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omments3.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R\coursework\EPPS6356\test1\_site\"/>
    </mc:Choice>
  </mc:AlternateContent>
  <xr:revisionPtr revIDLastSave="0" documentId="13_ncr:1_{066C647B-BC1D-4FCA-B653-495885D31094}" xr6:coauthVersionLast="47" xr6:coauthVersionMax="47" xr10:uidLastSave="{00000000-0000-0000-0000-000000000000}"/>
  <workbookProtection workbookAlgorithmName="SHA-512" workbookHashValue="5N7UHCnpEci6oBDlsAXSw6Ucws2jswybETo5iESxpVEH5mZX33TUsVGfeDJke90A3irWDd+7Jb2eM2Zd0fLthQ==" workbookSaltValue="xVN92llHSigqoAG86Zp66w==" workbookSpinCount="100000" lockStructure="1"/>
  <bookViews>
    <workbookView xWindow="38280" yWindow="-120" windowWidth="29040" windowHeight="15720" tabRatio="571" activeTab="1" xr2:uid="{86D97AA8-B1F0-4722-A0CA-C09FB8D06114}"/>
  </bookViews>
  <sheets>
    <sheet name="Intro" sheetId="23" r:id="rId1"/>
    <sheet name="1. All countries" sheetId="24" r:id="rId2"/>
    <sheet name="2. Country Grapher" sheetId="10" r:id="rId3"/>
    <sheet name="3. Regions Graph" sheetId="25" r:id="rId4"/>
    <sheet name="4. Selected countries" sheetId="30" r:id="rId5"/>
    <sheet name="5. Income groups" sheetId="27" r:id="rId6"/>
    <sheet name="6. Data Sources" sheetId="29" r:id="rId7"/>
    <sheet name="Cont data" sheetId="26" state="hidden" r:id="rId8"/>
    <sheet name="All Data" sheetId="1" state="hidden" r:id="rId9"/>
    <sheet name="Old Calcs" sheetId="14" state="hidden" r:id="rId10"/>
    <sheet name="Old coeffs" sheetId="3" state="hidden" r:id="rId11"/>
    <sheet name="WB GDP" sheetId="13" state="hidden" r:id="rId12"/>
    <sheet name="country codes" sheetId="12" state="hidden" r:id="rId13"/>
    <sheet name="Year_lookup" sheetId="15" state="hidden" r:id="rId14"/>
    <sheet name="inequality countries" sheetId="28" state="hidden" r:id="rId15"/>
  </sheets>
  <externalReferences>
    <externalReference r:id="rId16"/>
  </externalReferences>
  <definedNames>
    <definedName name="\I" localSheetId="1">#REF!</definedName>
    <definedName name="\I" localSheetId="5">#REF!</definedName>
    <definedName name="\I" localSheetId="6">#REF!</definedName>
    <definedName name="\I" localSheetId="14">#REF!</definedName>
    <definedName name="\I" localSheetId="0">#REF!</definedName>
    <definedName name="\I" localSheetId="10">#REF!</definedName>
    <definedName name="\I">#REF!</definedName>
    <definedName name="\P" localSheetId="1">#REF!</definedName>
    <definedName name="\P" localSheetId="6">#REF!</definedName>
    <definedName name="\P" localSheetId="0">#REF!</definedName>
    <definedName name="\P" localSheetId="10">#REF!</definedName>
    <definedName name="\P">#REF!</definedName>
    <definedName name="_xlnm._FilterDatabase" localSheetId="1" hidden="1">'1. All countries'!$A$9:$L$158</definedName>
    <definedName name="_xlnm._FilterDatabase" localSheetId="8" hidden="1">'All Data'!$A$2:$U$2434</definedName>
    <definedName name="_xlnm._FilterDatabase" localSheetId="7" hidden="1">'Cont data'!$A$3:$P$3</definedName>
    <definedName name="_xlnm._FilterDatabase" localSheetId="9" hidden="1">'Old Calcs'!$A$2:$U$2434</definedName>
    <definedName name="_xlnm._FilterDatabase" localSheetId="11" hidden="1">'WB GDP'!$A$1:$AK$267</definedName>
    <definedName name="aa" localSheetId="1">#REF!</definedName>
    <definedName name="aa" localSheetId="5">#REF!</definedName>
    <definedName name="aa" localSheetId="6">#REF!</definedName>
    <definedName name="aa" localSheetId="14">#REF!</definedName>
    <definedName name="aa" localSheetId="0">#REF!</definedName>
    <definedName name="aa">#REF!</definedName>
    <definedName name="alpha" localSheetId="10">'Old coeffs'!$B$3</definedName>
    <definedName name="alpha">#REF!</definedName>
    <definedName name="beta" localSheetId="10">'Old coeffs'!$B$4</definedName>
    <definedName name="beta">#REF!</definedName>
    <definedName name="INIT" localSheetId="1">#REF!</definedName>
    <definedName name="INIT" localSheetId="5">#REF!</definedName>
    <definedName name="INIT" localSheetId="6">#REF!</definedName>
    <definedName name="INIT" localSheetId="14">#REF!</definedName>
    <definedName name="INIT" localSheetId="0">#REF!</definedName>
    <definedName name="INIT" localSheetId="10">#REF!</definedName>
    <definedName name="INIT">#REF!</definedName>
    <definedName name="LEAP" localSheetId="1">#REF!</definedName>
    <definedName name="LEAP" localSheetId="6">#REF!</definedName>
    <definedName name="LEAP" localSheetId="0">#REF!</definedName>
    <definedName name="LEAP" localSheetId="10">#REF!</definedName>
    <definedName name="LEAP">#REF!</definedName>
    <definedName name="NONLEAP" localSheetId="1">#REF!</definedName>
    <definedName name="NONLEAP" localSheetId="6">#REF!</definedName>
    <definedName name="NONLEAP" localSheetId="0">#REF!</definedName>
    <definedName name="NONLEAP" localSheetId="10">#REF!</definedName>
    <definedName name="NONLEAP">#REF!</definedName>
    <definedName name="phi" localSheetId="10">'Old coeffs'!$B$6</definedName>
    <definedName name="phi">#REF!</definedName>
    <definedName name="pi" localSheetId="10">'Old coeffs'!$B$5</definedName>
    <definedName name="pi">#REF!</definedName>
    <definedName name="Print1" localSheetId="1">#REF!</definedName>
    <definedName name="Print1" localSheetId="5">#REF!</definedName>
    <definedName name="Print1" localSheetId="6">#REF!</definedName>
    <definedName name="Print1" localSheetId="14">#REF!</definedName>
    <definedName name="Print1" localSheetId="0">#REF!</definedName>
    <definedName name="Print1" localSheetId="10">#REF!</definedName>
    <definedName name="Print1">#REF!</definedName>
    <definedName name="solver_adj" localSheetId="8" hidden="1">'All Data'!$P$2443</definedName>
    <definedName name="solver_cvg" localSheetId="8" hidden="1">0.0001</definedName>
    <definedName name="solver_drv" localSheetId="8" hidden="1">2</definedName>
    <definedName name="solver_eng" localSheetId="8" hidden="1">1</definedName>
    <definedName name="solver_est" localSheetId="8" hidden="1">1</definedName>
    <definedName name="solver_itr" localSheetId="8" hidden="1">2147483647</definedName>
    <definedName name="solver_mip" localSheetId="8" hidden="1">2147483647</definedName>
    <definedName name="solver_mni" localSheetId="8" hidden="1">30</definedName>
    <definedName name="solver_mrt" localSheetId="8" hidden="1">0.075</definedName>
    <definedName name="solver_msl" localSheetId="8" hidden="1">2</definedName>
    <definedName name="solver_neg" localSheetId="8" hidden="1">1</definedName>
    <definedName name="solver_nod" localSheetId="8" hidden="1">2147483647</definedName>
    <definedName name="solver_num" localSheetId="8" hidden="1">0</definedName>
    <definedName name="solver_nwt" localSheetId="8" hidden="1">1</definedName>
    <definedName name="solver_opt" localSheetId="8" hidden="1">'All Data'!$O$2472</definedName>
    <definedName name="solver_pre" localSheetId="8" hidden="1">0.000001</definedName>
    <definedName name="solver_rbv" localSheetId="8" hidden="1">2</definedName>
    <definedName name="solver_rlx" localSheetId="8" hidden="1">2</definedName>
    <definedName name="solver_rsd" localSheetId="8" hidden="1">0</definedName>
    <definedName name="solver_scl" localSheetId="8" hidden="1">2</definedName>
    <definedName name="solver_sho" localSheetId="8" hidden="1">2</definedName>
    <definedName name="solver_ssz" localSheetId="8" hidden="1">100</definedName>
    <definedName name="solver_tim" localSheetId="8" hidden="1">2147483647</definedName>
    <definedName name="solver_tol" localSheetId="8" hidden="1">0.01</definedName>
    <definedName name="solver_typ" localSheetId="8" hidden="1">3</definedName>
    <definedName name="solver_val" localSheetId="8" hidden="1">-1</definedName>
    <definedName name="solver_ver" localSheetId="8" hidden="1">3</definedName>
    <definedName name="temp">#REF!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8" i="27" l="1"/>
  <c r="B139" i="27" s="1"/>
  <c r="E137" i="27"/>
  <c r="B130" i="27"/>
  <c r="E130" i="27" s="1"/>
  <c r="E129" i="27"/>
  <c r="B122" i="27"/>
  <c r="B123" i="27" s="1"/>
  <c r="E121" i="27"/>
  <c r="B114" i="27"/>
  <c r="B115" i="27" s="1"/>
  <c r="E113" i="27"/>
  <c r="B106" i="27"/>
  <c r="B107" i="27" s="1"/>
  <c r="E105" i="27"/>
  <c r="B98" i="27"/>
  <c r="B99" i="27" s="1"/>
  <c r="E97" i="27"/>
  <c r="B90" i="27"/>
  <c r="B91" i="27" s="1"/>
  <c r="E89" i="27"/>
  <c r="B82" i="27"/>
  <c r="E82" i="27" s="1"/>
  <c r="E81" i="27"/>
  <c r="B74" i="27"/>
  <c r="B75" i="27" s="1"/>
  <c r="B76" i="27" s="1"/>
  <c r="E73" i="27"/>
  <c r="B66" i="27"/>
  <c r="E66" i="27" s="1"/>
  <c r="E65" i="27"/>
  <c r="B58" i="27"/>
  <c r="B59" i="27" s="1"/>
  <c r="E59" i="27" s="1"/>
  <c r="E57" i="27"/>
  <c r="B50" i="27"/>
  <c r="E50" i="27" s="1"/>
  <c r="E49" i="27"/>
  <c r="B42" i="27"/>
  <c r="E41" i="27"/>
  <c r="B34" i="27"/>
  <c r="B35" i="27" s="1"/>
  <c r="B36" i="27" s="1"/>
  <c r="E33" i="27"/>
  <c r="B26" i="27"/>
  <c r="E25" i="27"/>
  <c r="B51" i="27" l="1"/>
  <c r="B52" i="27" s="1"/>
  <c r="E52" i="27" s="1"/>
  <c r="B60" i="27"/>
  <c r="B83" i="27"/>
  <c r="E83" i="27" s="1"/>
  <c r="E58" i="27"/>
  <c r="E115" i="27"/>
  <c r="B116" i="27"/>
  <c r="E116" i="27" s="1"/>
  <c r="B67" i="27"/>
  <c r="E67" i="27" s="1"/>
  <c r="E106" i="27"/>
  <c r="E122" i="27"/>
  <c r="E74" i="27"/>
  <c r="E90" i="27"/>
  <c r="B131" i="27"/>
  <c r="E138" i="27"/>
  <c r="E36" i="27"/>
  <c r="B100" i="27"/>
  <c r="E99" i="27"/>
  <c r="B27" i="27"/>
  <c r="E26" i="27"/>
  <c r="E35" i="27"/>
  <c r="B43" i="27"/>
  <c r="E42" i="27"/>
  <c r="Q52" i="27"/>
  <c r="Q131" i="27"/>
  <c r="E34" i="27"/>
  <c r="E75" i="27"/>
  <c r="E91" i="27"/>
  <c r="B92" i="27"/>
  <c r="Q43" i="27"/>
  <c r="E51" i="27"/>
  <c r="E76" i="27"/>
  <c r="Q31" i="27"/>
  <c r="E98" i="27"/>
  <c r="E123" i="27"/>
  <c r="B124" i="27"/>
  <c r="B132" i="27"/>
  <c r="E131" i="27"/>
  <c r="E60" i="27"/>
  <c r="E107" i="27"/>
  <c r="B108" i="27"/>
  <c r="E139" i="27"/>
  <c r="B140" i="27"/>
  <c r="E114" i="27"/>
  <c r="Q107" i="27"/>
  <c r="Q123" i="27"/>
  <c r="B84" i="27" l="1"/>
  <c r="E84" i="27" s="1"/>
  <c r="B68" i="27"/>
  <c r="Q116" i="27"/>
  <c r="Q76" i="27"/>
  <c r="Q55" i="27"/>
  <c r="E68" i="27"/>
  <c r="Q84" i="27"/>
  <c r="Q115" i="27"/>
  <c r="Q59" i="27"/>
  <c r="E27" i="27"/>
  <c r="B28" i="27"/>
  <c r="Q75" i="27"/>
  <c r="E140" i="27"/>
  <c r="Q83" i="27"/>
  <c r="Q68" i="27"/>
  <c r="Q25" i="27"/>
  <c r="Q51" i="27"/>
  <c r="E92" i="27"/>
  <c r="Q124" i="27"/>
  <c r="E132" i="27"/>
  <c r="Q132" i="27"/>
  <c r="Q127" i="27"/>
  <c r="Q111" i="27"/>
  <c r="Q91" i="27"/>
  <c r="B44" i="27"/>
  <c r="E43" i="27"/>
  <c r="Q87" i="27"/>
  <c r="Q37" i="27"/>
  <c r="E100" i="27"/>
  <c r="Q99" i="27"/>
  <c r="E108" i="27"/>
  <c r="E124" i="27"/>
  <c r="Q44" i="27"/>
  <c r="R48" i="27" s="1"/>
  <c r="Q67" i="27"/>
  <c r="Q100" i="27"/>
  <c r="Q108" i="27" l="1"/>
  <c r="Q95" i="27"/>
  <c r="Q60" i="27"/>
  <c r="Q26" i="27"/>
  <c r="Q92" i="27"/>
  <c r="Q103" i="27"/>
  <c r="R104" i="27" s="1"/>
  <c r="R128" i="27"/>
  <c r="Q119" i="27"/>
  <c r="R120" i="27" s="1"/>
  <c r="Q71" i="27"/>
  <c r="R72" i="27" s="1"/>
  <c r="Q38" i="27"/>
  <c r="Q79" i="27"/>
  <c r="R80" i="27" s="1"/>
  <c r="Q33" i="27"/>
  <c r="R88" i="27"/>
  <c r="Q63" i="27"/>
  <c r="R64" i="27" s="1"/>
  <c r="E44" i="27"/>
  <c r="Q32" i="27"/>
  <c r="R56" i="27"/>
  <c r="R112" i="27"/>
  <c r="Q135" i="27"/>
  <c r="R136" i="27" s="1"/>
  <c r="E28" i="27"/>
  <c r="I6" i="27" s="1"/>
  <c r="O5" i="27"/>
  <c r="R96" i="27" l="1"/>
  <c r="N8" i="27"/>
  <c r="H5" i="27"/>
  <c r="I7" i="27"/>
  <c r="K6" i="27"/>
  <c r="J6" i="27"/>
  <c r="O8" i="27"/>
  <c r="M6" i="27"/>
  <c r="J5" i="27"/>
  <c r="G8" i="27"/>
  <c r="Q27" i="27"/>
  <c r="R28" i="27" s="1"/>
  <c r="K8" i="27"/>
  <c r="H7" i="27"/>
  <c r="J7" i="27"/>
  <c r="N5" i="27"/>
  <c r="L5" i="27"/>
  <c r="N7" i="27"/>
  <c r="I5" i="27"/>
  <c r="G5" i="27"/>
  <c r="K5" i="27"/>
  <c r="L7" i="27"/>
  <c r="H8" i="27"/>
  <c r="P5" i="27"/>
  <c r="L8" i="27"/>
  <c r="P7" i="27"/>
  <c r="M5" i="27"/>
  <c r="G6" i="27"/>
  <c r="P6" i="27"/>
  <c r="N6" i="27"/>
  <c r="K7" i="27"/>
  <c r="P8" i="27"/>
  <c r="R40" i="27"/>
  <c r="H6" i="27"/>
  <c r="G7" i="27"/>
  <c r="L6" i="27"/>
  <c r="O6" i="27"/>
  <c r="O7" i="27"/>
  <c r="I8" i="27"/>
  <c r="R34" i="27"/>
  <c r="M8" i="27"/>
  <c r="M7" i="27"/>
  <c r="J8" i="27"/>
  <c r="E24" i="10" l="1"/>
  <c r="D12" i="24"/>
  <c r="D73" i="24"/>
  <c r="D65" i="24"/>
  <c r="D69" i="24"/>
  <c r="D139" i="24"/>
  <c r="D61" i="24"/>
  <c r="D153" i="24"/>
  <c r="D11" i="24"/>
  <c r="D156" i="24"/>
  <c r="D143" i="24"/>
  <c r="D116" i="24"/>
  <c r="D74" i="24"/>
  <c r="D10" i="24"/>
  <c r="D140" i="24"/>
  <c r="D111" i="24"/>
  <c r="D98" i="24"/>
  <c r="D96" i="24"/>
  <c r="D141" i="24"/>
  <c r="D115" i="24"/>
  <c r="D82" i="24"/>
  <c r="D100" i="24"/>
  <c r="D155" i="24"/>
  <c r="D104" i="24"/>
  <c r="D72" i="24"/>
  <c r="D85" i="24"/>
  <c r="D78" i="24"/>
  <c r="D40" i="24"/>
  <c r="D49" i="24"/>
  <c r="D137" i="24"/>
  <c r="D145" i="24"/>
  <c r="D59" i="24"/>
  <c r="D51" i="24"/>
  <c r="D150" i="24"/>
  <c r="D144" i="24"/>
  <c r="D158" i="24"/>
  <c r="D154" i="24"/>
  <c r="D138" i="24"/>
  <c r="D149" i="24"/>
  <c r="D124" i="24"/>
  <c r="D81" i="24"/>
  <c r="D86" i="24"/>
  <c r="D142" i="24"/>
  <c r="D146" i="24"/>
  <c r="D152" i="24"/>
  <c r="D133" i="24"/>
  <c r="D127" i="24"/>
  <c r="D119" i="24"/>
  <c r="D130" i="24"/>
  <c r="D88" i="24"/>
  <c r="D157" i="24"/>
  <c r="D148" i="24"/>
  <c r="D128" i="24"/>
  <c r="D123" i="24"/>
  <c r="D117" i="24"/>
  <c r="D110" i="24"/>
  <c r="D147" i="24"/>
  <c r="D105" i="24"/>
  <c r="D129" i="24"/>
  <c r="D135" i="24"/>
  <c r="D106" i="24"/>
  <c r="D113" i="24"/>
  <c r="D134" i="24"/>
  <c r="D84" i="24"/>
  <c r="D67" i="24"/>
  <c r="D63" i="24"/>
  <c r="D118" i="24"/>
  <c r="D66" i="24"/>
  <c r="D91" i="24"/>
  <c r="D93" i="24"/>
  <c r="D131" i="24"/>
  <c r="D35" i="24"/>
  <c r="D122" i="24"/>
  <c r="D77" i="24"/>
  <c r="D43" i="24"/>
  <c r="D87" i="24"/>
  <c r="D107" i="24"/>
  <c r="D90" i="24"/>
  <c r="D57" i="24"/>
  <c r="D94" i="24"/>
  <c r="D97" i="24"/>
  <c r="D95" i="24"/>
  <c r="D99" i="24"/>
  <c r="D83" i="24"/>
  <c r="D70" i="24"/>
  <c r="D76" i="24"/>
  <c r="D17" i="24"/>
  <c r="D151" i="24"/>
  <c r="D36" i="24"/>
  <c r="D101" i="24"/>
  <c r="D136" i="24"/>
  <c r="D62" i="24"/>
  <c r="D34" i="24"/>
  <c r="D126" i="24"/>
  <c r="D75" i="24"/>
  <c r="D114" i="24"/>
  <c r="D22" i="24"/>
  <c r="D120" i="24"/>
  <c r="D92" i="24"/>
  <c r="D30" i="24"/>
  <c r="D28" i="24"/>
  <c r="D23" i="24"/>
  <c r="D31" i="24"/>
  <c r="D13" i="24"/>
  <c r="D46" i="24"/>
  <c r="D25" i="24"/>
  <c r="D48" i="24"/>
  <c r="D64" i="24"/>
  <c r="D55" i="24"/>
  <c r="D102" i="24"/>
  <c r="D26" i="24"/>
  <c r="D80" i="24"/>
  <c r="D29" i="24"/>
  <c r="D38" i="24"/>
  <c r="D44" i="24"/>
  <c r="D121" i="24"/>
  <c r="D21" i="24"/>
  <c r="D125" i="24"/>
  <c r="D39" i="24"/>
  <c r="D33" i="24"/>
  <c r="D18" i="24"/>
  <c r="D20" i="24"/>
  <c r="D14" i="24"/>
  <c r="D60" i="24"/>
  <c r="D56" i="24"/>
  <c r="D89" i="24"/>
  <c r="D132" i="24"/>
  <c r="D71" i="24"/>
  <c r="D16" i="24"/>
  <c r="D24" i="24"/>
  <c r="D52" i="24"/>
  <c r="D42" i="24"/>
  <c r="D53" i="24"/>
  <c r="D41" i="24"/>
  <c r="D68" i="24"/>
  <c r="D112" i="24"/>
  <c r="D50" i="24"/>
  <c r="D79" i="24"/>
  <c r="D32" i="24"/>
  <c r="D108" i="24"/>
  <c r="D109" i="24"/>
  <c r="D37" i="24"/>
  <c r="D103" i="24"/>
  <c r="D45" i="24"/>
  <c r="D54" i="24"/>
  <c r="D47" i="24"/>
  <c r="D27" i="24"/>
  <c r="D58" i="24"/>
  <c r="D19" i="24"/>
  <c r="D15" i="24"/>
  <c r="AS3" i="13" l="1"/>
  <c r="AS4" i="13"/>
  <c r="AS5" i="13"/>
  <c r="AS6" i="13"/>
  <c r="AS7" i="13"/>
  <c r="AS8" i="13"/>
  <c r="AS9" i="13"/>
  <c r="AS10" i="13"/>
  <c r="AS11" i="13"/>
  <c r="AS12" i="13"/>
  <c r="AS13" i="13"/>
  <c r="AS14" i="13"/>
  <c r="AS15" i="13"/>
  <c r="AS16" i="13"/>
  <c r="AS17" i="13"/>
  <c r="AS18" i="13"/>
  <c r="AS19" i="13"/>
  <c r="AS20" i="13"/>
  <c r="AS21" i="13"/>
  <c r="AS22" i="13"/>
  <c r="AS23" i="13"/>
  <c r="AS24" i="13"/>
  <c r="AS25" i="13"/>
  <c r="AS26" i="13"/>
  <c r="AS27" i="13"/>
  <c r="AS28" i="13"/>
  <c r="AS29" i="13"/>
  <c r="AS30" i="13"/>
  <c r="AS31" i="13"/>
  <c r="AS32" i="13"/>
  <c r="AS33" i="13"/>
  <c r="AS34" i="13"/>
  <c r="AS35" i="13"/>
  <c r="AS36" i="13"/>
  <c r="AS37" i="13"/>
  <c r="AS38" i="13"/>
  <c r="AS39" i="13"/>
  <c r="AS40" i="13"/>
  <c r="AS41" i="13"/>
  <c r="AS42" i="13"/>
  <c r="AS43" i="13"/>
  <c r="AS44" i="13"/>
  <c r="AS45" i="13"/>
  <c r="AS46" i="13"/>
  <c r="AS47" i="13"/>
  <c r="AS48" i="13"/>
  <c r="AS49" i="13"/>
  <c r="AS50" i="13"/>
  <c r="AS51" i="13"/>
  <c r="AS52" i="13"/>
  <c r="AS53" i="13"/>
  <c r="AS54" i="13"/>
  <c r="AS55" i="13"/>
  <c r="AS56" i="13"/>
  <c r="AS57" i="13"/>
  <c r="AS58" i="13"/>
  <c r="AS59" i="13"/>
  <c r="AS60" i="13"/>
  <c r="AS61" i="13"/>
  <c r="AS62" i="13"/>
  <c r="AS63" i="13"/>
  <c r="AS64" i="13"/>
  <c r="AS65" i="13"/>
  <c r="AS66" i="13"/>
  <c r="AS67" i="13"/>
  <c r="AS68" i="13"/>
  <c r="AS69" i="13"/>
  <c r="AS70" i="13"/>
  <c r="AS71" i="13"/>
  <c r="AS72" i="13"/>
  <c r="AS73" i="13"/>
  <c r="AS74" i="13"/>
  <c r="AS75" i="13"/>
  <c r="AS76" i="13"/>
  <c r="AS77" i="13"/>
  <c r="AS78" i="13"/>
  <c r="AS79" i="13"/>
  <c r="AS80" i="13"/>
  <c r="AS81" i="13"/>
  <c r="AS82" i="13"/>
  <c r="AS83" i="13"/>
  <c r="AS84" i="13"/>
  <c r="AS85" i="13"/>
  <c r="AS86" i="13"/>
  <c r="AS87" i="13"/>
  <c r="AS88" i="13"/>
  <c r="AS89" i="13"/>
  <c r="AS90" i="13"/>
  <c r="AS91" i="13"/>
  <c r="AS92" i="13"/>
  <c r="AS93" i="13"/>
  <c r="AS94" i="13"/>
  <c r="AS95" i="13"/>
  <c r="AS96" i="13"/>
  <c r="AS97" i="13"/>
  <c r="AS98" i="13"/>
  <c r="AS99" i="13"/>
  <c r="AS100" i="13"/>
  <c r="AS101" i="13"/>
  <c r="AS102" i="13"/>
  <c r="AS103" i="13"/>
  <c r="AS104" i="13"/>
  <c r="AS105" i="13"/>
  <c r="AS106" i="13"/>
  <c r="AS107" i="13"/>
  <c r="AS108" i="13"/>
  <c r="AS109" i="13"/>
  <c r="AS110" i="13"/>
  <c r="AS111" i="13"/>
  <c r="AS112" i="13"/>
  <c r="AS113" i="13"/>
  <c r="AS114" i="13"/>
  <c r="AS115" i="13"/>
  <c r="AS116" i="13"/>
  <c r="AS117" i="13"/>
  <c r="AS118" i="13"/>
  <c r="AS119" i="13"/>
  <c r="AS120" i="13"/>
  <c r="AS121" i="13"/>
  <c r="AS122" i="13"/>
  <c r="AS123" i="13"/>
  <c r="AS124" i="13"/>
  <c r="AS125" i="13"/>
  <c r="AS126" i="13"/>
  <c r="AS127" i="13"/>
  <c r="AS128" i="13"/>
  <c r="AS129" i="13"/>
  <c r="AS130" i="13"/>
  <c r="AS131" i="13"/>
  <c r="AS132" i="13"/>
  <c r="AS133" i="13"/>
  <c r="AS134" i="13"/>
  <c r="AS135" i="13"/>
  <c r="AS136" i="13"/>
  <c r="AS137" i="13"/>
  <c r="AS138" i="13"/>
  <c r="AS139" i="13"/>
  <c r="AS140" i="13"/>
  <c r="AS141" i="13"/>
  <c r="AS142" i="13"/>
  <c r="AS143" i="13"/>
  <c r="AS144" i="13"/>
  <c r="AS145" i="13"/>
  <c r="AS146" i="13"/>
  <c r="AS147" i="13"/>
  <c r="AS148" i="13"/>
  <c r="AS149" i="13"/>
  <c r="AS150" i="13"/>
  <c r="AS151" i="13"/>
  <c r="AS152" i="13"/>
  <c r="AS153" i="13"/>
  <c r="AS154" i="13"/>
  <c r="AS155" i="13"/>
  <c r="AS156" i="13"/>
  <c r="AS157" i="13"/>
  <c r="AS158" i="13"/>
  <c r="AS159" i="13"/>
  <c r="AS160" i="13"/>
  <c r="AS161" i="13"/>
  <c r="AS162" i="13"/>
  <c r="AS163" i="13"/>
  <c r="AS164" i="13"/>
  <c r="AS165" i="13"/>
  <c r="AS166" i="13"/>
  <c r="AS167" i="13"/>
  <c r="AS168" i="13"/>
  <c r="AS169" i="13"/>
  <c r="AS170" i="13"/>
  <c r="AS171" i="13"/>
  <c r="AS172" i="13"/>
  <c r="AS173" i="13"/>
  <c r="AS174" i="13"/>
  <c r="AS175" i="13"/>
  <c r="AS176" i="13"/>
  <c r="AS177" i="13"/>
  <c r="AS178" i="13"/>
  <c r="AS179" i="13"/>
  <c r="AS180" i="13"/>
  <c r="AS181" i="13"/>
  <c r="AS182" i="13"/>
  <c r="AS183" i="13"/>
  <c r="AS184" i="13"/>
  <c r="AS185" i="13"/>
  <c r="AS186" i="13"/>
  <c r="AS187" i="13"/>
  <c r="AS188" i="13"/>
  <c r="AS189" i="13"/>
  <c r="AS190" i="13"/>
  <c r="AS191" i="13"/>
  <c r="AS192" i="13"/>
  <c r="AS193" i="13"/>
  <c r="AS194" i="13"/>
  <c r="AS195" i="13"/>
  <c r="AS196" i="13"/>
  <c r="AS197" i="13"/>
  <c r="AS198" i="13"/>
  <c r="AS199" i="13"/>
  <c r="AS200" i="13"/>
  <c r="AS201" i="13"/>
  <c r="AS202" i="13"/>
  <c r="AS203" i="13"/>
  <c r="AS204" i="13"/>
  <c r="AS205" i="13"/>
  <c r="AS206" i="13"/>
  <c r="AS207" i="13"/>
  <c r="AS208" i="13"/>
  <c r="AS209" i="13"/>
  <c r="AS210" i="13"/>
  <c r="AS211" i="13"/>
  <c r="AS212" i="13"/>
  <c r="AS213" i="13"/>
  <c r="AS214" i="13"/>
  <c r="AS215" i="13"/>
  <c r="AS216" i="13"/>
  <c r="AS217" i="13"/>
  <c r="AS218" i="13"/>
  <c r="AS219" i="13"/>
  <c r="AS220" i="13"/>
  <c r="AS221" i="13"/>
  <c r="AS222" i="13"/>
  <c r="AS223" i="13"/>
  <c r="AS224" i="13"/>
  <c r="AS225" i="13"/>
  <c r="AS226" i="13"/>
  <c r="AS227" i="13"/>
  <c r="AS228" i="13"/>
  <c r="AS229" i="13"/>
  <c r="AS230" i="13"/>
  <c r="AS231" i="13"/>
  <c r="AS232" i="13"/>
  <c r="AS233" i="13"/>
  <c r="AS234" i="13"/>
  <c r="AS235" i="13"/>
  <c r="AS236" i="13"/>
  <c r="AS237" i="13"/>
  <c r="AS238" i="13"/>
  <c r="AS239" i="13"/>
  <c r="AS240" i="13"/>
  <c r="AS241" i="13"/>
  <c r="AS242" i="13"/>
  <c r="AS243" i="13"/>
  <c r="AS244" i="13"/>
  <c r="AS245" i="13"/>
  <c r="AS246" i="13"/>
  <c r="AS247" i="13"/>
  <c r="AS248" i="13"/>
  <c r="AS249" i="13"/>
  <c r="AS250" i="13"/>
  <c r="AS251" i="13"/>
  <c r="AS252" i="13"/>
  <c r="AS253" i="13"/>
  <c r="AS254" i="13"/>
  <c r="AS255" i="13"/>
  <c r="AS256" i="13"/>
  <c r="AS257" i="13"/>
  <c r="AS258" i="13"/>
  <c r="AS259" i="13"/>
  <c r="AS260" i="13"/>
  <c r="AS261" i="13"/>
  <c r="AS262" i="13"/>
  <c r="AS263" i="13"/>
  <c r="AS264" i="13"/>
  <c r="AS265" i="13"/>
  <c r="AS266" i="13"/>
  <c r="AS267" i="13"/>
  <c r="AS2" i="13"/>
  <c r="AT3" i="13" l="1"/>
  <c r="AT4" i="13"/>
  <c r="AT5" i="13"/>
  <c r="AT6" i="13"/>
  <c r="AT7" i="13"/>
  <c r="AT8" i="13"/>
  <c r="AT9" i="13"/>
  <c r="AT10" i="13"/>
  <c r="AT11" i="13"/>
  <c r="AT12" i="13"/>
  <c r="AT13" i="13"/>
  <c r="AT14" i="13"/>
  <c r="AT15" i="13"/>
  <c r="AT16" i="13"/>
  <c r="AT17" i="13"/>
  <c r="AT18" i="13"/>
  <c r="AT19" i="13"/>
  <c r="AT20" i="13"/>
  <c r="AT21" i="13"/>
  <c r="AT22" i="13"/>
  <c r="AT23" i="13"/>
  <c r="AT24" i="13"/>
  <c r="AT25" i="13"/>
  <c r="AT26" i="13"/>
  <c r="AT27" i="13"/>
  <c r="AT28" i="13"/>
  <c r="AT29" i="13"/>
  <c r="AT30" i="13"/>
  <c r="AT31" i="13"/>
  <c r="AT32" i="13"/>
  <c r="AT33" i="13"/>
  <c r="AT34" i="13"/>
  <c r="AT35" i="13"/>
  <c r="AT36" i="13"/>
  <c r="AT37" i="13"/>
  <c r="AT38" i="13"/>
  <c r="AT39" i="13"/>
  <c r="AT40" i="13"/>
  <c r="AT41" i="13"/>
  <c r="AT42" i="13"/>
  <c r="AT43" i="13"/>
  <c r="AT44" i="13"/>
  <c r="AT45" i="13"/>
  <c r="AT46" i="13"/>
  <c r="AT47" i="13"/>
  <c r="AT48" i="13"/>
  <c r="AT49" i="13"/>
  <c r="AT50" i="13"/>
  <c r="AT51" i="13"/>
  <c r="AT52" i="13"/>
  <c r="AT53" i="13"/>
  <c r="AT54" i="13"/>
  <c r="AT55" i="13"/>
  <c r="AT56" i="13"/>
  <c r="AT57" i="13"/>
  <c r="AT58" i="13"/>
  <c r="AT59" i="13"/>
  <c r="AT60" i="13"/>
  <c r="AT61" i="13"/>
  <c r="AT62" i="13"/>
  <c r="AT63" i="13"/>
  <c r="AT64" i="13"/>
  <c r="AT65" i="13"/>
  <c r="AT66" i="13"/>
  <c r="AT67" i="13"/>
  <c r="AT68" i="13"/>
  <c r="AT69" i="13"/>
  <c r="AT70" i="13"/>
  <c r="AT71" i="13"/>
  <c r="AT72" i="13"/>
  <c r="AT73" i="13"/>
  <c r="AT74" i="13"/>
  <c r="AT75" i="13"/>
  <c r="AT76" i="13"/>
  <c r="AT77" i="13"/>
  <c r="AT78" i="13"/>
  <c r="AT79" i="13"/>
  <c r="AT80" i="13"/>
  <c r="AT81" i="13"/>
  <c r="AT82" i="13"/>
  <c r="AT83" i="13"/>
  <c r="AT84" i="13"/>
  <c r="AT85" i="13"/>
  <c r="AT86" i="13"/>
  <c r="AT87" i="13"/>
  <c r="AT88" i="13"/>
  <c r="AT89" i="13"/>
  <c r="AT90" i="13"/>
  <c r="AT91" i="13"/>
  <c r="AT92" i="13"/>
  <c r="AT93" i="13"/>
  <c r="AT94" i="13"/>
  <c r="AT95" i="13"/>
  <c r="AT96" i="13"/>
  <c r="AT97" i="13"/>
  <c r="AT98" i="13"/>
  <c r="AT99" i="13"/>
  <c r="AT100" i="13"/>
  <c r="AT101" i="13"/>
  <c r="AT102" i="13"/>
  <c r="AT103" i="13"/>
  <c r="AT104" i="13"/>
  <c r="AT105" i="13"/>
  <c r="AT106" i="13"/>
  <c r="AT107" i="13"/>
  <c r="AT108" i="13"/>
  <c r="AT109" i="13"/>
  <c r="AT110" i="13"/>
  <c r="AT111" i="13"/>
  <c r="AT112" i="13"/>
  <c r="AT113" i="13"/>
  <c r="AT114" i="13"/>
  <c r="AT115" i="13"/>
  <c r="AT116" i="13"/>
  <c r="AT117" i="13"/>
  <c r="AT118" i="13"/>
  <c r="AT119" i="13"/>
  <c r="AT120" i="13"/>
  <c r="AT121" i="13"/>
  <c r="AT122" i="13"/>
  <c r="AT123" i="13"/>
  <c r="AT124" i="13"/>
  <c r="AT125" i="13"/>
  <c r="AT126" i="13"/>
  <c r="AT127" i="13"/>
  <c r="AT128" i="13"/>
  <c r="AT129" i="13"/>
  <c r="AT130" i="13"/>
  <c r="AT131" i="13"/>
  <c r="AT132" i="13"/>
  <c r="AT133" i="13"/>
  <c r="AT134" i="13"/>
  <c r="AT135" i="13"/>
  <c r="AT136" i="13"/>
  <c r="AT137" i="13"/>
  <c r="AT138" i="13"/>
  <c r="AT139" i="13"/>
  <c r="AT140" i="13"/>
  <c r="AT141" i="13"/>
  <c r="AT142" i="13"/>
  <c r="AT143" i="13"/>
  <c r="AT144" i="13"/>
  <c r="AT145" i="13"/>
  <c r="AT146" i="13"/>
  <c r="AT147" i="13"/>
  <c r="AT148" i="13"/>
  <c r="AT149" i="13"/>
  <c r="AT150" i="13"/>
  <c r="AT151" i="13"/>
  <c r="AT152" i="13"/>
  <c r="AT153" i="13"/>
  <c r="AT154" i="13"/>
  <c r="AT155" i="13"/>
  <c r="AT156" i="13"/>
  <c r="AT157" i="13"/>
  <c r="AT158" i="13"/>
  <c r="AT159" i="13"/>
  <c r="AT160" i="13"/>
  <c r="AT161" i="13"/>
  <c r="AT162" i="13"/>
  <c r="AT163" i="13"/>
  <c r="AT164" i="13"/>
  <c r="AT165" i="13"/>
  <c r="AT166" i="13"/>
  <c r="AT167" i="13"/>
  <c r="AT168" i="13"/>
  <c r="AT169" i="13"/>
  <c r="AT170" i="13"/>
  <c r="AT171" i="13"/>
  <c r="AT172" i="13"/>
  <c r="AT173" i="13"/>
  <c r="AT174" i="13"/>
  <c r="AT175" i="13"/>
  <c r="AT176" i="13"/>
  <c r="AT177" i="13"/>
  <c r="AT178" i="13"/>
  <c r="AT179" i="13"/>
  <c r="AT180" i="13"/>
  <c r="AT181" i="13"/>
  <c r="AT182" i="13"/>
  <c r="AT183" i="13"/>
  <c r="AT184" i="13"/>
  <c r="AT185" i="13"/>
  <c r="AT186" i="13"/>
  <c r="AT187" i="13"/>
  <c r="AT188" i="13"/>
  <c r="AT189" i="13"/>
  <c r="AT190" i="13"/>
  <c r="AT191" i="13"/>
  <c r="AT192" i="13"/>
  <c r="AT193" i="13"/>
  <c r="AT194" i="13"/>
  <c r="AT195" i="13"/>
  <c r="AT196" i="13"/>
  <c r="AT197" i="13"/>
  <c r="AT198" i="13"/>
  <c r="AT199" i="13"/>
  <c r="AT200" i="13"/>
  <c r="AT201" i="13"/>
  <c r="AT202" i="13"/>
  <c r="AT203" i="13"/>
  <c r="AT204" i="13"/>
  <c r="AT205" i="13"/>
  <c r="AT206" i="13"/>
  <c r="AT207" i="13"/>
  <c r="AT208" i="13"/>
  <c r="AT209" i="13"/>
  <c r="AT210" i="13"/>
  <c r="AT211" i="13"/>
  <c r="AT212" i="13"/>
  <c r="AT213" i="13"/>
  <c r="AT214" i="13"/>
  <c r="AT215" i="13"/>
  <c r="AT216" i="13"/>
  <c r="AT217" i="13"/>
  <c r="AT218" i="13"/>
  <c r="AT219" i="13"/>
  <c r="AT220" i="13"/>
  <c r="AT221" i="13"/>
  <c r="AT222" i="13"/>
  <c r="AT223" i="13"/>
  <c r="AT224" i="13"/>
  <c r="AT225" i="13"/>
  <c r="AT226" i="13"/>
  <c r="AT227" i="13"/>
  <c r="AT228" i="13"/>
  <c r="AT229" i="13"/>
  <c r="AT230" i="13"/>
  <c r="AT231" i="13"/>
  <c r="AT232" i="13"/>
  <c r="AT233" i="13"/>
  <c r="AT234" i="13"/>
  <c r="AT235" i="13"/>
  <c r="AT236" i="13"/>
  <c r="AT237" i="13"/>
  <c r="AT238" i="13"/>
  <c r="AT239" i="13"/>
  <c r="AT240" i="13"/>
  <c r="AT241" i="13"/>
  <c r="AT242" i="13"/>
  <c r="AT243" i="13"/>
  <c r="AT244" i="13"/>
  <c r="AT245" i="13"/>
  <c r="AT246" i="13"/>
  <c r="AT247" i="13"/>
  <c r="AT248" i="13"/>
  <c r="AT249" i="13"/>
  <c r="AT250" i="13"/>
  <c r="AT251" i="13"/>
  <c r="AT252" i="13"/>
  <c r="AT253" i="13"/>
  <c r="AT254" i="13"/>
  <c r="AT255" i="13"/>
  <c r="AT256" i="13"/>
  <c r="AT257" i="13"/>
  <c r="AT258" i="13"/>
  <c r="AT259" i="13"/>
  <c r="AT260" i="13"/>
  <c r="AT261" i="13"/>
  <c r="AT262" i="13"/>
  <c r="AT263" i="13"/>
  <c r="AT264" i="13"/>
  <c r="AT265" i="13"/>
  <c r="AT266" i="13"/>
  <c r="AT267" i="13"/>
  <c r="AT2" i="13"/>
  <c r="AL3" i="13"/>
  <c r="AM3" i="13"/>
  <c r="AR3" i="13" s="1"/>
  <c r="AN3" i="13"/>
  <c r="AO3" i="13"/>
  <c r="AP3" i="13"/>
  <c r="AQ3" i="13"/>
  <c r="AL4" i="13"/>
  <c r="AM4" i="13"/>
  <c r="AN4" i="13"/>
  <c r="AR4" i="13" s="1"/>
  <c r="AO4" i="13"/>
  <c r="AP4" i="13"/>
  <c r="AQ4" i="13"/>
  <c r="AL5" i="13"/>
  <c r="AM5" i="13"/>
  <c r="AN5" i="13"/>
  <c r="AO5" i="13"/>
  <c r="AP5" i="13"/>
  <c r="AQ5" i="13"/>
  <c r="AL6" i="13"/>
  <c r="AM6" i="13"/>
  <c r="AN6" i="13"/>
  <c r="AO6" i="13"/>
  <c r="AP6" i="13"/>
  <c r="AQ6" i="13"/>
  <c r="AL7" i="13"/>
  <c r="AM7" i="13"/>
  <c r="AR7" i="13" s="1"/>
  <c r="AN7" i="13"/>
  <c r="AO7" i="13"/>
  <c r="AP7" i="13"/>
  <c r="AQ7" i="13"/>
  <c r="AL8" i="13"/>
  <c r="AM8" i="13"/>
  <c r="AR8" i="13" s="1"/>
  <c r="AN8" i="13"/>
  <c r="AO8" i="13"/>
  <c r="AP8" i="13"/>
  <c r="AQ8" i="13"/>
  <c r="AL9" i="13"/>
  <c r="AM9" i="13"/>
  <c r="AN9" i="13"/>
  <c r="AO9" i="13"/>
  <c r="AP9" i="13"/>
  <c r="AQ9" i="13"/>
  <c r="AL10" i="13"/>
  <c r="AM10" i="13"/>
  <c r="AN10" i="13"/>
  <c r="AO10" i="13"/>
  <c r="AP10" i="13"/>
  <c r="AQ10" i="13"/>
  <c r="AR10" i="13"/>
  <c r="AL11" i="13"/>
  <c r="AM11" i="13"/>
  <c r="AN11" i="13"/>
  <c r="AO11" i="13"/>
  <c r="AP11" i="13"/>
  <c r="AQ11" i="13"/>
  <c r="AR11" i="13"/>
  <c r="AL12" i="13"/>
  <c r="AM12" i="13"/>
  <c r="AR12" i="13" s="1"/>
  <c r="AN12" i="13"/>
  <c r="AO12" i="13"/>
  <c r="AP12" i="13"/>
  <c r="AQ12" i="13"/>
  <c r="AL13" i="13"/>
  <c r="AM13" i="13"/>
  <c r="AR13" i="13" s="1"/>
  <c r="AN13" i="13"/>
  <c r="AO13" i="13"/>
  <c r="AP13" i="13"/>
  <c r="AQ13" i="13"/>
  <c r="AL14" i="13"/>
  <c r="AM14" i="13"/>
  <c r="AN14" i="13"/>
  <c r="AO14" i="13"/>
  <c r="AP14" i="13"/>
  <c r="AQ14" i="13"/>
  <c r="AL15" i="13"/>
  <c r="AM15" i="13"/>
  <c r="AN15" i="13"/>
  <c r="AO15" i="13"/>
  <c r="AP15" i="13"/>
  <c r="AQ15" i="13"/>
  <c r="AL16" i="13"/>
  <c r="AM16" i="13"/>
  <c r="AN16" i="13"/>
  <c r="AO16" i="13"/>
  <c r="AP16" i="13"/>
  <c r="AQ16" i="13"/>
  <c r="AL17" i="13"/>
  <c r="AM17" i="13"/>
  <c r="AR17" i="13" s="1"/>
  <c r="AN17" i="13"/>
  <c r="AO17" i="13"/>
  <c r="AP17" i="13"/>
  <c r="AQ17" i="13"/>
  <c r="AL18" i="13"/>
  <c r="AM18" i="13"/>
  <c r="AN18" i="13"/>
  <c r="AR18" i="13" s="1"/>
  <c r="AO18" i="13"/>
  <c r="AP18" i="13"/>
  <c r="AQ18" i="13"/>
  <c r="AL19" i="13"/>
  <c r="AM19" i="13"/>
  <c r="AR19" i="13" s="1"/>
  <c r="AN19" i="13"/>
  <c r="AO19" i="13"/>
  <c r="AP19" i="13"/>
  <c r="AQ19" i="13"/>
  <c r="AL20" i="13"/>
  <c r="AM20" i="13"/>
  <c r="AR20" i="13" s="1"/>
  <c r="AN20" i="13"/>
  <c r="AO20" i="13"/>
  <c r="AP20" i="13"/>
  <c r="AQ20" i="13"/>
  <c r="AL21" i="13"/>
  <c r="AM21" i="13"/>
  <c r="AN21" i="13"/>
  <c r="AO21" i="13"/>
  <c r="AP21" i="13"/>
  <c r="AQ21" i="13"/>
  <c r="AL22" i="13"/>
  <c r="AM22" i="13"/>
  <c r="AN22" i="13"/>
  <c r="AO22" i="13"/>
  <c r="AP22" i="13"/>
  <c r="AQ22" i="13"/>
  <c r="AL23" i="13"/>
  <c r="AM23" i="13"/>
  <c r="AN23" i="13"/>
  <c r="AO23" i="13"/>
  <c r="AP23" i="13"/>
  <c r="AQ23" i="13"/>
  <c r="AL24" i="13"/>
  <c r="AM24" i="13"/>
  <c r="AN24" i="13"/>
  <c r="AO24" i="13"/>
  <c r="AP24" i="13"/>
  <c r="AQ24" i="13"/>
  <c r="AL25" i="13"/>
  <c r="AM25" i="13"/>
  <c r="AN25" i="13"/>
  <c r="AO25" i="13"/>
  <c r="AP25" i="13"/>
  <c r="AQ25" i="13"/>
  <c r="AL26" i="13"/>
  <c r="AM26" i="13"/>
  <c r="AN26" i="13"/>
  <c r="AO26" i="13"/>
  <c r="AR26" i="13" s="1"/>
  <c r="AP26" i="13"/>
  <c r="AQ26" i="13"/>
  <c r="AL27" i="13"/>
  <c r="AM27" i="13"/>
  <c r="AR27" i="13" s="1"/>
  <c r="AN27" i="13"/>
  <c r="AO27" i="13"/>
  <c r="AP27" i="13"/>
  <c r="AQ27" i="13"/>
  <c r="AL28" i="13"/>
  <c r="AM28" i="13"/>
  <c r="AR28" i="13" s="1"/>
  <c r="AN28" i="13"/>
  <c r="AO28" i="13"/>
  <c r="AP28" i="13"/>
  <c r="AQ28" i="13"/>
  <c r="AL29" i="13"/>
  <c r="AM29" i="13"/>
  <c r="AN29" i="13"/>
  <c r="AO29" i="13"/>
  <c r="AP29" i="13"/>
  <c r="AQ29" i="13"/>
  <c r="AL30" i="13"/>
  <c r="AM30" i="13"/>
  <c r="AN30" i="13"/>
  <c r="AO30" i="13"/>
  <c r="AP30" i="13"/>
  <c r="AQ30" i="13"/>
  <c r="AL31" i="13"/>
  <c r="AM31" i="13"/>
  <c r="AN31" i="13"/>
  <c r="AO31" i="13"/>
  <c r="AP31" i="13"/>
  <c r="AQ31" i="13"/>
  <c r="AL32" i="13"/>
  <c r="AM32" i="13"/>
  <c r="AR32" i="13" s="1"/>
  <c r="AN32" i="13"/>
  <c r="AO32" i="13"/>
  <c r="AP32" i="13"/>
  <c r="AQ32" i="13"/>
  <c r="AL33" i="13"/>
  <c r="AM33" i="13"/>
  <c r="AN33" i="13"/>
  <c r="AO33" i="13"/>
  <c r="AR33" i="13" s="1"/>
  <c r="AP33" i="13"/>
  <c r="AQ33" i="13"/>
  <c r="AL34" i="13"/>
  <c r="AM34" i="13"/>
  <c r="AR34" i="13" s="1"/>
  <c r="AN34" i="13"/>
  <c r="AO34" i="13"/>
  <c r="AP34" i="13"/>
  <c r="AQ34" i="13"/>
  <c r="AL35" i="13"/>
  <c r="AM35" i="13"/>
  <c r="AN35" i="13"/>
  <c r="AO35" i="13"/>
  <c r="AP35" i="13"/>
  <c r="AQ35" i="13"/>
  <c r="AL36" i="13"/>
  <c r="AM36" i="13"/>
  <c r="AN36" i="13"/>
  <c r="AO36" i="13"/>
  <c r="AR36" i="13" s="1"/>
  <c r="AP36" i="13"/>
  <c r="AQ36" i="13"/>
  <c r="AL37" i="13"/>
  <c r="AM37" i="13"/>
  <c r="AR37" i="13" s="1"/>
  <c r="AN37" i="13"/>
  <c r="AO37" i="13"/>
  <c r="AP37" i="13"/>
  <c r="AQ37" i="13"/>
  <c r="AL38" i="13"/>
  <c r="AM38" i="13"/>
  <c r="AN38" i="13"/>
  <c r="AO38" i="13"/>
  <c r="AP38" i="13"/>
  <c r="AQ38" i="13"/>
  <c r="AL39" i="13"/>
  <c r="AM39" i="13"/>
  <c r="AN39" i="13"/>
  <c r="AO39" i="13"/>
  <c r="AP39" i="13"/>
  <c r="AQ39" i="13"/>
  <c r="AL40" i="13"/>
  <c r="AM40" i="13"/>
  <c r="AN40" i="13"/>
  <c r="AO40" i="13"/>
  <c r="AP40" i="13"/>
  <c r="AQ40" i="13"/>
  <c r="AL41" i="13"/>
  <c r="AM41" i="13"/>
  <c r="AR41" i="13" s="1"/>
  <c r="AN41" i="13"/>
  <c r="AO41" i="13"/>
  <c r="AP41" i="13"/>
  <c r="AQ41" i="13"/>
  <c r="AL42" i="13"/>
  <c r="AM42" i="13"/>
  <c r="AN42" i="13"/>
  <c r="AR42" i="13" s="1"/>
  <c r="AO42" i="13"/>
  <c r="AP42" i="13"/>
  <c r="AQ42" i="13"/>
  <c r="AL43" i="13"/>
  <c r="AM43" i="13"/>
  <c r="AN43" i="13"/>
  <c r="AO43" i="13"/>
  <c r="AP43" i="13"/>
  <c r="AQ43" i="13"/>
  <c r="AL44" i="13"/>
  <c r="AM44" i="13"/>
  <c r="AN44" i="13"/>
  <c r="AO44" i="13"/>
  <c r="AP44" i="13"/>
  <c r="AQ44" i="13"/>
  <c r="AR44" i="13"/>
  <c r="AL45" i="13"/>
  <c r="AM45" i="13"/>
  <c r="AN45" i="13"/>
  <c r="AO45" i="13"/>
  <c r="AP45" i="13"/>
  <c r="AQ45" i="13"/>
  <c r="AL46" i="13"/>
  <c r="AM46" i="13"/>
  <c r="AR46" i="13" s="1"/>
  <c r="AN46" i="13"/>
  <c r="AO46" i="13"/>
  <c r="AP46" i="13"/>
  <c r="AQ46" i="13"/>
  <c r="AL47" i="13"/>
  <c r="AM47" i="13"/>
  <c r="AN47" i="13"/>
  <c r="AO47" i="13"/>
  <c r="AP47" i="13"/>
  <c r="AQ47" i="13"/>
  <c r="AL48" i="13"/>
  <c r="AM48" i="13"/>
  <c r="AN48" i="13"/>
  <c r="AO48" i="13"/>
  <c r="AP48" i="13"/>
  <c r="AQ48" i="13"/>
  <c r="AL49" i="13"/>
  <c r="AM49" i="13"/>
  <c r="AN49" i="13"/>
  <c r="AO49" i="13"/>
  <c r="AP49" i="13"/>
  <c r="AQ49" i="13"/>
  <c r="AL50" i="13"/>
  <c r="AM50" i="13"/>
  <c r="AN50" i="13"/>
  <c r="AO50" i="13"/>
  <c r="AR50" i="13" s="1"/>
  <c r="AP50" i="13"/>
  <c r="AQ50" i="13"/>
  <c r="AL51" i="13"/>
  <c r="AM51" i="13"/>
  <c r="AR51" i="13" s="1"/>
  <c r="AN51" i="13"/>
  <c r="AO51" i="13"/>
  <c r="AP51" i="13"/>
  <c r="AQ51" i="13"/>
  <c r="AL52" i="13"/>
  <c r="AM52" i="13"/>
  <c r="AN52" i="13"/>
  <c r="AR52" i="13" s="1"/>
  <c r="AO52" i="13"/>
  <c r="AP52" i="13"/>
  <c r="AQ52" i="13"/>
  <c r="AL53" i="13"/>
  <c r="AM53" i="13"/>
  <c r="AN53" i="13"/>
  <c r="AO53" i="13"/>
  <c r="AP53" i="13"/>
  <c r="AQ53" i="13"/>
  <c r="AL54" i="13"/>
  <c r="AM54" i="13"/>
  <c r="AN54" i="13"/>
  <c r="AR54" i="13" s="1"/>
  <c r="AO54" i="13"/>
  <c r="AP54" i="13"/>
  <c r="AQ54" i="13"/>
  <c r="AL55" i="13"/>
  <c r="AM55" i="13"/>
  <c r="AN55" i="13"/>
  <c r="AO55" i="13"/>
  <c r="AP55" i="13"/>
  <c r="AQ55" i="13"/>
  <c r="AL56" i="13"/>
  <c r="AM56" i="13"/>
  <c r="AR56" i="13" s="1"/>
  <c r="AN56" i="13"/>
  <c r="AO56" i="13"/>
  <c r="AP56" i="13"/>
  <c r="AQ56" i="13"/>
  <c r="AL57" i="13"/>
  <c r="AM57" i="13"/>
  <c r="AN57" i="13"/>
  <c r="AO57" i="13"/>
  <c r="AR57" i="13" s="1"/>
  <c r="AP57" i="13"/>
  <c r="AQ57" i="13"/>
  <c r="AL58" i="13"/>
  <c r="AM58" i="13"/>
  <c r="AR58" i="13" s="1"/>
  <c r="AN58" i="13"/>
  <c r="AO58" i="13"/>
  <c r="AP58" i="13"/>
  <c r="AQ58" i="13"/>
  <c r="AL59" i="13"/>
  <c r="AM59" i="13"/>
  <c r="AN59" i="13"/>
  <c r="AO59" i="13"/>
  <c r="AP59" i="13"/>
  <c r="AQ59" i="13"/>
  <c r="AL60" i="13"/>
  <c r="AM60" i="13"/>
  <c r="AR60" i="13" s="1"/>
  <c r="AN60" i="13"/>
  <c r="AO60" i="13"/>
  <c r="AP60" i="13"/>
  <c r="AQ60" i="13"/>
  <c r="AL61" i="13"/>
  <c r="AM61" i="13"/>
  <c r="AR61" i="13" s="1"/>
  <c r="AN61" i="13"/>
  <c r="AO61" i="13"/>
  <c r="AP61" i="13"/>
  <c r="AQ61" i="13"/>
  <c r="AL62" i="13"/>
  <c r="AM62" i="13"/>
  <c r="AN62" i="13"/>
  <c r="AO62" i="13"/>
  <c r="AP62" i="13"/>
  <c r="AQ62" i="13"/>
  <c r="AL63" i="13"/>
  <c r="AM63" i="13"/>
  <c r="AN63" i="13"/>
  <c r="AO63" i="13"/>
  <c r="AP63" i="13"/>
  <c r="AQ63" i="13"/>
  <c r="AL64" i="13"/>
  <c r="AM64" i="13"/>
  <c r="AN64" i="13"/>
  <c r="AO64" i="13"/>
  <c r="AP64" i="13"/>
  <c r="AQ64" i="13"/>
  <c r="AL65" i="13"/>
  <c r="AM65" i="13"/>
  <c r="AR65" i="13" s="1"/>
  <c r="AN65" i="13"/>
  <c r="AO65" i="13"/>
  <c r="AP65" i="13"/>
  <c r="AQ65" i="13"/>
  <c r="AL66" i="13"/>
  <c r="AM66" i="13"/>
  <c r="AN66" i="13"/>
  <c r="AR66" i="13" s="1"/>
  <c r="AO66" i="13"/>
  <c r="AP66" i="13"/>
  <c r="AQ66" i="13"/>
  <c r="AL67" i="13"/>
  <c r="AM67" i="13"/>
  <c r="AN67" i="13"/>
  <c r="AO67" i="13"/>
  <c r="AP67" i="13"/>
  <c r="AQ67" i="13"/>
  <c r="AL68" i="13"/>
  <c r="AM68" i="13"/>
  <c r="AN68" i="13"/>
  <c r="AO68" i="13"/>
  <c r="AP68" i="13"/>
  <c r="AQ68" i="13"/>
  <c r="AR68" i="13"/>
  <c r="AL69" i="13"/>
  <c r="AM69" i="13"/>
  <c r="AN69" i="13"/>
  <c r="AO69" i="13"/>
  <c r="AP69" i="13"/>
  <c r="AQ69" i="13"/>
  <c r="AL70" i="13"/>
  <c r="AM70" i="13"/>
  <c r="AN70" i="13"/>
  <c r="AO70" i="13"/>
  <c r="AP70" i="13"/>
  <c r="AQ70" i="13"/>
  <c r="AL71" i="13"/>
  <c r="AM71" i="13"/>
  <c r="AN71" i="13"/>
  <c r="AO71" i="13"/>
  <c r="AP71" i="13"/>
  <c r="AQ71" i="13"/>
  <c r="AL72" i="13"/>
  <c r="AM72" i="13"/>
  <c r="AR72" i="13" s="1"/>
  <c r="AN72" i="13"/>
  <c r="AO72" i="13"/>
  <c r="AP72" i="13"/>
  <c r="AQ72" i="13"/>
  <c r="AL73" i="13"/>
  <c r="AM73" i="13"/>
  <c r="AN73" i="13"/>
  <c r="AO73" i="13"/>
  <c r="AP73" i="13"/>
  <c r="AQ73" i="13"/>
  <c r="AL74" i="13"/>
  <c r="AM74" i="13"/>
  <c r="AN74" i="13"/>
  <c r="AO74" i="13"/>
  <c r="AR74" i="13" s="1"/>
  <c r="AP74" i="13"/>
  <c r="AQ74" i="13"/>
  <c r="AL75" i="13"/>
  <c r="AM75" i="13"/>
  <c r="AR75" i="13" s="1"/>
  <c r="AN75" i="13"/>
  <c r="AO75" i="13"/>
  <c r="AP75" i="13"/>
  <c r="AQ75" i="13"/>
  <c r="AL76" i="13"/>
  <c r="AM76" i="13"/>
  <c r="AN76" i="13"/>
  <c r="AR76" i="13" s="1"/>
  <c r="AO76" i="13"/>
  <c r="AP76" i="13"/>
  <c r="AQ76" i="13"/>
  <c r="AL77" i="13"/>
  <c r="AM77" i="13"/>
  <c r="AN77" i="13"/>
  <c r="AO77" i="13"/>
  <c r="AP77" i="13"/>
  <c r="AQ77" i="13"/>
  <c r="AL78" i="13"/>
  <c r="AM78" i="13"/>
  <c r="AN78" i="13"/>
  <c r="AR78" i="13" s="1"/>
  <c r="AO78" i="13"/>
  <c r="AP78" i="13"/>
  <c r="AQ78" i="13"/>
  <c r="AL79" i="13"/>
  <c r="AM79" i="13"/>
  <c r="AN79" i="13"/>
  <c r="AO79" i="13"/>
  <c r="AP79" i="13"/>
  <c r="AQ79" i="13"/>
  <c r="AL80" i="13"/>
  <c r="AM80" i="13"/>
  <c r="AN80" i="13"/>
  <c r="AR80" i="13" s="1"/>
  <c r="AO80" i="13"/>
  <c r="AP80" i="13"/>
  <c r="AQ80" i="13"/>
  <c r="AL81" i="13"/>
  <c r="AM81" i="13"/>
  <c r="AR81" i="13" s="1"/>
  <c r="AN81" i="13"/>
  <c r="AO81" i="13"/>
  <c r="AP81" i="13"/>
  <c r="AQ81" i="13"/>
  <c r="AL82" i="13"/>
  <c r="AM82" i="13"/>
  <c r="AN82" i="13"/>
  <c r="AO82" i="13"/>
  <c r="AP82" i="13"/>
  <c r="AQ82" i="13"/>
  <c r="AR82" i="13"/>
  <c r="AL83" i="13"/>
  <c r="AM83" i="13"/>
  <c r="AN83" i="13"/>
  <c r="AO83" i="13"/>
  <c r="AP83" i="13"/>
  <c r="AQ83" i="13"/>
  <c r="AL84" i="13"/>
  <c r="AM84" i="13"/>
  <c r="AR84" i="13" s="1"/>
  <c r="AN84" i="13"/>
  <c r="AO84" i="13"/>
  <c r="AP84" i="13"/>
  <c r="AQ84" i="13"/>
  <c r="AL85" i="13"/>
  <c r="AM85" i="13"/>
  <c r="AN85" i="13"/>
  <c r="AO85" i="13"/>
  <c r="AP85" i="13"/>
  <c r="AQ85" i="13"/>
  <c r="AL86" i="13"/>
  <c r="AM86" i="13"/>
  <c r="AR86" i="13" s="1"/>
  <c r="AN86" i="13"/>
  <c r="AO86" i="13"/>
  <c r="AP86" i="13"/>
  <c r="AQ86" i="13"/>
  <c r="AL87" i="13"/>
  <c r="AM87" i="13"/>
  <c r="AN87" i="13"/>
  <c r="AO87" i="13"/>
  <c r="AP87" i="13"/>
  <c r="AQ87" i="13"/>
  <c r="AL88" i="13"/>
  <c r="AM88" i="13"/>
  <c r="AN88" i="13"/>
  <c r="AO88" i="13"/>
  <c r="AP88" i="13"/>
  <c r="AQ88" i="13"/>
  <c r="AL89" i="13"/>
  <c r="AM89" i="13"/>
  <c r="AR89" i="13" s="1"/>
  <c r="AN89" i="13"/>
  <c r="AO89" i="13"/>
  <c r="AP89" i="13"/>
  <c r="AQ89" i="13"/>
  <c r="AL90" i="13"/>
  <c r="AM90" i="13"/>
  <c r="AN90" i="13"/>
  <c r="AR90" i="13" s="1"/>
  <c r="AO90" i="13"/>
  <c r="AP90" i="13"/>
  <c r="AQ90" i="13"/>
  <c r="AL91" i="13"/>
  <c r="AM91" i="13"/>
  <c r="AR91" i="13" s="1"/>
  <c r="AN91" i="13"/>
  <c r="AO91" i="13"/>
  <c r="AP91" i="13"/>
  <c r="AQ91" i="13"/>
  <c r="AL92" i="13"/>
  <c r="AM92" i="13"/>
  <c r="AN92" i="13"/>
  <c r="AO92" i="13"/>
  <c r="AP92" i="13"/>
  <c r="AQ92" i="13"/>
  <c r="AR92" i="13"/>
  <c r="AL93" i="13"/>
  <c r="AM93" i="13"/>
  <c r="AR93" i="13" s="1"/>
  <c r="AN93" i="13"/>
  <c r="AO93" i="13"/>
  <c r="AP93" i="13"/>
  <c r="AQ93" i="13"/>
  <c r="AL94" i="13"/>
  <c r="AM94" i="13"/>
  <c r="AN94" i="13"/>
  <c r="AO94" i="13"/>
  <c r="AP94" i="13"/>
  <c r="AQ94" i="13"/>
  <c r="AL95" i="13"/>
  <c r="AM95" i="13"/>
  <c r="AR95" i="13" s="1"/>
  <c r="AN95" i="13"/>
  <c r="AO95" i="13"/>
  <c r="AP95" i="13"/>
  <c r="AQ95" i="13"/>
  <c r="AL96" i="13"/>
  <c r="AM96" i="13"/>
  <c r="AN96" i="13"/>
  <c r="AO96" i="13"/>
  <c r="AP96" i="13"/>
  <c r="AQ96" i="13"/>
  <c r="AL97" i="13"/>
  <c r="AM97" i="13"/>
  <c r="AN97" i="13"/>
  <c r="AO97" i="13"/>
  <c r="AP97" i="13"/>
  <c r="AQ97" i="13"/>
  <c r="AL98" i="13"/>
  <c r="AM98" i="13"/>
  <c r="AR98" i="13" s="1"/>
  <c r="AN98" i="13"/>
  <c r="AO98" i="13"/>
  <c r="AP98" i="13"/>
  <c r="AQ98" i="13"/>
  <c r="AL99" i="13"/>
  <c r="AM99" i="13"/>
  <c r="AN99" i="13"/>
  <c r="AO99" i="13"/>
  <c r="AP99" i="13"/>
  <c r="AQ99" i="13"/>
  <c r="AL100" i="13"/>
  <c r="AM100" i="13"/>
  <c r="AN100" i="13"/>
  <c r="AO100" i="13"/>
  <c r="AR100" i="13" s="1"/>
  <c r="AP100" i="13"/>
  <c r="AQ100" i="13"/>
  <c r="AL101" i="13"/>
  <c r="AM101" i="13"/>
  <c r="AN101" i="13"/>
  <c r="AO101" i="13"/>
  <c r="AP101" i="13"/>
  <c r="AQ101" i="13"/>
  <c r="AL102" i="13"/>
  <c r="AM102" i="13"/>
  <c r="AN102" i="13"/>
  <c r="AO102" i="13"/>
  <c r="AP102" i="13"/>
  <c r="AQ102" i="13"/>
  <c r="AL103" i="13"/>
  <c r="AM103" i="13"/>
  <c r="AR103" i="13" s="1"/>
  <c r="AN103" i="13"/>
  <c r="AO103" i="13"/>
  <c r="AP103" i="13"/>
  <c r="AQ103" i="13"/>
  <c r="AL104" i="13"/>
  <c r="AM104" i="13"/>
  <c r="AN104" i="13"/>
  <c r="AO104" i="13"/>
  <c r="AP104" i="13"/>
  <c r="AQ104" i="13"/>
  <c r="AL105" i="13"/>
  <c r="AM105" i="13"/>
  <c r="AN105" i="13"/>
  <c r="AO105" i="13"/>
  <c r="AP105" i="13"/>
  <c r="AQ105" i="13"/>
  <c r="AL106" i="13"/>
  <c r="AM106" i="13"/>
  <c r="AN106" i="13"/>
  <c r="AO106" i="13"/>
  <c r="AP106" i="13"/>
  <c r="AQ106" i="13"/>
  <c r="AR106" i="13"/>
  <c r="AL107" i="13"/>
  <c r="AM107" i="13"/>
  <c r="AN107" i="13"/>
  <c r="AO107" i="13"/>
  <c r="AP107" i="13"/>
  <c r="AQ107" i="13"/>
  <c r="AL108" i="13"/>
  <c r="AM108" i="13"/>
  <c r="AR108" i="13" s="1"/>
  <c r="AN108" i="13"/>
  <c r="AO108" i="13"/>
  <c r="AP108" i="13"/>
  <c r="AQ108" i="13"/>
  <c r="AL109" i="13"/>
  <c r="AM109" i="13"/>
  <c r="AN109" i="13"/>
  <c r="AO109" i="13"/>
  <c r="AP109" i="13"/>
  <c r="AQ109" i="13"/>
  <c r="AL110" i="13"/>
  <c r="AM110" i="13"/>
  <c r="AN110" i="13"/>
  <c r="AO110" i="13"/>
  <c r="AP110" i="13"/>
  <c r="AQ110" i="13"/>
  <c r="AL111" i="13"/>
  <c r="AM111" i="13"/>
  <c r="AN111" i="13"/>
  <c r="AO111" i="13"/>
  <c r="AP111" i="13"/>
  <c r="AQ111" i="13"/>
  <c r="AL112" i="13"/>
  <c r="AM112" i="13"/>
  <c r="AN112" i="13"/>
  <c r="AO112" i="13"/>
  <c r="AP112" i="13"/>
  <c r="AQ112" i="13"/>
  <c r="AL113" i="13"/>
  <c r="AM113" i="13"/>
  <c r="AN113" i="13"/>
  <c r="AO113" i="13"/>
  <c r="AR113" i="13" s="1"/>
  <c r="AP113" i="13"/>
  <c r="AQ113" i="13"/>
  <c r="AL114" i="13"/>
  <c r="AM114" i="13"/>
  <c r="AR114" i="13" s="1"/>
  <c r="AN114" i="13"/>
  <c r="AO114" i="13"/>
  <c r="AP114" i="13"/>
  <c r="AQ114" i="13"/>
  <c r="AL115" i="13"/>
  <c r="AM115" i="13"/>
  <c r="AN115" i="13"/>
  <c r="AO115" i="13"/>
  <c r="AP115" i="13"/>
  <c r="AQ115" i="13"/>
  <c r="AL116" i="13"/>
  <c r="AM116" i="13"/>
  <c r="AN116" i="13"/>
  <c r="AO116" i="13"/>
  <c r="AR116" i="13" s="1"/>
  <c r="AP116" i="13"/>
  <c r="AQ116" i="13"/>
  <c r="AL117" i="13"/>
  <c r="AM117" i="13"/>
  <c r="AR117" i="13" s="1"/>
  <c r="AN117" i="13"/>
  <c r="AO117" i="13"/>
  <c r="AP117" i="13"/>
  <c r="AQ117" i="13"/>
  <c r="AL118" i="13"/>
  <c r="AM118" i="13"/>
  <c r="AN118" i="13"/>
  <c r="AO118" i="13"/>
  <c r="AP118" i="13"/>
  <c r="AQ118" i="13"/>
  <c r="AL119" i="13"/>
  <c r="AM119" i="13"/>
  <c r="AN119" i="13"/>
  <c r="AO119" i="13"/>
  <c r="AP119" i="13"/>
  <c r="AQ119" i="13"/>
  <c r="AL120" i="13"/>
  <c r="AM120" i="13"/>
  <c r="AN120" i="13"/>
  <c r="AO120" i="13"/>
  <c r="AP120" i="13"/>
  <c r="AQ120" i="13"/>
  <c r="AL121" i="13"/>
  <c r="AM121" i="13"/>
  <c r="AR121" i="13" s="1"/>
  <c r="AN121" i="13"/>
  <c r="AO121" i="13"/>
  <c r="AP121" i="13"/>
  <c r="AQ121" i="13"/>
  <c r="AL122" i="13"/>
  <c r="AM122" i="13"/>
  <c r="AN122" i="13"/>
  <c r="AR122" i="13" s="1"/>
  <c r="AO122" i="13"/>
  <c r="AP122" i="13"/>
  <c r="AQ122" i="13"/>
  <c r="AL123" i="13"/>
  <c r="AM123" i="13"/>
  <c r="AN123" i="13"/>
  <c r="AO123" i="13"/>
  <c r="AP123" i="13"/>
  <c r="AQ123" i="13"/>
  <c r="AL124" i="13"/>
  <c r="AM124" i="13"/>
  <c r="AN124" i="13"/>
  <c r="AO124" i="13"/>
  <c r="AP124" i="13"/>
  <c r="AQ124" i="13"/>
  <c r="AR124" i="13"/>
  <c r="AL125" i="13"/>
  <c r="AM125" i="13"/>
  <c r="AN125" i="13"/>
  <c r="AO125" i="13"/>
  <c r="AP125" i="13"/>
  <c r="AQ125" i="13"/>
  <c r="AL126" i="13"/>
  <c r="AM126" i="13"/>
  <c r="AN126" i="13"/>
  <c r="AO126" i="13"/>
  <c r="AP126" i="13"/>
  <c r="AQ126" i="13"/>
  <c r="AL127" i="13"/>
  <c r="AM127" i="13"/>
  <c r="AN127" i="13"/>
  <c r="AO127" i="13"/>
  <c r="AP127" i="13"/>
  <c r="AQ127" i="13"/>
  <c r="AL128" i="13"/>
  <c r="AM128" i="13"/>
  <c r="AN128" i="13"/>
  <c r="AO128" i="13"/>
  <c r="AP128" i="13"/>
  <c r="AQ128" i="13"/>
  <c r="AL129" i="13"/>
  <c r="AM129" i="13"/>
  <c r="AN129" i="13"/>
  <c r="AO129" i="13"/>
  <c r="AR129" i="13" s="1"/>
  <c r="AP129" i="13"/>
  <c r="AQ129" i="13"/>
  <c r="AL130" i="13"/>
  <c r="AM130" i="13"/>
  <c r="AR130" i="13" s="1"/>
  <c r="AN130" i="13"/>
  <c r="AO130" i="13"/>
  <c r="AP130" i="13"/>
  <c r="AQ130" i="13"/>
  <c r="AL131" i="13"/>
  <c r="AM131" i="13"/>
  <c r="AN131" i="13"/>
  <c r="AO131" i="13"/>
  <c r="AP131" i="13"/>
  <c r="AQ131" i="13"/>
  <c r="AL132" i="13"/>
  <c r="AM132" i="13"/>
  <c r="AN132" i="13"/>
  <c r="AR132" i="13" s="1"/>
  <c r="AO132" i="13"/>
  <c r="AP132" i="13"/>
  <c r="AQ132" i="13"/>
  <c r="AL133" i="13"/>
  <c r="AM133" i="13"/>
  <c r="AN133" i="13"/>
  <c r="AO133" i="13"/>
  <c r="AP133" i="13"/>
  <c r="AQ133" i="13"/>
  <c r="AL134" i="13"/>
  <c r="AM134" i="13"/>
  <c r="AN134" i="13"/>
  <c r="AO134" i="13"/>
  <c r="AP134" i="13"/>
  <c r="AQ134" i="13"/>
  <c r="AL135" i="13"/>
  <c r="AM135" i="13"/>
  <c r="AR135" i="13" s="1"/>
  <c r="AN135" i="13"/>
  <c r="AO135" i="13"/>
  <c r="AP135" i="13"/>
  <c r="AQ135" i="13"/>
  <c r="AL136" i="13"/>
  <c r="AM136" i="13"/>
  <c r="AN136" i="13"/>
  <c r="AO136" i="13"/>
  <c r="AP136" i="13"/>
  <c r="AQ136" i="13"/>
  <c r="AL137" i="13"/>
  <c r="AM137" i="13"/>
  <c r="AN137" i="13"/>
  <c r="AO137" i="13"/>
  <c r="AP137" i="13"/>
  <c r="AQ137" i="13"/>
  <c r="AL138" i="13"/>
  <c r="AM138" i="13"/>
  <c r="AN138" i="13"/>
  <c r="AO138" i="13"/>
  <c r="AP138" i="13"/>
  <c r="AQ138" i="13"/>
  <c r="AR138" i="13"/>
  <c r="AL139" i="13"/>
  <c r="AM139" i="13"/>
  <c r="AN139" i="13"/>
  <c r="AO139" i="13"/>
  <c r="AP139" i="13"/>
  <c r="AQ139" i="13"/>
  <c r="AL140" i="13"/>
  <c r="AM140" i="13"/>
  <c r="AR140" i="13" s="1"/>
  <c r="AN140" i="13"/>
  <c r="AO140" i="13"/>
  <c r="AP140" i="13"/>
  <c r="AQ140" i="13"/>
  <c r="AL141" i="13"/>
  <c r="AM141" i="13"/>
  <c r="AN141" i="13"/>
  <c r="AO141" i="13"/>
  <c r="AP141" i="13"/>
  <c r="AQ141" i="13"/>
  <c r="AL142" i="13"/>
  <c r="AM142" i="13"/>
  <c r="AN142" i="13"/>
  <c r="AO142" i="13"/>
  <c r="AP142" i="13"/>
  <c r="AQ142" i="13"/>
  <c r="AL143" i="13"/>
  <c r="AM143" i="13"/>
  <c r="AN143" i="13"/>
  <c r="AO143" i="13"/>
  <c r="AP143" i="13"/>
  <c r="AQ143" i="13"/>
  <c r="AL144" i="13"/>
  <c r="AM144" i="13"/>
  <c r="AN144" i="13"/>
  <c r="AO144" i="13"/>
  <c r="AP144" i="13"/>
  <c r="AQ144" i="13"/>
  <c r="AL145" i="13"/>
  <c r="AM145" i="13"/>
  <c r="AN145" i="13"/>
  <c r="AO145" i="13"/>
  <c r="AP145" i="13"/>
  <c r="AQ145" i="13"/>
  <c r="AL146" i="13"/>
  <c r="AM146" i="13"/>
  <c r="AR146" i="13" s="1"/>
  <c r="AN146" i="13"/>
  <c r="AO146" i="13"/>
  <c r="AP146" i="13"/>
  <c r="AQ146" i="13"/>
  <c r="AL147" i="13"/>
  <c r="AM147" i="13"/>
  <c r="AN147" i="13"/>
  <c r="AO147" i="13"/>
  <c r="AP147" i="13"/>
  <c r="AQ147" i="13"/>
  <c r="AL148" i="13"/>
  <c r="AM148" i="13"/>
  <c r="AR148" i="13" s="1"/>
  <c r="AN148" i="13"/>
  <c r="AO148" i="13"/>
  <c r="AP148" i="13"/>
  <c r="AQ148" i="13"/>
  <c r="AL149" i="13"/>
  <c r="AM149" i="13"/>
  <c r="AR149" i="13" s="1"/>
  <c r="AN149" i="13"/>
  <c r="AO149" i="13"/>
  <c r="AP149" i="13"/>
  <c r="AQ149" i="13"/>
  <c r="AL150" i="13"/>
  <c r="AM150" i="13"/>
  <c r="AN150" i="13"/>
  <c r="AO150" i="13"/>
  <c r="AP150" i="13"/>
  <c r="AQ150" i="13"/>
  <c r="AL151" i="13"/>
  <c r="AM151" i="13"/>
  <c r="AN151" i="13"/>
  <c r="AO151" i="13"/>
  <c r="AP151" i="13"/>
  <c r="AQ151" i="13"/>
  <c r="AL152" i="13"/>
  <c r="AM152" i="13"/>
  <c r="AN152" i="13"/>
  <c r="AO152" i="13"/>
  <c r="AP152" i="13"/>
  <c r="AQ152" i="13"/>
  <c r="AL153" i="13"/>
  <c r="AM153" i="13"/>
  <c r="AR153" i="13" s="1"/>
  <c r="AN153" i="13"/>
  <c r="AO153" i="13"/>
  <c r="AP153" i="13"/>
  <c r="AQ153" i="13"/>
  <c r="AL154" i="13"/>
  <c r="AM154" i="13"/>
  <c r="AN154" i="13"/>
  <c r="AR154" i="13" s="1"/>
  <c r="AO154" i="13"/>
  <c r="AP154" i="13"/>
  <c r="AQ154" i="13"/>
  <c r="AL155" i="13"/>
  <c r="AM155" i="13"/>
  <c r="AN155" i="13"/>
  <c r="AO155" i="13"/>
  <c r="AP155" i="13"/>
  <c r="AQ155" i="13"/>
  <c r="AL156" i="13"/>
  <c r="AM156" i="13"/>
  <c r="AN156" i="13"/>
  <c r="AO156" i="13"/>
  <c r="AP156" i="13"/>
  <c r="AQ156" i="13"/>
  <c r="AR156" i="13"/>
  <c r="AL157" i="13"/>
  <c r="AM157" i="13"/>
  <c r="AN157" i="13"/>
  <c r="AO157" i="13"/>
  <c r="AP157" i="13"/>
  <c r="AQ157" i="13"/>
  <c r="AL158" i="13"/>
  <c r="AM158" i="13"/>
  <c r="AR158" i="13" s="1"/>
  <c r="AN158" i="13"/>
  <c r="AO158" i="13"/>
  <c r="AP158" i="13"/>
  <c r="AQ158" i="13"/>
  <c r="AL159" i="13"/>
  <c r="AM159" i="13"/>
  <c r="AN159" i="13"/>
  <c r="AO159" i="13"/>
  <c r="AP159" i="13"/>
  <c r="AQ159" i="13"/>
  <c r="AL160" i="13"/>
  <c r="AM160" i="13"/>
  <c r="AN160" i="13"/>
  <c r="AO160" i="13"/>
  <c r="AP160" i="13"/>
  <c r="AQ160" i="13"/>
  <c r="AL161" i="13"/>
  <c r="AM161" i="13"/>
  <c r="AN161" i="13"/>
  <c r="AO161" i="13"/>
  <c r="AP161" i="13"/>
  <c r="AQ161" i="13"/>
  <c r="AL162" i="13"/>
  <c r="AM162" i="13"/>
  <c r="AR162" i="13" s="1"/>
  <c r="AN162" i="13"/>
  <c r="AO162" i="13"/>
  <c r="AP162" i="13"/>
  <c r="AQ162" i="13"/>
  <c r="AL163" i="13"/>
  <c r="AM163" i="13"/>
  <c r="AR163" i="13" s="1"/>
  <c r="AN163" i="13"/>
  <c r="AO163" i="13"/>
  <c r="AP163" i="13"/>
  <c r="AQ163" i="13"/>
  <c r="AL164" i="13"/>
  <c r="AM164" i="13"/>
  <c r="AN164" i="13"/>
  <c r="AO164" i="13"/>
  <c r="AR164" i="13" s="1"/>
  <c r="AP164" i="13"/>
  <c r="AQ164" i="13"/>
  <c r="AL165" i="13"/>
  <c r="AM165" i="13"/>
  <c r="AN165" i="13"/>
  <c r="AO165" i="13"/>
  <c r="AP165" i="13"/>
  <c r="AQ165" i="13"/>
  <c r="AL166" i="13"/>
  <c r="AM166" i="13"/>
  <c r="AN166" i="13"/>
  <c r="AO166" i="13"/>
  <c r="AP166" i="13"/>
  <c r="AQ166" i="13"/>
  <c r="AL167" i="13"/>
  <c r="AM167" i="13"/>
  <c r="AR167" i="13" s="1"/>
  <c r="AN167" i="13"/>
  <c r="AO167" i="13"/>
  <c r="AP167" i="13"/>
  <c r="AQ167" i="13"/>
  <c r="AL168" i="13"/>
  <c r="AM168" i="13"/>
  <c r="AN168" i="13"/>
  <c r="AO168" i="13"/>
  <c r="AP168" i="13"/>
  <c r="AQ168" i="13"/>
  <c r="AL169" i="13"/>
  <c r="AM169" i="13"/>
  <c r="AN169" i="13"/>
  <c r="AO169" i="13"/>
  <c r="AP169" i="13"/>
  <c r="AQ169" i="13"/>
  <c r="AL170" i="13"/>
  <c r="AM170" i="13"/>
  <c r="AN170" i="13"/>
  <c r="AO170" i="13"/>
  <c r="AP170" i="13"/>
  <c r="AQ170" i="13"/>
  <c r="AR170" i="13"/>
  <c r="AL171" i="13"/>
  <c r="AM171" i="13"/>
  <c r="AN171" i="13"/>
  <c r="AO171" i="13"/>
  <c r="AP171" i="13"/>
  <c r="AQ171" i="13"/>
  <c r="AL172" i="13"/>
  <c r="AM172" i="13"/>
  <c r="AR172" i="13" s="1"/>
  <c r="AN172" i="13"/>
  <c r="AO172" i="13"/>
  <c r="AP172" i="13"/>
  <c r="AQ172" i="13"/>
  <c r="AL173" i="13"/>
  <c r="AM173" i="13"/>
  <c r="AR173" i="13" s="1"/>
  <c r="AN173" i="13"/>
  <c r="AO173" i="13"/>
  <c r="AP173" i="13"/>
  <c r="AQ173" i="13"/>
  <c r="AL174" i="13"/>
  <c r="AM174" i="13"/>
  <c r="AN174" i="13"/>
  <c r="AO174" i="13"/>
  <c r="AP174" i="13"/>
  <c r="AQ174" i="13"/>
  <c r="AL175" i="13"/>
  <c r="AM175" i="13"/>
  <c r="AN175" i="13"/>
  <c r="AO175" i="13"/>
  <c r="AP175" i="13"/>
  <c r="AQ175" i="13"/>
  <c r="AL176" i="13"/>
  <c r="AM176" i="13"/>
  <c r="AN176" i="13"/>
  <c r="AO176" i="13"/>
  <c r="AP176" i="13"/>
  <c r="AQ176" i="13"/>
  <c r="AL177" i="13"/>
  <c r="AM177" i="13"/>
  <c r="AN177" i="13"/>
  <c r="AO177" i="13"/>
  <c r="AP177" i="13"/>
  <c r="AQ177" i="13"/>
  <c r="AL178" i="13"/>
  <c r="AM178" i="13"/>
  <c r="AR178" i="13" s="1"/>
  <c r="AN178" i="13"/>
  <c r="AO178" i="13"/>
  <c r="AP178" i="13"/>
  <c r="AQ178" i="13"/>
  <c r="AL179" i="13"/>
  <c r="AM179" i="13"/>
  <c r="AR179" i="13" s="1"/>
  <c r="AN179" i="13"/>
  <c r="AO179" i="13"/>
  <c r="AP179" i="13"/>
  <c r="AQ179" i="13"/>
  <c r="AL180" i="13"/>
  <c r="AM180" i="13"/>
  <c r="AN180" i="13"/>
  <c r="AO180" i="13"/>
  <c r="AP180" i="13"/>
  <c r="AR180" i="13" s="1"/>
  <c r="AQ180" i="13"/>
  <c r="AL181" i="13"/>
  <c r="AM181" i="13"/>
  <c r="AR181" i="13" s="1"/>
  <c r="AN181" i="13"/>
  <c r="AO181" i="13"/>
  <c r="AP181" i="13"/>
  <c r="AQ181" i="13"/>
  <c r="AL182" i="13"/>
  <c r="AM182" i="13"/>
  <c r="AN182" i="13"/>
  <c r="AO182" i="13"/>
  <c r="AP182" i="13"/>
  <c r="AQ182" i="13"/>
  <c r="AL183" i="13"/>
  <c r="AM183" i="13"/>
  <c r="AR183" i="13" s="1"/>
  <c r="AN183" i="13"/>
  <c r="AO183" i="13"/>
  <c r="AP183" i="13"/>
  <c r="AQ183" i="13"/>
  <c r="AL184" i="13"/>
  <c r="AM184" i="13"/>
  <c r="AN184" i="13"/>
  <c r="AO184" i="13"/>
  <c r="AP184" i="13"/>
  <c r="AQ184" i="13"/>
  <c r="AL185" i="13"/>
  <c r="AM185" i="13"/>
  <c r="AR185" i="13" s="1"/>
  <c r="AN185" i="13"/>
  <c r="AO185" i="13"/>
  <c r="AP185" i="13"/>
  <c r="AQ185" i="13"/>
  <c r="AL186" i="13"/>
  <c r="AM186" i="13"/>
  <c r="AN186" i="13"/>
  <c r="AR186" i="13" s="1"/>
  <c r="AO186" i="13"/>
  <c r="AP186" i="13"/>
  <c r="AQ186" i="13"/>
  <c r="AL187" i="13"/>
  <c r="AM187" i="13"/>
  <c r="AN187" i="13"/>
  <c r="AO187" i="13"/>
  <c r="AP187" i="13"/>
  <c r="AQ187" i="13"/>
  <c r="AL188" i="13"/>
  <c r="AM188" i="13"/>
  <c r="AN188" i="13"/>
  <c r="AO188" i="13"/>
  <c r="AP188" i="13"/>
  <c r="AQ188" i="13"/>
  <c r="AR188" i="13"/>
  <c r="AL189" i="13"/>
  <c r="AM189" i="13"/>
  <c r="AN189" i="13"/>
  <c r="AO189" i="13"/>
  <c r="AP189" i="13"/>
  <c r="AQ189" i="13"/>
  <c r="AL190" i="13"/>
  <c r="AM190" i="13"/>
  <c r="AN190" i="13"/>
  <c r="AO190" i="13"/>
  <c r="AP190" i="13"/>
  <c r="AQ190" i="13"/>
  <c r="AL191" i="13"/>
  <c r="AM191" i="13"/>
  <c r="AN191" i="13"/>
  <c r="AO191" i="13"/>
  <c r="AP191" i="13"/>
  <c r="AQ191" i="13"/>
  <c r="AL192" i="13"/>
  <c r="AM192" i="13"/>
  <c r="AN192" i="13"/>
  <c r="AO192" i="13"/>
  <c r="AP192" i="13"/>
  <c r="AQ192" i="13"/>
  <c r="AL193" i="13"/>
  <c r="AM193" i="13"/>
  <c r="AR193" i="13" s="1"/>
  <c r="AN193" i="13"/>
  <c r="AO193" i="13"/>
  <c r="AP193" i="13"/>
  <c r="AQ193" i="13"/>
  <c r="AL194" i="13"/>
  <c r="AM194" i="13"/>
  <c r="AR194" i="13" s="1"/>
  <c r="AN194" i="13"/>
  <c r="AO194" i="13"/>
  <c r="AP194" i="13"/>
  <c r="AQ194" i="13"/>
  <c r="AL195" i="13"/>
  <c r="AM195" i="13"/>
  <c r="AN195" i="13"/>
  <c r="AO195" i="13"/>
  <c r="AP195" i="13"/>
  <c r="AQ195" i="13"/>
  <c r="AL196" i="13"/>
  <c r="AM196" i="13"/>
  <c r="AN196" i="13"/>
  <c r="AO196" i="13"/>
  <c r="AR196" i="13" s="1"/>
  <c r="AP196" i="13"/>
  <c r="AQ196" i="13"/>
  <c r="AL197" i="13"/>
  <c r="AM197" i="13"/>
  <c r="AN197" i="13"/>
  <c r="AO197" i="13"/>
  <c r="AP197" i="13"/>
  <c r="AQ197" i="13"/>
  <c r="AL198" i="13"/>
  <c r="AM198" i="13"/>
  <c r="AN198" i="13"/>
  <c r="AO198" i="13"/>
  <c r="AP198" i="13"/>
  <c r="AQ198" i="13"/>
  <c r="AL199" i="13"/>
  <c r="AM199" i="13"/>
  <c r="AR199" i="13" s="1"/>
  <c r="AN199" i="13"/>
  <c r="AO199" i="13"/>
  <c r="AP199" i="13"/>
  <c r="AQ199" i="13"/>
  <c r="AL200" i="13"/>
  <c r="AM200" i="13"/>
  <c r="AN200" i="13"/>
  <c r="AO200" i="13"/>
  <c r="AP200" i="13"/>
  <c r="AQ200" i="13"/>
  <c r="AL201" i="13"/>
  <c r="AM201" i="13"/>
  <c r="AN201" i="13"/>
  <c r="AO201" i="13"/>
  <c r="AP201" i="13"/>
  <c r="AQ201" i="13"/>
  <c r="AL202" i="13"/>
  <c r="AM202" i="13"/>
  <c r="AN202" i="13"/>
  <c r="AO202" i="13"/>
  <c r="AP202" i="13"/>
  <c r="AQ202" i="13"/>
  <c r="AR202" i="13"/>
  <c r="AL203" i="13"/>
  <c r="AM203" i="13"/>
  <c r="AN203" i="13"/>
  <c r="AO203" i="13"/>
  <c r="AP203" i="13"/>
  <c r="AQ203" i="13"/>
  <c r="AL204" i="13"/>
  <c r="AM204" i="13"/>
  <c r="AR204" i="13" s="1"/>
  <c r="AN204" i="13"/>
  <c r="AO204" i="13"/>
  <c r="AP204" i="13"/>
  <c r="AQ204" i="13"/>
  <c r="AL205" i="13"/>
  <c r="AM205" i="13"/>
  <c r="AN205" i="13"/>
  <c r="AO205" i="13"/>
  <c r="AP205" i="13"/>
  <c r="AQ205" i="13"/>
  <c r="AL206" i="13"/>
  <c r="AM206" i="13"/>
  <c r="AN206" i="13"/>
  <c r="AO206" i="13"/>
  <c r="AP206" i="13"/>
  <c r="AQ206" i="13"/>
  <c r="AL207" i="13"/>
  <c r="AM207" i="13"/>
  <c r="AR207" i="13" s="1"/>
  <c r="AN207" i="13"/>
  <c r="AO207" i="13"/>
  <c r="AP207" i="13"/>
  <c r="AQ207" i="13"/>
  <c r="AL208" i="13"/>
  <c r="AM208" i="13"/>
  <c r="AN208" i="13"/>
  <c r="AO208" i="13"/>
  <c r="AP208" i="13"/>
  <c r="AQ208" i="13"/>
  <c r="AL209" i="13"/>
  <c r="AM209" i="13"/>
  <c r="AN209" i="13"/>
  <c r="AO209" i="13"/>
  <c r="AP209" i="13"/>
  <c r="AQ209" i="13"/>
  <c r="AL210" i="13"/>
  <c r="AM210" i="13"/>
  <c r="AR210" i="13" s="1"/>
  <c r="AN210" i="13"/>
  <c r="AO210" i="13"/>
  <c r="AP210" i="13"/>
  <c r="AQ210" i="13"/>
  <c r="AL211" i="13"/>
  <c r="AM211" i="13"/>
  <c r="AN211" i="13"/>
  <c r="AO211" i="13"/>
  <c r="AP211" i="13"/>
  <c r="AQ211" i="13"/>
  <c r="AL212" i="13"/>
  <c r="AM212" i="13"/>
  <c r="AN212" i="13"/>
  <c r="AR212" i="13" s="1"/>
  <c r="AO212" i="13"/>
  <c r="AP212" i="13"/>
  <c r="AQ212" i="13"/>
  <c r="AL213" i="13"/>
  <c r="AM213" i="13"/>
  <c r="AR213" i="13" s="1"/>
  <c r="AN213" i="13"/>
  <c r="AO213" i="13"/>
  <c r="AP213" i="13"/>
  <c r="AQ213" i="13"/>
  <c r="AL214" i="13"/>
  <c r="AM214" i="13"/>
  <c r="AN214" i="13"/>
  <c r="AO214" i="13"/>
  <c r="AP214" i="13"/>
  <c r="AQ214" i="13"/>
  <c r="AL215" i="13"/>
  <c r="AM215" i="13"/>
  <c r="AN215" i="13"/>
  <c r="AO215" i="13"/>
  <c r="AP215" i="13"/>
  <c r="AQ215" i="13"/>
  <c r="AL216" i="13"/>
  <c r="AM216" i="13"/>
  <c r="AN216" i="13"/>
  <c r="AO216" i="13"/>
  <c r="AP216" i="13"/>
  <c r="AQ216" i="13"/>
  <c r="AL217" i="13"/>
  <c r="AM217" i="13"/>
  <c r="AN217" i="13"/>
  <c r="AO217" i="13"/>
  <c r="AP217" i="13"/>
  <c r="AQ217" i="13"/>
  <c r="AL218" i="13"/>
  <c r="AM218" i="13"/>
  <c r="AN218" i="13"/>
  <c r="AR218" i="13" s="1"/>
  <c r="AO218" i="13"/>
  <c r="AP218" i="13"/>
  <c r="AQ218" i="13"/>
  <c r="AL219" i="13"/>
  <c r="AM219" i="13"/>
  <c r="AN219" i="13"/>
  <c r="AO219" i="13"/>
  <c r="AP219" i="13"/>
  <c r="AQ219" i="13"/>
  <c r="AL220" i="13"/>
  <c r="AM220" i="13"/>
  <c r="AN220" i="13"/>
  <c r="AO220" i="13"/>
  <c r="AP220" i="13"/>
  <c r="AQ220" i="13"/>
  <c r="AR220" i="13"/>
  <c r="AL221" i="13"/>
  <c r="AM221" i="13"/>
  <c r="AR221" i="13" s="1"/>
  <c r="AN221" i="13"/>
  <c r="AO221" i="13"/>
  <c r="AP221" i="13"/>
  <c r="AQ221" i="13"/>
  <c r="AL222" i="13"/>
  <c r="AM222" i="13"/>
  <c r="AN222" i="13"/>
  <c r="AR222" i="13" s="1"/>
  <c r="AO222" i="13"/>
  <c r="AP222" i="13"/>
  <c r="AQ222" i="13"/>
  <c r="AL223" i="13"/>
  <c r="AM223" i="13"/>
  <c r="AR223" i="13" s="1"/>
  <c r="AN223" i="13"/>
  <c r="AO223" i="13"/>
  <c r="AP223" i="13"/>
  <c r="AQ223" i="13"/>
  <c r="AL224" i="13"/>
  <c r="AM224" i="13"/>
  <c r="AN224" i="13"/>
  <c r="AO224" i="13"/>
  <c r="AP224" i="13"/>
  <c r="AQ224" i="13"/>
  <c r="AL225" i="13"/>
  <c r="AM225" i="13"/>
  <c r="AR225" i="13" s="1"/>
  <c r="AN225" i="13"/>
  <c r="AO225" i="13"/>
  <c r="AP225" i="13"/>
  <c r="AQ225" i="13"/>
  <c r="AL226" i="13"/>
  <c r="AM226" i="13"/>
  <c r="AR226" i="13" s="1"/>
  <c r="AN226" i="13"/>
  <c r="AO226" i="13"/>
  <c r="AP226" i="13"/>
  <c r="AQ226" i="13"/>
  <c r="AL227" i="13"/>
  <c r="AM227" i="13"/>
  <c r="AN227" i="13"/>
  <c r="AO227" i="13"/>
  <c r="AP227" i="13"/>
  <c r="AQ227" i="13"/>
  <c r="AL228" i="13"/>
  <c r="AM228" i="13"/>
  <c r="AN228" i="13"/>
  <c r="AO228" i="13"/>
  <c r="AP228" i="13"/>
  <c r="AQ228" i="13"/>
  <c r="AR228" i="13"/>
  <c r="AL229" i="13"/>
  <c r="AM229" i="13"/>
  <c r="AN229" i="13"/>
  <c r="AO229" i="13"/>
  <c r="AP229" i="13"/>
  <c r="AQ229" i="13"/>
  <c r="AL230" i="13"/>
  <c r="AM230" i="13"/>
  <c r="AN230" i="13"/>
  <c r="AO230" i="13"/>
  <c r="AP230" i="13"/>
  <c r="AQ230" i="13"/>
  <c r="AL231" i="13"/>
  <c r="AM231" i="13"/>
  <c r="AN231" i="13"/>
  <c r="AO231" i="13"/>
  <c r="AP231" i="13"/>
  <c r="AQ231" i="13"/>
  <c r="AL232" i="13"/>
  <c r="AM232" i="13"/>
  <c r="AN232" i="13"/>
  <c r="AO232" i="13"/>
  <c r="AP232" i="13"/>
  <c r="AQ232" i="13"/>
  <c r="AL233" i="13"/>
  <c r="AM233" i="13"/>
  <c r="AN233" i="13"/>
  <c r="AO233" i="13"/>
  <c r="AP233" i="13"/>
  <c r="AQ233" i="13"/>
  <c r="AL234" i="13"/>
  <c r="AM234" i="13"/>
  <c r="AN234" i="13"/>
  <c r="AO234" i="13"/>
  <c r="AP234" i="13"/>
  <c r="AQ234" i="13"/>
  <c r="AR234" i="13"/>
  <c r="AL235" i="13"/>
  <c r="AM235" i="13"/>
  <c r="AR235" i="13" s="1"/>
  <c r="AN235" i="13"/>
  <c r="AO235" i="13"/>
  <c r="AP235" i="13"/>
  <c r="AQ235" i="13"/>
  <c r="AL236" i="13"/>
  <c r="AM236" i="13"/>
  <c r="AR236" i="13" s="1"/>
  <c r="AN236" i="13"/>
  <c r="AO236" i="13"/>
  <c r="AP236" i="13"/>
  <c r="AQ236" i="13"/>
  <c r="AL237" i="13"/>
  <c r="AM237" i="13"/>
  <c r="AR237" i="13" s="1"/>
  <c r="AN237" i="13"/>
  <c r="AO237" i="13"/>
  <c r="AP237" i="13"/>
  <c r="AQ237" i="13"/>
  <c r="AL238" i="13"/>
  <c r="AM238" i="13"/>
  <c r="AN238" i="13"/>
  <c r="AO238" i="13"/>
  <c r="AP238" i="13"/>
  <c r="AQ238" i="13"/>
  <c r="AL239" i="13"/>
  <c r="AM239" i="13"/>
  <c r="AN239" i="13"/>
  <c r="AO239" i="13"/>
  <c r="AP239" i="13"/>
  <c r="AQ239" i="13"/>
  <c r="AL240" i="13"/>
  <c r="AM240" i="13"/>
  <c r="AN240" i="13"/>
  <c r="AR240" i="13" s="1"/>
  <c r="AO240" i="13"/>
  <c r="AP240" i="13"/>
  <c r="AQ240" i="13"/>
  <c r="AL241" i="13"/>
  <c r="AM241" i="13"/>
  <c r="AN241" i="13"/>
  <c r="AO241" i="13"/>
  <c r="AP241" i="13"/>
  <c r="AQ241" i="13"/>
  <c r="AL242" i="13"/>
  <c r="AM242" i="13"/>
  <c r="AN242" i="13"/>
  <c r="AO242" i="13"/>
  <c r="AP242" i="13"/>
  <c r="AQ242" i="13"/>
  <c r="AR242" i="13"/>
  <c r="AL243" i="13"/>
  <c r="AM243" i="13"/>
  <c r="AN243" i="13"/>
  <c r="AR243" i="13" s="1"/>
  <c r="AO243" i="13"/>
  <c r="AP243" i="13"/>
  <c r="AQ243" i="13"/>
  <c r="AL244" i="13"/>
  <c r="AM244" i="13"/>
  <c r="AR244" i="13" s="1"/>
  <c r="AN244" i="13"/>
  <c r="AO244" i="13"/>
  <c r="AP244" i="13"/>
  <c r="AQ244" i="13"/>
  <c r="AL245" i="13"/>
  <c r="AM245" i="13"/>
  <c r="AN245" i="13"/>
  <c r="AO245" i="13"/>
  <c r="AP245" i="13"/>
  <c r="AQ245" i="13"/>
  <c r="AL246" i="13"/>
  <c r="AM246" i="13"/>
  <c r="AN246" i="13"/>
  <c r="AO246" i="13"/>
  <c r="AP246" i="13"/>
  <c r="AQ246" i="13"/>
  <c r="AL247" i="13"/>
  <c r="AM247" i="13"/>
  <c r="AN247" i="13"/>
  <c r="AO247" i="13"/>
  <c r="AP247" i="13"/>
  <c r="AQ247" i="13"/>
  <c r="AL248" i="13"/>
  <c r="AM248" i="13"/>
  <c r="AN248" i="13"/>
  <c r="AO248" i="13"/>
  <c r="AP248" i="13"/>
  <c r="AQ248" i="13"/>
  <c r="AL249" i="13"/>
  <c r="AM249" i="13"/>
  <c r="AN249" i="13"/>
  <c r="AO249" i="13"/>
  <c r="AP249" i="13"/>
  <c r="AQ249" i="13"/>
  <c r="AL250" i="13"/>
  <c r="AM250" i="13"/>
  <c r="AR250" i="13" s="1"/>
  <c r="AN250" i="13"/>
  <c r="AO250" i="13"/>
  <c r="AP250" i="13"/>
  <c r="AQ250" i="13"/>
  <c r="AL251" i="13"/>
  <c r="AM251" i="13"/>
  <c r="AN251" i="13"/>
  <c r="AO251" i="13"/>
  <c r="AP251" i="13"/>
  <c r="AQ251" i="13"/>
  <c r="AL252" i="13"/>
  <c r="AM252" i="13"/>
  <c r="AN252" i="13"/>
  <c r="AO252" i="13"/>
  <c r="AP252" i="13"/>
  <c r="AQ252" i="13"/>
  <c r="AR252" i="13"/>
  <c r="AL253" i="13"/>
  <c r="AM253" i="13"/>
  <c r="AN253" i="13"/>
  <c r="AO253" i="13"/>
  <c r="AP253" i="13"/>
  <c r="AQ253" i="13"/>
  <c r="AL254" i="13"/>
  <c r="AM254" i="13"/>
  <c r="AN254" i="13"/>
  <c r="AR254" i="13" s="1"/>
  <c r="AO254" i="13"/>
  <c r="AP254" i="13"/>
  <c r="AQ254" i="13"/>
  <c r="AL255" i="13"/>
  <c r="AM255" i="13"/>
  <c r="AN255" i="13"/>
  <c r="AO255" i="13"/>
  <c r="AP255" i="13"/>
  <c r="AQ255" i="13"/>
  <c r="AL256" i="13"/>
  <c r="AM256" i="13"/>
  <c r="AN256" i="13"/>
  <c r="AO256" i="13"/>
  <c r="AP256" i="13"/>
  <c r="AQ256" i="13"/>
  <c r="AL257" i="13"/>
  <c r="AM257" i="13"/>
  <c r="AR257" i="13" s="1"/>
  <c r="AN257" i="13"/>
  <c r="AO257" i="13"/>
  <c r="AP257" i="13"/>
  <c r="AQ257" i="13"/>
  <c r="AL258" i="13"/>
  <c r="AM258" i="13"/>
  <c r="AR258" i="13" s="1"/>
  <c r="AN258" i="13"/>
  <c r="AO258" i="13"/>
  <c r="AP258" i="13"/>
  <c r="AQ258" i="13"/>
  <c r="AL259" i="13"/>
  <c r="AM259" i="13"/>
  <c r="AN259" i="13"/>
  <c r="AO259" i="13"/>
  <c r="AP259" i="13"/>
  <c r="AQ259" i="13"/>
  <c r="AL260" i="13"/>
  <c r="AM260" i="13"/>
  <c r="AN260" i="13"/>
  <c r="AO260" i="13"/>
  <c r="AP260" i="13"/>
  <c r="AQ260" i="13"/>
  <c r="AR260" i="13"/>
  <c r="AL261" i="13"/>
  <c r="AM261" i="13"/>
  <c r="AN261" i="13"/>
  <c r="AO261" i="13"/>
  <c r="AP261" i="13"/>
  <c r="AQ261" i="13"/>
  <c r="AL262" i="13"/>
  <c r="AM262" i="13"/>
  <c r="AN262" i="13"/>
  <c r="AO262" i="13"/>
  <c r="AP262" i="13"/>
  <c r="AQ262" i="13"/>
  <c r="AR262" i="13"/>
  <c r="AL263" i="13"/>
  <c r="AM263" i="13"/>
  <c r="AR263" i="13" s="1"/>
  <c r="AN263" i="13"/>
  <c r="AO263" i="13"/>
  <c r="AP263" i="13"/>
  <c r="AQ263" i="13"/>
  <c r="AL264" i="13"/>
  <c r="AM264" i="13"/>
  <c r="AN264" i="13"/>
  <c r="AO264" i="13"/>
  <c r="AP264" i="13"/>
  <c r="AQ264" i="13"/>
  <c r="AL265" i="13"/>
  <c r="AM265" i="13"/>
  <c r="AR265" i="13" s="1"/>
  <c r="AN265" i="13"/>
  <c r="AO265" i="13"/>
  <c r="AP265" i="13"/>
  <c r="AQ265" i="13"/>
  <c r="AL266" i="13"/>
  <c r="AM266" i="13"/>
  <c r="AN266" i="13"/>
  <c r="AO266" i="13"/>
  <c r="AP266" i="13"/>
  <c r="AQ266" i="13"/>
  <c r="AR266" i="13"/>
  <c r="AL267" i="13"/>
  <c r="AM267" i="13"/>
  <c r="AN267" i="13"/>
  <c r="AR267" i="13" s="1"/>
  <c r="AO267" i="13"/>
  <c r="AP267" i="13"/>
  <c r="AQ267" i="13"/>
  <c r="AL2" i="13"/>
  <c r="AN2" i="13"/>
  <c r="AO2" i="13"/>
  <c r="AP2" i="13"/>
  <c r="AQ2" i="13"/>
  <c r="AM2" i="13"/>
  <c r="AR259" i="13" l="1"/>
  <c r="AR227" i="13"/>
  <c r="AR182" i="13"/>
  <c r="AR136" i="13"/>
  <c r="AR47" i="13"/>
  <c r="AR255" i="13"/>
  <c r="AR241" i="13"/>
  <c r="AR209" i="13"/>
  <c r="AR205" i="13"/>
  <c r="AR191" i="13"/>
  <c r="AR177" i="13"/>
  <c r="AR168" i="13"/>
  <c r="AR159" i="13"/>
  <c r="AR145" i="13"/>
  <c r="AR141" i="13"/>
  <c r="AR127" i="13"/>
  <c r="AR109" i="13"/>
  <c r="AR71" i="13"/>
  <c r="AR67" i="13"/>
  <c r="AR48" i="13"/>
  <c r="AR35" i="13"/>
  <c r="AR29" i="13"/>
  <c r="AR14" i="13"/>
  <c r="AR217" i="13"/>
  <c r="AR214" i="13"/>
  <c r="AR131" i="13"/>
  <c r="AR62" i="13"/>
  <c r="AR23" i="13"/>
  <c r="AR256" i="13"/>
  <c r="AR251" i="13"/>
  <c r="AR238" i="13"/>
  <c r="AR224" i="13"/>
  <c r="AR219" i="13"/>
  <c r="AR206" i="13"/>
  <c r="AR192" i="13"/>
  <c r="AR174" i="13"/>
  <c r="AR160" i="13"/>
  <c r="AR155" i="13"/>
  <c r="AR142" i="13"/>
  <c r="AR128" i="13"/>
  <c r="AR123" i="13"/>
  <c r="AR110" i="13"/>
  <c r="AR96" i="13"/>
  <c r="AR77" i="13"/>
  <c r="AR73" i="13"/>
  <c r="AR53" i="13"/>
  <c r="AR43" i="13"/>
  <c r="AR30" i="13"/>
  <c r="AR24" i="13"/>
  <c r="AR9" i="13"/>
  <c r="AR5" i="13"/>
  <c r="AR264" i="13"/>
  <c r="AR246" i="13"/>
  <c r="AR200" i="13"/>
  <c r="AR118" i="13"/>
  <c r="AR99" i="13"/>
  <c r="AR2" i="13"/>
  <c r="AR261" i="13"/>
  <c r="AR247" i="13"/>
  <c r="AR233" i="13"/>
  <c r="AR229" i="13"/>
  <c r="AR215" i="13"/>
  <c r="AR201" i="13"/>
  <c r="AR197" i="13"/>
  <c r="AR169" i="13"/>
  <c r="AR165" i="13"/>
  <c r="AR151" i="13"/>
  <c r="AR137" i="13"/>
  <c r="AR133" i="13"/>
  <c r="AR119" i="13"/>
  <c r="AR105" i="13"/>
  <c r="AR101" i="13"/>
  <c r="AR87" i="13"/>
  <c r="AR63" i="13"/>
  <c r="AR39" i="13"/>
  <c r="AR15" i="13"/>
  <c r="AR248" i="13"/>
  <c r="AR230" i="13"/>
  <c r="AR216" i="13"/>
  <c r="AR211" i="13"/>
  <c r="AR198" i="13"/>
  <c r="AR184" i="13"/>
  <c r="AR166" i="13"/>
  <c r="AR152" i="13"/>
  <c r="AR147" i="13"/>
  <c r="AR134" i="13"/>
  <c r="AR120" i="13"/>
  <c r="AR115" i="13"/>
  <c r="AR107" i="13"/>
  <c r="AR102" i="13"/>
  <c r="AR88" i="13"/>
  <c r="AR64" i="13"/>
  <c r="AR59" i="13"/>
  <c r="AR49" i="13"/>
  <c r="AR25" i="13"/>
  <c r="AR21" i="13"/>
  <c r="AR6" i="13"/>
  <c r="AR245" i="13"/>
  <c r="AR231" i="13"/>
  <c r="AR232" i="13"/>
  <c r="AR195" i="13"/>
  <c r="AR187" i="13"/>
  <c r="AR150" i="13"/>
  <c r="AR104" i="13"/>
  <c r="AR85" i="13"/>
  <c r="AR38" i="13"/>
  <c r="AR253" i="13"/>
  <c r="AR249" i="13"/>
  <c r="AR239" i="13"/>
  <c r="AR203" i="13"/>
  <c r="AR189" i="13"/>
  <c r="AR175" i="13"/>
  <c r="AR161" i="13"/>
  <c r="AR157" i="13"/>
  <c r="AR143" i="13"/>
  <c r="AR125" i="13"/>
  <c r="AR111" i="13"/>
  <c r="AR97" i="13"/>
  <c r="AR83" i="13"/>
  <c r="AR69" i="13"/>
  <c r="AR45" i="13"/>
  <c r="AR40" i="13"/>
  <c r="AR31" i="13"/>
  <c r="AR16" i="13"/>
  <c r="AR208" i="13"/>
  <c r="AR190" i="13"/>
  <c r="AR176" i="13"/>
  <c r="AR171" i="13"/>
  <c r="AR144" i="13"/>
  <c r="AR139" i="13"/>
  <c r="AR126" i="13"/>
  <c r="AR112" i="13"/>
  <c r="AR94" i="13"/>
  <c r="AR79" i="13"/>
  <c r="AR70" i="13"/>
  <c r="AR55" i="13"/>
  <c r="AR22" i="13"/>
  <c r="E2481" i="14" l="1"/>
  <c r="E2480" i="14"/>
  <c r="E2479" i="14"/>
  <c r="E2478" i="14"/>
  <c r="E2477" i="14"/>
  <c r="E2476" i="14"/>
  <c r="E2475" i="14"/>
  <c r="E2474" i="14"/>
  <c r="E2473" i="14"/>
  <c r="E2472" i="14"/>
  <c r="E2471" i="14"/>
  <c r="E2470" i="14"/>
  <c r="E2469" i="14"/>
  <c r="E2468" i="14"/>
  <c r="E2467" i="14"/>
  <c r="E2466" i="14"/>
  <c r="J2455" i="14"/>
  <c r="I2455" i="14"/>
  <c r="N2455" i="14" s="1"/>
  <c r="N2454" i="14"/>
  <c r="J2454" i="14"/>
  <c r="I2454" i="14"/>
  <c r="N2453" i="14"/>
  <c r="J2453" i="14"/>
  <c r="I2453" i="14"/>
  <c r="J2452" i="14"/>
  <c r="I2452" i="14"/>
  <c r="N2452" i="14" s="1"/>
  <c r="N2451" i="14"/>
  <c r="J2451" i="14"/>
  <c r="I2451" i="14"/>
  <c r="N2450" i="14"/>
  <c r="J2450" i="14"/>
  <c r="I2450" i="14"/>
  <c r="J2449" i="14"/>
  <c r="I2449" i="14"/>
  <c r="N2449" i="14" s="1"/>
  <c r="J2448" i="14"/>
  <c r="I2448" i="14"/>
  <c r="N2448" i="14" s="1"/>
  <c r="J2447" i="14"/>
  <c r="I2447" i="14"/>
  <c r="N2447" i="14" s="1"/>
  <c r="N2446" i="14"/>
  <c r="J2446" i="14"/>
  <c r="I2446" i="14"/>
  <c r="N2445" i="14"/>
  <c r="J2445" i="14"/>
  <c r="I2445" i="14"/>
  <c r="J2444" i="14"/>
  <c r="I2444" i="14"/>
  <c r="N2444" i="14" s="1"/>
  <c r="N2443" i="14"/>
  <c r="J2443" i="14"/>
  <c r="I2443" i="14"/>
  <c r="J2442" i="14"/>
  <c r="I2442" i="14"/>
  <c r="N2442" i="14" s="1"/>
  <c r="J2441" i="14"/>
  <c r="I2441" i="14"/>
  <c r="N2441" i="14" s="1"/>
  <c r="N2440" i="14"/>
  <c r="J2440" i="14"/>
  <c r="I2440" i="14"/>
  <c r="T2434" i="14" s="1"/>
  <c r="N2439" i="14"/>
  <c r="J2439" i="14"/>
  <c r="N2438" i="14"/>
  <c r="J2438" i="14"/>
  <c r="U2434" i="14"/>
  <c r="S2434" i="14"/>
  <c r="J2434" i="14"/>
  <c r="C2434" i="14"/>
  <c r="Q2434" i="14" s="1"/>
  <c r="U2433" i="14"/>
  <c r="T2433" i="14"/>
  <c r="N2433" i="14"/>
  <c r="J2433" i="14"/>
  <c r="C2433" i="14"/>
  <c r="Q2433" i="14" s="1"/>
  <c r="U2432" i="14"/>
  <c r="T2432" i="14"/>
  <c r="N2432" i="14"/>
  <c r="J2432" i="14"/>
  <c r="C2432" i="14"/>
  <c r="Q2432" i="14" s="1"/>
  <c r="U2431" i="14"/>
  <c r="T2431" i="14"/>
  <c r="N2431" i="14"/>
  <c r="J2431" i="14"/>
  <c r="C2431" i="14"/>
  <c r="Q2431" i="14" s="1"/>
  <c r="U2430" i="14"/>
  <c r="T2430" i="14"/>
  <c r="N2430" i="14"/>
  <c r="J2430" i="14"/>
  <c r="C2430" i="14"/>
  <c r="Q2430" i="14" s="1"/>
  <c r="U2429" i="14"/>
  <c r="T2429" i="14"/>
  <c r="N2429" i="14"/>
  <c r="J2429" i="14"/>
  <c r="C2429" i="14"/>
  <c r="Q2429" i="14" s="1"/>
  <c r="U2428" i="14"/>
  <c r="T2428" i="14"/>
  <c r="N2428" i="14"/>
  <c r="J2428" i="14"/>
  <c r="C2428" i="14"/>
  <c r="Q2428" i="14" s="1"/>
  <c r="U2427" i="14"/>
  <c r="T2427" i="14"/>
  <c r="J2427" i="14"/>
  <c r="C2427" i="14"/>
  <c r="Q2427" i="14" s="1"/>
  <c r="U2426" i="14"/>
  <c r="T2426" i="14"/>
  <c r="J2426" i="14"/>
  <c r="C2426" i="14"/>
  <c r="Q2426" i="14" s="1"/>
  <c r="U2425" i="14"/>
  <c r="T2425" i="14"/>
  <c r="N2425" i="14"/>
  <c r="J2425" i="14"/>
  <c r="C2425" i="14"/>
  <c r="Q2425" i="14" s="1"/>
  <c r="U2424" i="14"/>
  <c r="T2424" i="14"/>
  <c r="N2424" i="14"/>
  <c r="J2424" i="14"/>
  <c r="C2424" i="14"/>
  <c r="Q2424" i="14" s="1"/>
  <c r="U2423" i="14"/>
  <c r="T2423" i="14"/>
  <c r="J2423" i="14"/>
  <c r="C2423" i="14"/>
  <c r="Q2423" i="14" s="1"/>
  <c r="U2422" i="14"/>
  <c r="T2422" i="14"/>
  <c r="N2422" i="14"/>
  <c r="J2422" i="14"/>
  <c r="C2422" i="14"/>
  <c r="Q2422" i="14" s="1"/>
  <c r="U2421" i="14"/>
  <c r="T2421" i="14"/>
  <c r="N2421" i="14"/>
  <c r="J2421" i="14"/>
  <c r="C2421" i="14"/>
  <c r="Q2421" i="14" s="1"/>
  <c r="U2420" i="14"/>
  <c r="T2420" i="14"/>
  <c r="N2420" i="14"/>
  <c r="J2420" i="14"/>
  <c r="C2420" i="14"/>
  <c r="Q2420" i="14" s="1"/>
  <c r="U2419" i="14"/>
  <c r="T2419" i="14"/>
  <c r="J2419" i="14"/>
  <c r="C2419" i="14"/>
  <c r="Q2419" i="14" s="1"/>
  <c r="U2418" i="14"/>
  <c r="T2418" i="14"/>
  <c r="N2418" i="14"/>
  <c r="J2418" i="14"/>
  <c r="C2418" i="14"/>
  <c r="Q2418" i="14" s="1"/>
  <c r="U2417" i="14"/>
  <c r="T2417" i="14"/>
  <c r="N2417" i="14"/>
  <c r="J2417" i="14"/>
  <c r="C2417" i="14"/>
  <c r="Q2417" i="14" s="1"/>
  <c r="U2416" i="14"/>
  <c r="T2416" i="14"/>
  <c r="N2416" i="14"/>
  <c r="J2416" i="14"/>
  <c r="C2416" i="14"/>
  <c r="Q2416" i="14" s="1"/>
  <c r="U2415" i="14"/>
  <c r="T2415" i="14"/>
  <c r="J2415" i="14"/>
  <c r="C2415" i="14"/>
  <c r="Q2415" i="14" s="1"/>
  <c r="U2414" i="14"/>
  <c r="T2414" i="14"/>
  <c r="N2414" i="14"/>
  <c r="J2414" i="14"/>
  <c r="C2414" i="14"/>
  <c r="Q2414" i="14" s="1"/>
  <c r="U2413" i="14"/>
  <c r="T2413" i="14"/>
  <c r="N2413" i="14"/>
  <c r="J2413" i="14"/>
  <c r="C2413" i="14"/>
  <c r="Q2413" i="14" s="1"/>
  <c r="U2412" i="14"/>
  <c r="T2412" i="14"/>
  <c r="N2412" i="14"/>
  <c r="J2412" i="14"/>
  <c r="C2412" i="14"/>
  <c r="Q2412" i="14" s="1"/>
  <c r="U2411" i="14"/>
  <c r="T2411" i="14"/>
  <c r="J2411" i="14"/>
  <c r="C2411" i="14"/>
  <c r="Q2411" i="14" s="1"/>
  <c r="U2410" i="14"/>
  <c r="T2410" i="14"/>
  <c r="Q2410" i="14"/>
  <c r="S2410" i="14"/>
  <c r="J2410" i="14"/>
  <c r="C2410" i="14"/>
  <c r="U2409" i="14"/>
  <c r="T2409" i="14"/>
  <c r="Q2409" i="14"/>
  <c r="J2409" i="14"/>
  <c r="C2409" i="14"/>
  <c r="U2408" i="14"/>
  <c r="T2408" i="14"/>
  <c r="N2408" i="14"/>
  <c r="J2408" i="14"/>
  <c r="C2408" i="14"/>
  <c r="Q2408" i="14" s="1"/>
  <c r="U2407" i="14"/>
  <c r="T2407" i="14"/>
  <c r="J2407" i="14"/>
  <c r="C2407" i="14"/>
  <c r="Q2407" i="14" s="1"/>
  <c r="U2406" i="14"/>
  <c r="T2406" i="14"/>
  <c r="N2406" i="14"/>
  <c r="J2406" i="14"/>
  <c r="C2406" i="14"/>
  <c r="Q2406" i="14" s="1"/>
  <c r="U2405" i="14"/>
  <c r="T2405" i="14"/>
  <c r="J2405" i="14"/>
  <c r="C2405" i="14"/>
  <c r="Q2405" i="14" s="1"/>
  <c r="U2404" i="14"/>
  <c r="T2404" i="14"/>
  <c r="N2404" i="14"/>
  <c r="J2404" i="14"/>
  <c r="C2404" i="14"/>
  <c r="Q2404" i="14" s="1"/>
  <c r="U2403" i="14"/>
  <c r="T2403" i="14"/>
  <c r="N2403" i="14"/>
  <c r="J2403" i="14"/>
  <c r="C2403" i="14"/>
  <c r="Q2403" i="14" s="1"/>
  <c r="U2402" i="14"/>
  <c r="T2402" i="14"/>
  <c r="N2402" i="14"/>
  <c r="J2402" i="14"/>
  <c r="C2402" i="14"/>
  <c r="Q2402" i="14" s="1"/>
  <c r="U2401" i="14"/>
  <c r="T2401" i="14"/>
  <c r="J2401" i="14"/>
  <c r="C2401" i="14"/>
  <c r="Q2401" i="14" s="1"/>
  <c r="U2400" i="14"/>
  <c r="T2400" i="14"/>
  <c r="N2400" i="14"/>
  <c r="J2400" i="14"/>
  <c r="C2400" i="14"/>
  <c r="Q2400" i="14" s="1"/>
  <c r="U2399" i="14"/>
  <c r="T2399" i="14"/>
  <c r="J2399" i="14"/>
  <c r="C2399" i="14"/>
  <c r="Q2399" i="14" s="1"/>
  <c r="U2398" i="14"/>
  <c r="T2398" i="14"/>
  <c r="Q2398" i="14"/>
  <c r="N2398" i="14"/>
  <c r="J2398" i="14"/>
  <c r="C2398" i="14"/>
  <c r="U2397" i="14"/>
  <c r="T2397" i="14"/>
  <c r="J2397" i="14"/>
  <c r="C2397" i="14"/>
  <c r="Q2397" i="14" s="1"/>
  <c r="U2396" i="14"/>
  <c r="T2396" i="14"/>
  <c r="Q2396" i="14"/>
  <c r="N2396" i="14"/>
  <c r="J2396" i="14"/>
  <c r="C2396" i="14"/>
  <c r="U2395" i="14"/>
  <c r="T2395" i="14"/>
  <c r="Q2395" i="14"/>
  <c r="J2395" i="14"/>
  <c r="C2395" i="14"/>
  <c r="U2394" i="14"/>
  <c r="T2394" i="14"/>
  <c r="Q2394" i="14"/>
  <c r="J2394" i="14"/>
  <c r="C2394" i="14"/>
  <c r="U2393" i="14"/>
  <c r="T2393" i="14"/>
  <c r="N2393" i="14"/>
  <c r="J2393" i="14"/>
  <c r="C2393" i="14"/>
  <c r="Q2393" i="14" s="1"/>
  <c r="U2392" i="14"/>
  <c r="T2392" i="14"/>
  <c r="N2392" i="14"/>
  <c r="J2392" i="14"/>
  <c r="C2392" i="14"/>
  <c r="Q2392" i="14" s="1"/>
  <c r="U2391" i="14"/>
  <c r="T2391" i="14"/>
  <c r="N2391" i="14"/>
  <c r="J2391" i="14"/>
  <c r="C2391" i="14"/>
  <c r="Q2391" i="14" s="1"/>
  <c r="U2390" i="14"/>
  <c r="T2390" i="14"/>
  <c r="J2390" i="14"/>
  <c r="C2390" i="14"/>
  <c r="Q2390" i="14" s="1"/>
  <c r="U2389" i="14"/>
  <c r="T2389" i="14"/>
  <c r="N2389" i="14"/>
  <c r="J2389" i="14"/>
  <c r="C2389" i="14"/>
  <c r="Q2389" i="14" s="1"/>
  <c r="U2388" i="14"/>
  <c r="T2388" i="14"/>
  <c r="N2388" i="14"/>
  <c r="J2388" i="14"/>
  <c r="C2388" i="14"/>
  <c r="Q2388" i="14" s="1"/>
  <c r="U2387" i="14"/>
  <c r="T2387" i="14"/>
  <c r="S2387" i="14"/>
  <c r="J2387" i="14"/>
  <c r="C2387" i="14"/>
  <c r="Q2387" i="14" s="1"/>
  <c r="U2386" i="14"/>
  <c r="T2386" i="14"/>
  <c r="J2386" i="14"/>
  <c r="C2386" i="14"/>
  <c r="Q2386" i="14" s="1"/>
  <c r="U2385" i="14"/>
  <c r="T2385" i="14"/>
  <c r="N2385" i="14"/>
  <c r="J2385" i="14"/>
  <c r="C2385" i="14"/>
  <c r="Q2385" i="14" s="1"/>
  <c r="U2384" i="14"/>
  <c r="T2384" i="14"/>
  <c r="N2384" i="14"/>
  <c r="J2384" i="14"/>
  <c r="C2384" i="14"/>
  <c r="Q2384" i="14" s="1"/>
  <c r="U2383" i="14"/>
  <c r="T2383" i="14"/>
  <c r="J2383" i="14"/>
  <c r="C2383" i="14"/>
  <c r="Q2383" i="14" s="1"/>
  <c r="U2382" i="14"/>
  <c r="T2382" i="14"/>
  <c r="Q2382" i="14"/>
  <c r="J2382" i="14"/>
  <c r="C2382" i="14"/>
  <c r="U2381" i="14"/>
  <c r="T2381" i="14"/>
  <c r="Q2381" i="14"/>
  <c r="N2381" i="14"/>
  <c r="J2381" i="14"/>
  <c r="C2381" i="14"/>
  <c r="U2380" i="14"/>
  <c r="T2380" i="14"/>
  <c r="N2380" i="14"/>
  <c r="J2380" i="14"/>
  <c r="C2380" i="14"/>
  <c r="Q2380" i="14" s="1"/>
  <c r="U2379" i="14"/>
  <c r="T2379" i="14"/>
  <c r="J2379" i="14"/>
  <c r="C2379" i="14"/>
  <c r="Q2379" i="14" s="1"/>
  <c r="U2378" i="14"/>
  <c r="T2378" i="14"/>
  <c r="J2378" i="14"/>
  <c r="C2378" i="14"/>
  <c r="Q2378" i="14" s="1"/>
  <c r="U2377" i="14"/>
  <c r="T2377" i="14"/>
  <c r="N2377" i="14"/>
  <c r="J2377" i="14"/>
  <c r="C2377" i="14"/>
  <c r="Q2377" i="14" s="1"/>
  <c r="U2376" i="14"/>
  <c r="T2376" i="14"/>
  <c r="Q2376" i="14"/>
  <c r="N2376" i="14"/>
  <c r="J2376" i="14"/>
  <c r="C2376" i="14"/>
  <c r="U2375" i="14"/>
  <c r="T2375" i="14"/>
  <c r="N2375" i="14"/>
  <c r="J2375" i="14"/>
  <c r="C2375" i="14"/>
  <c r="Q2375" i="14" s="1"/>
  <c r="U2374" i="14"/>
  <c r="T2374" i="14"/>
  <c r="J2374" i="14"/>
  <c r="C2374" i="14"/>
  <c r="Q2374" i="14" s="1"/>
  <c r="U2373" i="14"/>
  <c r="T2373" i="14"/>
  <c r="N2373" i="14"/>
  <c r="J2373" i="14"/>
  <c r="C2373" i="14"/>
  <c r="Q2373" i="14" s="1"/>
  <c r="U2372" i="14"/>
  <c r="T2372" i="14"/>
  <c r="J2372" i="14"/>
  <c r="C2372" i="14"/>
  <c r="Q2372" i="14" s="1"/>
  <c r="U2371" i="14"/>
  <c r="T2371" i="14"/>
  <c r="J2371" i="14"/>
  <c r="C2371" i="14"/>
  <c r="Q2371" i="14" s="1"/>
  <c r="U2370" i="14"/>
  <c r="T2370" i="14"/>
  <c r="S2370" i="14"/>
  <c r="J2370" i="14"/>
  <c r="C2370" i="14"/>
  <c r="Q2370" i="14" s="1"/>
  <c r="U2369" i="14"/>
  <c r="T2369" i="14"/>
  <c r="Q2369" i="14"/>
  <c r="J2369" i="14"/>
  <c r="C2369" i="14"/>
  <c r="U2368" i="14"/>
  <c r="T2368" i="14"/>
  <c r="N2368" i="14"/>
  <c r="J2368" i="14"/>
  <c r="C2368" i="14"/>
  <c r="Q2368" i="14" s="1"/>
  <c r="U2367" i="14"/>
  <c r="T2367" i="14"/>
  <c r="Q2367" i="14"/>
  <c r="J2367" i="14"/>
  <c r="C2367" i="14"/>
  <c r="U2366" i="14"/>
  <c r="T2366" i="14"/>
  <c r="N2366" i="14"/>
  <c r="J2366" i="14"/>
  <c r="C2366" i="14"/>
  <c r="Q2366" i="14" s="1"/>
  <c r="U2365" i="14"/>
  <c r="T2365" i="14"/>
  <c r="J2365" i="14"/>
  <c r="C2365" i="14"/>
  <c r="Q2365" i="14" s="1"/>
  <c r="U2364" i="14"/>
  <c r="T2364" i="14"/>
  <c r="Q2364" i="14"/>
  <c r="N2364" i="14"/>
  <c r="J2364" i="14"/>
  <c r="C2364" i="14"/>
  <c r="U2363" i="14"/>
  <c r="T2363" i="14"/>
  <c r="N2363" i="14"/>
  <c r="J2363" i="14"/>
  <c r="C2363" i="14"/>
  <c r="Q2363" i="14" s="1"/>
  <c r="U2362" i="14"/>
  <c r="T2362" i="14"/>
  <c r="N2362" i="14"/>
  <c r="J2362" i="14"/>
  <c r="C2362" i="14"/>
  <c r="Q2362" i="14" s="1"/>
  <c r="U2361" i="14"/>
  <c r="T2361" i="14"/>
  <c r="J2361" i="14"/>
  <c r="C2361" i="14"/>
  <c r="Q2361" i="14" s="1"/>
  <c r="U2360" i="14"/>
  <c r="T2360" i="14"/>
  <c r="N2360" i="14"/>
  <c r="J2360" i="14"/>
  <c r="C2360" i="14"/>
  <c r="Q2360" i="14" s="1"/>
  <c r="U2359" i="14"/>
  <c r="T2359" i="14"/>
  <c r="N2359" i="14"/>
  <c r="J2359" i="14"/>
  <c r="C2359" i="14"/>
  <c r="Q2359" i="14" s="1"/>
  <c r="U2358" i="14"/>
  <c r="T2358" i="14"/>
  <c r="N2358" i="14"/>
  <c r="J2358" i="14"/>
  <c r="C2358" i="14"/>
  <c r="Q2358" i="14" s="1"/>
  <c r="U2357" i="14"/>
  <c r="T2357" i="14"/>
  <c r="J2357" i="14"/>
  <c r="C2357" i="14"/>
  <c r="Q2357" i="14" s="1"/>
  <c r="U2356" i="14"/>
  <c r="T2356" i="14"/>
  <c r="S2356" i="14"/>
  <c r="J2356" i="14"/>
  <c r="C2356" i="14"/>
  <c r="Q2356" i="14" s="1"/>
  <c r="U2355" i="14"/>
  <c r="T2355" i="14"/>
  <c r="J2355" i="14"/>
  <c r="C2355" i="14"/>
  <c r="Q2355" i="14" s="1"/>
  <c r="U2354" i="14"/>
  <c r="T2354" i="14"/>
  <c r="J2354" i="14"/>
  <c r="C2354" i="14"/>
  <c r="Q2354" i="14" s="1"/>
  <c r="U2353" i="14"/>
  <c r="T2353" i="14"/>
  <c r="N2353" i="14"/>
  <c r="J2353" i="14"/>
  <c r="C2353" i="14"/>
  <c r="Q2353" i="14" s="1"/>
  <c r="U2352" i="14"/>
  <c r="T2352" i="14"/>
  <c r="N2352" i="14"/>
  <c r="J2352" i="14"/>
  <c r="C2352" i="14"/>
  <c r="Q2352" i="14" s="1"/>
  <c r="U2351" i="14"/>
  <c r="T2351" i="14"/>
  <c r="J2351" i="14"/>
  <c r="C2351" i="14"/>
  <c r="Q2351" i="14" s="1"/>
  <c r="U2350" i="14"/>
  <c r="T2350" i="14"/>
  <c r="J2350" i="14"/>
  <c r="C2350" i="14"/>
  <c r="Q2350" i="14" s="1"/>
  <c r="U2349" i="14"/>
  <c r="T2349" i="14"/>
  <c r="S2349" i="14"/>
  <c r="J2349" i="14"/>
  <c r="C2349" i="14"/>
  <c r="Q2349" i="14" s="1"/>
  <c r="U2348" i="14"/>
  <c r="T2348" i="14"/>
  <c r="N2348" i="14"/>
  <c r="J2348" i="14"/>
  <c r="C2348" i="14"/>
  <c r="Q2348" i="14" s="1"/>
  <c r="U2347" i="14"/>
  <c r="T2347" i="14"/>
  <c r="J2347" i="14"/>
  <c r="C2347" i="14"/>
  <c r="Q2347" i="14" s="1"/>
  <c r="U2346" i="14"/>
  <c r="T2346" i="14"/>
  <c r="J2346" i="14"/>
  <c r="C2346" i="14"/>
  <c r="Q2346" i="14" s="1"/>
  <c r="U2345" i="14"/>
  <c r="T2345" i="14"/>
  <c r="J2345" i="14"/>
  <c r="C2345" i="14"/>
  <c r="Q2345" i="14" s="1"/>
  <c r="U2344" i="14"/>
  <c r="T2344" i="14"/>
  <c r="N2344" i="14"/>
  <c r="J2344" i="14"/>
  <c r="C2344" i="14"/>
  <c r="Q2344" i="14" s="1"/>
  <c r="U2343" i="14"/>
  <c r="T2343" i="14"/>
  <c r="J2343" i="14"/>
  <c r="C2343" i="14"/>
  <c r="Q2343" i="14" s="1"/>
  <c r="U2342" i="14"/>
  <c r="T2342" i="14"/>
  <c r="N2342" i="14"/>
  <c r="J2342" i="14"/>
  <c r="C2342" i="14"/>
  <c r="Q2342" i="14" s="1"/>
  <c r="U2341" i="14"/>
  <c r="T2341" i="14"/>
  <c r="N2341" i="14"/>
  <c r="J2341" i="14"/>
  <c r="C2341" i="14"/>
  <c r="Q2341" i="14" s="1"/>
  <c r="U2340" i="14"/>
  <c r="T2340" i="14"/>
  <c r="N2340" i="14"/>
  <c r="J2340" i="14"/>
  <c r="C2340" i="14"/>
  <c r="Q2340" i="14" s="1"/>
  <c r="U2339" i="14"/>
  <c r="T2339" i="14"/>
  <c r="J2339" i="14"/>
  <c r="C2339" i="14"/>
  <c r="Q2339" i="14" s="1"/>
  <c r="U2338" i="14"/>
  <c r="T2338" i="14"/>
  <c r="S2338" i="14"/>
  <c r="J2338" i="14"/>
  <c r="C2338" i="14"/>
  <c r="Q2338" i="14" s="1"/>
  <c r="U2337" i="14"/>
  <c r="T2337" i="14"/>
  <c r="N2337" i="14"/>
  <c r="J2337" i="14"/>
  <c r="C2337" i="14"/>
  <c r="Q2337" i="14" s="1"/>
  <c r="U2336" i="14"/>
  <c r="T2336" i="14"/>
  <c r="J2336" i="14"/>
  <c r="C2336" i="14"/>
  <c r="Q2336" i="14" s="1"/>
  <c r="U2335" i="14"/>
  <c r="T2335" i="14"/>
  <c r="J2335" i="14"/>
  <c r="C2335" i="14"/>
  <c r="Q2335" i="14" s="1"/>
  <c r="U2334" i="14"/>
  <c r="T2334" i="14"/>
  <c r="N2334" i="14"/>
  <c r="J2334" i="14"/>
  <c r="C2334" i="14"/>
  <c r="Q2334" i="14" s="1"/>
  <c r="U2333" i="14"/>
  <c r="T2333" i="14"/>
  <c r="N2333" i="14"/>
  <c r="J2333" i="14"/>
  <c r="C2333" i="14"/>
  <c r="Q2333" i="14" s="1"/>
  <c r="U2332" i="14"/>
  <c r="T2332" i="14"/>
  <c r="N2332" i="14"/>
  <c r="J2332" i="14"/>
  <c r="C2332" i="14"/>
  <c r="Q2332" i="14" s="1"/>
  <c r="U2331" i="14"/>
  <c r="T2331" i="14"/>
  <c r="J2331" i="14"/>
  <c r="C2331" i="14"/>
  <c r="Q2331" i="14" s="1"/>
  <c r="U2330" i="14"/>
  <c r="T2330" i="14"/>
  <c r="N2330" i="14"/>
  <c r="J2330" i="14"/>
  <c r="C2330" i="14"/>
  <c r="Q2330" i="14" s="1"/>
  <c r="U2329" i="14"/>
  <c r="T2329" i="14"/>
  <c r="S2329" i="14"/>
  <c r="J2329" i="14"/>
  <c r="C2329" i="14"/>
  <c r="Q2329" i="14" s="1"/>
  <c r="U2328" i="14"/>
  <c r="T2328" i="14"/>
  <c r="J2328" i="14"/>
  <c r="C2328" i="14"/>
  <c r="Q2328" i="14" s="1"/>
  <c r="U2327" i="14"/>
  <c r="T2327" i="14"/>
  <c r="Q2327" i="14"/>
  <c r="N2327" i="14"/>
  <c r="J2327" i="14"/>
  <c r="C2327" i="14"/>
  <c r="U2326" i="14"/>
  <c r="T2326" i="14"/>
  <c r="Q2326" i="14"/>
  <c r="N2326" i="14"/>
  <c r="J2326" i="14"/>
  <c r="C2326" i="14"/>
  <c r="U2325" i="14"/>
  <c r="T2325" i="14"/>
  <c r="Q2325" i="14"/>
  <c r="J2325" i="14"/>
  <c r="C2325" i="14"/>
  <c r="U2324" i="14"/>
  <c r="T2324" i="14"/>
  <c r="J2324" i="14"/>
  <c r="C2324" i="14"/>
  <c r="Q2324" i="14" s="1"/>
  <c r="U2323" i="14"/>
  <c r="T2323" i="14"/>
  <c r="N2323" i="14"/>
  <c r="J2323" i="14"/>
  <c r="C2323" i="14"/>
  <c r="Q2323" i="14" s="1"/>
  <c r="U2322" i="14"/>
  <c r="T2322" i="14"/>
  <c r="J2322" i="14"/>
  <c r="C2322" i="14"/>
  <c r="Q2322" i="14" s="1"/>
  <c r="U2321" i="14"/>
  <c r="T2321" i="14"/>
  <c r="N2321" i="14"/>
  <c r="J2321" i="14"/>
  <c r="C2321" i="14"/>
  <c r="Q2321" i="14" s="1"/>
  <c r="U2320" i="14"/>
  <c r="T2320" i="14"/>
  <c r="S2320" i="14"/>
  <c r="J2320" i="14"/>
  <c r="C2320" i="14"/>
  <c r="Q2320" i="14" s="1"/>
  <c r="U2319" i="14"/>
  <c r="T2319" i="14"/>
  <c r="N2319" i="14"/>
  <c r="J2319" i="14"/>
  <c r="C2319" i="14"/>
  <c r="Q2319" i="14" s="1"/>
  <c r="U2318" i="14"/>
  <c r="T2318" i="14"/>
  <c r="J2318" i="14"/>
  <c r="C2318" i="14"/>
  <c r="Q2318" i="14" s="1"/>
  <c r="U2317" i="14"/>
  <c r="T2317" i="14"/>
  <c r="S2317" i="14"/>
  <c r="J2317" i="14"/>
  <c r="C2317" i="14"/>
  <c r="Q2317" i="14" s="1"/>
  <c r="U2316" i="14"/>
  <c r="T2316" i="14"/>
  <c r="N2316" i="14"/>
  <c r="J2316" i="14"/>
  <c r="C2316" i="14"/>
  <c r="Q2316" i="14" s="1"/>
  <c r="U2315" i="14"/>
  <c r="T2315" i="14"/>
  <c r="N2315" i="14"/>
  <c r="J2315" i="14"/>
  <c r="C2315" i="14"/>
  <c r="Q2315" i="14" s="1"/>
  <c r="U2314" i="14"/>
  <c r="T2314" i="14"/>
  <c r="Q2314" i="14"/>
  <c r="N2314" i="14"/>
  <c r="J2314" i="14"/>
  <c r="C2314" i="14"/>
  <c r="U2313" i="14"/>
  <c r="T2313" i="14"/>
  <c r="N2313" i="14"/>
  <c r="J2313" i="14"/>
  <c r="C2313" i="14"/>
  <c r="Q2313" i="14" s="1"/>
  <c r="U2312" i="14"/>
  <c r="T2312" i="14"/>
  <c r="N2312" i="14"/>
  <c r="J2312" i="14"/>
  <c r="C2312" i="14"/>
  <c r="Q2312" i="14" s="1"/>
  <c r="U2311" i="14"/>
  <c r="T2311" i="14"/>
  <c r="J2311" i="14"/>
  <c r="C2311" i="14"/>
  <c r="Q2311" i="14" s="1"/>
  <c r="U2310" i="14"/>
  <c r="T2310" i="14"/>
  <c r="J2310" i="14"/>
  <c r="C2310" i="14"/>
  <c r="Q2310" i="14" s="1"/>
  <c r="U2309" i="14"/>
  <c r="T2309" i="14"/>
  <c r="N2309" i="14"/>
  <c r="J2309" i="14"/>
  <c r="C2309" i="14"/>
  <c r="Q2309" i="14" s="1"/>
  <c r="U2308" i="14"/>
  <c r="T2308" i="14"/>
  <c r="N2308" i="14"/>
  <c r="J2308" i="14"/>
  <c r="C2308" i="14"/>
  <c r="Q2308" i="14" s="1"/>
  <c r="U2307" i="14"/>
  <c r="T2307" i="14"/>
  <c r="N2307" i="14"/>
  <c r="J2307" i="14"/>
  <c r="C2307" i="14"/>
  <c r="Q2307" i="14" s="1"/>
  <c r="U2306" i="14"/>
  <c r="T2306" i="14"/>
  <c r="N2306" i="14"/>
  <c r="J2306" i="14"/>
  <c r="C2306" i="14"/>
  <c r="Q2306" i="14" s="1"/>
  <c r="U2305" i="14"/>
  <c r="T2305" i="14"/>
  <c r="N2305" i="14"/>
  <c r="J2305" i="14"/>
  <c r="C2305" i="14"/>
  <c r="Q2305" i="14" s="1"/>
  <c r="U2304" i="14"/>
  <c r="T2304" i="14"/>
  <c r="N2304" i="14"/>
  <c r="J2304" i="14"/>
  <c r="C2304" i="14"/>
  <c r="Q2304" i="14" s="1"/>
  <c r="U2303" i="14"/>
  <c r="T2303" i="14"/>
  <c r="J2303" i="14"/>
  <c r="C2303" i="14"/>
  <c r="Q2303" i="14" s="1"/>
  <c r="U2302" i="14"/>
  <c r="T2302" i="14"/>
  <c r="N2302" i="14"/>
  <c r="J2302" i="14"/>
  <c r="C2302" i="14"/>
  <c r="Q2302" i="14" s="1"/>
  <c r="U2301" i="14"/>
  <c r="T2301" i="14"/>
  <c r="J2301" i="14"/>
  <c r="C2301" i="14"/>
  <c r="Q2301" i="14" s="1"/>
  <c r="U2300" i="14"/>
  <c r="T2300" i="14"/>
  <c r="N2300" i="14"/>
  <c r="J2300" i="14"/>
  <c r="C2300" i="14"/>
  <c r="Q2300" i="14" s="1"/>
  <c r="U2299" i="14"/>
  <c r="T2299" i="14"/>
  <c r="J2299" i="14"/>
  <c r="C2299" i="14"/>
  <c r="Q2299" i="14" s="1"/>
  <c r="U2298" i="14"/>
  <c r="T2298" i="14"/>
  <c r="Q2298" i="14"/>
  <c r="S2298" i="14"/>
  <c r="J2298" i="14"/>
  <c r="C2298" i="14"/>
  <c r="U2297" i="14"/>
  <c r="T2297" i="14"/>
  <c r="N2297" i="14"/>
  <c r="J2297" i="14"/>
  <c r="C2297" i="14"/>
  <c r="Q2297" i="14" s="1"/>
  <c r="U2296" i="14"/>
  <c r="T2296" i="14"/>
  <c r="N2296" i="14"/>
  <c r="J2296" i="14"/>
  <c r="C2296" i="14"/>
  <c r="Q2296" i="14" s="1"/>
  <c r="U2295" i="14"/>
  <c r="T2295" i="14"/>
  <c r="J2295" i="14"/>
  <c r="C2295" i="14"/>
  <c r="Q2295" i="14" s="1"/>
  <c r="U2294" i="14"/>
  <c r="T2294" i="14"/>
  <c r="Q2294" i="14"/>
  <c r="J2294" i="14"/>
  <c r="C2294" i="14"/>
  <c r="U2293" i="14"/>
  <c r="T2293" i="14"/>
  <c r="N2293" i="14"/>
  <c r="J2293" i="14"/>
  <c r="C2293" i="14"/>
  <c r="Q2293" i="14" s="1"/>
  <c r="U2292" i="14"/>
  <c r="T2292" i="14"/>
  <c r="N2292" i="14"/>
  <c r="J2292" i="14"/>
  <c r="C2292" i="14"/>
  <c r="Q2292" i="14" s="1"/>
  <c r="U2291" i="14"/>
  <c r="T2291" i="14"/>
  <c r="J2291" i="14"/>
  <c r="C2291" i="14"/>
  <c r="Q2291" i="14" s="1"/>
  <c r="U2290" i="14"/>
  <c r="T2290" i="14"/>
  <c r="N2290" i="14"/>
  <c r="J2290" i="14"/>
  <c r="C2290" i="14"/>
  <c r="Q2290" i="14" s="1"/>
  <c r="U2289" i="14"/>
  <c r="T2289" i="14"/>
  <c r="N2289" i="14"/>
  <c r="J2289" i="14"/>
  <c r="C2289" i="14"/>
  <c r="Q2289" i="14" s="1"/>
  <c r="U2288" i="14"/>
  <c r="T2288" i="14"/>
  <c r="J2288" i="14"/>
  <c r="C2288" i="14"/>
  <c r="Q2288" i="14" s="1"/>
  <c r="U2287" i="14"/>
  <c r="T2287" i="14"/>
  <c r="N2287" i="14"/>
  <c r="J2287" i="14"/>
  <c r="C2287" i="14"/>
  <c r="Q2287" i="14" s="1"/>
  <c r="U2286" i="14"/>
  <c r="T2286" i="14"/>
  <c r="N2286" i="14"/>
  <c r="J2286" i="14"/>
  <c r="C2286" i="14"/>
  <c r="Q2286" i="14" s="1"/>
  <c r="U2285" i="14"/>
  <c r="T2285" i="14"/>
  <c r="N2285" i="14"/>
  <c r="J2285" i="14"/>
  <c r="C2285" i="14"/>
  <c r="Q2285" i="14" s="1"/>
  <c r="U2284" i="14"/>
  <c r="T2284" i="14"/>
  <c r="N2284" i="14"/>
  <c r="J2284" i="14"/>
  <c r="C2284" i="14"/>
  <c r="Q2284" i="14" s="1"/>
  <c r="U2283" i="14"/>
  <c r="T2283" i="14"/>
  <c r="N2283" i="14"/>
  <c r="J2283" i="14"/>
  <c r="C2283" i="14"/>
  <c r="Q2283" i="14" s="1"/>
  <c r="U2282" i="14"/>
  <c r="T2282" i="14"/>
  <c r="N2282" i="14"/>
  <c r="J2282" i="14"/>
  <c r="C2282" i="14"/>
  <c r="Q2282" i="14" s="1"/>
  <c r="U2281" i="14"/>
  <c r="T2281" i="14"/>
  <c r="J2281" i="14"/>
  <c r="C2281" i="14"/>
  <c r="Q2281" i="14" s="1"/>
  <c r="U2280" i="14"/>
  <c r="T2280" i="14"/>
  <c r="N2280" i="14"/>
  <c r="J2280" i="14"/>
  <c r="C2280" i="14"/>
  <c r="Q2280" i="14" s="1"/>
  <c r="U2279" i="14"/>
  <c r="T2279" i="14"/>
  <c r="J2279" i="14"/>
  <c r="C2279" i="14"/>
  <c r="Q2279" i="14" s="1"/>
  <c r="U2278" i="14"/>
  <c r="T2278" i="14"/>
  <c r="N2278" i="14"/>
  <c r="J2278" i="14"/>
  <c r="C2278" i="14"/>
  <c r="Q2278" i="14" s="1"/>
  <c r="U2277" i="14"/>
  <c r="T2277" i="14"/>
  <c r="N2277" i="14"/>
  <c r="J2277" i="14"/>
  <c r="C2277" i="14"/>
  <c r="Q2277" i="14" s="1"/>
  <c r="U2276" i="14"/>
  <c r="T2276" i="14"/>
  <c r="N2276" i="14"/>
  <c r="J2276" i="14"/>
  <c r="C2276" i="14"/>
  <c r="Q2276" i="14" s="1"/>
  <c r="U2275" i="14"/>
  <c r="T2275" i="14"/>
  <c r="J2275" i="14"/>
  <c r="C2275" i="14"/>
  <c r="Q2275" i="14" s="1"/>
  <c r="U2274" i="14"/>
  <c r="T2274" i="14"/>
  <c r="Q2274" i="14"/>
  <c r="J2274" i="14"/>
  <c r="C2274" i="14"/>
  <c r="U2273" i="14"/>
  <c r="T2273" i="14"/>
  <c r="Q2273" i="14"/>
  <c r="N2273" i="14"/>
  <c r="J2273" i="14"/>
  <c r="C2273" i="14"/>
  <c r="U2272" i="14"/>
  <c r="T2272" i="14"/>
  <c r="N2272" i="14"/>
  <c r="J2272" i="14"/>
  <c r="C2272" i="14"/>
  <c r="Q2272" i="14" s="1"/>
  <c r="U2271" i="14"/>
  <c r="T2271" i="14"/>
  <c r="N2271" i="14"/>
  <c r="J2271" i="14"/>
  <c r="C2271" i="14"/>
  <c r="Q2271" i="14" s="1"/>
  <c r="U2270" i="14"/>
  <c r="T2270" i="14"/>
  <c r="N2270" i="14"/>
  <c r="J2270" i="14"/>
  <c r="C2270" i="14"/>
  <c r="Q2270" i="14" s="1"/>
  <c r="U2269" i="14"/>
  <c r="T2269" i="14"/>
  <c r="J2269" i="14"/>
  <c r="C2269" i="14"/>
  <c r="Q2269" i="14" s="1"/>
  <c r="U2268" i="14"/>
  <c r="T2268" i="14"/>
  <c r="N2268" i="14"/>
  <c r="J2268" i="14"/>
  <c r="C2268" i="14"/>
  <c r="Q2268" i="14" s="1"/>
  <c r="U2267" i="14"/>
  <c r="T2267" i="14"/>
  <c r="N2267" i="14"/>
  <c r="J2267" i="14"/>
  <c r="C2267" i="14"/>
  <c r="Q2267" i="14" s="1"/>
  <c r="U2266" i="14"/>
  <c r="T2266" i="14"/>
  <c r="N2266" i="14"/>
  <c r="J2266" i="14"/>
  <c r="C2266" i="14"/>
  <c r="Q2266" i="14" s="1"/>
  <c r="U2265" i="14"/>
  <c r="T2265" i="14"/>
  <c r="N2265" i="14"/>
  <c r="J2265" i="14"/>
  <c r="C2265" i="14"/>
  <c r="Q2265" i="14" s="1"/>
  <c r="U2264" i="14"/>
  <c r="T2264" i="14"/>
  <c r="J2264" i="14"/>
  <c r="C2264" i="14"/>
  <c r="Q2264" i="14" s="1"/>
  <c r="U2263" i="14"/>
  <c r="T2263" i="14"/>
  <c r="N2263" i="14"/>
  <c r="J2263" i="14"/>
  <c r="C2263" i="14"/>
  <c r="Q2263" i="14" s="1"/>
  <c r="U2262" i="14"/>
  <c r="T2262" i="14"/>
  <c r="S2262" i="14"/>
  <c r="J2262" i="14"/>
  <c r="C2262" i="14"/>
  <c r="Q2262" i="14" s="1"/>
  <c r="U2261" i="14"/>
  <c r="T2261" i="14"/>
  <c r="S2261" i="14"/>
  <c r="J2261" i="14"/>
  <c r="C2261" i="14"/>
  <c r="Q2261" i="14" s="1"/>
  <c r="U2260" i="14"/>
  <c r="T2260" i="14"/>
  <c r="Q2260" i="14"/>
  <c r="N2260" i="14"/>
  <c r="J2260" i="14"/>
  <c r="C2260" i="14"/>
  <c r="U2259" i="14"/>
  <c r="T2259" i="14"/>
  <c r="N2259" i="14"/>
  <c r="J2259" i="14"/>
  <c r="C2259" i="14"/>
  <c r="Q2259" i="14" s="1"/>
  <c r="U2258" i="14"/>
  <c r="T2258" i="14"/>
  <c r="N2258" i="14"/>
  <c r="J2258" i="14"/>
  <c r="C2258" i="14"/>
  <c r="Q2258" i="14" s="1"/>
  <c r="U2257" i="14"/>
  <c r="T2257" i="14"/>
  <c r="J2257" i="14"/>
  <c r="C2257" i="14"/>
  <c r="Q2257" i="14" s="1"/>
  <c r="U2256" i="14"/>
  <c r="T2256" i="14"/>
  <c r="N2256" i="14"/>
  <c r="J2256" i="14"/>
  <c r="C2256" i="14"/>
  <c r="Q2256" i="14" s="1"/>
  <c r="U2255" i="14"/>
  <c r="T2255" i="14"/>
  <c r="N2255" i="14"/>
  <c r="J2255" i="14"/>
  <c r="C2255" i="14"/>
  <c r="Q2255" i="14" s="1"/>
  <c r="U2254" i="14"/>
  <c r="T2254" i="14"/>
  <c r="J2254" i="14"/>
  <c r="C2254" i="14"/>
  <c r="Q2254" i="14" s="1"/>
  <c r="U2253" i="14"/>
  <c r="T2253" i="14"/>
  <c r="J2253" i="14"/>
  <c r="C2253" i="14"/>
  <c r="Q2253" i="14" s="1"/>
  <c r="U2252" i="14"/>
  <c r="T2252" i="14"/>
  <c r="J2252" i="14"/>
  <c r="C2252" i="14"/>
  <c r="Q2252" i="14" s="1"/>
  <c r="U2251" i="14"/>
  <c r="T2251" i="14"/>
  <c r="J2251" i="14"/>
  <c r="C2251" i="14"/>
  <c r="Q2251" i="14" s="1"/>
  <c r="U2250" i="14"/>
  <c r="T2250" i="14"/>
  <c r="N2250" i="14"/>
  <c r="J2250" i="14"/>
  <c r="C2250" i="14"/>
  <c r="Q2250" i="14" s="1"/>
  <c r="U2249" i="14"/>
  <c r="T2249" i="14"/>
  <c r="N2249" i="14"/>
  <c r="J2249" i="14"/>
  <c r="C2249" i="14"/>
  <c r="Q2249" i="14" s="1"/>
  <c r="U2248" i="14"/>
  <c r="T2248" i="14"/>
  <c r="N2248" i="14"/>
  <c r="J2248" i="14"/>
  <c r="C2248" i="14"/>
  <c r="Q2248" i="14" s="1"/>
  <c r="U2247" i="14"/>
  <c r="T2247" i="14"/>
  <c r="J2247" i="14"/>
  <c r="C2247" i="14"/>
  <c r="Q2247" i="14" s="1"/>
  <c r="U2246" i="14"/>
  <c r="T2246" i="14"/>
  <c r="N2246" i="14"/>
  <c r="J2246" i="14"/>
  <c r="C2246" i="14"/>
  <c r="Q2246" i="14" s="1"/>
  <c r="U2245" i="14"/>
  <c r="T2245" i="14"/>
  <c r="S2245" i="14"/>
  <c r="J2245" i="14"/>
  <c r="C2245" i="14"/>
  <c r="Q2245" i="14" s="1"/>
  <c r="U2244" i="14"/>
  <c r="T2244" i="14"/>
  <c r="N2244" i="14"/>
  <c r="J2244" i="14"/>
  <c r="C2244" i="14"/>
  <c r="Q2244" i="14" s="1"/>
  <c r="U2243" i="14"/>
  <c r="T2243" i="14"/>
  <c r="S2243" i="14"/>
  <c r="J2243" i="14"/>
  <c r="C2243" i="14"/>
  <c r="Q2243" i="14" s="1"/>
  <c r="U2242" i="14"/>
  <c r="T2242" i="14"/>
  <c r="J2242" i="14"/>
  <c r="C2242" i="14"/>
  <c r="Q2242" i="14" s="1"/>
  <c r="U2241" i="14"/>
  <c r="T2241" i="14"/>
  <c r="J2241" i="14"/>
  <c r="C2241" i="14"/>
  <c r="Q2241" i="14" s="1"/>
  <c r="U2240" i="14"/>
  <c r="T2240" i="14"/>
  <c r="N2240" i="14"/>
  <c r="J2240" i="14"/>
  <c r="C2240" i="14"/>
  <c r="Q2240" i="14" s="1"/>
  <c r="U2239" i="14"/>
  <c r="T2239" i="14"/>
  <c r="N2239" i="14"/>
  <c r="J2239" i="14"/>
  <c r="C2239" i="14"/>
  <c r="Q2239" i="14" s="1"/>
  <c r="U2238" i="14"/>
  <c r="T2238" i="14"/>
  <c r="N2238" i="14"/>
  <c r="J2238" i="14"/>
  <c r="C2238" i="14"/>
  <c r="Q2238" i="14" s="1"/>
  <c r="U2237" i="14"/>
  <c r="T2237" i="14"/>
  <c r="N2237" i="14"/>
  <c r="J2237" i="14"/>
  <c r="C2237" i="14"/>
  <c r="Q2237" i="14" s="1"/>
  <c r="U2236" i="14"/>
  <c r="T2236" i="14"/>
  <c r="Q2236" i="14"/>
  <c r="S2236" i="14"/>
  <c r="J2236" i="14"/>
  <c r="C2236" i="14"/>
  <c r="U2235" i="14"/>
  <c r="T2235" i="14"/>
  <c r="J2235" i="14"/>
  <c r="C2235" i="14"/>
  <c r="Q2235" i="14" s="1"/>
  <c r="U2234" i="14"/>
  <c r="T2234" i="14"/>
  <c r="S2234" i="14"/>
  <c r="J2234" i="14"/>
  <c r="C2234" i="14"/>
  <c r="Q2234" i="14" s="1"/>
  <c r="U2233" i="14"/>
  <c r="T2233" i="14"/>
  <c r="N2233" i="14"/>
  <c r="J2233" i="14"/>
  <c r="C2233" i="14"/>
  <c r="Q2233" i="14" s="1"/>
  <c r="U2232" i="14"/>
  <c r="T2232" i="14"/>
  <c r="J2232" i="14"/>
  <c r="C2232" i="14"/>
  <c r="Q2232" i="14" s="1"/>
  <c r="U2231" i="14"/>
  <c r="T2231" i="14"/>
  <c r="J2231" i="14"/>
  <c r="C2231" i="14"/>
  <c r="Q2231" i="14" s="1"/>
  <c r="U2230" i="14"/>
  <c r="T2230" i="14"/>
  <c r="J2230" i="14"/>
  <c r="C2230" i="14"/>
  <c r="Q2230" i="14" s="1"/>
  <c r="U2229" i="14"/>
  <c r="T2229" i="14"/>
  <c r="N2229" i="14"/>
  <c r="J2229" i="14"/>
  <c r="C2229" i="14"/>
  <c r="Q2229" i="14" s="1"/>
  <c r="U2228" i="14"/>
  <c r="T2228" i="14"/>
  <c r="J2228" i="14"/>
  <c r="C2228" i="14"/>
  <c r="Q2228" i="14" s="1"/>
  <c r="U2227" i="14"/>
  <c r="T2227" i="14"/>
  <c r="N2227" i="14"/>
  <c r="J2227" i="14"/>
  <c r="C2227" i="14"/>
  <c r="Q2227" i="14" s="1"/>
  <c r="U2226" i="14"/>
  <c r="T2226" i="14"/>
  <c r="J2226" i="14"/>
  <c r="C2226" i="14"/>
  <c r="Q2226" i="14" s="1"/>
  <c r="U2225" i="14"/>
  <c r="T2225" i="14"/>
  <c r="J2225" i="14"/>
  <c r="C2225" i="14"/>
  <c r="Q2225" i="14" s="1"/>
  <c r="U2224" i="14"/>
  <c r="T2224" i="14"/>
  <c r="J2224" i="14"/>
  <c r="C2224" i="14"/>
  <c r="Q2224" i="14" s="1"/>
  <c r="U2223" i="14"/>
  <c r="T2223" i="14"/>
  <c r="J2223" i="14"/>
  <c r="C2223" i="14"/>
  <c r="Q2223" i="14" s="1"/>
  <c r="U2222" i="14"/>
  <c r="T2222" i="14"/>
  <c r="J2222" i="14"/>
  <c r="C2222" i="14"/>
  <c r="Q2222" i="14" s="1"/>
  <c r="U2221" i="14"/>
  <c r="T2221" i="14"/>
  <c r="J2221" i="14"/>
  <c r="C2221" i="14"/>
  <c r="Q2221" i="14" s="1"/>
  <c r="U2220" i="14"/>
  <c r="T2220" i="14"/>
  <c r="J2220" i="14"/>
  <c r="C2220" i="14"/>
  <c r="Q2220" i="14" s="1"/>
  <c r="U2219" i="14"/>
  <c r="T2219" i="14"/>
  <c r="J2219" i="14"/>
  <c r="C2219" i="14"/>
  <c r="Q2219" i="14" s="1"/>
  <c r="U2218" i="14"/>
  <c r="T2218" i="14"/>
  <c r="J2218" i="14"/>
  <c r="C2218" i="14"/>
  <c r="Q2218" i="14" s="1"/>
  <c r="U2217" i="14"/>
  <c r="T2217" i="14"/>
  <c r="J2217" i="14"/>
  <c r="C2217" i="14"/>
  <c r="Q2217" i="14" s="1"/>
  <c r="U2216" i="14"/>
  <c r="T2216" i="14"/>
  <c r="J2216" i="14"/>
  <c r="C2216" i="14"/>
  <c r="Q2216" i="14" s="1"/>
  <c r="U2215" i="14"/>
  <c r="T2215" i="14"/>
  <c r="Q2215" i="14"/>
  <c r="J2215" i="14"/>
  <c r="C2215" i="14"/>
  <c r="U2214" i="14"/>
  <c r="T2214" i="14"/>
  <c r="J2214" i="14"/>
  <c r="C2214" i="14"/>
  <c r="Q2214" i="14" s="1"/>
  <c r="U2213" i="14"/>
  <c r="T2213" i="14"/>
  <c r="N2213" i="14"/>
  <c r="J2213" i="14"/>
  <c r="C2213" i="14"/>
  <c r="Q2213" i="14" s="1"/>
  <c r="U2212" i="14"/>
  <c r="T2212" i="14"/>
  <c r="J2212" i="14"/>
  <c r="C2212" i="14"/>
  <c r="Q2212" i="14" s="1"/>
  <c r="U2211" i="14"/>
  <c r="T2211" i="14"/>
  <c r="Q2211" i="14"/>
  <c r="N2211" i="14"/>
  <c r="J2211" i="14"/>
  <c r="C2211" i="14"/>
  <c r="U2210" i="14"/>
  <c r="T2210" i="14"/>
  <c r="J2210" i="14"/>
  <c r="C2210" i="14"/>
  <c r="Q2210" i="14" s="1"/>
  <c r="U2209" i="14"/>
  <c r="T2209" i="14"/>
  <c r="S2209" i="14"/>
  <c r="J2209" i="14"/>
  <c r="C2209" i="14"/>
  <c r="Q2209" i="14" s="1"/>
  <c r="U2208" i="14"/>
  <c r="T2208" i="14"/>
  <c r="J2208" i="14"/>
  <c r="C2208" i="14"/>
  <c r="Q2208" i="14" s="1"/>
  <c r="U2207" i="14"/>
  <c r="T2207" i="14"/>
  <c r="Q2207" i="14"/>
  <c r="N2207" i="14"/>
  <c r="J2207" i="14"/>
  <c r="C2207" i="14"/>
  <c r="U2206" i="14"/>
  <c r="T2206" i="14"/>
  <c r="J2206" i="14"/>
  <c r="C2206" i="14"/>
  <c r="Q2206" i="14" s="1"/>
  <c r="U2205" i="14"/>
  <c r="T2205" i="14"/>
  <c r="J2205" i="14"/>
  <c r="C2205" i="14"/>
  <c r="Q2205" i="14" s="1"/>
  <c r="U2204" i="14"/>
  <c r="T2204" i="14"/>
  <c r="Q2204" i="14"/>
  <c r="J2204" i="14"/>
  <c r="C2204" i="14"/>
  <c r="U2203" i="14"/>
  <c r="T2203" i="14"/>
  <c r="N2203" i="14"/>
  <c r="J2203" i="14"/>
  <c r="C2203" i="14"/>
  <c r="Q2203" i="14" s="1"/>
  <c r="U2202" i="14"/>
  <c r="T2202" i="14"/>
  <c r="J2202" i="14"/>
  <c r="C2202" i="14"/>
  <c r="Q2202" i="14" s="1"/>
  <c r="U2201" i="14"/>
  <c r="T2201" i="14"/>
  <c r="N2201" i="14"/>
  <c r="J2201" i="14"/>
  <c r="C2201" i="14"/>
  <c r="Q2201" i="14" s="1"/>
  <c r="U2200" i="14"/>
  <c r="T2200" i="14"/>
  <c r="J2200" i="14"/>
  <c r="C2200" i="14"/>
  <c r="Q2200" i="14" s="1"/>
  <c r="U2199" i="14"/>
  <c r="T2199" i="14"/>
  <c r="Q2199" i="14"/>
  <c r="N2199" i="14"/>
  <c r="J2199" i="14"/>
  <c r="C2199" i="14"/>
  <c r="U2198" i="14"/>
  <c r="T2198" i="14"/>
  <c r="J2198" i="14"/>
  <c r="C2198" i="14"/>
  <c r="Q2198" i="14" s="1"/>
  <c r="U2197" i="14"/>
  <c r="T2197" i="14"/>
  <c r="J2197" i="14"/>
  <c r="C2197" i="14"/>
  <c r="Q2197" i="14" s="1"/>
  <c r="U2196" i="14"/>
  <c r="T2196" i="14"/>
  <c r="Q2196" i="14"/>
  <c r="N2196" i="14"/>
  <c r="J2196" i="14"/>
  <c r="C2196" i="14"/>
  <c r="U2195" i="14"/>
  <c r="T2195" i="14"/>
  <c r="Q2195" i="14"/>
  <c r="N2195" i="14"/>
  <c r="J2195" i="14"/>
  <c r="C2195" i="14"/>
  <c r="U2194" i="14"/>
  <c r="T2194" i="14"/>
  <c r="Q2194" i="14"/>
  <c r="N2194" i="14"/>
  <c r="J2194" i="14"/>
  <c r="C2194" i="14"/>
  <c r="U2193" i="14"/>
  <c r="T2193" i="14"/>
  <c r="J2193" i="14"/>
  <c r="C2193" i="14"/>
  <c r="Q2193" i="14" s="1"/>
  <c r="U2192" i="14"/>
  <c r="T2192" i="14"/>
  <c r="J2192" i="14"/>
  <c r="C2192" i="14"/>
  <c r="Q2192" i="14" s="1"/>
  <c r="U2191" i="14"/>
  <c r="T2191" i="14"/>
  <c r="S2191" i="14"/>
  <c r="J2191" i="14"/>
  <c r="C2191" i="14"/>
  <c r="Q2191" i="14" s="1"/>
  <c r="U2190" i="14"/>
  <c r="T2190" i="14"/>
  <c r="N2190" i="14"/>
  <c r="J2190" i="14"/>
  <c r="C2190" i="14"/>
  <c r="Q2190" i="14" s="1"/>
  <c r="U2189" i="14"/>
  <c r="T2189" i="14"/>
  <c r="N2189" i="14"/>
  <c r="J2189" i="14"/>
  <c r="C2189" i="14"/>
  <c r="Q2189" i="14" s="1"/>
  <c r="U2188" i="14"/>
  <c r="T2188" i="14"/>
  <c r="N2188" i="14"/>
  <c r="J2188" i="14"/>
  <c r="C2188" i="14"/>
  <c r="Q2188" i="14" s="1"/>
  <c r="U2187" i="14"/>
  <c r="T2187" i="14"/>
  <c r="Q2187" i="14"/>
  <c r="J2187" i="14"/>
  <c r="C2187" i="14"/>
  <c r="U2186" i="14"/>
  <c r="T2186" i="14"/>
  <c r="N2186" i="14"/>
  <c r="J2186" i="14"/>
  <c r="C2186" i="14"/>
  <c r="Q2186" i="14" s="1"/>
  <c r="U2185" i="14"/>
  <c r="T2185" i="14"/>
  <c r="S2185" i="14"/>
  <c r="J2185" i="14"/>
  <c r="C2185" i="14"/>
  <c r="Q2185" i="14" s="1"/>
  <c r="U2184" i="14"/>
  <c r="T2184" i="14"/>
  <c r="N2184" i="14"/>
  <c r="J2184" i="14"/>
  <c r="C2184" i="14"/>
  <c r="Q2184" i="14" s="1"/>
  <c r="U2183" i="14"/>
  <c r="T2183" i="14"/>
  <c r="J2183" i="14"/>
  <c r="C2183" i="14"/>
  <c r="Q2183" i="14" s="1"/>
  <c r="U2182" i="14"/>
  <c r="T2182" i="14"/>
  <c r="N2182" i="14"/>
  <c r="J2182" i="14"/>
  <c r="C2182" i="14"/>
  <c r="Q2182" i="14" s="1"/>
  <c r="U2181" i="14"/>
  <c r="T2181" i="14"/>
  <c r="J2181" i="14"/>
  <c r="C2181" i="14"/>
  <c r="Q2181" i="14" s="1"/>
  <c r="U2180" i="14"/>
  <c r="T2180" i="14"/>
  <c r="N2180" i="14"/>
  <c r="J2180" i="14"/>
  <c r="C2180" i="14"/>
  <c r="Q2180" i="14" s="1"/>
  <c r="U2179" i="14"/>
  <c r="T2179" i="14"/>
  <c r="Q2179" i="14"/>
  <c r="N2179" i="14"/>
  <c r="J2179" i="14"/>
  <c r="C2179" i="14"/>
  <c r="U2178" i="14"/>
  <c r="T2178" i="14"/>
  <c r="N2178" i="14"/>
  <c r="J2178" i="14"/>
  <c r="C2178" i="14"/>
  <c r="Q2178" i="14" s="1"/>
  <c r="U2177" i="14"/>
  <c r="T2177" i="14"/>
  <c r="J2177" i="14"/>
  <c r="C2177" i="14"/>
  <c r="Q2177" i="14" s="1"/>
  <c r="U2176" i="14"/>
  <c r="T2176" i="14"/>
  <c r="N2176" i="14"/>
  <c r="J2176" i="14"/>
  <c r="C2176" i="14"/>
  <c r="Q2176" i="14" s="1"/>
  <c r="U2175" i="14"/>
  <c r="T2175" i="14"/>
  <c r="N2175" i="14"/>
  <c r="J2175" i="14"/>
  <c r="C2175" i="14"/>
  <c r="Q2175" i="14" s="1"/>
  <c r="U2174" i="14"/>
  <c r="T2174" i="14"/>
  <c r="N2174" i="14"/>
  <c r="J2174" i="14"/>
  <c r="C2174" i="14"/>
  <c r="Q2174" i="14" s="1"/>
  <c r="U2173" i="14"/>
  <c r="T2173" i="14"/>
  <c r="N2173" i="14"/>
  <c r="J2173" i="14"/>
  <c r="C2173" i="14"/>
  <c r="Q2173" i="14" s="1"/>
  <c r="U2172" i="14"/>
  <c r="T2172" i="14"/>
  <c r="N2172" i="14"/>
  <c r="J2172" i="14"/>
  <c r="C2172" i="14"/>
  <c r="Q2172" i="14" s="1"/>
  <c r="U2171" i="14"/>
  <c r="T2171" i="14"/>
  <c r="N2171" i="14"/>
  <c r="J2171" i="14"/>
  <c r="C2171" i="14"/>
  <c r="Q2171" i="14" s="1"/>
  <c r="U2170" i="14"/>
  <c r="T2170" i="14"/>
  <c r="N2170" i="14"/>
  <c r="J2170" i="14"/>
  <c r="C2170" i="14"/>
  <c r="Q2170" i="14" s="1"/>
  <c r="U2169" i="14"/>
  <c r="T2169" i="14"/>
  <c r="N2169" i="14"/>
  <c r="J2169" i="14"/>
  <c r="C2169" i="14"/>
  <c r="Q2169" i="14" s="1"/>
  <c r="U2168" i="14"/>
  <c r="T2168" i="14"/>
  <c r="N2168" i="14"/>
  <c r="J2168" i="14"/>
  <c r="C2168" i="14"/>
  <c r="Q2168" i="14" s="1"/>
  <c r="U2167" i="14"/>
  <c r="T2167" i="14"/>
  <c r="N2167" i="14"/>
  <c r="J2167" i="14"/>
  <c r="C2167" i="14"/>
  <c r="Q2167" i="14" s="1"/>
  <c r="U2166" i="14"/>
  <c r="T2166" i="14"/>
  <c r="N2166" i="14"/>
  <c r="J2166" i="14"/>
  <c r="C2166" i="14"/>
  <c r="Q2166" i="14" s="1"/>
  <c r="U2165" i="14"/>
  <c r="T2165" i="14"/>
  <c r="J2165" i="14"/>
  <c r="C2165" i="14"/>
  <c r="Q2165" i="14" s="1"/>
  <c r="U2164" i="14"/>
  <c r="T2164" i="14"/>
  <c r="N2164" i="14"/>
  <c r="J2164" i="14"/>
  <c r="C2164" i="14"/>
  <c r="Q2164" i="14" s="1"/>
  <c r="U2163" i="14"/>
  <c r="T2163" i="14"/>
  <c r="N2163" i="14"/>
  <c r="J2163" i="14"/>
  <c r="C2163" i="14"/>
  <c r="Q2163" i="14" s="1"/>
  <c r="U2162" i="14"/>
  <c r="T2162" i="14"/>
  <c r="N2162" i="14"/>
  <c r="J2162" i="14"/>
  <c r="C2162" i="14"/>
  <c r="Q2162" i="14" s="1"/>
  <c r="U2161" i="14"/>
  <c r="T2161" i="14"/>
  <c r="N2161" i="14"/>
  <c r="J2161" i="14"/>
  <c r="C2161" i="14"/>
  <c r="Q2161" i="14" s="1"/>
  <c r="U2160" i="14"/>
  <c r="T2160" i="14"/>
  <c r="N2160" i="14"/>
  <c r="J2160" i="14"/>
  <c r="C2160" i="14"/>
  <c r="Q2160" i="14" s="1"/>
  <c r="U2159" i="14"/>
  <c r="T2159" i="14"/>
  <c r="N2159" i="14"/>
  <c r="J2159" i="14"/>
  <c r="C2159" i="14"/>
  <c r="Q2159" i="14" s="1"/>
  <c r="U2158" i="14"/>
  <c r="T2158" i="14"/>
  <c r="J2158" i="14"/>
  <c r="C2158" i="14"/>
  <c r="Q2158" i="14" s="1"/>
  <c r="U2157" i="14"/>
  <c r="T2157" i="14"/>
  <c r="S2157" i="14"/>
  <c r="J2157" i="14"/>
  <c r="C2157" i="14"/>
  <c r="Q2157" i="14" s="1"/>
  <c r="U2156" i="14"/>
  <c r="T2156" i="14"/>
  <c r="N2156" i="14"/>
  <c r="J2156" i="14"/>
  <c r="C2156" i="14"/>
  <c r="Q2156" i="14" s="1"/>
  <c r="U2155" i="14"/>
  <c r="T2155" i="14"/>
  <c r="J2155" i="14"/>
  <c r="C2155" i="14"/>
  <c r="Q2155" i="14" s="1"/>
  <c r="U2154" i="14"/>
  <c r="T2154" i="14"/>
  <c r="N2154" i="14"/>
  <c r="J2154" i="14"/>
  <c r="C2154" i="14"/>
  <c r="Q2154" i="14" s="1"/>
  <c r="U2153" i="14"/>
  <c r="T2153" i="14"/>
  <c r="J2153" i="14"/>
  <c r="C2153" i="14"/>
  <c r="Q2153" i="14" s="1"/>
  <c r="U2152" i="14"/>
  <c r="T2152" i="14"/>
  <c r="N2152" i="14"/>
  <c r="J2152" i="14"/>
  <c r="C2152" i="14"/>
  <c r="Q2152" i="14" s="1"/>
  <c r="U2151" i="14"/>
  <c r="T2151" i="14"/>
  <c r="S2151" i="14"/>
  <c r="J2151" i="14"/>
  <c r="C2151" i="14"/>
  <c r="Q2151" i="14" s="1"/>
  <c r="U2150" i="14"/>
  <c r="T2150" i="14"/>
  <c r="N2150" i="14"/>
  <c r="J2150" i="14"/>
  <c r="C2150" i="14"/>
  <c r="Q2150" i="14" s="1"/>
  <c r="U2149" i="14"/>
  <c r="T2149" i="14"/>
  <c r="N2149" i="14"/>
  <c r="J2149" i="14"/>
  <c r="C2149" i="14"/>
  <c r="Q2149" i="14" s="1"/>
  <c r="U2148" i="14"/>
  <c r="T2148" i="14"/>
  <c r="S2148" i="14"/>
  <c r="J2148" i="14"/>
  <c r="C2148" i="14"/>
  <c r="Q2148" i="14" s="1"/>
  <c r="U2147" i="14"/>
  <c r="T2147" i="14"/>
  <c r="S2147" i="14"/>
  <c r="J2147" i="14"/>
  <c r="C2147" i="14"/>
  <c r="Q2147" i="14" s="1"/>
  <c r="U2146" i="14"/>
  <c r="T2146" i="14"/>
  <c r="N2146" i="14"/>
  <c r="J2146" i="14"/>
  <c r="C2146" i="14"/>
  <c r="Q2146" i="14" s="1"/>
  <c r="U2145" i="14"/>
  <c r="T2145" i="14"/>
  <c r="S2145" i="14"/>
  <c r="J2145" i="14"/>
  <c r="C2145" i="14"/>
  <c r="Q2145" i="14" s="1"/>
  <c r="U2144" i="14"/>
  <c r="T2144" i="14"/>
  <c r="J2144" i="14"/>
  <c r="C2144" i="14"/>
  <c r="Q2144" i="14" s="1"/>
  <c r="U2143" i="14"/>
  <c r="T2143" i="14"/>
  <c r="J2143" i="14"/>
  <c r="C2143" i="14"/>
  <c r="Q2143" i="14" s="1"/>
  <c r="U2142" i="14"/>
  <c r="T2142" i="14"/>
  <c r="N2142" i="14"/>
  <c r="J2142" i="14"/>
  <c r="C2142" i="14"/>
  <c r="Q2142" i="14" s="1"/>
  <c r="U2141" i="14"/>
  <c r="T2141" i="14"/>
  <c r="S2141" i="14"/>
  <c r="J2141" i="14"/>
  <c r="C2141" i="14"/>
  <c r="Q2141" i="14" s="1"/>
  <c r="U2140" i="14"/>
  <c r="T2140" i="14"/>
  <c r="S2140" i="14"/>
  <c r="J2140" i="14"/>
  <c r="C2140" i="14"/>
  <c r="Q2140" i="14" s="1"/>
  <c r="U2139" i="14"/>
  <c r="T2139" i="14"/>
  <c r="S2139" i="14"/>
  <c r="J2139" i="14"/>
  <c r="C2139" i="14"/>
  <c r="Q2139" i="14" s="1"/>
  <c r="U2138" i="14"/>
  <c r="T2138" i="14"/>
  <c r="N2138" i="14"/>
  <c r="J2138" i="14"/>
  <c r="C2138" i="14"/>
  <c r="Q2138" i="14" s="1"/>
  <c r="U2137" i="14"/>
  <c r="T2137" i="14"/>
  <c r="N2137" i="14"/>
  <c r="J2137" i="14"/>
  <c r="C2137" i="14"/>
  <c r="Q2137" i="14" s="1"/>
  <c r="U2136" i="14"/>
  <c r="T2136" i="14"/>
  <c r="N2136" i="14"/>
  <c r="J2136" i="14"/>
  <c r="C2136" i="14"/>
  <c r="Q2136" i="14" s="1"/>
  <c r="U2135" i="14"/>
  <c r="T2135" i="14"/>
  <c r="J2135" i="14"/>
  <c r="C2135" i="14"/>
  <c r="Q2135" i="14" s="1"/>
  <c r="U2134" i="14"/>
  <c r="T2134" i="14"/>
  <c r="N2134" i="14"/>
  <c r="J2134" i="14"/>
  <c r="C2134" i="14"/>
  <c r="Q2134" i="14" s="1"/>
  <c r="U2133" i="14"/>
  <c r="T2133" i="14"/>
  <c r="N2133" i="14"/>
  <c r="J2133" i="14"/>
  <c r="C2133" i="14"/>
  <c r="Q2133" i="14" s="1"/>
  <c r="U2132" i="14"/>
  <c r="T2132" i="14"/>
  <c r="N2132" i="14"/>
  <c r="J2132" i="14"/>
  <c r="C2132" i="14"/>
  <c r="Q2132" i="14" s="1"/>
  <c r="U2131" i="14"/>
  <c r="T2131" i="14"/>
  <c r="J2131" i="14"/>
  <c r="C2131" i="14"/>
  <c r="Q2131" i="14" s="1"/>
  <c r="U2130" i="14"/>
  <c r="T2130" i="14"/>
  <c r="J2130" i="14"/>
  <c r="C2130" i="14"/>
  <c r="Q2130" i="14" s="1"/>
  <c r="U2129" i="14"/>
  <c r="T2129" i="14"/>
  <c r="J2129" i="14"/>
  <c r="C2129" i="14"/>
  <c r="Q2129" i="14" s="1"/>
  <c r="U2128" i="14"/>
  <c r="T2128" i="14"/>
  <c r="N2128" i="14"/>
  <c r="J2128" i="14"/>
  <c r="C2128" i="14"/>
  <c r="Q2128" i="14" s="1"/>
  <c r="U2127" i="14"/>
  <c r="T2127" i="14"/>
  <c r="Q2127" i="14"/>
  <c r="S2127" i="14"/>
  <c r="J2127" i="14"/>
  <c r="C2127" i="14"/>
  <c r="U2126" i="14"/>
  <c r="T2126" i="14"/>
  <c r="Q2126" i="14"/>
  <c r="J2126" i="14"/>
  <c r="C2126" i="14"/>
  <c r="U2125" i="14"/>
  <c r="T2125" i="14"/>
  <c r="N2125" i="14"/>
  <c r="J2125" i="14"/>
  <c r="C2125" i="14"/>
  <c r="Q2125" i="14" s="1"/>
  <c r="U2124" i="14"/>
  <c r="T2124" i="14"/>
  <c r="N2124" i="14"/>
  <c r="J2124" i="14"/>
  <c r="C2124" i="14"/>
  <c r="Q2124" i="14" s="1"/>
  <c r="U2123" i="14"/>
  <c r="T2123" i="14"/>
  <c r="Q2123" i="14"/>
  <c r="N2123" i="14"/>
  <c r="J2123" i="14"/>
  <c r="C2123" i="14"/>
  <c r="U2122" i="14"/>
  <c r="T2122" i="14"/>
  <c r="J2122" i="14"/>
  <c r="C2122" i="14"/>
  <c r="Q2122" i="14" s="1"/>
  <c r="U2121" i="14"/>
  <c r="T2121" i="14"/>
  <c r="N2121" i="14"/>
  <c r="J2121" i="14"/>
  <c r="C2121" i="14"/>
  <c r="Q2121" i="14" s="1"/>
  <c r="U2120" i="14"/>
  <c r="T2120" i="14"/>
  <c r="N2120" i="14"/>
  <c r="J2120" i="14"/>
  <c r="C2120" i="14"/>
  <c r="Q2120" i="14" s="1"/>
  <c r="U2119" i="14"/>
  <c r="T2119" i="14"/>
  <c r="J2119" i="14"/>
  <c r="C2119" i="14"/>
  <c r="Q2119" i="14" s="1"/>
  <c r="U2118" i="14"/>
  <c r="T2118" i="14"/>
  <c r="J2118" i="14"/>
  <c r="C2118" i="14"/>
  <c r="Q2118" i="14" s="1"/>
  <c r="U2117" i="14"/>
  <c r="T2117" i="14"/>
  <c r="J2117" i="14"/>
  <c r="C2117" i="14"/>
  <c r="Q2117" i="14" s="1"/>
  <c r="U2116" i="14"/>
  <c r="T2116" i="14"/>
  <c r="N2116" i="14"/>
  <c r="J2116" i="14"/>
  <c r="C2116" i="14"/>
  <c r="Q2116" i="14" s="1"/>
  <c r="U2115" i="14"/>
  <c r="T2115" i="14"/>
  <c r="N2115" i="14"/>
  <c r="J2115" i="14"/>
  <c r="C2115" i="14"/>
  <c r="Q2115" i="14" s="1"/>
  <c r="U2114" i="14"/>
  <c r="T2114" i="14"/>
  <c r="J2114" i="14"/>
  <c r="C2114" i="14"/>
  <c r="Q2114" i="14" s="1"/>
  <c r="U2113" i="14"/>
  <c r="T2113" i="14"/>
  <c r="N2113" i="14"/>
  <c r="J2113" i="14"/>
  <c r="C2113" i="14"/>
  <c r="Q2113" i="14" s="1"/>
  <c r="U2112" i="14"/>
  <c r="T2112" i="14"/>
  <c r="N2112" i="14"/>
  <c r="J2112" i="14"/>
  <c r="C2112" i="14"/>
  <c r="Q2112" i="14" s="1"/>
  <c r="U2111" i="14"/>
  <c r="T2111" i="14"/>
  <c r="J2111" i="14"/>
  <c r="C2111" i="14"/>
  <c r="Q2111" i="14" s="1"/>
  <c r="U2110" i="14"/>
  <c r="T2110" i="14"/>
  <c r="Q2110" i="14"/>
  <c r="N2110" i="14"/>
  <c r="J2110" i="14"/>
  <c r="C2110" i="14"/>
  <c r="U2109" i="14"/>
  <c r="T2109" i="14"/>
  <c r="N2109" i="14"/>
  <c r="J2109" i="14"/>
  <c r="C2109" i="14"/>
  <c r="Q2109" i="14" s="1"/>
  <c r="U2108" i="14"/>
  <c r="T2108" i="14"/>
  <c r="N2108" i="14"/>
  <c r="J2108" i="14"/>
  <c r="C2108" i="14"/>
  <c r="Q2108" i="14" s="1"/>
  <c r="U2107" i="14"/>
  <c r="T2107" i="14"/>
  <c r="N2107" i="14"/>
  <c r="J2107" i="14"/>
  <c r="C2107" i="14"/>
  <c r="Q2107" i="14" s="1"/>
  <c r="U2106" i="14"/>
  <c r="T2106" i="14"/>
  <c r="Q2106" i="14"/>
  <c r="J2106" i="14"/>
  <c r="C2106" i="14"/>
  <c r="U2105" i="14"/>
  <c r="T2105" i="14"/>
  <c r="S2105" i="14"/>
  <c r="J2105" i="14"/>
  <c r="C2105" i="14"/>
  <c r="Q2105" i="14" s="1"/>
  <c r="U2104" i="14"/>
  <c r="T2104" i="14"/>
  <c r="N2104" i="14"/>
  <c r="J2104" i="14"/>
  <c r="C2104" i="14"/>
  <c r="Q2104" i="14" s="1"/>
  <c r="U2103" i="14"/>
  <c r="T2103" i="14"/>
  <c r="N2103" i="14"/>
  <c r="J2103" i="14"/>
  <c r="C2103" i="14"/>
  <c r="Q2103" i="14" s="1"/>
  <c r="U2102" i="14"/>
  <c r="T2102" i="14"/>
  <c r="S2102" i="14"/>
  <c r="J2102" i="14"/>
  <c r="C2102" i="14"/>
  <c r="Q2102" i="14" s="1"/>
  <c r="U2101" i="14"/>
  <c r="T2101" i="14"/>
  <c r="N2101" i="14"/>
  <c r="J2101" i="14"/>
  <c r="C2101" i="14"/>
  <c r="Q2101" i="14" s="1"/>
  <c r="U2100" i="14"/>
  <c r="T2100" i="14"/>
  <c r="N2100" i="14"/>
  <c r="J2100" i="14"/>
  <c r="C2100" i="14"/>
  <c r="Q2100" i="14" s="1"/>
  <c r="U2099" i="14"/>
  <c r="T2099" i="14"/>
  <c r="J2099" i="14"/>
  <c r="C2099" i="14"/>
  <c r="Q2099" i="14" s="1"/>
  <c r="U2098" i="14"/>
  <c r="T2098" i="14"/>
  <c r="J2098" i="14"/>
  <c r="C2098" i="14"/>
  <c r="Q2098" i="14" s="1"/>
  <c r="U2097" i="14"/>
  <c r="T2097" i="14"/>
  <c r="N2097" i="14"/>
  <c r="J2097" i="14"/>
  <c r="C2097" i="14"/>
  <c r="Q2097" i="14" s="1"/>
  <c r="U2096" i="14"/>
  <c r="T2096" i="14"/>
  <c r="Q2096" i="14"/>
  <c r="N2096" i="14"/>
  <c r="J2096" i="14"/>
  <c r="C2096" i="14"/>
  <c r="U2095" i="14"/>
  <c r="T2095" i="14"/>
  <c r="Q2095" i="14"/>
  <c r="N2095" i="14"/>
  <c r="J2095" i="14"/>
  <c r="C2095" i="14"/>
  <c r="U2094" i="14"/>
  <c r="T2094" i="14"/>
  <c r="J2094" i="14"/>
  <c r="C2094" i="14"/>
  <c r="Q2094" i="14" s="1"/>
  <c r="U2093" i="14"/>
  <c r="T2093" i="14"/>
  <c r="J2093" i="14"/>
  <c r="C2093" i="14"/>
  <c r="Q2093" i="14" s="1"/>
  <c r="U2092" i="14"/>
  <c r="T2092" i="14"/>
  <c r="Q2092" i="14"/>
  <c r="N2092" i="14"/>
  <c r="J2092" i="14"/>
  <c r="C2092" i="14"/>
  <c r="U2091" i="14"/>
  <c r="T2091" i="14"/>
  <c r="Q2091" i="14"/>
  <c r="N2091" i="14"/>
  <c r="J2091" i="14"/>
  <c r="C2091" i="14"/>
  <c r="U2090" i="14"/>
  <c r="T2090" i="14"/>
  <c r="J2090" i="14"/>
  <c r="C2090" i="14"/>
  <c r="Q2090" i="14" s="1"/>
  <c r="U2089" i="14"/>
  <c r="T2089" i="14"/>
  <c r="N2089" i="14"/>
  <c r="J2089" i="14"/>
  <c r="C2089" i="14"/>
  <c r="Q2089" i="14" s="1"/>
  <c r="U2088" i="14"/>
  <c r="T2088" i="14"/>
  <c r="Q2088" i="14"/>
  <c r="N2088" i="14"/>
  <c r="J2088" i="14"/>
  <c r="C2088" i="14"/>
  <c r="U2087" i="14"/>
  <c r="T2087" i="14"/>
  <c r="N2087" i="14"/>
  <c r="J2087" i="14"/>
  <c r="C2087" i="14"/>
  <c r="Q2087" i="14" s="1"/>
  <c r="U2086" i="14"/>
  <c r="T2086" i="14"/>
  <c r="J2086" i="14"/>
  <c r="C2086" i="14"/>
  <c r="Q2086" i="14" s="1"/>
  <c r="U2085" i="14"/>
  <c r="T2085" i="14"/>
  <c r="N2085" i="14"/>
  <c r="J2085" i="14"/>
  <c r="C2085" i="14"/>
  <c r="Q2085" i="14" s="1"/>
  <c r="U2084" i="14"/>
  <c r="T2084" i="14"/>
  <c r="Q2084" i="14"/>
  <c r="N2084" i="14"/>
  <c r="J2084" i="14"/>
  <c r="C2084" i="14"/>
  <c r="U2083" i="14"/>
  <c r="T2083" i="14"/>
  <c r="J2083" i="14"/>
  <c r="C2083" i="14"/>
  <c r="Q2083" i="14" s="1"/>
  <c r="U2082" i="14"/>
  <c r="T2082" i="14"/>
  <c r="S2082" i="14"/>
  <c r="J2082" i="14"/>
  <c r="C2082" i="14"/>
  <c r="Q2082" i="14" s="1"/>
  <c r="U2081" i="14"/>
  <c r="T2081" i="14"/>
  <c r="N2081" i="14"/>
  <c r="J2081" i="14"/>
  <c r="C2081" i="14"/>
  <c r="Q2081" i="14" s="1"/>
  <c r="U2080" i="14"/>
  <c r="T2080" i="14"/>
  <c r="N2080" i="14"/>
  <c r="J2080" i="14"/>
  <c r="C2080" i="14"/>
  <c r="Q2080" i="14" s="1"/>
  <c r="U2079" i="14"/>
  <c r="T2079" i="14"/>
  <c r="J2079" i="14"/>
  <c r="C2079" i="14"/>
  <c r="Q2079" i="14" s="1"/>
  <c r="U2078" i="14"/>
  <c r="T2078" i="14"/>
  <c r="J2078" i="14"/>
  <c r="C2078" i="14"/>
  <c r="Q2078" i="14" s="1"/>
  <c r="U2077" i="14"/>
  <c r="T2077" i="14"/>
  <c r="N2077" i="14"/>
  <c r="J2077" i="14"/>
  <c r="C2077" i="14"/>
  <c r="Q2077" i="14" s="1"/>
  <c r="U2076" i="14"/>
  <c r="T2076" i="14"/>
  <c r="N2076" i="14"/>
  <c r="J2076" i="14"/>
  <c r="C2076" i="14"/>
  <c r="Q2076" i="14" s="1"/>
  <c r="U2075" i="14"/>
  <c r="T2075" i="14"/>
  <c r="N2075" i="14"/>
  <c r="J2075" i="14"/>
  <c r="C2075" i="14"/>
  <c r="Q2075" i="14" s="1"/>
  <c r="U2074" i="14"/>
  <c r="T2074" i="14"/>
  <c r="J2074" i="14"/>
  <c r="C2074" i="14"/>
  <c r="Q2074" i="14" s="1"/>
  <c r="U2073" i="14"/>
  <c r="T2073" i="14"/>
  <c r="Q2073" i="14"/>
  <c r="N2073" i="14"/>
  <c r="J2073" i="14"/>
  <c r="C2073" i="14"/>
  <c r="U2072" i="14"/>
  <c r="T2072" i="14"/>
  <c r="Q2072" i="14"/>
  <c r="J2072" i="14"/>
  <c r="C2072" i="14"/>
  <c r="U2071" i="14"/>
  <c r="T2071" i="14"/>
  <c r="N2071" i="14"/>
  <c r="J2071" i="14"/>
  <c r="C2071" i="14"/>
  <c r="Q2071" i="14" s="1"/>
  <c r="U2070" i="14"/>
  <c r="T2070" i="14"/>
  <c r="S2070" i="14"/>
  <c r="J2070" i="14"/>
  <c r="C2070" i="14"/>
  <c r="Q2070" i="14" s="1"/>
  <c r="U2069" i="14"/>
  <c r="T2069" i="14"/>
  <c r="N2069" i="14"/>
  <c r="J2069" i="14"/>
  <c r="C2069" i="14"/>
  <c r="Q2069" i="14" s="1"/>
  <c r="U2068" i="14"/>
  <c r="T2068" i="14"/>
  <c r="J2068" i="14"/>
  <c r="C2068" i="14"/>
  <c r="Q2068" i="14" s="1"/>
  <c r="U2067" i="14"/>
  <c r="T2067" i="14"/>
  <c r="N2067" i="14"/>
  <c r="J2067" i="14"/>
  <c r="C2067" i="14"/>
  <c r="Q2067" i="14" s="1"/>
  <c r="U2066" i="14"/>
  <c r="T2066" i="14"/>
  <c r="S2066" i="14"/>
  <c r="J2066" i="14"/>
  <c r="C2066" i="14"/>
  <c r="Q2066" i="14" s="1"/>
  <c r="U2065" i="14"/>
  <c r="T2065" i="14"/>
  <c r="N2065" i="14"/>
  <c r="J2065" i="14"/>
  <c r="C2065" i="14"/>
  <c r="Q2065" i="14" s="1"/>
  <c r="U2064" i="14"/>
  <c r="T2064" i="14"/>
  <c r="J2064" i="14"/>
  <c r="C2064" i="14"/>
  <c r="Q2064" i="14" s="1"/>
  <c r="U2063" i="14"/>
  <c r="T2063" i="14"/>
  <c r="N2063" i="14"/>
  <c r="J2063" i="14"/>
  <c r="C2063" i="14"/>
  <c r="Q2063" i="14" s="1"/>
  <c r="U2062" i="14"/>
  <c r="T2062" i="14"/>
  <c r="S2062" i="14"/>
  <c r="J2062" i="14"/>
  <c r="C2062" i="14"/>
  <c r="Q2062" i="14" s="1"/>
  <c r="U2061" i="14"/>
  <c r="T2061" i="14"/>
  <c r="N2061" i="14"/>
  <c r="J2061" i="14"/>
  <c r="C2061" i="14"/>
  <c r="Q2061" i="14" s="1"/>
  <c r="U2060" i="14"/>
  <c r="T2060" i="14"/>
  <c r="J2060" i="14"/>
  <c r="C2060" i="14"/>
  <c r="Q2060" i="14" s="1"/>
  <c r="U2059" i="14"/>
  <c r="T2059" i="14"/>
  <c r="J2059" i="14"/>
  <c r="C2059" i="14"/>
  <c r="Q2059" i="14" s="1"/>
  <c r="U2058" i="14"/>
  <c r="T2058" i="14"/>
  <c r="J2058" i="14"/>
  <c r="C2058" i="14"/>
  <c r="Q2058" i="14" s="1"/>
  <c r="U2057" i="14"/>
  <c r="T2057" i="14"/>
  <c r="N2057" i="14"/>
  <c r="J2057" i="14"/>
  <c r="C2057" i="14"/>
  <c r="Q2057" i="14" s="1"/>
  <c r="U2056" i="14"/>
  <c r="T2056" i="14"/>
  <c r="J2056" i="14"/>
  <c r="C2056" i="14"/>
  <c r="Q2056" i="14" s="1"/>
  <c r="U2055" i="14"/>
  <c r="T2055" i="14"/>
  <c r="N2055" i="14"/>
  <c r="J2055" i="14"/>
  <c r="C2055" i="14"/>
  <c r="Q2055" i="14" s="1"/>
  <c r="U2054" i="14"/>
  <c r="T2054" i="14"/>
  <c r="J2054" i="14"/>
  <c r="C2054" i="14"/>
  <c r="Q2054" i="14" s="1"/>
  <c r="U2053" i="14"/>
  <c r="T2053" i="14"/>
  <c r="N2053" i="14"/>
  <c r="J2053" i="14"/>
  <c r="C2053" i="14"/>
  <c r="Q2053" i="14" s="1"/>
  <c r="U2052" i="14"/>
  <c r="T2052" i="14"/>
  <c r="J2052" i="14"/>
  <c r="C2052" i="14"/>
  <c r="Q2052" i="14" s="1"/>
  <c r="U2051" i="14"/>
  <c r="T2051" i="14"/>
  <c r="J2051" i="14"/>
  <c r="C2051" i="14"/>
  <c r="Q2051" i="14" s="1"/>
  <c r="U2050" i="14"/>
  <c r="T2050" i="14"/>
  <c r="J2050" i="14"/>
  <c r="C2050" i="14"/>
  <c r="Q2050" i="14" s="1"/>
  <c r="U2049" i="14"/>
  <c r="T2049" i="14"/>
  <c r="N2049" i="14"/>
  <c r="J2049" i="14"/>
  <c r="C2049" i="14"/>
  <c r="Q2049" i="14" s="1"/>
  <c r="U2048" i="14"/>
  <c r="T2048" i="14"/>
  <c r="J2048" i="14"/>
  <c r="C2048" i="14"/>
  <c r="Q2048" i="14" s="1"/>
  <c r="U2047" i="14"/>
  <c r="T2047" i="14"/>
  <c r="N2047" i="14"/>
  <c r="J2047" i="14"/>
  <c r="C2047" i="14"/>
  <c r="Q2047" i="14" s="1"/>
  <c r="U2046" i="14"/>
  <c r="T2046" i="14"/>
  <c r="J2046" i="14"/>
  <c r="C2046" i="14"/>
  <c r="Q2046" i="14" s="1"/>
  <c r="U2045" i="14"/>
  <c r="T2045" i="14"/>
  <c r="J2045" i="14"/>
  <c r="C2045" i="14"/>
  <c r="Q2045" i="14" s="1"/>
  <c r="U2044" i="14"/>
  <c r="T2044" i="14"/>
  <c r="N2044" i="14"/>
  <c r="J2044" i="14"/>
  <c r="C2044" i="14"/>
  <c r="Q2044" i="14" s="1"/>
  <c r="U2043" i="14"/>
  <c r="T2043" i="14"/>
  <c r="N2043" i="14"/>
  <c r="J2043" i="14"/>
  <c r="C2043" i="14"/>
  <c r="Q2043" i="14" s="1"/>
  <c r="U2042" i="14"/>
  <c r="T2042" i="14"/>
  <c r="S2042" i="14"/>
  <c r="J2042" i="14"/>
  <c r="C2042" i="14"/>
  <c r="Q2042" i="14" s="1"/>
  <c r="U2041" i="14"/>
  <c r="T2041" i="14"/>
  <c r="J2041" i="14"/>
  <c r="C2041" i="14"/>
  <c r="Q2041" i="14" s="1"/>
  <c r="U2040" i="14"/>
  <c r="T2040" i="14"/>
  <c r="N2040" i="14"/>
  <c r="J2040" i="14"/>
  <c r="C2040" i="14"/>
  <c r="Q2040" i="14" s="1"/>
  <c r="U2039" i="14"/>
  <c r="T2039" i="14"/>
  <c r="N2039" i="14"/>
  <c r="J2039" i="14"/>
  <c r="C2039" i="14"/>
  <c r="Q2039" i="14" s="1"/>
  <c r="U2038" i="14"/>
  <c r="T2038" i="14"/>
  <c r="J2038" i="14"/>
  <c r="C2038" i="14"/>
  <c r="Q2038" i="14" s="1"/>
  <c r="U2037" i="14"/>
  <c r="T2037" i="14"/>
  <c r="J2037" i="14"/>
  <c r="C2037" i="14"/>
  <c r="Q2037" i="14" s="1"/>
  <c r="U2036" i="14"/>
  <c r="T2036" i="14"/>
  <c r="N2036" i="14"/>
  <c r="J2036" i="14"/>
  <c r="C2036" i="14"/>
  <c r="Q2036" i="14" s="1"/>
  <c r="U2035" i="14"/>
  <c r="T2035" i="14"/>
  <c r="N2035" i="14"/>
  <c r="J2035" i="14"/>
  <c r="C2035" i="14"/>
  <c r="Q2035" i="14" s="1"/>
  <c r="U2034" i="14"/>
  <c r="T2034" i="14"/>
  <c r="J2034" i="14"/>
  <c r="C2034" i="14"/>
  <c r="Q2034" i="14" s="1"/>
  <c r="U2033" i="14"/>
  <c r="T2033" i="14"/>
  <c r="J2033" i="14"/>
  <c r="C2033" i="14"/>
  <c r="Q2033" i="14" s="1"/>
  <c r="U2032" i="14"/>
  <c r="T2032" i="14"/>
  <c r="N2032" i="14"/>
  <c r="J2032" i="14"/>
  <c r="C2032" i="14"/>
  <c r="Q2032" i="14" s="1"/>
  <c r="U2031" i="14"/>
  <c r="T2031" i="14"/>
  <c r="N2031" i="14"/>
  <c r="J2031" i="14"/>
  <c r="C2031" i="14"/>
  <c r="Q2031" i="14" s="1"/>
  <c r="U2030" i="14"/>
  <c r="T2030" i="14"/>
  <c r="J2030" i="14"/>
  <c r="C2030" i="14"/>
  <c r="Q2030" i="14" s="1"/>
  <c r="U2029" i="14"/>
  <c r="T2029" i="14"/>
  <c r="J2029" i="14"/>
  <c r="C2029" i="14"/>
  <c r="Q2029" i="14" s="1"/>
  <c r="U2028" i="14"/>
  <c r="T2028" i="14"/>
  <c r="N2028" i="14"/>
  <c r="J2028" i="14"/>
  <c r="C2028" i="14"/>
  <c r="Q2028" i="14" s="1"/>
  <c r="U2027" i="14"/>
  <c r="T2027" i="14"/>
  <c r="N2027" i="14"/>
  <c r="J2027" i="14"/>
  <c r="C2027" i="14"/>
  <c r="Q2027" i="14" s="1"/>
  <c r="U2026" i="14"/>
  <c r="T2026" i="14"/>
  <c r="J2026" i="14"/>
  <c r="C2026" i="14"/>
  <c r="Q2026" i="14" s="1"/>
  <c r="U2025" i="14"/>
  <c r="T2025" i="14"/>
  <c r="N2025" i="14"/>
  <c r="J2025" i="14"/>
  <c r="C2025" i="14"/>
  <c r="Q2025" i="14" s="1"/>
  <c r="U2024" i="14"/>
  <c r="T2024" i="14"/>
  <c r="J2024" i="14"/>
  <c r="C2024" i="14"/>
  <c r="Q2024" i="14" s="1"/>
  <c r="U2023" i="14"/>
  <c r="T2023" i="14"/>
  <c r="J2023" i="14"/>
  <c r="C2023" i="14"/>
  <c r="Q2023" i="14" s="1"/>
  <c r="U2022" i="14"/>
  <c r="T2022" i="14"/>
  <c r="N2022" i="14"/>
  <c r="J2022" i="14"/>
  <c r="C2022" i="14"/>
  <c r="Q2022" i="14" s="1"/>
  <c r="U2021" i="14"/>
  <c r="T2021" i="14"/>
  <c r="N2021" i="14"/>
  <c r="J2021" i="14"/>
  <c r="C2021" i="14"/>
  <c r="Q2021" i="14" s="1"/>
  <c r="U2020" i="14"/>
  <c r="T2020" i="14"/>
  <c r="S2020" i="14"/>
  <c r="J2020" i="14"/>
  <c r="C2020" i="14"/>
  <c r="Q2020" i="14" s="1"/>
  <c r="U2019" i="14"/>
  <c r="T2019" i="14"/>
  <c r="J2019" i="14"/>
  <c r="C2019" i="14"/>
  <c r="Q2019" i="14" s="1"/>
  <c r="U2018" i="14"/>
  <c r="T2018" i="14"/>
  <c r="Q2018" i="14"/>
  <c r="N2018" i="14"/>
  <c r="J2018" i="14"/>
  <c r="C2018" i="14"/>
  <c r="U2017" i="14"/>
  <c r="T2017" i="14"/>
  <c r="N2017" i="14"/>
  <c r="J2017" i="14"/>
  <c r="C2017" i="14"/>
  <c r="Q2017" i="14" s="1"/>
  <c r="U2016" i="14"/>
  <c r="T2016" i="14"/>
  <c r="N2016" i="14"/>
  <c r="J2016" i="14"/>
  <c r="C2016" i="14"/>
  <c r="Q2016" i="14" s="1"/>
  <c r="U2015" i="14"/>
  <c r="T2015" i="14"/>
  <c r="N2015" i="14"/>
  <c r="J2015" i="14"/>
  <c r="C2015" i="14"/>
  <c r="Q2015" i="14" s="1"/>
  <c r="U2014" i="14"/>
  <c r="T2014" i="14"/>
  <c r="N2014" i="14"/>
  <c r="J2014" i="14"/>
  <c r="C2014" i="14"/>
  <c r="Q2014" i="14" s="1"/>
  <c r="U2013" i="14"/>
  <c r="T2013" i="14"/>
  <c r="N2013" i="14"/>
  <c r="J2013" i="14"/>
  <c r="C2013" i="14"/>
  <c r="Q2013" i="14" s="1"/>
  <c r="U2012" i="14"/>
  <c r="T2012" i="14"/>
  <c r="J2012" i="14"/>
  <c r="C2012" i="14"/>
  <c r="Q2012" i="14" s="1"/>
  <c r="U2011" i="14"/>
  <c r="T2011" i="14"/>
  <c r="N2011" i="14"/>
  <c r="J2011" i="14"/>
  <c r="C2011" i="14"/>
  <c r="Q2011" i="14" s="1"/>
  <c r="U2010" i="14"/>
  <c r="T2010" i="14"/>
  <c r="N2010" i="14"/>
  <c r="J2010" i="14"/>
  <c r="C2010" i="14"/>
  <c r="Q2010" i="14" s="1"/>
  <c r="U2009" i="14"/>
  <c r="T2009" i="14"/>
  <c r="J2009" i="14"/>
  <c r="C2009" i="14"/>
  <c r="Q2009" i="14" s="1"/>
  <c r="U2008" i="14"/>
  <c r="T2008" i="14"/>
  <c r="N2008" i="14"/>
  <c r="J2008" i="14"/>
  <c r="C2008" i="14"/>
  <c r="Q2008" i="14" s="1"/>
  <c r="U2007" i="14"/>
  <c r="T2007" i="14"/>
  <c r="N2007" i="14"/>
  <c r="J2007" i="14"/>
  <c r="C2007" i="14"/>
  <c r="Q2007" i="14" s="1"/>
  <c r="U2006" i="14"/>
  <c r="T2006" i="14"/>
  <c r="N2006" i="14"/>
  <c r="J2006" i="14"/>
  <c r="C2006" i="14"/>
  <c r="Q2006" i="14" s="1"/>
  <c r="U2005" i="14"/>
  <c r="T2005" i="14"/>
  <c r="N2005" i="14"/>
  <c r="J2005" i="14"/>
  <c r="C2005" i="14"/>
  <c r="Q2005" i="14" s="1"/>
  <c r="U2004" i="14"/>
  <c r="T2004" i="14"/>
  <c r="Q2004" i="14"/>
  <c r="N2004" i="14"/>
  <c r="J2004" i="14"/>
  <c r="C2004" i="14"/>
  <c r="U2003" i="14"/>
  <c r="T2003" i="14"/>
  <c r="N2003" i="14"/>
  <c r="J2003" i="14"/>
  <c r="C2003" i="14"/>
  <c r="Q2003" i="14" s="1"/>
  <c r="U2002" i="14"/>
  <c r="T2002" i="14"/>
  <c r="N2002" i="14"/>
  <c r="J2002" i="14"/>
  <c r="C2002" i="14"/>
  <c r="Q2002" i="14" s="1"/>
  <c r="U2001" i="14"/>
  <c r="T2001" i="14"/>
  <c r="N2001" i="14"/>
  <c r="J2001" i="14"/>
  <c r="C2001" i="14"/>
  <c r="Q2001" i="14" s="1"/>
  <c r="U2000" i="14"/>
  <c r="T2000" i="14"/>
  <c r="N2000" i="14"/>
  <c r="J2000" i="14"/>
  <c r="C2000" i="14"/>
  <c r="Q2000" i="14" s="1"/>
  <c r="U1999" i="14"/>
  <c r="T1999" i="14"/>
  <c r="Q1999" i="14"/>
  <c r="N1999" i="14"/>
  <c r="J1999" i="14"/>
  <c r="C1999" i="14"/>
  <c r="U1998" i="14"/>
  <c r="T1998" i="14"/>
  <c r="N1998" i="14"/>
  <c r="J1998" i="14"/>
  <c r="C1998" i="14"/>
  <c r="Q1998" i="14" s="1"/>
  <c r="U1997" i="14"/>
  <c r="T1997" i="14"/>
  <c r="J1997" i="14"/>
  <c r="C1997" i="14"/>
  <c r="Q1997" i="14" s="1"/>
  <c r="U1996" i="14"/>
  <c r="T1996" i="14"/>
  <c r="Q1996" i="14"/>
  <c r="J1996" i="14"/>
  <c r="C1996" i="14"/>
  <c r="U1995" i="14"/>
  <c r="T1995" i="14"/>
  <c r="N1995" i="14"/>
  <c r="J1995" i="14"/>
  <c r="C1995" i="14"/>
  <c r="Q1995" i="14" s="1"/>
  <c r="U1994" i="14"/>
  <c r="T1994" i="14"/>
  <c r="J1994" i="14"/>
  <c r="C1994" i="14"/>
  <c r="Q1994" i="14" s="1"/>
  <c r="U1993" i="14"/>
  <c r="T1993" i="14"/>
  <c r="J1993" i="14"/>
  <c r="C1993" i="14"/>
  <c r="Q1993" i="14" s="1"/>
  <c r="U1992" i="14"/>
  <c r="T1992" i="14"/>
  <c r="J1992" i="14"/>
  <c r="C1992" i="14"/>
  <c r="Q1992" i="14" s="1"/>
  <c r="U1991" i="14"/>
  <c r="T1991" i="14"/>
  <c r="J1991" i="14"/>
  <c r="C1991" i="14"/>
  <c r="Q1991" i="14" s="1"/>
  <c r="U1990" i="14"/>
  <c r="T1990" i="14"/>
  <c r="N1990" i="14"/>
  <c r="J1990" i="14"/>
  <c r="C1990" i="14"/>
  <c r="Q1990" i="14" s="1"/>
  <c r="U1989" i="14"/>
  <c r="T1989" i="14"/>
  <c r="N1989" i="14"/>
  <c r="J1989" i="14"/>
  <c r="C1989" i="14"/>
  <c r="Q1989" i="14" s="1"/>
  <c r="U1988" i="14"/>
  <c r="T1988" i="14"/>
  <c r="J1988" i="14"/>
  <c r="C1988" i="14"/>
  <c r="Q1988" i="14" s="1"/>
  <c r="U1987" i="14"/>
  <c r="T1987" i="14"/>
  <c r="N1987" i="14"/>
  <c r="J1987" i="14"/>
  <c r="C1987" i="14"/>
  <c r="Q1987" i="14" s="1"/>
  <c r="U1986" i="14"/>
  <c r="T1986" i="14"/>
  <c r="N1986" i="14"/>
  <c r="J1986" i="14"/>
  <c r="C1986" i="14"/>
  <c r="Q1986" i="14" s="1"/>
  <c r="U1985" i="14"/>
  <c r="T1985" i="14"/>
  <c r="N1985" i="14"/>
  <c r="J1985" i="14"/>
  <c r="C1985" i="14"/>
  <c r="Q1985" i="14" s="1"/>
  <c r="U1984" i="14"/>
  <c r="T1984" i="14"/>
  <c r="N1984" i="14"/>
  <c r="J1984" i="14"/>
  <c r="C1984" i="14"/>
  <c r="Q1984" i="14" s="1"/>
  <c r="U1983" i="14"/>
  <c r="T1983" i="14"/>
  <c r="N1983" i="14"/>
  <c r="J1983" i="14"/>
  <c r="C1983" i="14"/>
  <c r="Q1983" i="14" s="1"/>
  <c r="U1982" i="14"/>
  <c r="T1982" i="14"/>
  <c r="J1982" i="14"/>
  <c r="C1982" i="14"/>
  <c r="Q1982" i="14" s="1"/>
  <c r="U1981" i="14"/>
  <c r="T1981" i="14"/>
  <c r="J1981" i="14"/>
  <c r="C1981" i="14"/>
  <c r="Q1981" i="14" s="1"/>
  <c r="U1980" i="14"/>
  <c r="T1980" i="14"/>
  <c r="J1980" i="14"/>
  <c r="C1980" i="14"/>
  <c r="Q1980" i="14" s="1"/>
  <c r="U1979" i="14"/>
  <c r="T1979" i="14"/>
  <c r="N1979" i="14"/>
  <c r="J1979" i="14"/>
  <c r="C1979" i="14"/>
  <c r="Q1979" i="14" s="1"/>
  <c r="U1978" i="14"/>
  <c r="T1978" i="14"/>
  <c r="S1978" i="14"/>
  <c r="J1978" i="14"/>
  <c r="C1978" i="14"/>
  <c r="Q1978" i="14" s="1"/>
  <c r="U1977" i="14"/>
  <c r="T1977" i="14"/>
  <c r="N1977" i="14"/>
  <c r="J1977" i="14"/>
  <c r="C1977" i="14"/>
  <c r="Q1977" i="14" s="1"/>
  <c r="U1976" i="14"/>
  <c r="T1976" i="14"/>
  <c r="J1976" i="14"/>
  <c r="C1976" i="14"/>
  <c r="Q1976" i="14" s="1"/>
  <c r="U1975" i="14"/>
  <c r="T1975" i="14"/>
  <c r="N1975" i="14"/>
  <c r="J1975" i="14"/>
  <c r="C1975" i="14"/>
  <c r="Q1975" i="14" s="1"/>
  <c r="U1974" i="14"/>
  <c r="T1974" i="14"/>
  <c r="N1974" i="14"/>
  <c r="J1974" i="14"/>
  <c r="C1974" i="14"/>
  <c r="Q1974" i="14" s="1"/>
  <c r="U1973" i="14"/>
  <c r="T1973" i="14"/>
  <c r="Q1973" i="14"/>
  <c r="N1973" i="14"/>
  <c r="J1973" i="14"/>
  <c r="C1973" i="14"/>
  <c r="U1972" i="14"/>
  <c r="T1972" i="14"/>
  <c r="N1972" i="14"/>
  <c r="J1972" i="14"/>
  <c r="C1972" i="14"/>
  <c r="Q1972" i="14" s="1"/>
  <c r="U1971" i="14"/>
  <c r="T1971" i="14"/>
  <c r="N1971" i="14"/>
  <c r="J1971" i="14"/>
  <c r="C1971" i="14"/>
  <c r="Q1971" i="14" s="1"/>
  <c r="U1970" i="14"/>
  <c r="T1970" i="14"/>
  <c r="S1970" i="14"/>
  <c r="J1970" i="14"/>
  <c r="C1970" i="14"/>
  <c r="Q1970" i="14" s="1"/>
  <c r="U1969" i="14"/>
  <c r="T1969" i="14"/>
  <c r="N1969" i="14"/>
  <c r="J1969" i="14"/>
  <c r="C1969" i="14"/>
  <c r="Q1969" i="14" s="1"/>
  <c r="U1968" i="14"/>
  <c r="T1968" i="14"/>
  <c r="N1968" i="14"/>
  <c r="J1968" i="14"/>
  <c r="C1968" i="14"/>
  <c r="Q1968" i="14" s="1"/>
  <c r="U1967" i="14"/>
  <c r="T1967" i="14"/>
  <c r="N1967" i="14"/>
  <c r="J1967" i="14"/>
  <c r="C1967" i="14"/>
  <c r="Q1967" i="14" s="1"/>
  <c r="U1966" i="14"/>
  <c r="T1966" i="14"/>
  <c r="J1966" i="14"/>
  <c r="C1966" i="14"/>
  <c r="Q1966" i="14" s="1"/>
  <c r="U1965" i="14"/>
  <c r="T1965" i="14"/>
  <c r="N1965" i="14"/>
  <c r="J1965" i="14"/>
  <c r="C1965" i="14"/>
  <c r="Q1965" i="14" s="1"/>
  <c r="U1964" i="14"/>
  <c r="T1964" i="14"/>
  <c r="N1964" i="14"/>
  <c r="J1964" i="14"/>
  <c r="C1964" i="14"/>
  <c r="Q1964" i="14" s="1"/>
  <c r="U1963" i="14"/>
  <c r="T1963" i="14"/>
  <c r="N1963" i="14"/>
  <c r="J1963" i="14"/>
  <c r="C1963" i="14"/>
  <c r="Q1963" i="14" s="1"/>
  <c r="U1962" i="14"/>
  <c r="T1962" i="14"/>
  <c r="N1962" i="14"/>
  <c r="J1962" i="14"/>
  <c r="C1962" i="14"/>
  <c r="Q1962" i="14" s="1"/>
  <c r="U1961" i="14"/>
  <c r="T1961" i="14"/>
  <c r="N1961" i="14"/>
  <c r="J1961" i="14"/>
  <c r="C1961" i="14"/>
  <c r="Q1961" i="14" s="1"/>
  <c r="U1960" i="14"/>
  <c r="T1960" i="14"/>
  <c r="N1960" i="14"/>
  <c r="J1960" i="14"/>
  <c r="C1960" i="14"/>
  <c r="Q1960" i="14" s="1"/>
  <c r="U1959" i="14"/>
  <c r="T1959" i="14"/>
  <c r="S1959" i="14"/>
  <c r="J1959" i="14"/>
  <c r="C1959" i="14"/>
  <c r="Q1959" i="14" s="1"/>
  <c r="U1958" i="14"/>
  <c r="T1958" i="14"/>
  <c r="N1958" i="14"/>
  <c r="J1958" i="14"/>
  <c r="C1958" i="14"/>
  <c r="Q1958" i="14" s="1"/>
  <c r="U1957" i="14"/>
  <c r="T1957" i="14"/>
  <c r="N1957" i="14"/>
  <c r="J1957" i="14"/>
  <c r="C1957" i="14"/>
  <c r="Q1957" i="14" s="1"/>
  <c r="U1956" i="14"/>
  <c r="T1956" i="14"/>
  <c r="Q1956" i="14"/>
  <c r="N1956" i="14"/>
  <c r="J1956" i="14"/>
  <c r="C1956" i="14"/>
  <c r="U1955" i="14"/>
  <c r="T1955" i="14"/>
  <c r="J1955" i="14"/>
  <c r="C1955" i="14"/>
  <c r="Q1955" i="14" s="1"/>
  <c r="U1954" i="14"/>
  <c r="T1954" i="14"/>
  <c r="N1954" i="14"/>
  <c r="J1954" i="14"/>
  <c r="C1954" i="14"/>
  <c r="Q1954" i="14" s="1"/>
  <c r="U1953" i="14"/>
  <c r="T1953" i="14"/>
  <c r="N1953" i="14"/>
  <c r="J1953" i="14"/>
  <c r="C1953" i="14"/>
  <c r="Q1953" i="14" s="1"/>
  <c r="U1952" i="14"/>
  <c r="T1952" i="14"/>
  <c r="N1952" i="14"/>
  <c r="J1952" i="14"/>
  <c r="C1952" i="14"/>
  <c r="Q1952" i="14" s="1"/>
  <c r="U1951" i="14"/>
  <c r="T1951" i="14"/>
  <c r="N1951" i="14"/>
  <c r="J1951" i="14"/>
  <c r="C1951" i="14"/>
  <c r="Q1951" i="14" s="1"/>
  <c r="U1950" i="14"/>
  <c r="T1950" i="14"/>
  <c r="N1950" i="14"/>
  <c r="J1950" i="14"/>
  <c r="C1950" i="14"/>
  <c r="Q1950" i="14" s="1"/>
  <c r="U1949" i="14"/>
  <c r="T1949" i="14"/>
  <c r="N1949" i="14"/>
  <c r="J1949" i="14"/>
  <c r="C1949" i="14"/>
  <c r="Q1949" i="14" s="1"/>
  <c r="U1948" i="14"/>
  <c r="T1948" i="14"/>
  <c r="N1948" i="14"/>
  <c r="J1948" i="14"/>
  <c r="C1948" i="14"/>
  <c r="Q1948" i="14" s="1"/>
  <c r="U1947" i="14"/>
  <c r="T1947" i="14"/>
  <c r="J1947" i="14"/>
  <c r="C1947" i="14"/>
  <c r="Q1947" i="14" s="1"/>
  <c r="U1946" i="14"/>
  <c r="T1946" i="14"/>
  <c r="N1946" i="14"/>
  <c r="J1946" i="14"/>
  <c r="C1946" i="14"/>
  <c r="Q1946" i="14" s="1"/>
  <c r="U1945" i="14"/>
  <c r="T1945" i="14"/>
  <c r="N1945" i="14"/>
  <c r="J1945" i="14"/>
  <c r="C1945" i="14"/>
  <c r="Q1945" i="14" s="1"/>
  <c r="U1944" i="14"/>
  <c r="T1944" i="14"/>
  <c r="N1944" i="14"/>
  <c r="J1944" i="14"/>
  <c r="C1944" i="14"/>
  <c r="Q1944" i="14" s="1"/>
  <c r="U1943" i="14"/>
  <c r="T1943" i="14"/>
  <c r="J1943" i="14"/>
  <c r="C1943" i="14"/>
  <c r="Q1943" i="14" s="1"/>
  <c r="U1942" i="14"/>
  <c r="T1942" i="14"/>
  <c r="N1942" i="14"/>
  <c r="J1942" i="14"/>
  <c r="C1942" i="14"/>
  <c r="Q1942" i="14" s="1"/>
  <c r="U1941" i="14"/>
  <c r="T1941" i="14"/>
  <c r="N1941" i="14"/>
  <c r="J1941" i="14"/>
  <c r="C1941" i="14"/>
  <c r="Q1941" i="14" s="1"/>
  <c r="U1940" i="14"/>
  <c r="T1940" i="14"/>
  <c r="N1940" i="14"/>
  <c r="J1940" i="14"/>
  <c r="C1940" i="14"/>
  <c r="Q1940" i="14" s="1"/>
  <c r="U1939" i="14"/>
  <c r="T1939" i="14"/>
  <c r="J1939" i="14"/>
  <c r="C1939" i="14"/>
  <c r="Q1939" i="14" s="1"/>
  <c r="U1938" i="14"/>
  <c r="T1938" i="14"/>
  <c r="N1938" i="14"/>
  <c r="J1938" i="14"/>
  <c r="C1938" i="14"/>
  <c r="Q1938" i="14" s="1"/>
  <c r="U1937" i="14"/>
  <c r="T1937" i="14"/>
  <c r="N1937" i="14"/>
  <c r="J1937" i="14"/>
  <c r="C1937" i="14"/>
  <c r="Q1937" i="14" s="1"/>
  <c r="U1936" i="14"/>
  <c r="T1936" i="14"/>
  <c r="N1936" i="14"/>
  <c r="J1936" i="14"/>
  <c r="C1936" i="14"/>
  <c r="Q1936" i="14" s="1"/>
  <c r="U1935" i="14"/>
  <c r="T1935" i="14"/>
  <c r="S1935" i="14"/>
  <c r="J1935" i="14"/>
  <c r="C1935" i="14"/>
  <c r="Q1935" i="14" s="1"/>
  <c r="U1934" i="14"/>
  <c r="T1934" i="14"/>
  <c r="N1934" i="14"/>
  <c r="J1934" i="14"/>
  <c r="C1934" i="14"/>
  <c r="Q1934" i="14" s="1"/>
  <c r="U1933" i="14"/>
  <c r="T1933" i="14"/>
  <c r="N1933" i="14"/>
  <c r="J1933" i="14"/>
  <c r="C1933" i="14"/>
  <c r="Q1933" i="14" s="1"/>
  <c r="U1932" i="14"/>
  <c r="T1932" i="14"/>
  <c r="N1932" i="14"/>
  <c r="J1932" i="14"/>
  <c r="C1932" i="14"/>
  <c r="Q1932" i="14" s="1"/>
  <c r="U1931" i="14"/>
  <c r="T1931" i="14"/>
  <c r="N1931" i="14"/>
  <c r="J1931" i="14"/>
  <c r="C1931" i="14"/>
  <c r="Q1931" i="14" s="1"/>
  <c r="U1930" i="14"/>
  <c r="T1930" i="14"/>
  <c r="J1930" i="14"/>
  <c r="C1930" i="14"/>
  <c r="Q1930" i="14" s="1"/>
  <c r="U1929" i="14"/>
  <c r="T1929" i="14"/>
  <c r="N1929" i="14"/>
  <c r="J1929" i="14"/>
  <c r="C1929" i="14"/>
  <c r="Q1929" i="14" s="1"/>
  <c r="U1928" i="14"/>
  <c r="T1928" i="14"/>
  <c r="N1928" i="14"/>
  <c r="J1928" i="14"/>
  <c r="C1928" i="14"/>
  <c r="Q1928" i="14" s="1"/>
  <c r="U1927" i="14"/>
  <c r="T1927" i="14"/>
  <c r="J1927" i="14"/>
  <c r="C1927" i="14"/>
  <c r="Q1927" i="14" s="1"/>
  <c r="U1926" i="14"/>
  <c r="T1926" i="14"/>
  <c r="S1926" i="14"/>
  <c r="J1926" i="14"/>
  <c r="C1926" i="14"/>
  <c r="Q1926" i="14" s="1"/>
  <c r="U1925" i="14"/>
  <c r="T1925" i="14"/>
  <c r="N1925" i="14"/>
  <c r="J1925" i="14"/>
  <c r="C1925" i="14"/>
  <c r="Q1925" i="14" s="1"/>
  <c r="U1924" i="14"/>
  <c r="T1924" i="14"/>
  <c r="Q1924" i="14"/>
  <c r="N1924" i="14"/>
  <c r="J1924" i="14"/>
  <c r="C1924" i="14"/>
  <c r="U1923" i="14"/>
  <c r="T1923" i="14"/>
  <c r="J1923" i="14"/>
  <c r="C1923" i="14"/>
  <c r="Q1923" i="14" s="1"/>
  <c r="U1922" i="14"/>
  <c r="T1922" i="14"/>
  <c r="S1922" i="14"/>
  <c r="J1922" i="14"/>
  <c r="C1922" i="14"/>
  <c r="Q1922" i="14" s="1"/>
  <c r="U1921" i="14"/>
  <c r="T1921" i="14"/>
  <c r="N1921" i="14"/>
  <c r="J1921" i="14"/>
  <c r="C1921" i="14"/>
  <c r="Q1921" i="14" s="1"/>
  <c r="U1920" i="14"/>
  <c r="T1920" i="14"/>
  <c r="N1920" i="14"/>
  <c r="J1920" i="14"/>
  <c r="C1920" i="14"/>
  <c r="Q1920" i="14" s="1"/>
  <c r="U1919" i="14"/>
  <c r="T1919" i="14"/>
  <c r="J1919" i="14"/>
  <c r="C1919" i="14"/>
  <c r="Q1919" i="14" s="1"/>
  <c r="U1918" i="14"/>
  <c r="T1918" i="14"/>
  <c r="J1918" i="14"/>
  <c r="C1918" i="14"/>
  <c r="Q1918" i="14" s="1"/>
  <c r="U1917" i="14"/>
  <c r="T1917" i="14"/>
  <c r="N1917" i="14"/>
  <c r="J1917" i="14"/>
  <c r="C1917" i="14"/>
  <c r="Q1917" i="14" s="1"/>
  <c r="U1916" i="14"/>
  <c r="T1916" i="14"/>
  <c r="N1916" i="14"/>
  <c r="J1916" i="14"/>
  <c r="C1916" i="14"/>
  <c r="Q1916" i="14" s="1"/>
  <c r="U1915" i="14"/>
  <c r="T1915" i="14"/>
  <c r="J1915" i="14"/>
  <c r="C1915" i="14"/>
  <c r="Q1915" i="14" s="1"/>
  <c r="U1914" i="14"/>
  <c r="T1914" i="14"/>
  <c r="N1914" i="14"/>
  <c r="J1914" i="14"/>
  <c r="C1914" i="14"/>
  <c r="Q1914" i="14" s="1"/>
  <c r="U1913" i="14"/>
  <c r="T1913" i="14"/>
  <c r="N1913" i="14"/>
  <c r="J1913" i="14"/>
  <c r="C1913" i="14"/>
  <c r="Q1913" i="14" s="1"/>
  <c r="U1912" i="14"/>
  <c r="T1912" i="14"/>
  <c r="N1912" i="14"/>
  <c r="J1912" i="14"/>
  <c r="C1912" i="14"/>
  <c r="Q1912" i="14" s="1"/>
  <c r="U1911" i="14"/>
  <c r="T1911" i="14"/>
  <c r="Q1911" i="14"/>
  <c r="S1911" i="14"/>
  <c r="J1911" i="14"/>
  <c r="C1911" i="14"/>
  <c r="U1910" i="14"/>
  <c r="T1910" i="14"/>
  <c r="N1910" i="14"/>
  <c r="J1910" i="14"/>
  <c r="C1910" i="14"/>
  <c r="Q1910" i="14" s="1"/>
  <c r="U1909" i="14"/>
  <c r="T1909" i="14"/>
  <c r="N1909" i="14"/>
  <c r="J1909" i="14"/>
  <c r="C1909" i="14"/>
  <c r="Q1909" i="14" s="1"/>
  <c r="U1908" i="14"/>
  <c r="T1908" i="14"/>
  <c r="Q1908" i="14"/>
  <c r="N1908" i="14"/>
  <c r="J1908" i="14"/>
  <c r="C1908" i="14"/>
  <c r="U1907" i="14"/>
  <c r="T1907" i="14"/>
  <c r="S1907" i="14"/>
  <c r="J1907" i="14"/>
  <c r="C1907" i="14"/>
  <c r="Q1907" i="14" s="1"/>
  <c r="U1906" i="14"/>
  <c r="T1906" i="14"/>
  <c r="N1906" i="14"/>
  <c r="J1906" i="14"/>
  <c r="C1906" i="14"/>
  <c r="Q1906" i="14" s="1"/>
  <c r="U1905" i="14"/>
  <c r="T1905" i="14"/>
  <c r="N1905" i="14"/>
  <c r="J1905" i="14"/>
  <c r="C1905" i="14"/>
  <c r="Q1905" i="14" s="1"/>
  <c r="U1904" i="14"/>
  <c r="T1904" i="14"/>
  <c r="N1904" i="14"/>
  <c r="J1904" i="14"/>
  <c r="C1904" i="14"/>
  <c r="Q1904" i="14" s="1"/>
  <c r="U1903" i="14"/>
  <c r="T1903" i="14"/>
  <c r="S1903" i="14"/>
  <c r="J1903" i="14"/>
  <c r="C1903" i="14"/>
  <c r="Q1903" i="14" s="1"/>
  <c r="U1902" i="14"/>
  <c r="T1902" i="14"/>
  <c r="N1902" i="14"/>
  <c r="J1902" i="14"/>
  <c r="C1902" i="14"/>
  <c r="Q1902" i="14" s="1"/>
  <c r="U1901" i="14"/>
  <c r="T1901" i="14"/>
  <c r="N1901" i="14"/>
  <c r="J1901" i="14"/>
  <c r="C1901" i="14"/>
  <c r="Q1901" i="14" s="1"/>
  <c r="U1900" i="14"/>
  <c r="T1900" i="14"/>
  <c r="Q1900" i="14"/>
  <c r="N1900" i="14"/>
  <c r="J1900" i="14"/>
  <c r="C1900" i="14"/>
  <c r="U1899" i="14"/>
  <c r="T1899" i="14"/>
  <c r="Q1899" i="14"/>
  <c r="S1899" i="14"/>
  <c r="J1899" i="14"/>
  <c r="C1899" i="14"/>
  <c r="U1898" i="14"/>
  <c r="T1898" i="14"/>
  <c r="N1898" i="14"/>
  <c r="J1898" i="14"/>
  <c r="C1898" i="14"/>
  <c r="Q1898" i="14" s="1"/>
  <c r="U1897" i="14"/>
  <c r="T1897" i="14"/>
  <c r="N1897" i="14"/>
  <c r="J1897" i="14"/>
  <c r="C1897" i="14"/>
  <c r="Q1897" i="14" s="1"/>
  <c r="U1896" i="14"/>
  <c r="T1896" i="14"/>
  <c r="N1896" i="14"/>
  <c r="J1896" i="14"/>
  <c r="C1896" i="14"/>
  <c r="Q1896" i="14" s="1"/>
  <c r="U1895" i="14"/>
  <c r="T1895" i="14"/>
  <c r="Q1895" i="14"/>
  <c r="N1895" i="14"/>
  <c r="J1895" i="14"/>
  <c r="C1895" i="14"/>
  <c r="U1894" i="14"/>
  <c r="T1894" i="14"/>
  <c r="N1894" i="14"/>
  <c r="J1894" i="14"/>
  <c r="C1894" i="14"/>
  <c r="Q1894" i="14" s="1"/>
  <c r="U1893" i="14"/>
  <c r="T1893" i="14"/>
  <c r="N1893" i="14"/>
  <c r="J1893" i="14"/>
  <c r="C1893" i="14"/>
  <c r="Q1893" i="14" s="1"/>
  <c r="U1892" i="14"/>
  <c r="T1892" i="14"/>
  <c r="N1892" i="14"/>
  <c r="J1892" i="14"/>
  <c r="C1892" i="14"/>
  <c r="Q1892" i="14" s="1"/>
  <c r="U1891" i="14"/>
  <c r="T1891" i="14"/>
  <c r="S1891" i="14"/>
  <c r="J1891" i="14"/>
  <c r="C1891" i="14"/>
  <c r="Q1891" i="14" s="1"/>
  <c r="U1890" i="14"/>
  <c r="T1890" i="14"/>
  <c r="N1890" i="14"/>
  <c r="J1890" i="14"/>
  <c r="C1890" i="14"/>
  <c r="Q1890" i="14" s="1"/>
  <c r="U1889" i="14"/>
  <c r="T1889" i="14"/>
  <c r="N1889" i="14"/>
  <c r="J1889" i="14"/>
  <c r="C1889" i="14"/>
  <c r="Q1889" i="14" s="1"/>
  <c r="U1888" i="14"/>
  <c r="T1888" i="14"/>
  <c r="N1888" i="14"/>
  <c r="J1888" i="14"/>
  <c r="C1888" i="14"/>
  <c r="Q1888" i="14" s="1"/>
  <c r="U1887" i="14"/>
  <c r="T1887" i="14"/>
  <c r="S1887" i="14"/>
  <c r="J1887" i="14"/>
  <c r="C1887" i="14"/>
  <c r="Q1887" i="14" s="1"/>
  <c r="U1886" i="14"/>
  <c r="T1886" i="14"/>
  <c r="J1886" i="14"/>
  <c r="C1886" i="14"/>
  <c r="Q1886" i="14" s="1"/>
  <c r="U1885" i="14"/>
  <c r="T1885" i="14"/>
  <c r="N1885" i="14"/>
  <c r="J1885" i="14"/>
  <c r="C1885" i="14"/>
  <c r="Q1885" i="14" s="1"/>
  <c r="U1884" i="14"/>
  <c r="T1884" i="14"/>
  <c r="N1884" i="14"/>
  <c r="J1884" i="14"/>
  <c r="C1884" i="14"/>
  <c r="Q1884" i="14" s="1"/>
  <c r="U1883" i="14"/>
  <c r="T1883" i="14"/>
  <c r="N1883" i="14"/>
  <c r="J1883" i="14"/>
  <c r="C1883" i="14"/>
  <c r="Q1883" i="14" s="1"/>
  <c r="U1882" i="14"/>
  <c r="T1882" i="14"/>
  <c r="J1882" i="14"/>
  <c r="C1882" i="14"/>
  <c r="Q1882" i="14" s="1"/>
  <c r="U1881" i="14"/>
  <c r="T1881" i="14"/>
  <c r="N1881" i="14"/>
  <c r="J1881" i="14"/>
  <c r="C1881" i="14"/>
  <c r="Q1881" i="14" s="1"/>
  <c r="U1880" i="14"/>
  <c r="T1880" i="14"/>
  <c r="N1880" i="14"/>
  <c r="J1880" i="14"/>
  <c r="C1880" i="14"/>
  <c r="Q1880" i="14" s="1"/>
  <c r="U1879" i="14"/>
  <c r="T1879" i="14"/>
  <c r="N1879" i="14"/>
  <c r="J1879" i="14"/>
  <c r="C1879" i="14"/>
  <c r="Q1879" i="14" s="1"/>
  <c r="U1878" i="14"/>
  <c r="T1878" i="14"/>
  <c r="J1878" i="14"/>
  <c r="C1878" i="14"/>
  <c r="Q1878" i="14" s="1"/>
  <c r="U1877" i="14"/>
  <c r="T1877" i="14"/>
  <c r="N1877" i="14"/>
  <c r="J1877" i="14"/>
  <c r="C1877" i="14"/>
  <c r="Q1877" i="14" s="1"/>
  <c r="U1876" i="14"/>
  <c r="T1876" i="14"/>
  <c r="N1876" i="14"/>
  <c r="J1876" i="14"/>
  <c r="C1876" i="14"/>
  <c r="Q1876" i="14" s="1"/>
  <c r="U1875" i="14"/>
  <c r="T1875" i="14"/>
  <c r="J1875" i="14"/>
  <c r="C1875" i="14"/>
  <c r="Q1875" i="14" s="1"/>
  <c r="U1874" i="14"/>
  <c r="T1874" i="14"/>
  <c r="J1874" i="14"/>
  <c r="C1874" i="14"/>
  <c r="Q1874" i="14" s="1"/>
  <c r="U1873" i="14"/>
  <c r="T1873" i="14"/>
  <c r="N1873" i="14"/>
  <c r="J1873" i="14"/>
  <c r="C1873" i="14"/>
  <c r="Q1873" i="14" s="1"/>
  <c r="U1872" i="14"/>
  <c r="T1872" i="14"/>
  <c r="J1872" i="14"/>
  <c r="C1872" i="14"/>
  <c r="Q1872" i="14" s="1"/>
  <c r="U1871" i="14"/>
  <c r="T1871" i="14"/>
  <c r="S1871" i="14"/>
  <c r="J1871" i="14"/>
  <c r="C1871" i="14"/>
  <c r="Q1871" i="14" s="1"/>
  <c r="U1870" i="14"/>
  <c r="T1870" i="14"/>
  <c r="Q1870" i="14"/>
  <c r="N1870" i="14"/>
  <c r="J1870" i="14"/>
  <c r="C1870" i="14"/>
  <c r="U1869" i="14"/>
  <c r="T1869" i="14"/>
  <c r="N1869" i="14"/>
  <c r="J1869" i="14"/>
  <c r="C1869" i="14"/>
  <c r="Q1869" i="14" s="1"/>
  <c r="U1868" i="14"/>
  <c r="T1868" i="14"/>
  <c r="S1868" i="14"/>
  <c r="J1868" i="14"/>
  <c r="C1868" i="14"/>
  <c r="Q1868" i="14" s="1"/>
  <c r="U1867" i="14"/>
  <c r="T1867" i="14"/>
  <c r="J1867" i="14"/>
  <c r="C1867" i="14"/>
  <c r="Q1867" i="14" s="1"/>
  <c r="U1866" i="14"/>
  <c r="T1866" i="14"/>
  <c r="S1866" i="14"/>
  <c r="J1866" i="14"/>
  <c r="C1866" i="14"/>
  <c r="Q1866" i="14" s="1"/>
  <c r="U1865" i="14"/>
  <c r="T1865" i="14"/>
  <c r="Q1865" i="14"/>
  <c r="N1865" i="14"/>
  <c r="J1865" i="14"/>
  <c r="C1865" i="14"/>
  <c r="U1864" i="14"/>
  <c r="T1864" i="14"/>
  <c r="Q1864" i="14"/>
  <c r="N1864" i="14"/>
  <c r="J1864" i="14"/>
  <c r="C1864" i="14"/>
  <c r="U1863" i="14"/>
  <c r="T1863" i="14"/>
  <c r="N1863" i="14"/>
  <c r="J1863" i="14"/>
  <c r="C1863" i="14"/>
  <c r="Q1863" i="14" s="1"/>
  <c r="U1862" i="14"/>
  <c r="T1862" i="14"/>
  <c r="J1862" i="14"/>
  <c r="C1862" i="14"/>
  <c r="Q1862" i="14" s="1"/>
  <c r="U1861" i="14"/>
  <c r="T1861" i="14"/>
  <c r="J1861" i="14"/>
  <c r="C1861" i="14"/>
  <c r="Q1861" i="14" s="1"/>
  <c r="U1860" i="14"/>
  <c r="T1860" i="14"/>
  <c r="N1860" i="14"/>
  <c r="J1860" i="14"/>
  <c r="C1860" i="14"/>
  <c r="Q1860" i="14" s="1"/>
  <c r="U1859" i="14"/>
  <c r="T1859" i="14"/>
  <c r="N1859" i="14"/>
  <c r="J1859" i="14"/>
  <c r="C1859" i="14"/>
  <c r="Q1859" i="14" s="1"/>
  <c r="U1858" i="14"/>
  <c r="T1858" i="14"/>
  <c r="J1858" i="14"/>
  <c r="C1858" i="14"/>
  <c r="Q1858" i="14" s="1"/>
  <c r="U1857" i="14"/>
  <c r="T1857" i="14"/>
  <c r="J1857" i="14"/>
  <c r="C1857" i="14"/>
  <c r="Q1857" i="14" s="1"/>
  <c r="U1856" i="14"/>
  <c r="T1856" i="14"/>
  <c r="N1856" i="14"/>
  <c r="J1856" i="14"/>
  <c r="C1856" i="14"/>
  <c r="Q1856" i="14" s="1"/>
  <c r="U1855" i="14"/>
  <c r="T1855" i="14"/>
  <c r="N1855" i="14"/>
  <c r="J1855" i="14"/>
  <c r="C1855" i="14"/>
  <c r="Q1855" i="14" s="1"/>
  <c r="U1854" i="14"/>
  <c r="T1854" i="14"/>
  <c r="J1854" i="14"/>
  <c r="C1854" i="14"/>
  <c r="Q1854" i="14" s="1"/>
  <c r="U1853" i="14"/>
  <c r="T1853" i="14"/>
  <c r="S1853" i="14"/>
  <c r="J1853" i="14"/>
  <c r="C1853" i="14"/>
  <c r="Q1853" i="14" s="1"/>
  <c r="U1852" i="14"/>
  <c r="T1852" i="14"/>
  <c r="N1852" i="14"/>
  <c r="J1852" i="14"/>
  <c r="C1852" i="14"/>
  <c r="Q1852" i="14" s="1"/>
  <c r="U1851" i="14"/>
  <c r="T1851" i="14"/>
  <c r="N1851" i="14"/>
  <c r="J1851" i="14"/>
  <c r="C1851" i="14"/>
  <c r="Q1851" i="14" s="1"/>
  <c r="U1850" i="14"/>
  <c r="T1850" i="14"/>
  <c r="J1850" i="14"/>
  <c r="C1850" i="14"/>
  <c r="Q1850" i="14" s="1"/>
  <c r="U1849" i="14"/>
  <c r="T1849" i="14"/>
  <c r="Q1849" i="14"/>
  <c r="J1849" i="14"/>
  <c r="C1849" i="14"/>
  <c r="U1848" i="14"/>
  <c r="T1848" i="14"/>
  <c r="N1848" i="14"/>
  <c r="J1848" i="14"/>
  <c r="C1848" i="14"/>
  <c r="Q1848" i="14" s="1"/>
  <c r="U1847" i="14"/>
  <c r="T1847" i="14"/>
  <c r="N1847" i="14"/>
  <c r="J1847" i="14"/>
  <c r="C1847" i="14"/>
  <c r="Q1847" i="14" s="1"/>
  <c r="U1846" i="14"/>
  <c r="T1846" i="14"/>
  <c r="J1846" i="14"/>
  <c r="C1846" i="14"/>
  <c r="Q1846" i="14" s="1"/>
  <c r="U1845" i="14"/>
  <c r="T1845" i="14"/>
  <c r="S1845" i="14"/>
  <c r="J1845" i="14"/>
  <c r="C1845" i="14"/>
  <c r="Q1845" i="14" s="1"/>
  <c r="U1844" i="14"/>
  <c r="T1844" i="14"/>
  <c r="Q1844" i="14"/>
  <c r="N1844" i="14"/>
  <c r="J1844" i="14"/>
  <c r="C1844" i="14"/>
  <c r="U1843" i="14"/>
  <c r="T1843" i="14"/>
  <c r="N1843" i="14"/>
  <c r="J1843" i="14"/>
  <c r="C1843" i="14"/>
  <c r="Q1843" i="14" s="1"/>
  <c r="U1842" i="14"/>
  <c r="T1842" i="14"/>
  <c r="J1842" i="14"/>
  <c r="C1842" i="14"/>
  <c r="Q1842" i="14" s="1"/>
  <c r="U1841" i="14"/>
  <c r="T1841" i="14"/>
  <c r="J1841" i="14"/>
  <c r="C1841" i="14"/>
  <c r="Q1841" i="14" s="1"/>
  <c r="U1840" i="14"/>
  <c r="T1840" i="14"/>
  <c r="N1840" i="14"/>
  <c r="J1840" i="14"/>
  <c r="C1840" i="14"/>
  <c r="Q1840" i="14" s="1"/>
  <c r="U1839" i="14"/>
  <c r="T1839" i="14"/>
  <c r="N1839" i="14"/>
  <c r="J1839" i="14"/>
  <c r="C1839" i="14"/>
  <c r="Q1839" i="14" s="1"/>
  <c r="U1838" i="14"/>
  <c r="T1838" i="14"/>
  <c r="S1838" i="14"/>
  <c r="J1838" i="14"/>
  <c r="C1838" i="14"/>
  <c r="Q1838" i="14" s="1"/>
  <c r="U1837" i="14"/>
  <c r="T1837" i="14"/>
  <c r="J1837" i="14"/>
  <c r="C1837" i="14"/>
  <c r="Q1837" i="14" s="1"/>
  <c r="U1836" i="14"/>
  <c r="T1836" i="14"/>
  <c r="N1836" i="14"/>
  <c r="J1836" i="14"/>
  <c r="C1836" i="14"/>
  <c r="Q1836" i="14" s="1"/>
  <c r="U1835" i="14"/>
  <c r="T1835" i="14"/>
  <c r="J1835" i="14"/>
  <c r="C1835" i="14"/>
  <c r="Q1835" i="14" s="1"/>
  <c r="U1834" i="14"/>
  <c r="T1834" i="14"/>
  <c r="J1834" i="14"/>
  <c r="C1834" i="14"/>
  <c r="Q1834" i="14" s="1"/>
  <c r="U1833" i="14"/>
  <c r="T1833" i="14"/>
  <c r="Q1833" i="14"/>
  <c r="S1833" i="14"/>
  <c r="J1833" i="14"/>
  <c r="C1833" i="14"/>
  <c r="U1832" i="14"/>
  <c r="T1832" i="14"/>
  <c r="Q1832" i="14"/>
  <c r="N1832" i="14"/>
  <c r="J1832" i="14"/>
  <c r="C1832" i="14"/>
  <c r="U1831" i="14"/>
  <c r="T1831" i="14"/>
  <c r="N1831" i="14"/>
  <c r="J1831" i="14"/>
  <c r="C1831" i="14"/>
  <c r="Q1831" i="14" s="1"/>
  <c r="U1830" i="14"/>
  <c r="T1830" i="14"/>
  <c r="J1830" i="14"/>
  <c r="C1830" i="14"/>
  <c r="Q1830" i="14" s="1"/>
  <c r="U1829" i="14"/>
  <c r="T1829" i="14"/>
  <c r="J1829" i="14"/>
  <c r="C1829" i="14"/>
  <c r="Q1829" i="14" s="1"/>
  <c r="U1828" i="14"/>
  <c r="T1828" i="14"/>
  <c r="N1828" i="14"/>
  <c r="J1828" i="14"/>
  <c r="C1828" i="14"/>
  <c r="Q1828" i="14" s="1"/>
  <c r="U1827" i="14"/>
  <c r="T1827" i="14"/>
  <c r="N1827" i="14"/>
  <c r="J1827" i="14"/>
  <c r="C1827" i="14"/>
  <c r="Q1827" i="14" s="1"/>
  <c r="U1826" i="14"/>
  <c r="T1826" i="14"/>
  <c r="J1826" i="14"/>
  <c r="C1826" i="14"/>
  <c r="Q1826" i="14" s="1"/>
  <c r="U1825" i="14"/>
  <c r="T1825" i="14"/>
  <c r="J1825" i="14"/>
  <c r="C1825" i="14"/>
  <c r="Q1825" i="14" s="1"/>
  <c r="U1824" i="14"/>
  <c r="T1824" i="14"/>
  <c r="N1824" i="14"/>
  <c r="J1824" i="14"/>
  <c r="C1824" i="14"/>
  <c r="Q1824" i="14" s="1"/>
  <c r="U1823" i="14"/>
  <c r="T1823" i="14"/>
  <c r="N1823" i="14"/>
  <c r="J1823" i="14"/>
  <c r="C1823" i="14"/>
  <c r="Q1823" i="14" s="1"/>
  <c r="U1822" i="14"/>
  <c r="T1822" i="14"/>
  <c r="Q1822" i="14"/>
  <c r="J1822" i="14"/>
  <c r="C1822" i="14"/>
  <c r="U1821" i="14"/>
  <c r="T1821" i="14"/>
  <c r="N1821" i="14"/>
  <c r="J1821" i="14"/>
  <c r="C1821" i="14"/>
  <c r="Q1821" i="14" s="1"/>
  <c r="U1820" i="14"/>
  <c r="T1820" i="14"/>
  <c r="N1820" i="14"/>
  <c r="J1820" i="14"/>
  <c r="C1820" i="14"/>
  <c r="Q1820" i="14" s="1"/>
  <c r="U1819" i="14"/>
  <c r="T1819" i="14"/>
  <c r="N1819" i="14"/>
  <c r="J1819" i="14"/>
  <c r="C1819" i="14"/>
  <c r="Q1819" i="14" s="1"/>
  <c r="U1818" i="14"/>
  <c r="T1818" i="14"/>
  <c r="J1818" i="14"/>
  <c r="C1818" i="14"/>
  <c r="Q1818" i="14" s="1"/>
  <c r="U1817" i="14"/>
  <c r="T1817" i="14"/>
  <c r="J1817" i="14"/>
  <c r="C1817" i="14"/>
  <c r="Q1817" i="14" s="1"/>
  <c r="U1816" i="14"/>
  <c r="T1816" i="14"/>
  <c r="N1816" i="14"/>
  <c r="J1816" i="14"/>
  <c r="C1816" i="14"/>
  <c r="Q1816" i="14" s="1"/>
  <c r="U1815" i="14"/>
  <c r="T1815" i="14"/>
  <c r="N1815" i="14"/>
  <c r="J1815" i="14"/>
  <c r="C1815" i="14"/>
  <c r="Q1815" i="14" s="1"/>
  <c r="U1814" i="14"/>
  <c r="T1814" i="14"/>
  <c r="J1814" i="14"/>
  <c r="C1814" i="14"/>
  <c r="Q1814" i="14" s="1"/>
  <c r="U1813" i="14"/>
  <c r="T1813" i="14"/>
  <c r="N1813" i="14"/>
  <c r="J1813" i="14"/>
  <c r="C1813" i="14"/>
  <c r="Q1813" i="14" s="1"/>
  <c r="U1812" i="14"/>
  <c r="T1812" i="14"/>
  <c r="J1812" i="14"/>
  <c r="C1812" i="14"/>
  <c r="Q1812" i="14" s="1"/>
  <c r="U1811" i="14"/>
  <c r="T1811" i="14"/>
  <c r="N1811" i="14"/>
  <c r="J1811" i="14"/>
  <c r="C1811" i="14"/>
  <c r="Q1811" i="14" s="1"/>
  <c r="U1810" i="14"/>
  <c r="T1810" i="14"/>
  <c r="J1810" i="14"/>
  <c r="C1810" i="14"/>
  <c r="Q1810" i="14" s="1"/>
  <c r="U1809" i="14"/>
  <c r="T1809" i="14"/>
  <c r="N1809" i="14"/>
  <c r="J1809" i="14"/>
  <c r="C1809" i="14"/>
  <c r="Q1809" i="14" s="1"/>
  <c r="U1808" i="14"/>
  <c r="T1808" i="14"/>
  <c r="J1808" i="14"/>
  <c r="C1808" i="14"/>
  <c r="Q1808" i="14" s="1"/>
  <c r="U1807" i="14"/>
  <c r="T1807" i="14"/>
  <c r="N1807" i="14"/>
  <c r="J1807" i="14"/>
  <c r="C1807" i="14"/>
  <c r="Q1807" i="14" s="1"/>
  <c r="U1806" i="14"/>
  <c r="T1806" i="14"/>
  <c r="J1806" i="14"/>
  <c r="C1806" i="14"/>
  <c r="Q1806" i="14" s="1"/>
  <c r="U1805" i="14"/>
  <c r="T1805" i="14"/>
  <c r="Q1805" i="14"/>
  <c r="N1805" i="14"/>
  <c r="J1805" i="14"/>
  <c r="C1805" i="14"/>
  <c r="U1804" i="14"/>
  <c r="T1804" i="14"/>
  <c r="J1804" i="14"/>
  <c r="C1804" i="14"/>
  <c r="Q1804" i="14" s="1"/>
  <c r="U1803" i="14"/>
  <c r="T1803" i="14"/>
  <c r="J1803" i="14"/>
  <c r="C1803" i="14"/>
  <c r="Q1803" i="14" s="1"/>
  <c r="U1802" i="14"/>
  <c r="T1802" i="14"/>
  <c r="J1802" i="14"/>
  <c r="C1802" i="14"/>
  <c r="Q1802" i="14" s="1"/>
  <c r="U1801" i="14"/>
  <c r="T1801" i="14"/>
  <c r="N1801" i="14"/>
  <c r="J1801" i="14"/>
  <c r="C1801" i="14"/>
  <c r="Q1801" i="14" s="1"/>
  <c r="U1800" i="14"/>
  <c r="T1800" i="14"/>
  <c r="J1800" i="14"/>
  <c r="C1800" i="14"/>
  <c r="Q1800" i="14" s="1"/>
  <c r="U1799" i="14"/>
  <c r="T1799" i="14"/>
  <c r="J1799" i="14"/>
  <c r="C1799" i="14"/>
  <c r="Q1799" i="14" s="1"/>
  <c r="U1798" i="14"/>
  <c r="T1798" i="14"/>
  <c r="S1798" i="14"/>
  <c r="J1798" i="14"/>
  <c r="C1798" i="14"/>
  <c r="Q1798" i="14" s="1"/>
  <c r="U1797" i="14"/>
  <c r="T1797" i="14"/>
  <c r="Q1797" i="14"/>
  <c r="N1797" i="14"/>
  <c r="J1797" i="14"/>
  <c r="C1797" i="14"/>
  <c r="U1796" i="14"/>
  <c r="T1796" i="14"/>
  <c r="Q1796" i="14"/>
  <c r="J1796" i="14"/>
  <c r="C1796" i="14"/>
  <c r="U1795" i="14"/>
  <c r="T1795" i="14"/>
  <c r="N1795" i="14"/>
  <c r="J1795" i="14"/>
  <c r="C1795" i="14"/>
  <c r="Q1795" i="14" s="1"/>
  <c r="U1794" i="14"/>
  <c r="T1794" i="14"/>
  <c r="J1794" i="14"/>
  <c r="C1794" i="14"/>
  <c r="Q1794" i="14" s="1"/>
  <c r="U1793" i="14"/>
  <c r="T1793" i="14"/>
  <c r="J1793" i="14"/>
  <c r="C1793" i="14"/>
  <c r="Q1793" i="14" s="1"/>
  <c r="U1792" i="14"/>
  <c r="T1792" i="14"/>
  <c r="N1792" i="14"/>
  <c r="J1792" i="14"/>
  <c r="C1792" i="14"/>
  <c r="Q1792" i="14" s="1"/>
  <c r="U1791" i="14"/>
  <c r="T1791" i="14"/>
  <c r="N1791" i="14"/>
  <c r="J1791" i="14"/>
  <c r="C1791" i="14"/>
  <c r="Q1791" i="14" s="1"/>
  <c r="U1790" i="14"/>
  <c r="T1790" i="14"/>
  <c r="N1790" i="14"/>
  <c r="J1790" i="14"/>
  <c r="C1790" i="14"/>
  <c r="Q1790" i="14" s="1"/>
  <c r="U1789" i="14"/>
  <c r="T1789" i="14"/>
  <c r="J1789" i="14"/>
  <c r="C1789" i="14"/>
  <c r="Q1789" i="14" s="1"/>
  <c r="U1788" i="14"/>
  <c r="T1788" i="14"/>
  <c r="J1788" i="14"/>
  <c r="C1788" i="14"/>
  <c r="Q1788" i="14" s="1"/>
  <c r="U1787" i="14"/>
  <c r="T1787" i="14"/>
  <c r="N1787" i="14"/>
  <c r="J1787" i="14"/>
  <c r="C1787" i="14"/>
  <c r="Q1787" i="14" s="1"/>
  <c r="U1786" i="14"/>
  <c r="T1786" i="14"/>
  <c r="Q1786" i="14"/>
  <c r="N1786" i="14"/>
  <c r="J1786" i="14"/>
  <c r="C1786" i="14"/>
  <c r="U1785" i="14"/>
  <c r="T1785" i="14"/>
  <c r="J1785" i="14"/>
  <c r="C1785" i="14"/>
  <c r="Q1785" i="14" s="1"/>
  <c r="U1784" i="14"/>
  <c r="T1784" i="14"/>
  <c r="N1784" i="14"/>
  <c r="J1784" i="14"/>
  <c r="C1784" i="14"/>
  <c r="Q1784" i="14" s="1"/>
  <c r="U1783" i="14"/>
  <c r="T1783" i="14"/>
  <c r="N1783" i="14"/>
  <c r="J1783" i="14"/>
  <c r="C1783" i="14"/>
  <c r="Q1783" i="14" s="1"/>
  <c r="U1782" i="14"/>
  <c r="T1782" i="14"/>
  <c r="N1782" i="14"/>
  <c r="J1782" i="14"/>
  <c r="C1782" i="14"/>
  <c r="Q1782" i="14" s="1"/>
  <c r="U1781" i="14"/>
  <c r="T1781" i="14"/>
  <c r="Q1781" i="14"/>
  <c r="J1781" i="14"/>
  <c r="C1781" i="14"/>
  <c r="U1780" i="14"/>
  <c r="T1780" i="14"/>
  <c r="J1780" i="14"/>
  <c r="C1780" i="14"/>
  <c r="Q1780" i="14" s="1"/>
  <c r="U1779" i="14"/>
  <c r="T1779" i="14"/>
  <c r="N1779" i="14"/>
  <c r="J1779" i="14"/>
  <c r="C1779" i="14"/>
  <c r="Q1779" i="14" s="1"/>
  <c r="U1778" i="14"/>
  <c r="T1778" i="14"/>
  <c r="N1778" i="14"/>
  <c r="J1778" i="14"/>
  <c r="C1778" i="14"/>
  <c r="Q1778" i="14" s="1"/>
  <c r="U1777" i="14"/>
  <c r="T1777" i="14"/>
  <c r="S1777" i="14"/>
  <c r="J1777" i="14"/>
  <c r="C1777" i="14"/>
  <c r="Q1777" i="14" s="1"/>
  <c r="U1776" i="14"/>
  <c r="T1776" i="14"/>
  <c r="J1776" i="14"/>
  <c r="C1776" i="14"/>
  <c r="Q1776" i="14" s="1"/>
  <c r="U1775" i="14"/>
  <c r="T1775" i="14"/>
  <c r="N1775" i="14"/>
  <c r="J1775" i="14"/>
  <c r="C1775" i="14"/>
  <c r="Q1775" i="14" s="1"/>
  <c r="U1774" i="14"/>
  <c r="T1774" i="14"/>
  <c r="N1774" i="14"/>
  <c r="J1774" i="14"/>
  <c r="C1774" i="14"/>
  <c r="Q1774" i="14" s="1"/>
  <c r="U1773" i="14"/>
  <c r="T1773" i="14"/>
  <c r="J1773" i="14"/>
  <c r="C1773" i="14"/>
  <c r="Q1773" i="14" s="1"/>
  <c r="U1772" i="14"/>
  <c r="T1772" i="14"/>
  <c r="J1772" i="14"/>
  <c r="C1772" i="14"/>
  <c r="Q1772" i="14" s="1"/>
  <c r="U1771" i="14"/>
  <c r="T1771" i="14"/>
  <c r="J1771" i="14"/>
  <c r="C1771" i="14"/>
  <c r="Q1771" i="14" s="1"/>
  <c r="U1770" i="14"/>
  <c r="T1770" i="14"/>
  <c r="N1770" i="14"/>
  <c r="J1770" i="14"/>
  <c r="C1770" i="14"/>
  <c r="Q1770" i="14" s="1"/>
  <c r="U1769" i="14"/>
  <c r="T1769" i="14"/>
  <c r="J1769" i="14"/>
  <c r="C1769" i="14"/>
  <c r="Q1769" i="14" s="1"/>
  <c r="U1768" i="14"/>
  <c r="T1768" i="14"/>
  <c r="J1768" i="14"/>
  <c r="C1768" i="14"/>
  <c r="Q1768" i="14" s="1"/>
  <c r="U1767" i="14"/>
  <c r="T1767" i="14"/>
  <c r="N1767" i="14"/>
  <c r="J1767" i="14"/>
  <c r="C1767" i="14"/>
  <c r="Q1767" i="14" s="1"/>
  <c r="U1766" i="14"/>
  <c r="T1766" i="14"/>
  <c r="N1766" i="14"/>
  <c r="J1766" i="14"/>
  <c r="C1766" i="14"/>
  <c r="Q1766" i="14" s="1"/>
  <c r="U1765" i="14"/>
  <c r="T1765" i="14"/>
  <c r="J1765" i="14"/>
  <c r="C1765" i="14"/>
  <c r="Q1765" i="14" s="1"/>
  <c r="U1764" i="14"/>
  <c r="T1764" i="14"/>
  <c r="J1764" i="14"/>
  <c r="C1764" i="14"/>
  <c r="Q1764" i="14" s="1"/>
  <c r="U1763" i="14"/>
  <c r="T1763" i="14"/>
  <c r="J1763" i="14"/>
  <c r="C1763" i="14"/>
  <c r="Q1763" i="14" s="1"/>
  <c r="U1762" i="14"/>
  <c r="T1762" i="14"/>
  <c r="N1762" i="14"/>
  <c r="J1762" i="14"/>
  <c r="C1762" i="14"/>
  <c r="Q1762" i="14" s="1"/>
  <c r="U1761" i="14"/>
  <c r="T1761" i="14"/>
  <c r="Q1761" i="14"/>
  <c r="S1761" i="14"/>
  <c r="J1761" i="14"/>
  <c r="C1761" i="14"/>
  <c r="U1760" i="14"/>
  <c r="T1760" i="14"/>
  <c r="Q1760" i="14"/>
  <c r="S1760" i="14"/>
  <c r="J1760" i="14"/>
  <c r="C1760" i="14"/>
  <c r="U1759" i="14"/>
  <c r="T1759" i="14"/>
  <c r="N1759" i="14"/>
  <c r="J1759" i="14"/>
  <c r="C1759" i="14"/>
  <c r="Q1759" i="14" s="1"/>
  <c r="U1758" i="14"/>
  <c r="T1758" i="14"/>
  <c r="J1758" i="14"/>
  <c r="C1758" i="14"/>
  <c r="Q1758" i="14" s="1"/>
  <c r="U1757" i="14"/>
  <c r="T1757" i="14"/>
  <c r="S1757" i="14"/>
  <c r="J1757" i="14"/>
  <c r="C1757" i="14"/>
  <c r="Q1757" i="14" s="1"/>
  <c r="U1756" i="14"/>
  <c r="T1756" i="14"/>
  <c r="Q1756" i="14"/>
  <c r="J1756" i="14"/>
  <c r="C1756" i="14"/>
  <c r="U1755" i="14"/>
  <c r="T1755" i="14"/>
  <c r="N1755" i="14"/>
  <c r="J1755" i="14"/>
  <c r="C1755" i="14"/>
  <c r="Q1755" i="14" s="1"/>
  <c r="U1754" i="14"/>
  <c r="T1754" i="14"/>
  <c r="N1754" i="14"/>
  <c r="J1754" i="14"/>
  <c r="C1754" i="14"/>
  <c r="Q1754" i="14" s="1"/>
  <c r="U1753" i="14"/>
  <c r="T1753" i="14"/>
  <c r="J1753" i="14"/>
  <c r="C1753" i="14"/>
  <c r="Q1753" i="14" s="1"/>
  <c r="U1752" i="14"/>
  <c r="T1752" i="14"/>
  <c r="S1752" i="14"/>
  <c r="J1752" i="14"/>
  <c r="C1752" i="14"/>
  <c r="Q1752" i="14" s="1"/>
  <c r="U1751" i="14"/>
  <c r="T1751" i="14"/>
  <c r="J1751" i="14"/>
  <c r="C1751" i="14"/>
  <c r="Q1751" i="14" s="1"/>
  <c r="U1750" i="14"/>
  <c r="T1750" i="14"/>
  <c r="S1750" i="14"/>
  <c r="J1750" i="14"/>
  <c r="C1750" i="14"/>
  <c r="Q1750" i="14" s="1"/>
  <c r="U1749" i="14"/>
  <c r="T1749" i="14"/>
  <c r="J1749" i="14"/>
  <c r="C1749" i="14"/>
  <c r="Q1749" i="14" s="1"/>
  <c r="U1748" i="14"/>
  <c r="T1748" i="14"/>
  <c r="J1748" i="14"/>
  <c r="C1748" i="14"/>
  <c r="Q1748" i="14" s="1"/>
  <c r="U1747" i="14"/>
  <c r="T1747" i="14"/>
  <c r="J1747" i="14"/>
  <c r="C1747" i="14"/>
  <c r="Q1747" i="14" s="1"/>
  <c r="U1746" i="14"/>
  <c r="T1746" i="14"/>
  <c r="J1746" i="14"/>
  <c r="C1746" i="14"/>
  <c r="Q1746" i="14" s="1"/>
  <c r="U1745" i="14"/>
  <c r="T1745" i="14"/>
  <c r="J1745" i="14"/>
  <c r="C1745" i="14"/>
  <c r="Q1745" i="14" s="1"/>
  <c r="U1744" i="14"/>
  <c r="T1744" i="14"/>
  <c r="Q1744" i="14"/>
  <c r="S1744" i="14"/>
  <c r="J1744" i="14"/>
  <c r="C1744" i="14"/>
  <c r="U1743" i="14"/>
  <c r="T1743" i="14"/>
  <c r="N1743" i="14"/>
  <c r="J1743" i="14"/>
  <c r="C1743" i="14"/>
  <c r="Q1743" i="14" s="1"/>
  <c r="U1742" i="14"/>
  <c r="T1742" i="14"/>
  <c r="N1742" i="14"/>
  <c r="J1742" i="14"/>
  <c r="C1742" i="14"/>
  <c r="Q1742" i="14" s="1"/>
  <c r="U1741" i="14"/>
  <c r="T1741" i="14"/>
  <c r="J1741" i="14"/>
  <c r="C1741" i="14"/>
  <c r="Q1741" i="14" s="1"/>
  <c r="U1740" i="14"/>
  <c r="T1740" i="14"/>
  <c r="J1740" i="14"/>
  <c r="C1740" i="14"/>
  <c r="Q1740" i="14" s="1"/>
  <c r="U1739" i="14"/>
  <c r="T1739" i="14"/>
  <c r="N1739" i="14"/>
  <c r="J1739" i="14"/>
  <c r="C1739" i="14"/>
  <c r="Q1739" i="14" s="1"/>
  <c r="U1738" i="14"/>
  <c r="T1738" i="14"/>
  <c r="J1738" i="14"/>
  <c r="C1738" i="14"/>
  <c r="Q1738" i="14" s="1"/>
  <c r="U1737" i="14"/>
  <c r="T1737" i="14"/>
  <c r="S1737" i="14"/>
  <c r="J1737" i="14"/>
  <c r="C1737" i="14"/>
  <c r="Q1737" i="14" s="1"/>
  <c r="U1736" i="14"/>
  <c r="T1736" i="14"/>
  <c r="S1736" i="14"/>
  <c r="J1736" i="14"/>
  <c r="C1736" i="14"/>
  <c r="Q1736" i="14" s="1"/>
  <c r="U1735" i="14"/>
  <c r="T1735" i="14"/>
  <c r="N1735" i="14"/>
  <c r="J1735" i="14"/>
  <c r="C1735" i="14"/>
  <c r="Q1735" i="14" s="1"/>
  <c r="U1734" i="14"/>
  <c r="T1734" i="14"/>
  <c r="S1734" i="14"/>
  <c r="J1734" i="14"/>
  <c r="C1734" i="14"/>
  <c r="Q1734" i="14" s="1"/>
  <c r="U1733" i="14"/>
  <c r="T1733" i="14"/>
  <c r="S1733" i="14"/>
  <c r="J1733" i="14"/>
  <c r="C1733" i="14"/>
  <c r="Q1733" i="14" s="1"/>
  <c r="U1732" i="14"/>
  <c r="T1732" i="14"/>
  <c r="S1732" i="14"/>
  <c r="J1732" i="14"/>
  <c r="C1732" i="14"/>
  <c r="Q1732" i="14" s="1"/>
  <c r="U1731" i="14"/>
  <c r="T1731" i="14"/>
  <c r="N1731" i="14"/>
  <c r="J1731" i="14"/>
  <c r="C1731" i="14"/>
  <c r="Q1731" i="14" s="1"/>
  <c r="U1730" i="14"/>
  <c r="T1730" i="14"/>
  <c r="J1730" i="14"/>
  <c r="C1730" i="14"/>
  <c r="Q1730" i="14" s="1"/>
  <c r="U1729" i="14"/>
  <c r="T1729" i="14"/>
  <c r="Q1729" i="14"/>
  <c r="S1729" i="14"/>
  <c r="J1729" i="14"/>
  <c r="C1729" i="14"/>
  <c r="U1728" i="14"/>
  <c r="T1728" i="14"/>
  <c r="S1728" i="14"/>
  <c r="J1728" i="14"/>
  <c r="C1728" i="14"/>
  <c r="Q1728" i="14" s="1"/>
  <c r="U1727" i="14"/>
  <c r="T1727" i="14"/>
  <c r="N1727" i="14"/>
  <c r="J1727" i="14"/>
  <c r="C1727" i="14"/>
  <c r="Q1727" i="14" s="1"/>
  <c r="U1726" i="14"/>
  <c r="T1726" i="14"/>
  <c r="J1726" i="14"/>
  <c r="C1726" i="14"/>
  <c r="Q1726" i="14" s="1"/>
  <c r="U1725" i="14"/>
  <c r="T1725" i="14"/>
  <c r="J1725" i="14"/>
  <c r="C1725" i="14"/>
  <c r="Q1725" i="14" s="1"/>
  <c r="U1724" i="14"/>
  <c r="T1724" i="14"/>
  <c r="J1724" i="14"/>
  <c r="C1724" i="14"/>
  <c r="Q1724" i="14" s="1"/>
  <c r="U1723" i="14"/>
  <c r="T1723" i="14"/>
  <c r="N1723" i="14"/>
  <c r="J1723" i="14"/>
  <c r="C1723" i="14"/>
  <c r="Q1723" i="14" s="1"/>
  <c r="U1722" i="14"/>
  <c r="T1722" i="14"/>
  <c r="N1722" i="14"/>
  <c r="J1722" i="14"/>
  <c r="C1722" i="14"/>
  <c r="Q1722" i="14" s="1"/>
  <c r="U1721" i="14"/>
  <c r="T1721" i="14"/>
  <c r="J1721" i="14"/>
  <c r="C1721" i="14"/>
  <c r="Q1721" i="14" s="1"/>
  <c r="U1720" i="14"/>
  <c r="T1720" i="14"/>
  <c r="S1720" i="14"/>
  <c r="J1720" i="14"/>
  <c r="C1720" i="14"/>
  <c r="Q1720" i="14" s="1"/>
  <c r="U1719" i="14"/>
  <c r="T1719" i="14"/>
  <c r="J1719" i="14"/>
  <c r="C1719" i="14"/>
  <c r="Q1719" i="14" s="1"/>
  <c r="U1718" i="14"/>
  <c r="T1718" i="14"/>
  <c r="J1718" i="14"/>
  <c r="C1718" i="14"/>
  <c r="Q1718" i="14" s="1"/>
  <c r="U1717" i="14"/>
  <c r="T1717" i="14"/>
  <c r="J1717" i="14"/>
  <c r="C1717" i="14"/>
  <c r="Q1717" i="14" s="1"/>
  <c r="U1716" i="14"/>
  <c r="T1716" i="14"/>
  <c r="S1716" i="14"/>
  <c r="J1716" i="14"/>
  <c r="C1716" i="14"/>
  <c r="Q1716" i="14" s="1"/>
  <c r="U1715" i="14"/>
  <c r="T1715" i="14"/>
  <c r="N1715" i="14"/>
  <c r="J1715" i="14"/>
  <c r="C1715" i="14"/>
  <c r="Q1715" i="14" s="1"/>
  <c r="U1714" i="14"/>
  <c r="T1714" i="14"/>
  <c r="N1714" i="14"/>
  <c r="J1714" i="14"/>
  <c r="C1714" i="14"/>
  <c r="Q1714" i="14" s="1"/>
  <c r="U1713" i="14"/>
  <c r="T1713" i="14"/>
  <c r="J1713" i="14"/>
  <c r="C1713" i="14"/>
  <c r="Q1713" i="14" s="1"/>
  <c r="U1712" i="14"/>
  <c r="T1712" i="14"/>
  <c r="J1712" i="14"/>
  <c r="C1712" i="14"/>
  <c r="Q1712" i="14" s="1"/>
  <c r="U1711" i="14"/>
  <c r="T1711" i="14"/>
  <c r="J1711" i="14"/>
  <c r="C1711" i="14"/>
  <c r="Q1711" i="14" s="1"/>
  <c r="U1710" i="14"/>
  <c r="T1710" i="14"/>
  <c r="S1710" i="14"/>
  <c r="J1710" i="14"/>
  <c r="C1710" i="14"/>
  <c r="Q1710" i="14" s="1"/>
  <c r="U1709" i="14"/>
  <c r="T1709" i="14"/>
  <c r="J1709" i="14"/>
  <c r="C1709" i="14"/>
  <c r="Q1709" i="14" s="1"/>
  <c r="U1708" i="14"/>
  <c r="T1708" i="14"/>
  <c r="J1708" i="14"/>
  <c r="C1708" i="14"/>
  <c r="Q1708" i="14" s="1"/>
  <c r="U1707" i="14"/>
  <c r="T1707" i="14"/>
  <c r="N1707" i="14"/>
  <c r="J1707" i="14"/>
  <c r="C1707" i="14"/>
  <c r="Q1707" i="14" s="1"/>
  <c r="U1706" i="14"/>
  <c r="T1706" i="14"/>
  <c r="J1706" i="14"/>
  <c r="C1706" i="14"/>
  <c r="Q1706" i="14" s="1"/>
  <c r="U1705" i="14"/>
  <c r="T1705" i="14"/>
  <c r="J1705" i="14"/>
  <c r="C1705" i="14"/>
  <c r="Q1705" i="14" s="1"/>
  <c r="U1704" i="14"/>
  <c r="T1704" i="14"/>
  <c r="Q1704" i="14"/>
  <c r="J1704" i="14"/>
  <c r="C1704" i="14"/>
  <c r="U1703" i="14"/>
  <c r="T1703" i="14"/>
  <c r="N1703" i="14"/>
  <c r="J1703" i="14"/>
  <c r="C1703" i="14"/>
  <c r="Q1703" i="14" s="1"/>
  <c r="U1702" i="14"/>
  <c r="T1702" i="14"/>
  <c r="N1702" i="14"/>
  <c r="J1702" i="14"/>
  <c r="C1702" i="14"/>
  <c r="Q1702" i="14" s="1"/>
  <c r="U1701" i="14"/>
  <c r="T1701" i="14"/>
  <c r="J1701" i="14"/>
  <c r="C1701" i="14"/>
  <c r="Q1701" i="14" s="1"/>
  <c r="U1700" i="14"/>
  <c r="T1700" i="14"/>
  <c r="Q1700" i="14"/>
  <c r="J1700" i="14"/>
  <c r="C1700" i="14"/>
  <c r="U1699" i="14"/>
  <c r="T1699" i="14"/>
  <c r="N1699" i="14"/>
  <c r="J1699" i="14"/>
  <c r="C1699" i="14"/>
  <c r="Q1699" i="14" s="1"/>
  <c r="U1698" i="14"/>
  <c r="T1698" i="14"/>
  <c r="S1698" i="14"/>
  <c r="J1698" i="14"/>
  <c r="C1698" i="14"/>
  <c r="Q1698" i="14" s="1"/>
  <c r="U1697" i="14"/>
  <c r="T1697" i="14"/>
  <c r="J1697" i="14"/>
  <c r="C1697" i="14"/>
  <c r="Q1697" i="14" s="1"/>
  <c r="U1696" i="14"/>
  <c r="T1696" i="14"/>
  <c r="J1696" i="14"/>
  <c r="C1696" i="14"/>
  <c r="Q1696" i="14" s="1"/>
  <c r="U1695" i="14"/>
  <c r="T1695" i="14"/>
  <c r="N1695" i="14"/>
  <c r="J1695" i="14"/>
  <c r="C1695" i="14"/>
  <c r="Q1695" i="14" s="1"/>
  <c r="U1694" i="14"/>
  <c r="T1694" i="14"/>
  <c r="N1694" i="14"/>
  <c r="J1694" i="14"/>
  <c r="C1694" i="14"/>
  <c r="Q1694" i="14" s="1"/>
  <c r="U1693" i="14"/>
  <c r="T1693" i="14"/>
  <c r="J1693" i="14"/>
  <c r="C1693" i="14"/>
  <c r="Q1693" i="14" s="1"/>
  <c r="U1692" i="14"/>
  <c r="T1692" i="14"/>
  <c r="J1692" i="14"/>
  <c r="C1692" i="14"/>
  <c r="Q1692" i="14" s="1"/>
  <c r="U1691" i="14"/>
  <c r="T1691" i="14"/>
  <c r="S1691" i="14"/>
  <c r="J1691" i="14"/>
  <c r="C1691" i="14"/>
  <c r="Q1691" i="14" s="1"/>
  <c r="U1690" i="14"/>
  <c r="T1690" i="14"/>
  <c r="S1690" i="14"/>
  <c r="J1690" i="14"/>
  <c r="C1690" i="14"/>
  <c r="Q1690" i="14" s="1"/>
  <c r="U1689" i="14"/>
  <c r="T1689" i="14"/>
  <c r="S1689" i="14"/>
  <c r="J1689" i="14"/>
  <c r="C1689" i="14"/>
  <c r="Q1689" i="14" s="1"/>
  <c r="U1688" i="14"/>
  <c r="T1688" i="14"/>
  <c r="J1688" i="14"/>
  <c r="C1688" i="14"/>
  <c r="Q1688" i="14" s="1"/>
  <c r="U1687" i="14"/>
  <c r="T1687" i="14"/>
  <c r="N1687" i="14"/>
  <c r="J1687" i="14"/>
  <c r="C1687" i="14"/>
  <c r="Q1687" i="14" s="1"/>
  <c r="U1686" i="14"/>
  <c r="T1686" i="14"/>
  <c r="J1686" i="14"/>
  <c r="C1686" i="14"/>
  <c r="Q1686" i="14" s="1"/>
  <c r="U1685" i="14"/>
  <c r="T1685" i="14"/>
  <c r="J1685" i="14"/>
  <c r="C1685" i="14"/>
  <c r="Q1685" i="14" s="1"/>
  <c r="U1684" i="14"/>
  <c r="T1684" i="14"/>
  <c r="J1684" i="14"/>
  <c r="C1684" i="14"/>
  <c r="Q1684" i="14" s="1"/>
  <c r="U1683" i="14"/>
  <c r="T1683" i="14"/>
  <c r="S1683" i="14"/>
  <c r="J1683" i="14"/>
  <c r="C1683" i="14"/>
  <c r="Q1683" i="14" s="1"/>
  <c r="U1682" i="14"/>
  <c r="T1682" i="14"/>
  <c r="S1682" i="14"/>
  <c r="J1682" i="14"/>
  <c r="C1682" i="14"/>
  <c r="Q1682" i="14" s="1"/>
  <c r="U1681" i="14"/>
  <c r="T1681" i="14"/>
  <c r="J1681" i="14"/>
  <c r="C1681" i="14"/>
  <c r="Q1681" i="14" s="1"/>
  <c r="U1680" i="14"/>
  <c r="T1680" i="14"/>
  <c r="N1680" i="14"/>
  <c r="J1680" i="14"/>
  <c r="C1680" i="14"/>
  <c r="Q1680" i="14" s="1"/>
  <c r="U1679" i="14"/>
  <c r="T1679" i="14"/>
  <c r="N1679" i="14"/>
  <c r="J1679" i="14"/>
  <c r="C1679" i="14"/>
  <c r="Q1679" i="14" s="1"/>
  <c r="U1678" i="14"/>
  <c r="T1678" i="14"/>
  <c r="J1678" i="14"/>
  <c r="C1678" i="14"/>
  <c r="Q1678" i="14" s="1"/>
  <c r="U1677" i="14"/>
  <c r="T1677" i="14"/>
  <c r="Q1677" i="14"/>
  <c r="N1677" i="14"/>
  <c r="J1677" i="14"/>
  <c r="C1677" i="14"/>
  <c r="U1676" i="14"/>
  <c r="T1676" i="14"/>
  <c r="N1676" i="14"/>
  <c r="J1676" i="14"/>
  <c r="C1676" i="14"/>
  <c r="Q1676" i="14" s="1"/>
  <c r="U1675" i="14"/>
  <c r="T1675" i="14"/>
  <c r="N1675" i="14"/>
  <c r="J1675" i="14"/>
  <c r="C1675" i="14"/>
  <c r="Q1675" i="14" s="1"/>
  <c r="U1674" i="14"/>
  <c r="T1674" i="14"/>
  <c r="N1674" i="14"/>
  <c r="J1674" i="14"/>
  <c r="C1674" i="14"/>
  <c r="Q1674" i="14" s="1"/>
  <c r="U1673" i="14"/>
  <c r="T1673" i="14"/>
  <c r="Q1673" i="14"/>
  <c r="N1673" i="14"/>
  <c r="J1673" i="14"/>
  <c r="C1673" i="14"/>
  <c r="U1672" i="14"/>
  <c r="T1672" i="14"/>
  <c r="J1672" i="14"/>
  <c r="C1672" i="14"/>
  <c r="Q1672" i="14" s="1"/>
  <c r="U1671" i="14"/>
  <c r="T1671" i="14"/>
  <c r="N1671" i="14"/>
  <c r="J1671" i="14"/>
  <c r="C1671" i="14"/>
  <c r="Q1671" i="14" s="1"/>
  <c r="U1670" i="14"/>
  <c r="T1670" i="14"/>
  <c r="J1670" i="14"/>
  <c r="C1670" i="14"/>
  <c r="Q1670" i="14" s="1"/>
  <c r="U1669" i="14"/>
  <c r="T1669" i="14"/>
  <c r="Q1669" i="14"/>
  <c r="N1669" i="14"/>
  <c r="J1669" i="14"/>
  <c r="C1669" i="14"/>
  <c r="U1668" i="14"/>
  <c r="T1668" i="14"/>
  <c r="N1668" i="14"/>
  <c r="J1668" i="14"/>
  <c r="C1668" i="14"/>
  <c r="Q1668" i="14" s="1"/>
  <c r="U1667" i="14"/>
  <c r="T1667" i="14"/>
  <c r="N1667" i="14"/>
  <c r="J1667" i="14"/>
  <c r="C1667" i="14"/>
  <c r="Q1667" i="14" s="1"/>
  <c r="U1666" i="14"/>
  <c r="T1666" i="14"/>
  <c r="J1666" i="14"/>
  <c r="C1666" i="14"/>
  <c r="Q1666" i="14" s="1"/>
  <c r="U1665" i="14"/>
  <c r="T1665" i="14"/>
  <c r="N1665" i="14"/>
  <c r="J1665" i="14"/>
  <c r="C1665" i="14"/>
  <c r="Q1665" i="14" s="1"/>
  <c r="U1664" i="14"/>
  <c r="T1664" i="14"/>
  <c r="N1664" i="14"/>
  <c r="J1664" i="14"/>
  <c r="C1664" i="14"/>
  <c r="Q1664" i="14" s="1"/>
  <c r="U1663" i="14"/>
  <c r="T1663" i="14"/>
  <c r="N1663" i="14"/>
  <c r="J1663" i="14"/>
  <c r="C1663" i="14"/>
  <c r="Q1663" i="14" s="1"/>
  <c r="U1662" i="14"/>
  <c r="T1662" i="14"/>
  <c r="S1662" i="14"/>
  <c r="J1662" i="14"/>
  <c r="C1662" i="14"/>
  <c r="Q1662" i="14" s="1"/>
  <c r="U1661" i="14"/>
  <c r="T1661" i="14"/>
  <c r="N1661" i="14"/>
  <c r="J1661" i="14"/>
  <c r="C1661" i="14"/>
  <c r="Q1661" i="14" s="1"/>
  <c r="U1660" i="14"/>
  <c r="T1660" i="14"/>
  <c r="N1660" i="14"/>
  <c r="J1660" i="14"/>
  <c r="C1660" i="14"/>
  <c r="Q1660" i="14" s="1"/>
  <c r="U1659" i="14"/>
  <c r="T1659" i="14"/>
  <c r="N1659" i="14"/>
  <c r="J1659" i="14"/>
  <c r="C1659" i="14"/>
  <c r="Q1659" i="14" s="1"/>
  <c r="U1658" i="14"/>
  <c r="T1658" i="14"/>
  <c r="N1658" i="14"/>
  <c r="J1658" i="14"/>
  <c r="C1658" i="14"/>
  <c r="Q1658" i="14" s="1"/>
  <c r="U1657" i="14"/>
  <c r="T1657" i="14"/>
  <c r="N1657" i="14"/>
  <c r="J1657" i="14"/>
  <c r="C1657" i="14"/>
  <c r="Q1657" i="14" s="1"/>
  <c r="U1656" i="14"/>
  <c r="T1656" i="14"/>
  <c r="N1656" i="14"/>
  <c r="J1656" i="14"/>
  <c r="C1656" i="14"/>
  <c r="Q1656" i="14" s="1"/>
  <c r="U1655" i="14"/>
  <c r="T1655" i="14"/>
  <c r="N1655" i="14"/>
  <c r="J1655" i="14"/>
  <c r="C1655" i="14"/>
  <c r="Q1655" i="14" s="1"/>
  <c r="U1654" i="14"/>
  <c r="T1654" i="14"/>
  <c r="N1654" i="14"/>
  <c r="J1654" i="14"/>
  <c r="C1654" i="14"/>
  <c r="Q1654" i="14" s="1"/>
  <c r="U1653" i="14"/>
  <c r="T1653" i="14"/>
  <c r="N1653" i="14"/>
  <c r="J1653" i="14"/>
  <c r="C1653" i="14"/>
  <c r="Q1653" i="14" s="1"/>
  <c r="U1652" i="14"/>
  <c r="T1652" i="14"/>
  <c r="N1652" i="14"/>
  <c r="J1652" i="14"/>
  <c r="C1652" i="14"/>
  <c r="Q1652" i="14" s="1"/>
  <c r="U1651" i="14"/>
  <c r="T1651" i="14"/>
  <c r="N1651" i="14"/>
  <c r="J1651" i="14"/>
  <c r="C1651" i="14"/>
  <c r="Q1651" i="14" s="1"/>
  <c r="U1650" i="14"/>
  <c r="T1650" i="14"/>
  <c r="J1650" i="14"/>
  <c r="C1650" i="14"/>
  <c r="Q1650" i="14" s="1"/>
  <c r="U1649" i="14"/>
  <c r="T1649" i="14"/>
  <c r="N1649" i="14"/>
  <c r="J1649" i="14"/>
  <c r="C1649" i="14"/>
  <c r="Q1649" i="14" s="1"/>
  <c r="U1648" i="14"/>
  <c r="T1648" i="14"/>
  <c r="J1648" i="14"/>
  <c r="C1648" i="14"/>
  <c r="Q1648" i="14" s="1"/>
  <c r="U1647" i="14"/>
  <c r="T1647" i="14"/>
  <c r="N1647" i="14"/>
  <c r="J1647" i="14"/>
  <c r="C1647" i="14"/>
  <c r="Q1647" i="14" s="1"/>
  <c r="U1646" i="14"/>
  <c r="T1646" i="14"/>
  <c r="N1646" i="14"/>
  <c r="J1646" i="14"/>
  <c r="C1646" i="14"/>
  <c r="Q1646" i="14" s="1"/>
  <c r="U1645" i="14"/>
  <c r="T1645" i="14"/>
  <c r="Q1645" i="14"/>
  <c r="N1645" i="14"/>
  <c r="J1645" i="14"/>
  <c r="C1645" i="14"/>
  <c r="U1644" i="14"/>
  <c r="T1644" i="14"/>
  <c r="N1644" i="14"/>
  <c r="J1644" i="14"/>
  <c r="C1644" i="14"/>
  <c r="Q1644" i="14" s="1"/>
  <c r="U1643" i="14"/>
  <c r="T1643" i="14"/>
  <c r="N1643" i="14"/>
  <c r="J1643" i="14"/>
  <c r="C1643" i="14"/>
  <c r="Q1643" i="14" s="1"/>
  <c r="U1642" i="14"/>
  <c r="T1642" i="14"/>
  <c r="N1642" i="14"/>
  <c r="J1642" i="14"/>
  <c r="C1642" i="14"/>
  <c r="Q1642" i="14" s="1"/>
  <c r="U1641" i="14"/>
  <c r="T1641" i="14"/>
  <c r="Q1641" i="14"/>
  <c r="N1641" i="14"/>
  <c r="J1641" i="14"/>
  <c r="C1641" i="14"/>
  <c r="U1640" i="14"/>
  <c r="T1640" i="14"/>
  <c r="N1640" i="14"/>
  <c r="J1640" i="14"/>
  <c r="C1640" i="14"/>
  <c r="Q1640" i="14" s="1"/>
  <c r="U1639" i="14"/>
  <c r="T1639" i="14"/>
  <c r="N1639" i="14"/>
  <c r="J1639" i="14"/>
  <c r="C1639" i="14"/>
  <c r="Q1639" i="14" s="1"/>
  <c r="U1638" i="14"/>
  <c r="T1638" i="14"/>
  <c r="N1638" i="14"/>
  <c r="J1638" i="14"/>
  <c r="C1638" i="14"/>
  <c r="Q1638" i="14" s="1"/>
  <c r="U1637" i="14"/>
  <c r="T1637" i="14"/>
  <c r="N1637" i="14"/>
  <c r="J1637" i="14"/>
  <c r="C1637" i="14"/>
  <c r="Q1637" i="14" s="1"/>
  <c r="U1636" i="14"/>
  <c r="T1636" i="14"/>
  <c r="N1636" i="14"/>
  <c r="J1636" i="14"/>
  <c r="C1636" i="14"/>
  <c r="Q1636" i="14" s="1"/>
  <c r="U1635" i="14"/>
  <c r="T1635" i="14"/>
  <c r="N1635" i="14"/>
  <c r="J1635" i="14"/>
  <c r="C1635" i="14"/>
  <c r="Q1635" i="14" s="1"/>
  <c r="U1634" i="14"/>
  <c r="T1634" i="14"/>
  <c r="N1634" i="14"/>
  <c r="J1634" i="14"/>
  <c r="C1634" i="14"/>
  <c r="Q1634" i="14" s="1"/>
  <c r="U1633" i="14"/>
  <c r="T1633" i="14"/>
  <c r="N1633" i="14"/>
  <c r="J1633" i="14"/>
  <c r="C1633" i="14"/>
  <c r="Q1633" i="14" s="1"/>
  <c r="U1632" i="14"/>
  <c r="T1632" i="14"/>
  <c r="J1632" i="14"/>
  <c r="C1632" i="14"/>
  <c r="Q1632" i="14" s="1"/>
  <c r="U1631" i="14"/>
  <c r="T1631" i="14"/>
  <c r="N1631" i="14"/>
  <c r="J1631" i="14"/>
  <c r="C1631" i="14"/>
  <c r="Q1631" i="14" s="1"/>
  <c r="U1630" i="14"/>
  <c r="T1630" i="14"/>
  <c r="N1630" i="14"/>
  <c r="J1630" i="14"/>
  <c r="C1630" i="14"/>
  <c r="Q1630" i="14" s="1"/>
  <c r="U1629" i="14"/>
  <c r="T1629" i="14"/>
  <c r="N1629" i="14"/>
  <c r="J1629" i="14"/>
  <c r="C1629" i="14"/>
  <c r="Q1629" i="14" s="1"/>
  <c r="U1628" i="14"/>
  <c r="T1628" i="14"/>
  <c r="J1628" i="14"/>
  <c r="C1628" i="14"/>
  <c r="Q1628" i="14" s="1"/>
  <c r="U1627" i="14"/>
  <c r="T1627" i="14"/>
  <c r="J1627" i="14"/>
  <c r="C1627" i="14"/>
  <c r="Q1627" i="14" s="1"/>
  <c r="U1626" i="14"/>
  <c r="T1626" i="14"/>
  <c r="J1626" i="14"/>
  <c r="C1626" i="14"/>
  <c r="Q1626" i="14" s="1"/>
  <c r="U1625" i="14"/>
  <c r="T1625" i="14"/>
  <c r="N1625" i="14"/>
  <c r="J1625" i="14"/>
  <c r="C1625" i="14"/>
  <c r="Q1625" i="14" s="1"/>
  <c r="U1624" i="14"/>
  <c r="T1624" i="14"/>
  <c r="S1624" i="14"/>
  <c r="J1624" i="14"/>
  <c r="C1624" i="14"/>
  <c r="Q1624" i="14" s="1"/>
  <c r="U1623" i="14"/>
  <c r="T1623" i="14"/>
  <c r="S1623" i="14"/>
  <c r="J1623" i="14"/>
  <c r="C1623" i="14"/>
  <c r="Q1623" i="14" s="1"/>
  <c r="U1622" i="14"/>
  <c r="T1622" i="14"/>
  <c r="N1622" i="14"/>
  <c r="J1622" i="14"/>
  <c r="C1622" i="14"/>
  <c r="Q1622" i="14" s="1"/>
  <c r="U1621" i="14"/>
  <c r="T1621" i="14"/>
  <c r="N1621" i="14"/>
  <c r="J1621" i="14"/>
  <c r="C1621" i="14"/>
  <c r="Q1621" i="14" s="1"/>
  <c r="U1620" i="14"/>
  <c r="T1620" i="14"/>
  <c r="J1620" i="14"/>
  <c r="C1620" i="14"/>
  <c r="Q1620" i="14" s="1"/>
  <c r="U1619" i="14"/>
  <c r="T1619" i="14"/>
  <c r="N1619" i="14"/>
  <c r="J1619" i="14"/>
  <c r="C1619" i="14"/>
  <c r="Q1619" i="14" s="1"/>
  <c r="U1618" i="14"/>
  <c r="T1618" i="14"/>
  <c r="N1618" i="14"/>
  <c r="J1618" i="14"/>
  <c r="C1618" i="14"/>
  <c r="Q1618" i="14" s="1"/>
  <c r="U1617" i="14"/>
  <c r="T1617" i="14"/>
  <c r="N1617" i="14"/>
  <c r="J1617" i="14"/>
  <c r="C1617" i="14"/>
  <c r="Q1617" i="14" s="1"/>
  <c r="U1616" i="14"/>
  <c r="T1616" i="14"/>
  <c r="J1616" i="14"/>
  <c r="C1616" i="14"/>
  <c r="Q1616" i="14" s="1"/>
  <c r="U1615" i="14"/>
  <c r="T1615" i="14"/>
  <c r="N1615" i="14"/>
  <c r="J1615" i="14"/>
  <c r="C1615" i="14"/>
  <c r="Q1615" i="14" s="1"/>
  <c r="U1614" i="14"/>
  <c r="T1614" i="14"/>
  <c r="N1614" i="14"/>
  <c r="J1614" i="14"/>
  <c r="C1614" i="14"/>
  <c r="Q1614" i="14" s="1"/>
  <c r="U1613" i="14"/>
  <c r="T1613" i="14"/>
  <c r="N1613" i="14"/>
  <c r="J1613" i="14"/>
  <c r="C1613" i="14"/>
  <c r="Q1613" i="14" s="1"/>
  <c r="U1612" i="14"/>
  <c r="T1612" i="14"/>
  <c r="N1612" i="14"/>
  <c r="J1612" i="14"/>
  <c r="C1612" i="14"/>
  <c r="Q1612" i="14" s="1"/>
  <c r="U1611" i="14"/>
  <c r="T1611" i="14"/>
  <c r="J1611" i="14"/>
  <c r="C1611" i="14"/>
  <c r="Q1611" i="14" s="1"/>
  <c r="U1610" i="14"/>
  <c r="T1610" i="14"/>
  <c r="N1610" i="14"/>
  <c r="J1610" i="14"/>
  <c r="C1610" i="14"/>
  <c r="Q1610" i="14" s="1"/>
  <c r="U1609" i="14"/>
  <c r="T1609" i="14"/>
  <c r="N1609" i="14"/>
  <c r="J1609" i="14"/>
  <c r="C1609" i="14"/>
  <c r="Q1609" i="14" s="1"/>
  <c r="U1608" i="14"/>
  <c r="T1608" i="14"/>
  <c r="N1608" i="14"/>
  <c r="J1608" i="14"/>
  <c r="C1608" i="14"/>
  <c r="Q1608" i="14" s="1"/>
  <c r="U1607" i="14"/>
  <c r="T1607" i="14"/>
  <c r="N1607" i="14"/>
  <c r="J1607" i="14"/>
  <c r="C1607" i="14"/>
  <c r="Q1607" i="14" s="1"/>
  <c r="U1606" i="14"/>
  <c r="T1606" i="14"/>
  <c r="J1606" i="14"/>
  <c r="C1606" i="14"/>
  <c r="Q1606" i="14" s="1"/>
  <c r="U1605" i="14"/>
  <c r="T1605" i="14"/>
  <c r="N1605" i="14"/>
  <c r="J1605" i="14"/>
  <c r="C1605" i="14"/>
  <c r="Q1605" i="14" s="1"/>
  <c r="U1604" i="14"/>
  <c r="T1604" i="14"/>
  <c r="N1604" i="14"/>
  <c r="J1604" i="14"/>
  <c r="C1604" i="14"/>
  <c r="Q1604" i="14" s="1"/>
  <c r="U1603" i="14"/>
  <c r="T1603" i="14"/>
  <c r="N1603" i="14"/>
  <c r="J1603" i="14"/>
  <c r="C1603" i="14"/>
  <c r="Q1603" i="14" s="1"/>
  <c r="U1602" i="14"/>
  <c r="T1602" i="14"/>
  <c r="J1602" i="14"/>
  <c r="C1602" i="14"/>
  <c r="Q1602" i="14" s="1"/>
  <c r="U1601" i="14"/>
  <c r="T1601" i="14"/>
  <c r="N1601" i="14"/>
  <c r="J1601" i="14"/>
  <c r="C1601" i="14"/>
  <c r="Q1601" i="14" s="1"/>
  <c r="U1600" i="14"/>
  <c r="T1600" i="14"/>
  <c r="Q1600" i="14"/>
  <c r="N1600" i="14"/>
  <c r="J1600" i="14"/>
  <c r="C1600" i="14"/>
  <c r="U1599" i="14"/>
  <c r="T1599" i="14"/>
  <c r="N1599" i="14"/>
  <c r="J1599" i="14"/>
  <c r="C1599" i="14"/>
  <c r="Q1599" i="14" s="1"/>
  <c r="U1598" i="14"/>
  <c r="T1598" i="14"/>
  <c r="N1598" i="14"/>
  <c r="J1598" i="14"/>
  <c r="C1598" i="14"/>
  <c r="Q1598" i="14" s="1"/>
  <c r="U1597" i="14"/>
  <c r="T1597" i="14"/>
  <c r="N1597" i="14"/>
  <c r="J1597" i="14"/>
  <c r="C1597" i="14"/>
  <c r="Q1597" i="14" s="1"/>
  <c r="U1596" i="14"/>
  <c r="T1596" i="14"/>
  <c r="N1596" i="14"/>
  <c r="J1596" i="14"/>
  <c r="C1596" i="14"/>
  <c r="Q1596" i="14" s="1"/>
  <c r="U1595" i="14"/>
  <c r="T1595" i="14"/>
  <c r="N1595" i="14"/>
  <c r="J1595" i="14"/>
  <c r="C1595" i="14"/>
  <c r="Q1595" i="14" s="1"/>
  <c r="U1594" i="14"/>
  <c r="T1594" i="14"/>
  <c r="J1594" i="14"/>
  <c r="C1594" i="14"/>
  <c r="Q1594" i="14" s="1"/>
  <c r="U1593" i="14"/>
  <c r="T1593" i="14"/>
  <c r="Q1593" i="14"/>
  <c r="N1593" i="14"/>
  <c r="J1593" i="14"/>
  <c r="C1593" i="14"/>
  <c r="U1592" i="14"/>
  <c r="T1592" i="14"/>
  <c r="N1592" i="14"/>
  <c r="J1592" i="14"/>
  <c r="C1592" i="14"/>
  <c r="Q1592" i="14" s="1"/>
  <c r="U1591" i="14"/>
  <c r="T1591" i="14"/>
  <c r="N1591" i="14"/>
  <c r="J1591" i="14"/>
  <c r="C1591" i="14"/>
  <c r="Q1591" i="14" s="1"/>
  <c r="U1590" i="14"/>
  <c r="T1590" i="14"/>
  <c r="N1590" i="14"/>
  <c r="J1590" i="14"/>
  <c r="C1590" i="14"/>
  <c r="Q1590" i="14" s="1"/>
  <c r="U1589" i="14"/>
  <c r="T1589" i="14"/>
  <c r="N1589" i="14"/>
  <c r="J1589" i="14"/>
  <c r="C1589" i="14"/>
  <c r="Q1589" i="14" s="1"/>
  <c r="U1588" i="14"/>
  <c r="T1588" i="14"/>
  <c r="N1588" i="14"/>
  <c r="J1588" i="14"/>
  <c r="C1588" i="14"/>
  <c r="Q1588" i="14" s="1"/>
  <c r="U1587" i="14"/>
  <c r="T1587" i="14"/>
  <c r="N1587" i="14"/>
  <c r="J1587" i="14"/>
  <c r="C1587" i="14"/>
  <c r="Q1587" i="14" s="1"/>
  <c r="U1586" i="14"/>
  <c r="T1586" i="14"/>
  <c r="S1586" i="14"/>
  <c r="J1586" i="14"/>
  <c r="C1586" i="14"/>
  <c r="Q1586" i="14" s="1"/>
  <c r="U1585" i="14"/>
  <c r="T1585" i="14"/>
  <c r="N1585" i="14"/>
  <c r="J1585" i="14"/>
  <c r="C1585" i="14"/>
  <c r="Q1585" i="14" s="1"/>
  <c r="U1584" i="14"/>
  <c r="T1584" i="14"/>
  <c r="Q1584" i="14"/>
  <c r="N1584" i="14"/>
  <c r="J1584" i="14"/>
  <c r="C1584" i="14"/>
  <c r="U1583" i="14"/>
  <c r="T1583" i="14"/>
  <c r="N1583" i="14"/>
  <c r="J1583" i="14"/>
  <c r="C1583" i="14"/>
  <c r="Q1583" i="14" s="1"/>
  <c r="U1582" i="14"/>
  <c r="T1582" i="14"/>
  <c r="N1582" i="14"/>
  <c r="J1582" i="14"/>
  <c r="C1582" i="14"/>
  <c r="Q1582" i="14" s="1"/>
  <c r="U1581" i="14"/>
  <c r="T1581" i="14"/>
  <c r="N1581" i="14"/>
  <c r="J1581" i="14"/>
  <c r="C1581" i="14"/>
  <c r="Q1581" i="14" s="1"/>
  <c r="U1580" i="14"/>
  <c r="T1580" i="14"/>
  <c r="N1580" i="14"/>
  <c r="J1580" i="14"/>
  <c r="C1580" i="14"/>
  <c r="Q1580" i="14" s="1"/>
  <c r="U1579" i="14"/>
  <c r="T1579" i="14"/>
  <c r="N1579" i="14"/>
  <c r="J1579" i="14"/>
  <c r="C1579" i="14"/>
  <c r="Q1579" i="14" s="1"/>
  <c r="U1578" i="14"/>
  <c r="T1578" i="14"/>
  <c r="J1578" i="14"/>
  <c r="C1578" i="14"/>
  <c r="Q1578" i="14" s="1"/>
  <c r="U1577" i="14"/>
  <c r="T1577" i="14"/>
  <c r="N1577" i="14"/>
  <c r="J1577" i="14"/>
  <c r="C1577" i="14"/>
  <c r="Q1577" i="14" s="1"/>
  <c r="U1576" i="14"/>
  <c r="T1576" i="14"/>
  <c r="Q1576" i="14"/>
  <c r="N1576" i="14"/>
  <c r="J1576" i="14"/>
  <c r="C1576" i="14"/>
  <c r="U1575" i="14"/>
  <c r="T1575" i="14"/>
  <c r="N1575" i="14"/>
  <c r="J1575" i="14"/>
  <c r="C1575" i="14"/>
  <c r="Q1575" i="14" s="1"/>
  <c r="U1574" i="14"/>
  <c r="T1574" i="14"/>
  <c r="N1574" i="14"/>
  <c r="J1574" i="14"/>
  <c r="C1574" i="14"/>
  <c r="Q1574" i="14" s="1"/>
  <c r="U1573" i="14"/>
  <c r="T1573" i="14"/>
  <c r="N1573" i="14"/>
  <c r="J1573" i="14"/>
  <c r="C1573" i="14"/>
  <c r="Q1573" i="14" s="1"/>
  <c r="U1572" i="14"/>
  <c r="T1572" i="14"/>
  <c r="N1572" i="14"/>
  <c r="J1572" i="14"/>
  <c r="C1572" i="14"/>
  <c r="Q1572" i="14" s="1"/>
  <c r="U1571" i="14"/>
  <c r="T1571" i="14"/>
  <c r="S1571" i="14"/>
  <c r="J1571" i="14"/>
  <c r="C1571" i="14"/>
  <c r="Q1571" i="14" s="1"/>
  <c r="U1570" i="14"/>
  <c r="T1570" i="14"/>
  <c r="J1570" i="14"/>
  <c r="C1570" i="14"/>
  <c r="Q1570" i="14" s="1"/>
  <c r="U1569" i="14"/>
  <c r="T1569" i="14"/>
  <c r="N1569" i="14"/>
  <c r="J1569" i="14"/>
  <c r="C1569" i="14"/>
  <c r="Q1569" i="14" s="1"/>
  <c r="U1568" i="14"/>
  <c r="T1568" i="14"/>
  <c r="J1568" i="14"/>
  <c r="C1568" i="14"/>
  <c r="Q1568" i="14" s="1"/>
  <c r="U1567" i="14"/>
  <c r="T1567" i="14"/>
  <c r="S1567" i="14"/>
  <c r="J1567" i="14"/>
  <c r="C1567" i="14"/>
  <c r="Q1567" i="14" s="1"/>
  <c r="U1566" i="14"/>
  <c r="T1566" i="14"/>
  <c r="N1566" i="14"/>
  <c r="J1566" i="14"/>
  <c r="C1566" i="14"/>
  <c r="Q1566" i="14" s="1"/>
  <c r="U1565" i="14"/>
  <c r="T1565" i="14"/>
  <c r="Q1565" i="14"/>
  <c r="N1565" i="14"/>
  <c r="J1565" i="14"/>
  <c r="C1565" i="14"/>
  <c r="U1564" i="14"/>
  <c r="T1564" i="14"/>
  <c r="Q1564" i="14"/>
  <c r="J1564" i="14"/>
  <c r="C1564" i="14"/>
  <c r="U1563" i="14"/>
  <c r="T1563" i="14"/>
  <c r="N1563" i="14"/>
  <c r="J1563" i="14"/>
  <c r="C1563" i="14"/>
  <c r="Q1563" i="14" s="1"/>
  <c r="U1562" i="14"/>
  <c r="T1562" i="14"/>
  <c r="N1562" i="14"/>
  <c r="J1562" i="14"/>
  <c r="C1562" i="14"/>
  <c r="Q1562" i="14" s="1"/>
  <c r="U1561" i="14"/>
  <c r="T1561" i="14"/>
  <c r="J1561" i="14"/>
  <c r="C1561" i="14"/>
  <c r="Q1561" i="14" s="1"/>
  <c r="U1560" i="14"/>
  <c r="T1560" i="14"/>
  <c r="N1560" i="14"/>
  <c r="J1560" i="14"/>
  <c r="C1560" i="14"/>
  <c r="Q1560" i="14" s="1"/>
  <c r="U1559" i="14"/>
  <c r="T1559" i="14"/>
  <c r="J1559" i="14"/>
  <c r="C1559" i="14"/>
  <c r="Q1559" i="14" s="1"/>
  <c r="U1558" i="14"/>
  <c r="T1558" i="14"/>
  <c r="J1558" i="14"/>
  <c r="C1558" i="14"/>
  <c r="Q1558" i="14" s="1"/>
  <c r="U1557" i="14"/>
  <c r="T1557" i="14"/>
  <c r="J1557" i="14"/>
  <c r="C1557" i="14"/>
  <c r="Q1557" i="14" s="1"/>
  <c r="U1556" i="14"/>
  <c r="T1556" i="14"/>
  <c r="N1556" i="14"/>
  <c r="J1556" i="14"/>
  <c r="C1556" i="14"/>
  <c r="Q1556" i="14" s="1"/>
  <c r="U1555" i="14"/>
  <c r="T1555" i="14"/>
  <c r="N1555" i="14"/>
  <c r="J1555" i="14"/>
  <c r="C1555" i="14"/>
  <c r="Q1555" i="14" s="1"/>
  <c r="U1554" i="14"/>
  <c r="T1554" i="14"/>
  <c r="N1554" i="14"/>
  <c r="J1554" i="14"/>
  <c r="C1554" i="14"/>
  <c r="Q1554" i="14" s="1"/>
  <c r="U1553" i="14"/>
  <c r="T1553" i="14"/>
  <c r="J1553" i="14"/>
  <c r="C1553" i="14"/>
  <c r="Q1553" i="14" s="1"/>
  <c r="U1552" i="14"/>
  <c r="T1552" i="14"/>
  <c r="N1552" i="14"/>
  <c r="J1552" i="14"/>
  <c r="C1552" i="14"/>
  <c r="Q1552" i="14" s="1"/>
  <c r="U1551" i="14"/>
  <c r="T1551" i="14"/>
  <c r="N1551" i="14"/>
  <c r="J1551" i="14"/>
  <c r="C1551" i="14"/>
  <c r="Q1551" i="14" s="1"/>
  <c r="U1550" i="14"/>
  <c r="T1550" i="14"/>
  <c r="N1550" i="14"/>
  <c r="J1550" i="14"/>
  <c r="C1550" i="14"/>
  <c r="Q1550" i="14" s="1"/>
  <c r="U1549" i="14"/>
  <c r="T1549" i="14"/>
  <c r="J1549" i="14"/>
  <c r="C1549" i="14"/>
  <c r="Q1549" i="14" s="1"/>
  <c r="U1548" i="14"/>
  <c r="T1548" i="14"/>
  <c r="N1548" i="14"/>
  <c r="J1548" i="14"/>
  <c r="C1548" i="14"/>
  <c r="Q1548" i="14" s="1"/>
  <c r="U1547" i="14"/>
  <c r="T1547" i="14"/>
  <c r="N1547" i="14"/>
  <c r="J1547" i="14"/>
  <c r="C1547" i="14"/>
  <c r="Q1547" i="14" s="1"/>
  <c r="U1546" i="14"/>
  <c r="T1546" i="14"/>
  <c r="N1546" i="14"/>
  <c r="J1546" i="14"/>
  <c r="C1546" i="14"/>
  <c r="Q1546" i="14" s="1"/>
  <c r="U1545" i="14"/>
  <c r="T1545" i="14"/>
  <c r="J1545" i="14"/>
  <c r="C1545" i="14"/>
  <c r="Q1545" i="14" s="1"/>
  <c r="U1544" i="14"/>
  <c r="T1544" i="14"/>
  <c r="N1544" i="14"/>
  <c r="J1544" i="14"/>
  <c r="C1544" i="14"/>
  <c r="Q1544" i="14" s="1"/>
  <c r="U1543" i="14"/>
  <c r="T1543" i="14"/>
  <c r="N1543" i="14"/>
  <c r="J1543" i="14"/>
  <c r="C1543" i="14"/>
  <c r="Q1543" i="14" s="1"/>
  <c r="U1542" i="14"/>
  <c r="T1542" i="14"/>
  <c r="N1542" i="14"/>
  <c r="J1542" i="14"/>
  <c r="C1542" i="14"/>
  <c r="Q1542" i="14" s="1"/>
  <c r="U1541" i="14"/>
  <c r="T1541" i="14"/>
  <c r="Q1541" i="14"/>
  <c r="J1541" i="14"/>
  <c r="C1541" i="14"/>
  <c r="U1540" i="14"/>
  <c r="T1540" i="14"/>
  <c r="N1540" i="14"/>
  <c r="J1540" i="14"/>
  <c r="C1540" i="14"/>
  <c r="Q1540" i="14" s="1"/>
  <c r="U1539" i="14"/>
  <c r="T1539" i="14"/>
  <c r="N1539" i="14"/>
  <c r="J1539" i="14"/>
  <c r="C1539" i="14"/>
  <c r="Q1539" i="14" s="1"/>
  <c r="U1538" i="14"/>
  <c r="T1538" i="14"/>
  <c r="J1538" i="14"/>
  <c r="C1538" i="14"/>
  <c r="Q1538" i="14" s="1"/>
  <c r="U1537" i="14"/>
  <c r="T1537" i="14"/>
  <c r="J1537" i="14"/>
  <c r="C1537" i="14"/>
  <c r="Q1537" i="14" s="1"/>
  <c r="U1536" i="14"/>
  <c r="T1536" i="14"/>
  <c r="N1536" i="14"/>
  <c r="J1536" i="14"/>
  <c r="C1536" i="14"/>
  <c r="Q1536" i="14" s="1"/>
  <c r="U1535" i="14"/>
  <c r="T1535" i="14"/>
  <c r="N1535" i="14"/>
  <c r="J1535" i="14"/>
  <c r="C1535" i="14"/>
  <c r="Q1535" i="14" s="1"/>
  <c r="U1534" i="14"/>
  <c r="T1534" i="14"/>
  <c r="J1534" i="14"/>
  <c r="C1534" i="14"/>
  <c r="Q1534" i="14" s="1"/>
  <c r="U1533" i="14"/>
  <c r="T1533" i="14"/>
  <c r="N1533" i="14"/>
  <c r="J1533" i="14"/>
  <c r="C1533" i="14"/>
  <c r="Q1533" i="14" s="1"/>
  <c r="U1532" i="14"/>
  <c r="T1532" i="14"/>
  <c r="N1532" i="14"/>
  <c r="J1532" i="14"/>
  <c r="C1532" i="14"/>
  <c r="Q1532" i="14" s="1"/>
  <c r="U1531" i="14"/>
  <c r="T1531" i="14"/>
  <c r="N1531" i="14"/>
  <c r="J1531" i="14"/>
  <c r="C1531" i="14"/>
  <c r="Q1531" i="14" s="1"/>
  <c r="U1530" i="14"/>
  <c r="T1530" i="14"/>
  <c r="J1530" i="14"/>
  <c r="C1530" i="14"/>
  <c r="Q1530" i="14" s="1"/>
  <c r="U1529" i="14"/>
  <c r="T1529" i="14"/>
  <c r="N1529" i="14"/>
  <c r="J1529" i="14"/>
  <c r="C1529" i="14"/>
  <c r="Q1529" i="14" s="1"/>
  <c r="U1528" i="14"/>
  <c r="T1528" i="14"/>
  <c r="N1528" i="14"/>
  <c r="J1528" i="14"/>
  <c r="C1528" i="14"/>
  <c r="Q1528" i="14" s="1"/>
  <c r="U1527" i="14"/>
  <c r="T1527" i="14"/>
  <c r="N1527" i="14"/>
  <c r="J1527" i="14"/>
  <c r="C1527" i="14"/>
  <c r="Q1527" i="14" s="1"/>
  <c r="U1526" i="14"/>
  <c r="T1526" i="14"/>
  <c r="N1526" i="14"/>
  <c r="J1526" i="14"/>
  <c r="C1526" i="14"/>
  <c r="Q1526" i="14" s="1"/>
  <c r="U1525" i="14"/>
  <c r="T1525" i="14"/>
  <c r="N1525" i="14"/>
  <c r="J1525" i="14"/>
  <c r="C1525" i="14"/>
  <c r="Q1525" i="14" s="1"/>
  <c r="U1524" i="14"/>
  <c r="T1524" i="14"/>
  <c r="Q1524" i="14"/>
  <c r="N1524" i="14"/>
  <c r="J1524" i="14"/>
  <c r="C1524" i="14"/>
  <c r="U1523" i="14"/>
  <c r="T1523" i="14"/>
  <c r="N1523" i="14"/>
  <c r="J1523" i="14"/>
  <c r="C1523" i="14"/>
  <c r="Q1523" i="14" s="1"/>
  <c r="U1522" i="14"/>
  <c r="T1522" i="14"/>
  <c r="Q1522" i="14"/>
  <c r="S1522" i="14"/>
  <c r="J1522" i="14"/>
  <c r="C1522" i="14"/>
  <c r="U1521" i="14"/>
  <c r="T1521" i="14"/>
  <c r="N1521" i="14"/>
  <c r="J1521" i="14"/>
  <c r="C1521" i="14"/>
  <c r="Q1521" i="14" s="1"/>
  <c r="U1520" i="14"/>
  <c r="T1520" i="14"/>
  <c r="N1520" i="14"/>
  <c r="J1520" i="14"/>
  <c r="C1520" i="14"/>
  <c r="Q1520" i="14" s="1"/>
  <c r="U1519" i="14"/>
  <c r="T1519" i="14"/>
  <c r="N1519" i="14"/>
  <c r="J1519" i="14"/>
  <c r="C1519" i="14"/>
  <c r="Q1519" i="14" s="1"/>
  <c r="U1518" i="14"/>
  <c r="T1518" i="14"/>
  <c r="J1518" i="14"/>
  <c r="C1518" i="14"/>
  <c r="Q1518" i="14" s="1"/>
  <c r="U1517" i="14"/>
  <c r="T1517" i="14"/>
  <c r="J1517" i="14"/>
  <c r="C1517" i="14"/>
  <c r="Q1517" i="14" s="1"/>
  <c r="U1516" i="14"/>
  <c r="T1516" i="14"/>
  <c r="N1516" i="14"/>
  <c r="J1516" i="14"/>
  <c r="C1516" i="14"/>
  <c r="Q1516" i="14" s="1"/>
  <c r="U1515" i="14"/>
  <c r="T1515" i="14"/>
  <c r="N1515" i="14"/>
  <c r="J1515" i="14"/>
  <c r="C1515" i="14"/>
  <c r="Q1515" i="14" s="1"/>
  <c r="U1514" i="14"/>
  <c r="T1514" i="14"/>
  <c r="N1514" i="14"/>
  <c r="J1514" i="14"/>
  <c r="C1514" i="14"/>
  <c r="Q1514" i="14" s="1"/>
  <c r="U1513" i="14"/>
  <c r="T1513" i="14"/>
  <c r="N1513" i="14"/>
  <c r="J1513" i="14"/>
  <c r="C1513" i="14"/>
  <c r="Q1513" i="14" s="1"/>
  <c r="U1512" i="14"/>
  <c r="T1512" i="14"/>
  <c r="N1512" i="14"/>
  <c r="J1512" i="14"/>
  <c r="C1512" i="14"/>
  <c r="Q1512" i="14" s="1"/>
  <c r="U1511" i="14"/>
  <c r="T1511" i="14"/>
  <c r="J1511" i="14"/>
  <c r="C1511" i="14"/>
  <c r="Q1511" i="14" s="1"/>
  <c r="U1510" i="14"/>
  <c r="T1510" i="14"/>
  <c r="S1510" i="14"/>
  <c r="J1510" i="14"/>
  <c r="C1510" i="14"/>
  <c r="Q1510" i="14" s="1"/>
  <c r="U1509" i="14"/>
  <c r="T1509" i="14"/>
  <c r="S1509" i="14"/>
  <c r="J1509" i="14"/>
  <c r="C1509" i="14"/>
  <c r="Q1509" i="14" s="1"/>
  <c r="U1508" i="14"/>
  <c r="T1508" i="14"/>
  <c r="N1508" i="14"/>
  <c r="J1508" i="14"/>
  <c r="C1508" i="14"/>
  <c r="Q1508" i="14" s="1"/>
  <c r="U1507" i="14"/>
  <c r="T1507" i="14"/>
  <c r="S1507" i="14"/>
  <c r="J1507" i="14"/>
  <c r="C1507" i="14"/>
  <c r="Q1507" i="14" s="1"/>
  <c r="U1506" i="14"/>
  <c r="T1506" i="14"/>
  <c r="J1506" i="14"/>
  <c r="C1506" i="14"/>
  <c r="Q1506" i="14" s="1"/>
  <c r="U1505" i="14"/>
  <c r="T1505" i="14"/>
  <c r="S1505" i="14"/>
  <c r="J1505" i="14"/>
  <c r="C1505" i="14"/>
  <c r="Q1505" i="14" s="1"/>
  <c r="U1504" i="14"/>
  <c r="T1504" i="14"/>
  <c r="Q1504" i="14"/>
  <c r="N1504" i="14"/>
  <c r="J1504" i="14"/>
  <c r="C1504" i="14"/>
  <c r="U1503" i="14"/>
  <c r="T1503" i="14"/>
  <c r="N1503" i="14"/>
  <c r="J1503" i="14"/>
  <c r="C1503" i="14"/>
  <c r="Q1503" i="14" s="1"/>
  <c r="U1502" i="14"/>
  <c r="T1502" i="14"/>
  <c r="S1502" i="14"/>
  <c r="J1502" i="14"/>
  <c r="C1502" i="14"/>
  <c r="Q1502" i="14" s="1"/>
  <c r="U1501" i="14"/>
  <c r="T1501" i="14"/>
  <c r="J1501" i="14"/>
  <c r="C1501" i="14"/>
  <c r="Q1501" i="14" s="1"/>
  <c r="U1500" i="14"/>
  <c r="T1500" i="14"/>
  <c r="N1500" i="14"/>
  <c r="J1500" i="14"/>
  <c r="C1500" i="14"/>
  <c r="Q1500" i="14" s="1"/>
  <c r="U1499" i="14"/>
  <c r="T1499" i="14"/>
  <c r="S1499" i="14"/>
  <c r="J1499" i="14"/>
  <c r="C1499" i="14"/>
  <c r="Q1499" i="14" s="1"/>
  <c r="U1498" i="14"/>
  <c r="T1498" i="14"/>
  <c r="J1498" i="14"/>
  <c r="C1498" i="14"/>
  <c r="Q1498" i="14" s="1"/>
  <c r="U1497" i="14"/>
  <c r="T1497" i="14"/>
  <c r="N1497" i="14"/>
  <c r="J1497" i="14"/>
  <c r="C1497" i="14"/>
  <c r="Q1497" i="14" s="1"/>
  <c r="U1496" i="14"/>
  <c r="T1496" i="14"/>
  <c r="Q1496" i="14"/>
  <c r="N1496" i="14"/>
  <c r="J1496" i="14"/>
  <c r="C1496" i="14"/>
  <c r="U1495" i="14"/>
  <c r="T1495" i="14"/>
  <c r="Q1495" i="14"/>
  <c r="N1495" i="14"/>
  <c r="J1495" i="14"/>
  <c r="C1495" i="14"/>
  <c r="U1494" i="14"/>
  <c r="T1494" i="14"/>
  <c r="N1494" i="14"/>
  <c r="J1494" i="14"/>
  <c r="C1494" i="14"/>
  <c r="Q1494" i="14" s="1"/>
  <c r="U1493" i="14"/>
  <c r="T1493" i="14"/>
  <c r="N1493" i="14"/>
  <c r="J1493" i="14"/>
  <c r="C1493" i="14"/>
  <c r="Q1493" i="14" s="1"/>
  <c r="U1492" i="14"/>
  <c r="T1492" i="14"/>
  <c r="N1492" i="14"/>
  <c r="J1492" i="14"/>
  <c r="C1492" i="14"/>
  <c r="Q1492" i="14" s="1"/>
  <c r="U1491" i="14"/>
  <c r="T1491" i="14"/>
  <c r="J1491" i="14"/>
  <c r="C1491" i="14"/>
  <c r="Q1491" i="14" s="1"/>
  <c r="U1490" i="14"/>
  <c r="T1490" i="14"/>
  <c r="J1490" i="14"/>
  <c r="C1490" i="14"/>
  <c r="Q1490" i="14" s="1"/>
  <c r="U1489" i="14"/>
  <c r="T1489" i="14"/>
  <c r="N1489" i="14"/>
  <c r="J1489" i="14"/>
  <c r="C1489" i="14"/>
  <c r="Q1489" i="14" s="1"/>
  <c r="U1488" i="14"/>
  <c r="T1488" i="14"/>
  <c r="N1488" i="14"/>
  <c r="J1488" i="14"/>
  <c r="C1488" i="14"/>
  <c r="Q1488" i="14" s="1"/>
  <c r="U1487" i="14"/>
  <c r="T1487" i="14"/>
  <c r="N1487" i="14"/>
  <c r="J1487" i="14"/>
  <c r="C1487" i="14"/>
  <c r="Q1487" i="14" s="1"/>
  <c r="U1486" i="14"/>
  <c r="T1486" i="14"/>
  <c r="N1486" i="14"/>
  <c r="J1486" i="14"/>
  <c r="C1486" i="14"/>
  <c r="Q1486" i="14" s="1"/>
  <c r="U1485" i="14"/>
  <c r="T1485" i="14"/>
  <c r="N1485" i="14"/>
  <c r="J1485" i="14"/>
  <c r="C1485" i="14"/>
  <c r="Q1485" i="14" s="1"/>
  <c r="U1484" i="14"/>
  <c r="T1484" i="14"/>
  <c r="N1484" i="14"/>
  <c r="J1484" i="14"/>
  <c r="C1484" i="14"/>
  <c r="Q1484" i="14" s="1"/>
  <c r="U1483" i="14"/>
  <c r="T1483" i="14"/>
  <c r="J1483" i="14"/>
  <c r="C1483" i="14"/>
  <c r="Q1483" i="14" s="1"/>
  <c r="U1482" i="14"/>
  <c r="T1482" i="14"/>
  <c r="J1482" i="14"/>
  <c r="C1482" i="14"/>
  <c r="Q1482" i="14" s="1"/>
  <c r="U1481" i="14"/>
  <c r="T1481" i="14"/>
  <c r="J1481" i="14"/>
  <c r="C1481" i="14"/>
  <c r="Q1481" i="14" s="1"/>
  <c r="U1480" i="14"/>
  <c r="T1480" i="14"/>
  <c r="N1480" i="14"/>
  <c r="J1480" i="14"/>
  <c r="C1480" i="14"/>
  <c r="Q1480" i="14" s="1"/>
  <c r="U1479" i="14"/>
  <c r="T1479" i="14"/>
  <c r="S1479" i="14"/>
  <c r="J1479" i="14"/>
  <c r="C1479" i="14"/>
  <c r="Q1479" i="14" s="1"/>
  <c r="U1478" i="14"/>
  <c r="T1478" i="14"/>
  <c r="N1478" i="14"/>
  <c r="J1478" i="14"/>
  <c r="C1478" i="14"/>
  <c r="Q1478" i="14" s="1"/>
  <c r="U1477" i="14"/>
  <c r="T1477" i="14"/>
  <c r="N1477" i="14"/>
  <c r="J1477" i="14"/>
  <c r="C1477" i="14"/>
  <c r="Q1477" i="14" s="1"/>
  <c r="U1476" i="14"/>
  <c r="T1476" i="14"/>
  <c r="N1476" i="14"/>
  <c r="J1476" i="14"/>
  <c r="C1476" i="14"/>
  <c r="Q1476" i="14" s="1"/>
  <c r="U1475" i="14"/>
  <c r="T1475" i="14"/>
  <c r="N1475" i="14"/>
  <c r="J1475" i="14"/>
  <c r="C1475" i="14"/>
  <c r="Q1475" i="14" s="1"/>
  <c r="U1474" i="14"/>
  <c r="T1474" i="14"/>
  <c r="N1474" i="14"/>
  <c r="J1474" i="14"/>
  <c r="C1474" i="14"/>
  <c r="Q1474" i="14" s="1"/>
  <c r="U1473" i="14"/>
  <c r="T1473" i="14"/>
  <c r="N1473" i="14"/>
  <c r="J1473" i="14"/>
  <c r="C1473" i="14"/>
  <c r="Q1473" i="14" s="1"/>
  <c r="U1472" i="14"/>
  <c r="T1472" i="14"/>
  <c r="N1472" i="14"/>
  <c r="J1472" i="14"/>
  <c r="C1472" i="14"/>
  <c r="Q1472" i="14" s="1"/>
  <c r="U1471" i="14"/>
  <c r="T1471" i="14"/>
  <c r="N1471" i="14"/>
  <c r="J1471" i="14"/>
  <c r="C1471" i="14"/>
  <c r="Q1471" i="14" s="1"/>
  <c r="U1470" i="14"/>
  <c r="T1470" i="14"/>
  <c r="N1470" i="14"/>
  <c r="J1470" i="14"/>
  <c r="C1470" i="14"/>
  <c r="Q1470" i="14" s="1"/>
  <c r="U1469" i="14"/>
  <c r="T1469" i="14"/>
  <c r="S1469" i="14"/>
  <c r="J1469" i="14"/>
  <c r="C1469" i="14"/>
  <c r="Q1469" i="14" s="1"/>
  <c r="U1468" i="14"/>
  <c r="T1468" i="14"/>
  <c r="N1468" i="14"/>
  <c r="J1468" i="14"/>
  <c r="C1468" i="14"/>
  <c r="Q1468" i="14" s="1"/>
  <c r="U1467" i="14"/>
  <c r="T1467" i="14"/>
  <c r="S1467" i="14"/>
  <c r="J1467" i="14"/>
  <c r="C1467" i="14"/>
  <c r="Q1467" i="14" s="1"/>
  <c r="U1466" i="14"/>
  <c r="T1466" i="14"/>
  <c r="N1466" i="14"/>
  <c r="J1466" i="14"/>
  <c r="C1466" i="14"/>
  <c r="Q1466" i="14" s="1"/>
  <c r="U1465" i="14"/>
  <c r="T1465" i="14"/>
  <c r="N1465" i="14"/>
  <c r="J1465" i="14"/>
  <c r="C1465" i="14"/>
  <c r="Q1465" i="14" s="1"/>
  <c r="U1464" i="14"/>
  <c r="T1464" i="14"/>
  <c r="N1464" i="14"/>
  <c r="J1464" i="14"/>
  <c r="C1464" i="14"/>
  <c r="Q1464" i="14" s="1"/>
  <c r="U1463" i="14"/>
  <c r="T1463" i="14"/>
  <c r="J1463" i="14"/>
  <c r="C1463" i="14"/>
  <c r="Q1463" i="14" s="1"/>
  <c r="U1462" i="14"/>
  <c r="T1462" i="14"/>
  <c r="N1462" i="14"/>
  <c r="J1462" i="14"/>
  <c r="C1462" i="14"/>
  <c r="Q1462" i="14" s="1"/>
  <c r="U1461" i="14"/>
  <c r="T1461" i="14"/>
  <c r="J1461" i="14"/>
  <c r="C1461" i="14"/>
  <c r="Q1461" i="14" s="1"/>
  <c r="U1460" i="14"/>
  <c r="T1460" i="14"/>
  <c r="N1460" i="14"/>
  <c r="J1460" i="14"/>
  <c r="C1460" i="14"/>
  <c r="Q1460" i="14" s="1"/>
  <c r="U1459" i="14"/>
  <c r="T1459" i="14"/>
  <c r="N1459" i="14"/>
  <c r="J1459" i="14"/>
  <c r="C1459" i="14"/>
  <c r="Q1459" i="14" s="1"/>
  <c r="U1458" i="14"/>
  <c r="T1458" i="14"/>
  <c r="N1458" i="14"/>
  <c r="J1458" i="14"/>
  <c r="C1458" i="14"/>
  <c r="Q1458" i="14" s="1"/>
  <c r="U1457" i="14"/>
  <c r="T1457" i="14"/>
  <c r="S1457" i="14"/>
  <c r="J1457" i="14"/>
  <c r="C1457" i="14"/>
  <c r="Q1457" i="14" s="1"/>
  <c r="U1456" i="14"/>
  <c r="T1456" i="14"/>
  <c r="N1456" i="14"/>
  <c r="J1456" i="14"/>
  <c r="C1456" i="14"/>
  <c r="Q1456" i="14" s="1"/>
  <c r="U1455" i="14"/>
  <c r="T1455" i="14"/>
  <c r="N1455" i="14"/>
  <c r="J1455" i="14"/>
  <c r="C1455" i="14"/>
  <c r="Q1455" i="14" s="1"/>
  <c r="U1454" i="14"/>
  <c r="T1454" i="14"/>
  <c r="N1454" i="14"/>
  <c r="J1454" i="14"/>
  <c r="C1454" i="14"/>
  <c r="Q1454" i="14" s="1"/>
  <c r="U1453" i="14"/>
  <c r="T1453" i="14"/>
  <c r="N1453" i="14"/>
  <c r="J1453" i="14"/>
  <c r="C1453" i="14"/>
  <c r="Q1453" i="14" s="1"/>
  <c r="U1452" i="14"/>
  <c r="T1452" i="14"/>
  <c r="N1452" i="14"/>
  <c r="J1452" i="14"/>
  <c r="C1452" i="14"/>
  <c r="Q1452" i="14" s="1"/>
  <c r="U1451" i="14"/>
  <c r="T1451" i="14"/>
  <c r="J1451" i="14"/>
  <c r="C1451" i="14"/>
  <c r="Q1451" i="14" s="1"/>
  <c r="U1450" i="14"/>
  <c r="T1450" i="14"/>
  <c r="N1450" i="14"/>
  <c r="J1450" i="14"/>
  <c r="C1450" i="14"/>
  <c r="Q1450" i="14" s="1"/>
  <c r="U1449" i="14"/>
  <c r="T1449" i="14"/>
  <c r="J1449" i="14"/>
  <c r="C1449" i="14"/>
  <c r="Q1449" i="14" s="1"/>
  <c r="U1448" i="14"/>
  <c r="T1448" i="14"/>
  <c r="J1448" i="14"/>
  <c r="C1448" i="14"/>
  <c r="Q1448" i="14" s="1"/>
  <c r="U1447" i="14"/>
  <c r="T1447" i="14"/>
  <c r="J1447" i="14"/>
  <c r="C1447" i="14"/>
  <c r="Q1447" i="14" s="1"/>
  <c r="U1446" i="14"/>
  <c r="T1446" i="14"/>
  <c r="N1446" i="14"/>
  <c r="J1446" i="14"/>
  <c r="C1446" i="14"/>
  <c r="Q1446" i="14" s="1"/>
  <c r="U1445" i="14"/>
  <c r="T1445" i="14"/>
  <c r="N1445" i="14"/>
  <c r="J1445" i="14"/>
  <c r="C1445" i="14"/>
  <c r="Q1445" i="14" s="1"/>
  <c r="U1444" i="14"/>
  <c r="T1444" i="14"/>
  <c r="Q1444" i="14"/>
  <c r="J1444" i="14"/>
  <c r="C1444" i="14"/>
  <c r="U1443" i="14"/>
  <c r="T1443" i="14"/>
  <c r="N1443" i="14"/>
  <c r="J1443" i="14"/>
  <c r="C1443" i="14"/>
  <c r="Q1443" i="14" s="1"/>
  <c r="U1442" i="14"/>
  <c r="T1442" i="14"/>
  <c r="N1442" i="14"/>
  <c r="J1442" i="14"/>
  <c r="C1442" i="14"/>
  <c r="Q1442" i="14" s="1"/>
  <c r="U1441" i="14"/>
  <c r="T1441" i="14"/>
  <c r="J1441" i="14"/>
  <c r="C1441" i="14"/>
  <c r="Q1441" i="14" s="1"/>
  <c r="U1440" i="14"/>
  <c r="T1440" i="14"/>
  <c r="J1440" i="14"/>
  <c r="C1440" i="14"/>
  <c r="Q1440" i="14" s="1"/>
  <c r="U1439" i="14"/>
  <c r="T1439" i="14"/>
  <c r="N1439" i="14"/>
  <c r="J1439" i="14"/>
  <c r="C1439" i="14"/>
  <c r="Q1439" i="14" s="1"/>
  <c r="U1438" i="14"/>
  <c r="T1438" i="14"/>
  <c r="N1438" i="14"/>
  <c r="J1438" i="14"/>
  <c r="C1438" i="14"/>
  <c r="Q1438" i="14" s="1"/>
  <c r="U1437" i="14"/>
  <c r="T1437" i="14"/>
  <c r="N1437" i="14"/>
  <c r="J1437" i="14"/>
  <c r="C1437" i="14"/>
  <c r="Q1437" i="14" s="1"/>
  <c r="U1436" i="14"/>
  <c r="T1436" i="14"/>
  <c r="Q1436" i="14"/>
  <c r="J1436" i="14"/>
  <c r="C1436" i="14"/>
  <c r="U1435" i="14"/>
  <c r="T1435" i="14"/>
  <c r="Q1435" i="14"/>
  <c r="J1435" i="14"/>
  <c r="C1435" i="14"/>
  <c r="U1434" i="14"/>
  <c r="T1434" i="14"/>
  <c r="S1434" i="14"/>
  <c r="J1434" i="14"/>
  <c r="C1434" i="14"/>
  <c r="Q1434" i="14" s="1"/>
  <c r="U1433" i="14"/>
  <c r="T1433" i="14"/>
  <c r="N1433" i="14"/>
  <c r="J1433" i="14"/>
  <c r="C1433" i="14"/>
  <c r="Q1433" i="14" s="1"/>
  <c r="U1432" i="14"/>
  <c r="T1432" i="14"/>
  <c r="Q1432" i="14"/>
  <c r="N1432" i="14"/>
  <c r="J1432" i="14"/>
  <c r="C1432" i="14"/>
  <c r="U1431" i="14"/>
  <c r="T1431" i="14"/>
  <c r="J1431" i="14"/>
  <c r="C1431" i="14"/>
  <c r="Q1431" i="14" s="1"/>
  <c r="U1430" i="14"/>
  <c r="T1430" i="14"/>
  <c r="N1430" i="14"/>
  <c r="J1430" i="14"/>
  <c r="C1430" i="14"/>
  <c r="Q1430" i="14" s="1"/>
  <c r="U1429" i="14"/>
  <c r="T1429" i="14"/>
  <c r="N1429" i="14"/>
  <c r="J1429" i="14"/>
  <c r="C1429" i="14"/>
  <c r="Q1429" i="14" s="1"/>
  <c r="U1428" i="14"/>
  <c r="T1428" i="14"/>
  <c r="J1428" i="14"/>
  <c r="C1428" i="14"/>
  <c r="Q1428" i="14" s="1"/>
  <c r="U1427" i="14"/>
  <c r="T1427" i="14"/>
  <c r="N1427" i="14"/>
  <c r="J1427" i="14"/>
  <c r="C1427" i="14"/>
  <c r="Q1427" i="14" s="1"/>
  <c r="U1426" i="14"/>
  <c r="T1426" i="14"/>
  <c r="J1426" i="14"/>
  <c r="C1426" i="14"/>
  <c r="Q1426" i="14" s="1"/>
  <c r="U1425" i="14"/>
  <c r="T1425" i="14"/>
  <c r="S1425" i="14"/>
  <c r="J1425" i="14"/>
  <c r="C1425" i="14"/>
  <c r="Q1425" i="14" s="1"/>
  <c r="U1424" i="14"/>
  <c r="T1424" i="14"/>
  <c r="S1424" i="14"/>
  <c r="J1424" i="14"/>
  <c r="C1424" i="14"/>
  <c r="Q1424" i="14" s="1"/>
  <c r="U1423" i="14"/>
  <c r="T1423" i="14"/>
  <c r="N1423" i="14"/>
  <c r="J1423" i="14"/>
  <c r="C1423" i="14"/>
  <c r="Q1423" i="14" s="1"/>
  <c r="U1422" i="14"/>
  <c r="T1422" i="14"/>
  <c r="N1422" i="14"/>
  <c r="J1422" i="14"/>
  <c r="C1422" i="14"/>
  <c r="Q1422" i="14" s="1"/>
  <c r="U1421" i="14"/>
  <c r="T1421" i="14"/>
  <c r="J1421" i="14"/>
  <c r="C1421" i="14"/>
  <c r="Q1421" i="14" s="1"/>
  <c r="U1420" i="14"/>
  <c r="T1420" i="14"/>
  <c r="Q1420" i="14"/>
  <c r="J1420" i="14"/>
  <c r="C1420" i="14"/>
  <c r="U1419" i="14"/>
  <c r="T1419" i="14"/>
  <c r="Q1419" i="14"/>
  <c r="N1419" i="14"/>
  <c r="J1419" i="14"/>
  <c r="C1419" i="14"/>
  <c r="U1418" i="14"/>
  <c r="T1418" i="14"/>
  <c r="N1418" i="14"/>
  <c r="J1418" i="14"/>
  <c r="C1418" i="14"/>
  <c r="Q1418" i="14" s="1"/>
  <c r="U1417" i="14"/>
  <c r="T1417" i="14"/>
  <c r="S1417" i="14"/>
  <c r="J1417" i="14"/>
  <c r="C1417" i="14"/>
  <c r="Q1417" i="14" s="1"/>
  <c r="U1416" i="14"/>
  <c r="T1416" i="14"/>
  <c r="S1416" i="14"/>
  <c r="J1416" i="14"/>
  <c r="C1416" i="14"/>
  <c r="Q1416" i="14" s="1"/>
  <c r="U1415" i="14"/>
  <c r="T1415" i="14"/>
  <c r="N1415" i="14"/>
  <c r="J1415" i="14"/>
  <c r="C1415" i="14"/>
  <c r="Q1415" i="14" s="1"/>
  <c r="U1414" i="14"/>
  <c r="T1414" i="14"/>
  <c r="N1414" i="14"/>
  <c r="J1414" i="14"/>
  <c r="C1414" i="14"/>
  <c r="Q1414" i="14" s="1"/>
  <c r="U1413" i="14"/>
  <c r="T1413" i="14"/>
  <c r="S1413" i="14"/>
  <c r="J1413" i="14"/>
  <c r="C1413" i="14"/>
  <c r="Q1413" i="14" s="1"/>
  <c r="U1412" i="14"/>
  <c r="T1412" i="14"/>
  <c r="J1412" i="14"/>
  <c r="C1412" i="14"/>
  <c r="Q1412" i="14" s="1"/>
  <c r="U1411" i="14"/>
  <c r="T1411" i="14"/>
  <c r="N1411" i="14"/>
  <c r="J1411" i="14"/>
  <c r="C1411" i="14"/>
  <c r="Q1411" i="14" s="1"/>
  <c r="U1410" i="14"/>
  <c r="T1410" i="14"/>
  <c r="J1410" i="14"/>
  <c r="C1410" i="14"/>
  <c r="Q1410" i="14" s="1"/>
  <c r="U1409" i="14"/>
  <c r="T1409" i="14"/>
  <c r="S1409" i="14"/>
  <c r="J1409" i="14"/>
  <c r="C1409" i="14"/>
  <c r="Q1409" i="14" s="1"/>
  <c r="U1408" i="14"/>
  <c r="T1408" i="14"/>
  <c r="N1408" i="14"/>
  <c r="J1408" i="14"/>
  <c r="C1408" i="14"/>
  <c r="Q1408" i="14" s="1"/>
  <c r="U1407" i="14"/>
  <c r="T1407" i="14"/>
  <c r="J1407" i="14"/>
  <c r="C1407" i="14"/>
  <c r="Q1407" i="14" s="1"/>
  <c r="U1406" i="14"/>
  <c r="T1406" i="14"/>
  <c r="N1406" i="14"/>
  <c r="J1406" i="14"/>
  <c r="C1406" i="14"/>
  <c r="Q1406" i="14" s="1"/>
  <c r="U1405" i="14"/>
  <c r="T1405" i="14"/>
  <c r="J1405" i="14"/>
  <c r="C1405" i="14"/>
  <c r="Q1405" i="14" s="1"/>
  <c r="U1404" i="14"/>
  <c r="T1404" i="14"/>
  <c r="N1404" i="14"/>
  <c r="J1404" i="14"/>
  <c r="C1404" i="14"/>
  <c r="Q1404" i="14" s="1"/>
  <c r="U1403" i="14"/>
  <c r="T1403" i="14"/>
  <c r="N1403" i="14"/>
  <c r="J1403" i="14"/>
  <c r="C1403" i="14"/>
  <c r="Q1403" i="14" s="1"/>
  <c r="U1402" i="14"/>
  <c r="T1402" i="14"/>
  <c r="J1402" i="14"/>
  <c r="C1402" i="14"/>
  <c r="Q1402" i="14" s="1"/>
  <c r="U1401" i="14"/>
  <c r="T1401" i="14"/>
  <c r="S1401" i="14"/>
  <c r="J1401" i="14"/>
  <c r="C1401" i="14"/>
  <c r="Q1401" i="14" s="1"/>
  <c r="U1400" i="14"/>
  <c r="T1400" i="14"/>
  <c r="J1400" i="14"/>
  <c r="C1400" i="14"/>
  <c r="Q1400" i="14" s="1"/>
  <c r="U1399" i="14"/>
  <c r="T1399" i="14"/>
  <c r="N1399" i="14"/>
  <c r="J1399" i="14"/>
  <c r="C1399" i="14"/>
  <c r="Q1399" i="14" s="1"/>
  <c r="U1398" i="14"/>
  <c r="T1398" i="14"/>
  <c r="N1398" i="14"/>
  <c r="J1398" i="14"/>
  <c r="C1398" i="14"/>
  <c r="Q1398" i="14" s="1"/>
  <c r="U1397" i="14"/>
  <c r="T1397" i="14"/>
  <c r="J1397" i="14"/>
  <c r="C1397" i="14"/>
  <c r="Q1397" i="14" s="1"/>
  <c r="U1396" i="14"/>
  <c r="T1396" i="14"/>
  <c r="S1396" i="14"/>
  <c r="J1396" i="14"/>
  <c r="C1396" i="14"/>
  <c r="Q1396" i="14" s="1"/>
  <c r="U1395" i="14"/>
  <c r="T1395" i="14"/>
  <c r="N1395" i="14"/>
  <c r="J1395" i="14"/>
  <c r="C1395" i="14"/>
  <c r="Q1395" i="14" s="1"/>
  <c r="U1394" i="14"/>
  <c r="T1394" i="14"/>
  <c r="N1394" i="14"/>
  <c r="J1394" i="14"/>
  <c r="C1394" i="14"/>
  <c r="Q1394" i="14" s="1"/>
  <c r="U1393" i="14"/>
  <c r="T1393" i="14"/>
  <c r="J1393" i="14"/>
  <c r="C1393" i="14"/>
  <c r="Q1393" i="14" s="1"/>
  <c r="U1392" i="14"/>
  <c r="T1392" i="14"/>
  <c r="N1392" i="14"/>
  <c r="J1392" i="14"/>
  <c r="C1392" i="14"/>
  <c r="Q1392" i="14" s="1"/>
  <c r="U1391" i="14"/>
  <c r="T1391" i="14"/>
  <c r="N1391" i="14"/>
  <c r="J1391" i="14"/>
  <c r="C1391" i="14"/>
  <c r="Q1391" i="14" s="1"/>
  <c r="U1390" i="14"/>
  <c r="T1390" i="14"/>
  <c r="S1390" i="14"/>
  <c r="J1390" i="14"/>
  <c r="C1390" i="14"/>
  <c r="Q1390" i="14" s="1"/>
  <c r="U1389" i="14"/>
  <c r="T1389" i="14"/>
  <c r="S1389" i="14"/>
  <c r="J1389" i="14"/>
  <c r="C1389" i="14"/>
  <c r="Q1389" i="14" s="1"/>
  <c r="U1388" i="14"/>
  <c r="T1388" i="14"/>
  <c r="J1388" i="14"/>
  <c r="C1388" i="14"/>
  <c r="Q1388" i="14" s="1"/>
  <c r="U1387" i="14"/>
  <c r="T1387" i="14"/>
  <c r="Q1387" i="14"/>
  <c r="N1387" i="14"/>
  <c r="J1387" i="14"/>
  <c r="C1387" i="14"/>
  <c r="U1386" i="14"/>
  <c r="T1386" i="14"/>
  <c r="N1386" i="14"/>
  <c r="J1386" i="14"/>
  <c r="C1386" i="14"/>
  <c r="Q1386" i="14" s="1"/>
  <c r="U1385" i="14"/>
  <c r="T1385" i="14"/>
  <c r="S1385" i="14"/>
  <c r="J1385" i="14"/>
  <c r="C1385" i="14"/>
  <c r="Q1385" i="14" s="1"/>
  <c r="U1384" i="14"/>
  <c r="T1384" i="14"/>
  <c r="N1384" i="14"/>
  <c r="J1384" i="14"/>
  <c r="C1384" i="14"/>
  <c r="Q1384" i="14" s="1"/>
  <c r="U1383" i="14"/>
  <c r="T1383" i="14"/>
  <c r="N1383" i="14"/>
  <c r="J1383" i="14"/>
  <c r="C1383" i="14"/>
  <c r="Q1383" i="14" s="1"/>
  <c r="U1382" i="14"/>
  <c r="T1382" i="14"/>
  <c r="J1382" i="14"/>
  <c r="C1382" i="14"/>
  <c r="Q1382" i="14" s="1"/>
  <c r="U1381" i="14"/>
  <c r="T1381" i="14"/>
  <c r="S1381" i="14"/>
  <c r="J1381" i="14"/>
  <c r="C1381" i="14"/>
  <c r="Q1381" i="14" s="1"/>
  <c r="U1380" i="14"/>
  <c r="T1380" i="14"/>
  <c r="J1380" i="14"/>
  <c r="C1380" i="14"/>
  <c r="Q1380" i="14" s="1"/>
  <c r="U1379" i="14"/>
  <c r="T1379" i="14"/>
  <c r="Q1379" i="14"/>
  <c r="N1379" i="14"/>
  <c r="J1379" i="14"/>
  <c r="C1379" i="14"/>
  <c r="U1378" i="14"/>
  <c r="T1378" i="14"/>
  <c r="N1378" i="14"/>
  <c r="J1378" i="14"/>
  <c r="C1378" i="14"/>
  <c r="Q1378" i="14" s="1"/>
  <c r="U1377" i="14"/>
  <c r="T1377" i="14"/>
  <c r="S1377" i="14"/>
  <c r="J1377" i="14"/>
  <c r="C1377" i="14"/>
  <c r="Q1377" i="14" s="1"/>
  <c r="U1376" i="14"/>
  <c r="T1376" i="14"/>
  <c r="N1376" i="14"/>
  <c r="J1376" i="14"/>
  <c r="C1376" i="14"/>
  <c r="Q1376" i="14" s="1"/>
  <c r="U1375" i="14"/>
  <c r="T1375" i="14"/>
  <c r="N1375" i="14"/>
  <c r="J1375" i="14"/>
  <c r="C1375" i="14"/>
  <c r="Q1375" i="14" s="1"/>
  <c r="U1374" i="14"/>
  <c r="T1374" i="14"/>
  <c r="J1374" i="14"/>
  <c r="C1374" i="14"/>
  <c r="Q1374" i="14" s="1"/>
  <c r="U1373" i="14"/>
  <c r="T1373" i="14"/>
  <c r="S1373" i="14"/>
  <c r="J1373" i="14"/>
  <c r="C1373" i="14"/>
  <c r="Q1373" i="14" s="1"/>
  <c r="U1372" i="14"/>
  <c r="T1372" i="14"/>
  <c r="J1372" i="14"/>
  <c r="C1372" i="14"/>
  <c r="Q1372" i="14" s="1"/>
  <c r="U1371" i="14"/>
  <c r="T1371" i="14"/>
  <c r="Q1371" i="14"/>
  <c r="N1371" i="14"/>
  <c r="J1371" i="14"/>
  <c r="C1371" i="14"/>
  <c r="U1370" i="14"/>
  <c r="T1370" i="14"/>
  <c r="J1370" i="14"/>
  <c r="C1370" i="14"/>
  <c r="Q1370" i="14" s="1"/>
  <c r="U1369" i="14"/>
  <c r="T1369" i="14"/>
  <c r="S1369" i="14"/>
  <c r="J1369" i="14"/>
  <c r="C1369" i="14"/>
  <c r="Q1369" i="14" s="1"/>
  <c r="U1368" i="14"/>
  <c r="T1368" i="14"/>
  <c r="N1368" i="14"/>
  <c r="J1368" i="14"/>
  <c r="C1368" i="14"/>
  <c r="Q1368" i="14" s="1"/>
  <c r="U1367" i="14"/>
  <c r="T1367" i="14"/>
  <c r="S1367" i="14"/>
  <c r="J1367" i="14"/>
  <c r="C1367" i="14"/>
  <c r="Q1367" i="14" s="1"/>
  <c r="U1366" i="14"/>
  <c r="T1366" i="14"/>
  <c r="J1366" i="14"/>
  <c r="C1366" i="14"/>
  <c r="Q1366" i="14" s="1"/>
  <c r="U1365" i="14"/>
  <c r="T1365" i="14"/>
  <c r="J1365" i="14"/>
  <c r="C1365" i="14"/>
  <c r="Q1365" i="14" s="1"/>
  <c r="U1364" i="14"/>
  <c r="T1364" i="14"/>
  <c r="J1364" i="14"/>
  <c r="C1364" i="14"/>
  <c r="Q1364" i="14" s="1"/>
  <c r="U1363" i="14"/>
  <c r="T1363" i="14"/>
  <c r="S1363" i="14"/>
  <c r="J1363" i="14"/>
  <c r="C1363" i="14"/>
  <c r="Q1363" i="14" s="1"/>
  <c r="U1362" i="14"/>
  <c r="T1362" i="14"/>
  <c r="N1362" i="14"/>
  <c r="J1362" i="14"/>
  <c r="C1362" i="14"/>
  <c r="Q1362" i="14" s="1"/>
  <c r="U1361" i="14"/>
  <c r="T1361" i="14"/>
  <c r="S1361" i="14"/>
  <c r="J1361" i="14"/>
  <c r="C1361" i="14"/>
  <c r="Q1361" i="14" s="1"/>
  <c r="U1360" i="14"/>
  <c r="T1360" i="14"/>
  <c r="J1360" i="14"/>
  <c r="C1360" i="14"/>
  <c r="Q1360" i="14" s="1"/>
  <c r="U1359" i="14"/>
  <c r="T1359" i="14"/>
  <c r="Q1359" i="14"/>
  <c r="N1359" i="14"/>
  <c r="J1359" i="14"/>
  <c r="C1359" i="14"/>
  <c r="U1358" i="14"/>
  <c r="T1358" i="14"/>
  <c r="N1358" i="14"/>
  <c r="J1358" i="14"/>
  <c r="C1358" i="14"/>
  <c r="Q1358" i="14" s="1"/>
  <c r="U1357" i="14"/>
  <c r="T1357" i="14"/>
  <c r="J1357" i="14"/>
  <c r="C1357" i="14"/>
  <c r="Q1357" i="14" s="1"/>
  <c r="U1356" i="14"/>
  <c r="T1356" i="14"/>
  <c r="J1356" i="14"/>
  <c r="C1356" i="14"/>
  <c r="Q1356" i="14" s="1"/>
  <c r="U1355" i="14"/>
  <c r="T1355" i="14"/>
  <c r="S1355" i="14"/>
  <c r="J1355" i="14"/>
  <c r="C1355" i="14"/>
  <c r="Q1355" i="14" s="1"/>
  <c r="U1354" i="14"/>
  <c r="T1354" i="14"/>
  <c r="N1354" i="14"/>
  <c r="J1354" i="14"/>
  <c r="C1354" i="14"/>
  <c r="Q1354" i="14" s="1"/>
  <c r="U1353" i="14"/>
  <c r="T1353" i="14"/>
  <c r="S1353" i="14"/>
  <c r="J1353" i="14"/>
  <c r="C1353" i="14"/>
  <c r="Q1353" i="14" s="1"/>
  <c r="U1352" i="14"/>
  <c r="T1352" i="14"/>
  <c r="Q1352" i="14"/>
  <c r="J1352" i="14"/>
  <c r="C1352" i="14"/>
  <c r="U1351" i="14"/>
  <c r="T1351" i="14"/>
  <c r="J1351" i="14"/>
  <c r="C1351" i="14"/>
  <c r="Q1351" i="14" s="1"/>
  <c r="U1350" i="14"/>
  <c r="T1350" i="14"/>
  <c r="S1350" i="14"/>
  <c r="J1350" i="14"/>
  <c r="C1350" i="14"/>
  <c r="Q1350" i="14" s="1"/>
  <c r="U1349" i="14"/>
  <c r="T1349" i="14"/>
  <c r="S1349" i="14"/>
  <c r="J1349" i="14"/>
  <c r="C1349" i="14"/>
  <c r="Q1349" i="14" s="1"/>
  <c r="U1348" i="14"/>
  <c r="T1348" i="14"/>
  <c r="S1348" i="14"/>
  <c r="J1348" i="14"/>
  <c r="C1348" i="14"/>
  <c r="Q1348" i="14" s="1"/>
  <c r="U1347" i="14"/>
  <c r="T1347" i="14"/>
  <c r="S1347" i="14"/>
  <c r="J1347" i="14"/>
  <c r="C1347" i="14"/>
  <c r="Q1347" i="14" s="1"/>
  <c r="U1346" i="14"/>
  <c r="T1346" i="14"/>
  <c r="N1346" i="14"/>
  <c r="J1346" i="14"/>
  <c r="C1346" i="14"/>
  <c r="Q1346" i="14" s="1"/>
  <c r="U1345" i="14"/>
  <c r="T1345" i="14"/>
  <c r="J1345" i="14"/>
  <c r="C1345" i="14"/>
  <c r="Q1345" i="14" s="1"/>
  <c r="U1344" i="14"/>
  <c r="T1344" i="14"/>
  <c r="Q1344" i="14"/>
  <c r="J1344" i="14"/>
  <c r="C1344" i="14"/>
  <c r="U1343" i="14"/>
  <c r="T1343" i="14"/>
  <c r="Q1343" i="14"/>
  <c r="N1343" i="14"/>
  <c r="J1343" i="14"/>
  <c r="C1343" i="14"/>
  <c r="U1342" i="14"/>
  <c r="T1342" i="14"/>
  <c r="N1342" i="14"/>
  <c r="J1342" i="14"/>
  <c r="C1342" i="14"/>
  <c r="Q1342" i="14" s="1"/>
  <c r="U1341" i="14"/>
  <c r="T1341" i="14"/>
  <c r="J1341" i="14"/>
  <c r="C1341" i="14"/>
  <c r="Q1341" i="14" s="1"/>
  <c r="U1340" i="14"/>
  <c r="T1340" i="14"/>
  <c r="N1340" i="14"/>
  <c r="J1340" i="14"/>
  <c r="C1340" i="14"/>
  <c r="Q1340" i="14" s="1"/>
  <c r="U1339" i="14"/>
  <c r="T1339" i="14"/>
  <c r="J1339" i="14"/>
  <c r="C1339" i="14"/>
  <c r="Q1339" i="14" s="1"/>
  <c r="U1338" i="14"/>
  <c r="T1338" i="14"/>
  <c r="N1338" i="14"/>
  <c r="J1338" i="14"/>
  <c r="C1338" i="14"/>
  <c r="Q1338" i="14" s="1"/>
  <c r="U1337" i="14"/>
  <c r="T1337" i="14"/>
  <c r="J1337" i="14"/>
  <c r="C1337" i="14"/>
  <c r="Q1337" i="14" s="1"/>
  <c r="U1336" i="14"/>
  <c r="T1336" i="14"/>
  <c r="N1336" i="14"/>
  <c r="J1336" i="14"/>
  <c r="C1336" i="14"/>
  <c r="Q1336" i="14" s="1"/>
  <c r="U1335" i="14"/>
  <c r="T1335" i="14"/>
  <c r="S1335" i="14"/>
  <c r="J1335" i="14"/>
  <c r="C1335" i="14"/>
  <c r="Q1335" i="14" s="1"/>
  <c r="U1334" i="14"/>
  <c r="T1334" i="14"/>
  <c r="S1334" i="14"/>
  <c r="J1334" i="14"/>
  <c r="C1334" i="14"/>
  <c r="Q1334" i="14" s="1"/>
  <c r="U1333" i="14"/>
  <c r="T1333" i="14"/>
  <c r="J1333" i="14"/>
  <c r="C1333" i="14"/>
  <c r="Q1333" i="14" s="1"/>
  <c r="U1332" i="14"/>
  <c r="T1332" i="14"/>
  <c r="N1332" i="14"/>
  <c r="J1332" i="14"/>
  <c r="C1332" i="14"/>
  <c r="Q1332" i="14" s="1"/>
  <c r="U1331" i="14"/>
  <c r="T1331" i="14"/>
  <c r="S1331" i="14"/>
  <c r="J1331" i="14"/>
  <c r="C1331" i="14"/>
  <c r="Q1331" i="14" s="1"/>
  <c r="U1330" i="14"/>
  <c r="T1330" i="14"/>
  <c r="N1330" i="14"/>
  <c r="J1330" i="14"/>
  <c r="C1330" i="14"/>
  <c r="Q1330" i="14" s="1"/>
  <c r="U1329" i="14"/>
  <c r="T1329" i="14"/>
  <c r="J1329" i="14"/>
  <c r="C1329" i="14"/>
  <c r="Q1329" i="14" s="1"/>
  <c r="U1328" i="14"/>
  <c r="T1328" i="14"/>
  <c r="N1328" i="14"/>
  <c r="J1328" i="14"/>
  <c r="C1328" i="14"/>
  <c r="Q1328" i="14" s="1"/>
  <c r="U1327" i="14"/>
  <c r="T1327" i="14"/>
  <c r="N1327" i="14"/>
  <c r="J1327" i="14"/>
  <c r="C1327" i="14"/>
  <c r="Q1327" i="14" s="1"/>
  <c r="U1326" i="14"/>
  <c r="T1326" i="14"/>
  <c r="S1326" i="14"/>
  <c r="J1326" i="14"/>
  <c r="C1326" i="14"/>
  <c r="Q1326" i="14" s="1"/>
  <c r="U1325" i="14"/>
  <c r="T1325" i="14"/>
  <c r="J1325" i="14"/>
  <c r="C1325" i="14"/>
  <c r="Q1325" i="14" s="1"/>
  <c r="U1324" i="14"/>
  <c r="T1324" i="14"/>
  <c r="Q1324" i="14"/>
  <c r="S1324" i="14"/>
  <c r="J1324" i="14"/>
  <c r="C1324" i="14"/>
  <c r="U1323" i="14"/>
  <c r="T1323" i="14"/>
  <c r="J1323" i="14"/>
  <c r="C1323" i="14"/>
  <c r="Q1323" i="14" s="1"/>
  <c r="U1322" i="14"/>
  <c r="T1322" i="14"/>
  <c r="N1322" i="14"/>
  <c r="J1322" i="14"/>
  <c r="C1322" i="14"/>
  <c r="Q1322" i="14" s="1"/>
  <c r="U1321" i="14"/>
  <c r="T1321" i="14"/>
  <c r="J1321" i="14"/>
  <c r="C1321" i="14"/>
  <c r="Q1321" i="14" s="1"/>
  <c r="U1320" i="14"/>
  <c r="T1320" i="14"/>
  <c r="N1320" i="14"/>
  <c r="J1320" i="14"/>
  <c r="C1320" i="14"/>
  <c r="Q1320" i="14" s="1"/>
  <c r="U1319" i="14"/>
  <c r="T1319" i="14"/>
  <c r="J1319" i="14"/>
  <c r="C1319" i="14"/>
  <c r="Q1319" i="14" s="1"/>
  <c r="U1318" i="14"/>
  <c r="T1318" i="14"/>
  <c r="N1318" i="14"/>
  <c r="J1318" i="14"/>
  <c r="C1318" i="14"/>
  <c r="Q1318" i="14" s="1"/>
  <c r="U1317" i="14"/>
  <c r="T1317" i="14"/>
  <c r="J1317" i="14"/>
  <c r="C1317" i="14"/>
  <c r="Q1317" i="14" s="1"/>
  <c r="U1316" i="14"/>
  <c r="T1316" i="14"/>
  <c r="Q1316" i="14"/>
  <c r="N1316" i="14"/>
  <c r="J1316" i="14"/>
  <c r="C1316" i="14"/>
  <c r="U1315" i="14"/>
  <c r="T1315" i="14"/>
  <c r="Q1315" i="14"/>
  <c r="J1315" i="14"/>
  <c r="C1315" i="14"/>
  <c r="U1314" i="14"/>
  <c r="T1314" i="14"/>
  <c r="N1314" i="14"/>
  <c r="J1314" i="14"/>
  <c r="C1314" i="14"/>
  <c r="Q1314" i="14" s="1"/>
  <c r="U1313" i="14"/>
  <c r="T1313" i="14"/>
  <c r="J1313" i="14"/>
  <c r="C1313" i="14"/>
  <c r="Q1313" i="14" s="1"/>
  <c r="U1312" i="14"/>
  <c r="T1312" i="14"/>
  <c r="J1312" i="14"/>
  <c r="C1312" i="14"/>
  <c r="Q1312" i="14" s="1"/>
  <c r="U1311" i="14"/>
  <c r="T1311" i="14"/>
  <c r="N1311" i="14"/>
  <c r="J1311" i="14"/>
  <c r="C1311" i="14"/>
  <c r="Q1311" i="14" s="1"/>
  <c r="U1310" i="14"/>
  <c r="T1310" i="14"/>
  <c r="N1310" i="14"/>
  <c r="J1310" i="14"/>
  <c r="C1310" i="14"/>
  <c r="Q1310" i="14" s="1"/>
  <c r="U1309" i="14"/>
  <c r="T1309" i="14"/>
  <c r="J1309" i="14"/>
  <c r="C1309" i="14"/>
  <c r="Q1309" i="14" s="1"/>
  <c r="U1308" i="14"/>
  <c r="T1308" i="14"/>
  <c r="Q1308" i="14"/>
  <c r="J1308" i="14"/>
  <c r="C1308" i="14"/>
  <c r="U1307" i="14"/>
  <c r="T1307" i="14"/>
  <c r="J1307" i="14"/>
  <c r="C1307" i="14"/>
  <c r="Q1307" i="14" s="1"/>
  <c r="U1306" i="14"/>
  <c r="T1306" i="14"/>
  <c r="N1306" i="14"/>
  <c r="J1306" i="14"/>
  <c r="C1306" i="14"/>
  <c r="Q1306" i="14" s="1"/>
  <c r="U1305" i="14"/>
  <c r="T1305" i="14"/>
  <c r="J1305" i="14"/>
  <c r="C1305" i="14"/>
  <c r="Q1305" i="14" s="1"/>
  <c r="U1304" i="14"/>
  <c r="T1304" i="14"/>
  <c r="J1304" i="14"/>
  <c r="C1304" i="14"/>
  <c r="Q1304" i="14" s="1"/>
  <c r="U1303" i="14"/>
  <c r="T1303" i="14"/>
  <c r="N1303" i="14"/>
  <c r="J1303" i="14"/>
  <c r="C1303" i="14"/>
  <c r="Q1303" i="14" s="1"/>
  <c r="U1302" i="14"/>
  <c r="T1302" i="14"/>
  <c r="N1302" i="14"/>
  <c r="J1302" i="14"/>
  <c r="C1302" i="14"/>
  <c r="Q1302" i="14" s="1"/>
  <c r="U1301" i="14"/>
  <c r="T1301" i="14"/>
  <c r="J1301" i="14"/>
  <c r="C1301" i="14"/>
  <c r="Q1301" i="14" s="1"/>
  <c r="U1300" i="14"/>
  <c r="T1300" i="14"/>
  <c r="N1300" i="14"/>
  <c r="J1300" i="14"/>
  <c r="C1300" i="14"/>
  <c r="Q1300" i="14" s="1"/>
  <c r="U1299" i="14"/>
  <c r="T1299" i="14"/>
  <c r="Q1299" i="14"/>
  <c r="J1299" i="14"/>
  <c r="C1299" i="14"/>
  <c r="U1298" i="14"/>
  <c r="T1298" i="14"/>
  <c r="Q1298" i="14"/>
  <c r="J1298" i="14"/>
  <c r="C1298" i="14"/>
  <c r="U1297" i="14"/>
  <c r="T1297" i="14"/>
  <c r="Q1297" i="14"/>
  <c r="N1297" i="14"/>
  <c r="J1297" i="14"/>
  <c r="C1297" i="14"/>
  <c r="U1296" i="14"/>
  <c r="T1296" i="14"/>
  <c r="J1296" i="14"/>
  <c r="C1296" i="14"/>
  <c r="Q1296" i="14" s="1"/>
  <c r="U1295" i="14"/>
  <c r="T1295" i="14"/>
  <c r="N1295" i="14"/>
  <c r="J1295" i="14"/>
  <c r="C1295" i="14"/>
  <c r="Q1295" i="14" s="1"/>
  <c r="U1294" i="14"/>
  <c r="T1294" i="14"/>
  <c r="J1294" i="14"/>
  <c r="C1294" i="14"/>
  <c r="Q1294" i="14" s="1"/>
  <c r="U1293" i="14"/>
  <c r="T1293" i="14"/>
  <c r="Q1293" i="14"/>
  <c r="S1293" i="14"/>
  <c r="J1293" i="14"/>
  <c r="C1293" i="14"/>
  <c r="U1292" i="14"/>
  <c r="T1292" i="14"/>
  <c r="S1292" i="14"/>
  <c r="J1292" i="14"/>
  <c r="C1292" i="14"/>
  <c r="Q1292" i="14" s="1"/>
  <c r="U1291" i="14"/>
  <c r="T1291" i="14"/>
  <c r="N1291" i="14"/>
  <c r="J1291" i="14"/>
  <c r="C1291" i="14"/>
  <c r="Q1291" i="14" s="1"/>
  <c r="U1290" i="14"/>
  <c r="T1290" i="14"/>
  <c r="J1290" i="14"/>
  <c r="C1290" i="14"/>
  <c r="Q1290" i="14" s="1"/>
  <c r="U1289" i="14"/>
  <c r="T1289" i="14"/>
  <c r="J1289" i="14"/>
  <c r="C1289" i="14"/>
  <c r="Q1289" i="14" s="1"/>
  <c r="U1288" i="14"/>
  <c r="T1288" i="14"/>
  <c r="J1288" i="14"/>
  <c r="C1288" i="14"/>
  <c r="Q1288" i="14" s="1"/>
  <c r="U1287" i="14"/>
  <c r="T1287" i="14"/>
  <c r="N1287" i="14"/>
  <c r="J1287" i="14"/>
  <c r="C1287" i="14"/>
  <c r="Q1287" i="14" s="1"/>
  <c r="U1286" i="14"/>
  <c r="T1286" i="14"/>
  <c r="J1286" i="14"/>
  <c r="C1286" i="14"/>
  <c r="Q1286" i="14" s="1"/>
  <c r="U1285" i="14"/>
  <c r="T1285" i="14"/>
  <c r="Q1285" i="14"/>
  <c r="N1285" i="14"/>
  <c r="J1285" i="14"/>
  <c r="C1285" i="14"/>
  <c r="U1284" i="14"/>
  <c r="T1284" i="14"/>
  <c r="J1284" i="14"/>
  <c r="C1284" i="14"/>
  <c r="Q1284" i="14" s="1"/>
  <c r="U1283" i="14"/>
  <c r="T1283" i="14"/>
  <c r="N1283" i="14"/>
  <c r="J1283" i="14"/>
  <c r="C1283" i="14"/>
  <c r="Q1283" i="14" s="1"/>
  <c r="U1282" i="14"/>
  <c r="T1282" i="14"/>
  <c r="Q1282" i="14"/>
  <c r="J1282" i="14"/>
  <c r="C1282" i="14"/>
  <c r="U1281" i="14"/>
  <c r="T1281" i="14"/>
  <c r="J1281" i="14"/>
  <c r="C1281" i="14"/>
  <c r="Q1281" i="14" s="1"/>
  <c r="U1280" i="14"/>
  <c r="T1280" i="14"/>
  <c r="J1280" i="14"/>
  <c r="C1280" i="14"/>
  <c r="Q1280" i="14" s="1"/>
  <c r="U1279" i="14"/>
  <c r="T1279" i="14"/>
  <c r="N1279" i="14"/>
  <c r="J1279" i="14"/>
  <c r="C1279" i="14"/>
  <c r="Q1279" i="14" s="1"/>
  <c r="U1278" i="14"/>
  <c r="T1278" i="14"/>
  <c r="Q1278" i="14"/>
  <c r="J1278" i="14"/>
  <c r="C1278" i="14"/>
  <c r="U1277" i="14"/>
  <c r="T1277" i="14"/>
  <c r="N1277" i="14"/>
  <c r="J1277" i="14"/>
  <c r="C1277" i="14"/>
  <c r="Q1277" i="14" s="1"/>
  <c r="U1276" i="14"/>
  <c r="T1276" i="14"/>
  <c r="J1276" i="14"/>
  <c r="C1276" i="14"/>
  <c r="Q1276" i="14" s="1"/>
  <c r="U1275" i="14"/>
  <c r="T1275" i="14"/>
  <c r="N1275" i="14"/>
  <c r="J1275" i="14"/>
  <c r="C1275" i="14"/>
  <c r="Q1275" i="14" s="1"/>
  <c r="U1274" i="14"/>
  <c r="T1274" i="14"/>
  <c r="J1274" i="14"/>
  <c r="C1274" i="14"/>
  <c r="Q1274" i="14" s="1"/>
  <c r="U1273" i="14"/>
  <c r="T1273" i="14"/>
  <c r="J1273" i="14"/>
  <c r="C1273" i="14"/>
  <c r="Q1273" i="14" s="1"/>
  <c r="U1272" i="14"/>
  <c r="T1272" i="14"/>
  <c r="J1272" i="14"/>
  <c r="C1272" i="14"/>
  <c r="Q1272" i="14" s="1"/>
  <c r="U1271" i="14"/>
  <c r="T1271" i="14"/>
  <c r="J1271" i="14"/>
  <c r="C1271" i="14"/>
  <c r="Q1271" i="14" s="1"/>
  <c r="U1270" i="14"/>
  <c r="T1270" i="14"/>
  <c r="J1270" i="14"/>
  <c r="C1270" i="14"/>
  <c r="Q1270" i="14" s="1"/>
  <c r="U1269" i="14"/>
  <c r="T1269" i="14"/>
  <c r="N1269" i="14"/>
  <c r="J1269" i="14"/>
  <c r="C1269" i="14"/>
  <c r="Q1269" i="14" s="1"/>
  <c r="U1268" i="14"/>
  <c r="T1268" i="14"/>
  <c r="J1268" i="14"/>
  <c r="C1268" i="14"/>
  <c r="Q1268" i="14" s="1"/>
  <c r="U1267" i="14"/>
  <c r="T1267" i="14"/>
  <c r="N1267" i="14"/>
  <c r="J1267" i="14"/>
  <c r="C1267" i="14"/>
  <c r="Q1267" i="14" s="1"/>
  <c r="U1266" i="14"/>
  <c r="T1266" i="14"/>
  <c r="J1266" i="14"/>
  <c r="C1266" i="14"/>
  <c r="Q1266" i="14" s="1"/>
  <c r="U1265" i="14"/>
  <c r="T1265" i="14"/>
  <c r="N1265" i="14"/>
  <c r="J1265" i="14"/>
  <c r="C1265" i="14"/>
  <c r="Q1265" i="14" s="1"/>
  <c r="U1264" i="14"/>
  <c r="T1264" i="14"/>
  <c r="J1264" i="14"/>
  <c r="C1264" i="14"/>
  <c r="Q1264" i="14" s="1"/>
  <c r="U1263" i="14"/>
  <c r="T1263" i="14"/>
  <c r="N1263" i="14"/>
  <c r="J1263" i="14"/>
  <c r="C1263" i="14"/>
  <c r="Q1263" i="14" s="1"/>
  <c r="U1262" i="14"/>
  <c r="T1262" i="14"/>
  <c r="J1262" i="14"/>
  <c r="C1262" i="14"/>
  <c r="Q1262" i="14" s="1"/>
  <c r="U1261" i="14"/>
  <c r="T1261" i="14"/>
  <c r="J1261" i="14"/>
  <c r="C1261" i="14"/>
  <c r="Q1261" i="14" s="1"/>
  <c r="U1260" i="14"/>
  <c r="T1260" i="14"/>
  <c r="J1260" i="14"/>
  <c r="C1260" i="14"/>
  <c r="Q1260" i="14" s="1"/>
  <c r="U1259" i="14"/>
  <c r="T1259" i="14"/>
  <c r="J1259" i="14"/>
  <c r="C1259" i="14"/>
  <c r="Q1259" i="14" s="1"/>
  <c r="U1258" i="14"/>
  <c r="T1258" i="14"/>
  <c r="J1258" i="14"/>
  <c r="C1258" i="14"/>
  <c r="Q1258" i="14" s="1"/>
  <c r="U1257" i="14"/>
  <c r="T1257" i="14"/>
  <c r="N1257" i="14"/>
  <c r="J1257" i="14"/>
  <c r="C1257" i="14"/>
  <c r="Q1257" i="14" s="1"/>
  <c r="U1256" i="14"/>
  <c r="T1256" i="14"/>
  <c r="J1256" i="14"/>
  <c r="C1256" i="14"/>
  <c r="Q1256" i="14" s="1"/>
  <c r="U1255" i="14"/>
  <c r="T1255" i="14"/>
  <c r="N1255" i="14"/>
  <c r="J1255" i="14"/>
  <c r="C1255" i="14"/>
  <c r="Q1255" i="14" s="1"/>
  <c r="U1254" i="14"/>
  <c r="T1254" i="14"/>
  <c r="J1254" i="14"/>
  <c r="C1254" i="14"/>
  <c r="Q1254" i="14" s="1"/>
  <c r="U1253" i="14"/>
  <c r="T1253" i="14"/>
  <c r="Q1253" i="14"/>
  <c r="N1253" i="14"/>
  <c r="J1253" i="14"/>
  <c r="C1253" i="14"/>
  <c r="U1252" i="14"/>
  <c r="T1252" i="14"/>
  <c r="J1252" i="14"/>
  <c r="C1252" i="14"/>
  <c r="Q1252" i="14" s="1"/>
  <c r="U1251" i="14"/>
  <c r="T1251" i="14"/>
  <c r="N1251" i="14"/>
  <c r="J1251" i="14"/>
  <c r="C1251" i="14"/>
  <c r="Q1251" i="14" s="1"/>
  <c r="U1250" i="14"/>
  <c r="T1250" i="14"/>
  <c r="J1250" i="14"/>
  <c r="C1250" i="14"/>
  <c r="Q1250" i="14" s="1"/>
  <c r="U1249" i="14"/>
  <c r="T1249" i="14"/>
  <c r="J1249" i="14"/>
  <c r="C1249" i="14"/>
  <c r="Q1249" i="14" s="1"/>
  <c r="U1248" i="14"/>
  <c r="T1248" i="14"/>
  <c r="S1248" i="14"/>
  <c r="J1248" i="14"/>
  <c r="C1248" i="14"/>
  <c r="Q1248" i="14" s="1"/>
  <c r="U1247" i="14"/>
  <c r="T1247" i="14"/>
  <c r="N1247" i="14"/>
  <c r="J1247" i="14"/>
  <c r="C1247" i="14"/>
  <c r="Q1247" i="14" s="1"/>
  <c r="U1246" i="14"/>
  <c r="T1246" i="14"/>
  <c r="Q1246" i="14"/>
  <c r="J1246" i="14"/>
  <c r="C1246" i="14"/>
  <c r="U1245" i="14"/>
  <c r="T1245" i="14"/>
  <c r="Q1245" i="14"/>
  <c r="N1245" i="14"/>
  <c r="J1245" i="14"/>
  <c r="C1245" i="14"/>
  <c r="U1244" i="14"/>
  <c r="T1244" i="14"/>
  <c r="N1244" i="14"/>
  <c r="J1244" i="14"/>
  <c r="C1244" i="14"/>
  <c r="Q1244" i="14" s="1"/>
  <c r="U1243" i="14"/>
  <c r="T1243" i="14"/>
  <c r="N1243" i="14"/>
  <c r="J1243" i="14"/>
  <c r="C1243" i="14"/>
  <c r="Q1243" i="14" s="1"/>
  <c r="U1242" i="14"/>
  <c r="T1242" i="14"/>
  <c r="Q1242" i="14"/>
  <c r="J1242" i="14"/>
  <c r="C1242" i="14"/>
  <c r="U1241" i="14"/>
  <c r="T1241" i="14"/>
  <c r="Q1241" i="14"/>
  <c r="N1241" i="14"/>
  <c r="J1241" i="14"/>
  <c r="C1241" i="14"/>
  <c r="U1240" i="14"/>
  <c r="T1240" i="14"/>
  <c r="N1240" i="14"/>
  <c r="J1240" i="14"/>
  <c r="C1240" i="14"/>
  <c r="Q1240" i="14" s="1"/>
  <c r="U1239" i="14"/>
  <c r="T1239" i="14"/>
  <c r="N1239" i="14"/>
  <c r="J1239" i="14"/>
  <c r="C1239" i="14"/>
  <c r="Q1239" i="14" s="1"/>
  <c r="U1238" i="14"/>
  <c r="T1238" i="14"/>
  <c r="J1238" i="14"/>
  <c r="C1238" i="14"/>
  <c r="Q1238" i="14" s="1"/>
  <c r="U1237" i="14"/>
  <c r="T1237" i="14"/>
  <c r="N1237" i="14"/>
  <c r="J1237" i="14"/>
  <c r="C1237" i="14"/>
  <c r="Q1237" i="14" s="1"/>
  <c r="U1236" i="14"/>
  <c r="T1236" i="14"/>
  <c r="N1236" i="14"/>
  <c r="J1236" i="14"/>
  <c r="C1236" i="14"/>
  <c r="Q1236" i="14" s="1"/>
  <c r="U1235" i="14"/>
  <c r="T1235" i="14"/>
  <c r="N1235" i="14"/>
  <c r="J1235" i="14"/>
  <c r="C1235" i="14"/>
  <c r="Q1235" i="14" s="1"/>
  <c r="U1234" i="14"/>
  <c r="T1234" i="14"/>
  <c r="J1234" i="14"/>
  <c r="C1234" i="14"/>
  <c r="Q1234" i="14" s="1"/>
  <c r="U1233" i="14"/>
  <c r="T1233" i="14"/>
  <c r="N1233" i="14"/>
  <c r="J1233" i="14"/>
  <c r="C1233" i="14"/>
  <c r="Q1233" i="14" s="1"/>
  <c r="U1232" i="14"/>
  <c r="T1232" i="14"/>
  <c r="N1232" i="14"/>
  <c r="J1232" i="14"/>
  <c r="C1232" i="14"/>
  <c r="Q1232" i="14" s="1"/>
  <c r="U1231" i="14"/>
  <c r="T1231" i="14"/>
  <c r="N1231" i="14"/>
  <c r="J1231" i="14"/>
  <c r="C1231" i="14"/>
  <c r="Q1231" i="14" s="1"/>
  <c r="U1230" i="14"/>
  <c r="T1230" i="14"/>
  <c r="J1230" i="14"/>
  <c r="C1230" i="14"/>
  <c r="Q1230" i="14" s="1"/>
  <c r="U1229" i="14"/>
  <c r="T1229" i="14"/>
  <c r="N1229" i="14"/>
  <c r="J1229" i="14"/>
  <c r="C1229" i="14"/>
  <c r="Q1229" i="14" s="1"/>
  <c r="U1228" i="14"/>
  <c r="T1228" i="14"/>
  <c r="J1228" i="14"/>
  <c r="C1228" i="14"/>
  <c r="Q1228" i="14" s="1"/>
  <c r="U1227" i="14"/>
  <c r="T1227" i="14"/>
  <c r="N1227" i="14"/>
  <c r="J1227" i="14"/>
  <c r="C1227" i="14"/>
  <c r="Q1227" i="14" s="1"/>
  <c r="U1226" i="14"/>
  <c r="T1226" i="14"/>
  <c r="J1226" i="14"/>
  <c r="C1226" i="14"/>
  <c r="Q1226" i="14" s="1"/>
  <c r="U1225" i="14"/>
  <c r="T1225" i="14"/>
  <c r="N1225" i="14"/>
  <c r="J1225" i="14"/>
  <c r="C1225" i="14"/>
  <c r="Q1225" i="14" s="1"/>
  <c r="U1224" i="14"/>
  <c r="T1224" i="14"/>
  <c r="N1224" i="14"/>
  <c r="J1224" i="14"/>
  <c r="C1224" i="14"/>
  <c r="Q1224" i="14" s="1"/>
  <c r="U1223" i="14"/>
  <c r="T1223" i="14"/>
  <c r="N1223" i="14"/>
  <c r="J1223" i="14"/>
  <c r="C1223" i="14"/>
  <c r="Q1223" i="14" s="1"/>
  <c r="U1222" i="14"/>
  <c r="T1222" i="14"/>
  <c r="J1222" i="14"/>
  <c r="C1222" i="14"/>
  <c r="Q1222" i="14" s="1"/>
  <c r="U1221" i="14"/>
  <c r="T1221" i="14"/>
  <c r="Q1221" i="14"/>
  <c r="N1221" i="14"/>
  <c r="J1221" i="14"/>
  <c r="C1221" i="14"/>
  <c r="U1220" i="14"/>
  <c r="T1220" i="14"/>
  <c r="N1220" i="14"/>
  <c r="J1220" i="14"/>
  <c r="C1220" i="14"/>
  <c r="Q1220" i="14" s="1"/>
  <c r="U1219" i="14"/>
  <c r="T1219" i="14"/>
  <c r="N1219" i="14"/>
  <c r="J1219" i="14"/>
  <c r="C1219" i="14"/>
  <c r="Q1219" i="14" s="1"/>
  <c r="U1218" i="14"/>
  <c r="T1218" i="14"/>
  <c r="J1218" i="14"/>
  <c r="C1218" i="14"/>
  <c r="Q1218" i="14" s="1"/>
  <c r="U1217" i="14"/>
  <c r="T1217" i="14"/>
  <c r="J1217" i="14"/>
  <c r="C1217" i="14"/>
  <c r="Q1217" i="14" s="1"/>
  <c r="U1216" i="14"/>
  <c r="T1216" i="14"/>
  <c r="N1216" i="14"/>
  <c r="J1216" i="14"/>
  <c r="C1216" i="14"/>
  <c r="Q1216" i="14" s="1"/>
  <c r="U1215" i="14"/>
  <c r="T1215" i="14"/>
  <c r="N1215" i="14"/>
  <c r="J1215" i="14"/>
  <c r="C1215" i="14"/>
  <c r="Q1215" i="14" s="1"/>
  <c r="U1214" i="14"/>
  <c r="T1214" i="14"/>
  <c r="Q1214" i="14"/>
  <c r="J1214" i="14"/>
  <c r="C1214" i="14"/>
  <c r="U1213" i="14"/>
  <c r="T1213" i="14"/>
  <c r="Q1213" i="14"/>
  <c r="N1213" i="14"/>
  <c r="J1213" i="14"/>
  <c r="C1213" i="14"/>
  <c r="U1212" i="14"/>
  <c r="T1212" i="14"/>
  <c r="N1212" i="14"/>
  <c r="J1212" i="14"/>
  <c r="C1212" i="14"/>
  <c r="Q1212" i="14" s="1"/>
  <c r="U1211" i="14"/>
  <c r="T1211" i="14"/>
  <c r="N1211" i="14"/>
  <c r="J1211" i="14"/>
  <c r="C1211" i="14"/>
  <c r="Q1211" i="14" s="1"/>
  <c r="U1210" i="14"/>
  <c r="T1210" i="14"/>
  <c r="Q1210" i="14"/>
  <c r="J1210" i="14"/>
  <c r="C1210" i="14"/>
  <c r="U1209" i="14"/>
  <c r="T1209" i="14"/>
  <c r="Q1209" i="14"/>
  <c r="N1209" i="14"/>
  <c r="J1209" i="14"/>
  <c r="C1209" i="14"/>
  <c r="U1208" i="14"/>
  <c r="T1208" i="14"/>
  <c r="N1208" i="14"/>
  <c r="J1208" i="14"/>
  <c r="C1208" i="14"/>
  <c r="Q1208" i="14" s="1"/>
  <c r="U1207" i="14"/>
  <c r="T1207" i="14"/>
  <c r="N1207" i="14"/>
  <c r="J1207" i="14"/>
  <c r="C1207" i="14"/>
  <c r="Q1207" i="14" s="1"/>
  <c r="U1206" i="14"/>
  <c r="T1206" i="14"/>
  <c r="J1206" i="14"/>
  <c r="C1206" i="14"/>
  <c r="Q1206" i="14" s="1"/>
  <c r="U1205" i="14"/>
  <c r="T1205" i="14"/>
  <c r="Q1205" i="14"/>
  <c r="N1205" i="14"/>
  <c r="J1205" i="14"/>
  <c r="C1205" i="14"/>
  <c r="U1204" i="14"/>
  <c r="T1204" i="14"/>
  <c r="N1204" i="14"/>
  <c r="J1204" i="14"/>
  <c r="C1204" i="14"/>
  <c r="Q1204" i="14" s="1"/>
  <c r="U1203" i="14"/>
  <c r="T1203" i="14"/>
  <c r="N1203" i="14"/>
  <c r="J1203" i="14"/>
  <c r="C1203" i="14"/>
  <c r="Q1203" i="14" s="1"/>
  <c r="U1202" i="14"/>
  <c r="T1202" i="14"/>
  <c r="Q1202" i="14"/>
  <c r="J1202" i="14"/>
  <c r="C1202" i="14"/>
  <c r="U1201" i="14"/>
  <c r="T1201" i="14"/>
  <c r="N1201" i="14"/>
  <c r="J1201" i="14"/>
  <c r="C1201" i="14"/>
  <c r="Q1201" i="14" s="1"/>
  <c r="U1200" i="14"/>
  <c r="T1200" i="14"/>
  <c r="N1200" i="14"/>
  <c r="J1200" i="14"/>
  <c r="C1200" i="14"/>
  <c r="Q1200" i="14" s="1"/>
  <c r="U1199" i="14"/>
  <c r="T1199" i="14"/>
  <c r="N1199" i="14"/>
  <c r="J1199" i="14"/>
  <c r="C1199" i="14"/>
  <c r="Q1199" i="14" s="1"/>
  <c r="U1198" i="14"/>
  <c r="T1198" i="14"/>
  <c r="J1198" i="14"/>
  <c r="C1198" i="14"/>
  <c r="Q1198" i="14" s="1"/>
  <c r="U1197" i="14"/>
  <c r="T1197" i="14"/>
  <c r="N1197" i="14"/>
  <c r="J1197" i="14"/>
  <c r="C1197" i="14"/>
  <c r="Q1197" i="14" s="1"/>
  <c r="U1196" i="14"/>
  <c r="T1196" i="14"/>
  <c r="J1196" i="14"/>
  <c r="C1196" i="14"/>
  <c r="Q1196" i="14" s="1"/>
  <c r="U1195" i="14"/>
  <c r="T1195" i="14"/>
  <c r="N1195" i="14"/>
  <c r="J1195" i="14"/>
  <c r="C1195" i="14"/>
  <c r="Q1195" i="14" s="1"/>
  <c r="U1194" i="14"/>
  <c r="T1194" i="14"/>
  <c r="J1194" i="14"/>
  <c r="C1194" i="14"/>
  <c r="Q1194" i="14" s="1"/>
  <c r="U1193" i="14"/>
  <c r="T1193" i="14"/>
  <c r="N1193" i="14"/>
  <c r="J1193" i="14"/>
  <c r="C1193" i="14"/>
  <c r="Q1193" i="14" s="1"/>
  <c r="U1192" i="14"/>
  <c r="T1192" i="14"/>
  <c r="N1192" i="14"/>
  <c r="J1192" i="14"/>
  <c r="C1192" i="14"/>
  <c r="Q1192" i="14" s="1"/>
  <c r="U1191" i="14"/>
  <c r="T1191" i="14"/>
  <c r="N1191" i="14"/>
  <c r="J1191" i="14"/>
  <c r="C1191" i="14"/>
  <c r="Q1191" i="14" s="1"/>
  <c r="U1190" i="14"/>
  <c r="T1190" i="14"/>
  <c r="J1190" i="14"/>
  <c r="C1190" i="14"/>
  <c r="Q1190" i="14" s="1"/>
  <c r="U1189" i="14"/>
  <c r="T1189" i="14"/>
  <c r="N1189" i="14"/>
  <c r="J1189" i="14"/>
  <c r="C1189" i="14"/>
  <c r="Q1189" i="14" s="1"/>
  <c r="U1188" i="14"/>
  <c r="T1188" i="14"/>
  <c r="N1188" i="14"/>
  <c r="J1188" i="14"/>
  <c r="C1188" i="14"/>
  <c r="Q1188" i="14" s="1"/>
  <c r="U1187" i="14"/>
  <c r="T1187" i="14"/>
  <c r="N1187" i="14"/>
  <c r="J1187" i="14"/>
  <c r="C1187" i="14"/>
  <c r="Q1187" i="14" s="1"/>
  <c r="U1186" i="14"/>
  <c r="T1186" i="14"/>
  <c r="J1186" i="14"/>
  <c r="C1186" i="14"/>
  <c r="Q1186" i="14" s="1"/>
  <c r="U1185" i="14"/>
  <c r="T1185" i="14"/>
  <c r="J1185" i="14"/>
  <c r="C1185" i="14"/>
  <c r="Q1185" i="14" s="1"/>
  <c r="U1184" i="14"/>
  <c r="T1184" i="14"/>
  <c r="N1184" i="14"/>
  <c r="J1184" i="14"/>
  <c r="C1184" i="14"/>
  <c r="Q1184" i="14" s="1"/>
  <c r="U1183" i="14"/>
  <c r="T1183" i="14"/>
  <c r="N1183" i="14"/>
  <c r="J1183" i="14"/>
  <c r="C1183" i="14"/>
  <c r="Q1183" i="14" s="1"/>
  <c r="U1182" i="14"/>
  <c r="T1182" i="14"/>
  <c r="J1182" i="14"/>
  <c r="C1182" i="14"/>
  <c r="Q1182" i="14" s="1"/>
  <c r="U1181" i="14"/>
  <c r="T1181" i="14"/>
  <c r="N1181" i="14"/>
  <c r="J1181" i="14"/>
  <c r="C1181" i="14"/>
  <c r="Q1181" i="14" s="1"/>
  <c r="U1180" i="14"/>
  <c r="T1180" i="14"/>
  <c r="J1180" i="14"/>
  <c r="C1180" i="14"/>
  <c r="Q1180" i="14" s="1"/>
  <c r="U1179" i="14"/>
  <c r="T1179" i="14"/>
  <c r="N1179" i="14"/>
  <c r="J1179" i="14"/>
  <c r="C1179" i="14"/>
  <c r="Q1179" i="14" s="1"/>
  <c r="U1178" i="14"/>
  <c r="T1178" i="14"/>
  <c r="Q1178" i="14"/>
  <c r="J1178" i="14"/>
  <c r="C1178" i="14"/>
  <c r="U1177" i="14"/>
  <c r="T1177" i="14"/>
  <c r="N1177" i="14"/>
  <c r="J1177" i="14"/>
  <c r="C1177" i="14"/>
  <c r="Q1177" i="14" s="1"/>
  <c r="U1176" i="14"/>
  <c r="T1176" i="14"/>
  <c r="J1176" i="14"/>
  <c r="C1176" i="14"/>
  <c r="Q1176" i="14" s="1"/>
  <c r="U1175" i="14"/>
  <c r="T1175" i="14"/>
  <c r="N1175" i="14"/>
  <c r="J1175" i="14"/>
  <c r="C1175" i="14"/>
  <c r="Q1175" i="14" s="1"/>
  <c r="U1174" i="14"/>
  <c r="T1174" i="14"/>
  <c r="J1174" i="14"/>
  <c r="C1174" i="14"/>
  <c r="Q1174" i="14" s="1"/>
  <c r="U1173" i="14"/>
  <c r="T1173" i="14"/>
  <c r="J1173" i="14"/>
  <c r="C1173" i="14"/>
  <c r="Q1173" i="14" s="1"/>
  <c r="U1172" i="14"/>
  <c r="T1172" i="14"/>
  <c r="J1172" i="14"/>
  <c r="C1172" i="14"/>
  <c r="Q1172" i="14" s="1"/>
  <c r="U1171" i="14"/>
  <c r="T1171" i="14"/>
  <c r="N1171" i="14"/>
  <c r="J1171" i="14"/>
  <c r="C1171" i="14"/>
  <c r="Q1171" i="14" s="1"/>
  <c r="U1170" i="14"/>
  <c r="T1170" i="14"/>
  <c r="Q1170" i="14"/>
  <c r="J1170" i="14"/>
  <c r="C1170" i="14"/>
  <c r="U1169" i="14"/>
  <c r="T1169" i="14"/>
  <c r="J1169" i="14"/>
  <c r="C1169" i="14"/>
  <c r="Q1169" i="14" s="1"/>
  <c r="U1168" i="14"/>
  <c r="T1168" i="14"/>
  <c r="Q1168" i="14"/>
  <c r="J1168" i="14"/>
  <c r="C1168" i="14"/>
  <c r="U1167" i="14"/>
  <c r="T1167" i="14"/>
  <c r="N1167" i="14"/>
  <c r="J1167" i="14"/>
  <c r="C1167" i="14"/>
  <c r="Q1167" i="14" s="1"/>
  <c r="U1166" i="14"/>
  <c r="T1166" i="14"/>
  <c r="J1166" i="14"/>
  <c r="C1166" i="14"/>
  <c r="Q1166" i="14" s="1"/>
  <c r="U1165" i="14"/>
  <c r="T1165" i="14"/>
  <c r="N1165" i="14"/>
  <c r="J1165" i="14"/>
  <c r="C1165" i="14"/>
  <c r="Q1165" i="14" s="1"/>
  <c r="U1164" i="14"/>
  <c r="T1164" i="14"/>
  <c r="J1164" i="14"/>
  <c r="C1164" i="14"/>
  <c r="Q1164" i="14" s="1"/>
  <c r="U1163" i="14"/>
  <c r="T1163" i="14"/>
  <c r="J1163" i="14"/>
  <c r="C1163" i="14"/>
  <c r="Q1163" i="14" s="1"/>
  <c r="U1162" i="14"/>
  <c r="T1162" i="14"/>
  <c r="J1162" i="14"/>
  <c r="C1162" i="14"/>
  <c r="Q1162" i="14" s="1"/>
  <c r="U1161" i="14"/>
  <c r="T1161" i="14"/>
  <c r="N1161" i="14"/>
  <c r="J1161" i="14"/>
  <c r="C1161" i="14"/>
  <c r="Q1161" i="14" s="1"/>
  <c r="U1160" i="14"/>
  <c r="T1160" i="14"/>
  <c r="N1160" i="14"/>
  <c r="J1160" i="14"/>
  <c r="C1160" i="14"/>
  <c r="Q1160" i="14" s="1"/>
  <c r="U1159" i="14"/>
  <c r="T1159" i="14"/>
  <c r="J1159" i="14"/>
  <c r="C1159" i="14"/>
  <c r="Q1159" i="14" s="1"/>
  <c r="U1158" i="14"/>
  <c r="T1158" i="14"/>
  <c r="J1158" i="14"/>
  <c r="C1158" i="14"/>
  <c r="Q1158" i="14" s="1"/>
  <c r="U1157" i="14"/>
  <c r="T1157" i="14"/>
  <c r="J1157" i="14"/>
  <c r="C1157" i="14"/>
  <c r="Q1157" i="14" s="1"/>
  <c r="U1156" i="14"/>
  <c r="T1156" i="14"/>
  <c r="N1156" i="14"/>
  <c r="J1156" i="14"/>
  <c r="C1156" i="14"/>
  <c r="Q1156" i="14" s="1"/>
  <c r="U1155" i="14"/>
  <c r="T1155" i="14"/>
  <c r="N1155" i="14"/>
  <c r="J1155" i="14"/>
  <c r="C1155" i="14"/>
  <c r="Q1155" i="14" s="1"/>
  <c r="U1154" i="14"/>
  <c r="T1154" i="14"/>
  <c r="N1154" i="14"/>
  <c r="J1154" i="14"/>
  <c r="C1154" i="14"/>
  <c r="Q1154" i="14" s="1"/>
  <c r="U1153" i="14"/>
  <c r="T1153" i="14"/>
  <c r="N1153" i="14"/>
  <c r="J1153" i="14"/>
  <c r="C1153" i="14"/>
  <c r="Q1153" i="14" s="1"/>
  <c r="U1152" i="14"/>
  <c r="T1152" i="14"/>
  <c r="N1152" i="14"/>
  <c r="J1152" i="14"/>
  <c r="C1152" i="14"/>
  <c r="Q1152" i="14" s="1"/>
  <c r="U1151" i="14"/>
  <c r="T1151" i="14"/>
  <c r="N1151" i="14"/>
  <c r="J1151" i="14"/>
  <c r="C1151" i="14"/>
  <c r="Q1151" i="14" s="1"/>
  <c r="U1150" i="14"/>
  <c r="T1150" i="14"/>
  <c r="N1150" i="14"/>
  <c r="J1150" i="14"/>
  <c r="C1150" i="14"/>
  <c r="Q1150" i="14" s="1"/>
  <c r="U1149" i="14"/>
  <c r="T1149" i="14"/>
  <c r="N1149" i="14"/>
  <c r="J1149" i="14"/>
  <c r="C1149" i="14"/>
  <c r="Q1149" i="14" s="1"/>
  <c r="U1148" i="14"/>
  <c r="T1148" i="14"/>
  <c r="N1148" i="14"/>
  <c r="J1148" i="14"/>
  <c r="C1148" i="14"/>
  <c r="Q1148" i="14" s="1"/>
  <c r="U1147" i="14"/>
  <c r="T1147" i="14"/>
  <c r="N1147" i="14"/>
  <c r="J1147" i="14"/>
  <c r="C1147" i="14"/>
  <c r="Q1147" i="14" s="1"/>
  <c r="U1146" i="14"/>
  <c r="T1146" i="14"/>
  <c r="N1146" i="14"/>
  <c r="J1146" i="14"/>
  <c r="C1146" i="14"/>
  <c r="Q1146" i="14" s="1"/>
  <c r="U1145" i="14"/>
  <c r="T1145" i="14"/>
  <c r="S1145" i="14"/>
  <c r="J1145" i="14"/>
  <c r="C1145" i="14"/>
  <c r="Q1145" i="14" s="1"/>
  <c r="U1144" i="14"/>
  <c r="T1144" i="14"/>
  <c r="N1144" i="14"/>
  <c r="J1144" i="14"/>
  <c r="C1144" i="14"/>
  <c r="Q1144" i="14" s="1"/>
  <c r="U1143" i="14"/>
  <c r="T1143" i="14"/>
  <c r="N1143" i="14"/>
  <c r="J1143" i="14"/>
  <c r="C1143" i="14"/>
  <c r="Q1143" i="14" s="1"/>
  <c r="U1142" i="14"/>
  <c r="T1142" i="14"/>
  <c r="N1142" i="14"/>
  <c r="J1142" i="14"/>
  <c r="C1142" i="14"/>
  <c r="Q1142" i="14" s="1"/>
  <c r="U1141" i="14"/>
  <c r="T1141" i="14"/>
  <c r="J1141" i="14"/>
  <c r="C1141" i="14"/>
  <c r="Q1141" i="14" s="1"/>
  <c r="U1140" i="14"/>
  <c r="T1140" i="14"/>
  <c r="N1140" i="14"/>
  <c r="J1140" i="14"/>
  <c r="C1140" i="14"/>
  <c r="Q1140" i="14" s="1"/>
  <c r="U1139" i="14"/>
  <c r="T1139" i="14"/>
  <c r="N1139" i="14"/>
  <c r="J1139" i="14"/>
  <c r="C1139" i="14"/>
  <c r="Q1139" i="14" s="1"/>
  <c r="U1138" i="14"/>
  <c r="T1138" i="14"/>
  <c r="N1138" i="14"/>
  <c r="J1138" i="14"/>
  <c r="C1138" i="14"/>
  <c r="Q1138" i="14" s="1"/>
  <c r="U1137" i="14"/>
  <c r="T1137" i="14"/>
  <c r="Q1137" i="14"/>
  <c r="N1137" i="14"/>
  <c r="J1137" i="14"/>
  <c r="C1137" i="14"/>
  <c r="U1136" i="14"/>
  <c r="T1136" i="14"/>
  <c r="N1136" i="14"/>
  <c r="J1136" i="14"/>
  <c r="C1136" i="14"/>
  <c r="Q1136" i="14" s="1"/>
  <c r="U1135" i="14"/>
  <c r="T1135" i="14"/>
  <c r="N1135" i="14"/>
  <c r="J1135" i="14"/>
  <c r="C1135" i="14"/>
  <c r="Q1135" i="14" s="1"/>
  <c r="U1134" i="14"/>
  <c r="T1134" i="14"/>
  <c r="N1134" i="14"/>
  <c r="J1134" i="14"/>
  <c r="C1134" i="14"/>
  <c r="Q1134" i="14" s="1"/>
  <c r="U1133" i="14"/>
  <c r="T1133" i="14"/>
  <c r="N1133" i="14"/>
  <c r="J1133" i="14"/>
  <c r="C1133" i="14"/>
  <c r="Q1133" i="14" s="1"/>
  <c r="U1132" i="14"/>
  <c r="T1132" i="14"/>
  <c r="N1132" i="14"/>
  <c r="J1132" i="14"/>
  <c r="C1132" i="14"/>
  <c r="Q1132" i="14" s="1"/>
  <c r="U1131" i="14"/>
  <c r="T1131" i="14"/>
  <c r="N1131" i="14"/>
  <c r="J1131" i="14"/>
  <c r="C1131" i="14"/>
  <c r="Q1131" i="14" s="1"/>
  <c r="U1130" i="14"/>
  <c r="T1130" i="14"/>
  <c r="N1130" i="14"/>
  <c r="J1130" i="14"/>
  <c r="C1130" i="14"/>
  <c r="Q1130" i="14" s="1"/>
  <c r="U1129" i="14"/>
  <c r="T1129" i="14"/>
  <c r="J1129" i="14"/>
  <c r="C1129" i="14"/>
  <c r="Q1129" i="14" s="1"/>
  <c r="U1128" i="14"/>
  <c r="T1128" i="14"/>
  <c r="N1128" i="14"/>
  <c r="J1128" i="14"/>
  <c r="C1128" i="14"/>
  <c r="Q1128" i="14" s="1"/>
  <c r="U1127" i="14"/>
  <c r="T1127" i="14"/>
  <c r="N1127" i="14"/>
  <c r="J1127" i="14"/>
  <c r="C1127" i="14"/>
  <c r="Q1127" i="14" s="1"/>
  <c r="U1126" i="14"/>
  <c r="T1126" i="14"/>
  <c r="S1126" i="14"/>
  <c r="J1126" i="14"/>
  <c r="C1126" i="14"/>
  <c r="Q1126" i="14" s="1"/>
  <c r="U1125" i="14"/>
  <c r="T1125" i="14"/>
  <c r="Q1125" i="14"/>
  <c r="N1125" i="14"/>
  <c r="J1125" i="14"/>
  <c r="C1125" i="14"/>
  <c r="U1124" i="14"/>
  <c r="T1124" i="14"/>
  <c r="N1124" i="14"/>
  <c r="J1124" i="14"/>
  <c r="C1124" i="14"/>
  <c r="Q1124" i="14" s="1"/>
  <c r="U1123" i="14"/>
  <c r="T1123" i="14"/>
  <c r="N1123" i="14"/>
  <c r="J1123" i="14"/>
  <c r="C1123" i="14"/>
  <c r="Q1123" i="14" s="1"/>
  <c r="U1122" i="14"/>
  <c r="T1122" i="14"/>
  <c r="J1122" i="14"/>
  <c r="C1122" i="14"/>
  <c r="Q1122" i="14" s="1"/>
  <c r="U1121" i="14"/>
  <c r="T1121" i="14"/>
  <c r="N1121" i="14"/>
  <c r="J1121" i="14"/>
  <c r="C1121" i="14"/>
  <c r="Q1121" i="14" s="1"/>
  <c r="U1120" i="14"/>
  <c r="T1120" i="14"/>
  <c r="N1120" i="14"/>
  <c r="J1120" i="14"/>
  <c r="C1120" i="14"/>
  <c r="Q1120" i="14" s="1"/>
  <c r="U1119" i="14"/>
  <c r="T1119" i="14"/>
  <c r="J1119" i="14"/>
  <c r="C1119" i="14"/>
  <c r="Q1119" i="14" s="1"/>
  <c r="U1118" i="14"/>
  <c r="T1118" i="14"/>
  <c r="J1118" i="14"/>
  <c r="C1118" i="14"/>
  <c r="Q1118" i="14" s="1"/>
  <c r="U1117" i="14"/>
  <c r="T1117" i="14"/>
  <c r="Q1117" i="14"/>
  <c r="S1117" i="14"/>
  <c r="J1117" i="14"/>
  <c r="C1117" i="14"/>
  <c r="U1116" i="14"/>
  <c r="T1116" i="14"/>
  <c r="N1116" i="14"/>
  <c r="J1116" i="14"/>
  <c r="C1116" i="14"/>
  <c r="Q1116" i="14" s="1"/>
  <c r="U1115" i="14"/>
  <c r="T1115" i="14"/>
  <c r="J1115" i="14"/>
  <c r="C1115" i="14"/>
  <c r="Q1115" i="14" s="1"/>
  <c r="U1114" i="14"/>
  <c r="T1114" i="14"/>
  <c r="N1114" i="14"/>
  <c r="J1114" i="14"/>
  <c r="C1114" i="14"/>
  <c r="Q1114" i="14" s="1"/>
  <c r="U1113" i="14"/>
  <c r="T1113" i="14"/>
  <c r="J1113" i="14"/>
  <c r="C1113" i="14"/>
  <c r="Q1113" i="14" s="1"/>
  <c r="U1112" i="14"/>
  <c r="T1112" i="14"/>
  <c r="N1112" i="14"/>
  <c r="J1112" i="14"/>
  <c r="C1112" i="14"/>
  <c r="Q1112" i="14" s="1"/>
  <c r="U1111" i="14"/>
  <c r="T1111" i="14"/>
  <c r="N1111" i="14"/>
  <c r="J1111" i="14"/>
  <c r="C1111" i="14"/>
  <c r="Q1111" i="14" s="1"/>
  <c r="U1110" i="14"/>
  <c r="T1110" i="14"/>
  <c r="N1110" i="14"/>
  <c r="J1110" i="14"/>
  <c r="C1110" i="14"/>
  <c r="Q1110" i="14" s="1"/>
  <c r="U1109" i="14"/>
  <c r="T1109" i="14"/>
  <c r="N1109" i="14"/>
  <c r="J1109" i="14"/>
  <c r="C1109" i="14"/>
  <c r="Q1109" i="14" s="1"/>
  <c r="U1108" i="14"/>
  <c r="T1108" i="14"/>
  <c r="N1108" i="14"/>
  <c r="J1108" i="14"/>
  <c r="C1108" i="14"/>
  <c r="Q1108" i="14" s="1"/>
  <c r="U1107" i="14"/>
  <c r="T1107" i="14"/>
  <c r="N1107" i="14"/>
  <c r="J1107" i="14"/>
  <c r="C1107" i="14"/>
  <c r="Q1107" i="14" s="1"/>
  <c r="U1106" i="14"/>
  <c r="T1106" i="14"/>
  <c r="J1106" i="14"/>
  <c r="C1106" i="14"/>
  <c r="Q1106" i="14" s="1"/>
  <c r="U1105" i="14"/>
  <c r="T1105" i="14"/>
  <c r="Q1105" i="14"/>
  <c r="N1105" i="14"/>
  <c r="J1105" i="14"/>
  <c r="C1105" i="14"/>
  <c r="U1104" i="14"/>
  <c r="T1104" i="14"/>
  <c r="N1104" i="14"/>
  <c r="J1104" i="14"/>
  <c r="C1104" i="14"/>
  <c r="Q1104" i="14" s="1"/>
  <c r="U1103" i="14"/>
  <c r="T1103" i="14"/>
  <c r="N1103" i="14"/>
  <c r="J1103" i="14"/>
  <c r="C1103" i="14"/>
  <c r="Q1103" i="14" s="1"/>
  <c r="U1102" i="14"/>
  <c r="T1102" i="14"/>
  <c r="Q1102" i="14"/>
  <c r="N1102" i="14"/>
  <c r="J1102" i="14"/>
  <c r="C1102" i="14"/>
  <c r="U1101" i="14"/>
  <c r="T1101" i="14"/>
  <c r="J1101" i="14"/>
  <c r="C1101" i="14"/>
  <c r="Q1101" i="14" s="1"/>
  <c r="U1100" i="14"/>
  <c r="T1100" i="14"/>
  <c r="J1100" i="14"/>
  <c r="C1100" i="14"/>
  <c r="Q1100" i="14" s="1"/>
  <c r="U1099" i="14"/>
  <c r="T1099" i="14"/>
  <c r="N1099" i="14"/>
  <c r="J1099" i="14"/>
  <c r="C1099" i="14"/>
  <c r="Q1099" i="14" s="1"/>
  <c r="U1098" i="14"/>
  <c r="T1098" i="14"/>
  <c r="J1098" i="14"/>
  <c r="C1098" i="14"/>
  <c r="Q1098" i="14" s="1"/>
  <c r="U1097" i="14"/>
  <c r="T1097" i="14"/>
  <c r="N1097" i="14"/>
  <c r="J1097" i="14"/>
  <c r="C1097" i="14"/>
  <c r="Q1097" i="14" s="1"/>
  <c r="U1096" i="14"/>
  <c r="T1096" i="14"/>
  <c r="N1096" i="14"/>
  <c r="J1096" i="14"/>
  <c r="C1096" i="14"/>
  <c r="Q1096" i="14" s="1"/>
  <c r="U1095" i="14"/>
  <c r="T1095" i="14"/>
  <c r="N1095" i="14"/>
  <c r="J1095" i="14"/>
  <c r="C1095" i="14"/>
  <c r="Q1095" i="14" s="1"/>
  <c r="U1094" i="14"/>
  <c r="T1094" i="14"/>
  <c r="S1094" i="14"/>
  <c r="J1094" i="14"/>
  <c r="C1094" i="14"/>
  <c r="Q1094" i="14" s="1"/>
  <c r="U1093" i="14"/>
  <c r="T1093" i="14"/>
  <c r="S1093" i="14"/>
  <c r="J1093" i="14"/>
  <c r="C1093" i="14"/>
  <c r="Q1093" i="14" s="1"/>
  <c r="U1092" i="14"/>
  <c r="T1092" i="14"/>
  <c r="N1092" i="14"/>
  <c r="J1092" i="14"/>
  <c r="C1092" i="14"/>
  <c r="Q1092" i="14" s="1"/>
  <c r="U1091" i="14"/>
  <c r="T1091" i="14"/>
  <c r="S1091" i="14"/>
  <c r="J1091" i="14"/>
  <c r="C1091" i="14"/>
  <c r="Q1091" i="14" s="1"/>
  <c r="U1090" i="14"/>
  <c r="T1090" i="14"/>
  <c r="J1090" i="14"/>
  <c r="C1090" i="14"/>
  <c r="Q1090" i="14" s="1"/>
  <c r="U1089" i="14"/>
  <c r="T1089" i="14"/>
  <c r="N1089" i="14"/>
  <c r="J1089" i="14"/>
  <c r="C1089" i="14"/>
  <c r="Q1089" i="14" s="1"/>
  <c r="U1088" i="14"/>
  <c r="T1088" i="14"/>
  <c r="N1088" i="14"/>
  <c r="J1088" i="14"/>
  <c r="C1088" i="14"/>
  <c r="Q1088" i="14" s="1"/>
  <c r="U1087" i="14"/>
  <c r="T1087" i="14"/>
  <c r="N1087" i="14"/>
  <c r="J1087" i="14"/>
  <c r="C1087" i="14"/>
  <c r="Q1087" i="14" s="1"/>
  <c r="U1086" i="14"/>
  <c r="T1086" i="14"/>
  <c r="N1086" i="14"/>
  <c r="J1086" i="14"/>
  <c r="C1086" i="14"/>
  <c r="Q1086" i="14" s="1"/>
  <c r="U1085" i="14"/>
  <c r="T1085" i="14"/>
  <c r="S1085" i="14"/>
  <c r="J1085" i="14"/>
  <c r="C1085" i="14"/>
  <c r="Q1085" i="14" s="1"/>
  <c r="U1084" i="14"/>
  <c r="T1084" i="14"/>
  <c r="N1084" i="14"/>
  <c r="J1084" i="14"/>
  <c r="C1084" i="14"/>
  <c r="Q1084" i="14" s="1"/>
  <c r="U1083" i="14"/>
  <c r="T1083" i="14"/>
  <c r="N1083" i="14"/>
  <c r="J1083" i="14"/>
  <c r="C1083" i="14"/>
  <c r="Q1083" i="14" s="1"/>
  <c r="U1082" i="14"/>
  <c r="T1082" i="14"/>
  <c r="N1082" i="14"/>
  <c r="J1082" i="14"/>
  <c r="C1082" i="14"/>
  <c r="Q1082" i="14" s="1"/>
  <c r="U1081" i="14"/>
  <c r="T1081" i="14"/>
  <c r="N1081" i="14"/>
  <c r="J1081" i="14"/>
  <c r="C1081" i="14"/>
  <c r="Q1081" i="14" s="1"/>
  <c r="U1080" i="14"/>
  <c r="T1080" i="14"/>
  <c r="N1080" i="14"/>
  <c r="J1080" i="14"/>
  <c r="C1080" i="14"/>
  <c r="Q1080" i="14" s="1"/>
  <c r="U1079" i="14"/>
  <c r="T1079" i="14"/>
  <c r="N1079" i="14"/>
  <c r="J1079" i="14"/>
  <c r="C1079" i="14"/>
  <c r="Q1079" i="14" s="1"/>
  <c r="U1078" i="14"/>
  <c r="T1078" i="14"/>
  <c r="J1078" i="14"/>
  <c r="C1078" i="14"/>
  <c r="Q1078" i="14" s="1"/>
  <c r="U1077" i="14"/>
  <c r="T1077" i="14"/>
  <c r="N1077" i="14"/>
  <c r="J1077" i="14"/>
  <c r="C1077" i="14"/>
  <c r="Q1077" i="14" s="1"/>
  <c r="U1076" i="14"/>
  <c r="T1076" i="14"/>
  <c r="N1076" i="14"/>
  <c r="J1076" i="14"/>
  <c r="C1076" i="14"/>
  <c r="Q1076" i="14" s="1"/>
  <c r="U1075" i="14"/>
  <c r="T1075" i="14"/>
  <c r="N1075" i="14"/>
  <c r="J1075" i="14"/>
  <c r="C1075" i="14"/>
  <c r="Q1075" i="14" s="1"/>
  <c r="U1074" i="14"/>
  <c r="T1074" i="14"/>
  <c r="N1074" i="14"/>
  <c r="J1074" i="14"/>
  <c r="C1074" i="14"/>
  <c r="Q1074" i="14" s="1"/>
  <c r="U1073" i="14"/>
  <c r="T1073" i="14"/>
  <c r="N1073" i="14"/>
  <c r="J1073" i="14"/>
  <c r="C1073" i="14"/>
  <c r="Q1073" i="14" s="1"/>
  <c r="U1072" i="14"/>
  <c r="T1072" i="14"/>
  <c r="N1072" i="14"/>
  <c r="J1072" i="14"/>
  <c r="C1072" i="14"/>
  <c r="Q1072" i="14" s="1"/>
  <c r="U1071" i="14"/>
  <c r="T1071" i="14"/>
  <c r="N1071" i="14"/>
  <c r="J1071" i="14"/>
  <c r="C1071" i="14"/>
  <c r="Q1071" i="14" s="1"/>
  <c r="U1070" i="14"/>
  <c r="T1070" i="14"/>
  <c r="J1070" i="14"/>
  <c r="C1070" i="14"/>
  <c r="Q1070" i="14" s="1"/>
  <c r="U1069" i="14"/>
  <c r="T1069" i="14"/>
  <c r="N1069" i="14"/>
  <c r="J1069" i="14"/>
  <c r="C1069" i="14"/>
  <c r="Q1069" i="14" s="1"/>
  <c r="U1068" i="14"/>
  <c r="T1068" i="14"/>
  <c r="N1068" i="14"/>
  <c r="J1068" i="14"/>
  <c r="C1068" i="14"/>
  <c r="Q1068" i="14" s="1"/>
  <c r="U1067" i="14"/>
  <c r="T1067" i="14"/>
  <c r="N1067" i="14"/>
  <c r="J1067" i="14"/>
  <c r="C1067" i="14"/>
  <c r="Q1067" i="14" s="1"/>
  <c r="U1066" i="14"/>
  <c r="T1066" i="14"/>
  <c r="J1066" i="14"/>
  <c r="C1066" i="14"/>
  <c r="Q1066" i="14" s="1"/>
  <c r="U1065" i="14"/>
  <c r="T1065" i="14"/>
  <c r="J1065" i="14"/>
  <c r="C1065" i="14"/>
  <c r="Q1065" i="14" s="1"/>
  <c r="U1064" i="14"/>
  <c r="T1064" i="14"/>
  <c r="N1064" i="14"/>
  <c r="J1064" i="14"/>
  <c r="C1064" i="14"/>
  <c r="Q1064" i="14" s="1"/>
  <c r="U1063" i="14"/>
  <c r="T1063" i="14"/>
  <c r="N1063" i="14"/>
  <c r="J1063" i="14"/>
  <c r="C1063" i="14"/>
  <c r="Q1063" i="14" s="1"/>
  <c r="U1062" i="14"/>
  <c r="T1062" i="14"/>
  <c r="S1062" i="14"/>
  <c r="J1062" i="14"/>
  <c r="C1062" i="14"/>
  <c r="Q1062" i="14" s="1"/>
  <c r="U1061" i="14"/>
  <c r="T1061" i="14"/>
  <c r="N1061" i="14"/>
  <c r="J1061" i="14"/>
  <c r="C1061" i="14"/>
  <c r="Q1061" i="14" s="1"/>
  <c r="U1060" i="14"/>
  <c r="T1060" i="14"/>
  <c r="N1060" i="14"/>
  <c r="J1060" i="14"/>
  <c r="C1060" i="14"/>
  <c r="Q1060" i="14" s="1"/>
  <c r="U1059" i="14"/>
  <c r="T1059" i="14"/>
  <c r="N1059" i="14"/>
  <c r="J1059" i="14"/>
  <c r="C1059" i="14"/>
  <c r="Q1059" i="14" s="1"/>
  <c r="U1058" i="14"/>
  <c r="T1058" i="14"/>
  <c r="J1058" i="14"/>
  <c r="C1058" i="14"/>
  <c r="Q1058" i="14" s="1"/>
  <c r="U1057" i="14"/>
  <c r="T1057" i="14"/>
  <c r="N1057" i="14"/>
  <c r="J1057" i="14"/>
  <c r="C1057" i="14"/>
  <c r="Q1057" i="14" s="1"/>
  <c r="U1056" i="14"/>
  <c r="T1056" i="14"/>
  <c r="N1056" i="14"/>
  <c r="J1056" i="14"/>
  <c r="C1056" i="14"/>
  <c r="Q1056" i="14" s="1"/>
  <c r="U1055" i="14"/>
  <c r="T1055" i="14"/>
  <c r="N1055" i="14"/>
  <c r="J1055" i="14"/>
  <c r="C1055" i="14"/>
  <c r="Q1055" i="14" s="1"/>
  <c r="U1054" i="14"/>
  <c r="T1054" i="14"/>
  <c r="N1054" i="14"/>
  <c r="J1054" i="14"/>
  <c r="C1054" i="14"/>
  <c r="Q1054" i="14" s="1"/>
  <c r="U1053" i="14"/>
  <c r="T1053" i="14"/>
  <c r="N1053" i="14"/>
  <c r="J1053" i="14"/>
  <c r="C1053" i="14"/>
  <c r="Q1053" i="14" s="1"/>
  <c r="U1052" i="14"/>
  <c r="T1052" i="14"/>
  <c r="N1052" i="14"/>
  <c r="J1052" i="14"/>
  <c r="C1052" i="14"/>
  <c r="Q1052" i="14" s="1"/>
  <c r="U1051" i="14"/>
  <c r="T1051" i="14"/>
  <c r="N1051" i="14"/>
  <c r="J1051" i="14"/>
  <c r="C1051" i="14"/>
  <c r="Q1051" i="14" s="1"/>
  <c r="U1050" i="14"/>
  <c r="T1050" i="14"/>
  <c r="S1050" i="14"/>
  <c r="J1050" i="14"/>
  <c r="C1050" i="14"/>
  <c r="Q1050" i="14" s="1"/>
  <c r="U1049" i="14"/>
  <c r="T1049" i="14"/>
  <c r="Q1049" i="14"/>
  <c r="N1049" i="14"/>
  <c r="J1049" i="14"/>
  <c r="C1049" i="14"/>
  <c r="U1048" i="14"/>
  <c r="T1048" i="14"/>
  <c r="N1048" i="14"/>
  <c r="J1048" i="14"/>
  <c r="C1048" i="14"/>
  <c r="Q1048" i="14" s="1"/>
  <c r="U1047" i="14"/>
  <c r="T1047" i="14"/>
  <c r="N1047" i="14"/>
  <c r="J1047" i="14"/>
  <c r="C1047" i="14"/>
  <c r="Q1047" i="14" s="1"/>
  <c r="U1046" i="14"/>
  <c r="T1046" i="14"/>
  <c r="N1046" i="14"/>
  <c r="J1046" i="14"/>
  <c r="C1046" i="14"/>
  <c r="Q1046" i="14" s="1"/>
  <c r="U1045" i="14"/>
  <c r="T1045" i="14"/>
  <c r="N1045" i="14"/>
  <c r="J1045" i="14"/>
  <c r="C1045" i="14"/>
  <c r="Q1045" i="14" s="1"/>
  <c r="U1044" i="14"/>
  <c r="T1044" i="14"/>
  <c r="N1044" i="14"/>
  <c r="J1044" i="14"/>
  <c r="C1044" i="14"/>
  <c r="Q1044" i="14" s="1"/>
  <c r="U1043" i="14"/>
  <c r="T1043" i="14"/>
  <c r="N1043" i="14"/>
  <c r="J1043" i="14"/>
  <c r="C1043" i="14"/>
  <c r="Q1043" i="14" s="1"/>
  <c r="U1042" i="14"/>
  <c r="T1042" i="14"/>
  <c r="S1042" i="14"/>
  <c r="J1042" i="14"/>
  <c r="C1042" i="14"/>
  <c r="Q1042" i="14" s="1"/>
  <c r="U1041" i="14"/>
  <c r="T1041" i="14"/>
  <c r="Q1041" i="14"/>
  <c r="N1041" i="14"/>
  <c r="J1041" i="14"/>
  <c r="C1041" i="14"/>
  <c r="U1040" i="14"/>
  <c r="T1040" i="14"/>
  <c r="N1040" i="14"/>
  <c r="J1040" i="14"/>
  <c r="C1040" i="14"/>
  <c r="Q1040" i="14" s="1"/>
  <c r="U1039" i="14"/>
  <c r="T1039" i="14"/>
  <c r="N1039" i="14"/>
  <c r="J1039" i="14"/>
  <c r="C1039" i="14"/>
  <c r="Q1039" i="14" s="1"/>
  <c r="U1038" i="14"/>
  <c r="T1038" i="14"/>
  <c r="N1038" i="14"/>
  <c r="J1038" i="14"/>
  <c r="C1038" i="14"/>
  <c r="Q1038" i="14" s="1"/>
  <c r="U1037" i="14"/>
  <c r="T1037" i="14"/>
  <c r="N1037" i="14"/>
  <c r="J1037" i="14"/>
  <c r="C1037" i="14"/>
  <c r="Q1037" i="14" s="1"/>
  <c r="U1036" i="14"/>
  <c r="T1036" i="14"/>
  <c r="N1036" i="14"/>
  <c r="J1036" i="14"/>
  <c r="C1036" i="14"/>
  <c r="Q1036" i="14" s="1"/>
  <c r="U1035" i="14"/>
  <c r="T1035" i="14"/>
  <c r="N1035" i="14"/>
  <c r="J1035" i="14"/>
  <c r="C1035" i="14"/>
  <c r="Q1035" i="14" s="1"/>
  <c r="U1034" i="14"/>
  <c r="T1034" i="14"/>
  <c r="J1034" i="14"/>
  <c r="C1034" i="14"/>
  <c r="Q1034" i="14" s="1"/>
  <c r="U1033" i="14"/>
  <c r="T1033" i="14"/>
  <c r="N1033" i="14"/>
  <c r="J1033" i="14"/>
  <c r="C1033" i="14"/>
  <c r="Q1033" i="14" s="1"/>
  <c r="U1032" i="14"/>
  <c r="T1032" i="14"/>
  <c r="N1032" i="14"/>
  <c r="J1032" i="14"/>
  <c r="C1032" i="14"/>
  <c r="Q1032" i="14" s="1"/>
  <c r="U1031" i="14"/>
  <c r="T1031" i="14"/>
  <c r="N1031" i="14"/>
  <c r="J1031" i="14"/>
  <c r="C1031" i="14"/>
  <c r="Q1031" i="14" s="1"/>
  <c r="U1030" i="14"/>
  <c r="T1030" i="14"/>
  <c r="N1030" i="14"/>
  <c r="J1030" i="14"/>
  <c r="C1030" i="14"/>
  <c r="Q1030" i="14" s="1"/>
  <c r="U1029" i="14"/>
  <c r="T1029" i="14"/>
  <c r="N1029" i="14"/>
  <c r="J1029" i="14"/>
  <c r="C1029" i="14"/>
  <c r="Q1029" i="14" s="1"/>
  <c r="U1028" i="14"/>
  <c r="T1028" i="14"/>
  <c r="N1028" i="14"/>
  <c r="J1028" i="14"/>
  <c r="C1028" i="14"/>
  <c r="Q1028" i="14" s="1"/>
  <c r="U1027" i="14"/>
  <c r="T1027" i="14"/>
  <c r="N1027" i="14"/>
  <c r="J1027" i="14"/>
  <c r="C1027" i="14"/>
  <c r="Q1027" i="14" s="1"/>
  <c r="U1026" i="14"/>
  <c r="T1026" i="14"/>
  <c r="N1026" i="14"/>
  <c r="J1026" i="14"/>
  <c r="C1026" i="14"/>
  <c r="Q1026" i="14" s="1"/>
  <c r="U1025" i="14"/>
  <c r="T1025" i="14"/>
  <c r="N1025" i="14"/>
  <c r="J1025" i="14"/>
  <c r="C1025" i="14"/>
  <c r="Q1025" i="14" s="1"/>
  <c r="U1024" i="14"/>
  <c r="T1024" i="14"/>
  <c r="N1024" i="14"/>
  <c r="J1024" i="14"/>
  <c r="C1024" i="14"/>
  <c r="Q1024" i="14" s="1"/>
  <c r="U1023" i="14"/>
  <c r="T1023" i="14"/>
  <c r="N1023" i="14"/>
  <c r="J1023" i="14"/>
  <c r="C1023" i="14"/>
  <c r="Q1023" i="14" s="1"/>
  <c r="U1022" i="14"/>
  <c r="T1022" i="14"/>
  <c r="N1022" i="14"/>
  <c r="J1022" i="14"/>
  <c r="C1022" i="14"/>
  <c r="Q1022" i="14" s="1"/>
  <c r="U1021" i="14"/>
  <c r="T1021" i="14"/>
  <c r="N1021" i="14"/>
  <c r="J1021" i="14"/>
  <c r="C1021" i="14"/>
  <c r="Q1021" i="14" s="1"/>
  <c r="U1020" i="14"/>
  <c r="T1020" i="14"/>
  <c r="J1020" i="14"/>
  <c r="C1020" i="14"/>
  <c r="Q1020" i="14" s="1"/>
  <c r="U1019" i="14"/>
  <c r="T1019" i="14"/>
  <c r="N1019" i="14"/>
  <c r="J1019" i="14"/>
  <c r="C1019" i="14"/>
  <c r="Q1019" i="14" s="1"/>
  <c r="U1018" i="14"/>
  <c r="T1018" i="14"/>
  <c r="Q1018" i="14"/>
  <c r="J1018" i="14"/>
  <c r="C1018" i="14"/>
  <c r="U1017" i="14"/>
  <c r="T1017" i="14"/>
  <c r="Q1017" i="14"/>
  <c r="N1017" i="14"/>
  <c r="J1017" i="14"/>
  <c r="C1017" i="14"/>
  <c r="U1016" i="14"/>
  <c r="T1016" i="14"/>
  <c r="N1016" i="14"/>
  <c r="J1016" i="14"/>
  <c r="C1016" i="14"/>
  <c r="Q1016" i="14" s="1"/>
  <c r="U1015" i="14"/>
  <c r="T1015" i="14"/>
  <c r="N1015" i="14"/>
  <c r="J1015" i="14"/>
  <c r="C1015" i="14"/>
  <c r="Q1015" i="14" s="1"/>
  <c r="U1014" i="14"/>
  <c r="T1014" i="14"/>
  <c r="N1014" i="14"/>
  <c r="J1014" i="14"/>
  <c r="C1014" i="14"/>
  <c r="Q1014" i="14" s="1"/>
  <c r="U1013" i="14"/>
  <c r="T1013" i="14"/>
  <c r="N1013" i="14"/>
  <c r="J1013" i="14"/>
  <c r="C1013" i="14"/>
  <c r="Q1013" i="14" s="1"/>
  <c r="U1012" i="14"/>
  <c r="T1012" i="14"/>
  <c r="N1012" i="14"/>
  <c r="J1012" i="14"/>
  <c r="C1012" i="14"/>
  <c r="Q1012" i="14" s="1"/>
  <c r="U1011" i="14"/>
  <c r="T1011" i="14"/>
  <c r="N1011" i="14"/>
  <c r="J1011" i="14"/>
  <c r="C1011" i="14"/>
  <c r="Q1011" i="14" s="1"/>
  <c r="U1010" i="14"/>
  <c r="T1010" i="14"/>
  <c r="J1010" i="14"/>
  <c r="C1010" i="14"/>
  <c r="Q1010" i="14" s="1"/>
  <c r="U1009" i="14"/>
  <c r="T1009" i="14"/>
  <c r="N1009" i="14"/>
  <c r="J1009" i="14"/>
  <c r="C1009" i="14"/>
  <c r="Q1009" i="14" s="1"/>
  <c r="U1008" i="14"/>
  <c r="T1008" i="14"/>
  <c r="S1008" i="14"/>
  <c r="J1008" i="14"/>
  <c r="C1008" i="14"/>
  <c r="Q1008" i="14" s="1"/>
  <c r="U1007" i="14"/>
  <c r="T1007" i="14"/>
  <c r="N1007" i="14"/>
  <c r="J1007" i="14"/>
  <c r="C1007" i="14"/>
  <c r="Q1007" i="14" s="1"/>
  <c r="U1006" i="14"/>
  <c r="T1006" i="14"/>
  <c r="Q1006" i="14"/>
  <c r="S1006" i="14"/>
  <c r="J1006" i="14"/>
  <c r="C1006" i="14"/>
  <c r="U1005" i="14"/>
  <c r="T1005" i="14"/>
  <c r="Q1005" i="14"/>
  <c r="N1005" i="14"/>
  <c r="J1005" i="14"/>
  <c r="C1005" i="14"/>
  <c r="U1004" i="14"/>
  <c r="T1004" i="14"/>
  <c r="J1004" i="14"/>
  <c r="C1004" i="14"/>
  <c r="Q1004" i="14" s="1"/>
  <c r="U1003" i="14"/>
  <c r="T1003" i="14"/>
  <c r="N1003" i="14"/>
  <c r="J1003" i="14"/>
  <c r="C1003" i="14"/>
  <c r="Q1003" i="14" s="1"/>
  <c r="U1002" i="14"/>
  <c r="T1002" i="14"/>
  <c r="N1002" i="14"/>
  <c r="J1002" i="14"/>
  <c r="C1002" i="14"/>
  <c r="Q1002" i="14" s="1"/>
  <c r="U1001" i="14"/>
  <c r="T1001" i="14"/>
  <c r="N1001" i="14"/>
  <c r="J1001" i="14"/>
  <c r="C1001" i="14"/>
  <c r="Q1001" i="14" s="1"/>
  <c r="U1000" i="14"/>
  <c r="T1000" i="14"/>
  <c r="N1000" i="14"/>
  <c r="J1000" i="14"/>
  <c r="C1000" i="14"/>
  <c r="Q1000" i="14" s="1"/>
  <c r="U999" i="14"/>
  <c r="T999" i="14"/>
  <c r="N999" i="14"/>
  <c r="J999" i="14"/>
  <c r="C999" i="14"/>
  <c r="Q999" i="14" s="1"/>
  <c r="U998" i="14"/>
  <c r="T998" i="14"/>
  <c r="J998" i="14"/>
  <c r="C998" i="14"/>
  <c r="Q998" i="14" s="1"/>
  <c r="U997" i="14"/>
  <c r="T997" i="14"/>
  <c r="N997" i="14"/>
  <c r="J997" i="14"/>
  <c r="C997" i="14"/>
  <c r="Q997" i="14" s="1"/>
  <c r="U996" i="14"/>
  <c r="T996" i="14"/>
  <c r="J996" i="14"/>
  <c r="C996" i="14"/>
  <c r="Q996" i="14" s="1"/>
  <c r="U995" i="14"/>
  <c r="T995" i="14"/>
  <c r="N995" i="14"/>
  <c r="J995" i="14"/>
  <c r="C995" i="14"/>
  <c r="Q995" i="14" s="1"/>
  <c r="U994" i="14"/>
  <c r="T994" i="14"/>
  <c r="J994" i="14"/>
  <c r="C994" i="14"/>
  <c r="Q994" i="14" s="1"/>
  <c r="U993" i="14"/>
  <c r="T993" i="14"/>
  <c r="N993" i="14"/>
  <c r="J993" i="14"/>
  <c r="C993" i="14"/>
  <c r="Q993" i="14" s="1"/>
  <c r="U992" i="14"/>
  <c r="T992" i="14"/>
  <c r="J992" i="14"/>
  <c r="C992" i="14"/>
  <c r="Q992" i="14" s="1"/>
  <c r="U991" i="14"/>
  <c r="T991" i="14"/>
  <c r="N991" i="14"/>
  <c r="J991" i="14"/>
  <c r="C991" i="14"/>
  <c r="Q991" i="14" s="1"/>
  <c r="U990" i="14"/>
  <c r="T990" i="14"/>
  <c r="J990" i="14"/>
  <c r="C990" i="14"/>
  <c r="Q990" i="14" s="1"/>
  <c r="U989" i="14"/>
  <c r="T989" i="14"/>
  <c r="N989" i="14"/>
  <c r="J989" i="14"/>
  <c r="C989" i="14"/>
  <c r="Q989" i="14" s="1"/>
  <c r="U988" i="14"/>
  <c r="T988" i="14"/>
  <c r="N988" i="14"/>
  <c r="J988" i="14"/>
  <c r="C988" i="14"/>
  <c r="Q988" i="14" s="1"/>
  <c r="U987" i="14"/>
  <c r="T987" i="14"/>
  <c r="N987" i="14"/>
  <c r="J987" i="14"/>
  <c r="C987" i="14"/>
  <c r="Q987" i="14" s="1"/>
  <c r="U986" i="14"/>
  <c r="T986" i="14"/>
  <c r="J986" i="14"/>
  <c r="C986" i="14"/>
  <c r="Q986" i="14" s="1"/>
  <c r="U985" i="14"/>
  <c r="T985" i="14"/>
  <c r="N985" i="14"/>
  <c r="J985" i="14"/>
  <c r="C985" i="14"/>
  <c r="Q985" i="14" s="1"/>
  <c r="U984" i="14"/>
  <c r="T984" i="14"/>
  <c r="J984" i="14"/>
  <c r="C984" i="14"/>
  <c r="Q984" i="14" s="1"/>
  <c r="U983" i="14"/>
  <c r="T983" i="14"/>
  <c r="N983" i="14"/>
  <c r="J983" i="14"/>
  <c r="C983" i="14"/>
  <c r="Q983" i="14" s="1"/>
  <c r="U982" i="14"/>
  <c r="T982" i="14"/>
  <c r="N982" i="14"/>
  <c r="J982" i="14"/>
  <c r="C982" i="14"/>
  <c r="Q982" i="14" s="1"/>
  <c r="U981" i="14"/>
  <c r="T981" i="14"/>
  <c r="N981" i="14"/>
  <c r="J981" i="14"/>
  <c r="C981" i="14"/>
  <c r="Q981" i="14" s="1"/>
  <c r="U980" i="14"/>
  <c r="T980" i="14"/>
  <c r="N980" i="14"/>
  <c r="J980" i="14"/>
  <c r="C980" i="14"/>
  <c r="Q980" i="14" s="1"/>
  <c r="U979" i="14"/>
  <c r="T979" i="14"/>
  <c r="N979" i="14"/>
  <c r="J979" i="14"/>
  <c r="C979" i="14"/>
  <c r="Q979" i="14" s="1"/>
  <c r="U978" i="14"/>
  <c r="T978" i="14"/>
  <c r="N978" i="14"/>
  <c r="J978" i="14"/>
  <c r="C978" i="14"/>
  <c r="Q978" i="14" s="1"/>
  <c r="U977" i="14"/>
  <c r="T977" i="14"/>
  <c r="N977" i="14"/>
  <c r="J977" i="14"/>
  <c r="C977" i="14"/>
  <c r="Q977" i="14" s="1"/>
  <c r="U976" i="14"/>
  <c r="T976" i="14"/>
  <c r="N976" i="14"/>
  <c r="J976" i="14"/>
  <c r="C976" i="14"/>
  <c r="Q976" i="14" s="1"/>
  <c r="U975" i="14"/>
  <c r="T975" i="14"/>
  <c r="N975" i="14"/>
  <c r="J975" i="14"/>
  <c r="C975" i="14"/>
  <c r="Q975" i="14" s="1"/>
  <c r="U974" i="14"/>
  <c r="T974" i="14"/>
  <c r="J974" i="14"/>
  <c r="C974" i="14"/>
  <c r="Q974" i="14" s="1"/>
  <c r="U973" i="14"/>
  <c r="T973" i="14"/>
  <c r="N973" i="14"/>
  <c r="J973" i="14"/>
  <c r="C973" i="14"/>
  <c r="Q973" i="14" s="1"/>
  <c r="U972" i="14"/>
  <c r="T972" i="14"/>
  <c r="S972" i="14"/>
  <c r="J972" i="14"/>
  <c r="C972" i="14"/>
  <c r="Q972" i="14" s="1"/>
  <c r="U971" i="14"/>
  <c r="T971" i="14"/>
  <c r="N971" i="14"/>
  <c r="J971" i="14"/>
  <c r="C971" i="14"/>
  <c r="Q971" i="14" s="1"/>
  <c r="U970" i="14"/>
  <c r="T970" i="14"/>
  <c r="Q970" i="14"/>
  <c r="S970" i="14"/>
  <c r="J970" i="14"/>
  <c r="C970" i="14"/>
  <c r="U969" i="14"/>
  <c r="T969" i="14"/>
  <c r="Q969" i="14"/>
  <c r="N969" i="14"/>
  <c r="J969" i="14"/>
  <c r="C969" i="14"/>
  <c r="U968" i="14"/>
  <c r="T968" i="14"/>
  <c r="N968" i="14"/>
  <c r="J968" i="14"/>
  <c r="C968" i="14"/>
  <c r="Q968" i="14" s="1"/>
  <c r="U967" i="14"/>
  <c r="T967" i="14"/>
  <c r="N967" i="14"/>
  <c r="J967" i="14"/>
  <c r="C967" i="14"/>
  <c r="Q967" i="14" s="1"/>
  <c r="U966" i="14"/>
  <c r="T966" i="14"/>
  <c r="N966" i="14"/>
  <c r="J966" i="14"/>
  <c r="C966" i="14"/>
  <c r="Q966" i="14" s="1"/>
  <c r="U965" i="14"/>
  <c r="T965" i="14"/>
  <c r="N965" i="14"/>
  <c r="J965" i="14"/>
  <c r="C965" i="14"/>
  <c r="Q965" i="14" s="1"/>
  <c r="U964" i="14"/>
  <c r="T964" i="14"/>
  <c r="J964" i="14"/>
  <c r="C964" i="14"/>
  <c r="Q964" i="14" s="1"/>
  <c r="U963" i="14"/>
  <c r="T963" i="14"/>
  <c r="N963" i="14"/>
  <c r="J963" i="14"/>
  <c r="C963" i="14"/>
  <c r="Q963" i="14" s="1"/>
  <c r="U962" i="14"/>
  <c r="T962" i="14"/>
  <c r="Q962" i="14"/>
  <c r="J962" i="14"/>
  <c r="C962" i="14"/>
  <c r="U961" i="14"/>
  <c r="T961" i="14"/>
  <c r="Q961" i="14"/>
  <c r="N961" i="14"/>
  <c r="J961" i="14"/>
  <c r="C961" i="14"/>
  <c r="U960" i="14"/>
  <c r="T960" i="14"/>
  <c r="S960" i="14"/>
  <c r="J960" i="14"/>
  <c r="C960" i="14"/>
  <c r="Q960" i="14" s="1"/>
  <c r="U959" i="14"/>
  <c r="T959" i="14"/>
  <c r="N959" i="14"/>
  <c r="J959" i="14"/>
  <c r="C959" i="14"/>
  <c r="Q959" i="14" s="1"/>
  <c r="U958" i="14"/>
  <c r="T958" i="14"/>
  <c r="Q958" i="14"/>
  <c r="S958" i="14"/>
  <c r="J958" i="14"/>
  <c r="C958" i="14"/>
  <c r="U957" i="14"/>
  <c r="T957" i="14"/>
  <c r="N957" i="14"/>
  <c r="J957" i="14"/>
  <c r="C957" i="14"/>
  <c r="Q957" i="14" s="1"/>
  <c r="U956" i="14"/>
  <c r="T956" i="14"/>
  <c r="N956" i="14"/>
  <c r="J956" i="14"/>
  <c r="C956" i="14"/>
  <c r="Q956" i="14" s="1"/>
  <c r="U955" i="14"/>
  <c r="T955" i="14"/>
  <c r="N955" i="14"/>
  <c r="J955" i="14"/>
  <c r="C955" i="14"/>
  <c r="Q955" i="14" s="1"/>
  <c r="U954" i="14"/>
  <c r="T954" i="14"/>
  <c r="J954" i="14"/>
  <c r="C954" i="14"/>
  <c r="Q954" i="14" s="1"/>
  <c r="U953" i="14"/>
  <c r="T953" i="14"/>
  <c r="N953" i="14"/>
  <c r="J953" i="14"/>
  <c r="C953" i="14"/>
  <c r="Q953" i="14" s="1"/>
  <c r="U952" i="14"/>
  <c r="T952" i="14"/>
  <c r="S952" i="14"/>
  <c r="J952" i="14"/>
  <c r="C952" i="14"/>
  <c r="Q952" i="14" s="1"/>
  <c r="U951" i="14"/>
  <c r="T951" i="14"/>
  <c r="N951" i="14"/>
  <c r="J951" i="14"/>
  <c r="C951" i="14"/>
  <c r="Q951" i="14" s="1"/>
  <c r="U950" i="14"/>
  <c r="T950" i="14"/>
  <c r="N950" i="14"/>
  <c r="J950" i="14"/>
  <c r="C950" i="14"/>
  <c r="Q950" i="14" s="1"/>
  <c r="U949" i="14"/>
  <c r="T949" i="14"/>
  <c r="N949" i="14"/>
  <c r="J949" i="14"/>
  <c r="C949" i="14"/>
  <c r="Q949" i="14" s="1"/>
  <c r="U948" i="14"/>
  <c r="T948" i="14"/>
  <c r="S948" i="14"/>
  <c r="J948" i="14"/>
  <c r="C948" i="14"/>
  <c r="Q948" i="14" s="1"/>
  <c r="U947" i="14"/>
  <c r="T947" i="14"/>
  <c r="N947" i="14"/>
  <c r="J947" i="14"/>
  <c r="C947" i="14"/>
  <c r="Q947" i="14" s="1"/>
  <c r="U946" i="14"/>
  <c r="T946" i="14"/>
  <c r="J946" i="14"/>
  <c r="C946" i="14"/>
  <c r="Q946" i="14" s="1"/>
  <c r="U945" i="14"/>
  <c r="T945" i="14"/>
  <c r="Q945" i="14"/>
  <c r="J945" i="14"/>
  <c r="C945" i="14"/>
  <c r="U944" i="14"/>
  <c r="T944" i="14"/>
  <c r="N944" i="14"/>
  <c r="J944" i="14"/>
  <c r="C944" i="14"/>
  <c r="Q944" i="14" s="1"/>
  <c r="U943" i="14"/>
  <c r="T943" i="14"/>
  <c r="N943" i="14"/>
  <c r="J943" i="14"/>
  <c r="C943" i="14"/>
  <c r="Q943" i="14" s="1"/>
  <c r="U942" i="14"/>
  <c r="T942" i="14"/>
  <c r="N942" i="14"/>
  <c r="J942" i="14"/>
  <c r="C942" i="14"/>
  <c r="Q942" i="14" s="1"/>
  <c r="U941" i="14"/>
  <c r="T941" i="14"/>
  <c r="N941" i="14"/>
  <c r="J941" i="14"/>
  <c r="C941" i="14"/>
  <c r="Q941" i="14" s="1"/>
  <c r="U940" i="14"/>
  <c r="T940" i="14"/>
  <c r="J940" i="14"/>
  <c r="C940" i="14"/>
  <c r="Q940" i="14" s="1"/>
  <c r="U939" i="14"/>
  <c r="T939" i="14"/>
  <c r="N939" i="14"/>
  <c r="J939" i="14"/>
  <c r="C939" i="14"/>
  <c r="Q939" i="14" s="1"/>
  <c r="U938" i="14"/>
  <c r="T938" i="14"/>
  <c r="J938" i="14"/>
  <c r="C938" i="14"/>
  <c r="Q938" i="14" s="1"/>
  <c r="U937" i="14"/>
  <c r="T937" i="14"/>
  <c r="N937" i="14"/>
  <c r="J937" i="14"/>
  <c r="C937" i="14"/>
  <c r="Q937" i="14" s="1"/>
  <c r="U936" i="14"/>
  <c r="T936" i="14"/>
  <c r="J936" i="14"/>
  <c r="C936" i="14"/>
  <c r="Q936" i="14" s="1"/>
  <c r="U935" i="14"/>
  <c r="T935" i="14"/>
  <c r="N935" i="14"/>
  <c r="J935" i="14"/>
  <c r="C935" i="14"/>
  <c r="Q935" i="14" s="1"/>
  <c r="U934" i="14"/>
  <c r="T934" i="14"/>
  <c r="J934" i="14"/>
  <c r="C934" i="14"/>
  <c r="Q934" i="14" s="1"/>
  <c r="U933" i="14"/>
  <c r="T933" i="14"/>
  <c r="N933" i="14"/>
  <c r="J933" i="14"/>
  <c r="C933" i="14"/>
  <c r="Q933" i="14" s="1"/>
  <c r="U932" i="14"/>
  <c r="T932" i="14"/>
  <c r="J932" i="14"/>
  <c r="C932" i="14"/>
  <c r="Q932" i="14" s="1"/>
  <c r="U931" i="14"/>
  <c r="T931" i="14"/>
  <c r="N931" i="14"/>
  <c r="J931" i="14"/>
  <c r="C931" i="14"/>
  <c r="Q931" i="14" s="1"/>
  <c r="U930" i="14"/>
  <c r="T930" i="14"/>
  <c r="N930" i="14"/>
  <c r="J930" i="14"/>
  <c r="C930" i="14"/>
  <c r="Q930" i="14" s="1"/>
  <c r="U929" i="14"/>
  <c r="T929" i="14"/>
  <c r="N929" i="14"/>
  <c r="J929" i="14"/>
  <c r="C929" i="14"/>
  <c r="Q929" i="14" s="1"/>
  <c r="U928" i="14"/>
  <c r="T928" i="14"/>
  <c r="N928" i="14"/>
  <c r="J928" i="14"/>
  <c r="C928" i="14"/>
  <c r="Q928" i="14" s="1"/>
  <c r="U927" i="14"/>
  <c r="T927" i="14"/>
  <c r="N927" i="14"/>
  <c r="J927" i="14"/>
  <c r="C927" i="14"/>
  <c r="Q927" i="14" s="1"/>
  <c r="U926" i="14"/>
  <c r="T926" i="14"/>
  <c r="J926" i="14"/>
  <c r="C926" i="14"/>
  <c r="Q926" i="14" s="1"/>
  <c r="U925" i="14"/>
  <c r="T925" i="14"/>
  <c r="J925" i="14"/>
  <c r="C925" i="14"/>
  <c r="Q925" i="14" s="1"/>
  <c r="U924" i="14"/>
  <c r="T924" i="14"/>
  <c r="N924" i="14"/>
  <c r="J924" i="14"/>
  <c r="C924" i="14"/>
  <c r="Q924" i="14" s="1"/>
  <c r="U923" i="14"/>
  <c r="T923" i="14"/>
  <c r="N923" i="14"/>
  <c r="J923" i="14"/>
  <c r="C923" i="14"/>
  <c r="Q923" i="14" s="1"/>
  <c r="U922" i="14"/>
  <c r="T922" i="14"/>
  <c r="J922" i="14"/>
  <c r="C922" i="14"/>
  <c r="Q922" i="14" s="1"/>
  <c r="U921" i="14"/>
  <c r="T921" i="14"/>
  <c r="S921" i="14"/>
  <c r="J921" i="14"/>
  <c r="C921" i="14"/>
  <c r="Q921" i="14" s="1"/>
  <c r="U920" i="14"/>
  <c r="T920" i="14"/>
  <c r="N920" i="14"/>
  <c r="J920" i="14"/>
  <c r="C920" i="14"/>
  <c r="Q920" i="14" s="1"/>
  <c r="U919" i="14"/>
  <c r="T919" i="14"/>
  <c r="J919" i="14"/>
  <c r="C919" i="14"/>
  <c r="Q919" i="14" s="1"/>
  <c r="U918" i="14"/>
  <c r="T918" i="14"/>
  <c r="S918" i="14"/>
  <c r="J918" i="14"/>
  <c r="C918" i="14"/>
  <c r="Q918" i="14" s="1"/>
  <c r="U917" i="14"/>
  <c r="T917" i="14"/>
  <c r="S917" i="14"/>
  <c r="J917" i="14"/>
  <c r="C917" i="14"/>
  <c r="Q917" i="14" s="1"/>
  <c r="U916" i="14"/>
  <c r="T916" i="14"/>
  <c r="N916" i="14"/>
  <c r="J916" i="14"/>
  <c r="C916" i="14"/>
  <c r="Q916" i="14" s="1"/>
  <c r="U915" i="14"/>
  <c r="T915" i="14"/>
  <c r="N915" i="14"/>
  <c r="J915" i="14"/>
  <c r="C915" i="14"/>
  <c r="Q915" i="14" s="1"/>
  <c r="U914" i="14"/>
  <c r="T914" i="14"/>
  <c r="J914" i="14"/>
  <c r="C914" i="14"/>
  <c r="Q914" i="14" s="1"/>
  <c r="U913" i="14"/>
  <c r="T913" i="14"/>
  <c r="J913" i="14"/>
  <c r="C913" i="14"/>
  <c r="Q913" i="14" s="1"/>
  <c r="U912" i="14"/>
  <c r="T912" i="14"/>
  <c r="N912" i="14"/>
  <c r="J912" i="14"/>
  <c r="C912" i="14"/>
  <c r="Q912" i="14" s="1"/>
  <c r="U911" i="14"/>
  <c r="T911" i="14"/>
  <c r="N911" i="14"/>
  <c r="J911" i="14"/>
  <c r="C911" i="14"/>
  <c r="Q911" i="14" s="1"/>
  <c r="U910" i="14"/>
  <c r="T910" i="14"/>
  <c r="J910" i="14"/>
  <c r="C910" i="14"/>
  <c r="Q910" i="14" s="1"/>
  <c r="U909" i="14"/>
  <c r="T909" i="14"/>
  <c r="J909" i="14"/>
  <c r="C909" i="14"/>
  <c r="Q909" i="14" s="1"/>
  <c r="U908" i="14"/>
  <c r="T908" i="14"/>
  <c r="N908" i="14"/>
  <c r="J908" i="14"/>
  <c r="C908" i="14"/>
  <c r="Q908" i="14" s="1"/>
  <c r="U907" i="14"/>
  <c r="T907" i="14"/>
  <c r="N907" i="14"/>
  <c r="J907" i="14"/>
  <c r="C907" i="14"/>
  <c r="Q907" i="14" s="1"/>
  <c r="U906" i="14"/>
  <c r="T906" i="14"/>
  <c r="J906" i="14"/>
  <c r="C906" i="14"/>
  <c r="Q906" i="14" s="1"/>
  <c r="U905" i="14"/>
  <c r="T905" i="14"/>
  <c r="J905" i="14"/>
  <c r="C905" i="14"/>
  <c r="Q905" i="14" s="1"/>
  <c r="U904" i="14"/>
  <c r="T904" i="14"/>
  <c r="N904" i="14"/>
  <c r="J904" i="14"/>
  <c r="C904" i="14"/>
  <c r="Q904" i="14" s="1"/>
  <c r="U903" i="14"/>
  <c r="T903" i="14"/>
  <c r="N903" i="14"/>
  <c r="J903" i="14"/>
  <c r="C903" i="14"/>
  <c r="Q903" i="14" s="1"/>
  <c r="U902" i="14"/>
  <c r="T902" i="14"/>
  <c r="S902" i="14"/>
  <c r="J902" i="14"/>
  <c r="C902" i="14"/>
  <c r="Q902" i="14" s="1"/>
  <c r="U901" i="14"/>
  <c r="T901" i="14"/>
  <c r="J901" i="14"/>
  <c r="C901" i="14"/>
  <c r="Q901" i="14" s="1"/>
  <c r="U900" i="14"/>
  <c r="T900" i="14"/>
  <c r="N900" i="14"/>
  <c r="J900" i="14"/>
  <c r="C900" i="14"/>
  <c r="Q900" i="14" s="1"/>
  <c r="U899" i="14"/>
  <c r="T899" i="14"/>
  <c r="N899" i="14"/>
  <c r="J899" i="14"/>
  <c r="C899" i="14"/>
  <c r="Q899" i="14" s="1"/>
  <c r="U898" i="14"/>
  <c r="T898" i="14"/>
  <c r="S898" i="14"/>
  <c r="J898" i="14"/>
  <c r="C898" i="14"/>
  <c r="Q898" i="14" s="1"/>
  <c r="U897" i="14"/>
  <c r="T897" i="14"/>
  <c r="J897" i="14"/>
  <c r="C897" i="14"/>
  <c r="Q897" i="14" s="1"/>
  <c r="U896" i="14"/>
  <c r="T896" i="14"/>
  <c r="N896" i="14"/>
  <c r="J896" i="14"/>
  <c r="C896" i="14"/>
  <c r="Q896" i="14" s="1"/>
  <c r="U895" i="14"/>
  <c r="T895" i="14"/>
  <c r="N895" i="14"/>
  <c r="J895" i="14"/>
  <c r="C895" i="14"/>
  <c r="Q895" i="14" s="1"/>
  <c r="U894" i="14"/>
  <c r="T894" i="14"/>
  <c r="S894" i="14"/>
  <c r="J894" i="14"/>
  <c r="C894" i="14"/>
  <c r="Q894" i="14" s="1"/>
  <c r="U893" i="14"/>
  <c r="T893" i="14"/>
  <c r="N893" i="14"/>
  <c r="J893" i="14"/>
  <c r="C893" i="14"/>
  <c r="Q893" i="14" s="1"/>
  <c r="U892" i="14"/>
  <c r="T892" i="14"/>
  <c r="N892" i="14"/>
  <c r="J892" i="14"/>
  <c r="C892" i="14"/>
  <c r="Q892" i="14" s="1"/>
  <c r="U891" i="14"/>
  <c r="T891" i="14"/>
  <c r="N891" i="14"/>
  <c r="J891" i="14"/>
  <c r="C891" i="14"/>
  <c r="Q891" i="14" s="1"/>
  <c r="U890" i="14"/>
  <c r="T890" i="14"/>
  <c r="J890" i="14"/>
  <c r="C890" i="14"/>
  <c r="Q890" i="14" s="1"/>
  <c r="U889" i="14"/>
  <c r="T889" i="14"/>
  <c r="J889" i="14"/>
  <c r="C889" i="14"/>
  <c r="Q889" i="14" s="1"/>
  <c r="U888" i="14"/>
  <c r="T888" i="14"/>
  <c r="N888" i="14"/>
  <c r="J888" i="14"/>
  <c r="C888" i="14"/>
  <c r="Q888" i="14" s="1"/>
  <c r="U887" i="14"/>
  <c r="T887" i="14"/>
  <c r="N887" i="14"/>
  <c r="J887" i="14"/>
  <c r="C887" i="14"/>
  <c r="Q887" i="14" s="1"/>
  <c r="U886" i="14"/>
  <c r="T886" i="14"/>
  <c r="J886" i="14"/>
  <c r="C886" i="14"/>
  <c r="Q886" i="14" s="1"/>
  <c r="U885" i="14"/>
  <c r="T885" i="14"/>
  <c r="J885" i="14"/>
  <c r="C885" i="14"/>
  <c r="Q885" i="14" s="1"/>
  <c r="U884" i="14"/>
  <c r="T884" i="14"/>
  <c r="N884" i="14"/>
  <c r="J884" i="14"/>
  <c r="C884" i="14"/>
  <c r="Q884" i="14" s="1"/>
  <c r="U883" i="14"/>
  <c r="T883" i="14"/>
  <c r="J883" i="14"/>
  <c r="C883" i="14"/>
  <c r="Q883" i="14" s="1"/>
  <c r="U882" i="14"/>
  <c r="T882" i="14"/>
  <c r="J882" i="14"/>
  <c r="C882" i="14"/>
  <c r="Q882" i="14" s="1"/>
  <c r="U881" i="14"/>
  <c r="T881" i="14"/>
  <c r="Q881" i="14"/>
  <c r="J881" i="14"/>
  <c r="C881" i="14"/>
  <c r="U880" i="14"/>
  <c r="T880" i="14"/>
  <c r="Q880" i="14"/>
  <c r="N880" i="14"/>
  <c r="J880" i="14"/>
  <c r="C880" i="14"/>
  <c r="U879" i="14"/>
  <c r="T879" i="14"/>
  <c r="S879" i="14"/>
  <c r="J879" i="14"/>
  <c r="C879" i="14"/>
  <c r="Q879" i="14" s="1"/>
  <c r="U878" i="14"/>
  <c r="T878" i="14"/>
  <c r="J878" i="14"/>
  <c r="C878" i="14"/>
  <c r="Q878" i="14" s="1"/>
  <c r="U877" i="14"/>
  <c r="T877" i="14"/>
  <c r="Q877" i="14"/>
  <c r="N877" i="14"/>
  <c r="J877" i="14"/>
  <c r="C877" i="14"/>
  <c r="U876" i="14"/>
  <c r="T876" i="14"/>
  <c r="Q876" i="14"/>
  <c r="N876" i="14"/>
  <c r="J876" i="14"/>
  <c r="C876" i="14"/>
  <c r="U875" i="14"/>
  <c r="T875" i="14"/>
  <c r="N875" i="14"/>
  <c r="J875" i="14"/>
  <c r="C875" i="14"/>
  <c r="Q875" i="14" s="1"/>
  <c r="U874" i="14"/>
  <c r="T874" i="14"/>
  <c r="J874" i="14"/>
  <c r="C874" i="14"/>
  <c r="Q874" i="14" s="1"/>
  <c r="U873" i="14"/>
  <c r="T873" i="14"/>
  <c r="N873" i="14"/>
  <c r="J873" i="14"/>
  <c r="C873" i="14"/>
  <c r="Q873" i="14" s="1"/>
  <c r="U872" i="14"/>
  <c r="T872" i="14"/>
  <c r="N872" i="14"/>
  <c r="J872" i="14"/>
  <c r="C872" i="14"/>
  <c r="Q872" i="14" s="1"/>
  <c r="U871" i="14"/>
  <c r="T871" i="14"/>
  <c r="J871" i="14"/>
  <c r="C871" i="14"/>
  <c r="Q871" i="14" s="1"/>
  <c r="U870" i="14"/>
  <c r="T870" i="14"/>
  <c r="J870" i="14"/>
  <c r="C870" i="14"/>
  <c r="Q870" i="14" s="1"/>
  <c r="U869" i="14"/>
  <c r="T869" i="14"/>
  <c r="Q869" i="14"/>
  <c r="J869" i="14"/>
  <c r="C869" i="14"/>
  <c r="U868" i="14"/>
  <c r="T868" i="14"/>
  <c r="Q868" i="14"/>
  <c r="N868" i="14"/>
  <c r="J868" i="14"/>
  <c r="C868" i="14"/>
  <c r="U867" i="14"/>
  <c r="T867" i="14"/>
  <c r="J867" i="14"/>
  <c r="C867" i="14"/>
  <c r="Q867" i="14" s="1"/>
  <c r="U866" i="14"/>
  <c r="T866" i="14"/>
  <c r="S866" i="14"/>
  <c r="J866" i="14"/>
  <c r="C866" i="14"/>
  <c r="Q866" i="14" s="1"/>
  <c r="U865" i="14"/>
  <c r="T865" i="14"/>
  <c r="J865" i="14"/>
  <c r="C865" i="14"/>
  <c r="Q865" i="14" s="1"/>
  <c r="U864" i="14"/>
  <c r="T864" i="14"/>
  <c r="N864" i="14"/>
  <c r="J864" i="14"/>
  <c r="C864" i="14"/>
  <c r="Q864" i="14" s="1"/>
  <c r="U863" i="14"/>
  <c r="T863" i="14"/>
  <c r="S863" i="14"/>
  <c r="J863" i="14"/>
  <c r="C863" i="14"/>
  <c r="Q863" i="14" s="1"/>
  <c r="U862" i="14"/>
  <c r="T862" i="14"/>
  <c r="J862" i="14"/>
  <c r="C862" i="14"/>
  <c r="Q862" i="14" s="1"/>
  <c r="U861" i="14"/>
  <c r="T861" i="14"/>
  <c r="J861" i="14"/>
  <c r="C861" i="14"/>
  <c r="Q861" i="14" s="1"/>
  <c r="U860" i="14"/>
  <c r="T860" i="14"/>
  <c r="N860" i="14"/>
  <c r="J860" i="14"/>
  <c r="C860" i="14"/>
  <c r="Q860" i="14" s="1"/>
  <c r="U859" i="14"/>
  <c r="T859" i="14"/>
  <c r="J859" i="14"/>
  <c r="C859" i="14"/>
  <c r="Q859" i="14" s="1"/>
  <c r="U858" i="14"/>
  <c r="T858" i="14"/>
  <c r="J858" i="14"/>
  <c r="C858" i="14"/>
  <c r="Q858" i="14" s="1"/>
  <c r="U857" i="14"/>
  <c r="T857" i="14"/>
  <c r="J857" i="14"/>
  <c r="C857" i="14"/>
  <c r="Q857" i="14" s="1"/>
  <c r="U856" i="14"/>
  <c r="T856" i="14"/>
  <c r="N856" i="14"/>
  <c r="J856" i="14"/>
  <c r="C856" i="14"/>
  <c r="Q856" i="14" s="1"/>
  <c r="U855" i="14"/>
  <c r="T855" i="14"/>
  <c r="N855" i="14"/>
  <c r="J855" i="14"/>
  <c r="C855" i="14"/>
  <c r="Q855" i="14" s="1"/>
  <c r="U854" i="14"/>
  <c r="T854" i="14"/>
  <c r="J854" i="14"/>
  <c r="C854" i="14"/>
  <c r="Q854" i="14" s="1"/>
  <c r="U853" i="14"/>
  <c r="T853" i="14"/>
  <c r="Q853" i="14"/>
  <c r="N853" i="14"/>
  <c r="J853" i="14"/>
  <c r="C853" i="14"/>
  <c r="U852" i="14"/>
  <c r="T852" i="14"/>
  <c r="N852" i="14"/>
  <c r="J852" i="14"/>
  <c r="C852" i="14"/>
  <c r="Q852" i="14" s="1"/>
  <c r="U851" i="14"/>
  <c r="T851" i="14"/>
  <c r="N851" i="14"/>
  <c r="J851" i="14"/>
  <c r="C851" i="14"/>
  <c r="Q851" i="14" s="1"/>
  <c r="U850" i="14"/>
  <c r="T850" i="14"/>
  <c r="S850" i="14"/>
  <c r="J850" i="14"/>
  <c r="C850" i="14"/>
  <c r="Q850" i="14" s="1"/>
  <c r="U849" i="14"/>
  <c r="T849" i="14"/>
  <c r="J849" i="14"/>
  <c r="C849" i="14"/>
  <c r="Q849" i="14" s="1"/>
  <c r="U848" i="14"/>
  <c r="T848" i="14"/>
  <c r="J848" i="14"/>
  <c r="C848" i="14"/>
  <c r="Q848" i="14" s="1"/>
  <c r="U847" i="14"/>
  <c r="T847" i="14"/>
  <c r="N847" i="14"/>
  <c r="J847" i="14"/>
  <c r="C847" i="14"/>
  <c r="Q847" i="14" s="1"/>
  <c r="U846" i="14"/>
  <c r="T846" i="14"/>
  <c r="J846" i="14"/>
  <c r="C846" i="14"/>
  <c r="Q846" i="14" s="1"/>
  <c r="U845" i="14"/>
  <c r="T845" i="14"/>
  <c r="J845" i="14"/>
  <c r="C845" i="14"/>
  <c r="Q845" i="14" s="1"/>
  <c r="U844" i="14"/>
  <c r="T844" i="14"/>
  <c r="N844" i="14"/>
  <c r="J844" i="14"/>
  <c r="C844" i="14"/>
  <c r="Q844" i="14" s="1"/>
  <c r="U843" i="14"/>
  <c r="T843" i="14"/>
  <c r="N843" i="14"/>
  <c r="J843" i="14"/>
  <c r="C843" i="14"/>
  <c r="Q843" i="14" s="1"/>
  <c r="U842" i="14"/>
  <c r="T842" i="14"/>
  <c r="S842" i="14"/>
  <c r="J842" i="14"/>
  <c r="C842" i="14"/>
  <c r="Q842" i="14" s="1"/>
  <c r="U841" i="14"/>
  <c r="T841" i="14"/>
  <c r="J841" i="14"/>
  <c r="C841" i="14"/>
  <c r="Q841" i="14" s="1"/>
  <c r="U840" i="14"/>
  <c r="T840" i="14"/>
  <c r="N840" i="14"/>
  <c r="J840" i="14"/>
  <c r="C840" i="14"/>
  <c r="Q840" i="14" s="1"/>
  <c r="U839" i="14"/>
  <c r="T839" i="14"/>
  <c r="J839" i="14"/>
  <c r="C839" i="14"/>
  <c r="Q839" i="14" s="1"/>
  <c r="U838" i="14"/>
  <c r="T838" i="14"/>
  <c r="S838" i="14"/>
  <c r="J838" i="14"/>
  <c r="C838" i="14"/>
  <c r="Q838" i="14" s="1"/>
  <c r="U837" i="14"/>
  <c r="T837" i="14"/>
  <c r="J837" i="14"/>
  <c r="C837" i="14"/>
  <c r="Q837" i="14" s="1"/>
  <c r="U836" i="14"/>
  <c r="T836" i="14"/>
  <c r="N836" i="14"/>
  <c r="J836" i="14"/>
  <c r="C836" i="14"/>
  <c r="Q836" i="14" s="1"/>
  <c r="U835" i="14"/>
  <c r="T835" i="14"/>
  <c r="N835" i="14"/>
  <c r="J835" i="14"/>
  <c r="C835" i="14"/>
  <c r="Q835" i="14" s="1"/>
  <c r="U834" i="14"/>
  <c r="T834" i="14"/>
  <c r="J834" i="14"/>
  <c r="C834" i="14"/>
  <c r="Q834" i="14" s="1"/>
  <c r="U833" i="14"/>
  <c r="T833" i="14"/>
  <c r="J833" i="14"/>
  <c r="C833" i="14"/>
  <c r="Q833" i="14" s="1"/>
  <c r="U832" i="14"/>
  <c r="T832" i="14"/>
  <c r="N832" i="14"/>
  <c r="J832" i="14"/>
  <c r="C832" i="14"/>
  <c r="Q832" i="14" s="1"/>
  <c r="U831" i="14"/>
  <c r="T831" i="14"/>
  <c r="J831" i="14"/>
  <c r="C831" i="14"/>
  <c r="Q831" i="14" s="1"/>
  <c r="U830" i="14"/>
  <c r="T830" i="14"/>
  <c r="S830" i="14"/>
  <c r="J830" i="14"/>
  <c r="C830" i="14"/>
  <c r="Q830" i="14" s="1"/>
  <c r="U829" i="14"/>
  <c r="T829" i="14"/>
  <c r="S829" i="14"/>
  <c r="J829" i="14"/>
  <c r="C829" i="14"/>
  <c r="Q829" i="14" s="1"/>
  <c r="U828" i="14"/>
  <c r="T828" i="14"/>
  <c r="Q828" i="14"/>
  <c r="N828" i="14"/>
  <c r="J828" i="14"/>
  <c r="C828" i="14"/>
  <c r="U827" i="14"/>
  <c r="T827" i="14"/>
  <c r="N827" i="14"/>
  <c r="J827" i="14"/>
  <c r="C827" i="14"/>
  <c r="Q827" i="14" s="1"/>
  <c r="U826" i="14"/>
  <c r="T826" i="14"/>
  <c r="J826" i="14"/>
  <c r="C826" i="14"/>
  <c r="Q826" i="14" s="1"/>
  <c r="U825" i="14"/>
  <c r="T825" i="14"/>
  <c r="J825" i="14"/>
  <c r="C825" i="14"/>
  <c r="Q825" i="14" s="1"/>
  <c r="U824" i="14"/>
  <c r="T824" i="14"/>
  <c r="N824" i="14"/>
  <c r="J824" i="14"/>
  <c r="C824" i="14"/>
  <c r="Q824" i="14" s="1"/>
  <c r="U823" i="14"/>
  <c r="T823" i="14"/>
  <c r="J823" i="14"/>
  <c r="C823" i="14"/>
  <c r="Q823" i="14" s="1"/>
  <c r="U822" i="14"/>
  <c r="T822" i="14"/>
  <c r="J822" i="14"/>
  <c r="C822" i="14"/>
  <c r="Q822" i="14" s="1"/>
  <c r="U821" i="14"/>
  <c r="T821" i="14"/>
  <c r="J821" i="14"/>
  <c r="C821" i="14"/>
  <c r="Q821" i="14" s="1"/>
  <c r="U820" i="14"/>
  <c r="T820" i="14"/>
  <c r="N820" i="14"/>
  <c r="J820" i="14"/>
  <c r="C820" i="14"/>
  <c r="Q820" i="14" s="1"/>
  <c r="U819" i="14"/>
  <c r="T819" i="14"/>
  <c r="S819" i="14"/>
  <c r="J819" i="14"/>
  <c r="C819" i="14"/>
  <c r="Q819" i="14" s="1"/>
  <c r="U818" i="14"/>
  <c r="T818" i="14"/>
  <c r="S818" i="14"/>
  <c r="J818" i="14"/>
  <c r="C818" i="14"/>
  <c r="Q818" i="14" s="1"/>
  <c r="U817" i="14"/>
  <c r="T817" i="14"/>
  <c r="Q817" i="14"/>
  <c r="J817" i="14"/>
  <c r="C817" i="14"/>
  <c r="U816" i="14"/>
  <c r="T816" i="14"/>
  <c r="N816" i="14"/>
  <c r="J816" i="14"/>
  <c r="C816" i="14"/>
  <c r="Q816" i="14" s="1"/>
  <c r="U815" i="14"/>
  <c r="T815" i="14"/>
  <c r="N815" i="14"/>
  <c r="J815" i="14"/>
  <c r="C815" i="14"/>
  <c r="Q815" i="14" s="1"/>
  <c r="U814" i="14"/>
  <c r="T814" i="14"/>
  <c r="S814" i="14"/>
  <c r="J814" i="14"/>
  <c r="C814" i="14"/>
  <c r="Q814" i="14" s="1"/>
  <c r="U813" i="14"/>
  <c r="T813" i="14"/>
  <c r="J813" i="14"/>
  <c r="C813" i="14"/>
  <c r="Q813" i="14" s="1"/>
  <c r="U812" i="14"/>
  <c r="T812" i="14"/>
  <c r="Q812" i="14"/>
  <c r="J812" i="14"/>
  <c r="C812" i="14"/>
  <c r="U811" i="14"/>
  <c r="T811" i="14"/>
  <c r="N811" i="14"/>
  <c r="J811" i="14"/>
  <c r="C811" i="14"/>
  <c r="Q811" i="14" s="1"/>
  <c r="U810" i="14"/>
  <c r="T810" i="14"/>
  <c r="J810" i="14"/>
  <c r="C810" i="14"/>
  <c r="Q810" i="14" s="1"/>
  <c r="U809" i="14"/>
  <c r="T809" i="14"/>
  <c r="J809" i="14"/>
  <c r="C809" i="14"/>
  <c r="Q809" i="14" s="1"/>
  <c r="U808" i="14"/>
  <c r="T808" i="14"/>
  <c r="N808" i="14"/>
  <c r="J808" i="14"/>
  <c r="C808" i="14"/>
  <c r="Q808" i="14" s="1"/>
  <c r="U807" i="14"/>
  <c r="T807" i="14"/>
  <c r="J807" i="14"/>
  <c r="C807" i="14"/>
  <c r="Q807" i="14" s="1"/>
  <c r="U806" i="14"/>
  <c r="T806" i="14"/>
  <c r="J806" i="14"/>
  <c r="C806" i="14"/>
  <c r="Q806" i="14" s="1"/>
  <c r="U805" i="14"/>
  <c r="T805" i="14"/>
  <c r="J805" i="14"/>
  <c r="C805" i="14"/>
  <c r="Q805" i="14" s="1"/>
  <c r="U804" i="14"/>
  <c r="T804" i="14"/>
  <c r="N804" i="14"/>
  <c r="J804" i="14"/>
  <c r="C804" i="14"/>
  <c r="Q804" i="14" s="1"/>
  <c r="U803" i="14"/>
  <c r="T803" i="14"/>
  <c r="N803" i="14"/>
  <c r="J803" i="14"/>
  <c r="C803" i="14"/>
  <c r="Q803" i="14" s="1"/>
  <c r="U802" i="14"/>
  <c r="T802" i="14"/>
  <c r="J802" i="14"/>
  <c r="C802" i="14"/>
  <c r="Q802" i="14" s="1"/>
  <c r="U801" i="14"/>
  <c r="T801" i="14"/>
  <c r="Q801" i="14"/>
  <c r="J801" i="14"/>
  <c r="C801" i="14"/>
  <c r="U800" i="14"/>
  <c r="T800" i="14"/>
  <c r="N800" i="14"/>
  <c r="J800" i="14"/>
  <c r="C800" i="14"/>
  <c r="Q800" i="14" s="1"/>
  <c r="U799" i="14"/>
  <c r="T799" i="14"/>
  <c r="N799" i="14"/>
  <c r="J799" i="14"/>
  <c r="C799" i="14"/>
  <c r="Q799" i="14" s="1"/>
  <c r="U798" i="14"/>
  <c r="T798" i="14"/>
  <c r="S798" i="14"/>
  <c r="J798" i="14"/>
  <c r="C798" i="14"/>
  <c r="Q798" i="14" s="1"/>
  <c r="U797" i="14"/>
  <c r="T797" i="14"/>
  <c r="J797" i="14"/>
  <c r="C797" i="14"/>
  <c r="Q797" i="14" s="1"/>
  <c r="U796" i="14"/>
  <c r="T796" i="14"/>
  <c r="Q796" i="14"/>
  <c r="N796" i="14"/>
  <c r="J796" i="14"/>
  <c r="C796" i="14"/>
  <c r="U795" i="14"/>
  <c r="T795" i="14"/>
  <c r="S795" i="14"/>
  <c r="J795" i="14"/>
  <c r="C795" i="14"/>
  <c r="Q795" i="14" s="1"/>
  <c r="U794" i="14"/>
  <c r="T794" i="14"/>
  <c r="J794" i="14"/>
  <c r="C794" i="14"/>
  <c r="Q794" i="14" s="1"/>
  <c r="U793" i="14"/>
  <c r="T793" i="14"/>
  <c r="J793" i="14"/>
  <c r="C793" i="14"/>
  <c r="Q793" i="14" s="1"/>
  <c r="U792" i="14"/>
  <c r="T792" i="14"/>
  <c r="Q792" i="14"/>
  <c r="J792" i="14"/>
  <c r="C792" i="14"/>
  <c r="U791" i="14"/>
  <c r="T791" i="14"/>
  <c r="S791" i="14"/>
  <c r="J791" i="14"/>
  <c r="C791" i="14"/>
  <c r="Q791" i="14" s="1"/>
  <c r="U790" i="14"/>
  <c r="T790" i="14"/>
  <c r="J790" i="14"/>
  <c r="C790" i="14"/>
  <c r="Q790" i="14" s="1"/>
  <c r="U789" i="14"/>
  <c r="T789" i="14"/>
  <c r="Q789" i="14"/>
  <c r="J789" i="14"/>
  <c r="C789" i="14"/>
  <c r="U788" i="14"/>
  <c r="T788" i="14"/>
  <c r="N788" i="14"/>
  <c r="J788" i="14"/>
  <c r="C788" i="14"/>
  <c r="Q788" i="14" s="1"/>
  <c r="U787" i="14"/>
  <c r="T787" i="14"/>
  <c r="J787" i="14"/>
  <c r="C787" i="14"/>
  <c r="Q787" i="14" s="1"/>
  <c r="U786" i="14"/>
  <c r="T786" i="14"/>
  <c r="J786" i="14"/>
  <c r="C786" i="14"/>
  <c r="Q786" i="14" s="1"/>
  <c r="U785" i="14"/>
  <c r="T785" i="14"/>
  <c r="Q785" i="14"/>
  <c r="J785" i="14"/>
  <c r="C785" i="14"/>
  <c r="U784" i="14"/>
  <c r="T784" i="14"/>
  <c r="N784" i="14"/>
  <c r="J784" i="14"/>
  <c r="C784" i="14"/>
  <c r="Q784" i="14" s="1"/>
  <c r="U783" i="14"/>
  <c r="T783" i="14"/>
  <c r="J783" i="14"/>
  <c r="C783" i="14"/>
  <c r="Q783" i="14" s="1"/>
  <c r="U782" i="14"/>
  <c r="T782" i="14"/>
  <c r="S782" i="14"/>
  <c r="J782" i="14"/>
  <c r="C782" i="14"/>
  <c r="Q782" i="14" s="1"/>
  <c r="U781" i="14"/>
  <c r="T781" i="14"/>
  <c r="Q781" i="14"/>
  <c r="J781" i="14"/>
  <c r="C781" i="14"/>
  <c r="U780" i="14"/>
  <c r="T780" i="14"/>
  <c r="N780" i="14"/>
  <c r="J780" i="14"/>
  <c r="C780" i="14"/>
  <c r="Q780" i="14" s="1"/>
  <c r="U779" i="14"/>
  <c r="T779" i="14"/>
  <c r="S779" i="14"/>
  <c r="J779" i="14"/>
  <c r="C779" i="14"/>
  <c r="Q779" i="14" s="1"/>
  <c r="U778" i="14"/>
  <c r="T778" i="14"/>
  <c r="J778" i="14"/>
  <c r="C778" i="14"/>
  <c r="Q778" i="14" s="1"/>
  <c r="U777" i="14"/>
  <c r="T777" i="14"/>
  <c r="J777" i="14"/>
  <c r="C777" i="14"/>
  <c r="Q777" i="14" s="1"/>
  <c r="U776" i="14"/>
  <c r="T776" i="14"/>
  <c r="N776" i="14"/>
  <c r="J776" i="14"/>
  <c r="C776" i="14"/>
  <c r="Q776" i="14" s="1"/>
  <c r="U775" i="14"/>
  <c r="T775" i="14"/>
  <c r="N775" i="14"/>
  <c r="J775" i="14"/>
  <c r="C775" i="14"/>
  <c r="Q775" i="14" s="1"/>
  <c r="U774" i="14"/>
  <c r="T774" i="14"/>
  <c r="J774" i="14"/>
  <c r="C774" i="14"/>
  <c r="Q774" i="14" s="1"/>
  <c r="U773" i="14"/>
  <c r="T773" i="14"/>
  <c r="J773" i="14"/>
  <c r="C773" i="14"/>
  <c r="Q773" i="14" s="1"/>
  <c r="U772" i="14"/>
  <c r="T772" i="14"/>
  <c r="N772" i="14"/>
  <c r="J772" i="14"/>
  <c r="C772" i="14"/>
  <c r="Q772" i="14" s="1"/>
  <c r="U771" i="14"/>
  <c r="T771" i="14"/>
  <c r="N771" i="14"/>
  <c r="J771" i="14"/>
  <c r="C771" i="14"/>
  <c r="Q771" i="14" s="1"/>
  <c r="U770" i="14"/>
  <c r="T770" i="14"/>
  <c r="S770" i="14"/>
  <c r="J770" i="14"/>
  <c r="C770" i="14"/>
  <c r="Q770" i="14" s="1"/>
  <c r="U769" i="14"/>
  <c r="T769" i="14"/>
  <c r="J769" i="14"/>
  <c r="C769" i="14"/>
  <c r="Q769" i="14" s="1"/>
  <c r="U768" i="14"/>
  <c r="T768" i="14"/>
  <c r="N768" i="14"/>
  <c r="J768" i="14"/>
  <c r="C768" i="14"/>
  <c r="Q768" i="14" s="1"/>
  <c r="U767" i="14"/>
  <c r="T767" i="14"/>
  <c r="S767" i="14"/>
  <c r="J767" i="14"/>
  <c r="C767" i="14"/>
  <c r="Q767" i="14" s="1"/>
  <c r="U766" i="14"/>
  <c r="T766" i="14"/>
  <c r="Q766" i="14"/>
  <c r="J766" i="14"/>
  <c r="C766" i="14"/>
  <c r="U765" i="14"/>
  <c r="T765" i="14"/>
  <c r="Q765" i="14"/>
  <c r="J765" i="14"/>
  <c r="C765" i="14"/>
  <c r="U764" i="14"/>
  <c r="T764" i="14"/>
  <c r="N764" i="14"/>
  <c r="J764" i="14"/>
  <c r="C764" i="14"/>
  <c r="Q764" i="14" s="1"/>
  <c r="U763" i="14"/>
  <c r="T763" i="14"/>
  <c r="N763" i="14"/>
  <c r="J763" i="14"/>
  <c r="C763" i="14"/>
  <c r="Q763" i="14" s="1"/>
  <c r="U762" i="14"/>
  <c r="T762" i="14"/>
  <c r="Q762" i="14"/>
  <c r="J762" i="14"/>
  <c r="C762" i="14"/>
  <c r="U761" i="14"/>
  <c r="T761" i="14"/>
  <c r="J761" i="14"/>
  <c r="C761" i="14"/>
  <c r="Q761" i="14" s="1"/>
  <c r="U760" i="14"/>
  <c r="T760" i="14"/>
  <c r="N760" i="14"/>
  <c r="J760" i="14"/>
  <c r="C760" i="14"/>
  <c r="Q760" i="14" s="1"/>
  <c r="U759" i="14"/>
  <c r="T759" i="14"/>
  <c r="N759" i="14"/>
  <c r="J759" i="14"/>
  <c r="C759" i="14"/>
  <c r="Q759" i="14" s="1"/>
  <c r="U758" i="14"/>
  <c r="T758" i="14"/>
  <c r="Q758" i="14"/>
  <c r="J758" i="14"/>
  <c r="C758" i="14"/>
  <c r="U757" i="14"/>
  <c r="T757" i="14"/>
  <c r="J757" i="14"/>
  <c r="C757" i="14"/>
  <c r="Q757" i="14" s="1"/>
  <c r="U756" i="14"/>
  <c r="T756" i="14"/>
  <c r="N756" i="14"/>
  <c r="J756" i="14"/>
  <c r="C756" i="14"/>
  <c r="Q756" i="14" s="1"/>
  <c r="U755" i="14"/>
  <c r="T755" i="14"/>
  <c r="S755" i="14"/>
  <c r="J755" i="14"/>
  <c r="C755" i="14"/>
  <c r="Q755" i="14" s="1"/>
  <c r="U754" i="14"/>
  <c r="T754" i="14"/>
  <c r="J754" i="14"/>
  <c r="C754" i="14"/>
  <c r="Q754" i="14" s="1"/>
  <c r="U753" i="14"/>
  <c r="T753" i="14"/>
  <c r="Q753" i="14"/>
  <c r="J753" i="14"/>
  <c r="C753" i="14"/>
  <c r="U752" i="14"/>
  <c r="T752" i="14"/>
  <c r="J752" i="14"/>
  <c r="C752" i="14"/>
  <c r="Q752" i="14" s="1"/>
  <c r="U751" i="14"/>
  <c r="T751" i="14"/>
  <c r="N751" i="14"/>
  <c r="J751" i="14"/>
  <c r="C751" i="14"/>
  <c r="Q751" i="14" s="1"/>
  <c r="U750" i="14"/>
  <c r="T750" i="14"/>
  <c r="Q750" i="14"/>
  <c r="J750" i="14"/>
  <c r="C750" i="14"/>
  <c r="U749" i="14"/>
  <c r="T749" i="14"/>
  <c r="Q749" i="14"/>
  <c r="N749" i="14"/>
  <c r="J749" i="14"/>
  <c r="C749" i="14"/>
  <c r="U748" i="14"/>
  <c r="T748" i="14"/>
  <c r="N748" i="14"/>
  <c r="J748" i="14"/>
  <c r="C748" i="14"/>
  <c r="Q748" i="14" s="1"/>
  <c r="U747" i="14"/>
  <c r="T747" i="14"/>
  <c r="J747" i="14"/>
  <c r="C747" i="14"/>
  <c r="Q747" i="14" s="1"/>
  <c r="U746" i="14"/>
  <c r="T746" i="14"/>
  <c r="Q746" i="14"/>
  <c r="J746" i="14"/>
  <c r="C746" i="14"/>
  <c r="U745" i="14"/>
  <c r="T745" i="14"/>
  <c r="Q745" i="14"/>
  <c r="S745" i="14"/>
  <c r="J745" i="14"/>
  <c r="C745" i="14"/>
  <c r="U744" i="14"/>
  <c r="T744" i="14"/>
  <c r="N744" i="14"/>
  <c r="J744" i="14"/>
  <c r="C744" i="14"/>
  <c r="Q744" i="14" s="1"/>
  <c r="U743" i="14"/>
  <c r="T743" i="14"/>
  <c r="S743" i="14"/>
  <c r="J743" i="14"/>
  <c r="C743" i="14"/>
  <c r="Q743" i="14" s="1"/>
  <c r="U742" i="14"/>
  <c r="T742" i="14"/>
  <c r="J742" i="14"/>
  <c r="C742" i="14"/>
  <c r="Q742" i="14" s="1"/>
  <c r="U741" i="14"/>
  <c r="T741" i="14"/>
  <c r="N741" i="14"/>
  <c r="J741" i="14"/>
  <c r="C741" i="14"/>
  <c r="Q741" i="14" s="1"/>
  <c r="U740" i="14"/>
  <c r="T740" i="14"/>
  <c r="J740" i="14"/>
  <c r="C740" i="14"/>
  <c r="Q740" i="14" s="1"/>
  <c r="U739" i="14"/>
  <c r="T739" i="14"/>
  <c r="S739" i="14"/>
  <c r="J739" i="14"/>
  <c r="C739" i="14"/>
  <c r="Q739" i="14" s="1"/>
  <c r="U738" i="14"/>
  <c r="T738" i="14"/>
  <c r="J738" i="14"/>
  <c r="C738" i="14"/>
  <c r="Q738" i="14" s="1"/>
  <c r="U737" i="14"/>
  <c r="T737" i="14"/>
  <c r="S737" i="14"/>
  <c r="J737" i="14"/>
  <c r="C737" i="14"/>
  <c r="Q737" i="14" s="1"/>
  <c r="U736" i="14"/>
  <c r="T736" i="14"/>
  <c r="J736" i="14"/>
  <c r="C736" i="14"/>
  <c r="Q736" i="14" s="1"/>
  <c r="U735" i="14"/>
  <c r="T735" i="14"/>
  <c r="N735" i="14"/>
  <c r="J735" i="14"/>
  <c r="C735" i="14"/>
  <c r="Q735" i="14" s="1"/>
  <c r="U734" i="14"/>
  <c r="T734" i="14"/>
  <c r="J734" i="14"/>
  <c r="C734" i="14"/>
  <c r="Q734" i="14" s="1"/>
  <c r="U733" i="14"/>
  <c r="T733" i="14"/>
  <c r="N733" i="14"/>
  <c r="J733" i="14"/>
  <c r="C733" i="14"/>
  <c r="Q733" i="14" s="1"/>
  <c r="U732" i="14"/>
  <c r="T732" i="14"/>
  <c r="J732" i="14"/>
  <c r="C732" i="14"/>
  <c r="Q732" i="14" s="1"/>
  <c r="U731" i="14"/>
  <c r="T731" i="14"/>
  <c r="N731" i="14"/>
  <c r="J731" i="14"/>
  <c r="C731" i="14"/>
  <c r="Q731" i="14" s="1"/>
  <c r="U730" i="14"/>
  <c r="T730" i="14"/>
  <c r="J730" i="14"/>
  <c r="C730" i="14"/>
  <c r="Q730" i="14" s="1"/>
  <c r="U729" i="14"/>
  <c r="T729" i="14"/>
  <c r="N729" i="14"/>
  <c r="J729" i="14"/>
  <c r="C729" i="14"/>
  <c r="Q729" i="14" s="1"/>
  <c r="U728" i="14"/>
  <c r="T728" i="14"/>
  <c r="J728" i="14"/>
  <c r="C728" i="14"/>
  <c r="Q728" i="14" s="1"/>
  <c r="U727" i="14"/>
  <c r="T727" i="14"/>
  <c r="J727" i="14"/>
  <c r="C727" i="14"/>
  <c r="Q727" i="14" s="1"/>
  <c r="U726" i="14"/>
  <c r="T726" i="14"/>
  <c r="N726" i="14"/>
  <c r="J726" i="14"/>
  <c r="C726" i="14"/>
  <c r="Q726" i="14" s="1"/>
  <c r="U725" i="14"/>
  <c r="T725" i="14"/>
  <c r="S725" i="14"/>
  <c r="J725" i="14"/>
  <c r="C725" i="14"/>
  <c r="Q725" i="14" s="1"/>
  <c r="U724" i="14"/>
  <c r="T724" i="14"/>
  <c r="N724" i="14"/>
  <c r="J724" i="14"/>
  <c r="C724" i="14"/>
  <c r="Q724" i="14" s="1"/>
  <c r="U723" i="14"/>
  <c r="T723" i="14"/>
  <c r="N723" i="14"/>
  <c r="J723" i="14"/>
  <c r="C723" i="14"/>
  <c r="Q723" i="14" s="1"/>
  <c r="U722" i="14"/>
  <c r="T722" i="14"/>
  <c r="N722" i="14"/>
  <c r="J722" i="14"/>
  <c r="C722" i="14"/>
  <c r="Q722" i="14" s="1"/>
  <c r="U721" i="14"/>
  <c r="T721" i="14"/>
  <c r="J721" i="14"/>
  <c r="C721" i="14"/>
  <c r="Q721" i="14" s="1"/>
  <c r="U720" i="14"/>
  <c r="T720" i="14"/>
  <c r="N720" i="14"/>
  <c r="J720" i="14"/>
  <c r="C720" i="14"/>
  <c r="Q720" i="14" s="1"/>
  <c r="U719" i="14"/>
  <c r="T719" i="14"/>
  <c r="N719" i="14"/>
  <c r="J719" i="14"/>
  <c r="C719" i="14"/>
  <c r="Q719" i="14" s="1"/>
  <c r="U718" i="14"/>
  <c r="T718" i="14"/>
  <c r="N718" i="14"/>
  <c r="J718" i="14"/>
  <c r="C718" i="14"/>
  <c r="Q718" i="14" s="1"/>
  <c r="U717" i="14"/>
  <c r="T717" i="14"/>
  <c r="J717" i="14"/>
  <c r="C717" i="14"/>
  <c r="Q717" i="14" s="1"/>
  <c r="U716" i="14"/>
  <c r="T716" i="14"/>
  <c r="J716" i="14"/>
  <c r="C716" i="14"/>
  <c r="Q716" i="14" s="1"/>
  <c r="U715" i="14"/>
  <c r="T715" i="14"/>
  <c r="N715" i="14"/>
  <c r="J715" i="14"/>
  <c r="C715" i="14"/>
  <c r="Q715" i="14" s="1"/>
  <c r="U714" i="14"/>
  <c r="T714" i="14"/>
  <c r="Q714" i="14"/>
  <c r="N714" i="14"/>
  <c r="J714" i="14"/>
  <c r="C714" i="14"/>
  <c r="U713" i="14"/>
  <c r="T713" i="14"/>
  <c r="Q713" i="14"/>
  <c r="J713" i="14"/>
  <c r="C713" i="14"/>
  <c r="U712" i="14"/>
  <c r="T712" i="14"/>
  <c r="J712" i="14"/>
  <c r="C712" i="14"/>
  <c r="Q712" i="14" s="1"/>
  <c r="U711" i="14"/>
  <c r="T711" i="14"/>
  <c r="N711" i="14"/>
  <c r="J711" i="14"/>
  <c r="C711" i="14"/>
  <c r="Q711" i="14" s="1"/>
  <c r="U710" i="14"/>
  <c r="T710" i="14"/>
  <c r="Q710" i="14"/>
  <c r="N710" i="14"/>
  <c r="J710" i="14"/>
  <c r="C710" i="14"/>
  <c r="U709" i="14"/>
  <c r="T709" i="14"/>
  <c r="Q709" i="14"/>
  <c r="J709" i="14"/>
  <c r="C709" i="14"/>
  <c r="U708" i="14"/>
  <c r="T708" i="14"/>
  <c r="N708" i="14"/>
  <c r="J708" i="14"/>
  <c r="C708" i="14"/>
  <c r="Q708" i="14" s="1"/>
  <c r="U707" i="14"/>
  <c r="T707" i="14"/>
  <c r="N707" i="14"/>
  <c r="J707" i="14"/>
  <c r="C707" i="14"/>
  <c r="Q707" i="14" s="1"/>
  <c r="U706" i="14"/>
  <c r="T706" i="14"/>
  <c r="N706" i="14"/>
  <c r="J706" i="14"/>
  <c r="C706" i="14"/>
  <c r="Q706" i="14" s="1"/>
  <c r="U705" i="14"/>
  <c r="T705" i="14"/>
  <c r="J705" i="14"/>
  <c r="C705" i="14"/>
  <c r="Q705" i="14" s="1"/>
  <c r="U704" i="14"/>
  <c r="T704" i="14"/>
  <c r="S704" i="14"/>
  <c r="J704" i="14"/>
  <c r="C704" i="14"/>
  <c r="Q704" i="14" s="1"/>
  <c r="U703" i="14"/>
  <c r="T703" i="14"/>
  <c r="N703" i="14"/>
  <c r="J703" i="14"/>
  <c r="C703" i="14"/>
  <c r="Q703" i="14" s="1"/>
  <c r="U702" i="14"/>
  <c r="T702" i="14"/>
  <c r="N702" i="14"/>
  <c r="J702" i="14"/>
  <c r="C702" i="14"/>
  <c r="Q702" i="14" s="1"/>
  <c r="U701" i="14"/>
  <c r="T701" i="14"/>
  <c r="J701" i="14"/>
  <c r="C701" i="14"/>
  <c r="Q701" i="14" s="1"/>
  <c r="U700" i="14"/>
  <c r="T700" i="14"/>
  <c r="J700" i="14"/>
  <c r="C700" i="14"/>
  <c r="Q700" i="14" s="1"/>
  <c r="U699" i="14"/>
  <c r="T699" i="14"/>
  <c r="N699" i="14"/>
  <c r="J699" i="14"/>
  <c r="C699" i="14"/>
  <c r="Q699" i="14" s="1"/>
  <c r="U698" i="14"/>
  <c r="T698" i="14"/>
  <c r="N698" i="14"/>
  <c r="J698" i="14"/>
  <c r="C698" i="14"/>
  <c r="Q698" i="14" s="1"/>
  <c r="U697" i="14"/>
  <c r="T697" i="14"/>
  <c r="J697" i="14"/>
  <c r="C697" i="14"/>
  <c r="Q697" i="14" s="1"/>
  <c r="U696" i="14"/>
  <c r="T696" i="14"/>
  <c r="N696" i="14"/>
  <c r="J696" i="14"/>
  <c r="C696" i="14"/>
  <c r="Q696" i="14" s="1"/>
  <c r="U695" i="14"/>
  <c r="T695" i="14"/>
  <c r="N695" i="14"/>
  <c r="J695" i="14"/>
  <c r="C695" i="14"/>
  <c r="Q695" i="14" s="1"/>
  <c r="U694" i="14"/>
  <c r="T694" i="14"/>
  <c r="N694" i="14"/>
  <c r="J694" i="14"/>
  <c r="C694" i="14"/>
  <c r="Q694" i="14" s="1"/>
  <c r="U693" i="14"/>
  <c r="T693" i="14"/>
  <c r="J693" i="14"/>
  <c r="C693" i="14"/>
  <c r="Q693" i="14" s="1"/>
  <c r="U692" i="14"/>
  <c r="T692" i="14"/>
  <c r="N692" i="14"/>
  <c r="J692" i="14"/>
  <c r="C692" i="14"/>
  <c r="Q692" i="14" s="1"/>
  <c r="U691" i="14"/>
  <c r="T691" i="14"/>
  <c r="N691" i="14"/>
  <c r="J691" i="14"/>
  <c r="C691" i="14"/>
  <c r="Q691" i="14" s="1"/>
  <c r="U690" i="14"/>
  <c r="T690" i="14"/>
  <c r="N690" i="14"/>
  <c r="J690" i="14"/>
  <c r="C690" i="14"/>
  <c r="Q690" i="14" s="1"/>
  <c r="U689" i="14"/>
  <c r="T689" i="14"/>
  <c r="J689" i="14"/>
  <c r="C689" i="14"/>
  <c r="Q689" i="14" s="1"/>
  <c r="U688" i="14"/>
  <c r="T688" i="14"/>
  <c r="N688" i="14"/>
  <c r="J688" i="14"/>
  <c r="C688" i="14"/>
  <c r="Q688" i="14" s="1"/>
  <c r="U687" i="14"/>
  <c r="T687" i="14"/>
  <c r="N687" i="14"/>
  <c r="J687" i="14"/>
  <c r="C687" i="14"/>
  <c r="Q687" i="14" s="1"/>
  <c r="U686" i="14"/>
  <c r="T686" i="14"/>
  <c r="N686" i="14"/>
  <c r="J686" i="14"/>
  <c r="C686" i="14"/>
  <c r="Q686" i="14" s="1"/>
  <c r="U685" i="14"/>
  <c r="T685" i="14"/>
  <c r="J685" i="14"/>
  <c r="C685" i="14"/>
  <c r="Q685" i="14" s="1"/>
  <c r="U684" i="14"/>
  <c r="T684" i="14"/>
  <c r="S684" i="14"/>
  <c r="J684" i="14"/>
  <c r="C684" i="14"/>
  <c r="Q684" i="14" s="1"/>
  <c r="U683" i="14"/>
  <c r="T683" i="14"/>
  <c r="N683" i="14"/>
  <c r="J683" i="14"/>
  <c r="C683" i="14"/>
  <c r="Q683" i="14" s="1"/>
  <c r="U682" i="14"/>
  <c r="T682" i="14"/>
  <c r="N682" i="14"/>
  <c r="J682" i="14"/>
  <c r="C682" i="14"/>
  <c r="Q682" i="14" s="1"/>
  <c r="U681" i="14"/>
  <c r="T681" i="14"/>
  <c r="J681" i="14"/>
  <c r="C681" i="14"/>
  <c r="Q681" i="14" s="1"/>
  <c r="U680" i="14"/>
  <c r="T680" i="14"/>
  <c r="J680" i="14"/>
  <c r="C680" i="14"/>
  <c r="Q680" i="14" s="1"/>
  <c r="U679" i="14"/>
  <c r="T679" i="14"/>
  <c r="N679" i="14"/>
  <c r="J679" i="14"/>
  <c r="C679" i="14"/>
  <c r="Q679" i="14" s="1"/>
  <c r="U678" i="14"/>
  <c r="T678" i="14"/>
  <c r="Q678" i="14"/>
  <c r="N678" i="14"/>
  <c r="J678" i="14"/>
  <c r="C678" i="14"/>
  <c r="U677" i="14"/>
  <c r="T677" i="14"/>
  <c r="Q677" i="14"/>
  <c r="J677" i="14"/>
  <c r="C677" i="14"/>
  <c r="U676" i="14"/>
  <c r="T676" i="14"/>
  <c r="J676" i="14"/>
  <c r="C676" i="14"/>
  <c r="Q676" i="14" s="1"/>
  <c r="U675" i="14"/>
  <c r="T675" i="14"/>
  <c r="N675" i="14"/>
  <c r="J675" i="14"/>
  <c r="C675" i="14"/>
  <c r="Q675" i="14" s="1"/>
  <c r="U674" i="14"/>
  <c r="T674" i="14"/>
  <c r="N674" i="14"/>
  <c r="J674" i="14"/>
  <c r="C674" i="14"/>
  <c r="Q674" i="14" s="1"/>
  <c r="U673" i="14"/>
  <c r="T673" i="14"/>
  <c r="Q673" i="14"/>
  <c r="J673" i="14"/>
  <c r="C673" i="14"/>
  <c r="U672" i="14"/>
  <c r="T672" i="14"/>
  <c r="J672" i="14"/>
  <c r="C672" i="14"/>
  <c r="Q672" i="14" s="1"/>
  <c r="U671" i="14"/>
  <c r="T671" i="14"/>
  <c r="J671" i="14"/>
  <c r="C671" i="14"/>
  <c r="Q671" i="14" s="1"/>
  <c r="U670" i="14"/>
  <c r="T670" i="14"/>
  <c r="Q670" i="14"/>
  <c r="N670" i="14"/>
  <c r="J670" i="14"/>
  <c r="C670" i="14"/>
  <c r="U669" i="14"/>
  <c r="T669" i="14"/>
  <c r="Q669" i="14"/>
  <c r="J669" i="14"/>
  <c r="C669" i="14"/>
  <c r="U668" i="14"/>
  <c r="T668" i="14"/>
  <c r="N668" i="14"/>
  <c r="J668" i="14"/>
  <c r="C668" i="14"/>
  <c r="Q668" i="14" s="1"/>
  <c r="U667" i="14"/>
  <c r="T667" i="14"/>
  <c r="N667" i="14"/>
  <c r="J667" i="14"/>
  <c r="C667" i="14"/>
  <c r="Q667" i="14" s="1"/>
  <c r="U666" i="14"/>
  <c r="T666" i="14"/>
  <c r="N666" i="14"/>
  <c r="J666" i="14"/>
  <c r="C666" i="14"/>
  <c r="Q666" i="14" s="1"/>
  <c r="U665" i="14"/>
  <c r="T665" i="14"/>
  <c r="J665" i="14"/>
  <c r="C665" i="14"/>
  <c r="Q665" i="14" s="1"/>
  <c r="U664" i="14"/>
  <c r="T664" i="14"/>
  <c r="N664" i="14"/>
  <c r="J664" i="14"/>
  <c r="C664" i="14"/>
  <c r="Q664" i="14" s="1"/>
  <c r="U663" i="14"/>
  <c r="T663" i="14"/>
  <c r="N663" i="14"/>
  <c r="J663" i="14"/>
  <c r="C663" i="14"/>
  <c r="Q663" i="14" s="1"/>
  <c r="U662" i="14"/>
  <c r="T662" i="14"/>
  <c r="N662" i="14"/>
  <c r="J662" i="14"/>
  <c r="C662" i="14"/>
  <c r="Q662" i="14" s="1"/>
  <c r="U661" i="14"/>
  <c r="T661" i="14"/>
  <c r="Q661" i="14"/>
  <c r="J661" i="14"/>
  <c r="C661" i="14"/>
  <c r="U660" i="14"/>
  <c r="T660" i="14"/>
  <c r="N660" i="14"/>
  <c r="J660" i="14"/>
  <c r="C660" i="14"/>
  <c r="Q660" i="14" s="1"/>
  <c r="U659" i="14"/>
  <c r="T659" i="14"/>
  <c r="S659" i="14"/>
  <c r="J659" i="14"/>
  <c r="C659" i="14"/>
  <c r="Q659" i="14" s="1"/>
  <c r="U658" i="14"/>
  <c r="T658" i="14"/>
  <c r="N658" i="14"/>
  <c r="J658" i="14"/>
  <c r="C658" i="14"/>
  <c r="Q658" i="14" s="1"/>
  <c r="U657" i="14"/>
  <c r="T657" i="14"/>
  <c r="J657" i="14"/>
  <c r="C657" i="14"/>
  <c r="Q657" i="14" s="1"/>
  <c r="U656" i="14"/>
  <c r="T656" i="14"/>
  <c r="J656" i="14"/>
  <c r="C656" i="14"/>
  <c r="Q656" i="14" s="1"/>
  <c r="U655" i="14"/>
  <c r="T655" i="14"/>
  <c r="S655" i="14"/>
  <c r="J655" i="14"/>
  <c r="C655" i="14"/>
  <c r="Q655" i="14" s="1"/>
  <c r="U654" i="14"/>
  <c r="T654" i="14"/>
  <c r="N654" i="14"/>
  <c r="J654" i="14"/>
  <c r="C654" i="14"/>
  <c r="Q654" i="14" s="1"/>
  <c r="U653" i="14"/>
  <c r="T653" i="14"/>
  <c r="J653" i="14"/>
  <c r="C653" i="14"/>
  <c r="Q653" i="14" s="1"/>
  <c r="U652" i="14"/>
  <c r="T652" i="14"/>
  <c r="N652" i="14"/>
  <c r="J652" i="14"/>
  <c r="C652" i="14"/>
  <c r="Q652" i="14" s="1"/>
  <c r="U651" i="14"/>
  <c r="T651" i="14"/>
  <c r="N651" i="14"/>
  <c r="J651" i="14"/>
  <c r="C651" i="14"/>
  <c r="Q651" i="14" s="1"/>
  <c r="U650" i="14"/>
  <c r="T650" i="14"/>
  <c r="N650" i="14"/>
  <c r="J650" i="14"/>
  <c r="C650" i="14"/>
  <c r="Q650" i="14" s="1"/>
  <c r="U649" i="14"/>
  <c r="T649" i="14"/>
  <c r="J649" i="14"/>
  <c r="C649" i="14"/>
  <c r="Q649" i="14" s="1"/>
  <c r="U648" i="14"/>
  <c r="T648" i="14"/>
  <c r="N648" i="14"/>
  <c r="J648" i="14"/>
  <c r="C648" i="14"/>
  <c r="Q648" i="14" s="1"/>
  <c r="U647" i="14"/>
  <c r="T647" i="14"/>
  <c r="J647" i="14"/>
  <c r="C647" i="14"/>
  <c r="Q647" i="14" s="1"/>
  <c r="U646" i="14"/>
  <c r="T646" i="14"/>
  <c r="Q646" i="14"/>
  <c r="N646" i="14"/>
  <c r="J646" i="14"/>
  <c r="C646" i="14"/>
  <c r="U645" i="14"/>
  <c r="T645" i="14"/>
  <c r="Q645" i="14"/>
  <c r="J645" i="14"/>
  <c r="C645" i="14"/>
  <c r="U644" i="14"/>
  <c r="T644" i="14"/>
  <c r="N644" i="14"/>
  <c r="J644" i="14"/>
  <c r="C644" i="14"/>
  <c r="Q644" i="14" s="1"/>
  <c r="U643" i="14"/>
  <c r="T643" i="14"/>
  <c r="N643" i="14"/>
  <c r="J643" i="14"/>
  <c r="C643" i="14"/>
  <c r="Q643" i="14" s="1"/>
  <c r="U642" i="14"/>
  <c r="T642" i="14"/>
  <c r="N642" i="14"/>
  <c r="J642" i="14"/>
  <c r="C642" i="14"/>
  <c r="Q642" i="14" s="1"/>
  <c r="U641" i="14"/>
  <c r="T641" i="14"/>
  <c r="J641" i="14"/>
  <c r="C641" i="14"/>
  <c r="Q641" i="14" s="1"/>
  <c r="U640" i="14"/>
  <c r="T640" i="14"/>
  <c r="N640" i="14"/>
  <c r="J640" i="14"/>
  <c r="C640" i="14"/>
  <c r="Q640" i="14" s="1"/>
  <c r="U639" i="14"/>
  <c r="T639" i="14"/>
  <c r="N639" i="14"/>
  <c r="J639" i="14"/>
  <c r="C639" i="14"/>
  <c r="Q639" i="14" s="1"/>
  <c r="U638" i="14"/>
  <c r="T638" i="14"/>
  <c r="N638" i="14"/>
  <c r="J638" i="14"/>
  <c r="C638" i="14"/>
  <c r="Q638" i="14" s="1"/>
  <c r="U637" i="14"/>
  <c r="T637" i="14"/>
  <c r="J637" i="14"/>
  <c r="C637" i="14"/>
  <c r="Q637" i="14" s="1"/>
  <c r="U636" i="14"/>
  <c r="T636" i="14"/>
  <c r="N636" i="14"/>
  <c r="J636" i="14"/>
  <c r="C636" i="14"/>
  <c r="Q636" i="14" s="1"/>
  <c r="U635" i="14"/>
  <c r="T635" i="14"/>
  <c r="S635" i="14"/>
  <c r="J635" i="14"/>
  <c r="C635" i="14"/>
  <c r="Q635" i="14" s="1"/>
  <c r="U634" i="14"/>
  <c r="T634" i="14"/>
  <c r="Q634" i="14"/>
  <c r="N634" i="14"/>
  <c r="J634" i="14"/>
  <c r="C634" i="14"/>
  <c r="U633" i="14"/>
  <c r="T633" i="14"/>
  <c r="Q633" i="14"/>
  <c r="J633" i="14"/>
  <c r="C633" i="14"/>
  <c r="U632" i="14"/>
  <c r="T632" i="14"/>
  <c r="N632" i="14"/>
  <c r="J632" i="14"/>
  <c r="C632" i="14"/>
  <c r="Q632" i="14" s="1"/>
  <c r="U631" i="14"/>
  <c r="T631" i="14"/>
  <c r="N631" i="14"/>
  <c r="J631" i="14"/>
  <c r="C631" i="14"/>
  <c r="Q631" i="14" s="1"/>
  <c r="U630" i="14"/>
  <c r="T630" i="14"/>
  <c r="N630" i="14"/>
  <c r="J630" i="14"/>
  <c r="C630" i="14"/>
  <c r="Q630" i="14" s="1"/>
  <c r="U629" i="14"/>
  <c r="T629" i="14"/>
  <c r="Q629" i="14"/>
  <c r="J629" i="14"/>
  <c r="C629" i="14"/>
  <c r="U628" i="14"/>
  <c r="T628" i="14"/>
  <c r="N628" i="14"/>
  <c r="J628" i="14"/>
  <c r="C628" i="14"/>
  <c r="Q628" i="14" s="1"/>
  <c r="U627" i="14"/>
  <c r="T627" i="14"/>
  <c r="S627" i="14"/>
  <c r="J627" i="14"/>
  <c r="C627" i="14"/>
  <c r="Q627" i="14" s="1"/>
  <c r="U626" i="14"/>
  <c r="T626" i="14"/>
  <c r="N626" i="14"/>
  <c r="J626" i="14"/>
  <c r="C626" i="14"/>
  <c r="Q626" i="14" s="1"/>
  <c r="U625" i="14"/>
  <c r="T625" i="14"/>
  <c r="Q625" i="14"/>
  <c r="J625" i="14"/>
  <c r="C625" i="14"/>
  <c r="U624" i="14"/>
  <c r="T624" i="14"/>
  <c r="J624" i="14"/>
  <c r="C624" i="14"/>
  <c r="Q624" i="14" s="1"/>
  <c r="U623" i="14"/>
  <c r="T623" i="14"/>
  <c r="J623" i="14"/>
  <c r="C623" i="14"/>
  <c r="Q623" i="14" s="1"/>
  <c r="U622" i="14"/>
  <c r="T622" i="14"/>
  <c r="N622" i="14"/>
  <c r="J622" i="14"/>
  <c r="C622" i="14"/>
  <c r="Q622" i="14" s="1"/>
  <c r="U621" i="14"/>
  <c r="T621" i="14"/>
  <c r="J621" i="14"/>
  <c r="C621" i="14"/>
  <c r="Q621" i="14" s="1"/>
  <c r="U620" i="14"/>
  <c r="T620" i="14"/>
  <c r="N620" i="14"/>
  <c r="J620" i="14"/>
  <c r="C620" i="14"/>
  <c r="Q620" i="14" s="1"/>
  <c r="U619" i="14"/>
  <c r="T619" i="14"/>
  <c r="S619" i="14"/>
  <c r="J619" i="14"/>
  <c r="C619" i="14"/>
  <c r="Q619" i="14" s="1"/>
  <c r="U618" i="14"/>
  <c r="T618" i="14"/>
  <c r="N618" i="14"/>
  <c r="J618" i="14"/>
  <c r="C618" i="14"/>
  <c r="Q618" i="14" s="1"/>
  <c r="U617" i="14"/>
  <c r="T617" i="14"/>
  <c r="J617" i="14"/>
  <c r="C617" i="14"/>
  <c r="Q617" i="14" s="1"/>
  <c r="U616" i="14"/>
  <c r="T616" i="14"/>
  <c r="N616" i="14"/>
  <c r="J616" i="14"/>
  <c r="C616" i="14"/>
  <c r="Q616" i="14" s="1"/>
  <c r="U615" i="14"/>
  <c r="T615" i="14"/>
  <c r="J615" i="14"/>
  <c r="C615" i="14"/>
  <c r="Q615" i="14" s="1"/>
  <c r="U614" i="14"/>
  <c r="T614" i="14"/>
  <c r="N614" i="14"/>
  <c r="J614" i="14"/>
  <c r="C614" i="14"/>
  <c r="Q614" i="14" s="1"/>
  <c r="U613" i="14"/>
  <c r="T613" i="14"/>
  <c r="J613" i="14"/>
  <c r="C613" i="14"/>
  <c r="Q613" i="14" s="1"/>
  <c r="U612" i="14"/>
  <c r="T612" i="14"/>
  <c r="N612" i="14"/>
  <c r="J612" i="14"/>
  <c r="C612" i="14"/>
  <c r="Q612" i="14" s="1"/>
  <c r="U611" i="14"/>
  <c r="T611" i="14"/>
  <c r="N611" i="14"/>
  <c r="J611" i="14"/>
  <c r="C611" i="14"/>
  <c r="Q611" i="14" s="1"/>
  <c r="U610" i="14"/>
  <c r="T610" i="14"/>
  <c r="N610" i="14"/>
  <c r="J610" i="14"/>
  <c r="C610" i="14"/>
  <c r="Q610" i="14" s="1"/>
  <c r="U609" i="14"/>
  <c r="T609" i="14"/>
  <c r="J609" i="14"/>
  <c r="C609" i="14"/>
  <c r="Q609" i="14" s="1"/>
  <c r="U608" i="14"/>
  <c r="T608" i="14"/>
  <c r="N608" i="14"/>
  <c r="J608" i="14"/>
  <c r="C608" i="14"/>
  <c r="Q608" i="14" s="1"/>
  <c r="U607" i="14"/>
  <c r="T607" i="14"/>
  <c r="N607" i="14"/>
  <c r="J607" i="14"/>
  <c r="C607" i="14"/>
  <c r="Q607" i="14" s="1"/>
  <c r="U606" i="14"/>
  <c r="T606" i="14"/>
  <c r="N606" i="14"/>
  <c r="J606" i="14"/>
  <c r="C606" i="14"/>
  <c r="Q606" i="14" s="1"/>
  <c r="U605" i="14"/>
  <c r="T605" i="14"/>
  <c r="J605" i="14"/>
  <c r="C605" i="14"/>
  <c r="Q605" i="14" s="1"/>
  <c r="U604" i="14"/>
  <c r="T604" i="14"/>
  <c r="N604" i="14"/>
  <c r="J604" i="14"/>
  <c r="C604" i="14"/>
  <c r="Q604" i="14" s="1"/>
  <c r="U603" i="14"/>
  <c r="T603" i="14"/>
  <c r="S603" i="14"/>
  <c r="J603" i="14"/>
  <c r="C603" i="14"/>
  <c r="Q603" i="14" s="1"/>
  <c r="U602" i="14"/>
  <c r="T602" i="14"/>
  <c r="Q602" i="14"/>
  <c r="N602" i="14"/>
  <c r="J602" i="14"/>
  <c r="C602" i="14"/>
  <c r="U601" i="14"/>
  <c r="T601" i="14"/>
  <c r="Q601" i="14"/>
  <c r="J601" i="14"/>
  <c r="C601" i="14"/>
  <c r="U600" i="14"/>
  <c r="T600" i="14"/>
  <c r="N600" i="14"/>
  <c r="J600" i="14"/>
  <c r="C600" i="14"/>
  <c r="Q600" i="14" s="1"/>
  <c r="U599" i="14"/>
  <c r="T599" i="14"/>
  <c r="N599" i="14"/>
  <c r="J599" i="14"/>
  <c r="C599" i="14"/>
  <c r="Q599" i="14" s="1"/>
  <c r="U598" i="14"/>
  <c r="T598" i="14"/>
  <c r="N598" i="14"/>
  <c r="J598" i="14"/>
  <c r="C598" i="14"/>
  <c r="Q598" i="14" s="1"/>
  <c r="U597" i="14"/>
  <c r="T597" i="14"/>
  <c r="Q597" i="14"/>
  <c r="J597" i="14"/>
  <c r="C597" i="14"/>
  <c r="U596" i="14"/>
  <c r="T596" i="14"/>
  <c r="N596" i="14"/>
  <c r="J596" i="14"/>
  <c r="C596" i="14"/>
  <c r="Q596" i="14" s="1"/>
  <c r="U595" i="14"/>
  <c r="T595" i="14"/>
  <c r="S595" i="14"/>
  <c r="J595" i="14"/>
  <c r="C595" i="14"/>
  <c r="Q595" i="14" s="1"/>
  <c r="U594" i="14"/>
  <c r="T594" i="14"/>
  <c r="N594" i="14"/>
  <c r="J594" i="14"/>
  <c r="C594" i="14"/>
  <c r="Q594" i="14" s="1"/>
  <c r="U593" i="14"/>
  <c r="T593" i="14"/>
  <c r="Q593" i="14"/>
  <c r="J593" i="14"/>
  <c r="C593" i="14"/>
  <c r="U592" i="14"/>
  <c r="T592" i="14"/>
  <c r="J592" i="14"/>
  <c r="C592" i="14"/>
  <c r="Q592" i="14" s="1"/>
  <c r="U591" i="14"/>
  <c r="T591" i="14"/>
  <c r="S591" i="14"/>
  <c r="J591" i="14"/>
  <c r="C591" i="14"/>
  <c r="Q591" i="14" s="1"/>
  <c r="U590" i="14"/>
  <c r="T590" i="14"/>
  <c r="N590" i="14"/>
  <c r="J590" i="14"/>
  <c r="C590" i="14"/>
  <c r="Q590" i="14" s="1"/>
  <c r="U589" i="14"/>
  <c r="T589" i="14"/>
  <c r="J589" i="14"/>
  <c r="C589" i="14"/>
  <c r="Q589" i="14" s="1"/>
  <c r="U588" i="14"/>
  <c r="T588" i="14"/>
  <c r="N588" i="14"/>
  <c r="J588" i="14"/>
  <c r="C588" i="14"/>
  <c r="Q588" i="14" s="1"/>
  <c r="U587" i="14"/>
  <c r="T587" i="14"/>
  <c r="S587" i="14"/>
  <c r="J587" i="14"/>
  <c r="C587" i="14"/>
  <c r="Q587" i="14" s="1"/>
  <c r="U586" i="14"/>
  <c r="T586" i="14"/>
  <c r="N586" i="14"/>
  <c r="J586" i="14"/>
  <c r="C586" i="14"/>
  <c r="Q586" i="14" s="1"/>
  <c r="U585" i="14"/>
  <c r="T585" i="14"/>
  <c r="J585" i="14"/>
  <c r="C585" i="14"/>
  <c r="Q585" i="14" s="1"/>
  <c r="U584" i="14"/>
  <c r="T584" i="14"/>
  <c r="N584" i="14"/>
  <c r="J584" i="14"/>
  <c r="C584" i="14"/>
  <c r="Q584" i="14" s="1"/>
  <c r="U583" i="14"/>
  <c r="T583" i="14"/>
  <c r="J583" i="14"/>
  <c r="C583" i="14"/>
  <c r="Q583" i="14" s="1"/>
  <c r="U582" i="14"/>
  <c r="T582" i="14"/>
  <c r="N582" i="14"/>
  <c r="J582" i="14"/>
  <c r="C582" i="14"/>
  <c r="Q582" i="14" s="1"/>
  <c r="U581" i="14"/>
  <c r="T581" i="14"/>
  <c r="J581" i="14"/>
  <c r="C581" i="14"/>
  <c r="Q581" i="14" s="1"/>
  <c r="U580" i="14"/>
  <c r="T580" i="14"/>
  <c r="N580" i="14"/>
  <c r="J580" i="14"/>
  <c r="C580" i="14"/>
  <c r="Q580" i="14" s="1"/>
  <c r="U579" i="14"/>
  <c r="T579" i="14"/>
  <c r="N579" i="14"/>
  <c r="J579" i="14"/>
  <c r="C579" i="14"/>
  <c r="Q579" i="14" s="1"/>
  <c r="U578" i="14"/>
  <c r="T578" i="14"/>
  <c r="N578" i="14"/>
  <c r="J578" i="14"/>
  <c r="C578" i="14"/>
  <c r="Q578" i="14" s="1"/>
  <c r="U577" i="14"/>
  <c r="T577" i="14"/>
  <c r="J577" i="14"/>
  <c r="C577" i="14"/>
  <c r="Q577" i="14" s="1"/>
  <c r="U576" i="14"/>
  <c r="T576" i="14"/>
  <c r="N576" i="14"/>
  <c r="J576" i="14"/>
  <c r="C576" i="14"/>
  <c r="Q576" i="14" s="1"/>
  <c r="U575" i="14"/>
  <c r="T575" i="14"/>
  <c r="N575" i="14"/>
  <c r="J575" i="14"/>
  <c r="C575" i="14"/>
  <c r="Q575" i="14" s="1"/>
  <c r="U574" i="14"/>
  <c r="T574" i="14"/>
  <c r="N574" i="14"/>
  <c r="J574" i="14"/>
  <c r="C574" i="14"/>
  <c r="Q574" i="14" s="1"/>
  <c r="U573" i="14"/>
  <c r="T573" i="14"/>
  <c r="J573" i="14"/>
  <c r="C573" i="14"/>
  <c r="Q573" i="14" s="1"/>
  <c r="U572" i="14"/>
  <c r="T572" i="14"/>
  <c r="N572" i="14"/>
  <c r="J572" i="14"/>
  <c r="C572" i="14"/>
  <c r="Q572" i="14" s="1"/>
  <c r="U571" i="14"/>
  <c r="T571" i="14"/>
  <c r="N571" i="14"/>
  <c r="J571" i="14"/>
  <c r="C571" i="14"/>
  <c r="Q571" i="14" s="1"/>
  <c r="U570" i="14"/>
  <c r="T570" i="14"/>
  <c r="N570" i="14"/>
  <c r="J570" i="14"/>
  <c r="C570" i="14"/>
  <c r="Q570" i="14" s="1"/>
  <c r="U569" i="14"/>
  <c r="T569" i="14"/>
  <c r="J569" i="14"/>
  <c r="C569" i="14"/>
  <c r="Q569" i="14" s="1"/>
  <c r="U568" i="14"/>
  <c r="T568" i="14"/>
  <c r="N568" i="14"/>
  <c r="J568" i="14"/>
  <c r="C568" i="14"/>
  <c r="Q568" i="14" s="1"/>
  <c r="U567" i="14"/>
  <c r="T567" i="14"/>
  <c r="N567" i="14"/>
  <c r="J567" i="14"/>
  <c r="C567" i="14"/>
  <c r="Q567" i="14" s="1"/>
  <c r="U566" i="14"/>
  <c r="T566" i="14"/>
  <c r="N566" i="14"/>
  <c r="J566" i="14"/>
  <c r="C566" i="14"/>
  <c r="Q566" i="14" s="1"/>
  <c r="U565" i="14"/>
  <c r="T565" i="14"/>
  <c r="Q565" i="14"/>
  <c r="J565" i="14"/>
  <c r="C565" i="14"/>
  <c r="U564" i="14"/>
  <c r="T564" i="14"/>
  <c r="N564" i="14"/>
  <c r="J564" i="14"/>
  <c r="C564" i="14"/>
  <c r="Q564" i="14" s="1"/>
  <c r="U563" i="14"/>
  <c r="T563" i="14"/>
  <c r="J563" i="14"/>
  <c r="C563" i="14"/>
  <c r="Q563" i="14" s="1"/>
  <c r="U562" i="14"/>
  <c r="T562" i="14"/>
  <c r="N562" i="14"/>
  <c r="J562" i="14"/>
  <c r="C562" i="14"/>
  <c r="Q562" i="14" s="1"/>
  <c r="U561" i="14"/>
  <c r="T561" i="14"/>
  <c r="Q561" i="14"/>
  <c r="J561" i="14"/>
  <c r="C561" i="14"/>
  <c r="U560" i="14"/>
  <c r="T560" i="14"/>
  <c r="J560" i="14"/>
  <c r="C560" i="14"/>
  <c r="Q560" i="14" s="1"/>
  <c r="U559" i="14"/>
  <c r="T559" i="14"/>
  <c r="J559" i="14"/>
  <c r="C559" i="14"/>
  <c r="Q559" i="14" s="1"/>
  <c r="U558" i="14"/>
  <c r="T558" i="14"/>
  <c r="N558" i="14"/>
  <c r="J558" i="14"/>
  <c r="C558" i="14"/>
  <c r="Q558" i="14" s="1"/>
  <c r="U557" i="14"/>
  <c r="T557" i="14"/>
  <c r="J557" i="14"/>
  <c r="C557" i="14"/>
  <c r="Q557" i="14" s="1"/>
  <c r="U556" i="14"/>
  <c r="T556" i="14"/>
  <c r="N556" i="14"/>
  <c r="J556" i="14"/>
  <c r="C556" i="14"/>
  <c r="Q556" i="14" s="1"/>
  <c r="U555" i="14"/>
  <c r="T555" i="14"/>
  <c r="S555" i="14"/>
  <c r="J555" i="14"/>
  <c r="C555" i="14"/>
  <c r="Q555" i="14" s="1"/>
  <c r="U554" i="14"/>
  <c r="T554" i="14"/>
  <c r="Q554" i="14"/>
  <c r="N554" i="14"/>
  <c r="J554" i="14"/>
  <c r="C554" i="14"/>
  <c r="U553" i="14"/>
  <c r="T553" i="14"/>
  <c r="J553" i="14"/>
  <c r="C553" i="14"/>
  <c r="Q553" i="14" s="1"/>
  <c r="U552" i="14"/>
  <c r="T552" i="14"/>
  <c r="N552" i="14"/>
  <c r="J552" i="14"/>
  <c r="C552" i="14"/>
  <c r="Q552" i="14" s="1"/>
  <c r="U551" i="14"/>
  <c r="T551" i="14"/>
  <c r="J551" i="14"/>
  <c r="C551" i="14"/>
  <c r="Q551" i="14" s="1"/>
  <c r="U550" i="14"/>
  <c r="T550" i="14"/>
  <c r="N550" i="14"/>
  <c r="J550" i="14"/>
  <c r="C550" i="14"/>
  <c r="Q550" i="14" s="1"/>
  <c r="U549" i="14"/>
  <c r="T549" i="14"/>
  <c r="J549" i="14"/>
  <c r="C549" i="14"/>
  <c r="Q549" i="14" s="1"/>
  <c r="U548" i="14"/>
  <c r="T548" i="14"/>
  <c r="J548" i="14"/>
  <c r="C548" i="14"/>
  <c r="Q548" i="14" s="1"/>
  <c r="U547" i="14"/>
  <c r="T547" i="14"/>
  <c r="J547" i="14"/>
  <c r="C547" i="14"/>
  <c r="Q547" i="14" s="1"/>
  <c r="U546" i="14"/>
  <c r="T546" i="14"/>
  <c r="N546" i="14"/>
  <c r="J546" i="14"/>
  <c r="C546" i="14"/>
  <c r="Q546" i="14" s="1"/>
  <c r="U545" i="14"/>
  <c r="T545" i="14"/>
  <c r="J545" i="14"/>
  <c r="C545" i="14"/>
  <c r="Q545" i="14" s="1"/>
  <c r="U544" i="14"/>
  <c r="T544" i="14"/>
  <c r="N544" i="14"/>
  <c r="J544" i="14"/>
  <c r="C544" i="14"/>
  <c r="Q544" i="14" s="1"/>
  <c r="U543" i="14"/>
  <c r="T543" i="14"/>
  <c r="J543" i="14"/>
  <c r="C543" i="14"/>
  <c r="Q543" i="14" s="1"/>
  <c r="U542" i="14"/>
  <c r="T542" i="14"/>
  <c r="N542" i="14"/>
  <c r="J542" i="14"/>
  <c r="C542" i="14"/>
  <c r="Q542" i="14" s="1"/>
  <c r="U541" i="14"/>
  <c r="T541" i="14"/>
  <c r="J541" i="14"/>
  <c r="C541" i="14"/>
  <c r="Q541" i="14" s="1"/>
  <c r="U540" i="14"/>
  <c r="T540" i="14"/>
  <c r="J540" i="14"/>
  <c r="C540" i="14"/>
  <c r="Q540" i="14" s="1"/>
  <c r="U539" i="14"/>
  <c r="T539" i="14"/>
  <c r="S539" i="14"/>
  <c r="J539" i="14"/>
  <c r="C539" i="14"/>
  <c r="Q539" i="14" s="1"/>
  <c r="U538" i="14"/>
  <c r="T538" i="14"/>
  <c r="N538" i="14"/>
  <c r="J538" i="14"/>
  <c r="C538" i="14"/>
  <c r="Q538" i="14" s="1"/>
  <c r="U537" i="14"/>
  <c r="T537" i="14"/>
  <c r="Q537" i="14"/>
  <c r="N537" i="14"/>
  <c r="J537" i="14"/>
  <c r="C537" i="14"/>
  <c r="U536" i="14"/>
  <c r="T536" i="14"/>
  <c r="N536" i="14"/>
  <c r="J536" i="14"/>
  <c r="C536" i="14"/>
  <c r="Q536" i="14" s="1"/>
  <c r="U535" i="14"/>
  <c r="T535" i="14"/>
  <c r="J535" i="14"/>
  <c r="C535" i="14"/>
  <c r="Q535" i="14" s="1"/>
  <c r="U534" i="14"/>
  <c r="T534" i="14"/>
  <c r="N534" i="14"/>
  <c r="J534" i="14"/>
  <c r="C534" i="14"/>
  <c r="Q534" i="14" s="1"/>
  <c r="U533" i="14"/>
  <c r="T533" i="14"/>
  <c r="J533" i="14"/>
  <c r="C533" i="14"/>
  <c r="Q533" i="14" s="1"/>
  <c r="U532" i="14"/>
  <c r="T532" i="14"/>
  <c r="N532" i="14"/>
  <c r="J532" i="14"/>
  <c r="C532" i="14"/>
  <c r="Q532" i="14" s="1"/>
  <c r="U531" i="14"/>
  <c r="T531" i="14"/>
  <c r="J531" i="14"/>
  <c r="C531" i="14"/>
  <c r="Q531" i="14" s="1"/>
  <c r="U530" i="14"/>
  <c r="T530" i="14"/>
  <c r="N530" i="14"/>
  <c r="J530" i="14"/>
  <c r="C530" i="14"/>
  <c r="Q530" i="14" s="1"/>
  <c r="U529" i="14"/>
  <c r="T529" i="14"/>
  <c r="J529" i="14"/>
  <c r="C529" i="14"/>
  <c r="Q529" i="14" s="1"/>
  <c r="U528" i="14"/>
  <c r="T528" i="14"/>
  <c r="J528" i="14"/>
  <c r="C528" i="14"/>
  <c r="Q528" i="14" s="1"/>
  <c r="U527" i="14"/>
  <c r="T527" i="14"/>
  <c r="S527" i="14"/>
  <c r="J527" i="14"/>
  <c r="C527" i="14"/>
  <c r="Q527" i="14" s="1"/>
  <c r="U526" i="14"/>
  <c r="T526" i="14"/>
  <c r="Q526" i="14"/>
  <c r="N526" i="14"/>
  <c r="J526" i="14"/>
  <c r="C526" i="14"/>
  <c r="U525" i="14"/>
  <c r="T525" i="14"/>
  <c r="Q525" i="14"/>
  <c r="S525" i="14"/>
  <c r="J525" i="14"/>
  <c r="C525" i="14"/>
  <c r="U524" i="14"/>
  <c r="T524" i="14"/>
  <c r="J524" i="14"/>
  <c r="C524" i="14"/>
  <c r="Q524" i="14" s="1"/>
  <c r="U523" i="14"/>
  <c r="T523" i="14"/>
  <c r="S523" i="14"/>
  <c r="J523" i="14"/>
  <c r="C523" i="14"/>
  <c r="Q523" i="14" s="1"/>
  <c r="U522" i="14"/>
  <c r="T522" i="14"/>
  <c r="N522" i="14"/>
  <c r="J522" i="14"/>
  <c r="C522" i="14"/>
  <c r="Q522" i="14" s="1"/>
  <c r="U521" i="14"/>
  <c r="T521" i="14"/>
  <c r="J521" i="14"/>
  <c r="C521" i="14"/>
  <c r="Q521" i="14" s="1"/>
  <c r="U520" i="14"/>
  <c r="T520" i="14"/>
  <c r="S520" i="14"/>
  <c r="J520" i="14"/>
  <c r="C520" i="14"/>
  <c r="Q520" i="14" s="1"/>
  <c r="U519" i="14"/>
  <c r="T519" i="14"/>
  <c r="J519" i="14"/>
  <c r="C519" i="14"/>
  <c r="Q519" i="14" s="1"/>
  <c r="U518" i="14"/>
  <c r="T518" i="14"/>
  <c r="N518" i="14"/>
  <c r="J518" i="14"/>
  <c r="C518" i="14"/>
  <c r="Q518" i="14" s="1"/>
  <c r="U517" i="14"/>
  <c r="T517" i="14"/>
  <c r="J517" i="14"/>
  <c r="C517" i="14"/>
  <c r="Q517" i="14" s="1"/>
  <c r="U516" i="14"/>
  <c r="T516" i="14"/>
  <c r="N516" i="14"/>
  <c r="J516" i="14"/>
  <c r="C516" i="14"/>
  <c r="Q516" i="14" s="1"/>
  <c r="U515" i="14"/>
  <c r="T515" i="14"/>
  <c r="J515" i="14"/>
  <c r="C515" i="14"/>
  <c r="Q515" i="14" s="1"/>
  <c r="U514" i="14"/>
  <c r="T514" i="14"/>
  <c r="Q514" i="14"/>
  <c r="N514" i="14"/>
  <c r="J514" i="14"/>
  <c r="C514" i="14"/>
  <c r="U513" i="14"/>
  <c r="T513" i="14"/>
  <c r="N513" i="14"/>
  <c r="J513" i="14"/>
  <c r="C513" i="14"/>
  <c r="Q513" i="14" s="1"/>
  <c r="U512" i="14"/>
  <c r="T512" i="14"/>
  <c r="N512" i="14"/>
  <c r="J512" i="14"/>
  <c r="C512" i="14"/>
  <c r="Q512" i="14" s="1"/>
  <c r="U511" i="14"/>
  <c r="T511" i="14"/>
  <c r="J511" i="14"/>
  <c r="C511" i="14"/>
  <c r="Q511" i="14" s="1"/>
  <c r="U510" i="14"/>
  <c r="T510" i="14"/>
  <c r="N510" i="14"/>
  <c r="J510" i="14"/>
  <c r="C510" i="14"/>
  <c r="Q510" i="14" s="1"/>
  <c r="U509" i="14"/>
  <c r="T509" i="14"/>
  <c r="J509" i="14"/>
  <c r="C509" i="14"/>
  <c r="Q509" i="14" s="1"/>
  <c r="U508" i="14"/>
  <c r="T508" i="14"/>
  <c r="N508" i="14"/>
  <c r="J508" i="14"/>
  <c r="C508" i="14"/>
  <c r="Q508" i="14" s="1"/>
  <c r="U507" i="14"/>
  <c r="T507" i="14"/>
  <c r="J507" i="14"/>
  <c r="C507" i="14"/>
  <c r="Q507" i="14" s="1"/>
  <c r="U506" i="14"/>
  <c r="T506" i="14"/>
  <c r="N506" i="14"/>
  <c r="J506" i="14"/>
  <c r="C506" i="14"/>
  <c r="Q506" i="14" s="1"/>
  <c r="U505" i="14"/>
  <c r="T505" i="14"/>
  <c r="Q505" i="14"/>
  <c r="N505" i="14"/>
  <c r="J505" i="14"/>
  <c r="C505" i="14"/>
  <c r="U504" i="14"/>
  <c r="T504" i="14"/>
  <c r="N504" i="14"/>
  <c r="J504" i="14"/>
  <c r="C504" i="14"/>
  <c r="Q504" i="14" s="1"/>
  <c r="U503" i="14"/>
  <c r="T503" i="14"/>
  <c r="J503" i="14"/>
  <c r="C503" i="14"/>
  <c r="Q503" i="14" s="1"/>
  <c r="U502" i="14"/>
  <c r="T502" i="14"/>
  <c r="Q502" i="14"/>
  <c r="N502" i="14"/>
  <c r="J502" i="14"/>
  <c r="C502" i="14"/>
  <c r="U501" i="14"/>
  <c r="T501" i="14"/>
  <c r="J501" i="14"/>
  <c r="C501" i="14"/>
  <c r="Q501" i="14" s="1"/>
  <c r="U500" i="14"/>
  <c r="T500" i="14"/>
  <c r="S500" i="14"/>
  <c r="J500" i="14"/>
  <c r="C500" i="14"/>
  <c r="Q500" i="14" s="1"/>
  <c r="U499" i="14"/>
  <c r="T499" i="14"/>
  <c r="J499" i="14"/>
  <c r="C499" i="14"/>
  <c r="Q499" i="14" s="1"/>
  <c r="U498" i="14"/>
  <c r="T498" i="14"/>
  <c r="N498" i="14"/>
  <c r="J498" i="14"/>
  <c r="C498" i="14"/>
  <c r="Q498" i="14" s="1"/>
  <c r="U497" i="14"/>
  <c r="T497" i="14"/>
  <c r="Q497" i="14"/>
  <c r="N497" i="14"/>
  <c r="J497" i="14"/>
  <c r="C497" i="14"/>
  <c r="U496" i="14"/>
  <c r="T496" i="14"/>
  <c r="S496" i="14"/>
  <c r="J496" i="14"/>
  <c r="C496" i="14"/>
  <c r="Q496" i="14" s="1"/>
  <c r="U495" i="14"/>
  <c r="T495" i="14"/>
  <c r="J495" i="14"/>
  <c r="C495" i="14"/>
  <c r="Q495" i="14" s="1"/>
  <c r="U494" i="14"/>
  <c r="T494" i="14"/>
  <c r="N494" i="14"/>
  <c r="J494" i="14"/>
  <c r="C494" i="14"/>
  <c r="Q494" i="14" s="1"/>
  <c r="U493" i="14"/>
  <c r="T493" i="14"/>
  <c r="Q493" i="14"/>
  <c r="J493" i="14"/>
  <c r="C493" i="14"/>
  <c r="U492" i="14"/>
  <c r="T492" i="14"/>
  <c r="N492" i="14"/>
  <c r="J492" i="14"/>
  <c r="C492" i="14"/>
  <c r="Q492" i="14" s="1"/>
  <c r="U491" i="14"/>
  <c r="T491" i="14"/>
  <c r="J491" i="14"/>
  <c r="C491" i="14"/>
  <c r="Q491" i="14" s="1"/>
  <c r="U490" i="14"/>
  <c r="T490" i="14"/>
  <c r="Q490" i="14"/>
  <c r="N490" i="14"/>
  <c r="J490" i="14"/>
  <c r="C490" i="14"/>
  <c r="U489" i="14"/>
  <c r="T489" i="14"/>
  <c r="Q489" i="14"/>
  <c r="N489" i="14"/>
  <c r="J489" i="14"/>
  <c r="C489" i="14"/>
  <c r="U488" i="14"/>
  <c r="T488" i="14"/>
  <c r="S488" i="14"/>
  <c r="J488" i="14"/>
  <c r="C488" i="14"/>
  <c r="Q488" i="14" s="1"/>
  <c r="U487" i="14"/>
  <c r="T487" i="14"/>
  <c r="J487" i="14"/>
  <c r="C487" i="14"/>
  <c r="Q487" i="14" s="1"/>
  <c r="U486" i="14"/>
  <c r="T486" i="14"/>
  <c r="N486" i="14"/>
  <c r="J486" i="14"/>
  <c r="C486" i="14"/>
  <c r="Q486" i="14" s="1"/>
  <c r="U485" i="14"/>
  <c r="T485" i="14"/>
  <c r="J485" i="14"/>
  <c r="C485" i="14"/>
  <c r="Q485" i="14" s="1"/>
  <c r="U484" i="14"/>
  <c r="T484" i="14"/>
  <c r="S484" i="14"/>
  <c r="J484" i="14"/>
  <c r="C484" i="14"/>
  <c r="Q484" i="14" s="1"/>
  <c r="U483" i="14"/>
  <c r="T483" i="14"/>
  <c r="J483" i="14"/>
  <c r="C483" i="14"/>
  <c r="Q483" i="14" s="1"/>
  <c r="U482" i="14"/>
  <c r="T482" i="14"/>
  <c r="Q482" i="14"/>
  <c r="N482" i="14"/>
  <c r="J482" i="14"/>
  <c r="C482" i="14"/>
  <c r="U481" i="14"/>
  <c r="T481" i="14"/>
  <c r="N481" i="14"/>
  <c r="J481" i="14"/>
  <c r="C481" i="14"/>
  <c r="Q481" i="14" s="1"/>
  <c r="U480" i="14"/>
  <c r="T480" i="14"/>
  <c r="J480" i="14"/>
  <c r="C480" i="14"/>
  <c r="Q480" i="14" s="1"/>
  <c r="U479" i="14"/>
  <c r="T479" i="14"/>
  <c r="J479" i="14"/>
  <c r="C479" i="14"/>
  <c r="Q479" i="14" s="1"/>
  <c r="U478" i="14"/>
  <c r="T478" i="14"/>
  <c r="Q478" i="14"/>
  <c r="N478" i="14"/>
  <c r="J478" i="14"/>
  <c r="C478" i="14"/>
  <c r="U477" i="14"/>
  <c r="T477" i="14"/>
  <c r="S477" i="14"/>
  <c r="J477" i="14"/>
  <c r="C477" i="14"/>
  <c r="Q477" i="14" s="1"/>
  <c r="U476" i="14"/>
  <c r="T476" i="14"/>
  <c r="N476" i="14"/>
  <c r="J476" i="14"/>
  <c r="C476" i="14"/>
  <c r="Q476" i="14" s="1"/>
  <c r="U475" i="14"/>
  <c r="T475" i="14"/>
  <c r="Q475" i="14"/>
  <c r="N475" i="14"/>
  <c r="J475" i="14"/>
  <c r="C475" i="14"/>
  <c r="U474" i="14"/>
  <c r="T474" i="14"/>
  <c r="N474" i="14"/>
  <c r="J474" i="14"/>
  <c r="C474" i="14"/>
  <c r="Q474" i="14" s="1"/>
  <c r="U473" i="14"/>
  <c r="T473" i="14"/>
  <c r="J473" i="14"/>
  <c r="C473" i="14"/>
  <c r="Q473" i="14" s="1"/>
  <c r="U472" i="14"/>
  <c r="T472" i="14"/>
  <c r="N472" i="14"/>
  <c r="J472" i="14"/>
  <c r="C472" i="14"/>
  <c r="Q472" i="14" s="1"/>
  <c r="U471" i="14"/>
  <c r="T471" i="14"/>
  <c r="Q471" i="14"/>
  <c r="N471" i="14"/>
  <c r="J471" i="14"/>
  <c r="C471" i="14"/>
  <c r="U470" i="14"/>
  <c r="T470" i="14"/>
  <c r="Q470" i="14"/>
  <c r="N470" i="14"/>
  <c r="J470" i="14"/>
  <c r="C470" i="14"/>
  <c r="U469" i="14"/>
  <c r="T469" i="14"/>
  <c r="S469" i="14"/>
  <c r="J469" i="14"/>
  <c r="C469" i="14"/>
  <c r="Q469" i="14" s="1"/>
  <c r="U468" i="14"/>
  <c r="T468" i="14"/>
  <c r="Q468" i="14"/>
  <c r="N468" i="14"/>
  <c r="J468" i="14"/>
  <c r="C468" i="14"/>
  <c r="U467" i="14"/>
  <c r="T467" i="14"/>
  <c r="N467" i="14"/>
  <c r="J467" i="14"/>
  <c r="C467" i="14"/>
  <c r="Q467" i="14" s="1"/>
  <c r="U466" i="14"/>
  <c r="T466" i="14"/>
  <c r="N466" i="14"/>
  <c r="J466" i="14"/>
  <c r="C466" i="14"/>
  <c r="Q466" i="14" s="1"/>
  <c r="U465" i="14"/>
  <c r="T465" i="14"/>
  <c r="Q465" i="14"/>
  <c r="N465" i="14"/>
  <c r="J465" i="14"/>
  <c r="C465" i="14"/>
  <c r="U464" i="14"/>
  <c r="T464" i="14"/>
  <c r="Q464" i="14"/>
  <c r="N464" i="14"/>
  <c r="J464" i="14"/>
  <c r="C464" i="14"/>
  <c r="U463" i="14"/>
  <c r="T463" i="14"/>
  <c r="N463" i="14"/>
  <c r="J463" i="14"/>
  <c r="C463" i="14"/>
  <c r="Q463" i="14" s="1"/>
  <c r="U462" i="14"/>
  <c r="T462" i="14"/>
  <c r="N462" i="14"/>
  <c r="J462" i="14"/>
  <c r="C462" i="14"/>
  <c r="Q462" i="14" s="1"/>
  <c r="U461" i="14"/>
  <c r="T461" i="14"/>
  <c r="N461" i="14"/>
  <c r="J461" i="14"/>
  <c r="C461" i="14"/>
  <c r="Q461" i="14" s="1"/>
  <c r="U460" i="14"/>
  <c r="T460" i="14"/>
  <c r="S460" i="14"/>
  <c r="J460" i="14"/>
  <c r="C460" i="14"/>
  <c r="Q460" i="14" s="1"/>
  <c r="U459" i="14"/>
  <c r="T459" i="14"/>
  <c r="S459" i="14"/>
  <c r="J459" i="14"/>
  <c r="C459" i="14"/>
  <c r="Q459" i="14" s="1"/>
  <c r="U458" i="14"/>
  <c r="T458" i="14"/>
  <c r="N458" i="14"/>
  <c r="J458" i="14"/>
  <c r="C458" i="14"/>
  <c r="Q458" i="14" s="1"/>
  <c r="U457" i="14"/>
  <c r="T457" i="14"/>
  <c r="N457" i="14"/>
  <c r="J457" i="14"/>
  <c r="C457" i="14"/>
  <c r="Q457" i="14" s="1"/>
  <c r="U456" i="14"/>
  <c r="T456" i="14"/>
  <c r="N456" i="14"/>
  <c r="J456" i="14"/>
  <c r="C456" i="14"/>
  <c r="Q456" i="14" s="1"/>
  <c r="U455" i="14"/>
  <c r="T455" i="14"/>
  <c r="S455" i="14"/>
  <c r="J455" i="14"/>
  <c r="C455" i="14"/>
  <c r="Q455" i="14" s="1"/>
  <c r="U454" i="14"/>
  <c r="T454" i="14"/>
  <c r="N454" i="14"/>
  <c r="J454" i="14"/>
  <c r="C454" i="14"/>
  <c r="Q454" i="14" s="1"/>
  <c r="U453" i="14"/>
  <c r="T453" i="14"/>
  <c r="N453" i="14"/>
  <c r="J453" i="14"/>
  <c r="C453" i="14"/>
  <c r="Q453" i="14" s="1"/>
  <c r="U452" i="14"/>
  <c r="T452" i="14"/>
  <c r="N452" i="14"/>
  <c r="J452" i="14"/>
  <c r="C452" i="14"/>
  <c r="Q452" i="14" s="1"/>
  <c r="U451" i="14"/>
  <c r="T451" i="14"/>
  <c r="J451" i="14"/>
  <c r="C451" i="14"/>
  <c r="Q451" i="14" s="1"/>
  <c r="U450" i="14"/>
  <c r="T450" i="14"/>
  <c r="N450" i="14"/>
  <c r="J450" i="14"/>
  <c r="C450" i="14"/>
  <c r="Q450" i="14" s="1"/>
  <c r="U449" i="14"/>
  <c r="T449" i="14"/>
  <c r="Q449" i="14"/>
  <c r="N449" i="14"/>
  <c r="J449" i="14"/>
  <c r="C449" i="14"/>
  <c r="U448" i="14"/>
  <c r="T448" i="14"/>
  <c r="S448" i="14"/>
  <c r="J448" i="14"/>
  <c r="C448" i="14"/>
  <c r="Q448" i="14" s="1"/>
  <c r="U447" i="14"/>
  <c r="T447" i="14"/>
  <c r="S447" i="14"/>
  <c r="J447" i="14"/>
  <c r="C447" i="14"/>
  <c r="Q447" i="14" s="1"/>
  <c r="U446" i="14"/>
  <c r="T446" i="14"/>
  <c r="Q446" i="14"/>
  <c r="N446" i="14"/>
  <c r="J446" i="14"/>
  <c r="C446" i="14"/>
  <c r="U445" i="14"/>
  <c r="T445" i="14"/>
  <c r="Q445" i="14"/>
  <c r="N445" i="14"/>
  <c r="J445" i="14"/>
  <c r="C445" i="14"/>
  <c r="U444" i="14"/>
  <c r="T444" i="14"/>
  <c r="J444" i="14"/>
  <c r="C444" i="14"/>
  <c r="Q444" i="14" s="1"/>
  <c r="U443" i="14"/>
  <c r="T443" i="14"/>
  <c r="J443" i="14"/>
  <c r="C443" i="14"/>
  <c r="Q443" i="14" s="1"/>
  <c r="U442" i="14"/>
  <c r="T442" i="14"/>
  <c r="N442" i="14"/>
  <c r="J442" i="14"/>
  <c r="C442" i="14"/>
  <c r="Q442" i="14" s="1"/>
  <c r="U441" i="14"/>
  <c r="T441" i="14"/>
  <c r="Q441" i="14"/>
  <c r="N441" i="14"/>
  <c r="J441" i="14"/>
  <c r="C441" i="14"/>
  <c r="U440" i="14"/>
  <c r="T440" i="14"/>
  <c r="N440" i="14"/>
  <c r="J440" i="14"/>
  <c r="C440" i="14"/>
  <c r="Q440" i="14" s="1"/>
  <c r="U439" i="14"/>
  <c r="T439" i="14"/>
  <c r="J439" i="14"/>
  <c r="C439" i="14"/>
  <c r="Q439" i="14" s="1"/>
  <c r="U438" i="14"/>
  <c r="T438" i="14"/>
  <c r="N438" i="14"/>
  <c r="J438" i="14"/>
  <c r="C438" i="14"/>
  <c r="Q438" i="14" s="1"/>
  <c r="U437" i="14"/>
  <c r="T437" i="14"/>
  <c r="N437" i="14"/>
  <c r="J437" i="14"/>
  <c r="C437" i="14"/>
  <c r="Q437" i="14" s="1"/>
  <c r="U436" i="14"/>
  <c r="T436" i="14"/>
  <c r="N436" i="14"/>
  <c r="J436" i="14"/>
  <c r="C436" i="14"/>
  <c r="Q436" i="14" s="1"/>
  <c r="U435" i="14"/>
  <c r="T435" i="14"/>
  <c r="J435" i="14"/>
  <c r="C435" i="14"/>
  <c r="Q435" i="14" s="1"/>
  <c r="U434" i="14"/>
  <c r="T434" i="14"/>
  <c r="Q434" i="14"/>
  <c r="N434" i="14"/>
  <c r="J434" i="14"/>
  <c r="C434" i="14"/>
  <c r="U433" i="14"/>
  <c r="T433" i="14"/>
  <c r="N433" i="14"/>
  <c r="J433" i="14"/>
  <c r="C433" i="14"/>
  <c r="Q433" i="14" s="1"/>
  <c r="U432" i="14"/>
  <c r="T432" i="14"/>
  <c r="N432" i="14"/>
  <c r="J432" i="14"/>
  <c r="C432" i="14"/>
  <c r="Q432" i="14" s="1"/>
  <c r="U431" i="14"/>
  <c r="T431" i="14"/>
  <c r="J431" i="14"/>
  <c r="C431" i="14"/>
  <c r="Q431" i="14" s="1"/>
  <c r="U430" i="14"/>
  <c r="T430" i="14"/>
  <c r="Q430" i="14"/>
  <c r="N430" i="14"/>
  <c r="J430" i="14"/>
  <c r="C430" i="14"/>
  <c r="U429" i="14"/>
  <c r="T429" i="14"/>
  <c r="N429" i="14"/>
  <c r="J429" i="14"/>
  <c r="C429" i="14"/>
  <c r="Q429" i="14" s="1"/>
  <c r="U428" i="14"/>
  <c r="T428" i="14"/>
  <c r="N428" i="14"/>
  <c r="J428" i="14"/>
  <c r="C428" i="14"/>
  <c r="Q428" i="14" s="1"/>
  <c r="U427" i="14"/>
  <c r="T427" i="14"/>
  <c r="S427" i="14"/>
  <c r="J427" i="14"/>
  <c r="C427" i="14"/>
  <c r="Q427" i="14" s="1"/>
  <c r="U426" i="14"/>
  <c r="T426" i="14"/>
  <c r="Q426" i="14"/>
  <c r="N426" i="14"/>
  <c r="J426" i="14"/>
  <c r="C426" i="14"/>
  <c r="U425" i="14"/>
  <c r="T425" i="14"/>
  <c r="Q425" i="14"/>
  <c r="N425" i="14"/>
  <c r="J425" i="14"/>
  <c r="C425" i="14"/>
  <c r="U424" i="14"/>
  <c r="T424" i="14"/>
  <c r="S424" i="14"/>
  <c r="J424" i="14"/>
  <c r="C424" i="14"/>
  <c r="Q424" i="14" s="1"/>
  <c r="U423" i="14"/>
  <c r="T423" i="14"/>
  <c r="J423" i="14"/>
  <c r="C423" i="14"/>
  <c r="Q423" i="14" s="1"/>
  <c r="U422" i="14"/>
  <c r="T422" i="14"/>
  <c r="Q422" i="14"/>
  <c r="J422" i="14"/>
  <c r="C422" i="14"/>
  <c r="U421" i="14"/>
  <c r="T421" i="14"/>
  <c r="N421" i="14"/>
  <c r="J421" i="14"/>
  <c r="C421" i="14"/>
  <c r="Q421" i="14" s="1"/>
  <c r="U420" i="14"/>
  <c r="T420" i="14"/>
  <c r="S420" i="14"/>
  <c r="J420" i="14"/>
  <c r="C420" i="14"/>
  <c r="Q420" i="14" s="1"/>
  <c r="U419" i="14"/>
  <c r="T419" i="14"/>
  <c r="J419" i="14"/>
  <c r="C419" i="14"/>
  <c r="Q419" i="14" s="1"/>
  <c r="U418" i="14"/>
  <c r="T418" i="14"/>
  <c r="N418" i="14"/>
  <c r="J418" i="14"/>
  <c r="C418" i="14"/>
  <c r="Q418" i="14" s="1"/>
  <c r="U417" i="14"/>
  <c r="T417" i="14"/>
  <c r="N417" i="14"/>
  <c r="J417" i="14"/>
  <c r="C417" i="14"/>
  <c r="Q417" i="14" s="1"/>
  <c r="U416" i="14"/>
  <c r="T416" i="14"/>
  <c r="S416" i="14"/>
  <c r="J416" i="14"/>
  <c r="C416" i="14"/>
  <c r="Q416" i="14" s="1"/>
  <c r="U415" i="14"/>
  <c r="T415" i="14"/>
  <c r="J415" i="14"/>
  <c r="C415" i="14"/>
  <c r="Q415" i="14" s="1"/>
  <c r="U414" i="14"/>
  <c r="T414" i="14"/>
  <c r="Q414" i="14"/>
  <c r="N414" i="14"/>
  <c r="J414" i="14"/>
  <c r="C414" i="14"/>
  <c r="U413" i="14"/>
  <c r="T413" i="14"/>
  <c r="Q413" i="14"/>
  <c r="N413" i="14"/>
  <c r="J413" i="14"/>
  <c r="C413" i="14"/>
  <c r="U412" i="14"/>
  <c r="T412" i="14"/>
  <c r="J412" i="14"/>
  <c r="C412" i="14"/>
  <c r="Q412" i="14" s="1"/>
  <c r="U411" i="14"/>
  <c r="T411" i="14"/>
  <c r="J411" i="14"/>
  <c r="C411" i="14"/>
  <c r="Q411" i="14" s="1"/>
  <c r="U410" i="14"/>
  <c r="T410" i="14"/>
  <c r="N410" i="14"/>
  <c r="J410" i="14"/>
  <c r="C410" i="14"/>
  <c r="Q410" i="14" s="1"/>
  <c r="U409" i="14"/>
  <c r="T409" i="14"/>
  <c r="N409" i="14"/>
  <c r="J409" i="14"/>
  <c r="C409" i="14"/>
  <c r="Q409" i="14" s="1"/>
  <c r="U408" i="14"/>
  <c r="T408" i="14"/>
  <c r="S408" i="14"/>
  <c r="J408" i="14"/>
  <c r="C408" i="14"/>
  <c r="Q408" i="14" s="1"/>
  <c r="U407" i="14"/>
  <c r="T407" i="14"/>
  <c r="J407" i="14"/>
  <c r="C407" i="14"/>
  <c r="Q407" i="14" s="1"/>
  <c r="U406" i="14"/>
  <c r="T406" i="14"/>
  <c r="N406" i="14"/>
  <c r="J406" i="14"/>
  <c r="C406" i="14"/>
  <c r="Q406" i="14" s="1"/>
  <c r="U405" i="14"/>
  <c r="T405" i="14"/>
  <c r="Q405" i="14"/>
  <c r="N405" i="14"/>
  <c r="J405" i="14"/>
  <c r="C405" i="14"/>
  <c r="U404" i="14"/>
  <c r="T404" i="14"/>
  <c r="N404" i="14"/>
  <c r="J404" i="14"/>
  <c r="C404" i="14"/>
  <c r="Q404" i="14" s="1"/>
  <c r="U403" i="14"/>
  <c r="T403" i="14"/>
  <c r="J403" i="14"/>
  <c r="C403" i="14"/>
  <c r="Q403" i="14" s="1"/>
  <c r="U402" i="14"/>
  <c r="T402" i="14"/>
  <c r="Q402" i="14"/>
  <c r="N402" i="14"/>
  <c r="J402" i="14"/>
  <c r="C402" i="14"/>
  <c r="U401" i="14"/>
  <c r="T401" i="14"/>
  <c r="Q401" i="14"/>
  <c r="N401" i="14"/>
  <c r="J401" i="14"/>
  <c r="C401" i="14"/>
  <c r="U400" i="14"/>
  <c r="T400" i="14"/>
  <c r="N400" i="14"/>
  <c r="J400" i="14"/>
  <c r="C400" i="14"/>
  <c r="Q400" i="14" s="1"/>
  <c r="U399" i="14"/>
  <c r="T399" i="14"/>
  <c r="J399" i="14"/>
  <c r="C399" i="14"/>
  <c r="Q399" i="14" s="1"/>
  <c r="U398" i="14"/>
  <c r="T398" i="14"/>
  <c r="Q398" i="14"/>
  <c r="N398" i="14"/>
  <c r="J398" i="14"/>
  <c r="C398" i="14"/>
  <c r="U397" i="14"/>
  <c r="T397" i="14"/>
  <c r="N397" i="14"/>
  <c r="J397" i="14"/>
  <c r="C397" i="14"/>
  <c r="Q397" i="14" s="1"/>
  <c r="U396" i="14"/>
  <c r="T396" i="14"/>
  <c r="N396" i="14"/>
  <c r="J396" i="14"/>
  <c r="C396" i="14"/>
  <c r="Q396" i="14" s="1"/>
  <c r="U395" i="14"/>
  <c r="T395" i="14"/>
  <c r="J395" i="14"/>
  <c r="C395" i="14"/>
  <c r="Q395" i="14" s="1"/>
  <c r="U394" i="14"/>
  <c r="T394" i="14"/>
  <c r="N394" i="14"/>
  <c r="J394" i="14"/>
  <c r="C394" i="14"/>
  <c r="Q394" i="14" s="1"/>
  <c r="U393" i="14"/>
  <c r="T393" i="14"/>
  <c r="Q393" i="14"/>
  <c r="N393" i="14"/>
  <c r="J393" i="14"/>
  <c r="C393" i="14"/>
  <c r="U392" i="14"/>
  <c r="T392" i="14"/>
  <c r="S392" i="14"/>
  <c r="J392" i="14"/>
  <c r="C392" i="14"/>
  <c r="Q392" i="14" s="1"/>
  <c r="U391" i="14"/>
  <c r="T391" i="14"/>
  <c r="J391" i="14"/>
  <c r="C391" i="14"/>
  <c r="Q391" i="14" s="1"/>
  <c r="U390" i="14"/>
  <c r="T390" i="14"/>
  <c r="J390" i="14"/>
  <c r="C390" i="14"/>
  <c r="Q390" i="14" s="1"/>
  <c r="U389" i="14"/>
  <c r="T389" i="14"/>
  <c r="Q389" i="14"/>
  <c r="N389" i="14"/>
  <c r="J389" i="14"/>
  <c r="C389" i="14"/>
  <c r="U388" i="14"/>
  <c r="T388" i="14"/>
  <c r="S388" i="14"/>
  <c r="J388" i="14"/>
  <c r="C388" i="14"/>
  <c r="Q388" i="14" s="1"/>
  <c r="U387" i="14"/>
  <c r="T387" i="14"/>
  <c r="J387" i="14"/>
  <c r="C387" i="14"/>
  <c r="Q387" i="14" s="1"/>
  <c r="U386" i="14"/>
  <c r="T386" i="14"/>
  <c r="N386" i="14"/>
  <c r="J386" i="14"/>
  <c r="C386" i="14"/>
  <c r="Q386" i="14" s="1"/>
  <c r="U385" i="14"/>
  <c r="T385" i="14"/>
  <c r="N385" i="14"/>
  <c r="J385" i="14"/>
  <c r="C385" i="14"/>
  <c r="Q385" i="14" s="1"/>
  <c r="U384" i="14"/>
  <c r="T384" i="14"/>
  <c r="S384" i="14"/>
  <c r="J384" i="14"/>
  <c r="C384" i="14"/>
  <c r="Q384" i="14" s="1"/>
  <c r="U383" i="14"/>
  <c r="T383" i="14"/>
  <c r="J383" i="14"/>
  <c r="C383" i="14"/>
  <c r="Q383" i="14" s="1"/>
  <c r="U382" i="14"/>
  <c r="T382" i="14"/>
  <c r="N382" i="14"/>
  <c r="J382" i="14"/>
  <c r="C382" i="14"/>
  <c r="Q382" i="14" s="1"/>
  <c r="U381" i="14"/>
  <c r="T381" i="14"/>
  <c r="N381" i="14"/>
  <c r="J381" i="14"/>
  <c r="C381" i="14"/>
  <c r="Q381" i="14" s="1"/>
  <c r="U380" i="14"/>
  <c r="T380" i="14"/>
  <c r="J380" i="14"/>
  <c r="C380" i="14"/>
  <c r="Q380" i="14" s="1"/>
  <c r="U379" i="14"/>
  <c r="T379" i="14"/>
  <c r="S379" i="14"/>
  <c r="J379" i="14"/>
  <c r="C379" i="14"/>
  <c r="Q379" i="14" s="1"/>
  <c r="U378" i="14"/>
  <c r="T378" i="14"/>
  <c r="Q378" i="14"/>
  <c r="N378" i="14"/>
  <c r="J378" i="14"/>
  <c r="C378" i="14"/>
  <c r="U377" i="14"/>
  <c r="T377" i="14"/>
  <c r="Q377" i="14"/>
  <c r="N377" i="14"/>
  <c r="J377" i="14"/>
  <c r="C377" i="14"/>
  <c r="U376" i="14"/>
  <c r="T376" i="14"/>
  <c r="J376" i="14"/>
  <c r="C376" i="14"/>
  <c r="Q376" i="14" s="1"/>
  <c r="U375" i="14"/>
  <c r="T375" i="14"/>
  <c r="J375" i="14"/>
  <c r="C375" i="14"/>
  <c r="Q375" i="14" s="1"/>
  <c r="U374" i="14"/>
  <c r="T374" i="14"/>
  <c r="J374" i="14"/>
  <c r="C374" i="14"/>
  <c r="Q374" i="14" s="1"/>
  <c r="U373" i="14"/>
  <c r="T373" i="14"/>
  <c r="N373" i="14"/>
  <c r="J373" i="14"/>
  <c r="C373" i="14"/>
  <c r="Q373" i="14" s="1"/>
  <c r="U372" i="14"/>
  <c r="T372" i="14"/>
  <c r="S372" i="14"/>
  <c r="J372" i="14"/>
  <c r="C372" i="14"/>
  <c r="Q372" i="14" s="1"/>
  <c r="U371" i="14"/>
  <c r="T371" i="14"/>
  <c r="J371" i="14"/>
  <c r="C371" i="14"/>
  <c r="Q371" i="14" s="1"/>
  <c r="U370" i="14"/>
  <c r="T370" i="14"/>
  <c r="N370" i="14"/>
  <c r="J370" i="14"/>
  <c r="C370" i="14"/>
  <c r="Q370" i="14" s="1"/>
  <c r="U369" i="14"/>
  <c r="T369" i="14"/>
  <c r="N369" i="14"/>
  <c r="J369" i="14"/>
  <c r="C369" i="14"/>
  <c r="Q369" i="14" s="1"/>
  <c r="U368" i="14"/>
  <c r="T368" i="14"/>
  <c r="N368" i="14"/>
  <c r="J368" i="14"/>
  <c r="C368" i="14"/>
  <c r="Q368" i="14" s="1"/>
  <c r="U367" i="14"/>
  <c r="T367" i="14"/>
  <c r="J367" i="14"/>
  <c r="C367" i="14"/>
  <c r="Q367" i="14" s="1"/>
  <c r="U366" i="14"/>
  <c r="T366" i="14"/>
  <c r="N366" i="14"/>
  <c r="J366" i="14"/>
  <c r="C366" i="14"/>
  <c r="Q366" i="14" s="1"/>
  <c r="U365" i="14"/>
  <c r="T365" i="14"/>
  <c r="J365" i="14"/>
  <c r="C365" i="14"/>
  <c r="Q365" i="14" s="1"/>
  <c r="U364" i="14"/>
  <c r="T364" i="14"/>
  <c r="J364" i="14"/>
  <c r="C364" i="14"/>
  <c r="Q364" i="14" s="1"/>
  <c r="U363" i="14"/>
  <c r="T363" i="14"/>
  <c r="J363" i="14"/>
  <c r="C363" i="14"/>
  <c r="Q363" i="14" s="1"/>
  <c r="U362" i="14"/>
  <c r="T362" i="14"/>
  <c r="N362" i="14"/>
  <c r="J362" i="14"/>
  <c r="C362" i="14"/>
  <c r="Q362" i="14" s="1"/>
  <c r="U361" i="14"/>
  <c r="T361" i="14"/>
  <c r="Q361" i="14"/>
  <c r="J361" i="14"/>
  <c r="C361" i="14"/>
  <c r="U360" i="14"/>
  <c r="T360" i="14"/>
  <c r="S360" i="14"/>
  <c r="J360" i="14"/>
  <c r="C360" i="14"/>
  <c r="Q360" i="14" s="1"/>
  <c r="U359" i="14"/>
  <c r="T359" i="14"/>
  <c r="J359" i="14"/>
  <c r="C359" i="14"/>
  <c r="Q359" i="14" s="1"/>
  <c r="U358" i="14"/>
  <c r="T358" i="14"/>
  <c r="N358" i="14"/>
  <c r="J358" i="14"/>
  <c r="C358" i="14"/>
  <c r="Q358" i="14" s="1"/>
  <c r="U357" i="14"/>
  <c r="T357" i="14"/>
  <c r="Q357" i="14"/>
  <c r="J357" i="14"/>
  <c r="C357" i="14"/>
  <c r="U356" i="14"/>
  <c r="T356" i="14"/>
  <c r="J356" i="14"/>
  <c r="C356" i="14"/>
  <c r="Q356" i="14" s="1"/>
  <c r="U355" i="14"/>
  <c r="T355" i="14"/>
  <c r="J355" i="14"/>
  <c r="C355" i="14"/>
  <c r="Q355" i="14" s="1"/>
  <c r="U354" i="14"/>
  <c r="T354" i="14"/>
  <c r="Q354" i="14"/>
  <c r="N354" i="14"/>
  <c r="J354" i="14"/>
  <c r="C354" i="14"/>
  <c r="U353" i="14"/>
  <c r="T353" i="14"/>
  <c r="J353" i="14"/>
  <c r="C353" i="14"/>
  <c r="Q353" i="14" s="1"/>
  <c r="U352" i="14"/>
  <c r="T352" i="14"/>
  <c r="S352" i="14"/>
  <c r="J352" i="14"/>
  <c r="C352" i="14"/>
  <c r="Q352" i="14" s="1"/>
  <c r="U351" i="14"/>
  <c r="T351" i="14"/>
  <c r="J351" i="14"/>
  <c r="C351" i="14"/>
  <c r="Q351" i="14" s="1"/>
  <c r="U350" i="14"/>
  <c r="T350" i="14"/>
  <c r="Q350" i="14"/>
  <c r="N350" i="14"/>
  <c r="J350" i="14"/>
  <c r="C350" i="14"/>
  <c r="U349" i="14"/>
  <c r="T349" i="14"/>
  <c r="J349" i="14"/>
  <c r="C349" i="14"/>
  <c r="Q349" i="14" s="1"/>
  <c r="U348" i="14"/>
  <c r="T348" i="14"/>
  <c r="N348" i="14"/>
  <c r="J348" i="14"/>
  <c r="C348" i="14"/>
  <c r="Q348" i="14" s="1"/>
  <c r="U347" i="14"/>
  <c r="T347" i="14"/>
  <c r="J347" i="14"/>
  <c r="C347" i="14"/>
  <c r="Q347" i="14" s="1"/>
  <c r="U346" i="14"/>
  <c r="T346" i="14"/>
  <c r="N346" i="14"/>
  <c r="J346" i="14"/>
  <c r="C346" i="14"/>
  <c r="Q346" i="14" s="1"/>
  <c r="U345" i="14"/>
  <c r="T345" i="14"/>
  <c r="J345" i="14"/>
  <c r="C345" i="14"/>
  <c r="Q345" i="14" s="1"/>
  <c r="U344" i="14"/>
  <c r="T344" i="14"/>
  <c r="S344" i="14"/>
  <c r="J344" i="14"/>
  <c r="C344" i="14"/>
  <c r="Q344" i="14" s="1"/>
  <c r="U343" i="14"/>
  <c r="T343" i="14"/>
  <c r="J343" i="14"/>
  <c r="C343" i="14"/>
  <c r="Q343" i="14" s="1"/>
  <c r="U342" i="14"/>
  <c r="T342" i="14"/>
  <c r="N342" i="14"/>
  <c r="J342" i="14"/>
  <c r="C342" i="14"/>
  <c r="Q342" i="14" s="1"/>
  <c r="U341" i="14"/>
  <c r="T341" i="14"/>
  <c r="J341" i="14"/>
  <c r="C341" i="14"/>
  <c r="Q341" i="14" s="1"/>
  <c r="U340" i="14"/>
  <c r="T340" i="14"/>
  <c r="J340" i="14"/>
  <c r="C340" i="14"/>
  <c r="Q340" i="14" s="1"/>
  <c r="U339" i="14"/>
  <c r="T339" i="14"/>
  <c r="J339" i="14"/>
  <c r="C339" i="14"/>
  <c r="Q339" i="14" s="1"/>
  <c r="U338" i="14"/>
  <c r="T338" i="14"/>
  <c r="N338" i="14"/>
  <c r="J338" i="14"/>
  <c r="C338" i="14"/>
  <c r="Q338" i="14" s="1"/>
  <c r="U337" i="14"/>
  <c r="T337" i="14"/>
  <c r="J337" i="14"/>
  <c r="C337" i="14"/>
  <c r="Q337" i="14" s="1"/>
  <c r="U336" i="14"/>
  <c r="T336" i="14"/>
  <c r="N336" i="14"/>
  <c r="J336" i="14"/>
  <c r="C336" i="14"/>
  <c r="Q336" i="14" s="1"/>
  <c r="U335" i="14"/>
  <c r="T335" i="14"/>
  <c r="J335" i="14"/>
  <c r="C335" i="14"/>
  <c r="Q335" i="14" s="1"/>
  <c r="U334" i="14"/>
  <c r="T334" i="14"/>
  <c r="N334" i="14"/>
  <c r="J334" i="14"/>
  <c r="C334" i="14"/>
  <c r="Q334" i="14" s="1"/>
  <c r="U333" i="14"/>
  <c r="T333" i="14"/>
  <c r="J333" i="14"/>
  <c r="C333" i="14"/>
  <c r="Q333" i="14" s="1"/>
  <c r="U332" i="14"/>
  <c r="T332" i="14"/>
  <c r="N332" i="14"/>
  <c r="J332" i="14"/>
  <c r="C332" i="14"/>
  <c r="Q332" i="14" s="1"/>
  <c r="U331" i="14"/>
  <c r="T331" i="14"/>
  <c r="J331" i="14"/>
  <c r="C331" i="14"/>
  <c r="Q331" i="14" s="1"/>
  <c r="U330" i="14"/>
  <c r="T330" i="14"/>
  <c r="N330" i="14"/>
  <c r="J330" i="14"/>
  <c r="C330" i="14"/>
  <c r="Q330" i="14" s="1"/>
  <c r="U329" i="14"/>
  <c r="T329" i="14"/>
  <c r="J329" i="14"/>
  <c r="C329" i="14"/>
  <c r="Q329" i="14" s="1"/>
  <c r="U328" i="14"/>
  <c r="T328" i="14"/>
  <c r="S328" i="14"/>
  <c r="J328" i="14"/>
  <c r="C328" i="14"/>
  <c r="Q328" i="14" s="1"/>
  <c r="U327" i="14"/>
  <c r="T327" i="14"/>
  <c r="J327" i="14"/>
  <c r="C327" i="14"/>
  <c r="Q327" i="14" s="1"/>
  <c r="U326" i="14"/>
  <c r="T326" i="14"/>
  <c r="Q326" i="14"/>
  <c r="N326" i="14"/>
  <c r="J326" i="14"/>
  <c r="C326" i="14"/>
  <c r="U325" i="14"/>
  <c r="T325" i="14"/>
  <c r="Q325" i="14"/>
  <c r="J325" i="14"/>
  <c r="C325" i="14"/>
  <c r="U324" i="14"/>
  <c r="T324" i="14"/>
  <c r="N324" i="14"/>
  <c r="J324" i="14"/>
  <c r="C324" i="14"/>
  <c r="Q324" i="14" s="1"/>
  <c r="U323" i="14"/>
  <c r="T323" i="14"/>
  <c r="J323" i="14"/>
  <c r="C323" i="14"/>
  <c r="Q323" i="14" s="1"/>
  <c r="U322" i="14"/>
  <c r="T322" i="14"/>
  <c r="Q322" i="14"/>
  <c r="N322" i="14"/>
  <c r="J322" i="14"/>
  <c r="C322" i="14"/>
  <c r="U321" i="14"/>
  <c r="T321" i="14"/>
  <c r="J321" i="14"/>
  <c r="C321" i="14"/>
  <c r="Q321" i="14" s="1"/>
  <c r="U320" i="14"/>
  <c r="T320" i="14"/>
  <c r="N320" i="14"/>
  <c r="J320" i="14"/>
  <c r="C320" i="14"/>
  <c r="Q320" i="14" s="1"/>
  <c r="U319" i="14"/>
  <c r="T319" i="14"/>
  <c r="J319" i="14"/>
  <c r="C319" i="14"/>
  <c r="Q319" i="14" s="1"/>
  <c r="U318" i="14"/>
  <c r="T318" i="14"/>
  <c r="N318" i="14"/>
  <c r="J318" i="14"/>
  <c r="C318" i="14"/>
  <c r="Q318" i="14" s="1"/>
  <c r="U317" i="14"/>
  <c r="T317" i="14"/>
  <c r="J317" i="14"/>
  <c r="C317" i="14"/>
  <c r="Q317" i="14" s="1"/>
  <c r="U316" i="14"/>
  <c r="T316" i="14"/>
  <c r="N316" i="14"/>
  <c r="J316" i="14"/>
  <c r="C316" i="14"/>
  <c r="Q316" i="14" s="1"/>
  <c r="U315" i="14"/>
  <c r="T315" i="14"/>
  <c r="J315" i="14"/>
  <c r="C315" i="14"/>
  <c r="Q315" i="14" s="1"/>
  <c r="U314" i="14"/>
  <c r="T314" i="14"/>
  <c r="Q314" i="14"/>
  <c r="N314" i="14"/>
  <c r="J314" i="14"/>
  <c r="C314" i="14"/>
  <c r="U313" i="14"/>
  <c r="T313" i="14"/>
  <c r="Q313" i="14"/>
  <c r="J313" i="14"/>
  <c r="C313" i="14"/>
  <c r="U312" i="14"/>
  <c r="T312" i="14"/>
  <c r="N312" i="14"/>
  <c r="J312" i="14"/>
  <c r="C312" i="14"/>
  <c r="Q312" i="14" s="1"/>
  <c r="U311" i="14"/>
  <c r="T311" i="14"/>
  <c r="J311" i="14"/>
  <c r="C311" i="14"/>
  <c r="Q311" i="14" s="1"/>
  <c r="U310" i="14"/>
  <c r="T310" i="14"/>
  <c r="N310" i="14"/>
  <c r="J310" i="14"/>
  <c r="C310" i="14"/>
  <c r="Q310" i="14" s="1"/>
  <c r="U309" i="14"/>
  <c r="T309" i="14"/>
  <c r="J309" i="14"/>
  <c r="C309" i="14"/>
  <c r="Q309" i="14" s="1"/>
  <c r="U308" i="14"/>
  <c r="T308" i="14"/>
  <c r="N308" i="14"/>
  <c r="J308" i="14"/>
  <c r="C308" i="14"/>
  <c r="Q308" i="14" s="1"/>
  <c r="U307" i="14"/>
  <c r="T307" i="14"/>
  <c r="J307" i="14"/>
  <c r="C307" i="14"/>
  <c r="Q307" i="14" s="1"/>
  <c r="U306" i="14"/>
  <c r="T306" i="14"/>
  <c r="N306" i="14"/>
  <c r="J306" i="14"/>
  <c r="C306" i="14"/>
  <c r="Q306" i="14" s="1"/>
  <c r="U305" i="14"/>
  <c r="T305" i="14"/>
  <c r="J305" i="14"/>
  <c r="C305" i="14"/>
  <c r="Q305" i="14" s="1"/>
  <c r="U304" i="14"/>
  <c r="T304" i="14"/>
  <c r="N304" i="14"/>
  <c r="J304" i="14"/>
  <c r="C304" i="14"/>
  <c r="Q304" i="14" s="1"/>
  <c r="U303" i="14"/>
  <c r="T303" i="14"/>
  <c r="J303" i="14"/>
  <c r="C303" i="14"/>
  <c r="Q303" i="14" s="1"/>
  <c r="U302" i="14"/>
  <c r="T302" i="14"/>
  <c r="Q302" i="14"/>
  <c r="N302" i="14"/>
  <c r="J302" i="14"/>
  <c r="C302" i="14"/>
  <c r="U301" i="14"/>
  <c r="T301" i="14"/>
  <c r="N301" i="14"/>
  <c r="J301" i="14"/>
  <c r="C301" i="14"/>
  <c r="Q301" i="14" s="1"/>
  <c r="U300" i="14"/>
  <c r="T300" i="14"/>
  <c r="J300" i="14"/>
  <c r="C300" i="14"/>
  <c r="Q300" i="14" s="1"/>
  <c r="U299" i="14"/>
  <c r="T299" i="14"/>
  <c r="N299" i="14"/>
  <c r="J299" i="14"/>
  <c r="C299" i="14"/>
  <c r="Q299" i="14" s="1"/>
  <c r="U298" i="14"/>
  <c r="T298" i="14"/>
  <c r="N298" i="14"/>
  <c r="J298" i="14"/>
  <c r="C298" i="14"/>
  <c r="Q298" i="14" s="1"/>
  <c r="U297" i="14"/>
  <c r="T297" i="14"/>
  <c r="N297" i="14"/>
  <c r="J297" i="14"/>
  <c r="C297" i="14"/>
  <c r="Q297" i="14" s="1"/>
  <c r="U296" i="14"/>
  <c r="T296" i="14"/>
  <c r="J296" i="14"/>
  <c r="C296" i="14"/>
  <c r="Q296" i="14" s="1"/>
  <c r="U295" i="14"/>
  <c r="T295" i="14"/>
  <c r="N295" i="14"/>
  <c r="J295" i="14"/>
  <c r="C295" i="14"/>
  <c r="Q295" i="14" s="1"/>
  <c r="U294" i="14"/>
  <c r="T294" i="14"/>
  <c r="N294" i="14"/>
  <c r="J294" i="14"/>
  <c r="C294" i="14"/>
  <c r="Q294" i="14" s="1"/>
  <c r="U293" i="14"/>
  <c r="T293" i="14"/>
  <c r="Q293" i="14"/>
  <c r="N293" i="14"/>
  <c r="J293" i="14"/>
  <c r="C293" i="14"/>
  <c r="U292" i="14"/>
  <c r="T292" i="14"/>
  <c r="J292" i="14"/>
  <c r="C292" i="14"/>
  <c r="Q292" i="14" s="1"/>
  <c r="U291" i="14"/>
  <c r="T291" i="14"/>
  <c r="Q291" i="14"/>
  <c r="N291" i="14"/>
  <c r="J291" i="14"/>
  <c r="C291" i="14"/>
  <c r="U290" i="14"/>
  <c r="T290" i="14"/>
  <c r="Q290" i="14"/>
  <c r="N290" i="14"/>
  <c r="J290" i="14"/>
  <c r="C290" i="14"/>
  <c r="U289" i="14"/>
  <c r="T289" i="14"/>
  <c r="Q289" i="14"/>
  <c r="J289" i="14"/>
  <c r="C289" i="14"/>
  <c r="U288" i="14"/>
  <c r="T288" i="14"/>
  <c r="Q288" i="14"/>
  <c r="J288" i="14"/>
  <c r="C288" i="14"/>
  <c r="U287" i="14"/>
  <c r="T287" i="14"/>
  <c r="N287" i="14"/>
  <c r="J287" i="14"/>
  <c r="C287" i="14"/>
  <c r="Q287" i="14" s="1"/>
  <c r="U286" i="14"/>
  <c r="T286" i="14"/>
  <c r="N286" i="14"/>
  <c r="J286" i="14"/>
  <c r="C286" i="14"/>
  <c r="Q286" i="14" s="1"/>
  <c r="U285" i="14"/>
  <c r="T285" i="14"/>
  <c r="J285" i="14"/>
  <c r="C285" i="14"/>
  <c r="Q285" i="14" s="1"/>
  <c r="U284" i="14"/>
  <c r="T284" i="14"/>
  <c r="N284" i="14"/>
  <c r="J284" i="14"/>
  <c r="C284" i="14"/>
  <c r="Q284" i="14" s="1"/>
  <c r="U283" i="14"/>
  <c r="T283" i="14"/>
  <c r="S283" i="14"/>
  <c r="J283" i="14"/>
  <c r="C283" i="14"/>
  <c r="Q283" i="14" s="1"/>
  <c r="U282" i="14"/>
  <c r="T282" i="14"/>
  <c r="N282" i="14"/>
  <c r="J282" i="14"/>
  <c r="C282" i="14"/>
  <c r="Q282" i="14" s="1"/>
  <c r="U281" i="14"/>
  <c r="T281" i="14"/>
  <c r="Q281" i="14"/>
  <c r="J281" i="14"/>
  <c r="C281" i="14"/>
  <c r="U280" i="14"/>
  <c r="T280" i="14"/>
  <c r="N280" i="14"/>
  <c r="J280" i="14"/>
  <c r="C280" i="14"/>
  <c r="Q280" i="14" s="1"/>
  <c r="U279" i="14"/>
  <c r="T279" i="14"/>
  <c r="N279" i="14"/>
  <c r="J279" i="14"/>
  <c r="C279" i="14"/>
  <c r="Q279" i="14" s="1"/>
  <c r="U278" i="14"/>
  <c r="T278" i="14"/>
  <c r="Q278" i="14"/>
  <c r="N278" i="14"/>
  <c r="J278" i="14"/>
  <c r="C278" i="14"/>
  <c r="U277" i="14"/>
  <c r="T277" i="14"/>
  <c r="Q277" i="14"/>
  <c r="J277" i="14"/>
  <c r="C277" i="14"/>
  <c r="U276" i="14"/>
  <c r="T276" i="14"/>
  <c r="J276" i="14"/>
  <c r="C276" i="14"/>
  <c r="Q276" i="14" s="1"/>
  <c r="U275" i="14"/>
  <c r="T275" i="14"/>
  <c r="N275" i="14"/>
  <c r="J275" i="14"/>
  <c r="C275" i="14"/>
  <c r="Q275" i="14" s="1"/>
  <c r="U274" i="14"/>
  <c r="T274" i="14"/>
  <c r="N274" i="14"/>
  <c r="J274" i="14"/>
  <c r="C274" i="14"/>
  <c r="Q274" i="14" s="1"/>
  <c r="U273" i="14"/>
  <c r="T273" i="14"/>
  <c r="J273" i="14"/>
  <c r="C273" i="14"/>
  <c r="Q273" i="14" s="1"/>
  <c r="U272" i="14"/>
  <c r="T272" i="14"/>
  <c r="N272" i="14"/>
  <c r="J272" i="14"/>
  <c r="C272" i="14"/>
  <c r="Q272" i="14" s="1"/>
  <c r="U271" i="14"/>
  <c r="T271" i="14"/>
  <c r="N271" i="14"/>
  <c r="J271" i="14"/>
  <c r="C271" i="14"/>
  <c r="Q271" i="14" s="1"/>
  <c r="U270" i="14"/>
  <c r="T270" i="14"/>
  <c r="N270" i="14"/>
  <c r="J270" i="14"/>
  <c r="C270" i="14"/>
  <c r="Q270" i="14" s="1"/>
  <c r="U269" i="14"/>
  <c r="T269" i="14"/>
  <c r="J269" i="14"/>
  <c r="C269" i="14"/>
  <c r="Q269" i="14" s="1"/>
  <c r="U268" i="14"/>
  <c r="T268" i="14"/>
  <c r="J268" i="14"/>
  <c r="C268" i="14"/>
  <c r="Q268" i="14" s="1"/>
  <c r="U267" i="14"/>
  <c r="T267" i="14"/>
  <c r="N267" i="14"/>
  <c r="J267" i="14"/>
  <c r="C267" i="14"/>
  <c r="Q267" i="14" s="1"/>
  <c r="U266" i="14"/>
  <c r="T266" i="14"/>
  <c r="J266" i="14"/>
  <c r="C266" i="14"/>
  <c r="Q266" i="14" s="1"/>
  <c r="U265" i="14"/>
  <c r="T265" i="14"/>
  <c r="S265" i="14"/>
  <c r="J265" i="14"/>
  <c r="C265" i="14"/>
  <c r="Q265" i="14" s="1"/>
  <c r="U264" i="14"/>
  <c r="T264" i="14"/>
  <c r="N264" i="14"/>
  <c r="J264" i="14"/>
  <c r="C264" i="14"/>
  <c r="Q264" i="14" s="1"/>
  <c r="U263" i="14"/>
  <c r="T263" i="14"/>
  <c r="N263" i="14"/>
  <c r="J263" i="14"/>
  <c r="C263" i="14"/>
  <c r="Q263" i="14" s="1"/>
  <c r="U262" i="14"/>
  <c r="T262" i="14"/>
  <c r="N262" i="14"/>
  <c r="J262" i="14"/>
  <c r="C262" i="14"/>
  <c r="Q262" i="14" s="1"/>
  <c r="U261" i="14"/>
  <c r="T261" i="14"/>
  <c r="J261" i="14"/>
  <c r="C261" i="14"/>
  <c r="Q261" i="14" s="1"/>
  <c r="U260" i="14"/>
  <c r="T260" i="14"/>
  <c r="N260" i="14"/>
  <c r="J260" i="14"/>
  <c r="C260" i="14"/>
  <c r="Q260" i="14" s="1"/>
  <c r="U259" i="14"/>
  <c r="T259" i="14"/>
  <c r="S259" i="14"/>
  <c r="J259" i="14"/>
  <c r="C259" i="14"/>
  <c r="Q259" i="14" s="1"/>
  <c r="U258" i="14"/>
  <c r="T258" i="14"/>
  <c r="J258" i="14"/>
  <c r="C258" i="14"/>
  <c r="Q258" i="14" s="1"/>
  <c r="U257" i="14"/>
  <c r="T257" i="14"/>
  <c r="S257" i="14"/>
  <c r="J257" i="14"/>
  <c r="C257" i="14"/>
  <c r="Q257" i="14" s="1"/>
  <c r="U256" i="14"/>
  <c r="T256" i="14"/>
  <c r="Q256" i="14"/>
  <c r="N256" i="14"/>
  <c r="J256" i="14"/>
  <c r="C256" i="14"/>
  <c r="U255" i="14"/>
  <c r="T255" i="14"/>
  <c r="N255" i="14"/>
  <c r="J255" i="14"/>
  <c r="C255" i="14"/>
  <c r="Q255" i="14" s="1"/>
  <c r="U254" i="14"/>
  <c r="T254" i="14"/>
  <c r="S254" i="14"/>
  <c r="J254" i="14"/>
  <c r="C254" i="14"/>
  <c r="Q254" i="14" s="1"/>
  <c r="U253" i="14"/>
  <c r="T253" i="14"/>
  <c r="S253" i="14"/>
  <c r="J253" i="14"/>
  <c r="C253" i="14"/>
  <c r="Q253" i="14" s="1"/>
  <c r="U252" i="14"/>
  <c r="T252" i="14"/>
  <c r="N252" i="14"/>
  <c r="J252" i="14"/>
  <c r="C252" i="14"/>
  <c r="Q252" i="14" s="1"/>
  <c r="U251" i="14"/>
  <c r="T251" i="14"/>
  <c r="S251" i="14"/>
  <c r="J251" i="14"/>
  <c r="C251" i="14"/>
  <c r="Q251" i="14" s="1"/>
  <c r="U250" i="14"/>
  <c r="T250" i="14"/>
  <c r="J250" i="14"/>
  <c r="C250" i="14"/>
  <c r="Q250" i="14" s="1"/>
  <c r="U249" i="14"/>
  <c r="T249" i="14"/>
  <c r="Q249" i="14"/>
  <c r="S249" i="14"/>
  <c r="J249" i="14"/>
  <c r="C249" i="14"/>
  <c r="U248" i="14"/>
  <c r="T248" i="14"/>
  <c r="Q248" i="14"/>
  <c r="N248" i="14"/>
  <c r="J248" i="14"/>
  <c r="C248" i="14"/>
  <c r="U247" i="14"/>
  <c r="T247" i="14"/>
  <c r="N247" i="14"/>
  <c r="J247" i="14"/>
  <c r="C247" i="14"/>
  <c r="Q247" i="14" s="1"/>
  <c r="U246" i="14"/>
  <c r="T246" i="14"/>
  <c r="J246" i="14"/>
  <c r="C246" i="14"/>
  <c r="Q246" i="14" s="1"/>
  <c r="U245" i="14"/>
  <c r="T245" i="14"/>
  <c r="Q245" i="14"/>
  <c r="S245" i="14"/>
  <c r="J245" i="14"/>
  <c r="C245" i="14"/>
  <c r="U244" i="14"/>
  <c r="T244" i="14"/>
  <c r="Q244" i="14"/>
  <c r="N244" i="14"/>
  <c r="J244" i="14"/>
  <c r="C244" i="14"/>
  <c r="U243" i="14"/>
  <c r="T243" i="14"/>
  <c r="J243" i="14"/>
  <c r="C243" i="14"/>
  <c r="Q243" i="14" s="1"/>
  <c r="U242" i="14"/>
  <c r="T242" i="14"/>
  <c r="N242" i="14"/>
  <c r="J242" i="14"/>
  <c r="C242" i="14"/>
  <c r="Q242" i="14" s="1"/>
  <c r="U241" i="14"/>
  <c r="T241" i="14"/>
  <c r="Q241" i="14"/>
  <c r="J241" i="14"/>
  <c r="C241" i="14"/>
  <c r="U240" i="14"/>
  <c r="T240" i="14"/>
  <c r="N240" i="14"/>
  <c r="J240" i="14"/>
  <c r="C240" i="14"/>
  <c r="Q240" i="14" s="1"/>
  <c r="U239" i="14"/>
  <c r="T239" i="14"/>
  <c r="N239" i="14"/>
  <c r="J239" i="14"/>
  <c r="C239" i="14"/>
  <c r="Q239" i="14" s="1"/>
  <c r="U238" i="14"/>
  <c r="T238" i="14"/>
  <c r="J238" i="14"/>
  <c r="C238" i="14"/>
  <c r="Q238" i="14" s="1"/>
  <c r="U237" i="14"/>
  <c r="T237" i="14"/>
  <c r="J237" i="14"/>
  <c r="C237" i="14"/>
  <c r="Q237" i="14" s="1"/>
  <c r="U236" i="14"/>
  <c r="T236" i="14"/>
  <c r="N236" i="14"/>
  <c r="J236" i="14"/>
  <c r="C236" i="14"/>
  <c r="Q236" i="14" s="1"/>
  <c r="U235" i="14"/>
  <c r="T235" i="14"/>
  <c r="J235" i="14"/>
  <c r="C235" i="14"/>
  <c r="Q235" i="14" s="1"/>
  <c r="U234" i="14"/>
  <c r="T234" i="14"/>
  <c r="N234" i="14"/>
  <c r="J234" i="14"/>
  <c r="C234" i="14"/>
  <c r="Q234" i="14" s="1"/>
  <c r="U233" i="14"/>
  <c r="T233" i="14"/>
  <c r="J233" i="14"/>
  <c r="C233" i="14"/>
  <c r="Q233" i="14" s="1"/>
  <c r="U232" i="14"/>
  <c r="T232" i="14"/>
  <c r="N232" i="14"/>
  <c r="J232" i="14"/>
  <c r="C232" i="14"/>
  <c r="Q232" i="14" s="1"/>
  <c r="U231" i="14"/>
  <c r="T231" i="14"/>
  <c r="J231" i="14"/>
  <c r="C231" i="14"/>
  <c r="Q231" i="14" s="1"/>
  <c r="U230" i="14"/>
  <c r="T230" i="14"/>
  <c r="J230" i="14"/>
  <c r="C230" i="14"/>
  <c r="Q230" i="14" s="1"/>
  <c r="U229" i="14"/>
  <c r="T229" i="14"/>
  <c r="Q229" i="14"/>
  <c r="J229" i="14"/>
  <c r="C229" i="14"/>
  <c r="U228" i="14"/>
  <c r="T228" i="14"/>
  <c r="N228" i="14"/>
  <c r="J228" i="14"/>
  <c r="C228" i="14"/>
  <c r="Q228" i="14" s="1"/>
  <c r="U227" i="14"/>
  <c r="T227" i="14"/>
  <c r="S227" i="14"/>
  <c r="J227" i="14"/>
  <c r="C227" i="14"/>
  <c r="Q227" i="14" s="1"/>
  <c r="U226" i="14"/>
  <c r="T226" i="14"/>
  <c r="N226" i="14"/>
  <c r="J226" i="14"/>
  <c r="C226" i="14"/>
  <c r="Q226" i="14" s="1"/>
  <c r="U225" i="14"/>
  <c r="T225" i="14"/>
  <c r="J225" i="14"/>
  <c r="C225" i="14"/>
  <c r="Q225" i="14" s="1"/>
  <c r="U224" i="14"/>
  <c r="T224" i="14"/>
  <c r="N224" i="14"/>
  <c r="J224" i="14"/>
  <c r="C224" i="14"/>
  <c r="Q224" i="14" s="1"/>
  <c r="U223" i="14"/>
  <c r="T223" i="14"/>
  <c r="S223" i="14"/>
  <c r="J223" i="14"/>
  <c r="C223" i="14"/>
  <c r="Q223" i="14" s="1"/>
  <c r="U222" i="14"/>
  <c r="T222" i="14"/>
  <c r="J222" i="14"/>
  <c r="C222" i="14"/>
  <c r="Q222" i="14" s="1"/>
  <c r="U221" i="14"/>
  <c r="T221" i="14"/>
  <c r="S221" i="14"/>
  <c r="J221" i="14"/>
  <c r="C221" i="14"/>
  <c r="Q221" i="14" s="1"/>
  <c r="U220" i="14"/>
  <c r="T220" i="14"/>
  <c r="Q220" i="14"/>
  <c r="N220" i="14"/>
  <c r="J220" i="14"/>
  <c r="C220" i="14"/>
  <c r="U219" i="14"/>
  <c r="T219" i="14"/>
  <c r="N219" i="14"/>
  <c r="J219" i="14"/>
  <c r="C219" i="14"/>
  <c r="Q219" i="14" s="1"/>
  <c r="U218" i="14"/>
  <c r="T218" i="14"/>
  <c r="J218" i="14"/>
  <c r="C218" i="14"/>
  <c r="Q218" i="14" s="1"/>
  <c r="U217" i="14"/>
  <c r="T217" i="14"/>
  <c r="J217" i="14"/>
  <c r="C217" i="14"/>
  <c r="Q217" i="14" s="1"/>
  <c r="U216" i="14"/>
  <c r="T216" i="14"/>
  <c r="N216" i="14"/>
  <c r="J216" i="14"/>
  <c r="C216" i="14"/>
  <c r="Q216" i="14" s="1"/>
  <c r="U215" i="14"/>
  <c r="T215" i="14"/>
  <c r="N215" i="14"/>
  <c r="J215" i="14"/>
  <c r="C215" i="14"/>
  <c r="Q215" i="14" s="1"/>
  <c r="U214" i="14"/>
  <c r="T214" i="14"/>
  <c r="N214" i="14"/>
  <c r="J214" i="14"/>
  <c r="C214" i="14"/>
  <c r="Q214" i="14" s="1"/>
  <c r="U213" i="14"/>
  <c r="T213" i="14"/>
  <c r="J213" i="14"/>
  <c r="C213" i="14"/>
  <c r="Q213" i="14" s="1"/>
  <c r="U212" i="14"/>
  <c r="T212" i="14"/>
  <c r="J212" i="14"/>
  <c r="C212" i="14"/>
  <c r="Q212" i="14" s="1"/>
  <c r="U211" i="14"/>
  <c r="T211" i="14"/>
  <c r="S211" i="14"/>
  <c r="J211" i="14"/>
  <c r="C211" i="14"/>
  <c r="Q211" i="14" s="1"/>
  <c r="U210" i="14"/>
  <c r="T210" i="14"/>
  <c r="S210" i="14"/>
  <c r="J210" i="14"/>
  <c r="C210" i="14"/>
  <c r="Q210" i="14" s="1"/>
  <c r="U209" i="14"/>
  <c r="T209" i="14"/>
  <c r="J209" i="14"/>
  <c r="C209" i="14"/>
  <c r="Q209" i="14" s="1"/>
  <c r="U208" i="14"/>
  <c r="T208" i="14"/>
  <c r="N208" i="14"/>
  <c r="J208" i="14"/>
  <c r="C208" i="14"/>
  <c r="Q208" i="14" s="1"/>
  <c r="U207" i="14"/>
  <c r="T207" i="14"/>
  <c r="N207" i="14"/>
  <c r="J207" i="14"/>
  <c r="C207" i="14"/>
  <c r="Q207" i="14" s="1"/>
  <c r="U206" i="14"/>
  <c r="T206" i="14"/>
  <c r="S206" i="14"/>
  <c r="J206" i="14"/>
  <c r="C206" i="14"/>
  <c r="Q206" i="14" s="1"/>
  <c r="U205" i="14"/>
  <c r="T205" i="14"/>
  <c r="J205" i="14"/>
  <c r="C205" i="14"/>
  <c r="Q205" i="14" s="1"/>
  <c r="U204" i="14"/>
  <c r="T204" i="14"/>
  <c r="Q204" i="14"/>
  <c r="S204" i="14"/>
  <c r="J204" i="14"/>
  <c r="C204" i="14"/>
  <c r="U203" i="14"/>
  <c r="T203" i="14"/>
  <c r="N203" i="14"/>
  <c r="J203" i="14"/>
  <c r="C203" i="14"/>
  <c r="Q203" i="14" s="1"/>
  <c r="U202" i="14"/>
  <c r="T202" i="14"/>
  <c r="N202" i="14"/>
  <c r="J202" i="14"/>
  <c r="C202" i="14"/>
  <c r="Q202" i="14" s="1"/>
  <c r="U201" i="14"/>
  <c r="T201" i="14"/>
  <c r="J201" i="14"/>
  <c r="C201" i="14"/>
  <c r="Q201" i="14" s="1"/>
  <c r="U200" i="14"/>
  <c r="T200" i="14"/>
  <c r="N200" i="14"/>
  <c r="J200" i="14"/>
  <c r="C200" i="14"/>
  <c r="Q200" i="14" s="1"/>
  <c r="U199" i="14"/>
  <c r="T199" i="14"/>
  <c r="J199" i="14"/>
  <c r="C199" i="14"/>
  <c r="Q199" i="14" s="1"/>
  <c r="U198" i="14"/>
  <c r="T198" i="14"/>
  <c r="J198" i="14"/>
  <c r="C198" i="14"/>
  <c r="Q198" i="14" s="1"/>
  <c r="U197" i="14"/>
  <c r="T197" i="14"/>
  <c r="S197" i="14"/>
  <c r="J197" i="14"/>
  <c r="C197" i="14"/>
  <c r="Q197" i="14" s="1"/>
  <c r="U196" i="14"/>
  <c r="T196" i="14"/>
  <c r="Q196" i="14"/>
  <c r="N196" i="14"/>
  <c r="J196" i="14"/>
  <c r="C196" i="14"/>
  <c r="U195" i="14"/>
  <c r="T195" i="14"/>
  <c r="N195" i="14"/>
  <c r="J195" i="14"/>
  <c r="C195" i="14"/>
  <c r="Q195" i="14" s="1"/>
  <c r="U194" i="14"/>
  <c r="T194" i="14"/>
  <c r="N194" i="14"/>
  <c r="J194" i="14"/>
  <c r="C194" i="14"/>
  <c r="Q194" i="14" s="1"/>
  <c r="U193" i="14"/>
  <c r="T193" i="14"/>
  <c r="J193" i="14"/>
  <c r="C193" i="14"/>
  <c r="Q193" i="14" s="1"/>
  <c r="U192" i="14"/>
  <c r="T192" i="14"/>
  <c r="J192" i="14"/>
  <c r="C192" i="14"/>
  <c r="Q192" i="14" s="1"/>
  <c r="U191" i="14"/>
  <c r="T191" i="14"/>
  <c r="S191" i="14"/>
  <c r="J191" i="14"/>
  <c r="C191" i="14"/>
  <c r="Q191" i="14" s="1"/>
  <c r="U190" i="14"/>
  <c r="T190" i="14"/>
  <c r="J190" i="14"/>
  <c r="C190" i="14"/>
  <c r="Q190" i="14" s="1"/>
  <c r="U189" i="14"/>
  <c r="T189" i="14"/>
  <c r="J189" i="14"/>
  <c r="C189" i="14"/>
  <c r="Q189" i="14" s="1"/>
  <c r="U188" i="14"/>
  <c r="T188" i="14"/>
  <c r="Q188" i="14"/>
  <c r="S188" i="14"/>
  <c r="J188" i="14"/>
  <c r="C188" i="14"/>
  <c r="U187" i="14"/>
  <c r="T187" i="14"/>
  <c r="N187" i="14"/>
  <c r="J187" i="14"/>
  <c r="C187" i="14"/>
  <c r="Q187" i="14" s="1"/>
  <c r="U186" i="14"/>
  <c r="T186" i="14"/>
  <c r="J186" i="14"/>
  <c r="C186" i="14"/>
  <c r="Q186" i="14" s="1"/>
  <c r="U185" i="14"/>
  <c r="T185" i="14"/>
  <c r="S185" i="14"/>
  <c r="J185" i="14"/>
  <c r="C185" i="14"/>
  <c r="Q185" i="14" s="1"/>
  <c r="U184" i="14"/>
  <c r="T184" i="14"/>
  <c r="S184" i="14"/>
  <c r="J184" i="14"/>
  <c r="C184" i="14"/>
  <c r="Q184" i="14" s="1"/>
  <c r="U183" i="14"/>
  <c r="T183" i="14"/>
  <c r="J183" i="14"/>
  <c r="C183" i="14"/>
  <c r="Q183" i="14" s="1"/>
  <c r="U182" i="14"/>
  <c r="T182" i="14"/>
  <c r="N182" i="14"/>
  <c r="J182" i="14"/>
  <c r="C182" i="14"/>
  <c r="Q182" i="14" s="1"/>
  <c r="U181" i="14"/>
  <c r="T181" i="14"/>
  <c r="J181" i="14"/>
  <c r="C181" i="14"/>
  <c r="Q181" i="14" s="1"/>
  <c r="U180" i="14"/>
  <c r="T180" i="14"/>
  <c r="J180" i="14"/>
  <c r="C180" i="14"/>
  <c r="Q180" i="14" s="1"/>
  <c r="U179" i="14"/>
  <c r="T179" i="14"/>
  <c r="S179" i="14"/>
  <c r="J179" i="14"/>
  <c r="C179" i="14"/>
  <c r="Q179" i="14" s="1"/>
  <c r="U178" i="14"/>
  <c r="T178" i="14"/>
  <c r="S178" i="14"/>
  <c r="J178" i="14"/>
  <c r="C178" i="14"/>
  <c r="Q178" i="14" s="1"/>
  <c r="U177" i="14"/>
  <c r="T177" i="14"/>
  <c r="S177" i="14"/>
  <c r="J177" i="14"/>
  <c r="C177" i="14"/>
  <c r="Q177" i="14" s="1"/>
  <c r="U176" i="14"/>
  <c r="T176" i="14"/>
  <c r="N176" i="14"/>
  <c r="J176" i="14"/>
  <c r="C176" i="14"/>
  <c r="Q176" i="14" s="1"/>
  <c r="U175" i="14"/>
  <c r="T175" i="14"/>
  <c r="N175" i="14"/>
  <c r="J175" i="14"/>
  <c r="C175" i="14"/>
  <c r="Q175" i="14" s="1"/>
  <c r="U174" i="14"/>
  <c r="T174" i="14"/>
  <c r="J174" i="14"/>
  <c r="C174" i="14"/>
  <c r="Q174" i="14" s="1"/>
  <c r="U173" i="14"/>
  <c r="T173" i="14"/>
  <c r="S173" i="14"/>
  <c r="J173" i="14"/>
  <c r="C173" i="14"/>
  <c r="Q173" i="14" s="1"/>
  <c r="U172" i="14"/>
  <c r="T172" i="14"/>
  <c r="S172" i="14"/>
  <c r="J172" i="14"/>
  <c r="C172" i="14"/>
  <c r="Q172" i="14" s="1"/>
  <c r="U171" i="14"/>
  <c r="T171" i="14"/>
  <c r="J171" i="14"/>
  <c r="C171" i="14"/>
  <c r="Q171" i="14" s="1"/>
  <c r="U170" i="14"/>
  <c r="T170" i="14"/>
  <c r="N170" i="14"/>
  <c r="J170" i="14"/>
  <c r="C170" i="14"/>
  <c r="Q170" i="14" s="1"/>
  <c r="U169" i="14"/>
  <c r="T169" i="14"/>
  <c r="J169" i="14"/>
  <c r="C169" i="14"/>
  <c r="Q169" i="14" s="1"/>
  <c r="U168" i="14"/>
  <c r="T168" i="14"/>
  <c r="N168" i="14"/>
  <c r="J168" i="14"/>
  <c r="C168" i="14"/>
  <c r="Q168" i="14" s="1"/>
  <c r="U167" i="14"/>
  <c r="T167" i="14"/>
  <c r="N167" i="14"/>
  <c r="J167" i="14"/>
  <c r="C167" i="14"/>
  <c r="Q167" i="14" s="1"/>
  <c r="U166" i="14"/>
  <c r="T166" i="14"/>
  <c r="N166" i="14"/>
  <c r="J166" i="14"/>
  <c r="C166" i="14"/>
  <c r="Q166" i="14" s="1"/>
  <c r="U165" i="14"/>
  <c r="T165" i="14"/>
  <c r="Q165" i="14"/>
  <c r="J165" i="14"/>
  <c r="C165" i="14"/>
  <c r="U164" i="14"/>
  <c r="T164" i="14"/>
  <c r="N164" i="14"/>
  <c r="J164" i="14"/>
  <c r="C164" i="14"/>
  <c r="Q164" i="14" s="1"/>
  <c r="U163" i="14"/>
  <c r="T163" i="14"/>
  <c r="N163" i="14"/>
  <c r="J163" i="14"/>
  <c r="C163" i="14"/>
  <c r="Q163" i="14" s="1"/>
  <c r="U162" i="14"/>
  <c r="T162" i="14"/>
  <c r="N162" i="14"/>
  <c r="J162" i="14"/>
  <c r="C162" i="14"/>
  <c r="Q162" i="14" s="1"/>
  <c r="U161" i="14"/>
  <c r="T161" i="14"/>
  <c r="J161" i="14"/>
  <c r="C161" i="14"/>
  <c r="Q161" i="14" s="1"/>
  <c r="U160" i="14"/>
  <c r="T160" i="14"/>
  <c r="Q160" i="14"/>
  <c r="S160" i="14"/>
  <c r="J160" i="14"/>
  <c r="C160" i="14"/>
  <c r="U159" i="14"/>
  <c r="T159" i="14"/>
  <c r="N159" i="14"/>
  <c r="J159" i="14"/>
  <c r="C159" i="14"/>
  <c r="Q159" i="14" s="1"/>
  <c r="U158" i="14"/>
  <c r="T158" i="14"/>
  <c r="S158" i="14"/>
  <c r="J158" i="14"/>
  <c r="C158" i="14"/>
  <c r="Q158" i="14" s="1"/>
  <c r="U157" i="14"/>
  <c r="T157" i="14"/>
  <c r="J157" i="14"/>
  <c r="C157" i="14"/>
  <c r="Q157" i="14" s="1"/>
  <c r="U156" i="14"/>
  <c r="T156" i="14"/>
  <c r="Q156" i="14"/>
  <c r="S156" i="14"/>
  <c r="J156" i="14"/>
  <c r="C156" i="14"/>
  <c r="U155" i="14"/>
  <c r="T155" i="14"/>
  <c r="N155" i="14"/>
  <c r="J155" i="14"/>
  <c r="C155" i="14"/>
  <c r="Q155" i="14" s="1"/>
  <c r="U154" i="14"/>
  <c r="T154" i="14"/>
  <c r="N154" i="14"/>
  <c r="J154" i="14"/>
  <c r="C154" i="14"/>
  <c r="Q154" i="14" s="1"/>
  <c r="U153" i="14"/>
  <c r="T153" i="14"/>
  <c r="J153" i="14"/>
  <c r="C153" i="14"/>
  <c r="Q153" i="14" s="1"/>
  <c r="U152" i="14"/>
  <c r="T152" i="14"/>
  <c r="Q152" i="14"/>
  <c r="J152" i="14"/>
  <c r="C152" i="14"/>
  <c r="U151" i="14"/>
  <c r="T151" i="14"/>
  <c r="N151" i="14"/>
  <c r="J151" i="14"/>
  <c r="C151" i="14"/>
  <c r="Q151" i="14" s="1"/>
  <c r="U150" i="14"/>
  <c r="T150" i="14"/>
  <c r="S150" i="14"/>
  <c r="J150" i="14"/>
  <c r="C150" i="14"/>
  <c r="Q150" i="14" s="1"/>
  <c r="U149" i="14"/>
  <c r="T149" i="14"/>
  <c r="J149" i="14"/>
  <c r="C149" i="14"/>
  <c r="Q149" i="14" s="1"/>
  <c r="U148" i="14"/>
  <c r="T148" i="14"/>
  <c r="Q148" i="14"/>
  <c r="S148" i="14"/>
  <c r="J148" i="14"/>
  <c r="C148" i="14"/>
  <c r="U147" i="14"/>
  <c r="T147" i="14"/>
  <c r="N147" i="14"/>
  <c r="J147" i="14"/>
  <c r="C147" i="14"/>
  <c r="Q147" i="14" s="1"/>
  <c r="U146" i="14"/>
  <c r="T146" i="14"/>
  <c r="S146" i="14"/>
  <c r="J146" i="14"/>
  <c r="C146" i="14"/>
  <c r="Q146" i="14" s="1"/>
  <c r="U145" i="14"/>
  <c r="T145" i="14"/>
  <c r="Q145" i="14"/>
  <c r="S145" i="14"/>
  <c r="J145" i="14"/>
  <c r="C145" i="14"/>
  <c r="U144" i="14"/>
  <c r="T144" i="14"/>
  <c r="Q144" i="14"/>
  <c r="N144" i="14"/>
  <c r="J144" i="14"/>
  <c r="C144" i="14"/>
  <c r="U143" i="14"/>
  <c r="T143" i="14"/>
  <c r="N143" i="14"/>
  <c r="J143" i="14"/>
  <c r="C143" i="14"/>
  <c r="Q143" i="14" s="1"/>
  <c r="U142" i="14"/>
  <c r="T142" i="14"/>
  <c r="N142" i="14"/>
  <c r="J142" i="14"/>
  <c r="C142" i="14"/>
  <c r="Q142" i="14" s="1"/>
  <c r="U141" i="14"/>
  <c r="T141" i="14"/>
  <c r="J141" i="14"/>
  <c r="C141" i="14"/>
  <c r="Q141" i="14" s="1"/>
  <c r="U140" i="14"/>
  <c r="T140" i="14"/>
  <c r="Q140" i="14"/>
  <c r="S140" i="14"/>
  <c r="J140" i="14"/>
  <c r="C140" i="14"/>
  <c r="U139" i="14"/>
  <c r="T139" i="14"/>
  <c r="N139" i="14"/>
  <c r="J139" i="14"/>
  <c r="C139" i="14"/>
  <c r="Q139" i="14" s="1"/>
  <c r="U138" i="14"/>
  <c r="T138" i="14"/>
  <c r="N138" i="14"/>
  <c r="J138" i="14"/>
  <c r="C138" i="14"/>
  <c r="Q138" i="14" s="1"/>
  <c r="U137" i="14"/>
  <c r="T137" i="14"/>
  <c r="Q137" i="14"/>
  <c r="J137" i="14"/>
  <c r="C137" i="14"/>
  <c r="U136" i="14"/>
  <c r="T136" i="14"/>
  <c r="S136" i="14"/>
  <c r="J136" i="14"/>
  <c r="C136" i="14"/>
  <c r="Q136" i="14" s="1"/>
  <c r="U135" i="14"/>
  <c r="T135" i="14"/>
  <c r="N135" i="14"/>
  <c r="J135" i="14"/>
  <c r="C135" i="14"/>
  <c r="Q135" i="14" s="1"/>
  <c r="U134" i="14"/>
  <c r="T134" i="14"/>
  <c r="S134" i="14"/>
  <c r="J134" i="14"/>
  <c r="C134" i="14"/>
  <c r="Q134" i="14" s="1"/>
  <c r="U133" i="14"/>
  <c r="T133" i="14"/>
  <c r="Q133" i="14"/>
  <c r="J133" i="14"/>
  <c r="C133" i="14"/>
  <c r="U132" i="14"/>
  <c r="T132" i="14"/>
  <c r="Q132" i="14"/>
  <c r="N132" i="14"/>
  <c r="J132" i="14"/>
  <c r="C132" i="14"/>
  <c r="U131" i="14"/>
  <c r="T131" i="14"/>
  <c r="N131" i="14"/>
  <c r="J131" i="14"/>
  <c r="C131" i="14"/>
  <c r="Q131" i="14" s="1"/>
  <c r="U130" i="14"/>
  <c r="T130" i="14"/>
  <c r="J130" i="14"/>
  <c r="C130" i="14"/>
  <c r="Q130" i="14" s="1"/>
  <c r="U129" i="14"/>
  <c r="T129" i="14"/>
  <c r="J129" i="14"/>
  <c r="C129" i="14"/>
  <c r="Q129" i="14" s="1"/>
  <c r="U128" i="14"/>
  <c r="T128" i="14"/>
  <c r="Q128" i="14"/>
  <c r="S128" i="14"/>
  <c r="J128" i="14"/>
  <c r="C128" i="14"/>
  <c r="U127" i="14"/>
  <c r="T127" i="14"/>
  <c r="N127" i="14"/>
  <c r="J127" i="14"/>
  <c r="C127" i="14"/>
  <c r="Q127" i="14" s="1"/>
  <c r="U126" i="14"/>
  <c r="T126" i="14"/>
  <c r="S126" i="14"/>
  <c r="J126" i="14"/>
  <c r="C126" i="14"/>
  <c r="Q126" i="14" s="1"/>
  <c r="U125" i="14"/>
  <c r="T125" i="14"/>
  <c r="Q125" i="14"/>
  <c r="J125" i="14"/>
  <c r="C125" i="14"/>
  <c r="U124" i="14"/>
  <c r="T124" i="14"/>
  <c r="Q124" i="14"/>
  <c r="N124" i="14"/>
  <c r="J124" i="14"/>
  <c r="C124" i="14"/>
  <c r="U123" i="14"/>
  <c r="T123" i="14"/>
  <c r="N123" i="14"/>
  <c r="J123" i="14"/>
  <c r="C123" i="14"/>
  <c r="Q123" i="14" s="1"/>
  <c r="U122" i="14"/>
  <c r="T122" i="14"/>
  <c r="N122" i="14"/>
  <c r="J122" i="14"/>
  <c r="C122" i="14"/>
  <c r="Q122" i="14" s="1"/>
  <c r="U121" i="14"/>
  <c r="T121" i="14"/>
  <c r="Q121" i="14"/>
  <c r="J121" i="14"/>
  <c r="C121" i="14"/>
  <c r="U120" i="14"/>
  <c r="T120" i="14"/>
  <c r="N120" i="14"/>
  <c r="J120" i="14"/>
  <c r="C120" i="14"/>
  <c r="Q120" i="14" s="1"/>
  <c r="U119" i="14"/>
  <c r="T119" i="14"/>
  <c r="N119" i="14"/>
  <c r="J119" i="14"/>
  <c r="C119" i="14"/>
  <c r="Q119" i="14" s="1"/>
  <c r="U118" i="14"/>
  <c r="T118" i="14"/>
  <c r="S118" i="14"/>
  <c r="J118" i="14"/>
  <c r="C118" i="14"/>
  <c r="Q118" i="14" s="1"/>
  <c r="U117" i="14"/>
  <c r="T117" i="14"/>
  <c r="J117" i="14"/>
  <c r="C117" i="14"/>
  <c r="Q117" i="14" s="1"/>
  <c r="U116" i="14"/>
  <c r="T116" i="14"/>
  <c r="Q116" i="14"/>
  <c r="S116" i="14"/>
  <c r="J116" i="14"/>
  <c r="C116" i="14"/>
  <c r="U115" i="14"/>
  <c r="T115" i="14"/>
  <c r="N115" i="14"/>
  <c r="J115" i="14"/>
  <c r="C115" i="14"/>
  <c r="Q115" i="14" s="1"/>
  <c r="U114" i="14"/>
  <c r="T114" i="14"/>
  <c r="S114" i="14"/>
  <c r="J114" i="14"/>
  <c r="C114" i="14"/>
  <c r="Q114" i="14" s="1"/>
  <c r="U113" i="14"/>
  <c r="T113" i="14"/>
  <c r="Q113" i="14"/>
  <c r="J113" i="14"/>
  <c r="C113" i="14"/>
  <c r="U112" i="14"/>
  <c r="T112" i="14"/>
  <c r="Q112" i="14"/>
  <c r="N112" i="14"/>
  <c r="J112" i="14"/>
  <c r="C112" i="14"/>
  <c r="U111" i="14"/>
  <c r="T111" i="14"/>
  <c r="N111" i="14"/>
  <c r="J111" i="14"/>
  <c r="C111" i="14"/>
  <c r="Q111" i="14" s="1"/>
  <c r="U110" i="14"/>
  <c r="T110" i="14"/>
  <c r="N110" i="14"/>
  <c r="J110" i="14"/>
  <c r="C110" i="14"/>
  <c r="Q110" i="14" s="1"/>
  <c r="U109" i="14"/>
  <c r="T109" i="14"/>
  <c r="J109" i="14"/>
  <c r="C109" i="14"/>
  <c r="Q109" i="14" s="1"/>
  <c r="U108" i="14"/>
  <c r="T108" i="14"/>
  <c r="Q108" i="14"/>
  <c r="S108" i="14"/>
  <c r="J108" i="14"/>
  <c r="C108" i="14"/>
  <c r="U107" i="14"/>
  <c r="T107" i="14"/>
  <c r="N107" i="14"/>
  <c r="J107" i="14"/>
  <c r="C107" i="14"/>
  <c r="Q107" i="14" s="1"/>
  <c r="U106" i="14"/>
  <c r="T106" i="14"/>
  <c r="S106" i="14"/>
  <c r="J106" i="14"/>
  <c r="C106" i="14"/>
  <c r="Q106" i="14" s="1"/>
  <c r="U105" i="14"/>
  <c r="T105" i="14"/>
  <c r="J105" i="14"/>
  <c r="C105" i="14"/>
  <c r="Q105" i="14" s="1"/>
  <c r="U104" i="14"/>
  <c r="T104" i="14"/>
  <c r="Q104" i="14"/>
  <c r="N104" i="14"/>
  <c r="J104" i="14"/>
  <c r="C104" i="14"/>
  <c r="U103" i="14"/>
  <c r="T103" i="14"/>
  <c r="N103" i="14"/>
  <c r="J103" i="14"/>
  <c r="C103" i="14"/>
  <c r="Q103" i="14" s="1"/>
  <c r="U102" i="14"/>
  <c r="T102" i="14"/>
  <c r="N102" i="14"/>
  <c r="J102" i="14"/>
  <c r="C102" i="14"/>
  <c r="Q102" i="14" s="1"/>
  <c r="U101" i="14"/>
  <c r="T101" i="14"/>
  <c r="J101" i="14"/>
  <c r="C101" i="14"/>
  <c r="Q101" i="14" s="1"/>
  <c r="U100" i="14"/>
  <c r="T100" i="14"/>
  <c r="N100" i="14"/>
  <c r="J100" i="14"/>
  <c r="C100" i="14"/>
  <c r="Q100" i="14" s="1"/>
  <c r="U99" i="14"/>
  <c r="T99" i="14"/>
  <c r="N99" i="14"/>
  <c r="J99" i="14"/>
  <c r="C99" i="14"/>
  <c r="Q99" i="14" s="1"/>
  <c r="U98" i="14"/>
  <c r="T98" i="14"/>
  <c r="J98" i="14"/>
  <c r="C98" i="14"/>
  <c r="Q98" i="14" s="1"/>
  <c r="U97" i="14"/>
  <c r="T97" i="14"/>
  <c r="J97" i="14"/>
  <c r="C97" i="14"/>
  <c r="Q97" i="14" s="1"/>
  <c r="U96" i="14"/>
  <c r="T96" i="14"/>
  <c r="Q96" i="14"/>
  <c r="S96" i="14"/>
  <c r="J96" i="14"/>
  <c r="C96" i="14"/>
  <c r="U95" i="14"/>
  <c r="T95" i="14"/>
  <c r="N95" i="14"/>
  <c r="J95" i="14"/>
  <c r="C95" i="14"/>
  <c r="Q95" i="14" s="1"/>
  <c r="U94" i="14"/>
  <c r="T94" i="14"/>
  <c r="S94" i="14"/>
  <c r="J94" i="14"/>
  <c r="C94" i="14"/>
  <c r="Q94" i="14" s="1"/>
  <c r="U93" i="14"/>
  <c r="T93" i="14"/>
  <c r="J93" i="14"/>
  <c r="C93" i="14"/>
  <c r="Q93" i="14" s="1"/>
  <c r="U92" i="14"/>
  <c r="T92" i="14"/>
  <c r="Q92" i="14"/>
  <c r="N92" i="14"/>
  <c r="J92" i="14"/>
  <c r="C92" i="14"/>
  <c r="U91" i="14"/>
  <c r="T91" i="14"/>
  <c r="N91" i="14"/>
  <c r="J91" i="14"/>
  <c r="C91" i="14"/>
  <c r="Q91" i="14" s="1"/>
  <c r="U90" i="14"/>
  <c r="T90" i="14"/>
  <c r="N90" i="14"/>
  <c r="J90" i="14"/>
  <c r="C90" i="14"/>
  <c r="Q90" i="14" s="1"/>
  <c r="U89" i="14"/>
  <c r="T89" i="14"/>
  <c r="J89" i="14"/>
  <c r="C89" i="14"/>
  <c r="Q89" i="14" s="1"/>
  <c r="U88" i="14"/>
  <c r="T88" i="14"/>
  <c r="Q88" i="14"/>
  <c r="S88" i="14"/>
  <c r="J88" i="14"/>
  <c r="C88" i="14"/>
  <c r="U87" i="14"/>
  <c r="T87" i="14"/>
  <c r="N87" i="14"/>
  <c r="J87" i="14"/>
  <c r="C87" i="14"/>
  <c r="Q87" i="14" s="1"/>
  <c r="U86" i="14"/>
  <c r="T86" i="14"/>
  <c r="S86" i="14"/>
  <c r="J86" i="14"/>
  <c r="C86" i="14"/>
  <c r="Q86" i="14" s="1"/>
  <c r="U85" i="14"/>
  <c r="T85" i="14"/>
  <c r="J85" i="14"/>
  <c r="C85" i="14"/>
  <c r="Q85" i="14" s="1"/>
  <c r="U84" i="14"/>
  <c r="T84" i="14"/>
  <c r="N84" i="14"/>
  <c r="J84" i="14"/>
  <c r="C84" i="14"/>
  <c r="Q84" i="14" s="1"/>
  <c r="U83" i="14"/>
  <c r="T83" i="14"/>
  <c r="N83" i="14"/>
  <c r="J83" i="14"/>
  <c r="C83" i="14"/>
  <c r="Q83" i="14" s="1"/>
  <c r="U82" i="14"/>
  <c r="T82" i="14"/>
  <c r="S82" i="14"/>
  <c r="J82" i="14"/>
  <c r="C82" i="14"/>
  <c r="Q82" i="14" s="1"/>
  <c r="U81" i="14"/>
  <c r="T81" i="14"/>
  <c r="Q81" i="14"/>
  <c r="J81" i="14"/>
  <c r="C81" i="14"/>
  <c r="U80" i="14"/>
  <c r="T80" i="14"/>
  <c r="Q80" i="14"/>
  <c r="N80" i="14"/>
  <c r="J80" i="14"/>
  <c r="C80" i="14"/>
  <c r="U79" i="14"/>
  <c r="T79" i="14"/>
  <c r="N79" i="14"/>
  <c r="J79" i="14"/>
  <c r="C79" i="14"/>
  <c r="Q79" i="14" s="1"/>
  <c r="U78" i="14"/>
  <c r="T78" i="14"/>
  <c r="J78" i="14"/>
  <c r="C78" i="14"/>
  <c r="Q78" i="14" s="1"/>
  <c r="U77" i="14"/>
  <c r="T77" i="14"/>
  <c r="J77" i="14"/>
  <c r="C77" i="14"/>
  <c r="Q77" i="14" s="1"/>
  <c r="U76" i="14"/>
  <c r="T76" i="14"/>
  <c r="Q76" i="14"/>
  <c r="S76" i="14"/>
  <c r="J76" i="14"/>
  <c r="C76" i="14"/>
  <c r="U75" i="14"/>
  <c r="T75" i="14"/>
  <c r="N75" i="14"/>
  <c r="J75" i="14"/>
  <c r="C75" i="14"/>
  <c r="Q75" i="14" s="1"/>
  <c r="U74" i="14"/>
  <c r="T74" i="14"/>
  <c r="S74" i="14"/>
  <c r="J74" i="14"/>
  <c r="C74" i="14"/>
  <c r="Q74" i="14" s="1"/>
  <c r="U73" i="14"/>
  <c r="T73" i="14"/>
  <c r="N73" i="14"/>
  <c r="J73" i="14"/>
  <c r="C73" i="14"/>
  <c r="Q73" i="14" s="1"/>
  <c r="U72" i="14"/>
  <c r="T72" i="14"/>
  <c r="S72" i="14"/>
  <c r="J72" i="14"/>
  <c r="C72" i="14"/>
  <c r="Q72" i="14" s="1"/>
  <c r="U71" i="14"/>
  <c r="T71" i="14"/>
  <c r="N71" i="14"/>
  <c r="J71" i="14"/>
  <c r="C71" i="14"/>
  <c r="Q71" i="14" s="1"/>
  <c r="U70" i="14"/>
  <c r="T70" i="14"/>
  <c r="S70" i="14"/>
  <c r="J70" i="14"/>
  <c r="C70" i="14"/>
  <c r="Q70" i="14" s="1"/>
  <c r="U69" i="14"/>
  <c r="T69" i="14"/>
  <c r="Q69" i="14"/>
  <c r="N69" i="14"/>
  <c r="J69" i="14"/>
  <c r="C69" i="14"/>
  <c r="U68" i="14"/>
  <c r="T68" i="14"/>
  <c r="Q68" i="14"/>
  <c r="S68" i="14"/>
  <c r="J68" i="14"/>
  <c r="C68" i="14"/>
  <c r="U67" i="14"/>
  <c r="T67" i="14"/>
  <c r="N67" i="14"/>
  <c r="J67" i="14"/>
  <c r="C67" i="14"/>
  <c r="Q67" i="14" s="1"/>
  <c r="U66" i="14"/>
  <c r="T66" i="14"/>
  <c r="Q66" i="14"/>
  <c r="N66" i="14"/>
  <c r="J66" i="14"/>
  <c r="C66" i="14"/>
  <c r="U65" i="14"/>
  <c r="T65" i="14"/>
  <c r="N65" i="14"/>
  <c r="J65" i="14"/>
  <c r="C65" i="14"/>
  <c r="Q65" i="14" s="1"/>
  <c r="U64" i="14"/>
  <c r="T64" i="14"/>
  <c r="Q64" i="14"/>
  <c r="J64" i="14"/>
  <c r="C64" i="14"/>
  <c r="U63" i="14"/>
  <c r="T63" i="14"/>
  <c r="Q63" i="14"/>
  <c r="J63" i="14"/>
  <c r="C63" i="14"/>
  <c r="U62" i="14"/>
  <c r="T62" i="14"/>
  <c r="N62" i="14"/>
  <c r="J62" i="14"/>
  <c r="C62" i="14"/>
  <c r="Q62" i="14" s="1"/>
  <c r="U61" i="14"/>
  <c r="T61" i="14"/>
  <c r="Q61" i="14"/>
  <c r="N61" i="14"/>
  <c r="J61" i="14"/>
  <c r="C61" i="14"/>
  <c r="U60" i="14"/>
  <c r="T60" i="14"/>
  <c r="Q60" i="14"/>
  <c r="J60" i="14"/>
  <c r="C60" i="14"/>
  <c r="U59" i="14"/>
  <c r="T59" i="14"/>
  <c r="S59" i="14"/>
  <c r="J59" i="14"/>
  <c r="C59" i="14"/>
  <c r="Q59" i="14" s="1"/>
  <c r="U58" i="14"/>
  <c r="T58" i="14"/>
  <c r="S58" i="14"/>
  <c r="J58" i="14"/>
  <c r="C58" i="14"/>
  <c r="Q58" i="14" s="1"/>
  <c r="U57" i="14"/>
  <c r="T57" i="14"/>
  <c r="Q57" i="14"/>
  <c r="N57" i="14"/>
  <c r="J57" i="14"/>
  <c r="C57" i="14"/>
  <c r="U56" i="14"/>
  <c r="T56" i="14"/>
  <c r="Q56" i="14"/>
  <c r="S56" i="14"/>
  <c r="J56" i="14"/>
  <c r="C56" i="14"/>
  <c r="U55" i="14"/>
  <c r="T55" i="14"/>
  <c r="S55" i="14"/>
  <c r="J55" i="14"/>
  <c r="C55" i="14"/>
  <c r="Q55" i="14" s="1"/>
  <c r="U54" i="14"/>
  <c r="T54" i="14"/>
  <c r="J54" i="14"/>
  <c r="C54" i="14"/>
  <c r="Q54" i="14" s="1"/>
  <c r="U53" i="14"/>
  <c r="T53" i="14"/>
  <c r="N53" i="14"/>
  <c r="J53" i="14"/>
  <c r="C53" i="14"/>
  <c r="Q53" i="14" s="1"/>
  <c r="U52" i="14"/>
  <c r="T52" i="14"/>
  <c r="J52" i="14"/>
  <c r="C52" i="14"/>
  <c r="Q52" i="14" s="1"/>
  <c r="U51" i="14"/>
  <c r="T51" i="14"/>
  <c r="S51" i="14"/>
  <c r="J51" i="14"/>
  <c r="C51" i="14"/>
  <c r="Q51" i="14" s="1"/>
  <c r="U50" i="14"/>
  <c r="T50" i="14"/>
  <c r="S50" i="14"/>
  <c r="J50" i="14"/>
  <c r="C50" i="14"/>
  <c r="Q50" i="14" s="1"/>
  <c r="U49" i="14"/>
  <c r="T49" i="14"/>
  <c r="Q49" i="14"/>
  <c r="N49" i="14"/>
  <c r="J49" i="14"/>
  <c r="C49" i="14"/>
  <c r="U48" i="14"/>
  <c r="T48" i="14"/>
  <c r="Q48" i="14"/>
  <c r="S48" i="14"/>
  <c r="J48" i="14"/>
  <c r="C48" i="14"/>
  <c r="U47" i="14"/>
  <c r="T47" i="14"/>
  <c r="N47" i="14"/>
  <c r="J47" i="14"/>
  <c r="C47" i="14"/>
  <c r="Q47" i="14" s="1"/>
  <c r="U46" i="14"/>
  <c r="T46" i="14"/>
  <c r="S46" i="14"/>
  <c r="J46" i="14"/>
  <c r="C46" i="14"/>
  <c r="Q46" i="14" s="1"/>
  <c r="U45" i="14"/>
  <c r="T45" i="14"/>
  <c r="N45" i="14"/>
  <c r="J45" i="14"/>
  <c r="C45" i="14"/>
  <c r="Q45" i="14" s="1"/>
  <c r="U44" i="14"/>
  <c r="T44" i="14"/>
  <c r="N44" i="14"/>
  <c r="J44" i="14"/>
  <c r="C44" i="14"/>
  <c r="Q44" i="14" s="1"/>
  <c r="U43" i="14"/>
  <c r="T43" i="14"/>
  <c r="S43" i="14"/>
  <c r="J43" i="14"/>
  <c r="C43" i="14"/>
  <c r="Q43" i="14" s="1"/>
  <c r="U42" i="14"/>
  <c r="T42" i="14"/>
  <c r="N42" i="14"/>
  <c r="J42" i="14"/>
  <c r="C42" i="14"/>
  <c r="Q42" i="14" s="1"/>
  <c r="U41" i="14"/>
  <c r="T41" i="14"/>
  <c r="Q41" i="14"/>
  <c r="N41" i="14"/>
  <c r="J41" i="14"/>
  <c r="C41" i="14"/>
  <c r="U40" i="14"/>
  <c r="T40" i="14"/>
  <c r="N40" i="14"/>
  <c r="J40" i="14"/>
  <c r="C40" i="14"/>
  <c r="Q40" i="14" s="1"/>
  <c r="U39" i="14"/>
  <c r="T39" i="14"/>
  <c r="S39" i="14"/>
  <c r="J39" i="14"/>
  <c r="C39" i="14"/>
  <c r="Q39" i="14" s="1"/>
  <c r="U38" i="14"/>
  <c r="T38" i="14"/>
  <c r="S38" i="14"/>
  <c r="J38" i="14"/>
  <c r="C38" i="14"/>
  <c r="Q38" i="14" s="1"/>
  <c r="U37" i="14"/>
  <c r="T37" i="14"/>
  <c r="Q37" i="14"/>
  <c r="N37" i="14"/>
  <c r="J37" i="14"/>
  <c r="C37" i="14"/>
  <c r="U36" i="14"/>
  <c r="T36" i="14"/>
  <c r="Q36" i="14"/>
  <c r="N36" i="14"/>
  <c r="J36" i="14"/>
  <c r="C36" i="14"/>
  <c r="U35" i="14"/>
  <c r="T35" i="14"/>
  <c r="N35" i="14"/>
  <c r="J35" i="14"/>
  <c r="C35" i="14"/>
  <c r="Q35" i="14" s="1"/>
  <c r="U34" i="14"/>
  <c r="T34" i="14"/>
  <c r="S34" i="14"/>
  <c r="J34" i="14"/>
  <c r="C34" i="14"/>
  <c r="Q34" i="14" s="1"/>
  <c r="U33" i="14"/>
  <c r="T33" i="14"/>
  <c r="N33" i="14"/>
  <c r="J33" i="14"/>
  <c r="C33" i="14"/>
  <c r="Q33" i="14" s="1"/>
  <c r="U32" i="14"/>
  <c r="T32" i="14"/>
  <c r="Q32" i="14"/>
  <c r="N32" i="14"/>
  <c r="J32" i="14"/>
  <c r="C32" i="14"/>
  <c r="U31" i="14"/>
  <c r="T31" i="14"/>
  <c r="N31" i="14"/>
  <c r="J31" i="14"/>
  <c r="C31" i="14"/>
  <c r="Q31" i="14" s="1"/>
  <c r="U30" i="14"/>
  <c r="T30" i="14"/>
  <c r="N30" i="14"/>
  <c r="J30" i="14"/>
  <c r="C30" i="14"/>
  <c r="Q30" i="14" s="1"/>
  <c r="U29" i="14"/>
  <c r="T29" i="14"/>
  <c r="Q29" i="14"/>
  <c r="N29" i="14"/>
  <c r="J29" i="14"/>
  <c r="C29" i="14"/>
  <c r="U28" i="14"/>
  <c r="T28" i="14"/>
  <c r="N28" i="14"/>
  <c r="J28" i="14"/>
  <c r="C28" i="14"/>
  <c r="Q28" i="14" s="1"/>
  <c r="U27" i="14"/>
  <c r="T27" i="14"/>
  <c r="N27" i="14"/>
  <c r="J27" i="14"/>
  <c r="C27" i="14"/>
  <c r="Q27" i="14" s="1"/>
  <c r="U26" i="14"/>
  <c r="T26" i="14"/>
  <c r="S26" i="14"/>
  <c r="J26" i="14"/>
  <c r="C26" i="14"/>
  <c r="Q26" i="14" s="1"/>
  <c r="U25" i="14"/>
  <c r="T25" i="14"/>
  <c r="Q25" i="14"/>
  <c r="N25" i="14"/>
  <c r="J25" i="14"/>
  <c r="C25" i="14"/>
  <c r="U24" i="14"/>
  <c r="T24" i="14"/>
  <c r="Q24" i="14"/>
  <c r="N24" i="14"/>
  <c r="J24" i="14"/>
  <c r="C24" i="14"/>
  <c r="U23" i="14"/>
  <c r="T23" i="14"/>
  <c r="N23" i="14"/>
  <c r="J23" i="14"/>
  <c r="C23" i="14"/>
  <c r="Q23" i="14" s="1"/>
  <c r="U22" i="14"/>
  <c r="T22" i="14"/>
  <c r="S22" i="14"/>
  <c r="J22" i="14"/>
  <c r="C22" i="14"/>
  <c r="Q22" i="14" s="1"/>
  <c r="U21" i="14"/>
  <c r="T21" i="14"/>
  <c r="N21" i="14"/>
  <c r="J21" i="14"/>
  <c r="C21" i="14"/>
  <c r="Q21" i="14" s="1"/>
  <c r="U20" i="14"/>
  <c r="T20" i="14"/>
  <c r="Q20" i="14"/>
  <c r="N20" i="14"/>
  <c r="J20" i="14"/>
  <c r="C20" i="14"/>
  <c r="U19" i="14"/>
  <c r="T19" i="14"/>
  <c r="N19" i="14"/>
  <c r="J19" i="14"/>
  <c r="C19" i="14"/>
  <c r="Q19" i="14" s="1"/>
  <c r="U18" i="14"/>
  <c r="T18" i="14"/>
  <c r="J18" i="14"/>
  <c r="C18" i="14"/>
  <c r="Q18" i="14" s="1"/>
  <c r="U17" i="14"/>
  <c r="T17" i="14"/>
  <c r="N17" i="14"/>
  <c r="J17" i="14"/>
  <c r="C17" i="14"/>
  <c r="Q17" i="14" s="1"/>
  <c r="U16" i="14"/>
  <c r="T16" i="14"/>
  <c r="N16" i="14"/>
  <c r="J16" i="14"/>
  <c r="C16" i="14"/>
  <c r="Q16" i="14" s="1"/>
  <c r="U15" i="14"/>
  <c r="T15" i="14"/>
  <c r="N15" i="14"/>
  <c r="J15" i="14"/>
  <c r="C15" i="14"/>
  <c r="Q15" i="14" s="1"/>
  <c r="U14" i="14"/>
  <c r="T14" i="14"/>
  <c r="N14" i="14"/>
  <c r="J14" i="14"/>
  <c r="C14" i="14"/>
  <c r="Q14" i="14" s="1"/>
  <c r="U13" i="14"/>
  <c r="T13" i="14"/>
  <c r="Q13" i="14"/>
  <c r="N13" i="14"/>
  <c r="J13" i="14"/>
  <c r="C13" i="14"/>
  <c r="U12" i="14"/>
  <c r="T12" i="14"/>
  <c r="Q12" i="14"/>
  <c r="N12" i="14"/>
  <c r="J12" i="14"/>
  <c r="C12" i="14"/>
  <c r="U11" i="14"/>
  <c r="T11" i="14"/>
  <c r="N11" i="14"/>
  <c r="J11" i="14"/>
  <c r="C11" i="14"/>
  <c r="Q11" i="14" s="1"/>
  <c r="U10" i="14"/>
  <c r="T10" i="14"/>
  <c r="S10" i="14"/>
  <c r="J10" i="14"/>
  <c r="C10" i="14"/>
  <c r="Q10" i="14" s="1"/>
  <c r="U9" i="14"/>
  <c r="T9" i="14"/>
  <c r="N9" i="14"/>
  <c r="J9" i="14"/>
  <c r="C9" i="14"/>
  <c r="Q9" i="14" s="1"/>
  <c r="U8" i="14"/>
  <c r="T8" i="14"/>
  <c r="N8" i="14"/>
  <c r="J8" i="14"/>
  <c r="C8" i="14"/>
  <c r="Q8" i="14" s="1"/>
  <c r="U7" i="14"/>
  <c r="T7" i="14"/>
  <c r="N7" i="14"/>
  <c r="J7" i="14"/>
  <c r="C7" i="14"/>
  <c r="Q7" i="14" s="1"/>
  <c r="U6" i="14"/>
  <c r="T6" i="14"/>
  <c r="S6" i="14"/>
  <c r="J6" i="14"/>
  <c r="C6" i="14"/>
  <c r="Q6" i="14" s="1"/>
  <c r="U5" i="14"/>
  <c r="T5" i="14"/>
  <c r="Q5" i="14"/>
  <c r="S5" i="14"/>
  <c r="J5" i="14"/>
  <c r="C5" i="14"/>
  <c r="U4" i="14"/>
  <c r="T4" i="14"/>
  <c r="Q4" i="14"/>
  <c r="N4" i="14"/>
  <c r="J4" i="14"/>
  <c r="C4" i="14"/>
  <c r="U3" i="14"/>
  <c r="T3" i="14"/>
  <c r="S3" i="14"/>
  <c r="J3" i="14"/>
  <c r="C3" i="14"/>
  <c r="Q3" i="14" s="1"/>
  <c r="G2468" i="14"/>
  <c r="I2467" i="14"/>
  <c r="H2468" i="14"/>
  <c r="G2470" i="14"/>
  <c r="I2469" i="14"/>
  <c r="G2469" i="14"/>
  <c r="I2466" i="14"/>
  <c r="I2471" i="14"/>
  <c r="I2481" i="14"/>
  <c r="H2469" i="14"/>
  <c r="H2467" i="14"/>
  <c r="I2470" i="14"/>
  <c r="I2468" i="14"/>
  <c r="G2466" i="14"/>
  <c r="S1475" i="14" l="1"/>
  <c r="S1591" i="14"/>
  <c r="S92" i="14"/>
  <c r="N420" i="14"/>
  <c r="S2392" i="14"/>
  <c r="S1931" i="14"/>
  <c r="S19" i="14"/>
  <c r="S1171" i="14"/>
  <c r="S827" i="14"/>
  <c r="N500" i="14"/>
  <c r="S691" i="14"/>
  <c r="S720" i="14"/>
  <c r="S567" i="14"/>
  <c r="N619" i="14"/>
  <c r="N1355" i="14"/>
  <c r="S322" i="14"/>
  <c r="S1149" i="14"/>
  <c r="S1187" i="14"/>
  <c r="S287" i="14"/>
  <c r="S504" i="14"/>
  <c r="S1843" i="14"/>
  <c r="N1845" i="14"/>
  <c r="S599" i="14"/>
  <c r="S1209" i="14"/>
  <c r="S1275" i="14"/>
  <c r="S1755" i="14"/>
  <c r="S2203" i="14"/>
  <c r="S144" i="14"/>
  <c r="S112" i="14"/>
  <c r="S1188" i="14"/>
  <c r="S1640" i="14"/>
  <c r="S1644" i="14"/>
  <c r="S2375" i="14"/>
  <c r="S991" i="14"/>
  <c r="S1121" i="14"/>
  <c r="S1707" i="14"/>
  <c r="S1847" i="14"/>
  <c r="S124" i="14"/>
  <c r="S215" i="14"/>
  <c r="S556" i="14"/>
  <c r="S796" i="14"/>
  <c r="S1494" i="14"/>
  <c r="S1668" i="14"/>
  <c r="S1679" i="14"/>
  <c r="N2147" i="14"/>
  <c r="N2148" i="14"/>
  <c r="N1803" i="14"/>
  <c r="S1803" i="14"/>
  <c r="N1682" i="14"/>
  <c r="N1683" i="14"/>
  <c r="S1939" i="14"/>
  <c r="N1939" i="14"/>
  <c r="S564" i="14"/>
  <c r="S943" i="14"/>
  <c r="S1485" i="14"/>
  <c r="S1595" i="14"/>
  <c r="N1627" i="14"/>
  <c r="S1627" i="14"/>
  <c r="S107" i="14"/>
  <c r="N108" i="14"/>
  <c r="S111" i="14"/>
  <c r="S432" i="14"/>
  <c r="S1031" i="14"/>
  <c r="S1771" i="14"/>
  <c r="N1771" i="14"/>
  <c r="S546" i="14"/>
  <c r="N1351" i="14"/>
  <c r="S1351" i="14"/>
  <c r="N5" i="14"/>
  <c r="S168" i="14"/>
  <c r="S80" i="14"/>
  <c r="S183" i="14"/>
  <c r="N183" i="14"/>
  <c r="S310" i="14"/>
  <c r="S1021" i="14"/>
  <c r="S1251" i="14"/>
  <c r="S104" i="14"/>
  <c r="S571" i="14"/>
  <c r="S959" i="14"/>
  <c r="S1135" i="14"/>
  <c r="S1175" i="14"/>
  <c r="S1651" i="14"/>
  <c r="S1815" i="14"/>
  <c r="S1913" i="14"/>
  <c r="S2229" i="14"/>
  <c r="N352" i="14"/>
  <c r="N879" i="14"/>
  <c r="S988" i="14"/>
  <c r="S1055" i="14"/>
  <c r="S1097" i="14"/>
  <c r="S1151" i="14"/>
  <c r="S1587" i="14"/>
  <c r="S1938" i="14"/>
  <c r="S2156" i="14"/>
  <c r="N2236" i="14"/>
  <c r="S95" i="14"/>
  <c r="N96" i="14"/>
  <c r="S512" i="14"/>
  <c r="N635" i="14"/>
  <c r="S875" i="14"/>
  <c r="S1588" i="14"/>
  <c r="S1910" i="14"/>
  <c r="N2387" i="14"/>
  <c r="S1699" i="14"/>
  <c r="S2178" i="14"/>
  <c r="S2352" i="14"/>
  <c r="S2418" i="14"/>
  <c r="S1635" i="14"/>
  <c r="S2213" i="14"/>
  <c r="S2341" i="14"/>
  <c r="S36" i="14"/>
  <c r="N38" i="14"/>
  <c r="S40" i="14"/>
  <c r="N43" i="14"/>
  <c r="S132" i="14"/>
  <c r="N156" i="14"/>
  <c r="N210" i="14"/>
  <c r="N211" i="14"/>
  <c r="S332" i="14"/>
  <c r="S454" i="14"/>
  <c r="S542" i="14"/>
  <c r="N603" i="14"/>
  <c r="S660" i="14"/>
  <c r="S719" i="14"/>
  <c r="S749" i="14"/>
  <c r="S771" i="14"/>
  <c r="S772" i="14"/>
  <c r="N791" i="14"/>
  <c r="S804" i="14"/>
  <c r="S1024" i="14"/>
  <c r="S1049" i="14"/>
  <c r="S1105" i="14"/>
  <c r="S1153" i="14"/>
  <c r="S1177" i="14"/>
  <c r="S1225" i="14"/>
  <c r="S1359" i="14"/>
  <c r="S1394" i="14"/>
  <c r="S1403" i="14"/>
  <c r="S1823" i="14"/>
  <c r="S1863" i="14"/>
  <c r="S1897" i="14"/>
  <c r="S1909" i="14"/>
  <c r="S1963" i="14"/>
  <c r="N2105" i="14"/>
  <c r="S2124" i="14"/>
  <c r="N300" i="14"/>
  <c r="S300" i="14"/>
  <c r="N6" i="14"/>
  <c r="S24" i="14"/>
  <c r="N26" i="14"/>
  <c r="S31" i="14"/>
  <c r="S155" i="14"/>
  <c r="S366" i="14"/>
  <c r="S430" i="14"/>
  <c r="S651" i="14"/>
  <c r="S911" i="14"/>
  <c r="S927" i="14"/>
  <c r="S944" i="14"/>
  <c r="S968" i="14"/>
  <c r="S981" i="14"/>
  <c r="N992" i="14"/>
  <c r="S992" i="14"/>
  <c r="S1125" i="14"/>
  <c r="S1795" i="14"/>
  <c r="S1813" i="14"/>
  <c r="S1831" i="14"/>
  <c r="N1853" i="14"/>
  <c r="S1865" i="14"/>
  <c r="S1962" i="14"/>
  <c r="S2027" i="14"/>
  <c r="S2087" i="14"/>
  <c r="S2089" i="14"/>
  <c r="S2091" i="14"/>
  <c r="S20" i="14"/>
  <c r="N55" i="14"/>
  <c r="S67" i="14"/>
  <c r="N88" i="14"/>
  <c r="S91" i="14"/>
  <c r="S120" i="14"/>
  <c r="S127" i="14"/>
  <c r="S195" i="14"/>
  <c r="N360" i="14"/>
  <c r="S382" i="14"/>
  <c r="S418" i="14"/>
  <c r="N424" i="14"/>
  <c r="S472" i="14"/>
  <c r="N484" i="14"/>
  <c r="N488" i="14"/>
  <c r="S536" i="14"/>
  <c r="S596" i="14"/>
  <c r="S628" i="14"/>
  <c r="S644" i="14"/>
  <c r="S668" i="14"/>
  <c r="S679" i="14"/>
  <c r="S759" i="14"/>
  <c r="S763" i="14"/>
  <c r="S764" i="14"/>
  <c r="N767" i="14"/>
  <c r="S1012" i="14"/>
  <c r="S1013" i="14"/>
  <c r="S1033" i="14"/>
  <c r="N1159" i="14"/>
  <c r="S1159" i="14"/>
  <c r="S1204" i="14"/>
  <c r="S1219" i="14"/>
  <c r="S1220" i="14"/>
  <c r="N1367" i="14"/>
  <c r="S1727" i="14"/>
  <c r="S1849" i="14"/>
  <c r="N1849" i="14"/>
  <c r="S2227" i="14"/>
  <c r="S2340" i="14"/>
  <c r="S15" i="14"/>
  <c r="S87" i="14"/>
  <c r="S516" i="14"/>
  <c r="S643" i="14"/>
  <c r="S1015" i="14"/>
  <c r="S1016" i="14"/>
  <c r="S1079" i="14"/>
  <c r="S1081" i="14"/>
  <c r="S1346" i="14"/>
  <c r="S1378" i="14"/>
  <c r="S1521" i="14"/>
  <c r="S1575" i="14"/>
  <c r="S1631" i="14"/>
  <c r="N1648" i="14"/>
  <c r="S1648" i="14"/>
  <c r="N2349" i="14"/>
  <c r="N1780" i="14"/>
  <c r="S1780" i="14"/>
  <c r="S47" i="14"/>
  <c r="N50" i="14"/>
  <c r="S103" i="14"/>
  <c r="N140" i="14"/>
  <c r="S286" i="14"/>
  <c r="N591" i="14"/>
  <c r="S623" i="14"/>
  <c r="N623" i="14"/>
  <c r="N1006" i="14"/>
  <c r="N1008" i="14"/>
  <c r="S1165" i="14"/>
  <c r="S1314" i="14"/>
  <c r="S1438" i="14"/>
  <c r="N1469" i="14"/>
  <c r="N1571" i="14"/>
  <c r="S1608" i="14"/>
  <c r="N1911" i="14"/>
  <c r="N1926" i="14"/>
  <c r="S1955" i="14"/>
  <c r="N1955" i="14"/>
  <c r="N2145" i="14"/>
  <c r="N2157" i="14"/>
  <c r="S2172" i="14"/>
  <c r="S2176" i="14"/>
  <c r="S2280" i="14"/>
  <c r="S398" i="14"/>
  <c r="S1025" i="14"/>
  <c r="S1069" i="14"/>
  <c r="S1095" i="14"/>
  <c r="S1269" i="14"/>
  <c r="S1437" i="14"/>
  <c r="S1466" i="14"/>
  <c r="N1467" i="14"/>
  <c r="S1615" i="14"/>
  <c r="S1675" i="14"/>
  <c r="S2170" i="14"/>
  <c r="S2354" i="14"/>
  <c r="N2354" i="14"/>
  <c r="S1147" i="14"/>
  <c r="S1239" i="14"/>
  <c r="S1257" i="14"/>
  <c r="S1391" i="14"/>
  <c r="S1443" i="14"/>
  <c r="S1540" i="14"/>
  <c r="S1580" i="14"/>
  <c r="S1639" i="14"/>
  <c r="S1715" i="14"/>
  <c r="S1767" i="14"/>
  <c r="S1873" i="14"/>
  <c r="S1894" i="14"/>
  <c r="S2075" i="14"/>
  <c r="S143" i="14"/>
  <c r="S232" i="14"/>
  <c r="S312" i="14"/>
  <c r="S400" i="14"/>
  <c r="S510" i="14"/>
  <c r="S572" i="14"/>
  <c r="S799" i="14"/>
  <c r="S941" i="14"/>
  <c r="S980" i="14"/>
  <c r="S1059" i="14"/>
  <c r="S1067" i="14"/>
  <c r="S1208" i="14"/>
  <c r="S1302" i="14"/>
  <c r="S1303" i="14"/>
  <c r="S1310" i="14"/>
  <c r="S1442" i="14"/>
  <c r="S1477" i="14"/>
  <c r="S1486" i="14"/>
  <c r="S1563" i="14"/>
  <c r="S1596" i="14"/>
  <c r="N1623" i="14"/>
  <c r="N1690" i="14"/>
  <c r="N1691" i="14"/>
  <c r="N1750" i="14"/>
  <c r="S1779" i="14"/>
  <c r="S1893" i="14"/>
  <c r="S1954" i="14"/>
  <c r="S1983" i="14"/>
  <c r="S2002" i="14"/>
  <c r="S2031" i="14"/>
  <c r="S2071" i="14"/>
  <c r="S2250" i="14"/>
  <c r="S2292" i="14"/>
  <c r="S2384" i="14"/>
  <c r="S2408" i="14"/>
  <c r="S2416" i="14"/>
  <c r="S176" i="14"/>
  <c r="N184" i="14"/>
  <c r="S196" i="14"/>
  <c r="S200" i="14"/>
  <c r="N204" i="14"/>
  <c r="S205" i="14"/>
  <c r="S207" i="14"/>
  <c r="S217" i="14"/>
  <c r="S399" i="14"/>
  <c r="S403" i="14"/>
  <c r="S563" i="14"/>
  <c r="S208" i="14"/>
  <c r="S823" i="14"/>
  <c r="N823" i="14"/>
  <c r="S171" i="14"/>
  <c r="N171" i="14"/>
  <c r="S559" i="14"/>
  <c r="N559" i="14"/>
  <c r="S787" i="14"/>
  <c r="N787" i="14"/>
  <c r="N812" i="14"/>
  <c r="S812" i="14"/>
  <c r="N251" i="14"/>
  <c r="S255" i="14"/>
  <c r="N259" i="14"/>
  <c r="N448" i="14"/>
  <c r="N496" i="14"/>
  <c r="S740" i="14"/>
  <c r="N740" i="14"/>
  <c r="S248" i="14"/>
  <c r="S292" i="14"/>
  <c r="S323" i="14"/>
  <c r="S327" i="14"/>
  <c r="N328" i="14"/>
  <c r="S364" i="14"/>
  <c r="N384" i="14"/>
  <c r="S387" i="14"/>
  <c r="N388" i="14"/>
  <c r="N392" i="14"/>
  <c r="S482" i="14"/>
  <c r="S532" i="14"/>
  <c r="S534" i="14"/>
  <c r="S712" i="14"/>
  <c r="N712" i="14"/>
  <c r="S163" i="14"/>
  <c r="N188" i="14"/>
  <c r="S189" i="14"/>
  <c r="N227" i="14"/>
  <c r="S228" i="14"/>
  <c r="S240" i="14"/>
  <c r="N292" i="14"/>
  <c r="S324" i="14"/>
  <c r="S363" i="14"/>
  <c r="N390" i="14"/>
  <c r="S390" i="14"/>
  <c r="N753" i="14"/>
  <c r="S753" i="14"/>
  <c r="S157" i="14"/>
  <c r="S175" i="14"/>
  <c r="S216" i="14"/>
  <c r="N223" i="14"/>
  <c r="S280" i="14"/>
  <c r="S281" i="14"/>
  <c r="S304" i="14"/>
  <c r="N752" i="14"/>
  <c r="S752" i="14"/>
  <c r="S229" i="14"/>
  <c r="S230" i="14"/>
  <c r="S264" i="14"/>
  <c r="S288" i="14"/>
  <c r="S296" i="14"/>
  <c r="S311" i="14"/>
  <c r="S315" i="14"/>
  <c r="S336" i="14"/>
  <c r="S370" i="14"/>
  <c r="S404" i="14"/>
  <c r="S431" i="14"/>
  <c r="S435" i="14"/>
  <c r="S456" i="14"/>
  <c r="S508" i="14"/>
  <c r="S537" i="14"/>
  <c r="S540" i="14"/>
  <c r="S547" i="14"/>
  <c r="S575" i="14"/>
  <c r="S607" i="14"/>
  <c r="S631" i="14"/>
  <c r="S639" i="14"/>
  <c r="S640" i="14"/>
  <c r="S687" i="14"/>
  <c r="S688" i="14"/>
  <c r="S692" i="14"/>
  <c r="S695" i="14"/>
  <c r="S726" i="14"/>
  <c r="S731" i="14"/>
  <c r="S735" i="14"/>
  <c r="S803" i="14"/>
  <c r="S806" i="14"/>
  <c r="S835" i="14"/>
  <c r="S843" i="14"/>
  <c r="S844" i="14"/>
  <c r="S846" i="14"/>
  <c r="S855" i="14"/>
  <c r="S858" i="14"/>
  <c r="S887" i="14"/>
  <c r="S996" i="14"/>
  <c r="S1034" i="14"/>
  <c r="S1039" i="14"/>
  <c r="S1061" i="14"/>
  <c r="S1070" i="14"/>
  <c r="S1073" i="14"/>
  <c r="S1077" i="14"/>
  <c r="S1082" i="14"/>
  <c r="S1087" i="14"/>
  <c r="S1089" i="14"/>
  <c r="S1111" i="14"/>
  <c r="S1193" i="14"/>
  <c r="S1318" i="14"/>
  <c r="S1322" i="14"/>
  <c r="S1354" i="14"/>
  <c r="S1358" i="14"/>
  <c r="S762" i="14"/>
  <c r="S874" i="14"/>
  <c r="S982" i="14"/>
  <c r="S1026" i="14"/>
  <c r="S1106" i="14"/>
  <c r="S1272" i="14"/>
  <c r="S1312" i="14"/>
  <c r="S1319" i="14"/>
  <c r="N1319" i="14"/>
  <c r="N1334" i="14"/>
  <c r="S1360" i="14"/>
  <c r="N1407" i="14"/>
  <c r="S1407" i="14"/>
  <c r="S672" i="14"/>
  <c r="S794" i="14"/>
  <c r="S826" i="14"/>
  <c r="S882" i="14"/>
  <c r="S906" i="14"/>
  <c r="S922" i="14"/>
  <c r="S938" i="14"/>
  <c r="S976" i="14"/>
  <c r="S977" i="14"/>
  <c r="S987" i="14"/>
  <c r="S1102" i="14"/>
  <c r="S1122" i="14"/>
  <c r="S1137" i="14"/>
  <c r="S1252" i="14"/>
  <c r="S1300" i="14"/>
  <c r="S1307" i="14"/>
  <c r="N1451" i="14"/>
  <c r="S1451" i="14"/>
  <c r="S1498" i="14"/>
  <c r="N1498" i="14"/>
  <c r="S1517" i="14"/>
  <c r="N1517" i="14"/>
  <c r="S348" i="14"/>
  <c r="S380" i="14"/>
  <c r="S415" i="14"/>
  <c r="S492" i="14"/>
  <c r="S529" i="14"/>
  <c r="S530" i="14"/>
  <c r="S708" i="14"/>
  <c r="S751" i="14"/>
  <c r="S756" i="14"/>
  <c r="S828" i="14"/>
  <c r="S867" i="14"/>
  <c r="S870" i="14"/>
  <c r="S936" i="14"/>
  <c r="S956" i="14"/>
  <c r="N960" i="14"/>
  <c r="S964" i="14"/>
  <c r="S965" i="14"/>
  <c r="N970" i="14"/>
  <c r="S1118" i="14"/>
  <c r="S1207" i="14"/>
  <c r="S1240" i="14"/>
  <c r="S1265" i="14"/>
  <c r="S1374" i="14"/>
  <c r="S1375" i="14"/>
  <c r="S1449" i="14"/>
  <c r="N1449" i="14"/>
  <c r="S1491" i="14"/>
  <c r="N1491" i="14"/>
  <c r="S1553" i="14"/>
  <c r="N1553" i="14"/>
  <c r="S476" i="14"/>
  <c r="S490" i="14"/>
  <c r="N587" i="14"/>
  <c r="N704" i="14"/>
  <c r="S711" i="14"/>
  <c r="S811" i="14"/>
  <c r="S816" i="14"/>
  <c r="N863" i="14"/>
  <c r="S957" i="14"/>
  <c r="S969" i="14"/>
  <c r="N972" i="14"/>
  <c r="S1047" i="14"/>
  <c r="S1167" i="14"/>
  <c r="S1241" i="14"/>
  <c r="N1281" i="14"/>
  <c r="S1281" i="14"/>
  <c r="S1506" i="14"/>
  <c r="N1506" i="14"/>
  <c r="N372" i="14"/>
  <c r="S440" i="14"/>
  <c r="S465" i="14"/>
  <c r="S552" i="14"/>
  <c r="S588" i="14"/>
  <c r="S620" i="14"/>
  <c r="N684" i="14"/>
  <c r="S703" i="14"/>
  <c r="S775" i="14"/>
  <c r="N779" i="14"/>
  <c r="N819" i="14"/>
  <c r="S851" i="14"/>
  <c r="S891" i="14"/>
  <c r="S897" i="14"/>
  <c r="S915" i="14"/>
  <c r="N917" i="14"/>
  <c r="N952" i="14"/>
  <c r="S1001" i="14"/>
  <c r="S1005" i="14"/>
  <c r="S1113" i="14"/>
  <c r="N1145" i="14"/>
  <c r="S1197" i="14"/>
  <c r="S1203" i="14"/>
  <c r="S1236" i="14"/>
  <c r="N1324" i="14"/>
  <c r="N1410" i="14"/>
  <c r="S1410" i="14"/>
  <c r="S1534" i="14"/>
  <c r="N1534" i="14"/>
  <c r="S1559" i="14"/>
  <c r="N1559" i="14"/>
  <c r="S166" i="14"/>
  <c r="S167" i="14"/>
  <c r="S220" i="14"/>
  <c r="S237" i="14"/>
  <c r="S256" i="14"/>
  <c r="S261" i="14"/>
  <c r="S263" i="14"/>
  <c r="S268" i="14"/>
  <c r="S269" i="14"/>
  <c r="S271" i="14"/>
  <c r="S272" i="14"/>
  <c r="S301" i="14"/>
  <c r="S316" i="14"/>
  <c r="S343" i="14"/>
  <c r="N344" i="14"/>
  <c r="S368" i="14"/>
  <c r="S407" i="14"/>
  <c r="S410" i="14"/>
  <c r="S436" i="14"/>
  <c r="S442" i="14"/>
  <c r="N460" i="14"/>
  <c r="S522" i="14"/>
  <c r="S526" i="14"/>
  <c r="S543" i="14"/>
  <c r="S550" i="14"/>
  <c r="S576" i="14"/>
  <c r="S579" i="14"/>
  <c r="S580" i="14"/>
  <c r="S608" i="14"/>
  <c r="S611" i="14"/>
  <c r="S612" i="14"/>
  <c r="N655" i="14"/>
  <c r="S683" i="14"/>
  <c r="S696" i="14"/>
  <c r="S728" i="14"/>
  <c r="S837" i="14"/>
  <c r="S840" i="14"/>
  <c r="S845" i="14"/>
  <c r="S847" i="14"/>
  <c r="S895" i="14"/>
  <c r="N897" i="14"/>
  <c r="S949" i="14"/>
  <c r="S951" i="14"/>
  <c r="S990" i="14"/>
  <c r="S999" i="14"/>
  <c r="S1041" i="14"/>
  <c r="S1057" i="14"/>
  <c r="N1091" i="14"/>
  <c r="N1113" i="14"/>
  <c r="S1229" i="14"/>
  <c r="S1235" i="14"/>
  <c r="N1261" i="14"/>
  <c r="S1261" i="14"/>
  <c r="S1277" i="14"/>
  <c r="N1289" i="14"/>
  <c r="S1289" i="14"/>
  <c r="N1363" i="14"/>
  <c r="N1370" i="14"/>
  <c r="S1370" i="14"/>
  <c r="S1386" i="14"/>
  <c r="S1352" i="14"/>
  <c r="S1365" i="14"/>
  <c r="S1366" i="14"/>
  <c r="S1382" i="14"/>
  <c r="S1383" i="14"/>
  <c r="S1405" i="14"/>
  <c r="S1406" i="14"/>
  <c r="S1435" i="14"/>
  <c r="S1497" i="14"/>
  <c r="S1513" i="14"/>
  <c r="S1530" i="14"/>
  <c r="S1532" i="14"/>
  <c r="S1533" i="14"/>
  <c r="S1594" i="14"/>
  <c r="S1599" i="14"/>
  <c r="S1638" i="14"/>
  <c r="S1695" i="14"/>
  <c r="S1711" i="14"/>
  <c r="S1723" i="14"/>
  <c r="S1756" i="14"/>
  <c r="S1817" i="14"/>
  <c r="S1850" i="14"/>
  <c r="S1855" i="14"/>
  <c r="S1859" i="14"/>
  <c r="S1905" i="14"/>
  <c r="N1997" i="14"/>
  <c r="S1997" i="14"/>
  <c r="S2093" i="14"/>
  <c r="S2106" i="14"/>
  <c r="S2158" i="14"/>
  <c r="S1719" i="14"/>
  <c r="N1719" i="14"/>
  <c r="S1578" i="14"/>
  <c r="S1579" i="14"/>
  <c r="S1583" i="14"/>
  <c r="S1611" i="14"/>
  <c r="S1626" i="14"/>
  <c r="S1636" i="14"/>
  <c r="S1652" i="14"/>
  <c r="S1709" i="14"/>
  <c r="S1718" i="14"/>
  <c r="N1718" i="14"/>
  <c r="S1748" i="14"/>
  <c r="S1776" i="14"/>
  <c r="S1827" i="14"/>
  <c r="N1959" i="14"/>
  <c r="N1993" i="14"/>
  <c r="S1993" i="14"/>
  <c r="S1825" i="14"/>
  <c r="N1825" i="14"/>
  <c r="S1306" i="14"/>
  <c r="S1323" i="14"/>
  <c r="S1338" i="14"/>
  <c r="S1420" i="14"/>
  <c r="S1421" i="14"/>
  <c r="S1454" i="14"/>
  <c r="S1474" i="14"/>
  <c r="S1547" i="14"/>
  <c r="S1551" i="14"/>
  <c r="S1552" i="14"/>
  <c r="S1565" i="14"/>
  <c r="N1611" i="14"/>
  <c r="S1612" i="14"/>
  <c r="S1619" i="14"/>
  <c r="S1670" i="14"/>
  <c r="S1702" i="14"/>
  <c r="S1703" i="14"/>
  <c r="N1734" i="14"/>
  <c r="S1735" i="14"/>
  <c r="S1775" i="14"/>
  <c r="N1776" i="14"/>
  <c r="S1805" i="14"/>
  <c r="S1837" i="14"/>
  <c r="N1991" i="14"/>
  <c r="S1991" i="14"/>
  <c r="N2059" i="14"/>
  <c r="S2059" i="14"/>
  <c r="S1393" i="14"/>
  <c r="S1455" i="14"/>
  <c r="S1471" i="14"/>
  <c r="S1561" i="14"/>
  <c r="S1606" i="14"/>
  <c r="S1678" i="14"/>
  <c r="S1701" i="14"/>
  <c r="S1764" i="14"/>
  <c r="S1923" i="14"/>
  <c r="S1930" i="14"/>
  <c r="N1981" i="14"/>
  <c r="S1981" i="14"/>
  <c r="S2205" i="14"/>
  <c r="N2205" i="14"/>
  <c r="S1362" i="14"/>
  <c r="S1364" i="14"/>
  <c r="S1412" i="14"/>
  <c r="S1429" i="14"/>
  <c r="S1490" i="14"/>
  <c r="N1505" i="14"/>
  <c r="S1512" i="14"/>
  <c r="S1518" i="14"/>
  <c r="S1602" i="14"/>
  <c r="S1667" i="14"/>
  <c r="S1697" i="14"/>
  <c r="N1798" i="14"/>
  <c r="N1833" i="14"/>
  <c r="S1834" i="14"/>
  <c r="S1861" i="14"/>
  <c r="N1868" i="14"/>
  <c r="S1906" i="14"/>
  <c r="N1907" i="14"/>
  <c r="S1934" i="14"/>
  <c r="N1935" i="14"/>
  <c r="S1980" i="14"/>
  <c r="S2201" i="14"/>
  <c r="S1947" i="14"/>
  <c r="S1966" i="14"/>
  <c r="S1967" i="14"/>
  <c r="N1970" i="14"/>
  <c r="S2018" i="14"/>
  <c r="S2039" i="14"/>
  <c r="S2043" i="14"/>
  <c r="S2046" i="14"/>
  <c r="S2098" i="14"/>
  <c r="S2114" i="14"/>
  <c r="S2133" i="14"/>
  <c r="S2137" i="14"/>
  <c r="N2139" i="14"/>
  <c r="N2140" i="14"/>
  <c r="N2141" i="14"/>
  <c r="S2149" i="14"/>
  <c r="S2188" i="14"/>
  <c r="S2244" i="14"/>
  <c r="N2245" i="14"/>
  <c r="S2248" i="14"/>
  <c r="S2254" i="14"/>
  <c r="S2260" i="14"/>
  <c r="S2284" i="14"/>
  <c r="S2304" i="14"/>
  <c r="S2305" i="14"/>
  <c r="S2312" i="14"/>
  <c r="S2316" i="14"/>
  <c r="S2332" i="14"/>
  <c r="N2338" i="14"/>
  <c r="N2370" i="14"/>
  <c r="S2383" i="14"/>
  <c r="S2399" i="14"/>
  <c r="S2407" i="14"/>
  <c r="S2411" i="14"/>
  <c r="S1687" i="14"/>
  <c r="S1717" i="14"/>
  <c r="S1745" i="14"/>
  <c r="S1809" i="14"/>
  <c r="S1811" i="14"/>
  <c r="S1971" i="14"/>
  <c r="S2232" i="14"/>
  <c r="S2390" i="14"/>
  <c r="S2404" i="14"/>
  <c r="S2013" i="14"/>
  <c r="S2078" i="14"/>
  <c r="S2094" i="14"/>
  <c r="S2111" i="14"/>
  <c r="S2165" i="14"/>
  <c r="S2432" i="14"/>
  <c r="S2419" i="14"/>
  <c r="S2426" i="14"/>
  <c r="S2427" i="14"/>
  <c r="S1958" i="14"/>
  <c r="S1995" i="14"/>
  <c r="S2050" i="14"/>
  <c r="S2085" i="14"/>
  <c r="S2119" i="14"/>
  <c r="S2120" i="14"/>
  <c r="S2268" i="14"/>
  <c r="S2296" i="14"/>
  <c r="N2329" i="14"/>
  <c r="S2362" i="14"/>
  <c r="S2424" i="14"/>
  <c r="S2207" i="14"/>
  <c r="S2267" i="14"/>
  <c r="S2272" i="14"/>
  <c r="S2273" i="14"/>
  <c r="S2330" i="14"/>
  <c r="S2402" i="14"/>
  <c r="S2415" i="14"/>
  <c r="S1751" i="14"/>
  <c r="S1821" i="14"/>
  <c r="S1829" i="14"/>
  <c r="S2136" i="14"/>
  <c r="S2184" i="14"/>
  <c r="N2185" i="14"/>
  <c r="S2259" i="14"/>
  <c r="S2313" i="14"/>
  <c r="S2314" i="14"/>
  <c r="N2317" i="14"/>
  <c r="S2334" i="14"/>
  <c r="S2348" i="14"/>
  <c r="N2356" i="14"/>
  <c r="S2366" i="14"/>
  <c r="S2376" i="14"/>
  <c r="S2394" i="14"/>
  <c r="S2395" i="14"/>
  <c r="S2396" i="14"/>
  <c r="S2398" i="14"/>
  <c r="S28" i="14"/>
  <c r="S62" i="14"/>
  <c r="S164" i="14"/>
  <c r="S250" i="14"/>
  <c r="N250" i="14"/>
  <c r="S412" i="14"/>
  <c r="N412" i="14"/>
  <c r="S444" i="14"/>
  <c r="N444" i="14"/>
  <c r="S123" i="14"/>
  <c r="S186" i="14"/>
  <c r="N186" i="14"/>
  <c r="S190" i="14"/>
  <c r="N212" i="14"/>
  <c r="S212" i="14"/>
  <c r="S222" i="14"/>
  <c r="N222" i="14"/>
  <c r="S246" i="14"/>
  <c r="N246" i="14"/>
  <c r="S258" i="14"/>
  <c r="N258" i="14"/>
  <c r="S276" i="14"/>
  <c r="N276" i="14"/>
  <c r="S376" i="14"/>
  <c r="N376" i="14"/>
  <c r="S7" i="14"/>
  <c r="N10" i="14"/>
  <c r="N22" i="14"/>
  <c r="N58" i="14"/>
  <c r="S71" i="14"/>
  <c r="N134" i="14"/>
  <c r="S135" i="14"/>
  <c r="N136" i="14"/>
  <c r="S218" i="14"/>
  <c r="N218" i="14"/>
  <c r="S243" i="14"/>
  <c r="N243" i="14"/>
  <c r="S266" i="14"/>
  <c r="N266" i="14"/>
  <c r="N374" i="14"/>
  <c r="S374" i="14"/>
  <c r="S11" i="14"/>
  <c r="S14" i="14"/>
  <c r="S23" i="14"/>
  <c r="S32" i="14"/>
  <c r="N34" i="14"/>
  <c r="S44" i="14"/>
  <c r="N46" i="14"/>
  <c r="N59" i="14"/>
  <c r="S60" i="14"/>
  <c r="N72" i="14"/>
  <c r="S73" i="14"/>
  <c r="N74" i="14"/>
  <c r="S75" i="14"/>
  <c r="N82" i="14"/>
  <c r="S83" i="14"/>
  <c r="N114" i="14"/>
  <c r="S115" i="14"/>
  <c r="N116" i="14"/>
  <c r="S137" i="14"/>
  <c r="S138" i="14"/>
  <c r="N146" i="14"/>
  <c r="S147" i="14"/>
  <c r="N148" i="14"/>
  <c r="N158" i="14"/>
  <c r="S174" i="14"/>
  <c r="N174" i="14"/>
  <c r="N190" i="14"/>
  <c r="N191" i="14"/>
  <c r="N192" i="14"/>
  <c r="S192" i="14"/>
  <c r="S238" i="14"/>
  <c r="N238" i="14"/>
  <c r="S340" i="14"/>
  <c r="N340" i="14"/>
  <c r="S35" i="14"/>
  <c r="N76" i="14"/>
  <c r="N86" i="14"/>
  <c r="N94" i="14"/>
  <c r="N106" i="14"/>
  <c r="N126" i="14"/>
  <c r="N128" i="14"/>
  <c r="S159" i="14"/>
  <c r="N160" i="14"/>
  <c r="N172" i="14"/>
  <c r="S231" i="14"/>
  <c r="N231" i="14"/>
  <c r="S235" i="14"/>
  <c r="N235" i="14"/>
  <c r="N289" i="14"/>
  <c r="S289" i="14"/>
  <c r="S78" i="14"/>
  <c r="S98" i="14"/>
  <c r="S130" i="14"/>
  <c r="S139" i="14"/>
  <c r="S152" i="14"/>
  <c r="N422" i="14"/>
  <c r="S422" i="14"/>
  <c r="S18" i="14"/>
  <c r="S27" i="14"/>
  <c r="N39" i="14"/>
  <c r="N51" i="14"/>
  <c r="S52" i="14"/>
  <c r="S54" i="14"/>
  <c r="S61" i="14"/>
  <c r="S90" i="14"/>
  <c r="S102" i="14"/>
  <c r="S110" i="14"/>
  <c r="N118" i="14"/>
  <c r="S119" i="14"/>
  <c r="S141" i="14"/>
  <c r="S142" i="14"/>
  <c r="N150" i="14"/>
  <c r="N178" i="14"/>
  <c r="N179" i="14"/>
  <c r="N180" i="14"/>
  <c r="S180" i="14"/>
  <c r="S198" i="14"/>
  <c r="N198" i="14"/>
  <c r="S199" i="14"/>
  <c r="N199" i="14"/>
  <c r="S16" i="14"/>
  <c r="N18" i="14"/>
  <c r="S30" i="14"/>
  <c r="S42" i="14"/>
  <c r="N54" i="14"/>
  <c r="S63" i="14"/>
  <c r="S64" i="14"/>
  <c r="S66" i="14"/>
  <c r="N78" i="14"/>
  <c r="S79" i="14"/>
  <c r="N98" i="14"/>
  <c r="S99" i="14"/>
  <c r="S122" i="14"/>
  <c r="N130" i="14"/>
  <c r="S131" i="14"/>
  <c r="S151" i="14"/>
  <c r="N152" i="14"/>
  <c r="S165" i="14"/>
  <c r="S203" i="14"/>
  <c r="S356" i="14"/>
  <c r="N356" i="14"/>
  <c r="S181" i="14"/>
  <c r="S182" i="14"/>
  <c r="S187" i="14"/>
  <c r="N206" i="14"/>
  <c r="S213" i="14"/>
  <c r="S214" i="14"/>
  <c r="S219" i="14"/>
  <c r="S224" i="14"/>
  <c r="S239" i="14"/>
  <c r="S247" i="14"/>
  <c r="N254" i="14"/>
  <c r="S273" i="14"/>
  <c r="S284" i="14"/>
  <c r="S306" i="14"/>
  <c r="S308" i="14"/>
  <c r="S320" i="14"/>
  <c r="S367" i="14"/>
  <c r="S394" i="14"/>
  <c r="S396" i="14"/>
  <c r="N408" i="14"/>
  <c r="S426" i="14"/>
  <c r="S428" i="14"/>
  <c r="S439" i="14"/>
  <c r="S450" i="14"/>
  <c r="S452" i="14"/>
  <c r="S473" i="14"/>
  <c r="N592" i="14"/>
  <c r="S592" i="14"/>
  <c r="N624" i="14"/>
  <c r="S624" i="14"/>
  <c r="S169" i="14"/>
  <c r="S170" i="14"/>
  <c r="S201" i="14"/>
  <c r="S202" i="14"/>
  <c r="S233" i="14"/>
  <c r="S234" i="14"/>
  <c r="S241" i="14"/>
  <c r="S242" i="14"/>
  <c r="S335" i="14"/>
  <c r="S351" i="14"/>
  <c r="S371" i="14"/>
  <c r="S383" i="14"/>
  <c r="S406" i="14"/>
  <c r="S419" i="14"/>
  <c r="S438" i="14"/>
  <c r="S524" i="14"/>
  <c r="S528" i="14"/>
  <c r="N528" i="14"/>
  <c r="S783" i="14"/>
  <c r="N783" i="14"/>
  <c r="S865" i="14"/>
  <c r="N865" i="14"/>
  <c r="N656" i="14"/>
  <c r="S656" i="14"/>
  <c r="S700" i="14"/>
  <c r="N700" i="14"/>
  <c r="S901" i="14"/>
  <c r="N901" i="14"/>
  <c r="S1065" i="14"/>
  <c r="N1065" i="14"/>
  <c r="N1115" i="14"/>
  <c r="S1115" i="14"/>
  <c r="N1163" i="14"/>
  <c r="S1163" i="14"/>
  <c r="S209" i="14"/>
  <c r="S277" i="14"/>
  <c r="S339" i="14"/>
  <c r="S355" i="14"/>
  <c r="S375" i="14"/>
  <c r="S411" i="14"/>
  <c r="S443" i="14"/>
  <c r="S544" i="14"/>
  <c r="S583" i="14"/>
  <c r="N583" i="14"/>
  <c r="S615" i="14"/>
  <c r="N615" i="14"/>
  <c r="S727" i="14"/>
  <c r="N727" i="14"/>
  <c r="S732" i="14"/>
  <c r="S736" i="14"/>
  <c r="N736" i="14"/>
  <c r="S807" i="14"/>
  <c r="N807" i="14"/>
  <c r="S857" i="14"/>
  <c r="N857" i="14"/>
  <c r="S275" i="14"/>
  <c r="S359" i="14"/>
  <c r="S391" i="14"/>
  <c r="S423" i="14"/>
  <c r="S517" i="14"/>
  <c r="N517" i="14"/>
  <c r="S548" i="14"/>
  <c r="N548" i="14"/>
  <c r="N848" i="14"/>
  <c r="S848" i="14"/>
  <c r="S647" i="14"/>
  <c r="N647" i="14"/>
  <c r="S676" i="14"/>
  <c r="S680" i="14"/>
  <c r="N680" i="14"/>
  <c r="N230" i="14"/>
  <c r="S236" i="14"/>
  <c r="S244" i="14"/>
  <c r="S262" i="14"/>
  <c r="S267" i="14"/>
  <c r="N268" i="14"/>
  <c r="S279" i="14"/>
  <c r="S302" i="14"/>
  <c r="S314" i="14"/>
  <c r="S326" i="14"/>
  <c r="N364" i="14"/>
  <c r="N380" i="14"/>
  <c r="S402" i="14"/>
  <c r="N416" i="14"/>
  <c r="S434" i="14"/>
  <c r="S446" i="14"/>
  <c r="S458" i="14"/>
  <c r="S463" i="14"/>
  <c r="S671" i="14"/>
  <c r="N671" i="14"/>
  <c r="S747" i="14"/>
  <c r="N747" i="14"/>
  <c r="S831" i="14"/>
  <c r="N831" i="14"/>
  <c r="S153" i="14"/>
  <c r="S154" i="14"/>
  <c r="S161" i="14"/>
  <c r="S162" i="14"/>
  <c r="S193" i="14"/>
  <c r="S194" i="14"/>
  <c r="S225" i="14"/>
  <c r="S226" i="14"/>
  <c r="S252" i="14"/>
  <c r="S260" i="14"/>
  <c r="N283" i="14"/>
  <c r="S285" i="14"/>
  <c r="S293" i="14"/>
  <c r="N296" i="14"/>
  <c r="S319" i="14"/>
  <c r="S331" i="14"/>
  <c r="S347" i="14"/>
  <c r="S362" i="14"/>
  <c r="S378" i="14"/>
  <c r="S395" i="14"/>
  <c r="S414" i="14"/>
  <c r="S451" i="14"/>
  <c r="S462" i="14"/>
  <c r="S480" i="14"/>
  <c r="N480" i="14"/>
  <c r="N560" i="14"/>
  <c r="S560" i="14"/>
  <c r="S716" i="14"/>
  <c r="N716" i="14"/>
  <c r="N792" i="14"/>
  <c r="S792" i="14"/>
  <c r="S815" i="14"/>
  <c r="N524" i="14"/>
  <c r="S535" i="14"/>
  <c r="S652" i="14"/>
  <c r="S664" i="14"/>
  <c r="N676" i="14"/>
  <c r="N732" i="14"/>
  <c r="N743" i="14"/>
  <c r="S760" i="14"/>
  <c r="S778" i="14"/>
  <c r="S824" i="14"/>
  <c r="S836" i="14"/>
  <c r="S962" i="14"/>
  <c r="N962" i="14"/>
  <c r="N1273" i="14"/>
  <c r="S1273" i="14"/>
  <c r="S1388" i="14"/>
  <c r="N1388" i="14"/>
  <c r="S486" i="14"/>
  <c r="S498" i="14"/>
  <c r="S568" i="14"/>
  <c r="S600" i="14"/>
  <c r="S632" i="14"/>
  <c r="S663" i="14"/>
  <c r="S675" i="14"/>
  <c r="S707" i="14"/>
  <c r="N725" i="14"/>
  <c r="N745" i="14"/>
  <c r="S766" i="14"/>
  <c r="S776" i="14"/>
  <c r="S788" i="14"/>
  <c r="S790" i="14"/>
  <c r="S800" i="14"/>
  <c r="S802" i="14"/>
  <c r="S854" i="14"/>
  <c r="S889" i="14"/>
  <c r="N889" i="14"/>
  <c r="N919" i="14"/>
  <c r="S919" i="14"/>
  <c r="N1169" i="14"/>
  <c r="S1169" i="14"/>
  <c r="S502" i="14"/>
  <c r="S514" i="14"/>
  <c r="S667" i="14"/>
  <c r="S780" i="14"/>
  <c r="S859" i="14"/>
  <c r="N859" i="14"/>
  <c r="N932" i="14"/>
  <c r="S932" i="14"/>
  <c r="S509" i="14"/>
  <c r="S604" i="14"/>
  <c r="S636" i="14"/>
  <c r="S699" i="14"/>
  <c r="S715" i="14"/>
  <c r="S768" i="14"/>
  <c r="S833" i="14"/>
  <c r="S945" i="14"/>
  <c r="N945" i="14"/>
  <c r="S994" i="14"/>
  <c r="N994" i="14"/>
  <c r="S1058" i="14"/>
  <c r="N1058" i="14"/>
  <c r="S1129" i="14"/>
  <c r="N1129" i="14"/>
  <c r="N1141" i="14"/>
  <c r="S1141" i="14"/>
  <c r="S468" i="14"/>
  <c r="N520" i="14"/>
  <c r="S521" i="14"/>
  <c r="S531" i="14"/>
  <c r="N540" i="14"/>
  <c r="S551" i="14"/>
  <c r="N563" i="14"/>
  <c r="S584" i="14"/>
  <c r="N595" i="14"/>
  <c r="S616" i="14"/>
  <c r="N627" i="14"/>
  <c r="S648" i="14"/>
  <c r="N659" i="14"/>
  <c r="N672" i="14"/>
  <c r="N728" i="14"/>
  <c r="S729" i="14"/>
  <c r="N739" i="14"/>
  <c r="S748" i="14"/>
  <c r="N755" i="14"/>
  <c r="S758" i="14"/>
  <c r="N795" i="14"/>
  <c r="S808" i="14"/>
  <c r="S810" i="14"/>
  <c r="S820" i="14"/>
  <c r="S822" i="14"/>
  <c r="S832" i="14"/>
  <c r="S834" i="14"/>
  <c r="N867" i="14"/>
  <c r="S869" i="14"/>
  <c r="N869" i="14"/>
  <c r="S871" i="14"/>
  <c r="N871" i="14"/>
  <c r="S878" i="14"/>
  <c r="S883" i="14"/>
  <c r="N883" i="14"/>
  <c r="S494" i="14"/>
  <c r="S506" i="14"/>
  <c r="N509" i="14"/>
  <c r="S518" i="14"/>
  <c r="S533" i="14"/>
  <c r="S538" i="14"/>
  <c r="S774" i="14"/>
  <c r="S784" i="14"/>
  <c r="S786" i="14"/>
  <c r="S839" i="14"/>
  <c r="N839" i="14"/>
  <c r="S881" i="14"/>
  <c r="N881" i="14"/>
  <c r="S984" i="14"/>
  <c r="N984" i="14"/>
  <c r="S513" i="14"/>
  <c r="S825" i="14"/>
  <c r="S1018" i="14"/>
  <c r="N1018" i="14"/>
  <c r="S899" i="14"/>
  <c r="S931" i="14"/>
  <c r="S934" i="14"/>
  <c r="S954" i="14"/>
  <c r="S971" i="14"/>
  <c r="S974" i="14"/>
  <c r="S1007" i="14"/>
  <c r="S1010" i="14"/>
  <c r="N1034" i="14"/>
  <c r="N1042" i="14"/>
  <c r="N1050" i="14"/>
  <c r="N1070" i="14"/>
  <c r="S1075" i="14"/>
  <c r="S1078" i="14"/>
  <c r="N1093" i="14"/>
  <c r="N1119" i="14"/>
  <c r="S1119" i="14"/>
  <c r="S1133" i="14"/>
  <c r="S849" i="14"/>
  <c r="S861" i="14"/>
  <c r="S885" i="14"/>
  <c r="S905" i="14"/>
  <c r="N921" i="14"/>
  <c r="S946" i="14"/>
  <c r="S961" i="14"/>
  <c r="S983" i="14"/>
  <c r="S986" i="14"/>
  <c r="S993" i="14"/>
  <c r="S998" i="14"/>
  <c r="S1017" i="14"/>
  <c r="S1020" i="14"/>
  <c r="S1063" i="14"/>
  <c r="S1066" i="14"/>
  <c r="N1085" i="14"/>
  <c r="N1117" i="14"/>
  <c r="S1123" i="14"/>
  <c r="N1157" i="14"/>
  <c r="S1157" i="14"/>
  <c r="S1158" i="14"/>
  <c r="N1158" i="14"/>
  <c r="N1196" i="14"/>
  <c r="S1196" i="14"/>
  <c r="N1271" i="14"/>
  <c r="S1271" i="14"/>
  <c r="S1380" i="14"/>
  <c r="N1380" i="14"/>
  <c r="S873" i="14"/>
  <c r="S903" i="14"/>
  <c r="N905" i="14"/>
  <c r="S909" i="14"/>
  <c r="S925" i="14"/>
  <c r="N934" i="14"/>
  <c r="N936" i="14"/>
  <c r="S940" i="14"/>
  <c r="N948" i="14"/>
  <c r="S953" i="14"/>
  <c r="N954" i="14"/>
  <c r="S963" i="14"/>
  <c r="N964" i="14"/>
  <c r="S966" i="14"/>
  <c r="N974" i="14"/>
  <c r="S995" i="14"/>
  <c r="N996" i="14"/>
  <c r="S1000" i="14"/>
  <c r="S1009" i="14"/>
  <c r="N1010" i="14"/>
  <c r="S1022" i="14"/>
  <c r="S1027" i="14"/>
  <c r="S1028" i="14"/>
  <c r="S1030" i="14"/>
  <c r="S1038" i="14"/>
  <c r="S1046" i="14"/>
  <c r="S1054" i="14"/>
  <c r="N1078" i="14"/>
  <c r="S1083" i="14"/>
  <c r="S1086" i="14"/>
  <c r="S1098" i="14"/>
  <c r="S1127" i="14"/>
  <c r="N1228" i="14"/>
  <c r="S1228" i="14"/>
  <c r="S841" i="14"/>
  <c r="S853" i="14"/>
  <c r="N861" i="14"/>
  <c r="S862" i="14"/>
  <c r="N885" i="14"/>
  <c r="S886" i="14"/>
  <c r="S907" i="14"/>
  <c r="N909" i="14"/>
  <c r="S910" i="14"/>
  <c r="S923" i="14"/>
  <c r="N925" i="14"/>
  <c r="S926" i="14"/>
  <c r="S939" i="14"/>
  <c r="N940" i="14"/>
  <c r="S942" i="14"/>
  <c r="S947" i="14"/>
  <c r="S955" i="14"/>
  <c r="S975" i="14"/>
  <c r="S978" i="14"/>
  <c r="S985" i="14"/>
  <c r="N986" i="14"/>
  <c r="S997" i="14"/>
  <c r="N998" i="14"/>
  <c r="S1002" i="14"/>
  <c r="S1011" i="14"/>
  <c r="S1014" i="14"/>
  <c r="S1019" i="14"/>
  <c r="N1020" i="14"/>
  <c r="S1029" i="14"/>
  <c r="S1035" i="14"/>
  <c r="S1037" i="14"/>
  <c r="S1043" i="14"/>
  <c r="S1045" i="14"/>
  <c r="S1051" i="14"/>
  <c r="S1053" i="14"/>
  <c r="N1066" i="14"/>
  <c r="S1071" i="14"/>
  <c r="S1074" i="14"/>
  <c r="S1342" i="14"/>
  <c r="S1344" i="14"/>
  <c r="N1344" i="14"/>
  <c r="S1372" i="14"/>
  <c r="N1372" i="14"/>
  <c r="S913" i="14"/>
  <c r="S1004" i="14"/>
  <c r="N1185" i="14"/>
  <c r="S1185" i="14"/>
  <c r="N1259" i="14"/>
  <c r="S1259" i="14"/>
  <c r="S1339" i="14"/>
  <c r="N1339" i="14"/>
  <c r="S877" i="14"/>
  <c r="S890" i="14"/>
  <c r="S893" i="14"/>
  <c r="N913" i="14"/>
  <c r="S914" i="14"/>
  <c r="S967" i="14"/>
  <c r="S1090" i="14"/>
  <c r="S1109" i="14"/>
  <c r="N1180" i="14"/>
  <c r="S1180" i="14"/>
  <c r="N1217" i="14"/>
  <c r="S1217" i="14"/>
  <c r="N1249" i="14"/>
  <c r="S1249" i="14"/>
  <c r="S1330" i="14"/>
  <c r="S928" i="14"/>
  <c r="N958" i="14"/>
  <c r="S979" i="14"/>
  <c r="S989" i="14"/>
  <c r="N990" i="14"/>
  <c r="S1003" i="14"/>
  <c r="N1004" i="14"/>
  <c r="S1023" i="14"/>
  <c r="N1062" i="14"/>
  <c r="N1173" i="14"/>
  <c r="S1173" i="14"/>
  <c r="S1395" i="14"/>
  <c r="S1414" i="14"/>
  <c r="N1416" i="14"/>
  <c r="S1428" i="14"/>
  <c r="N1428" i="14"/>
  <c r="S1139" i="14"/>
  <c r="S1161" i="14"/>
  <c r="S1183" i="14"/>
  <c r="S1184" i="14"/>
  <c r="S1205" i="14"/>
  <c r="S1215" i="14"/>
  <c r="S1216" i="14"/>
  <c r="S1237" i="14"/>
  <c r="S1247" i="14"/>
  <c r="S1260" i="14"/>
  <c r="S1285" i="14"/>
  <c r="S1288" i="14"/>
  <c r="S1311" i="14"/>
  <c r="S1313" i="14"/>
  <c r="N1326" i="14"/>
  <c r="S1327" i="14"/>
  <c r="S1333" i="14"/>
  <c r="S1343" i="14"/>
  <c r="N1350" i="14"/>
  <c r="S1356" i="14"/>
  <c r="N1360" i="14"/>
  <c r="N1366" i="14"/>
  <c r="S1371" i="14"/>
  <c r="S1379" i="14"/>
  <c r="S1387" i="14"/>
  <c r="N1396" i="14"/>
  <c r="S1397" i="14"/>
  <c r="S1418" i="14"/>
  <c r="N1420" i="14"/>
  <c r="N1426" i="14"/>
  <c r="S1426" i="14"/>
  <c r="N1463" i="14"/>
  <c r="S1463" i="14"/>
  <c r="S1100" i="14"/>
  <c r="S1101" i="14"/>
  <c r="S1143" i="14"/>
  <c r="S1195" i="14"/>
  <c r="S1227" i="14"/>
  <c r="S1276" i="14"/>
  <c r="S1287" i="14"/>
  <c r="S1304" i="14"/>
  <c r="S1321" i="14"/>
  <c r="S1328" i="14"/>
  <c r="S1340" i="14"/>
  <c r="S1345" i="14"/>
  <c r="S1398" i="14"/>
  <c r="S1400" i="14"/>
  <c r="S1422" i="14"/>
  <c r="N1424" i="14"/>
  <c r="S1441" i="14"/>
  <c r="N1441" i="14"/>
  <c r="N1447" i="14"/>
  <c r="S1447" i="14"/>
  <c r="S1483" i="14"/>
  <c r="N1483" i="14"/>
  <c r="N1356" i="14"/>
  <c r="S1357" i="14"/>
  <c r="S1368" i="14"/>
  <c r="N1374" i="14"/>
  <c r="N1382" i="14"/>
  <c r="N1390" i="14"/>
  <c r="S1399" i="14"/>
  <c r="N1402" i="14"/>
  <c r="S1402" i="14"/>
  <c r="S1459" i="14"/>
  <c r="N1482" i="14"/>
  <c r="S1482" i="14"/>
  <c r="S1264" i="14"/>
  <c r="S1280" i="14"/>
  <c r="S1291" i="14"/>
  <c r="N1293" i="14"/>
  <c r="N1335" i="14"/>
  <c r="S1336" i="14"/>
  <c r="N1347" i="14"/>
  <c r="S1376" i="14"/>
  <c r="S1384" i="14"/>
  <c r="S1392" i="14"/>
  <c r="N1400" i="14"/>
  <c r="N1434" i="14"/>
  <c r="S1155" i="14"/>
  <c r="S1189" i="14"/>
  <c r="S1199" i="14"/>
  <c r="S1200" i="14"/>
  <c r="S1221" i="14"/>
  <c r="S1231" i="14"/>
  <c r="S1232" i="14"/>
  <c r="S1253" i="14"/>
  <c r="S1263" i="14"/>
  <c r="S1279" i="14"/>
  <c r="N1307" i="14"/>
  <c r="S1317" i="14"/>
  <c r="N1323" i="14"/>
  <c r="N1352" i="14"/>
  <c r="S1408" i="14"/>
  <c r="S1179" i="14"/>
  <c r="S1201" i="14"/>
  <c r="S1211" i="14"/>
  <c r="S1212" i="14"/>
  <c r="S1233" i="14"/>
  <c r="S1243" i="14"/>
  <c r="S1244" i="14"/>
  <c r="S1256" i="14"/>
  <c r="S1268" i="14"/>
  <c r="S1284" i="14"/>
  <c r="S1296" i="14"/>
  <c r="S1298" i="14"/>
  <c r="S1299" i="14"/>
  <c r="S1131" i="14"/>
  <c r="S1181" i="14"/>
  <c r="S1191" i="14"/>
  <c r="S1192" i="14"/>
  <c r="S1213" i="14"/>
  <c r="S1223" i="14"/>
  <c r="S1224" i="14"/>
  <c r="S1245" i="14"/>
  <c r="S1255" i="14"/>
  <c r="S1267" i="14"/>
  <c r="S1283" i="14"/>
  <c r="S1295" i="14"/>
  <c r="N1331" i="14"/>
  <c r="S1332" i="14"/>
  <c r="N1348" i="14"/>
  <c r="N1364" i="14"/>
  <c r="N1412" i="14"/>
  <c r="S1659" i="14"/>
  <c r="S1660" i="14"/>
  <c r="N1662" i="14"/>
  <c r="N1678" i="14"/>
  <c r="N1698" i="14"/>
  <c r="S1772" i="14"/>
  <c r="S1773" i="14"/>
  <c r="S1784" i="14"/>
  <c r="S1882" i="14"/>
  <c r="S1886" i="14"/>
  <c r="N1886" i="14"/>
  <c r="S1537" i="14"/>
  <c r="S1650" i="14"/>
  <c r="S1666" i="14"/>
  <c r="S1878" i="14"/>
  <c r="N1878" i="14"/>
  <c r="S1943" i="14"/>
  <c r="N1943" i="14"/>
  <c r="S1446" i="14"/>
  <c r="N1457" i="14"/>
  <c r="N1490" i="14"/>
  <c r="S1519" i="14"/>
  <c r="S1535" i="14"/>
  <c r="N1537" i="14"/>
  <c r="S1557" i="14"/>
  <c r="S1558" i="14"/>
  <c r="N1567" i="14"/>
  <c r="S1570" i="14"/>
  <c r="S1576" i="14"/>
  <c r="N1578" i="14"/>
  <c r="S1584" i="14"/>
  <c r="N1586" i="14"/>
  <c r="S1592" i="14"/>
  <c r="N1594" i="14"/>
  <c r="S1600" i="14"/>
  <c r="N1602" i="14"/>
  <c r="N1626" i="14"/>
  <c r="S1647" i="14"/>
  <c r="N1650" i="14"/>
  <c r="S1663" i="14"/>
  <c r="S1664" i="14"/>
  <c r="N1666" i="14"/>
  <c r="S1685" i="14"/>
  <c r="S1686" i="14"/>
  <c r="S1705" i="14"/>
  <c r="S1706" i="14"/>
  <c r="S1725" i="14"/>
  <c r="S1726" i="14"/>
  <c r="S1738" i="14"/>
  <c r="N1738" i="14"/>
  <c r="S1743" i="14"/>
  <c r="S1746" i="14"/>
  <c r="N1746" i="14"/>
  <c r="N1747" i="14"/>
  <c r="S1747" i="14"/>
  <c r="S1758" i="14"/>
  <c r="N1758" i="14"/>
  <c r="S1404" i="14"/>
  <c r="S1431" i="14"/>
  <c r="S1458" i="14"/>
  <c r="S1461" i="14"/>
  <c r="S1478" i="14"/>
  <c r="N1479" i="14"/>
  <c r="S1481" i="14"/>
  <c r="S1489" i="14"/>
  <c r="N1499" i="14"/>
  <c r="S1501" i="14"/>
  <c r="N1507" i="14"/>
  <c r="S1511" i="14"/>
  <c r="S1520" i="14"/>
  <c r="S1539" i="14"/>
  <c r="S1541" i="14"/>
  <c r="S1555" i="14"/>
  <c r="N1558" i="14"/>
  <c r="N1570" i="14"/>
  <c r="S1603" i="14"/>
  <c r="S1614" i="14"/>
  <c r="S1628" i="14"/>
  <c r="S1630" i="14"/>
  <c r="S1642" i="14"/>
  <c r="S1654" i="14"/>
  <c r="S1672" i="14"/>
  <c r="N1686" i="14"/>
  <c r="N1706" i="14"/>
  <c r="N1726" i="14"/>
  <c r="S1730" i="14"/>
  <c r="N1730" i="14"/>
  <c r="S1731" i="14"/>
  <c r="N1751" i="14"/>
  <c r="S1759" i="14"/>
  <c r="S1763" i="14"/>
  <c r="N1763" i="14"/>
  <c r="N1799" i="14"/>
  <c r="S1799" i="14"/>
  <c r="S1801" i="14"/>
  <c r="S1867" i="14"/>
  <c r="N1867" i="14"/>
  <c r="S1919" i="14"/>
  <c r="N1919" i="14"/>
  <c r="S1927" i="14"/>
  <c r="N1927" i="14"/>
  <c r="S1857" i="14"/>
  <c r="N1857" i="14"/>
  <c r="N1918" i="14"/>
  <c r="S1918" i="14"/>
  <c r="S1430" i="14"/>
  <c r="N1431" i="14"/>
  <c r="S1432" i="14"/>
  <c r="S1439" i="14"/>
  <c r="S1450" i="14"/>
  <c r="S1453" i="14"/>
  <c r="N1461" i="14"/>
  <c r="S1470" i="14"/>
  <c r="N1481" i="14"/>
  <c r="N1501" i="14"/>
  <c r="N1502" i="14"/>
  <c r="S1503" i="14"/>
  <c r="N1511" i="14"/>
  <c r="S1523" i="14"/>
  <c r="S1524" i="14"/>
  <c r="N1530" i="14"/>
  <c r="S1545" i="14"/>
  <c r="S1546" i="14"/>
  <c r="N1561" i="14"/>
  <c r="S1562" i="14"/>
  <c r="S1582" i="14"/>
  <c r="S1590" i="14"/>
  <c r="S1598" i="14"/>
  <c r="S1604" i="14"/>
  <c r="N1606" i="14"/>
  <c r="S1616" i="14"/>
  <c r="S1618" i="14"/>
  <c r="S1632" i="14"/>
  <c r="S1634" i="14"/>
  <c r="S1658" i="14"/>
  <c r="S1671" i="14"/>
  <c r="N1672" i="14"/>
  <c r="S1674" i="14"/>
  <c r="S1676" i="14"/>
  <c r="S1693" i="14"/>
  <c r="S1694" i="14"/>
  <c r="N1710" i="14"/>
  <c r="N1711" i="14"/>
  <c r="S1712" i="14"/>
  <c r="S1841" i="14"/>
  <c r="S1462" i="14"/>
  <c r="S1465" i="14"/>
  <c r="S1473" i="14"/>
  <c r="S1495" i="14"/>
  <c r="S1527" i="14"/>
  <c r="S1531" i="14"/>
  <c r="S1574" i="14"/>
  <c r="S1607" i="14"/>
  <c r="S1646" i="14"/>
  <c r="S1655" i="14"/>
  <c r="S1656" i="14"/>
  <c r="S1713" i="14"/>
  <c r="S1714" i="14"/>
  <c r="N1835" i="14"/>
  <c r="S1835" i="14"/>
  <c r="S1433" i="14"/>
  <c r="S1445" i="14"/>
  <c r="S1487" i="14"/>
  <c r="S1493" i="14"/>
  <c r="S1543" i="14"/>
  <c r="S1549" i="14"/>
  <c r="S1550" i="14"/>
  <c r="S1572" i="14"/>
  <c r="S1610" i="14"/>
  <c r="S1620" i="14"/>
  <c r="S1622" i="14"/>
  <c r="S1643" i="14"/>
  <c r="S1788" i="14"/>
  <c r="N1788" i="14"/>
  <c r="N2219" i="14"/>
  <c r="S2219" i="14"/>
  <c r="S2372" i="14"/>
  <c r="N2372" i="14"/>
  <c r="S2378" i="14"/>
  <c r="N2378" i="14"/>
  <c r="S1846" i="14"/>
  <c r="S1998" i="14"/>
  <c r="S2047" i="14"/>
  <c r="N2083" i="14"/>
  <c r="S2083" i="14"/>
  <c r="N2093" i="14"/>
  <c r="S2125" i="14"/>
  <c r="N2127" i="14"/>
  <c r="S2131" i="14"/>
  <c r="N2131" i="14"/>
  <c r="N2197" i="14"/>
  <c r="S2197" i="14"/>
  <c r="N2209" i="14"/>
  <c r="S1749" i="14"/>
  <c r="S1783" i="14"/>
  <c r="S1785" i="14"/>
  <c r="N1817" i="14"/>
  <c r="N1837" i="14"/>
  <c r="S1858" i="14"/>
  <c r="S1877" i="14"/>
  <c r="S1885" i="14"/>
  <c r="N1887" i="14"/>
  <c r="S1898" i="14"/>
  <c r="N1899" i="14"/>
  <c r="S1917" i="14"/>
  <c r="S1942" i="14"/>
  <c r="S2001" i="14"/>
  <c r="N2111" i="14"/>
  <c r="N2114" i="14"/>
  <c r="N2129" i="14"/>
  <c r="S2129" i="14"/>
  <c r="S2143" i="14"/>
  <c r="N2143" i="14"/>
  <c r="S2190" i="14"/>
  <c r="N2191" i="14"/>
  <c r="N2215" i="14"/>
  <c r="S2215" i="14"/>
  <c r="S2217" i="14"/>
  <c r="N2217" i="14"/>
  <c r="N2231" i="14"/>
  <c r="S2231" i="14"/>
  <c r="S2238" i="14"/>
  <c r="S2241" i="14"/>
  <c r="N2241" i="14"/>
  <c r="S2242" i="14"/>
  <c r="N2242" i="14"/>
  <c r="N2274" i="14"/>
  <c r="S2274" i="14"/>
  <c r="S2063" i="14"/>
  <c r="S2095" i="14"/>
  <c r="N2099" i="14"/>
  <c r="S2099" i="14"/>
  <c r="S2113" i="14"/>
  <c r="N2117" i="14"/>
  <c r="S2117" i="14"/>
  <c r="S2162" i="14"/>
  <c r="S2211" i="14"/>
  <c r="N2225" i="14"/>
  <c r="S2225" i="14"/>
  <c r="N2252" i="14"/>
  <c r="S2252" i="14"/>
  <c r="N2262" i="14"/>
  <c r="N2264" i="14"/>
  <c r="S2264" i="14"/>
  <c r="S2276" i="14"/>
  <c r="N1829" i="14"/>
  <c r="N1861" i="14"/>
  <c r="N1871" i="14"/>
  <c r="S1890" i="14"/>
  <c r="N1891" i="14"/>
  <c r="N1922" i="14"/>
  <c r="S1946" i="14"/>
  <c r="N1947" i="14"/>
  <c r="N1966" i="14"/>
  <c r="S1973" i="14"/>
  <c r="N1978" i="14"/>
  <c r="S1982" i="14"/>
  <c r="S2005" i="14"/>
  <c r="N2009" i="14"/>
  <c r="S2009" i="14"/>
  <c r="S2024" i="14"/>
  <c r="N2024" i="14"/>
  <c r="S2030" i="14"/>
  <c r="S2067" i="14"/>
  <c r="S2112" i="14"/>
  <c r="N2151" i="14"/>
  <c r="S2153" i="14"/>
  <c r="N2153" i="14"/>
  <c r="S2253" i="14"/>
  <c r="N2253" i="14"/>
  <c r="S2294" i="14"/>
  <c r="N2294" i="14"/>
  <c r="S2328" i="14"/>
  <c r="N2328" i="14"/>
  <c r="S1721" i="14"/>
  <c r="S1722" i="14"/>
  <c r="S1740" i="14"/>
  <c r="S1753" i="14"/>
  <c r="S1754" i="14"/>
  <c r="S1765" i="14"/>
  <c r="S1787" i="14"/>
  <c r="S1789" i="14"/>
  <c r="S1793" i="14"/>
  <c r="S1794" i="14"/>
  <c r="S1830" i="14"/>
  <c r="S1839" i="14"/>
  <c r="N1841" i="14"/>
  <c r="S1862" i="14"/>
  <c r="S1869" i="14"/>
  <c r="S1872" i="14"/>
  <c r="S1889" i="14"/>
  <c r="S1902" i="14"/>
  <c r="N1903" i="14"/>
  <c r="S1904" i="14"/>
  <c r="S1915" i="14"/>
  <c r="N1923" i="14"/>
  <c r="N1930" i="14"/>
  <c r="S1974" i="14"/>
  <c r="N1980" i="14"/>
  <c r="S2006" i="14"/>
  <c r="N2023" i="14"/>
  <c r="S2023" i="14"/>
  <c r="S2034" i="14"/>
  <c r="S2074" i="14"/>
  <c r="N2079" i="14"/>
  <c r="S2079" i="14"/>
  <c r="S2361" i="14"/>
  <c r="N2361" i="14"/>
  <c r="S1724" i="14"/>
  <c r="S1739" i="14"/>
  <c r="S1741" i="14"/>
  <c r="S1742" i="14"/>
  <c r="S1768" i="14"/>
  <c r="S1796" i="14"/>
  <c r="S1797" i="14"/>
  <c r="S1807" i="14"/>
  <c r="S1819" i="14"/>
  <c r="S1842" i="14"/>
  <c r="S1851" i="14"/>
  <c r="S1874" i="14"/>
  <c r="S1881" i="14"/>
  <c r="N1882" i="14"/>
  <c r="S1883" i="14"/>
  <c r="S1895" i="14"/>
  <c r="S1901" i="14"/>
  <c r="S1914" i="14"/>
  <c r="N1915" i="14"/>
  <c r="S1950" i="14"/>
  <c r="S1951" i="14"/>
  <c r="N1982" i="14"/>
  <c r="S1987" i="14"/>
  <c r="S1989" i="14"/>
  <c r="N1994" i="14"/>
  <c r="S1994" i="14"/>
  <c r="S2017" i="14"/>
  <c r="S2035" i="14"/>
  <c r="S2038" i="14"/>
  <c r="S2174" i="14"/>
  <c r="S2177" i="14"/>
  <c r="S2187" i="14"/>
  <c r="N2187" i="14"/>
  <c r="N2336" i="14"/>
  <c r="S2336" i="14"/>
  <c r="S2358" i="14"/>
  <c r="S1769" i="14"/>
  <c r="S1781" i="14"/>
  <c r="S1854" i="14"/>
  <c r="S1875" i="14"/>
  <c r="S1876" i="14"/>
  <c r="S1884" i="14"/>
  <c r="S1896" i="14"/>
  <c r="N2019" i="14"/>
  <c r="S2019" i="14"/>
  <c r="N2051" i="14"/>
  <c r="S2051" i="14"/>
  <c r="N2177" i="14"/>
  <c r="S2181" i="14"/>
  <c r="N2181" i="14"/>
  <c r="S2288" i="14"/>
  <c r="N2288" i="14"/>
  <c r="S2286" i="14"/>
  <c r="S2295" i="14"/>
  <c r="N2301" i="14"/>
  <c r="S2301" i="14"/>
  <c r="N2320" i="14"/>
  <c r="S2360" i="14"/>
  <c r="S2363" i="14"/>
  <c r="S2364" i="14"/>
  <c r="S2128" i="14"/>
  <c r="S2144" i="14"/>
  <c r="S2164" i="14"/>
  <c r="S2166" i="14"/>
  <c r="S2183" i="14"/>
  <c r="S2195" i="14"/>
  <c r="N2223" i="14"/>
  <c r="S2223" i="14"/>
  <c r="S2240" i="14"/>
  <c r="S2281" i="14"/>
  <c r="N2281" i="14"/>
  <c r="S2310" i="14"/>
  <c r="S2351" i="14"/>
  <c r="S2011" i="14"/>
  <c r="S2054" i="14"/>
  <c r="S2086" i="14"/>
  <c r="S2097" i="14"/>
  <c r="S2104" i="14"/>
  <c r="S2116" i="14"/>
  <c r="N2119" i="14"/>
  <c r="S2132" i="14"/>
  <c r="S2135" i="14"/>
  <c r="S2152" i="14"/>
  <c r="S2155" i="14"/>
  <c r="S2168" i="14"/>
  <c r="S2180" i="14"/>
  <c r="S2196" i="14"/>
  <c r="S2198" i="14"/>
  <c r="S2221" i="14"/>
  <c r="N2234" i="14"/>
  <c r="S2235" i="14"/>
  <c r="N2243" i="14"/>
  <c r="N2254" i="14"/>
  <c r="S2257" i="14"/>
  <c r="S2283" i="14"/>
  <c r="S2297" i="14"/>
  <c r="N2298" i="14"/>
  <c r="S2308" i="14"/>
  <c r="S2012" i="14"/>
  <c r="S2055" i="14"/>
  <c r="S2058" i="14"/>
  <c r="S2077" i="14"/>
  <c r="S2081" i="14"/>
  <c r="S2090" i="14"/>
  <c r="S2101" i="14"/>
  <c r="S2121" i="14"/>
  <c r="N2135" i="14"/>
  <c r="N2144" i="14"/>
  <c r="N2155" i="14"/>
  <c r="S2161" i="14"/>
  <c r="S2173" i="14"/>
  <c r="S2182" i="14"/>
  <c r="N2183" i="14"/>
  <c r="N2198" i="14"/>
  <c r="N2221" i="14"/>
  <c r="N2235" i="14"/>
  <c r="S2247" i="14"/>
  <c r="N2247" i="14"/>
  <c r="S2255" i="14"/>
  <c r="S2256" i="14"/>
  <c r="N2257" i="14"/>
  <c r="S2269" i="14"/>
  <c r="S2279" i="14"/>
  <c r="N2279" i="14"/>
  <c r="S2285" i="14"/>
  <c r="S2309" i="14"/>
  <c r="N2310" i="14"/>
  <c r="S2333" i="14"/>
  <c r="N2345" i="14"/>
  <c r="S2345" i="14"/>
  <c r="N2351" i="14"/>
  <c r="S2353" i="14"/>
  <c r="S2368" i="14"/>
  <c r="S2315" i="14"/>
  <c r="S2324" i="14"/>
  <c r="N2324" i="14"/>
  <c r="S2110" i="14"/>
  <c r="S2123" i="14"/>
  <c r="S2169" i="14"/>
  <c r="S2179" i="14"/>
  <c r="S2186" i="14"/>
  <c r="S2189" i="14"/>
  <c r="S2239" i="14"/>
  <c r="S2246" i="14"/>
  <c r="S2249" i="14"/>
  <c r="S2263" i="14"/>
  <c r="S2265" i="14"/>
  <c r="S2282" i="14"/>
  <c r="S2344" i="14"/>
  <c r="S2347" i="14"/>
  <c r="S2359" i="14"/>
  <c r="S2365" i="14"/>
  <c r="S2389" i="14"/>
  <c r="S2400" i="14"/>
  <c r="S2406" i="14"/>
  <c r="N2407" i="14"/>
  <c r="S2423" i="14"/>
  <c r="S2428" i="14"/>
  <c r="S2290" i="14"/>
  <c r="S2293" i="14"/>
  <c r="S2300" i="14"/>
  <c r="S2303" i="14"/>
  <c r="N2347" i="14"/>
  <c r="N2365" i="14"/>
  <c r="S2374" i="14"/>
  <c r="S2380" i="14"/>
  <c r="S2381" i="14"/>
  <c r="N2383" i="14"/>
  <c r="S2403" i="14"/>
  <c r="S2422" i="14"/>
  <c r="N2423" i="14"/>
  <c r="S2430" i="14"/>
  <c r="N2374" i="14"/>
  <c r="S2386" i="14"/>
  <c r="N2395" i="14"/>
  <c r="N2410" i="14"/>
  <c r="N2411" i="14"/>
  <c r="N2419" i="14"/>
  <c r="N2426" i="14"/>
  <c r="S2385" i="14"/>
  <c r="S2377" i="14"/>
  <c r="S2379" i="14"/>
  <c r="N2399" i="14"/>
  <c r="S2412" i="14"/>
  <c r="N2427" i="14"/>
  <c r="N2379" i="14"/>
  <c r="S2382" i="14"/>
  <c r="S2388" i="14"/>
  <c r="S2391" i="14"/>
  <c r="S2414" i="14"/>
  <c r="N2415" i="14"/>
  <c r="S2420" i="14"/>
  <c r="I2483" i="14"/>
  <c r="S8" i="14"/>
  <c r="S12" i="14"/>
  <c r="G2486" i="14"/>
  <c r="G2485" i="14"/>
  <c r="S9" i="14"/>
  <c r="S13" i="14"/>
  <c r="S17" i="14"/>
  <c r="S21" i="14"/>
  <c r="S25" i="14"/>
  <c r="S29" i="14"/>
  <c r="S33" i="14"/>
  <c r="S37" i="14"/>
  <c r="S41" i="14"/>
  <c r="S45" i="14"/>
  <c r="S49" i="14"/>
  <c r="S53" i="14"/>
  <c r="S57" i="14"/>
  <c r="S65" i="14"/>
  <c r="N70" i="14"/>
  <c r="S81" i="14"/>
  <c r="N81" i="14"/>
  <c r="S97" i="14"/>
  <c r="N97" i="14"/>
  <c r="S121" i="14"/>
  <c r="N121" i="14"/>
  <c r="S4" i="14"/>
  <c r="H2486" i="14"/>
  <c r="H2485" i="14"/>
  <c r="N48" i="14"/>
  <c r="N52" i="14"/>
  <c r="N56" i="14"/>
  <c r="N60" i="14"/>
  <c r="I2486" i="14"/>
  <c r="I2485" i="14"/>
  <c r="N63" i="14"/>
  <c r="N68" i="14"/>
  <c r="S84" i="14"/>
  <c r="S85" i="14"/>
  <c r="N85" i="14"/>
  <c r="S100" i="14"/>
  <c r="S101" i="14"/>
  <c r="N101" i="14"/>
  <c r="S117" i="14"/>
  <c r="N117" i="14"/>
  <c r="S133" i="14"/>
  <c r="S149" i="14"/>
  <c r="N64" i="14"/>
  <c r="S89" i="14"/>
  <c r="N89" i="14"/>
  <c r="S105" i="14"/>
  <c r="N105" i="14"/>
  <c r="S113" i="14"/>
  <c r="N113" i="14"/>
  <c r="S129" i="14"/>
  <c r="N129" i="14"/>
  <c r="S69" i="14"/>
  <c r="S77" i="14"/>
  <c r="N77" i="14"/>
  <c r="S93" i="14"/>
  <c r="N93" i="14"/>
  <c r="S109" i="14"/>
  <c r="N109" i="14"/>
  <c r="S125" i="14"/>
  <c r="N125" i="14"/>
  <c r="N3" i="14"/>
  <c r="N309" i="14"/>
  <c r="S309" i="14"/>
  <c r="N357" i="14"/>
  <c r="S357" i="14"/>
  <c r="N361" i="14"/>
  <c r="S361" i="14"/>
  <c r="S270" i="14"/>
  <c r="S274" i="14"/>
  <c r="S278" i="14"/>
  <c r="S282" i="14"/>
  <c r="S290" i="14"/>
  <c r="S291" i="14"/>
  <c r="S298" i="14"/>
  <c r="N329" i="14"/>
  <c r="S329" i="14"/>
  <c r="N365" i="14"/>
  <c r="S365" i="14"/>
  <c r="N133" i="14"/>
  <c r="N137" i="14"/>
  <c r="N141" i="14"/>
  <c r="N145" i="14"/>
  <c r="N149" i="14"/>
  <c r="N153" i="14"/>
  <c r="N157" i="14"/>
  <c r="N161" i="14"/>
  <c r="N165" i="14"/>
  <c r="N169" i="14"/>
  <c r="N173" i="14"/>
  <c r="N177" i="14"/>
  <c r="N181" i="14"/>
  <c r="N185" i="14"/>
  <c r="N189" i="14"/>
  <c r="N193" i="14"/>
  <c r="N197" i="14"/>
  <c r="N201" i="14"/>
  <c r="N205" i="14"/>
  <c r="N209" i="14"/>
  <c r="N213" i="14"/>
  <c r="N217" i="14"/>
  <c r="N221" i="14"/>
  <c r="N225" i="14"/>
  <c r="N229" i="14"/>
  <c r="N233" i="14"/>
  <c r="N237" i="14"/>
  <c r="N241" i="14"/>
  <c r="N245" i="14"/>
  <c r="N249" i="14"/>
  <c r="N253" i="14"/>
  <c r="N257" i="14"/>
  <c r="N261" i="14"/>
  <c r="N265" i="14"/>
  <c r="N269" i="14"/>
  <c r="N273" i="14"/>
  <c r="N277" i="14"/>
  <c r="N281" i="14"/>
  <c r="N285" i="14"/>
  <c r="N313" i="14"/>
  <c r="S313" i="14"/>
  <c r="N333" i="14"/>
  <c r="S333" i="14"/>
  <c r="N288" i="14"/>
  <c r="S294" i="14"/>
  <c r="S295" i="14"/>
  <c r="S297" i="14"/>
  <c r="N305" i="14"/>
  <c r="S305" i="14"/>
  <c r="S307" i="14"/>
  <c r="N307" i="14"/>
  <c r="N337" i="14"/>
  <c r="S337" i="14"/>
  <c r="S303" i="14"/>
  <c r="N303" i="14"/>
  <c r="N317" i="14"/>
  <c r="S317" i="14"/>
  <c r="N341" i="14"/>
  <c r="S341" i="14"/>
  <c r="N321" i="14"/>
  <c r="S321" i="14"/>
  <c r="N345" i="14"/>
  <c r="S345" i="14"/>
  <c r="S299" i="14"/>
  <c r="N349" i="14"/>
  <c r="S349" i="14"/>
  <c r="N325" i="14"/>
  <c r="S325" i="14"/>
  <c r="N353" i="14"/>
  <c r="S353" i="14"/>
  <c r="N473" i="14"/>
  <c r="N541" i="14"/>
  <c r="S541" i="14"/>
  <c r="N569" i="14"/>
  <c r="S569" i="14"/>
  <c r="N585" i="14"/>
  <c r="S585" i="14"/>
  <c r="N601" i="14"/>
  <c r="S601" i="14"/>
  <c r="N617" i="14"/>
  <c r="S617" i="14"/>
  <c r="N633" i="14"/>
  <c r="S633" i="14"/>
  <c r="N649" i="14"/>
  <c r="S649" i="14"/>
  <c r="N721" i="14"/>
  <c r="S721" i="14"/>
  <c r="N311" i="14"/>
  <c r="N315" i="14"/>
  <c r="N319" i="14"/>
  <c r="N323" i="14"/>
  <c r="N327" i="14"/>
  <c r="N331" i="14"/>
  <c r="N335" i="14"/>
  <c r="N339" i="14"/>
  <c r="N343" i="14"/>
  <c r="N347" i="14"/>
  <c r="N351" i="14"/>
  <c r="N355" i="14"/>
  <c r="N359" i="14"/>
  <c r="N363" i="14"/>
  <c r="N367" i="14"/>
  <c r="N371" i="14"/>
  <c r="N375" i="14"/>
  <c r="N379" i="14"/>
  <c r="N383" i="14"/>
  <c r="N387" i="14"/>
  <c r="N391" i="14"/>
  <c r="N395" i="14"/>
  <c r="N399" i="14"/>
  <c r="N403" i="14"/>
  <c r="N407" i="14"/>
  <c r="N411" i="14"/>
  <c r="N415" i="14"/>
  <c r="N419" i="14"/>
  <c r="N423" i="14"/>
  <c r="N427" i="14"/>
  <c r="N431" i="14"/>
  <c r="N435" i="14"/>
  <c r="N439" i="14"/>
  <c r="N443" i="14"/>
  <c r="N447" i="14"/>
  <c r="N451" i="14"/>
  <c r="N455" i="14"/>
  <c r="N459" i="14"/>
  <c r="S461" i="14"/>
  <c r="N469" i="14"/>
  <c r="S483" i="14"/>
  <c r="N483" i="14"/>
  <c r="S491" i="14"/>
  <c r="N491" i="14"/>
  <c r="S499" i="14"/>
  <c r="N499" i="14"/>
  <c r="S507" i="14"/>
  <c r="N507" i="14"/>
  <c r="N677" i="14"/>
  <c r="S677" i="14"/>
  <c r="N697" i="14"/>
  <c r="S697" i="14"/>
  <c r="S369" i="14"/>
  <c r="S373" i="14"/>
  <c r="S377" i="14"/>
  <c r="S381" i="14"/>
  <c r="S385" i="14"/>
  <c r="S389" i="14"/>
  <c r="S393" i="14"/>
  <c r="S397" i="14"/>
  <c r="S401" i="14"/>
  <c r="S405" i="14"/>
  <c r="S409" i="14"/>
  <c r="S413" i="14"/>
  <c r="S417" i="14"/>
  <c r="S421" i="14"/>
  <c r="S425" i="14"/>
  <c r="S429" i="14"/>
  <c r="S433" i="14"/>
  <c r="S437" i="14"/>
  <c r="S441" i="14"/>
  <c r="S445" i="14"/>
  <c r="S449" i="14"/>
  <c r="S453" i="14"/>
  <c r="S457" i="14"/>
  <c r="S464" i="14"/>
  <c r="S475" i="14"/>
  <c r="S485" i="14"/>
  <c r="S493" i="14"/>
  <c r="S501" i="14"/>
  <c r="N529" i="14"/>
  <c r="N553" i="14"/>
  <c r="S553" i="14"/>
  <c r="N565" i="14"/>
  <c r="S565" i="14"/>
  <c r="N581" i="14"/>
  <c r="S581" i="14"/>
  <c r="N597" i="14"/>
  <c r="S597" i="14"/>
  <c r="N613" i="14"/>
  <c r="S613" i="14"/>
  <c r="N629" i="14"/>
  <c r="S629" i="14"/>
  <c r="N645" i="14"/>
  <c r="S645" i="14"/>
  <c r="N661" i="14"/>
  <c r="S661" i="14"/>
  <c r="N709" i="14"/>
  <c r="S709" i="14"/>
  <c r="N717" i="14"/>
  <c r="S717" i="14"/>
  <c r="S754" i="14"/>
  <c r="N754" i="14"/>
  <c r="S474" i="14"/>
  <c r="S511" i="14"/>
  <c r="N511" i="14"/>
  <c r="S515" i="14"/>
  <c r="N515" i="14"/>
  <c r="S519" i="14"/>
  <c r="N519" i="14"/>
  <c r="N673" i="14"/>
  <c r="S673" i="14"/>
  <c r="N693" i="14"/>
  <c r="S693" i="14"/>
  <c r="S734" i="14"/>
  <c r="N734" i="14"/>
  <c r="S821" i="14"/>
  <c r="N821" i="14"/>
  <c r="S318" i="14"/>
  <c r="S330" i="14"/>
  <c r="S334" i="14"/>
  <c r="S338" i="14"/>
  <c r="S342" i="14"/>
  <c r="S346" i="14"/>
  <c r="S350" i="14"/>
  <c r="S354" i="14"/>
  <c r="S358" i="14"/>
  <c r="S386" i="14"/>
  <c r="S466" i="14"/>
  <c r="S467" i="14"/>
  <c r="N521" i="14"/>
  <c r="N549" i="14"/>
  <c r="S549" i="14"/>
  <c r="N561" i="14"/>
  <c r="S561" i="14"/>
  <c r="N577" i="14"/>
  <c r="S577" i="14"/>
  <c r="N593" i="14"/>
  <c r="S593" i="14"/>
  <c r="N609" i="14"/>
  <c r="S609" i="14"/>
  <c r="N625" i="14"/>
  <c r="S625" i="14"/>
  <c r="N641" i="14"/>
  <c r="S641" i="14"/>
  <c r="N657" i="14"/>
  <c r="S657" i="14"/>
  <c r="N669" i="14"/>
  <c r="S669" i="14"/>
  <c r="N689" i="14"/>
  <c r="S689" i="14"/>
  <c r="S733" i="14"/>
  <c r="S750" i="14"/>
  <c r="N750" i="14"/>
  <c r="S471" i="14"/>
  <c r="N477" i="14"/>
  <c r="S479" i="14"/>
  <c r="N479" i="14"/>
  <c r="S487" i="14"/>
  <c r="N487" i="14"/>
  <c r="S495" i="14"/>
  <c r="N495" i="14"/>
  <c r="S503" i="14"/>
  <c r="N503" i="14"/>
  <c r="N533" i="14"/>
  <c r="N685" i="14"/>
  <c r="S685" i="14"/>
  <c r="N705" i="14"/>
  <c r="S705" i="14"/>
  <c r="S797" i="14"/>
  <c r="N797" i="14"/>
  <c r="S470" i="14"/>
  <c r="S478" i="14"/>
  <c r="S481" i="14"/>
  <c r="N485" i="14"/>
  <c r="S489" i="14"/>
  <c r="N493" i="14"/>
  <c r="S497" i="14"/>
  <c r="N501" i="14"/>
  <c r="S505" i="14"/>
  <c r="N545" i="14"/>
  <c r="S545" i="14"/>
  <c r="N557" i="14"/>
  <c r="S557" i="14"/>
  <c r="N573" i="14"/>
  <c r="S573" i="14"/>
  <c r="N589" i="14"/>
  <c r="S589" i="14"/>
  <c r="N605" i="14"/>
  <c r="S605" i="14"/>
  <c r="N621" i="14"/>
  <c r="S621" i="14"/>
  <c r="N637" i="14"/>
  <c r="S637" i="14"/>
  <c r="N653" i="14"/>
  <c r="S653" i="14"/>
  <c r="N713" i="14"/>
  <c r="S713" i="14"/>
  <c r="N525" i="14"/>
  <c r="N665" i="14"/>
  <c r="S665" i="14"/>
  <c r="N681" i="14"/>
  <c r="S681" i="14"/>
  <c r="N701" i="14"/>
  <c r="S701" i="14"/>
  <c r="N523" i="14"/>
  <c r="N527" i="14"/>
  <c r="N531" i="14"/>
  <c r="N535" i="14"/>
  <c r="N539" i="14"/>
  <c r="N543" i="14"/>
  <c r="N547" i="14"/>
  <c r="N551" i="14"/>
  <c r="N555" i="14"/>
  <c r="N737" i="14"/>
  <c r="S757" i="14"/>
  <c r="N757" i="14"/>
  <c r="S773" i="14"/>
  <c r="N773" i="14"/>
  <c r="S741" i="14"/>
  <c r="S742" i="14"/>
  <c r="N742" i="14"/>
  <c r="S793" i="14"/>
  <c r="N793" i="14"/>
  <c r="S805" i="14"/>
  <c r="N805" i="14"/>
  <c r="S817" i="14"/>
  <c r="N817" i="14"/>
  <c r="S722" i="14"/>
  <c r="S723" i="14"/>
  <c r="S724" i="14"/>
  <c r="S730" i="14"/>
  <c r="N730" i="14"/>
  <c r="S746" i="14"/>
  <c r="N746" i="14"/>
  <c r="S761" i="14"/>
  <c r="N761" i="14"/>
  <c r="S777" i="14"/>
  <c r="N777" i="14"/>
  <c r="S554" i="14"/>
  <c r="S558" i="14"/>
  <c r="S562" i="14"/>
  <c r="S566" i="14"/>
  <c r="S570" i="14"/>
  <c r="S574" i="14"/>
  <c r="S578" i="14"/>
  <c r="S582" i="14"/>
  <c r="S586" i="14"/>
  <c r="S590" i="14"/>
  <c r="S594" i="14"/>
  <c r="S598" i="14"/>
  <c r="S602" i="14"/>
  <c r="S606" i="14"/>
  <c r="S610" i="14"/>
  <c r="S614" i="14"/>
  <c r="S618" i="14"/>
  <c r="S622" i="14"/>
  <c r="S626" i="14"/>
  <c r="S630" i="14"/>
  <c r="S634" i="14"/>
  <c r="S638" i="14"/>
  <c r="S642" i="14"/>
  <c r="S646" i="14"/>
  <c r="S650" i="14"/>
  <c r="S654" i="14"/>
  <c r="S658" i="14"/>
  <c r="S662" i="14"/>
  <c r="S666" i="14"/>
  <c r="S670" i="14"/>
  <c r="S674" i="14"/>
  <c r="S678" i="14"/>
  <c r="S682" i="14"/>
  <c r="S686" i="14"/>
  <c r="S690" i="14"/>
  <c r="S694" i="14"/>
  <c r="S698" i="14"/>
  <c r="S702" i="14"/>
  <c r="S706" i="14"/>
  <c r="S710" i="14"/>
  <c r="S714" i="14"/>
  <c r="S718" i="14"/>
  <c r="S789" i="14"/>
  <c r="N789" i="14"/>
  <c r="S813" i="14"/>
  <c r="N813" i="14"/>
  <c r="S738" i="14"/>
  <c r="N738" i="14"/>
  <c r="S744" i="14"/>
  <c r="S765" i="14"/>
  <c r="N765" i="14"/>
  <c r="S781" i="14"/>
  <c r="N781" i="14"/>
  <c r="S801" i="14"/>
  <c r="N801" i="14"/>
  <c r="S785" i="14"/>
  <c r="N785" i="14"/>
  <c r="S769" i="14"/>
  <c r="N769" i="14"/>
  <c r="S809" i="14"/>
  <c r="N809" i="14"/>
  <c r="N825" i="14"/>
  <c r="N829" i="14"/>
  <c r="N833" i="14"/>
  <c r="N837" i="14"/>
  <c r="N841" i="14"/>
  <c r="N845" i="14"/>
  <c r="N849" i="14"/>
  <c r="J2458" i="14"/>
  <c r="J2459" i="14"/>
  <c r="S929" i="14"/>
  <c r="N946" i="14"/>
  <c r="N758" i="14"/>
  <c r="N762" i="14"/>
  <c r="N766" i="14"/>
  <c r="N770" i="14"/>
  <c r="N774" i="14"/>
  <c r="N778" i="14"/>
  <c r="N782" i="14"/>
  <c r="N786" i="14"/>
  <c r="N790" i="14"/>
  <c r="N794" i="14"/>
  <c r="N798" i="14"/>
  <c r="N802" i="14"/>
  <c r="N806" i="14"/>
  <c r="N810" i="14"/>
  <c r="N814" i="14"/>
  <c r="N818" i="14"/>
  <c r="N822" i="14"/>
  <c r="N826" i="14"/>
  <c r="N830" i="14"/>
  <c r="N834" i="14"/>
  <c r="N838" i="14"/>
  <c r="N842" i="14"/>
  <c r="N846" i="14"/>
  <c r="N850" i="14"/>
  <c r="N854" i="14"/>
  <c r="N858" i="14"/>
  <c r="N862" i="14"/>
  <c r="N866" i="14"/>
  <c r="N870" i="14"/>
  <c r="N874" i="14"/>
  <c r="N878" i="14"/>
  <c r="N882" i="14"/>
  <c r="N886" i="14"/>
  <c r="N890" i="14"/>
  <c r="N894" i="14"/>
  <c r="N898" i="14"/>
  <c r="N902" i="14"/>
  <c r="N906" i="14"/>
  <c r="N910" i="14"/>
  <c r="N914" i="14"/>
  <c r="N918" i="14"/>
  <c r="N922" i="14"/>
  <c r="N926" i="14"/>
  <c r="S930" i="14"/>
  <c r="S852" i="14"/>
  <c r="S856" i="14"/>
  <c r="S860" i="14"/>
  <c r="S864" i="14"/>
  <c r="S868" i="14"/>
  <c r="S872" i="14"/>
  <c r="S876" i="14"/>
  <c r="S880" i="14"/>
  <c r="S884" i="14"/>
  <c r="S888" i="14"/>
  <c r="S892" i="14"/>
  <c r="S896" i="14"/>
  <c r="S900" i="14"/>
  <c r="S904" i="14"/>
  <c r="S908" i="14"/>
  <c r="S912" i="14"/>
  <c r="S916" i="14"/>
  <c r="S920" i="14"/>
  <c r="S924" i="14"/>
  <c r="S933" i="14"/>
  <c r="S937" i="14"/>
  <c r="G2460" i="14"/>
  <c r="G2459" i="14"/>
  <c r="G2458" i="14"/>
  <c r="G2461" i="14"/>
  <c r="S935" i="14"/>
  <c r="H2459" i="14"/>
  <c r="H2458" i="14"/>
  <c r="H2461" i="14"/>
  <c r="H2460" i="14"/>
  <c r="I2459" i="14"/>
  <c r="I2458" i="14"/>
  <c r="I2461" i="14"/>
  <c r="I2460" i="14"/>
  <c r="N938" i="14"/>
  <c r="S950" i="14"/>
  <c r="N1090" i="14"/>
  <c r="N1094" i="14"/>
  <c r="N1098" i="14"/>
  <c r="N1100" i="14"/>
  <c r="N1162" i="14"/>
  <c r="S1162" i="14"/>
  <c r="S1168" i="14"/>
  <c r="N1168" i="14"/>
  <c r="N1178" i="14"/>
  <c r="S1178" i="14"/>
  <c r="N1194" i="14"/>
  <c r="S1194" i="14"/>
  <c r="N1210" i="14"/>
  <c r="S1210" i="14"/>
  <c r="N1226" i="14"/>
  <c r="S1226" i="14"/>
  <c r="N1242" i="14"/>
  <c r="S1242" i="14"/>
  <c r="N1258" i="14"/>
  <c r="S1258" i="14"/>
  <c r="N1282" i="14"/>
  <c r="S1282" i="14"/>
  <c r="S1315" i="14"/>
  <c r="N1315" i="14"/>
  <c r="S1032" i="14"/>
  <c r="S1036" i="14"/>
  <c r="S1040" i="14"/>
  <c r="S1044" i="14"/>
  <c r="S1048" i="14"/>
  <c r="S1052" i="14"/>
  <c r="S1056" i="14"/>
  <c r="S1060" i="14"/>
  <c r="S1064" i="14"/>
  <c r="S1068" i="14"/>
  <c r="S1072" i="14"/>
  <c r="S1076" i="14"/>
  <c r="S1080" i="14"/>
  <c r="S1084" i="14"/>
  <c r="S1088" i="14"/>
  <c r="S1092" i="14"/>
  <c r="S1096" i="14"/>
  <c r="N1101" i="14"/>
  <c r="N1106" i="14"/>
  <c r="N1270" i="14"/>
  <c r="S1270" i="14"/>
  <c r="N1294" i="14"/>
  <c r="S1294" i="14"/>
  <c r="S1108" i="14"/>
  <c r="S1112" i="14"/>
  <c r="S1116" i="14"/>
  <c r="S1120" i="14"/>
  <c r="S1124" i="14"/>
  <c r="S1128" i="14"/>
  <c r="S1132" i="14"/>
  <c r="S1136" i="14"/>
  <c r="S1140" i="14"/>
  <c r="S1144" i="14"/>
  <c r="S1148" i="14"/>
  <c r="S1152" i="14"/>
  <c r="S1156" i="14"/>
  <c r="S1172" i="14"/>
  <c r="N1172" i="14"/>
  <c r="N1190" i="14"/>
  <c r="S1190" i="14"/>
  <c r="N1206" i="14"/>
  <c r="S1206" i="14"/>
  <c r="N1222" i="14"/>
  <c r="S1222" i="14"/>
  <c r="N1238" i="14"/>
  <c r="S1238" i="14"/>
  <c r="N1254" i="14"/>
  <c r="S1254" i="14"/>
  <c r="S973" i="14"/>
  <c r="N1118" i="14"/>
  <c r="N1122" i="14"/>
  <c r="N1126" i="14"/>
  <c r="N1166" i="14"/>
  <c r="S1166" i="14"/>
  <c r="N1278" i="14"/>
  <c r="S1278" i="14"/>
  <c r="N1290" i="14"/>
  <c r="S1290" i="14"/>
  <c r="S1107" i="14"/>
  <c r="S1176" i="14"/>
  <c r="N1176" i="14"/>
  <c r="N1186" i="14"/>
  <c r="S1186" i="14"/>
  <c r="N1202" i="14"/>
  <c r="S1202" i="14"/>
  <c r="N1218" i="14"/>
  <c r="S1218" i="14"/>
  <c r="N1234" i="14"/>
  <c r="S1234" i="14"/>
  <c r="N1250" i="14"/>
  <c r="S1250" i="14"/>
  <c r="N1266" i="14"/>
  <c r="S1266" i="14"/>
  <c r="S1099" i="14"/>
  <c r="S1160" i="14"/>
  <c r="N1170" i="14"/>
  <c r="S1170" i="14"/>
  <c r="S1104" i="14"/>
  <c r="S1164" i="14"/>
  <c r="N1164" i="14"/>
  <c r="N1182" i="14"/>
  <c r="S1182" i="14"/>
  <c r="N1198" i="14"/>
  <c r="S1198" i="14"/>
  <c r="N1214" i="14"/>
  <c r="S1214" i="14"/>
  <c r="N1230" i="14"/>
  <c r="S1230" i="14"/>
  <c r="N1246" i="14"/>
  <c r="S1246" i="14"/>
  <c r="N1262" i="14"/>
  <c r="S1262" i="14"/>
  <c r="N1274" i="14"/>
  <c r="S1274" i="14"/>
  <c r="N1286" i="14"/>
  <c r="S1286" i="14"/>
  <c r="S1103" i="14"/>
  <c r="S1110" i="14"/>
  <c r="S1114" i="14"/>
  <c r="S1130" i="14"/>
  <c r="S1134" i="14"/>
  <c r="S1138" i="14"/>
  <c r="S1142" i="14"/>
  <c r="S1146" i="14"/>
  <c r="S1150" i="14"/>
  <c r="S1154" i="14"/>
  <c r="N1174" i="14"/>
  <c r="S1174" i="14"/>
  <c r="N1248" i="14"/>
  <c r="N1252" i="14"/>
  <c r="N1256" i="14"/>
  <c r="N1260" i="14"/>
  <c r="N1264" i="14"/>
  <c r="N1268" i="14"/>
  <c r="N1272" i="14"/>
  <c r="N1276" i="14"/>
  <c r="N1280" i="14"/>
  <c r="N1284" i="14"/>
  <c r="N1288" i="14"/>
  <c r="N1292" i="14"/>
  <c r="N1296" i="14"/>
  <c r="N1298" i="14"/>
  <c r="S1337" i="14"/>
  <c r="N1299" i="14"/>
  <c r="S1305" i="14"/>
  <c r="S1309" i="14"/>
  <c r="S1341" i="14"/>
  <c r="S1308" i="14"/>
  <c r="N1312" i="14"/>
  <c r="S1320" i="14"/>
  <c r="S1316" i="14"/>
  <c r="S1325" i="14"/>
  <c r="S1297" i="14"/>
  <c r="S1301" i="14"/>
  <c r="N1301" i="14"/>
  <c r="N1304" i="14"/>
  <c r="N1308" i="14"/>
  <c r="S1329" i="14"/>
  <c r="N1440" i="14"/>
  <c r="S1440" i="14"/>
  <c r="N1444" i="14"/>
  <c r="S1444" i="14"/>
  <c r="N1305" i="14"/>
  <c r="N1309" i="14"/>
  <c r="N1313" i="14"/>
  <c r="N1317" i="14"/>
  <c r="N1321" i="14"/>
  <c r="N1325" i="14"/>
  <c r="N1329" i="14"/>
  <c r="N1333" i="14"/>
  <c r="N1337" i="14"/>
  <c r="N1341" i="14"/>
  <c r="N1345" i="14"/>
  <c r="N1349" i="14"/>
  <c r="N1353" i="14"/>
  <c r="N1357" i="14"/>
  <c r="N1361" i="14"/>
  <c r="N1365" i="14"/>
  <c r="N1369" i="14"/>
  <c r="N1373" i="14"/>
  <c r="N1377" i="14"/>
  <c r="N1381" i="14"/>
  <c r="N1385" i="14"/>
  <c r="N1389" i="14"/>
  <c r="N1393" i="14"/>
  <c r="N1397" i="14"/>
  <c r="N1401" i="14"/>
  <c r="N1405" i="14"/>
  <c r="N1409" i="14"/>
  <c r="N1413" i="14"/>
  <c r="N1417" i="14"/>
  <c r="N1421" i="14"/>
  <c r="N1425" i="14"/>
  <c r="S1411" i="14"/>
  <c r="S1415" i="14"/>
  <c r="S1419" i="14"/>
  <c r="S1423" i="14"/>
  <c r="S1427" i="14"/>
  <c r="N1435" i="14"/>
  <c r="N1448" i="14"/>
  <c r="S1448" i="14"/>
  <c r="N1436" i="14"/>
  <c r="S1436" i="14"/>
  <c r="S1452" i="14"/>
  <c r="S1456" i="14"/>
  <c r="S1460" i="14"/>
  <c r="S1464" i="14"/>
  <c r="S1468" i="14"/>
  <c r="S1472" i="14"/>
  <c r="S1476" i="14"/>
  <c r="S1480" i="14"/>
  <c r="S1484" i="14"/>
  <c r="S1488" i="14"/>
  <c r="S1492" i="14"/>
  <c r="S1496" i="14"/>
  <c r="S1500" i="14"/>
  <c r="S1504" i="14"/>
  <c r="S1516" i="14"/>
  <c r="N1518" i="14"/>
  <c r="S1538" i="14"/>
  <c r="S1544" i="14"/>
  <c r="N1545" i="14"/>
  <c r="S1554" i="14"/>
  <c r="S1514" i="14"/>
  <c r="S1560" i="14"/>
  <c r="N1509" i="14"/>
  <c r="S1515" i="14"/>
  <c r="S1529" i="14"/>
  <c r="N1510" i="14"/>
  <c r="S1525" i="14"/>
  <c r="S1526" i="14"/>
  <c r="S1536" i="14"/>
  <c r="N1538" i="14"/>
  <c r="N1541" i="14"/>
  <c r="S1548" i="14"/>
  <c r="N1549" i="14"/>
  <c r="S1556" i="14"/>
  <c r="N1557" i="14"/>
  <c r="S1564" i="14"/>
  <c r="N1564" i="14"/>
  <c r="S1528" i="14"/>
  <c r="S1568" i="14"/>
  <c r="N1568" i="14"/>
  <c r="S1508" i="14"/>
  <c r="N1522" i="14"/>
  <c r="S1542" i="14"/>
  <c r="S1566" i="14"/>
  <c r="S1569" i="14"/>
  <c r="S1573" i="14"/>
  <c r="S1577" i="14"/>
  <c r="S1581" i="14"/>
  <c r="S1585" i="14"/>
  <c r="S1589" i="14"/>
  <c r="S1593" i="14"/>
  <c r="S1597" i="14"/>
  <c r="S1601" i="14"/>
  <c r="S1605" i="14"/>
  <c r="S1609" i="14"/>
  <c r="S1613" i="14"/>
  <c r="S1617" i="14"/>
  <c r="S1621" i="14"/>
  <c r="S1625" i="14"/>
  <c r="S1629" i="14"/>
  <c r="S1633" i="14"/>
  <c r="S1637" i="14"/>
  <c r="S1641" i="14"/>
  <c r="S1645" i="14"/>
  <c r="S1649" i="14"/>
  <c r="S1653" i="14"/>
  <c r="S1657" i="14"/>
  <c r="S1661" i="14"/>
  <c r="S1665" i="14"/>
  <c r="N1616" i="14"/>
  <c r="N1620" i="14"/>
  <c r="N1624" i="14"/>
  <c r="N1628" i="14"/>
  <c r="N1632" i="14"/>
  <c r="S1680" i="14"/>
  <c r="S1681" i="14"/>
  <c r="N1681" i="14"/>
  <c r="S1673" i="14"/>
  <c r="S1688" i="14"/>
  <c r="N1688" i="14"/>
  <c r="S1704" i="14"/>
  <c r="N1704" i="14"/>
  <c r="S1692" i="14"/>
  <c r="N1692" i="14"/>
  <c r="S1696" i="14"/>
  <c r="N1696" i="14"/>
  <c r="S1669" i="14"/>
  <c r="S1700" i="14"/>
  <c r="N1700" i="14"/>
  <c r="S1684" i="14"/>
  <c r="N1684" i="14"/>
  <c r="N1670" i="14"/>
  <c r="S1677" i="14"/>
  <c r="S1708" i="14"/>
  <c r="N1708" i="14"/>
  <c r="N1712" i="14"/>
  <c r="N1716" i="14"/>
  <c r="N1720" i="14"/>
  <c r="N1724" i="14"/>
  <c r="N1728" i="14"/>
  <c r="N1732" i="14"/>
  <c r="N1736" i="14"/>
  <c r="N1740" i="14"/>
  <c r="N1744" i="14"/>
  <c r="N1748" i="14"/>
  <c r="N1752" i="14"/>
  <c r="N1756" i="14"/>
  <c r="N1760" i="14"/>
  <c r="N1764" i="14"/>
  <c r="N1768" i="14"/>
  <c r="N1772" i="14"/>
  <c r="S1790" i="14"/>
  <c r="S1792" i="14"/>
  <c r="N1800" i="14"/>
  <c r="S1800" i="14"/>
  <c r="S1814" i="14"/>
  <c r="N1814" i="14"/>
  <c r="S1762" i="14"/>
  <c r="S1766" i="14"/>
  <c r="S1770" i="14"/>
  <c r="S1774" i="14"/>
  <c r="S1778" i="14"/>
  <c r="S1782" i="14"/>
  <c r="S1786" i="14"/>
  <c r="S1791" i="14"/>
  <c r="N1796" i="14"/>
  <c r="N1808" i="14"/>
  <c r="S1808" i="14"/>
  <c r="N1685" i="14"/>
  <c r="N1689" i="14"/>
  <c r="N1693" i="14"/>
  <c r="N1697" i="14"/>
  <c r="N1701" i="14"/>
  <c r="N1705" i="14"/>
  <c r="N1709" i="14"/>
  <c r="N1713" i="14"/>
  <c r="N1717" i="14"/>
  <c r="N1721" i="14"/>
  <c r="N1725" i="14"/>
  <c r="N1729" i="14"/>
  <c r="N1733" i="14"/>
  <c r="N1737" i="14"/>
  <c r="N1741" i="14"/>
  <c r="N1745" i="14"/>
  <c r="N1749" i="14"/>
  <c r="N1753" i="14"/>
  <c r="N1757" i="14"/>
  <c r="N1761" i="14"/>
  <c r="N1765" i="14"/>
  <c r="N1769" i="14"/>
  <c r="N1773" i="14"/>
  <c r="N1777" i="14"/>
  <c r="N1781" i="14"/>
  <c r="N1785" i="14"/>
  <c r="N1789" i="14"/>
  <c r="S1826" i="14"/>
  <c r="N1826" i="14"/>
  <c r="N1793" i="14"/>
  <c r="N1794" i="14"/>
  <c r="N1812" i="14"/>
  <c r="S1812" i="14"/>
  <c r="S1806" i="14"/>
  <c r="N1806" i="14"/>
  <c r="S1822" i="14"/>
  <c r="N1822" i="14"/>
  <c r="N1804" i="14"/>
  <c r="S1804" i="14"/>
  <c r="S1810" i="14"/>
  <c r="N1810" i="14"/>
  <c r="S1818" i="14"/>
  <c r="N1818" i="14"/>
  <c r="S1802" i="14"/>
  <c r="N1802" i="14"/>
  <c r="N1830" i="14"/>
  <c r="N1834" i="14"/>
  <c r="N1838" i="14"/>
  <c r="N1842" i="14"/>
  <c r="N1846" i="14"/>
  <c r="N1850" i="14"/>
  <c r="N1854" i="14"/>
  <c r="N1858" i="14"/>
  <c r="N1862" i="14"/>
  <c r="N1866" i="14"/>
  <c r="S1816" i="14"/>
  <c r="S1820" i="14"/>
  <c r="S1824" i="14"/>
  <c r="S1828" i="14"/>
  <c r="S1832" i="14"/>
  <c r="S1836" i="14"/>
  <c r="S1840" i="14"/>
  <c r="S1844" i="14"/>
  <c r="S1848" i="14"/>
  <c r="S1852" i="14"/>
  <c r="S1856" i="14"/>
  <c r="S1860" i="14"/>
  <c r="S1864" i="14"/>
  <c r="S1870" i="14"/>
  <c r="N1875" i="14"/>
  <c r="N1976" i="14"/>
  <c r="S1976" i="14"/>
  <c r="N1874" i="14"/>
  <c r="S1880" i="14"/>
  <c r="S1892" i="14"/>
  <c r="S1900" i="14"/>
  <c r="S1908" i="14"/>
  <c r="S1975" i="14"/>
  <c r="S1920" i="14"/>
  <c r="S1924" i="14"/>
  <c r="N1872" i="14"/>
  <c r="S1888" i="14"/>
  <c r="S1916" i="14"/>
  <c r="S1928" i="14"/>
  <c r="S1912" i="14"/>
  <c r="S1879" i="14"/>
  <c r="S1985" i="14"/>
  <c r="S1999" i="14"/>
  <c r="S1932" i="14"/>
  <c r="S1936" i="14"/>
  <c r="S1940" i="14"/>
  <c r="S1944" i="14"/>
  <c r="S1948" i="14"/>
  <c r="S1952" i="14"/>
  <c r="S1956" i="14"/>
  <c r="S1960" i="14"/>
  <c r="S1964" i="14"/>
  <c r="S1968" i="14"/>
  <c r="S1972" i="14"/>
  <c r="S1990" i="14"/>
  <c r="S1921" i="14"/>
  <c r="S1925" i="14"/>
  <c r="S1929" i="14"/>
  <c r="S1933" i="14"/>
  <c r="S1937" i="14"/>
  <c r="S1941" i="14"/>
  <c r="S1945" i="14"/>
  <c r="S1949" i="14"/>
  <c r="S1953" i="14"/>
  <c r="S1957" i="14"/>
  <c r="S1961" i="14"/>
  <c r="S1965" i="14"/>
  <c r="S1969" i="14"/>
  <c r="S1979" i="14"/>
  <c r="N1992" i="14"/>
  <c r="S1992" i="14"/>
  <c r="S1977" i="14"/>
  <c r="S1984" i="14"/>
  <c r="S1986" i="14"/>
  <c r="N1988" i="14"/>
  <c r="S1988" i="14"/>
  <c r="N1996" i="14"/>
  <c r="S1996" i="14"/>
  <c r="S2014" i="14"/>
  <c r="S2015" i="14"/>
  <c r="S2016" i="14"/>
  <c r="S2003" i="14"/>
  <c r="S2007" i="14"/>
  <c r="N2029" i="14"/>
  <c r="S2029" i="14"/>
  <c r="N2033" i="14"/>
  <c r="S2033" i="14"/>
  <c r="N2037" i="14"/>
  <c r="S2037" i="14"/>
  <c r="N2041" i="14"/>
  <c r="S2041" i="14"/>
  <c r="N2045" i="14"/>
  <c r="S2045" i="14"/>
  <c r="N2012" i="14"/>
  <c r="S2026" i="14"/>
  <c r="N2026" i="14"/>
  <c r="S2028" i="14"/>
  <c r="S2032" i="14"/>
  <c r="S2036" i="14"/>
  <c r="S2040" i="14"/>
  <c r="S2044" i="14"/>
  <c r="S2000" i="14"/>
  <c r="S2004" i="14"/>
  <c r="S2008" i="14"/>
  <c r="S2025" i="14"/>
  <c r="N2052" i="14"/>
  <c r="S2052" i="14"/>
  <c r="N2060" i="14"/>
  <c r="S2060" i="14"/>
  <c r="N2068" i="14"/>
  <c r="S2068" i="14"/>
  <c r="N2020" i="14"/>
  <c r="S2022" i="14"/>
  <c r="S2010" i="14"/>
  <c r="S2021" i="14"/>
  <c r="N2048" i="14"/>
  <c r="S2048" i="14"/>
  <c r="N2056" i="14"/>
  <c r="S2056" i="14"/>
  <c r="N2064" i="14"/>
  <c r="S2064" i="14"/>
  <c r="N2072" i="14"/>
  <c r="S2072" i="14"/>
  <c r="S2103" i="14"/>
  <c r="S2107" i="14"/>
  <c r="N2030" i="14"/>
  <c r="N2034" i="14"/>
  <c r="N2038" i="14"/>
  <c r="N2042" i="14"/>
  <c r="N2046" i="14"/>
  <c r="N2050" i="14"/>
  <c r="N2054" i="14"/>
  <c r="N2058" i="14"/>
  <c r="N2062" i="14"/>
  <c r="N2066" i="14"/>
  <c r="N2070" i="14"/>
  <c r="N2074" i="14"/>
  <c r="N2078" i="14"/>
  <c r="N2082" i="14"/>
  <c r="N2086" i="14"/>
  <c r="N2090" i="14"/>
  <c r="N2094" i="14"/>
  <c r="N2098" i="14"/>
  <c r="N2102" i="14"/>
  <c r="N2106" i="14"/>
  <c r="S2108" i="14"/>
  <c r="S2109" i="14"/>
  <c r="N2122" i="14"/>
  <c r="S2122" i="14"/>
  <c r="S2076" i="14"/>
  <c r="S2080" i="14"/>
  <c r="S2084" i="14"/>
  <c r="S2088" i="14"/>
  <c r="S2092" i="14"/>
  <c r="S2096" i="14"/>
  <c r="S2100" i="14"/>
  <c r="N2126" i="14"/>
  <c r="S2126" i="14"/>
  <c r="S2049" i="14"/>
  <c r="S2053" i="14"/>
  <c r="S2057" i="14"/>
  <c r="S2061" i="14"/>
  <c r="S2065" i="14"/>
  <c r="S2069" i="14"/>
  <c r="S2073" i="14"/>
  <c r="N2118" i="14"/>
  <c r="S2118" i="14"/>
  <c r="N2130" i="14"/>
  <c r="S2130" i="14"/>
  <c r="S2115" i="14"/>
  <c r="S2134" i="14"/>
  <c r="S2138" i="14"/>
  <c r="S2142" i="14"/>
  <c r="S2146" i="14"/>
  <c r="S2150" i="14"/>
  <c r="S2154" i="14"/>
  <c r="S2159" i="14"/>
  <c r="S2171" i="14"/>
  <c r="S2160" i="14"/>
  <c r="S2175" i="14"/>
  <c r="N2158" i="14"/>
  <c r="S2163" i="14"/>
  <c r="N2165" i="14"/>
  <c r="S2167" i="14"/>
  <c r="N2192" i="14"/>
  <c r="S2192" i="14"/>
  <c r="N2193" i="14"/>
  <c r="S2193" i="14"/>
  <c r="S2216" i="14"/>
  <c r="N2216" i="14"/>
  <c r="S2194" i="14"/>
  <c r="S2200" i="14"/>
  <c r="N2200" i="14"/>
  <c r="S2204" i="14"/>
  <c r="N2204" i="14"/>
  <c r="N2214" i="14"/>
  <c r="S2214" i="14"/>
  <c r="S2224" i="14"/>
  <c r="N2224" i="14"/>
  <c r="S2199" i="14"/>
  <c r="N2202" i="14"/>
  <c r="S2202" i="14"/>
  <c r="S2212" i="14"/>
  <c r="N2212" i="14"/>
  <c r="N2222" i="14"/>
  <c r="S2222" i="14"/>
  <c r="N2230" i="14"/>
  <c r="S2230" i="14"/>
  <c r="N2210" i="14"/>
  <c r="S2210" i="14"/>
  <c r="N2232" i="14"/>
  <c r="S2237" i="14"/>
  <c r="S2220" i="14"/>
  <c r="N2220" i="14"/>
  <c r="S2228" i="14"/>
  <c r="N2228" i="14"/>
  <c r="S2208" i="14"/>
  <c r="N2208" i="14"/>
  <c r="N2218" i="14"/>
  <c r="S2218" i="14"/>
  <c r="N2206" i="14"/>
  <c r="S2206" i="14"/>
  <c r="N2226" i="14"/>
  <c r="S2226" i="14"/>
  <c r="N2269" i="14"/>
  <c r="S2251" i="14"/>
  <c r="N2251" i="14"/>
  <c r="N2261" i="14"/>
  <c r="S2270" i="14"/>
  <c r="S2233" i="14"/>
  <c r="S2266" i="14"/>
  <c r="S2275" i="14"/>
  <c r="N2275" i="14"/>
  <c r="S2258" i="14"/>
  <c r="S2277" i="14"/>
  <c r="S2299" i="14"/>
  <c r="N2299" i="14"/>
  <c r="S2311" i="14"/>
  <c r="N2311" i="14"/>
  <c r="S2278" i="14"/>
  <c r="S2289" i="14"/>
  <c r="S2271" i="14"/>
  <c r="S2302" i="14"/>
  <c r="N2303" i="14"/>
  <c r="S2287" i="14"/>
  <c r="S2291" i="14"/>
  <c r="N2291" i="14"/>
  <c r="N2325" i="14"/>
  <c r="S2325" i="14"/>
  <c r="N2318" i="14"/>
  <c r="S2318" i="14"/>
  <c r="S2346" i="14"/>
  <c r="N2346" i="14"/>
  <c r="S2355" i="14"/>
  <c r="N2355" i="14"/>
  <c r="S2337" i="14"/>
  <c r="S2357" i="14"/>
  <c r="N2357" i="14"/>
  <c r="S2371" i="14"/>
  <c r="N2371" i="14"/>
  <c r="S2326" i="14"/>
  <c r="N2350" i="14"/>
  <c r="S2350" i="14"/>
  <c r="S2306" i="14"/>
  <c r="S2307" i="14"/>
  <c r="S2339" i="14"/>
  <c r="N2339" i="14"/>
  <c r="S2367" i="14"/>
  <c r="N2367" i="14"/>
  <c r="S2369" i="14"/>
  <c r="N2369" i="14"/>
  <c r="S2321" i="14"/>
  <c r="S2322" i="14"/>
  <c r="N2322" i="14"/>
  <c r="S2331" i="14"/>
  <c r="N2331" i="14"/>
  <c r="S2343" i="14"/>
  <c r="N2343" i="14"/>
  <c r="N2295" i="14"/>
  <c r="S2335" i="14"/>
  <c r="N2335" i="14"/>
  <c r="S2342" i="14"/>
  <c r="S2327" i="14"/>
  <c r="S2319" i="14"/>
  <c r="S2323" i="14"/>
  <c r="N2382" i="14"/>
  <c r="N2386" i="14"/>
  <c r="N2390" i="14"/>
  <c r="N2394" i="14"/>
  <c r="S2373" i="14"/>
  <c r="S2393" i="14"/>
  <c r="N2409" i="14"/>
  <c r="S2409" i="14"/>
  <c r="N2401" i="14"/>
  <c r="S2401" i="14"/>
  <c r="N2397" i="14"/>
  <c r="S2397" i="14"/>
  <c r="N2405" i="14"/>
  <c r="S2405" i="14"/>
  <c r="S2431" i="14"/>
  <c r="N2434" i="14"/>
  <c r="S2413" i="14"/>
  <c r="S2417" i="14"/>
  <c r="S2421" i="14"/>
  <c r="S2425" i="14"/>
  <c r="S2429" i="14"/>
  <c r="S2433" i="14"/>
  <c r="I2474" i="14"/>
  <c r="H2466" i="14"/>
  <c r="G2481" i="14"/>
  <c r="G2472" i="14"/>
  <c r="I2472" i="14"/>
  <c r="G2474" i="14"/>
  <c r="H2472" i="14"/>
  <c r="I2473" i="14"/>
  <c r="G2473" i="14"/>
  <c r="H2481" i="14"/>
  <c r="H2470" i="14"/>
  <c r="H2473" i="14"/>
  <c r="H2471" i="14"/>
  <c r="G2467" i="14"/>
  <c r="H2474" i="14"/>
  <c r="G2471" i="14"/>
  <c r="J2461" i="14" l="1"/>
  <c r="I2462" i="14"/>
  <c r="I2463" i="14" s="1"/>
  <c r="H2483" i="14"/>
  <c r="G2483" i="14"/>
  <c r="H2462" i="14"/>
  <c r="H2463" i="14" s="1"/>
  <c r="J2460" i="14"/>
  <c r="N2458" i="14"/>
  <c r="N2459" i="14"/>
  <c r="N2460" i="14"/>
  <c r="N2461" i="14"/>
  <c r="G2462" i="14"/>
  <c r="G2463" i="14" s="1"/>
  <c r="G2475" i="14"/>
  <c r="H2475" i="14"/>
  <c r="G2479" i="14"/>
  <c r="I2475" i="14"/>
  <c r="I2479" i="14"/>
  <c r="H2479" i="14"/>
  <c r="K2464" i="14" l="1"/>
  <c r="N2462" i="14"/>
  <c r="N2463" i="14" s="1"/>
  <c r="K2450" i="14" l="1"/>
  <c r="L2450" i="14" s="1"/>
  <c r="K2448" i="14"/>
  <c r="L2448" i="14" s="1"/>
  <c r="K2453" i="14"/>
  <c r="L2453" i="14" s="1"/>
  <c r="K2445" i="14"/>
  <c r="L2445" i="14" s="1"/>
  <c r="K2440" i="14"/>
  <c r="L2440" i="14" s="1"/>
  <c r="K2438" i="14"/>
  <c r="L2438" i="14" s="1"/>
  <c r="K2432" i="14"/>
  <c r="L2432" i="14" s="1"/>
  <c r="K2428" i="14"/>
  <c r="L2428" i="14" s="1"/>
  <c r="K2424" i="14"/>
  <c r="L2424" i="14" s="1"/>
  <c r="K2420" i="14"/>
  <c r="L2420" i="14" s="1"/>
  <c r="K2416" i="14"/>
  <c r="L2416" i="14" s="1"/>
  <c r="K2412" i="14"/>
  <c r="L2412" i="14" s="1"/>
  <c r="X2440" i="14"/>
  <c r="K2451" i="14"/>
  <c r="L2451" i="14" s="1"/>
  <c r="K2443" i="14"/>
  <c r="L2443" i="14" s="1"/>
  <c r="K2404" i="14"/>
  <c r="L2404" i="14" s="1"/>
  <c r="K2400" i="14"/>
  <c r="L2400" i="14" s="1"/>
  <c r="K2408" i="14"/>
  <c r="L2408" i="14" s="1"/>
  <c r="K2333" i="14"/>
  <c r="L2333" i="14" s="1"/>
  <c r="K2362" i="14"/>
  <c r="L2362" i="14" s="1"/>
  <c r="K2352" i="14"/>
  <c r="L2352" i="14" s="1"/>
  <c r="K2350" i="14"/>
  <c r="L2350" i="14" s="1"/>
  <c r="K2326" i="14"/>
  <c r="L2326" i="14" s="1"/>
  <c r="K2340" i="14"/>
  <c r="L2340" i="14" s="1"/>
  <c r="K2329" i="14"/>
  <c r="L2329" i="14" s="1"/>
  <c r="K2300" i="14"/>
  <c r="L2300" i="14" s="1"/>
  <c r="K2306" i="14"/>
  <c r="L2306" i="14" s="1"/>
  <c r="K2316" i="14"/>
  <c r="L2316" i="14" s="1"/>
  <c r="K2360" i="14"/>
  <c r="L2360" i="14" s="1"/>
  <c r="K2354" i="14"/>
  <c r="L2354" i="14" s="1"/>
  <c r="K2341" i="14"/>
  <c r="L2341" i="14" s="1"/>
  <c r="K2297" i="14"/>
  <c r="L2297" i="14" s="1"/>
  <c r="K2272" i="14"/>
  <c r="L2272" i="14" s="1"/>
  <c r="K2250" i="14"/>
  <c r="L2250" i="14" s="1"/>
  <c r="K2281" i="14"/>
  <c r="L2281" i="14" s="1"/>
  <c r="K2230" i="14"/>
  <c r="L2230" i="14" s="1"/>
  <c r="K2223" i="14"/>
  <c r="L2223" i="14" s="1"/>
  <c r="K2242" i="14"/>
  <c r="L2242" i="14" s="1"/>
  <c r="K2260" i="14"/>
  <c r="L2260" i="14" s="1"/>
  <c r="K2225" i="14"/>
  <c r="L2225" i="14" s="1"/>
  <c r="K2205" i="14"/>
  <c r="L2205" i="14" s="1"/>
  <c r="K2199" i="14"/>
  <c r="L2199" i="14" s="1"/>
  <c r="K2198" i="14"/>
  <c r="L2198" i="14" s="1"/>
  <c r="K2197" i="14"/>
  <c r="L2197" i="14" s="1"/>
  <c r="K2196" i="14"/>
  <c r="L2196" i="14" s="1"/>
  <c r="K2240" i="14"/>
  <c r="L2240" i="14" s="1"/>
  <c r="K2227" i="14"/>
  <c r="L2227" i="14" s="1"/>
  <c r="K2217" i="14"/>
  <c r="L2217" i="14" s="1"/>
  <c r="K2207" i="14"/>
  <c r="L2207" i="14" s="1"/>
  <c r="K2195" i="14"/>
  <c r="L2195" i="14" s="1"/>
  <c r="K2219" i="14"/>
  <c r="L2219" i="14" s="1"/>
  <c r="K2231" i="14"/>
  <c r="L2231" i="14" s="1"/>
  <c r="K2229" i="14"/>
  <c r="L2229" i="14" s="1"/>
  <c r="K2221" i="14"/>
  <c r="L2221" i="14" s="1"/>
  <c r="K2211" i="14"/>
  <c r="L2211" i="14" s="1"/>
  <c r="K2157" i="14"/>
  <c r="L2157" i="14" s="1"/>
  <c r="K2153" i="14"/>
  <c r="L2153" i="14" s="1"/>
  <c r="K2149" i="14"/>
  <c r="L2149" i="14" s="1"/>
  <c r="K2145" i="14"/>
  <c r="L2145" i="14" s="1"/>
  <c r="K2141" i="14"/>
  <c r="L2141" i="14" s="1"/>
  <c r="K2137" i="14"/>
  <c r="L2137" i="14" s="1"/>
  <c r="K2133" i="14"/>
  <c r="L2133" i="14" s="1"/>
  <c r="K2129" i="14"/>
  <c r="L2129" i="14" s="1"/>
  <c r="K2077" i="14"/>
  <c r="L2077" i="14" s="1"/>
  <c r="K2073" i="14"/>
  <c r="L2073" i="14" s="1"/>
  <c r="K2069" i="14"/>
  <c r="L2069" i="14" s="1"/>
  <c r="K2065" i="14"/>
  <c r="L2065" i="14" s="1"/>
  <c r="K2061" i="14"/>
  <c r="L2061" i="14" s="1"/>
  <c r="K2057" i="14"/>
  <c r="L2057" i="14" s="1"/>
  <c r="K2053" i="14"/>
  <c r="L2053" i="14" s="1"/>
  <c r="K2049" i="14"/>
  <c r="L2049" i="14" s="1"/>
  <c r="K2045" i="14"/>
  <c r="L2045" i="14" s="1"/>
  <c r="K2041" i="14"/>
  <c r="L2041" i="14" s="1"/>
  <c r="K2037" i="14"/>
  <c r="L2037" i="14" s="1"/>
  <c r="K2033" i="14"/>
  <c r="L2033" i="14" s="1"/>
  <c r="K2029" i="14"/>
  <c r="L2029" i="14" s="1"/>
  <c r="K2117" i="14"/>
  <c r="L2117" i="14" s="1"/>
  <c r="K2125" i="14"/>
  <c r="L2125" i="14" s="1"/>
  <c r="K2121" i="14"/>
  <c r="L2121" i="14" s="1"/>
  <c r="K2025" i="14"/>
  <c r="L2025" i="14" s="1"/>
  <c r="K2022" i="14"/>
  <c r="L2022" i="14" s="1"/>
  <c r="K2012" i="14"/>
  <c r="L2012" i="14" s="1"/>
  <c r="K2011" i="14"/>
  <c r="L2011" i="14" s="1"/>
  <c r="K2010" i="14"/>
  <c r="L2010" i="14" s="1"/>
  <c r="K2006" i="14"/>
  <c r="L2006" i="14" s="1"/>
  <c r="K2002" i="14"/>
  <c r="L2002" i="14" s="1"/>
  <c r="K2047" i="14"/>
  <c r="L2047" i="14" s="1"/>
  <c r="K2043" i="14"/>
  <c r="L2043" i="14" s="1"/>
  <c r="K2039" i="14"/>
  <c r="L2039" i="14" s="1"/>
  <c r="K2035" i="14"/>
  <c r="L2035" i="14" s="1"/>
  <c r="K2031" i="14"/>
  <c r="L2031" i="14" s="1"/>
  <c r="K2027" i="14"/>
  <c r="L2027" i="14" s="1"/>
  <c r="K2019" i="14"/>
  <c r="L2019" i="14" s="1"/>
  <c r="K2075" i="14"/>
  <c r="L2075" i="14" s="1"/>
  <c r="K2067" i="14"/>
  <c r="L2067" i="14" s="1"/>
  <c r="K2008" i="14"/>
  <c r="L2008" i="14" s="1"/>
  <c r="K2004" i="14"/>
  <c r="L2004" i="14" s="1"/>
  <c r="K2000" i="14"/>
  <c r="L2000" i="14" s="1"/>
  <c r="K1996" i="14"/>
  <c r="L1996" i="14" s="1"/>
  <c r="K1992" i="14"/>
  <c r="L1992" i="14" s="1"/>
  <c r="K1988" i="14"/>
  <c r="L1988" i="14" s="1"/>
  <c r="K2020" i="14"/>
  <c r="L2020" i="14" s="1"/>
  <c r="K2021" i="14"/>
  <c r="L2021" i="14" s="1"/>
  <c r="K1993" i="14"/>
  <c r="L1993" i="14" s="1"/>
  <c r="K1984" i="14"/>
  <c r="L1984" i="14" s="1"/>
  <c r="K1971" i="14"/>
  <c r="L1971" i="14" s="1"/>
  <c r="K1967" i="14"/>
  <c r="L1967" i="14" s="1"/>
  <c r="K1963" i="14"/>
  <c r="L1963" i="14" s="1"/>
  <c r="K1959" i="14"/>
  <c r="L1959" i="14" s="1"/>
  <c r="K1955" i="14"/>
  <c r="L1955" i="14" s="1"/>
  <c r="K1951" i="14"/>
  <c r="L1951" i="14" s="1"/>
  <c r="K1947" i="14"/>
  <c r="L1947" i="14" s="1"/>
  <c r="K1939" i="14"/>
  <c r="L1939" i="14" s="1"/>
  <c r="K1990" i="14"/>
  <c r="L1990" i="14" s="1"/>
  <c r="K1995" i="14"/>
  <c r="L1995" i="14" s="1"/>
  <c r="K1979" i="14"/>
  <c r="L1979" i="14" s="1"/>
  <c r="K1998" i="14"/>
  <c r="L1998" i="14" s="1"/>
  <c r="K1987" i="14"/>
  <c r="L1987" i="14" s="1"/>
  <c r="K1985" i="14"/>
  <c r="L1985" i="14" s="1"/>
  <c r="K1980" i="14"/>
  <c r="L1980" i="14" s="1"/>
  <c r="K1994" i="14"/>
  <c r="L1994" i="14" s="1"/>
  <c r="K1986" i="14"/>
  <c r="L1986" i="14" s="1"/>
  <c r="K1875" i="14"/>
  <c r="L1875" i="14" s="1"/>
  <c r="K1863" i="14"/>
  <c r="L1863" i="14" s="1"/>
  <c r="K1859" i="14"/>
  <c r="L1859" i="14" s="1"/>
  <c r="K1855" i="14"/>
  <c r="L1855" i="14" s="1"/>
  <c r="K1851" i="14"/>
  <c r="L1851" i="14" s="1"/>
  <c r="K1847" i="14"/>
  <c r="L1847" i="14" s="1"/>
  <c r="K1843" i="14"/>
  <c r="L1843" i="14" s="1"/>
  <c r="K1839" i="14"/>
  <c r="L1839" i="14" s="1"/>
  <c r="K1835" i="14"/>
  <c r="L1835" i="14" s="1"/>
  <c r="K1831" i="14"/>
  <c r="L1831" i="14" s="1"/>
  <c r="K1827" i="14"/>
  <c r="L1827" i="14" s="1"/>
  <c r="K1823" i="14"/>
  <c r="L1823" i="14" s="1"/>
  <c r="K1819" i="14"/>
  <c r="L1819" i="14" s="1"/>
  <c r="K1815" i="14"/>
  <c r="L1815" i="14" s="1"/>
  <c r="K1797" i="14"/>
  <c r="L1797" i="14" s="1"/>
  <c r="K1813" i="14"/>
  <c r="L1813" i="14" s="1"/>
  <c r="K1799" i="14"/>
  <c r="L1799" i="14" s="1"/>
  <c r="K1788" i="14"/>
  <c r="L1788" i="14" s="1"/>
  <c r="K1784" i="14"/>
  <c r="L1784" i="14" s="1"/>
  <c r="K1780" i="14"/>
  <c r="L1780" i="14" s="1"/>
  <c r="K1776" i="14"/>
  <c r="L1776" i="14" s="1"/>
  <c r="K1772" i="14"/>
  <c r="L1772" i="14" s="1"/>
  <c r="K1768" i="14"/>
  <c r="L1768" i="14" s="1"/>
  <c r="K1764" i="14"/>
  <c r="L1764" i="14" s="1"/>
  <c r="K1817" i="14"/>
  <c r="L1817" i="14" s="1"/>
  <c r="K1809" i="14"/>
  <c r="L1809" i="14" s="1"/>
  <c r="K1801" i="14"/>
  <c r="L1801" i="14" s="1"/>
  <c r="K1811" i="14"/>
  <c r="L1811" i="14" s="1"/>
  <c r="K1825" i="14"/>
  <c r="L1825" i="14" s="1"/>
  <c r="K1807" i="14"/>
  <c r="L1807" i="14" s="1"/>
  <c r="K1707" i="14"/>
  <c r="L1707" i="14" s="1"/>
  <c r="K1668" i="14"/>
  <c r="L1668" i="14" s="1"/>
  <c r="K1664" i="14"/>
  <c r="L1664" i="14" s="1"/>
  <c r="K1660" i="14"/>
  <c r="L1660" i="14" s="1"/>
  <c r="K1656" i="14"/>
  <c r="L1656" i="14" s="1"/>
  <c r="K1652" i="14"/>
  <c r="L1652" i="14" s="1"/>
  <c r="K1648" i="14"/>
  <c r="L1648" i="14" s="1"/>
  <c r="K1644" i="14"/>
  <c r="L1644" i="14" s="1"/>
  <c r="K1640" i="14"/>
  <c r="L1640" i="14" s="1"/>
  <c r="K1636" i="14"/>
  <c r="L1636" i="14" s="1"/>
  <c r="K1612" i="14"/>
  <c r="L1612" i="14" s="1"/>
  <c r="K1608" i="14"/>
  <c r="L1608" i="14" s="1"/>
  <c r="K1604" i="14"/>
  <c r="L1604" i="14" s="1"/>
  <c r="K1600" i="14"/>
  <c r="L1600" i="14" s="1"/>
  <c r="K1596" i="14"/>
  <c r="L1596" i="14" s="1"/>
  <c r="K1592" i="14"/>
  <c r="L1592" i="14" s="1"/>
  <c r="K1588" i="14"/>
  <c r="L1588" i="14" s="1"/>
  <c r="K1584" i="14"/>
  <c r="L1584" i="14" s="1"/>
  <c r="K1580" i="14"/>
  <c r="L1580" i="14" s="1"/>
  <c r="K1576" i="14"/>
  <c r="L1576" i="14" s="1"/>
  <c r="K1572" i="14"/>
  <c r="L1572" i="14" s="1"/>
  <c r="K1680" i="14"/>
  <c r="L1680" i="14" s="1"/>
  <c r="K1673" i="14"/>
  <c r="L1673" i="14" s="1"/>
  <c r="K1672" i="14"/>
  <c r="L1672" i="14" s="1"/>
  <c r="K1671" i="14"/>
  <c r="L1671" i="14" s="1"/>
  <c r="K1667" i="14"/>
  <c r="L1667" i="14" s="1"/>
  <c r="K1663" i="14"/>
  <c r="L1663" i="14" s="1"/>
  <c r="K1659" i="14"/>
  <c r="L1659" i="14" s="1"/>
  <c r="K1655" i="14"/>
  <c r="L1655" i="14" s="1"/>
  <c r="K1651" i="14"/>
  <c r="L1651" i="14" s="1"/>
  <c r="K1647" i="14"/>
  <c r="L1647" i="14" s="1"/>
  <c r="K1643" i="14"/>
  <c r="L1643" i="14" s="1"/>
  <c r="K1639" i="14"/>
  <c r="L1639" i="14" s="1"/>
  <c r="K1635" i="14"/>
  <c r="L1635" i="14" s="1"/>
  <c r="K1631" i="14"/>
  <c r="L1631" i="14" s="1"/>
  <c r="K1627" i="14"/>
  <c r="L1627" i="14" s="1"/>
  <c r="K1623" i="14"/>
  <c r="L1623" i="14" s="1"/>
  <c r="K1619" i="14"/>
  <c r="L1619" i="14" s="1"/>
  <c r="K1615" i="14"/>
  <c r="L1615" i="14" s="1"/>
  <c r="K1611" i="14"/>
  <c r="L1611" i="14" s="1"/>
  <c r="K1607" i="14"/>
  <c r="L1607" i="14" s="1"/>
  <c r="K1603" i="14"/>
  <c r="L1603" i="14" s="1"/>
  <c r="K1599" i="14"/>
  <c r="L1599" i="14" s="1"/>
  <c r="K1595" i="14"/>
  <c r="L1595" i="14" s="1"/>
  <c r="K1591" i="14"/>
  <c r="L1591" i="14" s="1"/>
  <c r="K1587" i="14"/>
  <c r="L1587" i="14" s="1"/>
  <c r="K1583" i="14"/>
  <c r="L1583" i="14" s="1"/>
  <c r="K1579" i="14"/>
  <c r="L1579" i="14" s="1"/>
  <c r="K1575" i="14"/>
  <c r="L1575" i="14" s="1"/>
  <c r="K1571" i="14"/>
  <c r="L1571" i="14" s="1"/>
  <c r="K1683" i="14"/>
  <c r="L1683" i="14" s="1"/>
  <c r="K1687" i="14"/>
  <c r="L1687" i="14" s="1"/>
  <c r="K1543" i="14"/>
  <c r="L1543" i="14" s="1"/>
  <c r="K1536" i="14"/>
  <c r="L1536" i="14" s="1"/>
  <c r="K1503" i="14"/>
  <c r="L1503" i="14" s="1"/>
  <c r="K1499" i="14"/>
  <c r="L1499" i="14" s="1"/>
  <c r="K1491" i="14"/>
  <c r="L1491" i="14" s="1"/>
  <c r="K1475" i="14"/>
  <c r="L1475" i="14" s="1"/>
  <c r="K1471" i="14"/>
  <c r="L1471" i="14" s="1"/>
  <c r="K1467" i="14"/>
  <c r="L1467" i="14" s="1"/>
  <c r="K1463" i="14"/>
  <c r="L1463" i="14" s="1"/>
  <c r="K1459" i="14"/>
  <c r="L1459" i="14" s="1"/>
  <c r="K1455" i="14"/>
  <c r="L1455" i="14" s="1"/>
  <c r="K1555" i="14"/>
  <c r="L1555" i="14" s="1"/>
  <c r="K1529" i="14"/>
  <c r="L1529" i="14" s="1"/>
  <c r="K1551" i="14"/>
  <c r="L1551" i="14" s="1"/>
  <c r="K1533" i="14"/>
  <c r="L1533" i="14" s="1"/>
  <c r="K1519" i="14"/>
  <c r="L1519" i="14" s="1"/>
  <c r="K1567" i="14"/>
  <c r="L1567" i="14" s="1"/>
  <c r="K1516" i="14"/>
  <c r="L1516" i="14" s="1"/>
  <c r="K1515" i="14"/>
  <c r="L1515" i="14" s="1"/>
  <c r="K1541" i="14"/>
  <c r="L1541" i="14" s="1"/>
  <c r="K1514" i="14"/>
  <c r="L1514" i="14" s="1"/>
  <c r="K1547" i="14"/>
  <c r="L1547" i="14" s="1"/>
  <c r="K1531" i="14"/>
  <c r="L1531" i="14" s="1"/>
  <c r="K1511" i="14"/>
  <c r="L1511" i="14" s="1"/>
  <c r="K1563" i="14"/>
  <c r="L1563" i="14" s="1"/>
  <c r="K1443" i="14"/>
  <c r="L1443" i="14" s="1"/>
  <c r="K1439" i="14"/>
  <c r="L1439" i="14" s="1"/>
  <c r="K1400" i="14"/>
  <c r="L1400" i="14" s="1"/>
  <c r="K1447" i="14"/>
  <c r="L1447" i="14" s="1"/>
  <c r="K1451" i="14"/>
  <c r="L1451" i="14" s="1"/>
  <c r="K1164" i="14"/>
  <c r="L1164" i="14" s="1"/>
  <c r="K1311" i="14"/>
  <c r="L1311" i="14" s="1"/>
  <c r="K1263" i="14"/>
  <c r="L1263" i="14" s="1"/>
  <c r="K1259" i="14"/>
  <c r="L1259" i="14" s="1"/>
  <c r="K1255" i="14"/>
  <c r="L1255" i="14" s="1"/>
  <c r="K1251" i="14"/>
  <c r="L1251" i="14" s="1"/>
  <c r="K1247" i="14"/>
  <c r="L1247" i="14" s="1"/>
  <c r="K1243" i="14"/>
  <c r="L1243" i="14" s="1"/>
  <c r="K1239" i="14"/>
  <c r="L1239" i="14" s="1"/>
  <c r="K1235" i="14"/>
  <c r="L1235" i="14" s="1"/>
  <c r="K1231" i="14"/>
  <c r="L1231" i="14" s="1"/>
  <c r="K1227" i="14"/>
  <c r="L1227" i="14" s="1"/>
  <c r="K1223" i="14"/>
  <c r="L1223" i="14" s="1"/>
  <c r="K1219" i="14"/>
  <c r="L1219" i="14" s="1"/>
  <c r="K1215" i="14"/>
  <c r="L1215" i="14" s="1"/>
  <c r="K1211" i="14"/>
  <c r="L1211" i="14" s="1"/>
  <c r="K1207" i="14"/>
  <c r="L1207" i="14" s="1"/>
  <c r="K1203" i="14"/>
  <c r="L1203" i="14" s="1"/>
  <c r="K1199" i="14"/>
  <c r="L1199" i="14" s="1"/>
  <c r="K1195" i="14"/>
  <c r="L1195" i="14" s="1"/>
  <c r="K1191" i="14"/>
  <c r="L1191" i="14" s="1"/>
  <c r="K1187" i="14"/>
  <c r="L1187" i="14" s="1"/>
  <c r="K1183" i="14"/>
  <c r="L1183" i="14" s="1"/>
  <c r="K1179" i="14"/>
  <c r="L1179" i="14" s="1"/>
  <c r="K1110" i="14"/>
  <c r="L1110" i="14" s="1"/>
  <c r="K1315" i="14"/>
  <c r="L1315" i="14" s="1"/>
  <c r="K1293" i="14"/>
  <c r="L1293" i="14" s="1"/>
  <c r="K1167" i="14"/>
  <c r="L1167" i="14" s="1"/>
  <c r="K1123" i="14"/>
  <c r="L1123" i="14" s="1"/>
  <c r="K1119" i="14"/>
  <c r="L1119" i="14" s="1"/>
  <c r="K1059" i="14"/>
  <c r="L1059" i="14" s="1"/>
  <c r="K1055" i="14"/>
  <c r="L1055" i="14" s="1"/>
  <c r="K1051" i="14"/>
  <c r="L1051" i="14" s="1"/>
  <c r="K1047" i="14"/>
  <c r="L1047" i="14" s="1"/>
  <c r="K1043" i="14"/>
  <c r="L1043" i="14" s="1"/>
  <c r="K1039" i="14"/>
  <c r="L1039" i="14" s="1"/>
  <c r="K1035" i="14"/>
  <c r="L1035" i="14" s="1"/>
  <c r="K1031" i="14"/>
  <c r="L1031" i="14" s="1"/>
  <c r="K1107" i="14"/>
  <c r="L1107" i="14" s="1"/>
  <c r="K1106" i="14"/>
  <c r="L1106" i="14" s="1"/>
  <c r="K1105" i="14"/>
  <c r="L1105" i="14" s="1"/>
  <c r="K1101" i="14"/>
  <c r="L1101" i="14" s="1"/>
  <c r="K1273" i="14"/>
  <c r="L1273" i="14" s="1"/>
  <c r="K1261" i="14"/>
  <c r="L1261" i="14" s="1"/>
  <c r="K1245" i="14"/>
  <c r="L1245" i="14" s="1"/>
  <c r="K1229" i="14"/>
  <c r="L1229" i="14" s="1"/>
  <c r="K1213" i="14"/>
  <c r="L1213" i="14" s="1"/>
  <c r="K1197" i="14"/>
  <c r="L1197" i="14" s="1"/>
  <c r="K1181" i="14"/>
  <c r="L1181" i="14" s="1"/>
  <c r="K1173" i="14"/>
  <c r="L1173" i="14" s="1"/>
  <c r="K1163" i="14"/>
  <c r="L1163" i="14" s="1"/>
  <c r="K1161" i="14"/>
  <c r="L1161" i="14" s="1"/>
  <c r="K1159" i="14"/>
  <c r="L1159" i="14" s="1"/>
  <c r="K1265" i="14"/>
  <c r="L1265" i="14" s="1"/>
  <c r="K1249" i="14"/>
  <c r="L1249" i="14" s="1"/>
  <c r="K1233" i="14"/>
  <c r="L1233" i="14" s="1"/>
  <c r="K1217" i="14"/>
  <c r="L1217" i="14" s="1"/>
  <c r="K1201" i="14"/>
  <c r="L1201" i="14" s="1"/>
  <c r="K1185" i="14"/>
  <c r="L1185" i="14" s="1"/>
  <c r="K1175" i="14"/>
  <c r="L1175" i="14" s="1"/>
  <c r="K1169" i="14"/>
  <c r="L1169" i="14" s="1"/>
  <c r="K1097" i="14"/>
  <c r="L1097" i="14" s="1"/>
  <c r="K1093" i="14"/>
  <c r="L1093" i="14" s="1"/>
  <c r="K1300" i="14"/>
  <c r="L1300" i="14" s="1"/>
  <c r="K1171" i="14"/>
  <c r="L1171" i="14" s="1"/>
  <c r="K1310" i="14"/>
  <c r="L1310" i="14" s="1"/>
  <c r="K1269" i="14"/>
  <c r="L1269" i="14" s="1"/>
  <c r="K930" i="14"/>
  <c r="L930" i="14" s="1"/>
  <c r="K927" i="14"/>
  <c r="L927" i="14" s="1"/>
  <c r="K923" i="14"/>
  <c r="L923" i="14" s="1"/>
  <c r="K919" i="14"/>
  <c r="L919" i="14" s="1"/>
  <c r="K915" i="14"/>
  <c r="K911" i="14"/>
  <c r="L911" i="14" s="1"/>
  <c r="K907" i="14"/>
  <c r="L907" i="14" s="1"/>
  <c r="K903" i="14"/>
  <c r="L903" i="14" s="1"/>
  <c r="K899" i="14"/>
  <c r="L899" i="14" s="1"/>
  <c r="K895" i="14"/>
  <c r="L895" i="14" s="1"/>
  <c r="K891" i="14"/>
  <c r="L891" i="14" s="1"/>
  <c r="K887" i="14"/>
  <c r="L887" i="14" s="1"/>
  <c r="K871" i="14"/>
  <c r="L871" i="14" s="1"/>
  <c r="K796" i="14"/>
  <c r="L796" i="14" s="1"/>
  <c r="K737" i="14"/>
  <c r="L737" i="14" s="1"/>
  <c r="K736" i="14"/>
  <c r="L736" i="14" s="1"/>
  <c r="K824" i="14"/>
  <c r="L824" i="14" s="1"/>
  <c r="K784" i="14"/>
  <c r="L784" i="14" s="1"/>
  <c r="K729" i="14"/>
  <c r="L729" i="14" s="1"/>
  <c r="K728" i="14"/>
  <c r="L728" i="14" s="1"/>
  <c r="K725" i="14"/>
  <c r="L725" i="14" s="1"/>
  <c r="K800" i="14"/>
  <c r="L800" i="14" s="1"/>
  <c r="K780" i="14"/>
  <c r="L780" i="14" s="1"/>
  <c r="K550" i="14"/>
  <c r="L550" i="14" s="1"/>
  <c r="K546" i="14"/>
  <c r="L546" i="14" s="1"/>
  <c r="K542" i="14"/>
  <c r="L542" i="14" s="1"/>
  <c r="K538" i="14"/>
  <c r="L538" i="14" s="1"/>
  <c r="K534" i="14"/>
  <c r="L534" i="14" s="1"/>
  <c r="K530" i="14"/>
  <c r="L530" i="14" s="1"/>
  <c r="K526" i="14"/>
  <c r="L526" i="14" s="1"/>
  <c r="K522" i="14"/>
  <c r="L522" i="14" s="1"/>
  <c r="K812" i="14"/>
  <c r="L812" i="14" s="1"/>
  <c r="K733" i="14"/>
  <c r="L733" i="14" s="1"/>
  <c r="K717" i="14"/>
  <c r="L717" i="14" s="1"/>
  <c r="K689" i="14"/>
  <c r="L689" i="14" s="1"/>
  <c r="K685" i="14"/>
  <c r="L685" i="14" s="1"/>
  <c r="K681" i="14"/>
  <c r="L681" i="14" s="1"/>
  <c r="K677" i="14"/>
  <c r="L677" i="14" s="1"/>
  <c r="K673" i="14"/>
  <c r="L673" i="14" s="1"/>
  <c r="K669" i="14"/>
  <c r="L669" i="14" s="1"/>
  <c r="K665" i="14"/>
  <c r="L665" i="14" s="1"/>
  <c r="K661" i="14"/>
  <c r="L661" i="14" s="1"/>
  <c r="K657" i="14"/>
  <c r="L657" i="14" s="1"/>
  <c r="K653" i="14"/>
  <c r="L653" i="14" s="1"/>
  <c r="K649" i="14"/>
  <c r="L649" i="14" s="1"/>
  <c r="K645" i="14"/>
  <c r="L645" i="14" s="1"/>
  <c r="K641" i="14"/>
  <c r="L641" i="14" s="1"/>
  <c r="K637" i="14"/>
  <c r="L637" i="14" s="1"/>
  <c r="K633" i="14"/>
  <c r="L633" i="14" s="1"/>
  <c r="K629" i="14"/>
  <c r="L629" i="14" s="1"/>
  <c r="K625" i="14"/>
  <c r="L625" i="14" s="1"/>
  <c r="K621" i="14"/>
  <c r="L621" i="14" s="1"/>
  <c r="K617" i="14"/>
  <c r="L617" i="14" s="1"/>
  <c r="K613" i="14"/>
  <c r="L613" i="14" s="1"/>
  <c r="K609" i="14"/>
  <c r="L609" i="14" s="1"/>
  <c r="K605" i="14"/>
  <c r="L605" i="14" s="1"/>
  <c r="K601" i="14"/>
  <c r="L601" i="14" s="1"/>
  <c r="K597" i="14"/>
  <c r="L597" i="14" s="1"/>
  <c r="K593" i="14"/>
  <c r="L593" i="14" s="1"/>
  <c r="K589" i="14"/>
  <c r="L589" i="14" s="1"/>
  <c r="K585" i="14"/>
  <c r="L585" i="14" s="1"/>
  <c r="K581" i="14"/>
  <c r="L581" i="14" s="1"/>
  <c r="K577" i="14"/>
  <c r="L577" i="14" s="1"/>
  <c r="K573" i="14"/>
  <c r="L573" i="14" s="1"/>
  <c r="K569" i="14"/>
  <c r="L569" i="14" s="1"/>
  <c r="K565" i="14"/>
  <c r="L565" i="14" s="1"/>
  <c r="K561" i="14"/>
  <c r="L561" i="14" s="1"/>
  <c r="K557" i="14"/>
  <c r="L557" i="14" s="1"/>
  <c r="K553" i="14"/>
  <c r="L553" i="14" s="1"/>
  <c r="K549" i="14"/>
  <c r="L549" i="14" s="1"/>
  <c r="K545" i="14"/>
  <c r="L545" i="14" s="1"/>
  <c r="K541" i="14"/>
  <c r="L541" i="14" s="1"/>
  <c r="K537" i="14"/>
  <c r="L537" i="14" s="1"/>
  <c r="K533" i="14"/>
  <c r="L533" i="14" s="1"/>
  <c r="K529" i="14"/>
  <c r="L529" i="14" s="1"/>
  <c r="K525" i="14"/>
  <c r="L525" i="14" s="1"/>
  <c r="K521" i="14"/>
  <c r="L521" i="14" s="1"/>
  <c r="K517" i="14"/>
  <c r="L517" i="14" s="1"/>
  <c r="K513" i="14"/>
  <c r="L513" i="14" s="1"/>
  <c r="K509" i="14"/>
  <c r="L509" i="14" s="1"/>
  <c r="K505" i="14"/>
  <c r="L505" i="14" s="1"/>
  <c r="K501" i="14"/>
  <c r="L501" i="14" s="1"/>
  <c r="K497" i="14"/>
  <c r="L497" i="14" s="1"/>
  <c r="K493" i="14"/>
  <c r="L493" i="14" s="1"/>
  <c r="K489" i="14"/>
  <c r="L489" i="14" s="1"/>
  <c r="K485" i="14"/>
  <c r="L485" i="14" s="1"/>
  <c r="K481" i="14"/>
  <c r="L481" i="14" s="1"/>
  <c r="K720" i="14"/>
  <c r="L720" i="14" s="1"/>
  <c r="K700" i="14"/>
  <c r="L700" i="14" s="1"/>
  <c r="K680" i="14"/>
  <c r="L680" i="14" s="1"/>
  <c r="K652" i="14"/>
  <c r="L652" i="14" s="1"/>
  <c r="K636" i="14"/>
  <c r="L636" i="14" s="1"/>
  <c r="K620" i="14"/>
  <c r="L620" i="14" s="1"/>
  <c r="K604" i="14"/>
  <c r="L604" i="14" s="1"/>
  <c r="K588" i="14"/>
  <c r="L588" i="14" s="1"/>
  <c r="K572" i="14"/>
  <c r="L572" i="14" s="1"/>
  <c r="K556" i="14"/>
  <c r="L556" i="14" s="1"/>
  <c r="K756" i="14"/>
  <c r="L756" i="14" s="1"/>
  <c r="K473" i="14"/>
  <c r="L473" i="14" s="1"/>
  <c r="K735" i="14"/>
  <c r="L735" i="14" s="1"/>
  <c r="K704" i="14"/>
  <c r="L704" i="14" s="1"/>
  <c r="K684" i="14"/>
  <c r="L684" i="14" s="1"/>
  <c r="K668" i="14"/>
  <c r="L668" i="14" s="1"/>
  <c r="K656" i="14"/>
  <c r="L656" i="14" s="1"/>
  <c r="K640" i="14"/>
  <c r="L640" i="14" s="1"/>
  <c r="K624" i="14"/>
  <c r="L624" i="14" s="1"/>
  <c r="K744" i="14"/>
  <c r="L744" i="14" s="1"/>
  <c r="K548" i="14"/>
  <c r="L548" i="14" s="1"/>
  <c r="K524" i="14"/>
  <c r="L524" i="14" s="1"/>
  <c r="K464" i="14"/>
  <c r="L464" i="14" s="1"/>
  <c r="K772" i="14"/>
  <c r="L772" i="14" s="1"/>
  <c r="K477" i="14"/>
  <c r="L477" i="14" s="1"/>
  <c r="K461" i="14"/>
  <c r="L461" i="14" s="1"/>
  <c r="K457" i="14"/>
  <c r="L457" i="14" s="1"/>
  <c r="K453" i="14"/>
  <c r="L453" i="14" s="1"/>
  <c r="K441" i="14"/>
  <c r="L441" i="14" s="1"/>
  <c r="K437" i="14"/>
  <c r="L437" i="14" s="1"/>
  <c r="K433" i="14"/>
  <c r="L433" i="14" s="1"/>
  <c r="K429" i="14"/>
  <c r="L429" i="14" s="1"/>
  <c r="K425" i="14"/>
  <c r="L425" i="14" s="1"/>
  <c r="K421" i="14"/>
  <c r="L421" i="14" s="1"/>
  <c r="K417" i="14"/>
  <c r="L417" i="14" s="1"/>
  <c r="K413" i="14"/>
  <c r="L413" i="14" s="1"/>
  <c r="K409" i="14"/>
  <c r="L409" i="14" s="1"/>
  <c r="K405" i="14"/>
  <c r="L405" i="14" s="1"/>
  <c r="K401" i="14"/>
  <c r="L401" i="14" s="1"/>
  <c r="K397" i="14"/>
  <c r="L397" i="14" s="1"/>
  <c r="K393" i="14"/>
  <c r="L393" i="14" s="1"/>
  <c r="K389" i="14"/>
  <c r="L389" i="14" s="1"/>
  <c r="K385" i="14"/>
  <c r="L385" i="14" s="1"/>
  <c r="K381" i="14"/>
  <c r="L381" i="14" s="1"/>
  <c r="K377" i="14"/>
  <c r="L377" i="14" s="1"/>
  <c r="K373" i="14"/>
  <c r="L373" i="14" s="1"/>
  <c r="K369" i="14"/>
  <c r="L369" i="14" s="1"/>
  <c r="K365" i="14"/>
  <c r="L365" i="14" s="1"/>
  <c r="K361" i="14"/>
  <c r="L361" i="14" s="1"/>
  <c r="K357" i="14"/>
  <c r="L357" i="14" s="1"/>
  <c r="K353" i="14"/>
  <c r="L353" i="14" s="1"/>
  <c r="K349" i="14"/>
  <c r="L349" i="14" s="1"/>
  <c r="K345" i="14"/>
  <c r="L345" i="14" s="1"/>
  <c r="K341" i="14"/>
  <c r="L341" i="14" s="1"/>
  <c r="K337" i="14"/>
  <c r="L337" i="14" s="1"/>
  <c r="K333" i="14"/>
  <c r="L333" i="14" s="1"/>
  <c r="K329" i="14"/>
  <c r="L329" i="14" s="1"/>
  <c r="K325" i="14"/>
  <c r="L325" i="14" s="1"/>
  <c r="K321" i="14"/>
  <c r="L321" i="14" s="1"/>
  <c r="K317" i="14"/>
  <c r="L317" i="14" s="1"/>
  <c r="K313" i="14"/>
  <c r="L313" i="14" s="1"/>
  <c r="K309" i="14"/>
  <c r="L309" i="14" s="1"/>
  <c r="K305" i="14"/>
  <c r="L305" i="14" s="1"/>
  <c r="K716" i="14"/>
  <c r="L716" i="14" s="1"/>
  <c r="K708" i="14"/>
  <c r="L708" i="14" s="1"/>
  <c r="K552" i="14"/>
  <c r="L552" i="14" s="1"/>
  <c r="K696" i="14"/>
  <c r="L696" i="14" s="1"/>
  <c r="K676" i="14"/>
  <c r="L676" i="14" s="1"/>
  <c r="K648" i="14"/>
  <c r="L648" i="14" s="1"/>
  <c r="K632" i="14"/>
  <c r="L632" i="14" s="1"/>
  <c r="K616" i="14"/>
  <c r="L616" i="14" s="1"/>
  <c r="K600" i="14"/>
  <c r="L600" i="14" s="1"/>
  <c r="K584" i="14"/>
  <c r="L584" i="14" s="1"/>
  <c r="K568" i="14"/>
  <c r="L568" i="14" s="1"/>
  <c r="K518" i="14"/>
  <c r="L518" i="14" s="1"/>
  <c r="K514" i="14"/>
  <c r="L514" i="14" s="1"/>
  <c r="K510" i="14"/>
  <c r="L510" i="14" s="1"/>
  <c r="K364" i="14"/>
  <c r="L364" i="14" s="1"/>
  <c r="K328" i="14"/>
  <c r="L328" i="14" s="1"/>
  <c r="K285" i="14"/>
  <c r="L285" i="14" s="1"/>
  <c r="K273" i="14"/>
  <c r="L273" i="14" s="1"/>
  <c r="K360" i="14"/>
  <c r="L360" i="14" s="1"/>
  <c r="K356" i="14"/>
  <c r="L356" i="14" s="1"/>
  <c r="K297" i="14"/>
  <c r="L297" i="14" s="1"/>
  <c r="K268" i="14"/>
  <c r="L268" i="14" s="1"/>
  <c r="K264" i="14"/>
  <c r="L264" i="14" s="1"/>
  <c r="K260" i="14"/>
  <c r="L260" i="14" s="1"/>
  <c r="K256" i="14"/>
  <c r="L256" i="14" s="1"/>
  <c r="K252" i="14"/>
  <c r="L252" i="14" s="1"/>
  <c r="K248" i="14"/>
  <c r="L248" i="14" s="1"/>
  <c r="K244" i="14"/>
  <c r="L244" i="14" s="1"/>
  <c r="K240" i="14"/>
  <c r="L240" i="14" s="1"/>
  <c r="K236" i="14"/>
  <c r="L236" i="14" s="1"/>
  <c r="K232" i="14"/>
  <c r="L232" i="14" s="1"/>
  <c r="K228" i="14"/>
  <c r="L228" i="14" s="1"/>
  <c r="K224" i="14"/>
  <c r="L224" i="14" s="1"/>
  <c r="K220" i="14"/>
  <c r="L220" i="14" s="1"/>
  <c r="K216" i="14"/>
  <c r="L216" i="14" s="1"/>
  <c r="K212" i="14"/>
  <c r="L212" i="14" s="1"/>
  <c r="K208" i="14"/>
  <c r="L208" i="14" s="1"/>
  <c r="K204" i="14"/>
  <c r="L204" i="14" s="1"/>
  <c r="K200" i="14"/>
  <c r="L200" i="14" s="1"/>
  <c r="K196" i="14"/>
  <c r="L196" i="14" s="1"/>
  <c r="K192" i="14"/>
  <c r="L192" i="14" s="1"/>
  <c r="K188" i="14"/>
  <c r="L188" i="14" s="1"/>
  <c r="K184" i="14"/>
  <c r="L184" i="14" s="1"/>
  <c r="K180" i="14"/>
  <c r="L180" i="14" s="1"/>
  <c r="K176" i="14"/>
  <c r="L176" i="14" s="1"/>
  <c r="K172" i="14"/>
  <c r="L172" i="14" s="1"/>
  <c r="K168" i="14"/>
  <c r="L168" i="14" s="1"/>
  <c r="K164" i="14"/>
  <c r="L164" i="14" s="1"/>
  <c r="K301" i="14"/>
  <c r="L301" i="14" s="1"/>
  <c r="K298" i="14"/>
  <c r="L298" i="14" s="1"/>
  <c r="K295" i="14"/>
  <c r="L295" i="14" s="1"/>
  <c r="K294" i="14"/>
  <c r="L294" i="14" s="1"/>
  <c r="K320" i="14"/>
  <c r="L320" i="14" s="1"/>
  <c r="K332" i="14"/>
  <c r="L332" i="14" s="1"/>
  <c r="K312" i="14"/>
  <c r="L312" i="14" s="1"/>
  <c r="K306" i="14"/>
  <c r="L306" i="14" s="1"/>
  <c r="K304" i="14"/>
  <c r="L304" i="14" s="1"/>
  <c r="K288" i="14"/>
  <c r="L288" i="14" s="1"/>
  <c r="K79" i="14"/>
  <c r="L79" i="14" s="1"/>
  <c r="K84" i="14"/>
  <c r="L84" i="14" s="1"/>
  <c r="K60" i="14"/>
  <c r="L60" i="14" s="1"/>
  <c r="K32" i="14"/>
  <c r="L32" i="14" s="1"/>
  <c r="K28" i="14"/>
  <c r="L28" i="14" s="1"/>
  <c r="K24" i="14"/>
  <c r="L24" i="14" s="1"/>
  <c r="K20" i="14"/>
  <c r="L20" i="14" s="1"/>
  <c r="K16" i="14"/>
  <c r="L16" i="14" s="1"/>
  <c r="K59" i="14"/>
  <c r="L59" i="14" s="1"/>
  <c r="K55" i="14"/>
  <c r="L55" i="14" s="1"/>
  <c r="K51" i="14"/>
  <c r="L51" i="14" s="1"/>
  <c r="K47" i="14"/>
  <c r="L47" i="14" s="1"/>
  <c r="K43" i="14"/>
  <c r="L43" i="14" s="1"/>
  <c r="K39" i="14"/>
  <c r="L39" i="14" s="1"/>
  <c r="K35" i="14"/>
  <c r="L35" i="14" s="1"/>
  <c r="K31" i="14"/>
  <c r="L31" i="14" s="1"/>
  <c r="K27" i="14"/>
  <c r="L27" i="14" s="1"/>
  <c r="K23" i="14"/>
  <c r="L23" i="14" s="1"/>
  <c r="K19" i="14"/>
  <c r="L19" i="14" s="1"/>
  <c r="K15" i="14"/>
  <c r="L15" i="14" s="1"/>
  <c r="K11" i="14"/>
  <c r="L11" i="14" s="1"/>
  <c r="K103" i="14"/>
  <c r="L103" i="14" s="1"/>
  <c r="K87" i="14"/>
  <c r="L87" i="14" s="1"/>
  <c r="K73" i="14"/>
  <c r="L73" i="14" s="1"/>
  <c r="K99" i="14"/>
  <c r="L99" i="14" s="1"/>
  <c r="K83" i="14"/>
  <c r="L83" i="14" s="1"/>
  <c r="K67" i="14"/>
  <c r="L67" i="14" s="1"/>
  <c r="K12" i="14"/>
  <c r="L12" i="14" s="1"/>
  <c r="K68" i="14"/>
  <c r="L68" i="14" s="1"/>
  <c r="K14" i="14"/>
  <c r="L14" i="14" s="1"/>
  <c r="K95" i="14"/>
  <c r="L95" i="14" s="1"/>
  <c r="K49" i="14"/>
  <c r="L49" i="14" s="1"/>
  <c r="K96" i="14"/>
  <c r="L96" i="14" s="1"/>
  <c r="K124" i="14"/>
  <c r="L124" i="14" s="1"/>
  <c r="K30" i="14"/>
  <c r="L30" i="14" s="1"/>
  <c r="K66" i="14"/>
  <c r="L66" i="14" s="1"/>
  <c r="K153" i="14"/>
  <c r="L153" i="14" s="1"/>
  <c r="K218" i="14"/>
  <c r="L218" i="14" s="1"/>
  <c r="K271" i="14"/>
  <c r="L271" i="14" s="1"/>
  <c r="K101" i="14"/>
  <c r="L101" i="14" s="1"/>
  <c r="K131" i="14"/>
  <c r="L131" i="14" s="1"/>
  <c r="K174" i="14"/>
  <c r="L174" i="14" s="1"/>
  <c r="K183" i="14"/>
  <c r="L183" i="14" s="1"/>
  <c r="K241" i="14"/>
  <c r="L241" i="14" s="1"/>
  <c r="K113" i="14"/>
  <c r="L113" i="14" s="1"/>
  <c r="K171" i="14"/>
  <c r="L171" i="14" s="1"/>
  <c r="K235" i="14"/>
  <c r="L235" i="14" s="1"/>
  <c r="K276" i="14"/>
  <c r="L276" i="14" s="1"/>
  <c r="K170" i="14"/>
  <c r="L170" i="14" s="1"/>
  <c r="K234" i="14"/>
  <c r="L234" i="14" s="1"/>
  <c r="K123" i="14"/>
  <c r="L123" i="14" s="1"/>
  <c r="K165" i="14"/>
  <c r="L165" i="14" s="1"/>
  <c r="K229" i="14"/>
  <c r="L229" i="14" s="1"/>
  <c r="K316" i="14"/>
  <c r="L316" i="14" s="1"/>
  <c r="K135" i="14"/>
  <c r="L135" i="14" s="1"/>
  <c r="K245" i="14"/>
  <c r="L245" i="14" s="1"/>
  <c r="K302" i="14"/>
  <c r="L302" i="14" s="1"/>
  <c r="K121" i="14"/>
  <c r="L121" i="14" s="1"/>
  <c r="K148" i="14"/>
  <c r="L148" i="14" s="1"/>
  <c r="K198" i="14"/>
  <c r="L198" i="14" s="1"/>
  <c r="K261" i="14"/>
  <c r="L261" i="14" s="1"/>
  <c r="K296" i="14"/>
  <c r="L296" i="14" s="1"/>
  <c r="K418" i="14"/>
  <c r="L418" i="14" s="1"/>
  <c r="K474" i="14"/>
  <c r="L474" i="14" s="1"/>
  <c r="K560" i="14"/>
  <c r="L560" i="14" s="1"/>
  <c r="K350" i="14"/>
  <c r="L350" i="14" s="1"/>
  <c r="K490" i="14"/>
  <c r="L490" i="14" s="1"/>
  <c r="K307" i="14"/>
  <c r="L307" i="14" s="1"/>
  <c r="K351" i="14"/>
  <c r="L351" i="14" s="1"/>
  <c r="K442" i="14"/>
  <c r="L442" i="14" s="1"/>
  <c r="K507" i="14"/>
  <c r="L507" i="14" s="1"/>
  <c r="K358" i="14"/>
  <c r="L358" i="14" s="1"/>
  <c r="K443" i="14"/>
  <c r="L443" i="14" s="1"/>
  <c r="K468" i="14"/>
  <c r="L468" i="14" s="1"/>
  <c r="K564" i="14"/>
  <c r="L564" i="14" s="1"/>
  <c r="K434" i="14"/>
  <c r="L434" i="14" s="1"/>
  <c r="K483" i="14"/>
  <c r="L483" i="14" s="1"/>
  <c r="K311" i="14"/>
  <c r="L311" i="14" s="1"/>
  <c r="K404" i="14"/>
  <c r="L404" i="14" s="1"/>
  <c r="K445" i="14"/>
  <c r="L445" i="14" s="1"/>
  <c r="K482" i="14"/>
  <c r="L482" i="14" s="1"/>
  <c r="K450" i="14"/>
  <c r="L450" i="14" s="1"/>
  <c r="K374" i="14"/>
  <c r="L374" i="14" s="1"/>
  <c r="K451" i="14"/>
  <c r="L451" i="14" s="1"/>
  <c r="K476" i="14"/>
  <c r="L476" i="14" s="1"/>
  <c r="K688" i="14"/>
  <c r="L688" i="14" s="1"/>
  <c r="K650" i="14"/>
  <c r="L650" i="14" s="1"/>
  <c r="K792" i="14"/>
  <c r="L792" i="14" s="1"/>
  <c r="K850" i="14"/>
  <c r="L850" i="14" s="1"/>
  <c r="K575" i="14"/>
  <c r="L575" i="14" s="1"/>
  <c r="K639" i="14"/>
  <c r="L639" i="14" s="1"/>
  <c r="K687" i="14"/>
  <c r="L687" i="14" s="1"/>
  <c r="K547" i="14"/>
  <c r="L547" i="14" s="1"/>
  <c r="K662" i="14"/>
  <c r="L662" i="14" s="1"/>
  <c r="K519" i="14"/>
  <c r="L519" i="14" s="1"/>
  <c r="K562" i="14"/>
  <c r="L562" i="14" s="1"/>
  <c r="K707" i="14"/>
  <c r="L707" i="14" s="1"/>
  <c r="K768" i="14"/>
  <c r="L768" i="14" s="1"/>
  <c r="K622" i="14"/>
  <c r="L622" i="14" s="1"/>
  <c r="K675" i="14"/>
  <c r="L675" i="14" s="1"/>
  <c r="K721" i="14"/>
  <c r="L721" i="14" s="1"/>
  <c r="K769" i="14"/>
  <c r="L769" i="14" s="1"/>
  <c r="K773" i="14"/>
  <c r="L773" i="14" s="1"/>
  <c r="K794" i="14"/>
  <c r="L794" i="14" s="1"/>
  <c r="K875" i="14"/>
  <c r="L875" i="14" s="1"/>
  <c r="K910" i="14"/>
  <c r="L910" i="14" s="1"/>
  <c r="K819" i="14"/>
  <c r="L819" i="14" s="1"/>
  <c r="K856" i="14"/>
  <c r="L856" i="14" s="1"/>
  <c r="K896" i="14"/>
  <c r="L896" i="14" s="1"/>
  <c r="K917" i="14"/>
  <c r="L917" i="14" s="1"/>
  <c r="K813" i="14"/>
  <c r="L813" i="14" s="1"/>
  <c r="K867" i="14"/>
  <c r="L867" i="14" s="1"/>
  <c r="K900" i="14"/>
  <c r="L900" i="14" s="1"/>
  <c r="K857" i="14"/>
  <c r="L857" i="14" s="1"/>
  <c r="K920" i="14"/>
  <c r="L920" i="14" s="1"/>
  <c r="K811" i="14"/>
  <c r="L811" i="14" s="1"/>
  <c r="K859" i="14"/>
  <c r="L859" i="14" s="1"/>
  <c r="K905" i="14"/>
  <c r="L905" i="14" s="1"/>
  <c r="K969" i="14"/>
  <c r="L969" i="14" s="1"/>
  <c r="K1115" i="14"/>
  <c r="L1115" i="14" s="1"/>
  <c r="K975" i="14"/>
  <c r="L975" i="14" s="1"/>
  <c r="K1002" i="14"/>
  <c r="L1002" i="14" s="1"/>
  <c r="K1052" i="14"/>
  <c r="L1052" i="14" s="1"/>
  <c r="K1109" i="14"/>
  <c r="L1109" i="14" s="1"/>
  <c r="K1149" i="14"/>
  <c r="L1149" i="14" s="1"/>
  <c r="K949" i="14"/>
  <c r="L949" i="14" s="1"/>
  <c r="K1008" i="14"/>
  <c r="L1008" i="14" s="1"/>
  <c r="K1046" i="14"/>
  <c r="L1046" i="14" s="1"/>
  <c r="K1094" i="14"/>
  <c r="L1094" i="14" s="1"/>
  <c r="K1153" i="14"/>
  <c r="L1153" i="14" s="1"/>
  <c r="K967" i="14"/>
  <c r="L967" i="14" s="1"/>
  <c r="K1074" i="14"/>
  <c r="L1074" i="14" s="1"/>
  <c r="K1100" i="14"/>
  <c r="L1100" i="14" s="1"/>
  <c r="K1152" i="14"/>
  <c r="L1152" i="14" s="1"/>
  <c r="K976" i="14"/>
  <c r="L976" i="14" s="1"/>
  <c r="K1005" i="14"/>
  <c r="L1005" i="14" s="1"/>
  <c r="K1077" i="14"/>
  <c r="L1077" i="14" s="1"/>
  <c r="K1120" i="14"/>
  <c r="L1120" i="14" s="1"/>
  <c r="K1156" i="14"/>
  <c r="L1156" i="14" s="1"/>
  <c r="K951" i="14"/>
  <c r="L951" i="14" s="1"/>
  <c r="K981" i="14"/>
  <c r="L981" i="14" s="1"/>
  <c r="K1075" i="14"/>
  <c r="L1075" i="14" s="1"/>
  <c r="K1111" i="14"/>
  <c r="L1111" i="14" s="1"/>
  <c r="K957" i="14"/>
  <c r="L957" i="14" s="1"/>
  <c r="K990" i="14"/>
  <c r="L990" i="14" s="1"/>
  <c r="K1026" i="14"/>
  <c r="L1026" i="14" s="1"/>
  <c r="K1076" i="14"/>
  <c r="L1076" i="14" s="1"/>
  <c r="K1155" i="14"/>
  <c r="L1155" i="14" s="1"/>
  <c r="K1018" i="14"/>
  <c r="L1018" i="14" s="1"/>
  <c r="K1045" i="14"/>
  <c r="L1045" i="14" s="1"/>
  <c r="K1130" i="14"/>
  <c r="L1130" i="14" s="1"/>
  <c r="K1348" i="14"/>
  <c r="L1348" i="14" s="1"/>
  <c r="K1371" i="14"/>
  <c r="L1371" i="14" s="1"/>
  <c r="K1394" i="14"/>
  <c r="L1394" i="14" s="1"/>
  <c r="K1442" i="14"/>
  <c r="L1442" i="14" s="1"/>
  <c r="K1194" i="14"/>
  <c r="L1194" i="14" s="1"/>
  <c r="K1228" i="14"/>
  <c r="L1228" i="14" s="1"/>
  <c r="K1166" i="14"/>
  <c r="L1166" i="14" s="1"/>
  <c r="K1297" i="14"/>
  <c r="L1297" i="14" s="1"/>
  <c r="K1192" i="14"/>
  <c r="L1192" i="14" s="1"/>
  <c r="K1266" i="14"/>
  <c r="L1266" i="14" s="1"/>
  <c r="K1170" i="14"/>
  <c r="L1170" i="14" s="1"/>
  <c r="K1292" i="14"/>
  <c r="L1292" i="14" s="1"/>
  <c r="K1230" i="14"/>
  <c r="L1230" i="14" s="1"/>
  <c r="K1340" i="14"/>
  <c r="L1340" i="14" s="1"/>
  <c r="K1337" i="14"/>
  <c r="L1337" i="14" s="1"/>
  <c r="K1366" i="14"/>
  <c r="L1366" i="14" s="1"/>
  <c r="K1398" i="14"/>
  <c r="L1398" i="14" s="1"/>
  <c r="K1420" i="14"/>
  <c r="L1420" i="14" s="1"/>
  <c r="K1361" i="14"/>
  <c r="L1361" i="14" s="1"/>
  <c r="K1382" i="14"/>
  <c r="L1382" i="14" s="1"/>
  <c r="K1421" i="14"/>
  <c r="L1421" i="14" s="1"/>
  <c r="K1320" i="14"/>
  <c r="L1320" i="14" s="1"/>
  <c r="K1401" i="14"/>
  <c r="L1401" i="14" s="1"/>
  <c r="K1427" i="14"/>
  <c r="L1427" i="14" s="1"/>
  <c r="K1318" i="14"/>
  <c r="L1318" i="14" s="1"/>
  <c r="K1352" i="14"/>
  <c r="L1352" i="14" s="1"/>
  <c r="K1384" i="14"/>
  <c r="L1384" i="14" s="1"/>
  <c r="K1407" i="14"/>
  <c r="L1407" i="14" s="1"/>
  <c r="K1501" i="14"/>
  <c r="L1501" i="14" s="1"/>
  <c r="K1464" i="14"/>
  <c r="L1464" i="14" s="1"/>
  <c r="K1496" i="14"/>
  <c r="L1496" i="14" s="1"/>
  <c r="K1446" i="14"/>
  <c r="L1446" i="14" s="1"/>
  <c r="K1441" i="14"/>
  <c r="L1441" i="14" s="1"/>
  <c r="K1478" i="14"/>
  <c r="L1478" i="14" s="1"/>
  <c r="K1508" i="14"/>
  <c r="L1508" i="14" s="1"/>
  <c r="K1483" i="14"/>
  <c r="L1483" i="14" s="1"/>
  <c r="K1525" i="14"/>
  <c r="L1525" i="14" s="1"/>
  <c r="K1598" i="14"/>
  <c r="L1598" i="14" s="1"/>
  <c r="K1634" i="14"/>
  <c r="L1634" i="14" s="1"/>
  <c r="K1646" i="14"/>
  <c r="L1646" i="14" s="1"/>
  <c r="K1621" i="14"/>
  <c r="L1621" i="14" s="1"/>
  <c r="K1676" i="14"/>
  <c r="L1676" i="14" s="1"/>
  <c r="K1578" i="14"/>
  <c r="L1578" i="14" s="1"/>
  <c r="K1625" i="14"/>
  <c r="L1625" i="14" s="1"/>
  <c r="K1665" i="14"/>
  <c r="L1665" i="14" s="1"/>
  <c r="K1545" i="14"/>
  <c r="L1545" i="14" s="1"/>
  <c r="K1630" i="14"/>
  <c r="L1630" i="14" s="1"/>
  <c r="K1729" i="14"/>
  <c r="L1729" i="14" s="1"/>
  <c r="K1770" i="14"/>
  <c r="L1770" i="14" s="1"/>
  <c r="K1749" i="14"/>
  <c r="L1749" i="14" s="1"/>
  <c r="K1689" i="14"/>
  <c r="L1689" i="14" s="1"/>
  <c r="K1717" i="14"/>
  <c r="L1717" i="14" s="1"/>
  <c r="K1777" i="14"/>
  <c r="L1777" i="14" s="1"/>
  <c r="K1690" i="14"/>
  <c r="L1690" i="14" s="1"/>
  <c r="K1753" i="14"/>
  <c r="L1753" i="14" s="1"/>
  <c r="K1793" i="14"/>
  <c r="L1793" i="14" s="1"/>
  <c r="K1778" i="14"/>
  <c r="L1778" i="14" s="1"/>
  <c r="K1709" i="14"/>
  <c r="L1709" i="14" s="1"/>
  <c r="K1790" i="14"/>
  <c r="L1790" i="14" s="1"/>
  <c r="K1816" i="14"/>
  <c r="L1816" i="14" s="1"/>
  <c r="K1866" i="14"/>
  <c r="L1866" i="14" s="1"/>
  <c r="K1860" i="14"/>
  <c r="L1860" i="14" s="1"/>
  <c r="K1889" i="14"/>
  <c r="L1889" i="14" s="1"/>
  <c r="K1850" i="14"/>
  <c r="L1850" i="14" s="1"/>
  <c r="K1844" i="14"/>
  <c r="L1844" i="14" s="1"/>
  <c r="K1923" i="14"/>
  <c r="L1923" i="14" s="1"/>
  <c r="K1941" i="14"/>
  <c r="L1941" i="14" s="1"/>
  <c r="K1913" i="14"/>
  <c r="L1913" i="14" s="1"/>
  <c r="K1953" i="14"/>
  <c r="L1953" i="14" s="1"/>
  <c r="K1949" i="14"/>
  <c r="L1949" i="14" s="1"/>
  <c r="K1879" i="14"/>
  <c r="L1879" i="14" s="1"/>
  <c r="K1916" i="14"/>
  <c r="L1916" i="14" s="1"/>
  <c r="K1940" i="14"/>
  <c r="L1940" i="14" s="1"/>
  <c r="K1887" i="14"/>
  <c r="L1887" i="14" s="1"/>
  <c r="K2040" i="14"/>
  <c r="L2040" i="14" s="1"/>
  <c r="K2016" i="14"/>
  <c r="L2016" i="14" s="1"/>
  <c r="K2090" i="14"/>
  <c r="L2090" i="14" s="1"/>
  <c r="K2113" i="14"/>
  <c r="L2113" i="14" s="1"/>
  <c r="K2066" i="14"/>
  <c r="L2066" i="14" s="1"/>
  <c r="K2087" i="14"/>
  <c r="L2087" i="14" s="1"/>
  <c r="K2054" i="14"/>
  <c r="L2054" i="14" s="1"/>
  <c r="K2072" i="14"/>
  <c r="L2072" i="14" s="1"/>
  <c r="K2091" i="14"/>
  <c r="L2091" i="14" s="1"/>
  <c r="K2089" i="14"/>
  <c r="L2089" i="14" s="1"/>
  <c r="K2161" i="14"/>
  <c r="L2161" i="14" s="1"/>
  <c r="K2166" i="14"/>
  <c r="L2166" i="14" s="1"/>
  <c r="K2138" i="14"/>
  <c r="L2138" i="14" s="1"/>
  <c r="K2164" i="14"/>
  <c r="L2164" i="14" s="1"/>
  <c r="K2169" i="14"/>
  <c r="L2169" i="14" s="1"/>
  <c r="K2213" i="14"/>
  <c r="L2213" i="14" s="1"/>
  <c r="K2189" i="14"/>
  <c r="L2189" i="14" s="1"/>
  <c r="K2180" i="14"/>
  <c r="L2180" i="14" s="1"/>
  <c r="K2163" i="14"/>
  <c r="L2163" i="14" s="1"/>
  <c r="K2194" i="14"/>
  <c r="L2194" i="14" s="1"/>
  <c r="K2204" i="14"/>
  <c r="L2204" i="14" s="1"/>
  <c r="K2210" i="14"/>
  <c r="L2210" i="14" s="1"/>
  <c r="K2273" i="14"/>
  <c r="L2273" i="14" s="1"/>
  <c r="K2241" i="14"/>
  <c r="L2241" i="14" s="1"/>
  <c r="K2271" i="14"/>
  <c r="L2271" i="14" s="1"/>
  <c r="K2296" i="14"/>
  <c r="L2296" i="14" s="1"/>
  <c r="K2262" i="14"/>
  <c r="L2262" i="14" s="1"/>
  <c r="K2247" i="14"/>
  <c r="L2247" i="14" s="1"/>
  <c r="K2290" i="14"/>
  <c r="L2290" i="14" s="1"/>
  <c r="K2319" i="14"/>
  <c r="L2319" i="14" s="1"/>
  <c r="K2337" i="14"/>
  <c r="L2337" i="14" s="1"/>
  <c r="K2317" i="14"/>
  <c r="L2317" i="14" s="1"/>
  <c r="K2324" i="14"/>
  <c r="L2324" i="14" s="1"/>
  <c r="K2347" i="14"/>
  <c r="L2347" i="14" s="1"/>
  <c r="K2346" i="14"/>
  <c r="L2346" i="14" s="1"/>
  <c r="K2392" i="14"/>
  <c r="L2392" i="14" s="1"/>
  <c r="K2385" i="14"/>
  <c r="L2385" i="14" s="1"/>
  <c r="K2366" i="14"/>
  <c r="L2366" i="14" s="1"/>
  <c r="K2355" i="14"/>
  <c r="L2355" i="14" s="1"/>
  <c r="K2335" i="14"/>
  <c r="L2335" i="14" s="1"/>
  <c r="K2418" i="14"/>
  <c r="L2418" i="14" s="1"/>
  <c r="K2409" i="14"/>
  <c r="L2409" i="14" s="1"/>
  <c r="K2454" i="14"/>
  <c r="L2454" i="14" s="1"/>
  <c r="K112" i="14"/>
  <c r="L112" i="14" s="1"/>
  <c r="K33" i="14"/>
  <c r="L33" i="14" s="1"/>
  <c r="K107" i="14"/>
  <c r="L107" i="14" s="1"/>
  <c r="K50" i="14"/>
  <c r="L50" i="14" s="1"/>
  <c r="K108" i="14"/>
  <c r="L108" i="14" s="1"/>
  <c r="K17" i="14"/>
  <c r="L17" i="14" s="1"/>
  <c r="K91" i="14"/>
  <c r="L91" i="14" s="1"/>
  <c r="K272" i="14"/>
  <c r="L272" i="14" s="1"/>
  <c r="K133" i="14"/>
  <c r="L133" i="14" s="1"/>
  <c r="K254" i="14"/>
  <c r="L254" i="14" s="1"/>
  <c r="K299" i="14"/>
  <c r="L299" i="14" s="1"/>
  <c r="K78" i="14"/>
  <c r="L78" i="14" s="1"/>
  <c r="K194" i="14"/>
  <c r="L194" i="14" s="1"/>
  <c r="K122" i="14"/>
  <c r="L122" i="14" s="1"/>
  <c r="K182" i="14"/>
  <c r="L182" i="14" s="1"/>
  <c r="K243" i="14"/>
  <c r="L243" i="14" s="1"/>
  <c r="K98" i="14"/>
  <c r="L98" i="14" s="1"/>
  <c r="K242" i="14"/>
  <c r="L242" i="14" s="1"/>
  <c r="K77" i="14"/>
  <c r="L77" i="14" s="1"/>
  <c r="K125" i="14"/>
  <c r="L125" i="14" s="1"/>
  <c r="K179" i="14"/>
  <c r="L179" i="14" s="1"/>
  <c r="K279" i="14"/>
  <c r="L279" i="14" s="1"/>
  <c r="K344" i="14"/>
  <c r="L344" i="14" s="1"/>
  <c r="K102" i="14"/>
  <c r="L102" i="14" s="1"/>
  <c r="K142" i="14"/>
  <c r="L142" i="14" s="1"/>
  <c r="K185" i="14"/>
  <c r="L185" i="14" s="1"/>
  <c r="K130" i="14"/>
  <c r="L130" i="14" s="1"/>
  <c r="K152" i="14"/>
  <c r="L152" i="14" s="1"/>
  <c r="K269" i="14"/>
  <c r="L269" i="14" s="1"/>
  <c r="K343" i="14"/>
  <c r="L343" i="14" s="1"/>
  <c r="K423" i="14"/>
  <c r="L423" i="14" s="1"/>
  <c r="K475" i="14"/>
  <c r="L475" i="14" s="1"/>
  <c r="K592" i="14"/>
  <c r="L592" i="14" s="1"/>
  <c r="K447" i="14"/>
  <c r="L447" i="14" s="1"/>
  <c r="K496" i="14"/>
  <c r="L496" i="14" s="1"/>
  <c r="K354" i="14"/>
  <c r="L354" i="14" s="1"/>
  <c r="K520" i="14"/>
  <c r="L520" i="14" s="1"/>
  <c r="K359" i="14"/>
  <c r="L359" i="14" s="1"/>
  <c r="K406" i="14"/>
  <c r="L406" i="14" s="1"/>
  <c r="K444" i="14"/>
  <c r="L444" i="14" s="1"/>
  <c r="K484" i="14"/>
  <c r="L484" i="14" s="1"/>
  <c r="K596" i="14"/>
  <c r="L596" i="14" s="1"/>
  <c r="K363" i="14"/>
  <c r="L363" i="14" s="1"/>
  <c r="K439" i="14"/>
  <c r="L439" i="14" s="1"/>
  <c r="K488" i="14"/>
  <c r="L488" i="14" s="1"/>
  <c r="K314" i="14"/>
  <c r="L314" i="14" s="1"/>
  <c r="K378" i="14"/>
  <c r="L378" i="14" s="1"/>
  <c r="K487" i="14"/>
  <c r="L487" i="14" s="1"/>
  <c r="K664" i="14"/>
  <c r="L664" i="14" s="1"/>
  <c r="K458" i="14"/>
  <c r="L458" i="14" s="1"/>
  <c r="K486" i="14"/>
  <c r="L486" i="14" s="1"/>
  <c r="K339" i="14"/>
  <c r="L339" i="14" s="1"/>
  <c r="K375" i="14"/>
  <c r="L375" i="14" s="1"/>
  <c r="K452" i="14"/>
  <c r="L452" i="14" s="1"/>
  <c r="K492" i="14"/>
  <c r="L492" i="14" s="1"/>
  <c r="K712" i="14"/>
  <c r="L712" i="14" s="1"/>
  <c r="K570" i="14"/>
  <c r="L570" i="14" s="1"/>
  <c r="K691" i="14"/>
  <c r="L691" i="14" s="1"/>
  <c r="K908" i="14"/>
  <c r="L908" i="14" s="1"/>
  <c r="K741" i="14"/>
  <c r="L741" i="14" s="1"/>
  <c r="K582" i="14"/>
  <c r="L582" i="14" s="1"/>
  <c r="K667" i="14"/>
  <c r="L667" i="14" s="1"/>
  <c r="K711" i="14"/>
  <c r="L711" i="14" s="1"/>
  <c r="K734" i="14"/>
  <c r="L734" i="14" s="1"/>
  <c r="K603" i="14"/>
  <c r="L603" i="14" s="1"/>
  <c r="K822" i="14"/>
  <c r="L822" i="14" s="1"/>
  <c r="K610" i="14"/>
  <c r="L610" i="14" s="1"/>
  <c r="K599" i="14"/>
  <c r="L599" i="14" s="1"/>
  <c r="K663" i="14"/>
  <c r="L663" i="14" s="1"/>
  <c r="K713" i="14"/>
  <c r="L713" i="14" s="1"/>
  <c r="K779" i="14"/>
  <c r="L779" i="14" s="1"/>
  <c r="K690" i="14"/>
  <c r="L690" i="14" s="1"/>
  <c r="K752" i="14"/>
  <c r="L752" i="14" s="1"/>
  <c r="K579" i="14"/>
  <c r="L579" i="14" s="1"/>
  <c r="K643" i="14"/>
  <c r="L643" i="14" s="1"/>
  <c r="K722" i="14"/>
  <c r="L722" i="14" s="1"/>
  <c r="K804" i="14"/>
  <c r="L804" i="14" s="1"/>
  <c r="K885" i="14"/>
  <c r="L885" i="14" s="1"/>
  <c r="K774" i="14"/>
  <c r="L774" i="14" s="1"/>
  <c r="K818" i="14"/>
  <c r="L818" i="14" s="1"/>
  <c r="K912" i="14"/>
  <c r="L912" i="14" s="1"/>
  <c r="K841" i="14"/>
  <c r="L841" i="14" s="1"/>
  <c r="K876" i="14"/>
  <c r="L876" i="14" s="1"/>
  <c r="K761" i="14"/>
  <c r="L761" i="14" s="1"/>
  <c r="K865" i="14"/>
  <c r="L865" i="14" s="1"/>
  <c r="K897" i="14"/>
  <c r="L897" i="14" s="1"/>
  <c r="K928" i="14"/>
  <c r="L928" i="14" s="1"/>
  <c r="K789" i="14"/>
  <c r="L789" i="14" s="1"/>
  <c r="K833" i="14"/>
  <c r="L833" i="14" s="1"/>
  <c r="K868" i="14"/>
  <c r="L868" i="14" s="1"/>
  <c r="K901" i="14"/>
  <c r="L901" i="14" s="1"/>
  <c r="K759" i="14"/>
  <c r="L759" i="14" s="1"/>
  <c r="K858" i="14"/>
  <c r="L858" i="14" s="1"/>
  <c r="K921" i="14"/>
  <c r="L921" i="14" s="1"/>
  <c r="K825" i="14"/>
  <c r="L825" i="14" s="1"/>
  <c r="K860" i="14"/>
  <c r="L860" i="14" s="1"/>
  <c r="K918" i="14"/>
  <c r="L918" i="14" s="1"/>
  <c r="K942" i="14"/>
  <c r="L942" i="14" s="1"/>
  <c r="K1007" i="14"/>
  <c r="L1007" i="14" s="1"/>
  <c r="K1078" i="14"/>
  <c r="L1078" i="14" s="1"/>
  <c r="K1131" i="14"/>
  <c r="L1131" i="14" s="1"/>
  <c r="K955" i="14"/>
  <c r="L955" i="14" s="1"/>
  <c r="K978" i="14"/>
  <c r="L978" i="14" s="1"/>
  <c r="K1116" i="14"/>
  <c r="L1116" i="14" s="1"/>
  <c r="K979" i="14"/>
  <c r="L979" i="14" s="1"/>
  <c r="K1054" i="14"/>
  <c r="L1054" i="14" s="1"/>
  <c r="K1160" i="14"/>
  <c r="L1160" i="14" s="1"/>
  <c r="K973" i="14"/>
  <c r="L973" i="14" s="1"/>
  <c r="K1041" i="14"/>
  <c r="L1041" i="14" s="1"/>
  <c r="K1080" i="14"/>
  <c r="L1080" i="14" s="1"/>
  <c r="K1108" i="14"/>
  <c r="L1108" i="14" s="1"/>
  <c r="K980" i="14"/>
  <c r="L980" i="14" s="1"/>
  <c r="K1087" i="14"/>
  <c r="L1087" i="14" s="1"/>
  <c r="K1157" i="14"/>
  <c r="L1157" i="14" s="1"/>
  <c r="K1027" i="14"/>
  <c r="L1027" i="14" s="1"/>
  <c r="K954" i="14"/>
  <c r="L954" i="14" s="1"/>
  <c r="K991" i="14"/>
  <c r="L991" i="14" s="1"/>
  <c r="K1019" i="14"/>
  <c r="L1019" i="14" s="1"/>
  <c r="K1091" i="14"/>
  <c r="L1091" i="14" s="1"/>
  <c r="K1134" i="14"/>
  <c r="L1134" i="14" s="1"/>
  <c r="K1353" i="14"/>
  <c r="L1353" i="14" s="1"/>
  <c r="K1200" i="14"/>
  <c r="L1200" i="14" s="1"/>
  <c r="K1264" i="14"/>
  <c r="L1264" i="14" s="1"/>
  <c r="K1172" i="14"/>
  <c r="L1172" i="14" s="1"/>
  <c r="K1238" i="14"/>
  <c r="L1238" i="14" s="1"/>
  <c r="K1301" i="14"/>
  <c r="L1301" i="14" s="1"/>
  <c r="K1202" i="14"/>
  <c r="L1202" i="14" s="1"/>
  <c r="K1299" i="14"/>
  <c r="L1299" i="14" s="1"/>
  <c r="K1236" i="14"/>
  <c r="L1236" i="14" s="1"/>
  <c r="K1309" i="14"/>
  <c r="L1309" i="14" s="1"/>
  <c r="K1367" i="14"/>
  <c r="L1367" i="14" s="1"/>
  <c r="K1413" i="14"/>
  <c r="L1413" i="14" s="1"/>
  <c r="K1372" i="14"/>
  <c r="L1372" i="14" s="1"/>
  <c r="K1434" i="14"/>
  <c r="L1434" i="14" s="1"/>
  <c r="K1339" i="14"/>
  <c r="L1339" i="14" s="1"/>
  <c r="K1362" i="14"/>
  <c r="L1362" i="14" s="1"/>
  <c r="K1383" i="14"/>
  <c r="L1383" i="14" s="1"/>
  <c r="K1323" i="14"/>
  <c r="L1323" i="14" s="1"/>
  <c r="K1428" i="14"/>
  <c r="L1428" i="14" s="1"/>
  <c r="K1325" i="14"/>
  <c r="L1325" i="14" s="1"/>
  <c r="K1357" i="14"/>
  <c r="L1357" i="14" s="1"/>
  <c r="K1404" i="14"/>
  <c r="L1404" i="14" s="1"/>
  <c r="K1385" i="14"/>
  <c r="L1385" i="14" s="1"/>
  <c r="K1523" i="14"/>
  <c r="L1523" i="14" s="1"/>
  <c r="K1504" i="14"/>
  <c r="L1504" i="14" s="1"/>
  <c r="K1456" i="14"/>
  <c r="L1456" i="14" s="1"/>
  <c r="K1498" i="14"/>
  <c r="L1498" i="14" s="1"/>
  <c r="K1449" i="14"/>
  <c r="L1449" i="14" s="1"/>
  <c r="K1479" i="14"/>
  <c r="L1479" i="14" s="1"/>
  <c r="K1556" i="14"/>
  <c r="L1556" i="14" s="1"/>
  <c r="K1470" i="14"/>
  <c r="L1470" i="14" s="1"/>
  <c r="K1509" i="14"/>
  <c r="L1509" i="14" s="1"/>
  <c r="K1492" i="14"/>
  <c r="L1492" i="14" s="1"/>
  <c r="K1540" i="14"/>
  <c r="L1540" i="14" s="1"/>
  <c r="K1562" i="14"/>
  <c r="L1562" i="14" s="1"/>
  <c r="K1622" i="14"/>
  <c r="L1622" i="14" s="1"/>
  <c r="K1678" i="14"/>
  <c r="L1678" i="14" s="1"/>
  <c r="K1681" i="14"/>
  <c r="L1681" i="14" s="1"/>
  <c r="K1585" i="14"/>
  <c r="L1585" i="14" s="1"/>
  <c r="K1626" i="14"/>
  <c r="L1626" i="14" s="1"/>
  <c r="K1666" i="14"/>
  <c r="L1666" i="14" s="1"/>
  <c r="K1569" i="14"/>
  <c r="L1569" i="14" s="1"/>
  <c r="K1566" i="14"/>
  <c r="L1566" i="14" s="1"/>
  <c r="K1605" i="14"/>
  <c r="L1605" i="14" s="1"/>
  <c r="K1757" i="14"/>
  <c r="L1757" i="14" s="1"/>
  <c r="K1730" i="14"/>
  <c r="L1730" i="14" s="1"/>
  <c r="K1773" i="14"/>
  <c r="L1773" i="14" s="1"/>
  <c r="K1758" i="14"/>
  <c r="L1758" i="14" s="1"/>
  <c r="K1718" i="14"/>
  <c r="L1718" i="14" s="1"/>
  <c r="K1748" i="14"/>
  <c r="L1748" i="14" s="1"/>
  <c r="K1787" i="14"/>
  <c r="L1787" i="14" s="1"/>
  <c r="K1716" i="14"/>
  <c r="L1716" i="14" s="1"/>
  <c r="K1786" i="14"/>
  <c r="L1786" i="14" s="1"/>
  <c r="K1696" i="14"/>
  <c r="L1696" i="14" s="1"/>
  <c r="K1721" i="14"/>
  <c r="L1721" i="14" s="1"/>
  <c r="K1762" i="14"/>
  <c r="L1762" i="14" s="1"/>
  <c r="K1720" i="14"/>
  <c r="L1720" i="14" s="1"/>
  <c r="K1710" i="14"/>
  <c r="L1710" i="14" s="1"/>
  <c r="K1740" i="14"/>
  <c r="L1740" i="14" s="1"/>
  <c r="K1802" i="14"/>
  <c r="L1802" i="14" s="1"/>
  <c r="K1856" i="14"/>
  <c r="L1856" i="14" s="1"/>
  <c r="K1877" i="14"/>
  <c r="L1877" i="14" s="1"/>
  <c r="K1826" i="14"/>
  <c r="L1826" i="14" s="1"/>
  <c r="K1861" i="14"/>
  <c r="L1861" i="14" s="1"/>
  <c r="K1902" i="14"/>
  <c r="L1902" i="14" s="1"/>
  <c r="K1852" i="14"/>
  <c r="L1852" i="14" s="1"/>
  <c r="K1845" i="14"/>
  <c r="L1845" i="14" s="1"/>
  <c r="K1881" i="14"/>
  <c r="L1881" i="14" s="1"/>
  <c r="K1943" i="14"/>
  <c r="L1943" i="14" s="1"/>
  <c r="K1975" i="14"/>
  <c r="L1975" i="14" s="1"/>
  <c r="K1895" i="14"/>
  <c r="L1895" i="14" s="1"/>
  <c r="K1954" i="14"/>
  <c r="L1954" i="14" s="1"/>
  <c r="K1880" i="14"/>
  <c r="L1880" i="14" s="1"/>
  <c r="K1884" i="14"/>
  <c r="L1884" i="14" s="1"/>
  <c r="K1928" i="14"/>
  <c r="L1928" i="14" s="1"/>
  <c r="K1891" i="14"/>
  <c r="L1891" i="14" s="1"/>
  <c r="K1945" i="14"/>
  <c r="L1945" i="14" s="1"/>
  <c r="K1918" i="14"/>
  <c r="L1918" i="14" s="1"/>
  <c r="K1966" i="14"/>
  <c r="L1966" i="14" s="1"/>
  <c r="K2013" i="14"/>
  <c r="L2013" i="14" s="1"/>
  <c r="K2071" i="14"/>
  <c r="L2071" i="14" s="1"/>
  <c r="K2032" i="14"/>
  <c r="L2032" i="14" s="1"/>
  <c r="K2079" i="14"/>
  <c r="L2079" i="14" s="1"/>
  <c r="K2098" i="14"/>
  <c r="L2098" i="14" s="1"/>
  <c r="K2078" i="14"/>
  <c r="L2078" i="14" s="1"/>
  <c r="K2100" i="14"/>
  <c r="L2100" i="14" s="1"/>
  <c r="K2128" i="14"/>
  <c r="L2128" i="14" s="1"/>
  <c r="K2142" i="14"/>
  <c r="L2142" i="14" s="1"/>
  <c r="K2116" i="14"/>
  <c r="L2116" i="14" s="1"/>
  <c r="K2139" i="14"/>
  <c r="L2139" i="14" s="1"/>
  <c r="K2115" i="14"/>
  <c r="L2115" i="14" s="1"/>
  <c r="K2170" i="14"/>
  <c r="L2170" i="14" s="1"/>
  <c r="K2190" i="14"/>
  <c r="L2190" i="14" s="1"/>
  <c r="K2167" i="14"/>
  <c r="L2167" i="14" s="1"/>
  <c r="K2200" i="14"/>
  <c r="L2200" i="14" s="1"/>
  <c r="K2214" i="14"/>
  <c r="L2214" i="14" s="1"/>
  <c r="K2208" i="14"/>
  <c r="L2208" i="14" s="1"/>
  <c r="K2246" i="14"/>
  <c r="L2246" i="14" s="1"/>
  <c r="K2243" i="14"/>
  <c r="L2243" i="14" s="1"/>
  <c r="K2265" i="14"/>
  <c r="L2265" i="14" s="1"/>
  <c r="K2249" i="14"/>
  <c r="L2249" i="14" s="1"/>
  <c r="K2291" i="14"/>
  <c r="L2291" i="14" s="1"/>
  <c r="K2283" i="14"/>
  <c r="L2283" i="14" s="1"/>
  <c r="K2303" i="14"/>
  <c r="L2303" i="14" s="1"/>
  <c r="K2292" i="14"/>
  <c r="L2292" i="14" s="1"/>
  <c r="K2334" i="14"/>
  <c r="L2334" i="14" s="1"/>
  <c r="K2295" i="14"/>
  <c r="L2295" i="14" s="1"/>
  <c r="K2348" i="14"/>
  <c r="L2348" i="14" s="1"/>
  <c r="K2330" i="14"/>
  <c r="L2330" i="14" s="1"/>
  <c r="K2365" i="14"/>
  <c r="L2365" i="14" s="1"/>
  <c r="K2397" i="14"/>
  <c r="L2397" i="14" s="1"/>
  <c r="K2378" i="14"/>
  <c r="L2378" i="14" s="1"/>
  <c r="K2386" i="14"/>
  <c r="L2386" i="14" s="1"/>
  <c r="K2410" i="14"/>
  <c r="L2410" i="14" s="1"/>
  <c r="K2402" i="14"/>
  <c r="L2402" i="14" s="1"/>
  <c r="K2431" i="14"/>
  <c r="L2431" i="14" s="1"/>
  <c r="K9" i="14"/>
  <c r="L9" i="14" s="1"/>
  <c r="K44" i="14"/>
  <c r="L44" i="14" s="1"/>
  <c r="K34" i="14"/>
  <c r="L34" i="14" s="1"/>
  <c r="K116" i="14"/>
  <c r="L116" i="14" s="1"/>
  <c r="K25" i="14"/>
  <c r="L25" i="14" s="1"/>
  <c r="K18" i="14"/>
  <c r="L18" i="14" s="1"/>
  <c r="K120" i="14"/>
  <c r="L120" i="14" s="1"/>
  <c r="K41" i="14"/>
  <c r="L41" i="14" s="1"/>
  <c r="K100" i="14"/>
  <c r="L100" i="14" s="1"/>
  <c r="K161" i="14"/>
  <c r="L161" i="14" s="1"/>
  <c r="K225" i="14"/>
  <c r="L225" i="14" s="1"/>
  <c r="K282" i="14"/>
  <c r="L282" i="14" s="1"/>
  <c r="K110" i="14"/>
  <c r="L110" i="14" s="1"/>
  <c r="K136" i="14"/>
  <c r="L136" i="14" s="1"/>
  <c r="K181" i="14"/>
  <c r="L181" i="14" s="1"/>
  <c r="K262" i="14"/>
  <c r="L262" i="14" s="1"/>
  <c r="K300" i="14"/>
  <c r="L300" i="14" s="1"/>
  <c r="K145" i="14"/>
  <c r="L145" i="14" s="1"/>
  <c r="K177" i="14"/>
  <c r="L177" i="14" s="1"/>
  <c r="K251" i="14"/>
  <c r="L251" i="14" s="1"/>
  <c r="K134" i="14"/>
  <c r="L134" i="14" s="1"/>
  <c r="K190" i="14"/>
  <c r="L190" i="14" s="1"/>
  <c r="K280" i="14"/>
  <c r="L280" i="14" s="1"/>
  <c r="K143" i="14"/>
  <c r="L143" i="14" s="1"/>
  <c r="K199" i="14"/>
  <c r="L199" i="14" s="1"/>
  <c r="K205" i="14"/>
  <c r="L205" i="14" s="1"/>
  <c r="K308" i="14"/>
  <c r="L308" i="14" s="1"/>
  <c r="K346" i="14"/>
  <c r="L346" i="14" s="1"/>
  <c r="K390" i="14"/>
  <c r="L390" i="14" s="1"/>
  <c r="K424" i="14"/>
  <c r="L424" i="14" s="1"/>
  <c r="K480" i="14"/>
  <c r="L480" i="14" s="1"/>
  <c r="K448" i="14"/>
  <c r="L448" i="14" s="1"/>
  <c r="K508" i="14"/>
  <c r="L508" i="14" s="1"/>
  <c r="K370" i="14"/>
  <c r="L370" i="14" s="1"/>
  <c r="K410" i="14"/>
  <c r="L410" i="14" s="1"/>
  <c r="K456" i="14"/>
  <c r="L456" i="14" s="1"/>
  <c r="K540" i="14"/>
  <c r="L540" i="14" s="1"/>
  <c r="K310" i="14"/>
  <c r="L310" i="14" s="1"/>
  <c r="K362" i="14"/>
  <c r="L362" i="14" s="1"/>
  <c r="K411" i="14"/>
  <c r="L411" i="14" s="1"/>
  <c r="K494" i="14"/>
  <c r="L494" i="14" s="1"/>
  <c r="K628" i="14"/>
  <c r="L628" i="14" s="1"/>
  <c r="K366" i="14"/>
  <c r="L366" i="14" s="1"/>
  <c r="K402" i="14"/>
  <c r="L402" i="14" s="1"/>
  <c r="K440" i="14"/>
  <c r="L440" i="14" s="1"/>
  <c r="K500" i="14"/>
  <c r="L500" i="14" s="1"/>
  <c r="K383" i="14"/>
  <c r="L383" i="14" s="1"/>
  <c r="K459" i="14"/>
  <c r="L459" i="14" s="1"/>
  <c r="K342" i="14"/>
  <c r="L342" i="14" s="1"/>
  <c r="K376" i="14"/>
  <c r="L376" i="14" s="1"/>
  <c r="K422" i="14"/>
  <c r="L422" i="14" s="1"/>
  <c r="K503" i="14"/>
  <c r="L503" i="14" s="1"/>
  <c r="K618" i="14"/>
  <c r="L618" i="14" s="1"/>
  <c r="K697" i="14"/>
  <c r="L697" i="14" s="1"/>
  <c r="K742" i="14"/>
  <c r="L742" i="14" s="1"/>
  <c r="K909" i="14"/>
  <c r="L909" i="14" s="1"/>
  <c r="K940" i="14"/>
  <c r="L940" i="14" s="1"/>
  <c r="K591" i="14"/>
  <c r="L591" i="14" s="1"/>
  <c r="K655" i="14"/>
  <c r="L655" i="14" s="1"/>
  <c r="K630" i="14"/>
  <c r="L630" i="14" s="1"/>
  <c r="K683" i="14"/>
  <c r="L683" i="14" s="1"/>
  <c r="K749" i="14"/>
  <c r="L749" i="14" s="1"/>
  <c r="K527" i="14"/>
  <c r="L527" i="14" s="1"/>
  <c r="K658" i="14"/>
  <c r="L658" i="14" s="1"/>
  <c r="K694" i="14"/>
  <c r="L694" i="14" s="1"/>
  <c r="K799" i="14"/>
  <c r="L799" i="14" s="1"/>
  <c r="K539" i="14"/>
  <c r="L539" i="14" s="1"/>
  <c r="K714" i="14"/>
  <c r="L714" i="14" s="1"/>
  <c r="K787" i="14"/>
  <c r="L787" i="14" s="1"/>
  <c r="K590" i="14"/>
  <c r="L590" i="14" s="1"/>
  <c r="K695" i="14"/>
  <c r="L695" i="14" s="1"/>
  <c r="K760" i="14"/>
  <c r="L760" i="14" s="1"/>
  <c r="K726" i="14"/>
  <c r="L726" i="14" s="1"/>
  <c r="K849" i="14"/>
  <c r="L849" i="14" s="1"/>
  <c r="K886" i="14"/>
  <c r="L886" i="14" s="1"/>
  <c r="K823" i="14"/>
  <c r="L823" i="14" s="1"/>
  <c r="K863" i="14"/>
  <c r="L863" i="14" s="1"/>
  <c r="K913" i="14"/>
  <c r="L913" i="14" s="1"/>
  <c r="K793" i="14"/>
  <c r="L793" i="14" s="1"/>
  <c r="K843" i="14"/>
  <c r="L843" i="14" s="1"/>
  <c r="K877" i="14"/>
  <c r="L877" i="14" s="1"/>
  <c r="K926" i="14"/>
  <c r="L926" i="14" s="1"/>
  <c r="K762" i="14"/>
  <c r="L762" i="14" s="1"/>
  <c r="K866" i="14"/>
  <c r="L866" i="14" s="1"/>
  <c r="K835" i="14"/>
  <c r="L835" i="14" s="1"/>
  <c r="K879" i="14"/>
  <c r="L879" i="14" s="1"/>
  <c r="K914" i="14"/>
  <c r="L914" i="14" s="1"/>
  <c r="K765" i="14"/>
  <c r="L765" i="14" s="1"/>
  <c r="K786" i="14"/>
  <c r="L786" i="14" s="1"/>
  <c r="K826" i="14"/>
  <c r="L826" i="14" s="1"/>
  <c r="K827" i="14"/>
  <c r="L827" i="14" s="1"/>
  <c r="K869" i="14"/>
  <c r="L869" i="14" s="1"/>
  <c r="K982" i="14"/>
  <c r="L982" i="14" s="1"/>
  <c r="K1084" i="14"/>
  <c r="L1084" i="14" s="1"/>
  <c r="K1205" i="14"/>
  <c r="L1205" i="14" s="1"/>
  <c r="K1012" i="14"/>
  <c r="L1012" i="14" s="1"/>
  <c r="K1066" i="14"/>
  <c r="L1066" i="14" s="1"/>
  <c r="K953" i="14"/>
  <c r="L953" i="14" s="1"/>
  <c r="K1060" i="14"/>
  <c r="L1060" i="14" s="1"/>
  <c r="K1121" i="14"/>
  <c r="L1121" i="14" s="1"/>
  <c r="K1165" i="14"/>
  <c r="L1165" i="14" s="1"/>
  <c r="K944" i="14"/>
  <c r="L944" i="14" s="1"/>
  <c r="K1009" i="14"/>
  <c r="L1009" i="14" s="1"/>
  <c r="K956" i="14"/>
  <c r="L956" i="14" s="1"/>
  <c r="K1124" i="14"/>
  <c r="L1124" i="14" s="1"/>
  <c r="K994" i="14"/>
  <c r="L994" i="14" s="1"/>
  <c r="K1032" i="14"/>
  <c r="L1032" i="14" s="1"/>
  <c r="K1082" i="14"/>
  <c r="L1082" i="14" s="1"/>
  <c r="K1128" i="14"/>
  <c r="L1128" i="14" s="1"/>
  <c r="K1281" i="14"/>
  <c r="L1281" i="14" s="1"/>
  <c r="K962" i="14"/>
  <c r="L962" i="14" s="1"/>
  <c r="K995" i="14"/>
  <c r="L995" i="14" s="1"/>
  <c r="K1034" i="14"/>
  <c r="L1034" i="14" s="1"/>
  <c r="K1085" i="14"/>
  <c r="L1085" i="14" s="1"/>
  <c r="K1053" i="14"/>
  <c r="L1053" i="14" s="1"/>
  <c r="K1092" i="14"/>
  <c r="L1092" i="14" s="1"/>
  <c r="K1136" i="14"/>
  <c r="L1136" i="14" s="1"/>
  <c r="K1138" i="14"/>
  <c r="L1138" i="14" s="1"/>
  <c r="K1354" i="14"/>
  <c r="L1354" i="14" s="1"/>
  <c r="K1378" i="14"/>
  <c r="L1378" i="14" s="1"/>
  <c r="K1210" i="14"/>
  <c r="L1210" i="14" s="1"/>
  <c r="K1271" i="14"/>
  <c r="L1271" i="14" s="1"/>
  <c r="K1295" i="14"/>
  <c r="L1295" i="14" s="1"/>
  <c r="K1180" i="14"/>
  <c r="L1180" i="14" s="1"/>
  <c r="K1244" i="14"/>
  <c r="L1244" i="14" s="1"/>
  <c r="K1291" i="14"/>
  <c r="L1291" i="14" s="1"/>
  <c r="K1267" i="14"/>
  <c r="L1267" i="14" s="1"/>
  <c r="K1208" i="14"/>
  <c r="L1208" i="14" s="1"/>
  <c r="K1298" i="14"/>
  <c r="L1298" i="14" s="1"/>
  <c r="K1275" i="14"/>
  <c r="L1275" i="14" s="1"/>
  <c r="K1182" i="14"/>
  <c r="L1182" i="14" s="1"/>
  <c r="K1246" i="14"/>
  <c r="L1246" i="14" s="1"/>
  <c r="K1329" i="14"/>
  <c r="L1329" i="14" s="1"/>
  <c r="K1321" i="14"/>
  <c r="L1321" i="14" s="1"/>
  <c r="K1409" i="14"/>
  <c r="L1409" i="14" s="1"/>
  <c r="K1312" i="14"/>
  <c r="L1312" i="14" s="1"/>
  <c r="K1349" i="14"/>
  <c r="L1349" i="14" s="1"/>
  <c r="K1396" i="14"/>
  <c r="L1396" i="14" s="1"/>
  <c r="K1335" i="14"/>
  <c r="L1335" i="14" s="1"/>
  <c r="K1373" i="14"/>
  <c r="L1373" i="14" s="1"/>
  <c r="K1341" i="14"/>
  <c r="L1341" i="14" s="1"/>
  <c r="K1363" i="14"/>
  <c r="L1363" i="14" s="1"/>
  <c r="K1423" i="14"/>
  <c r="L1423" i="14" s="1"/>
  <c r="K1403" i="14"/>
  <c r="L1403" i="14" s="1"/>
  <c r="K1438" i="14"/>
  <c r="L1438" i="14" s="1"/>
  <c r="K1358" i="14"/>
  <c r="L1358" i="14" s="1"/>
  <c r="K1336" i="14"/>
  <c r="L1336" i="14" s="1"/>
  <c r="K1392" i="14"/>
  <c r="L1392" i="14" s="1"/>
  <c r="K1481" i="14"/>
  <c r="L1481" i="14" s="1"/>
  <c r="K1472" i="14"/>
  <c r="L1472" i="14" s="1"/>
  <c r="K1466" i="14"/>
  <c r="L1466" i="14" s="1"/>
  <c r="K1512" i="14"/>
  <c r="L1512" i="14" s="1"/>
  <c r="K1465" i="14"/>
  <c r="L1465" i="14" s="1"/>
  <c r="K1450" i="14"/>
  <c r="L1450" i="14" s="1"/>
  <c r="K1490" i="14"/>
  <c r="L1490" i="14" s="1"/>
  <c r="K1489" i="14"/>
  <c r="L1489" i="14" s="1"/>
  <c r="K1477" i="14"/>
  <c r="L1477" i="14" s="1"/>
  <c r="K1510" i="14"/>
  <c r="L1510" i="14" s="1"/>
  <c r="K1559" i="14"/>
  <c r="L1559" i="14" s="1"/>
  <c r="K1530" i="14"/>
  <c r="L1530" i="14" s="1"/>
  <c r="K1564" i="14"/>
  <c r="L1564" i="14" s="1"/>
  <c r="K1679" i="14"/>
  <c r="L1679" i="14" s="1"/>
  <c r="K1703" i="14"/>
  <c r="L1703" i="14" s="1"/>
  <c r="K1586" i="14"/>
  <c r="L1586" i="14" s="1"/>
  <c r="K1570" i="14"/>
  <c r="L1570" i="14" s="1"/>
  <c r="K1641" i="14"/>
  <c r="L1641" i="14" s="1"/>
  <c r="K1554" i="14"/>
  <c r="L1554" i="14" s="1"/>
  <c r="K1606" i="14"/>
  <c r="L1606" i="14" s="1"/>
  <c r="K1731" i="14"/>
  <c r="L1731" i="14" s="1"/>
  <c r="K1782" i="14"/>
  <c r="L1782" i="14" s="1"/>
  <c r="K1719" i="14"/>
  <c r="L1719" i="14" s="1"/>
  <c r="K1751" i="14"/>
  <c r="L1751" i="14" s="1"/>
  <c r="K1732" i="14"/>
  <c r="L1732" i="14" s="1"/>
  <c r="K1803" i="14"/>
  <c r="L1803" i="14" s="1"/>
  <c r="K1697" i="14"/>
  <c r="L1697" i="14" s="1"/>
  <c r="K1722" i="14"/>
  <c r="L1722" i="14" s="1"/>
  <c r="K1765" i="14"/>
  <c r="L1765" i="14" s="1"/>
  <c r="K1738" i="14"/>
  <c r="L1738" i="14" s="1"/>
  <c r="K1684" i="14"/>
  <c r="L1684" i="14" s="1"/>
  <c r="K1711" i="14"/>
  <c r="L1711" i="14" s="1"/>
  <c r="K1743" i="14"/>
  <c r="L1743" i="14" s="1"/>
  <c r="K1808" i="14"/>
  <c r="L1808" i="14" s="1"/>
  <c r="K1857" i="14"/>
  <c r="L1857" i="14" s="1"/>
  <c r="K1814" i="14"/>
  <c r="L1814" i="14" s="1"/>
  <c r="K1885" i="14"/>
  <c r="L1885" i="14" s="1"/>
  <c r="K1870" i="14"/>
  <c r="L1870" i="14" s="1"/>
  <c r="K1798" i="14"/>
  <c r="L1798" i="14" s="1"/>
  <c r="K1853" i="14"/>
  <c r="L1853" i="14" s="1"/>
  <c r="K1810" i="14"/>
  <c r="L1810" i="14" s="1"/>
  <c r="K1862" i="14"/>
  <c r="L1862" i="14" s="1"/>
  <c r="K1927" i="14"/>
  <c r="L1927" i="14" s="1"/>
  <c r="K1872" i="14"/>
  <c r="L1872" i="14" s="1"/>
  <c r="K1915" i="14"/>
  <c r="L1915" i="14" s="1"/>
  <c r="K1958" i="14"/>
  <c r="L1958" i="14" s="1"/>
  <c r="K1977" i="14"/>
  <c r="L1977" i="14" s="1"/>
  <c r="K1957" i="14"/>
  <c r="L1957" i="14" s="1"/>
  <c r="K1882" i="14"/>
  <c r="L1882" i="14" s="1"/>
  <c r="K1920" i="14"/>
  <c r="L1920" i="14" s="1"/>
  <c r="K1922" i="14"/>
  <c r="L1922" i="14" s="1"/>
  <c r="K1893" i="14"/>
  <c r="L1893" i="14" s="1"/>
  <c r="K1921" i="14"/>
  <c r="L1921" i="14" s="1"/>
  <c r="K1942" i="14"/>
  <c r="L1942" i="14" s="1"/>
  <c r="K2015" i="14"/>
  <c r="L2015" i="14" s="1"/>
  <c r="K2005" i="14"/>
  <c r="L2005" i="14" s="1"/>
  <c r="K2063" i="14"/>
  <c r="L2063" i="14" s="1"/>
  <c r="K2093" i="14"/>
  <c r="L2093" i="14" s="1"/>
  <c r="K2050" i="14"/>
  <c r="L2050" i="14" s="1"/>
  <c r="K2068" i="14"/>
  <c r="L2068" i="14" s="1"/>
  <c r="K2083" i="14"/>
  <c r="L2083" i="14" s="1"/>
  <c r="K2056" i="14"/>
  <c r="L2056" i="14" s="1"/>
  <c r="K2104" i="14"/>
  <c r="L2104" i="14" s="1"/>
  <c r="K2132" i="14"/>
  <c r="L2132" i="14" s="1"/>
  <c r="K2143" i="14"/>
  <c r="L2143" i="14" s="1"/>
  <c r="K2162" i="14"/>
  <c r="L2162" i="14" s="1"/>
  <c r="K2126" i="14"/>
  <c r="L2126" i="14" s="1"/>
  <c r="K2120" i="14"/>
  <c r="L2120" i="14" s="1"/>
  <c r="K2111" i="14"/>
  <c r="L2111" i="14" s="1"/>
  <c r="K2235" i="14"/>
  <c r="L2235" i="14" s="1"/>
  <c r="K2186" i="14"/>
  <c r="L2186" i="14" s="1"/>
  <c r="K2174" i="14"/>
  <c r="L2174" i="14" s="1"/>
  <c r="K2176" i="14"/>
  <c r="L2176" i="14" s="1"/>
  <c r="K2206" i="14"/>
  <c r="L2206" i="14" s="1"/>
  <c r="K2256" i="14"/>
  <c r="L2256" i="14" s="1"/>
  <c r="K56" i="14"/>
  <c r="L56" i="14" s="1"/>
  <c r="K7" i="14"/>
  <c r="L7" i="14" s="1"/>
  <c r="K75" i="14"/>
  <c r="L75" i="14" s="1"/>
  <c r="K8" i="14"/>
  <c r="L8" i="14" s="1"/>
  <c r="K26" i="14"/>
  <c r="L26" i="14" s="1"/>
  <c r="K61" i="14"/>
  <c r="L61" i="14" s="1"/>
  <c r="K21" i="14"/>
  <c r="L21" i="14" s="1"/>
  <c r="K4" i="14"/>
  <c r="L4" i="14" s="1"/>
  <c r="K42" i="14"/>
  <c r="L42" i="14" s="1"/>
  <c r="K132" i="14"/>
  <c r="L132" i="14" s="1"/>
  <c r="K90" i="14"/>
  <c r="L90" i="14" s="1"/>
  <c r="K175" i="14"/>
  <c r="L175" i="14" s="1"/>
  <c r="K238" i="14"/>
  <c r="L238" i="14" s="1"/>
  <c r="K140" i="14"/>
  <c r="L140" i="14" s="1"/>
  <c r="K195" i="14"/>
  <c r="L195" i="14" s="1"/>
  <c r="K263" i="14"/>
  <c r="L263" i="14" s="1"/>
  <c r="K336" i="14"/>
  <c r="L336" i="14" s="1"/>
  <c r="K201" i="14"/>
  <c r="L201" i="14" s="1"/>
  <c r="K89" i="14"/>
  <c r="L89" i="14" s="1"/>
  <c r="K127" i="14"/>
  <c r="L127" i="14" s="1"/>
  <c r="K189" i="14"/>
  <c r="L189" i="14" s="1"/>
  <c r="K249" i="14"/>
  <c r="L249" i="14" s="1"/>
  <c r="K340" i="14"/>
  <c r="L340" i="14" s="1"/>
  <c r="K137" i="14"/>
  <c r="L137" i="14" s="1"/>
  <c r="K191" i="14"/>
  <c r="L191" i="14" s="1"/>
  <c r="K259" i="14"/>
  <c r="L259" i="14" s="1"/>
  <c r="K93" i="14"/>
  <c r="L93" i="14" s="1"/>
  <c r="K146" i="14"/>
  <c r="L146" i="14" s="1"/>
  <c r="K250" i="14"/>
  <c r="L250" i="14" s="1"/>
  <c r="K289" i="14"/>
  <c r="L289" i="14" s="1"/>
  <c r="K210" i="14"/>
  <c r="L210" i="14" s="1"/>
  <c r="K278" i="14"/>
  <c r="L278" i="14" s="1"/>
  <c r="K81" i="14"/>
  <c r="L81" i="14" s="1"/>
  <c r="K160" i="14"/>
  <c r="L160" i="14" s="1"/>
  <c r="K219" i="14"/>
  <c r="L219" i="14" s="1"/>
  <c r="K348" i="14"/>
  <c r="L348" i="14" s="1"/>
  <c r="K391" i="14"/>
  <c r="L391" i="14" s="1"/>
  <c r="K414" i="14"/>
  <c r="L414" i="14" s="1"/>
  <c r="K323" i="14"/>
  <c r="L323" i="14" s="1"/>
  <c r="K415" i="14"/>
  <c r="L415" i="14" s="1"/>
  <c r="K412" i="14"/>
  <c r="L412" i="14" s="1"/>
  <c r="K449" i="14"/>
  <c r="L449" i="14" s="1"/>
  <c r="K660" i="14"/>
  <c r="L660" i="14" s="1"/>
  <c r="K367" i="14"/>
  <c r="L367" i="14" s="1"/>
  <c r="K407" i="14"/>
  <c r="L407" i="14" s="1"/>
  <c r="K512" i="14"/>
  <c r="L512" i="14" s="1"/>
  <c r="K384" i="14"/>
  <c r="L384" i="14" s="1"/>
  <c r="K460" i="14"/>
  <c r="L460" i="14" s="1"/>
  <c r="K499" i="14"/>
  <c r="L499" i="14" s="1"/>
  <c r="K379" i="14"/>
  <c r="L379" i="14" s="1"/>
  <c r="K426" i="14"/>
  <c r="L426" i="14" s="1"/>
  <c r="K462" i="14"/>
  <c r="L462" i="14" s="1"/>
  <c r="K498" i="14"/>
  <c r="L498" i="14" s="1"/>
  <c r="K427" i="14"/>
  <c r="L427" i="14" s="1"/>
  <c r="K516" i="14"/>
  <c r="L516" i="14" s="1"/>
  <c r="K702" i="14"/>
  <c r="L702" i="14" s="1"/>
  <c r="K743" i="14"/>
  <c r="L743" i="14" s="1"/>
  <c r="K872" i="14"/>
  <c r="L872" i="14" s="1"/>
  <c r="K941" i="14"/>
  <c r="L941" i="14" s="1"/>
  <c r="K554" i="14"/>
  <c r="L554" i="14" s="1"/>
  <c r="K693" i="14"/>
  <c r="L693" i="14" s="1"/>
  <c r="K619" i="14"/>
  <c r="L619" i="14" s="1"/>
  <c r="K543" i="14"/>
  <c r="L543" i="14" s="1"/>
  <c r="K578" i="14"/>
  <c r="L578" i="14" s="1"/>
  <c r="K705" i="14"/>
  <c r="L705" i="14" s="1"/>
  <c r="K809" i="14"/>
  <c r="L809" i="14" s="1"/>
  <c r="K555" i="14"/>
  <c r="L555" i="14" s="1"/>
  <c r="K615" i="14"/>
  <c r="L615" i="14" s="1"/>
  <c r="K719" i="14"/>
  <c r="L719" i="14" s="1"/>
  <c r="K788" i="14"/>
  <c r="L788" i="14" s="1"/>
  <c r="K638" i="14"/>
  <c r="L638" i="14" s="1"/>
  <c r="K701" i="14"/>
  <c r="L701" i="14" s="1"/>
  <c r="K770" i="14"/>
  <c r="L770" i="14" s="1"/>
  <c r="K595" i="14"/>
  <c r="L595" i="14" s="1"/>
  <c r="K659" i="14"/>
  <c r="L659" i="14" s="1"/>
  <c r="K682" i="14"/>
  <c r="L682" i="14" s="1"/>
  <c r="K851" i="14"/>
  <c r="L851" i="14" s="1"/>
  <c r="K746" i="14"/>
  <c r="L746" i="14" s="1"/>
  <c r="K783" i="14"/>
  <c r="L783" i="14" s="1"/>
  <c r="K806" i="14"/>
  <c r="L806" i="14" s="1"/>
  <c r="K829" i="14"/>
  <c r="L829" i="14" s="1"/>
  <c r="K864" i="14"/>
  <c r="L864" i="14" s="1"/>
  <c r="K755" i="14"/>
  <c r="L755" i="14" s="1"/>
  <c r="K844" i="14"/>
  <c r="L844" i="14" s="1"/>
  <c r="K790" i="14"/>
  <c r="L790" i="14" s="1"/>
  <c r="K834" i="14"/>
  <c r="L834" i="14" s="1"/>
  <c r="K836" i="14"/>
  <c r="L836" i="14" s="1"/>
  <c r="K880" i="14"/>
  <c r="L880" i="14" s="1"/>
  <c r="K766" i="14"/>
  <c r="L766" i="14" s="1"/>
  <c r="K791" i="14"/>
  <c r="L791" i="14" s="1"/>
  <c r="K933" i="14"/>
  <c r="L933" i="14" s="1"/>
  <c r="K828" i="14"/>
  <c r="L828" i="14" s="1"/>
  <c r="K870" i="14"/>
  <c r="L870" i="14" s="1"/>
  <c r="K950" i="14"/>
  <c r="L950" i="14" s="1"/>
  <c r="K983" i="14"/>
  <c r="L983" i="14" s="1"/>
  <c r="K1013" i="14"/>
  <c r="L1013" i="14" s="1"/>
  <c r="K1072" i="14"/>
  <c r="L1072" i="14" s="1"/>
  <c r="K1135" i="14"/>
  <c r="L1135" i="14" s="1"/>
  <c r="K988" i="14"/>
  <c r="L988" i="14" s="1"/>
  <c r="K1139" i="14"/>
  <c r="L1139" i="14" s="1"/>
  <c r="K984" i="14"/>
  <c r="L984" i="14" s="1"/>
  <c r="K1014" i="14"/>
  <c r="L1014" i="14" s="1"/>
  <c r="K1049" i="14"/>
  <c r="L1049" i="14" s="1"/>
  <c r="K1125" i="14"/>
  <c r="L1125" i="14" s="1"/>
  <c r="K1177" i="14"/>
  <c r="L1177" i="14" s="1"/>
  <c r="K985" i="14"/>
  <c r="L985" i="14" s="1"/>
  <c r="K1024" i="14"/>
  <c r="L1024" i="14" s="1"/>
  <c r="K1129" i="14"/>
  <c r="L1129" i="14" s="1"/>
  <c r="K1189" i="14"/>
  <c r="L1189" i="14" s="1"/>
  <c r="K959" i="14"/>
  <c r="L959" i="14" s="1"/>
  <c r="K1040" i="14"/>
  <c r="L1040" i="14" s="1"/>
  <c r="K3" i="14"/>
  <c r="L3" i="14" s="1"/>
  <c r="K57" i="14"/>
  <c r="L57" i="14" s="1"/>
  <c r="K36" i="14"/>
  <c r="L36" i="14" s="1"/>
  <c r="K22" i="14"/>
  <c r="L22" i="14" s="1"/>
  <c r="K40" i="14"/>
  <c r="L40" i="14" s="1"/>
  <c r="K5" i="14"/>
  <c r="L5" i="14" s="1"/>
  <c r="K186" i="14"/>
  <c r="L186" i="14" s="1"/>
  <c r="K246" i="14"/>
  <c r="L246" i="14" s="1"/>
  <c r="K115" i="14"/>
  <c r="L115" i="14" s="1"/>
  <c r="K206" i="14"/>
  <c r="L206" i="14" s="1"/>
  <c r="K270" i="14"/>
  <c r="L270" i="14" s="1"/>
  <c r="K352" i="14"/>
  <c r="L352" i="14" s="1"/>
  <c r="K154" i="14"/>
  <c r="L154" i="14" s="1"/>
  <c r="K215" i="14"/>
  <c r="L215" i="14" s="1"/>
  <c r="K129" i="14"/>
  <c r="L129" i="14" s="1"/>
  <c r="K203" i="14"/>
  <c r="L203" i="14" s="1"/>
  <c r="K257" i="14"/>
  <c r="L257" i="14" s="1"/>
  <c r="K150" i="14"/>
  <c r="L150" i="14" s="1"/>
  <c r="K202" i="14"/>
  <c r="L202" i="14" s="1"/>
  <c r="K147" i="14"/>
  <c r="L147" i="14" s="1"/>
  <c r="K197" i="14"/>
  <c r="L197" i="14" s="1"/>
  <c r="K258" i="14"/>
  <c r="L258" i="14" s="1"/>
  <c r="K290" i="14"/>
  <c r="L290" i="14" s="1"/>
  <c r="K281" i="14"/>
  <c r="L281" i="14" s="1"/>
  <c r="K97" i="14"/>
  <c r="L97" i="14" s="1"/>
  <c r="K138" i="14"/>
  <c r="L138" i="14" s="1"/>
  <c r="K166" i="14"/>
  <c r="L166" i="14" s="1"/>
  <c r="K230" i="14"/>
  <c r="L230" i="14" s="1"/>
  <c r="K283" i="14"/>
  <c r="L283" i="14" s="1"/>
  <c r="K392" i="14"/>
  <c r="L392" i="14" s="1"/>
  <c r="K491" i="14"/>
  <c r="L491" i="14" s="1"/>
  <c r="K371" i="14"/>
  <c r="L371" i="14" s="1"/>
  <c r="K419" i="14"/>
  <c r="L419" i="14" s="1"/>
  <c r="K326" i="14"/>
  <c r="L326" i="14" s="1"/>
  <c r="K416" i="14"/>
  <c r="L416" i="14" s="1"/>
  <c r="K478" i="14"/>
  <c r="L478" i="14" s="1"/>
  <c r="K454" i="14"/>
  <c r="L454" i="14" s="1"/>
  <c r="K506" i="14"/>
  <c r="L506" i="14" s="1"/>
  <c r="K327" i="14"/>
  <c r="L327" i="14" s="1"/>
  <c r="K368" i="14"/>
  <c r="L368" i="14" s="1"/>
  <c r="K408" i="14"/>
  <c r="L408" i="14" s="1"/>
  <c r="K576" i="14"/>
  <c r="L576" i="14" s="1"/>
  <c r="K331" i="14"/>
  <c r="L331" i="14" s="1"/>
  <c r="K430" i="14"/>
  <c r="L430" i="14" s="1"/>
  <c r="K544" i="14"/>
  <c r="L544" i="14" s="1"/>
  <c r="K335" i="14"/>
  <c r="L335" i="14" s="1"/>
  <c r="K380" i="14"/>
  <c r="L380" i="14" s="1"/>
  <c r="K431" i="14"/>
  <c r="L431" i="14" s="1"/>
  <c r="K463" i="14"/>
  <c r="L463" i="14" s="1"/>
  <c r="K504" i="14"/>
  <c r="L504" i="14" s="1"/>
  <c r="K428" i="14"/>
  <c r="L428" i="14" s="1"/>
  <c r="K580" i="14"/>
  <c r="L580" i="14" s="1"/>
  <c r="K586" i="14"/>
  <c r="L586" i="14" s="1"/>
  <c r="K703" i="14"/>
  <c r="L703" i="14" s="1"/>
  <c r="K924" i="14"/>
  <c r="L924" i="14" s="1"/>
  <c r="K947" i="14"/>
  <c r="L947" i="14" s="1"/>
  <c r="K607" i="14"/>
  <c r="L607" i="14" s="1"/>
  <c r="K709" i="14"/>
  <c r="L709" i="14" s="1"/>
  <c r="K808" i="14"/>
  <c r="L808" i="14" s="1"/>
  <c r="K598" i="14"/>
  <c r="L598" i="14" s="1"/>
  <c r="K698" i="14"/>
  <c r="L698" i="14" s="1"/>
  <c r="K739" i="14"/>
  <c r="L739" i="14" s="1"/>
  <c r="K626" i="14"/>
  <c r="L626" i="14" s="1"/>
  <c r="K706" i="14"/>
  <c r="L706" i="14" s="1"/>
  <c r="K730" i="14"/>
  <c r="L730" i="14" s="1"/>
  <c r="K558" i="14"/>
  <c r="L558" i="14" s="1"/>
  <c r="K816" i="14"/>
  <c r="L816" i="14" s="1"/>
  <c r="K686" i="14"/>
  <c r="L686" i="14" s="1"/>
  <c r="K732" i="14"/>
  <c r="L732" i="14" s="1"/>
  <c r="K852" i="14"/>
  <c r="L852" i="14" s="1"/>
  <c r="K922" i="14"/>
  <c r="L922" i="14" s="1"/>
  <c r="K757" i="14"/>
  <c r="L757" i="14" s="1"/>
  <c r="K807" i="14"/>
  <c r="L807" i="14" s="1"/>
  <c r="K831" i="14"/>
  <c r="L831" i="14" s="1"/>
  <c r="K873" i="14"/>
  <c r="L873" i="14" s="1"/>
  <c r="K853" i="14"/>
  <c r="L853" i="14" s="1"/>
  <c r="K890" i="14"/>
  <c r="L890" i="14" s="1"/>
  <c r="K929" i="14"/>
  <c r="L929" i="14" s="1"/>
  <c r="K771" i="14"/>
  <c r="L771" i="14" s="1"/>
  <c r="K795" i="14"/>
  <c r="L795" i="14" s="1"/>
  <c r="K878" i="14"/>
  <c r="L878" i="14" s="1"/>
  <c r="K931" i="14"/>
  <c r="L931" i="14" s="1"/>
  <c r="K802" i="14"/>
  <c r="L802" i="14" s="1"/>
  <c r="K846" i="14"/>
  <c r="L846" i="14" s="1"/>
  <c r="K881" i="14"/>
  <c r="L881" i="14" s="1"/>
  <c r="K785" i="14"/>
  <c r="L785" i="14" s="1"/>
  <c r="K838" i="14"/>
  <c r="L838" i="14" s="1"/>
  <c r="K883" i="14"/>
  <c r="L883" i="14" s="1"/>
  <c r="K936" i="14"/>
  <c r="L936" i="14" s="1"/>
  <c r="K952" i="14"/>
  <c r="L952" i="14" s="1"/>
  <c r="K987" i="14"/>
  <c r="L987" i="14" s="1"/>
  <c r="K1021" i="14"/>
  <c r="L1021" i="14" s="1"/>
  <c r="K1237" i="14"/>
  <c r="L1237" i="14" s="1"/>
  <c r="K1020" i="14"/>
  <c r="L1020" i="14" s="1"/>
  <c r="K961" i="14"/>
  <c r="L961" i="14" s="1"/>
  <c r="K1022" i="14"/>
  <c r="L1022" i="14" s="1"/>
  <c r="K1069" i="14"/>
  <c r="L1069" i="14" s="1"/>
  <c r="K1289" i="14"/>
  <c r="L1289" i="14" s="1"/>
  <c r="K1015" i="14"/>
  <c r="L1015" i="14" s="1"/>
  <c r="K1089" i="14"/>
  <c r="L1089" i="14" s="1"/>
  <c r="K1143" i="14"/>
  <c r="L1143" i="14" s="1"/>
  <c r="K1209" i="14"/>
  <c r="L1209" i="14" s="1"/>
  <c r="K1025" i="14"/>
  <c r="L1025" i="14" s="1"/>
  <c r="K1062" i="14"/>
  <c r="L1062" i="14" s="1"/>
  <c r="K1098" i="14"/>
  <c r="L1098" i="14" s="1"/>
  <c r="K1147" i="14"/>
  <c r="L1147" i="14" s="1"/>
  <c r="K965" i="14"/>
  <c r="L965" i="14" s="1"/>
  <c r="K1048" i="14"/>
  <c r="L1048" i="14" s="1"/>
  <c r="K1151" i="14"/>
  <c r="L1151" i="14" s="1"/>
  <c r="K968" i="14"/>
  <c r="L968" i="14" s="1"/>
  <c r="K1001" i="14"/>
  <c r="L1001" i="14" s="1"/>
  <c r="K1050" i="14"/>
  <c r="L1050" i="14" s="1"/>
  <c r="K65" i="14"/>
  <c r="L65" i="14" s="1"/>
  <c r="K45" i="14"/>
  <c r="L45" i="14" s="1"/>
  <c r="K10" i="14"/>
  <c r="L10" i="14" s="1"/>
  <c r="K64" i="14"/>
  <c r="L64" i="14" s="1"/>
  <c r="K37" i="14"/>
  <c r="L37" i="14" s="1"/>
  <c r="K76" i="14"/>
  <c r="L76" i="14" s="1"/>
  <c r="K52" i="14"/>
  <c r="L52" i="14" s="1"/>
  <c r="K144" i="14"/>
  <c r="L144" i="14" s="1"/>
  <c r="K255" i="14"/>
  <c r="L255" i="14" s="1"/>
  <c r="K117" i="14"/>
  <c r="L117" i="14" s="1"/>
  <c r="K149" i="14"/>
  <c r="L149" i="14" s="1"/>
  <c r="K162" i="14"/>
  <c r="L162" i="14" s="1"/>
  <c r="K226" i="14"/>
  <c r="L226" i="14" s="1"/>
  <c r="K105" i="14"/>
  <c r="L105" i="14" s="1"/>
  <c r="K141" i="14"/>
  <c r="L141" i="14" s="1"/>
  <c r="K214" i="14"/>
  <c r="L214" i="14" s="1"/>
  <c r="K265" i="14"/>
  <c r="L265" i="14" s="1"/>
  <c r="K82" i="14"/>
  <c r="L82" i="14" s="1"/>
  <c r="K151" i="14"/>
  <c r="L151" i="14" s="1"/>
  <c r="K274" i="14"/>
  <c r="L274" i="14" s="1"/>
  <c r="K109" i="14"/>
  <c r="L109" i="14" s="1"/>
  <c r="K211" i="14"/>
  <c r="L211" i="14" s="1"/>
  <c r="K266" i="14"/>
  <c r="L266" i="14" s="1"/>
  <c r="K291" i="14"/>
  <c r="L291" i="14" s="1"/>
  <c r="K86" i="14"/>
  <c r="L86" i="14" s="1"/>
  <c r="K158" i="14"/>
  <c r="L158" i="14" s="1"/>
  <c r="K217" i="14"/>
  <c r="L217" i="14" s="1"/>
  <c r="K114" i="14"/>
  <c r="L114" i="14" s="1"/>
  <c r="K139" i="14"/>
  <c r="L139" i="14" s="1"/>
  <c r="K239" i="14"/>
  <c r="L239" i="14" s="1"/>
  <c r="K284" i="14"/>
  <c r="L284" i="14" s="1"/>
  <c r="K446" i="14"/>
  <c r="L446" i="14" s="1"/>
  <c r="K502" i="14"/>
  <c r="L502" i="14" s="1"/>
  <c r="K372" i="14"/>
  <c r="L372" i="14" s="1"/>
  <c r="K420" i="14"/>
  <c r="L420" i="14" s="1"/>
  <c r="K465" i="14"/>
  <c r="L465" i="14" s="1"/>
  <c r="K387" i="14"/>
  <c r="L387" i="14" s="1"/>
  <c r="K303" i="14"/>
  <c r="L303" i="14" s="1"/>
  <c r="K455" i="14"/>
  <c r="L455" i="14" s="1"/>
  <c r="K692" i="14"/>
  <c r="L692" i="14" s="1"/>
  <c r="K330" i="14"/>
  <c r="L330" i="14" s="1"/>
  <c r="K608" i="14"/>
  <c r="L608" i="14" s="1"/>
  <c r="K334" i="14"/>
  <c r="L334" i="14" s="1"/>
  <c r="K435" i="14"/>
  <c r="L435" i="14" s="1"/>
  <c r="K470" i="14"/>
  <c r="L470" i="14" s="1"/>
  <c r="K338" i="14"/>
  <c r="L338" i="14" s="1"/>
  <c r="K394" i="14"/>
  <c r="L394" i="14" s="1"/>
  <c r="K432" i="14"/>
  <c r="L432" i="14" s="1"/>
  <c r="K469" i="14"/>
  <c r="L469" i="14" s="1"/>
  <c r="K315" i="14"/>
  <c r="L315" i="14" s="1"/>
  <c r="K395" i="14"/>
  <c r="L395" i="14" s="1"/>
  <c r="K612" i="14"/>
  <c r="L612" i="14" s="1"/>
  <c r="K634" i="14"/>
  <c r="L634" i="14" s="1"/>
  <c r="K753" i="14"/>
  <c r="L753" i="14" s="1"/>
  <c r="K837" i="14"/>
  <c r="L837" i="14" s="1"/>
  <c r="K902" i="14"/>
  <c r="L902" i="14" s="1"/>
  <c r="K925" i="14"/>
  <c r="L925" i="14" s="1"/>
  <c r="K523" i="14"/>
  <c r="L523" i="14" s="1"/>
  <c r="K710" i="14"/>
  <c r="L710" i="14" s="1"/>
  <c r="K820" i="14"/>
  <c r="L820" i="14" s="1"/>
  <c r="K646" i="14"/>
  <c r="L646" i="14" s="1"/>
  <c r="K699" i="14"/>
  <c r="L699" i="14" s="1"/>
  <c r="K718" i="14"/>
  <c r="L718" i="14" s="1"/>
  <c r="K571" i="14"/>
  <c r="L571" i="14" s="1"/>
  <c r="K635" i="14"/>
  <c r="L635" i="14" s="1"/>
  <c r="K674" i="14"/>
  <c r="L674" i="14" s="1"/>
  <c r="K745" i="14"/>
  <c r="L745" i="14" s="1"/>
  <c r="K670" i="14"/>
  <c r="L670" i="14" s="1"/>
  <c r="K567" i="14"/>
  <c r="L567" i="14" s="1"/>
  <c r="K631" i="14"/>
  <c r="L631" i="14" s="1"/>
  <c r="K731" i="14"/>
  <c r="L731" i="14" s="1"/>
  <c r="K606" i="14"/>
  <c r="L606" i="14" s="1"/>
  <c r="K611" i="14"/>
  <c r="L611" i="14" s="1"/>
  <c r="K747" i="14"/>
  <c r="L747" i="14" s="1"/>
  <c r="K797" i="14"/>
  <c r="L797" i="14" s="1"/>
  <c r="K861" i="14"/>
  <c r="L861" i="14" s="1"/>
  <c r="K758" i="14"/>
  <c r="L758" i="14" s="1"/>
  <c r="K832" i="14"/>
  <c r="L832" i="14" s="1"/>
  <c r="K874" i="14"/>
  <c r="L874" i="14" s="1"/>
  <c r="K805" i="14"/>
  <c r="L805" i="14" s="1"/>
  <c r="K854" i="14"/>
  <c r="L854" i="14" s="1"/>
  <c r="K777" i="14"/>
  <c r="L777" i="14" s="1"/>
  <c r="K803" i="14"/>
  <c r="L803" i="14" s="1"/>
  <c r="K932" i="14"/>
  <c r="L932" i="14" s="1"/>
  <c r="K775" i="14"/>
  <c r="L775" i="14" s="1"/>
  <c r="K845" i="14"/>
  <c r="L845" i="14" s="1"/>
  <c r="K882" i="14"/>
  <c r="L882" i="14" s="1"/>
  <c r="K884" i="14"/>
  <c r="L884" i="14" s="1"/>
  <c r="K937" i="14"/>
  <c r="L937" i="14" s="1"/>
  <c r="K1028" i="14"/>
  <c r="L1028" i="14" s="1"/>
  <c r="K1103" i="14"/>
  <c r="L1103" i="14" s="1"/>
  <c r="K1140" i="14"/>
  <c r="L1140" i="14" s="1"/>
  <c r="K966" i="14"/>
  <c r="L966" i="14" s="1"/>
  <c r="K992" i="14"/>
  <c r="L992" i="14" s="1"/>
  <c r="K993" i="14"/>
  <c r="L993" i="14" s="1"/>
  <c r="K1023" i="14"/>
  <c r="L1023" i="14" s="1"/>
  <c r="K1079" i="14"/>
  <c r="L1079" i="14" s="1"/>
  <c r="K958" i="14"/>
  <c r="L958" i="14" s="1"/>
  <c r="K989" i="14"/>
  <c r="L989" i="14" s="1"/>
  <c r="K1057" i="14"/>
  <c r="L1057" i="14" s="1"/>
  <c r="K1095" i="14"/>
  <c r="L1095" i="14" s="1"/>
  <c r="K1241" i="14"/>
  <c r="L1241" i="14" s="1"/>
  <c r="K1068" i="14"/>
  <c r="L1068" i="14" s="1"/>
  <c r="K1221" i="14"/>
  <c r="L1221" i="14" s="1"/>
  <c r="K1056" i="14"/>
  <c r="L1056" i="14" s="1"/>
  <c r="K1090" i="14"/>
  <c r="L1090" i="14" s="1"/>
  <c r="K6" i="14"/>
  <c r="L6" i="14" s="1"/>
  <c r="K46" i="14"/>
  <c r="L46" i="14" s="1"/>
  <c r="K70" i="14"/>
  <c r="L70" i="14" s="1"/>
  <c r="K69" i="14"/>
  <c r="L69" i="14" s="1"/>
  <c r="K38" i="14"/>
  <c r="L38" i="14" s="1"/>
  <c r="K128" i="14"/>
  <c r="L128" i="14" s="1"/>
  <c r="K88" i="14"/>
  <c r="L88" i="14" s="1"/>
  <c r="K71" i="14"/>
  <c r="L71" i="14" s="1"/>
  <c r="K53" i="14"/>
  <c r="L53" i="14" s="1"/>
  <c r="K62" i="14"/>
  <c r="L62" i="14" s="1"/>
  <c r="K193" i="14"/>
  <c r="L193" i="14" s="1"/>
  <c r="K85" i="14"/>
  <c r="L85" i="14" s="1"/>
  <c r="K126" i="14"/>
  <c r="L126" i="14" s="1"/>
  <c r="K155" i="14"/>
  <c r="L155" i="14" s="1"/>
  <c r="K213" i="14"/>
  <c r="L213" i="14" s="1"/>
  <c r="K286" i="14"/>
  <c r="L286" i="14" s="1"/>
  <c r="K94" i="14"/>
  <c r="L94" i="14" s="1"/>
  <c r="K209" i="14"/>
  <c r="L209" i="14" s="1"/>
  <c r="K277" i="14"/>
  <c r="L277" i="14" s="1"/>
  <c r="K118" i="14"/>
  <c r="L118" i="14" s="1"/>
  <c r="K159" i="14"/>
  <c r="L159" i="14" s="1"/>
  <c r="K222" i="14"/>
  <c r="L222" i="14" s="1"/>
  <c r="K267" i="14"/>
  <c r="L267" i="14" s="1"/>
  <c r="K292" i="14"/>
  <c r="L292" i="14" s="1"/>
  <c r="K167" i="14"/>
  <c r="L167" i="14" s="1"/>
  <c r="K231" i="14"/>
  <c r="L231" i="14" s="1"/>
  <c r="K173" i="14"/>
  <c r="L173" i="14" s="1"/>
  <c r="K247" i="14"/>
  <c r="L247" i="14" s="1"/>
  <c r="K319" i="14"/>
  <c r="L319" i="14" s="1"/>
  <c r="K388" i="14"/>
  <c r="L388" i="14" s="1"/>
  <c r="K495" i="14"/>
  <c r="L495" i="14" s="1"/>
  <c r="K386" i="14"/>
  <c r="L386" i="14" s="1"/>
  <c r="K466" i="14"/>
  <c r="L466" i="14" s="1"/>
  <c r="K532" i="14"/>
  <c r="L532" i="14" s="1"/>
  <c r="K467" i="14"/>
  <c r="L467" i="14" s="1"/>
  <c r="K398" i="14"/>
  <c r="L398" i="14" s="1"/>
  <c r="K436" i="14"/>
  <c r="L436" i="14" s="1"/>
  <c r="K471" i="14"/>
  <c r="L471" i="14" s="1"/>
  <c r="K399" i="14"/>
  <c r="L399" i="14" s="1"/>
  <c r="K536" i="14"/>
  <c r="L536" i="14" s="1"/>
  <c r="K318" i="14"/>
  <c r="L318" i="14" s="1"/>
  <c r="K396" i="14"/>
  <c r="L396" i="14" s="1"/>
  <c r="K644" i="14"/>
  <c r="L644" i="14" s="1"/>
  <c r="K551" i="14"/>
  <c r="L551" i="14" s="1"/>
  <c r="K763" i="14"/>
  <c r="L763" i="14" s="1"/>
  <c r="K839" i="14"/>
  <c r="L839" i="14" s="1"/>
  <c r="K934" i="14"/>
  <c r="L934" i="14" s="1"/>
  <c r="K559" i="14"/>
  <c r="L559" i="14" s="1"/>
  <c r="K623" i="14"/>
  <c r="L623" i="14" s="1"/>
  <c r="K566" i="14"/>
  <c r="L566" i="14" s="1"/>
  <c r="K723" i="14"/>
  <c r="L723" i="14" s="1"/>
  <c r="K776" i="14"/>
  <c r="L776" i="14" s="1"/>
  <c r="K511" i="14"/>
  <c r="L511" i="14" s="1"/>
  <c r="K594" i="14"/>
  <c r="L594" i="14" s="1"/>
  <c r="K679" i="14"/>
  <c r="L679" i="14" s="1"/>
  <c r="K798" i="14"/>
  <c r="L798" i="14" s="1"/>
  <c r="K654" i="14"/>
  <c r="L654" i="14" s="1"/>
  <c r="K531" i="14"/>
  <c r="L531" i="14" s="1"/>
  <c r="K666" i="14"/>
  <c r="L666" i="14" s="1"/>
  <c r="K748" i="14"/>
  <c r="L748" i="14" s="1"/>
  <c r="K821" i="14"/>
  <c r="L821" i="14" s="1"/>
  <c r="K862" i="14"/>
  <c r="L862" i="14" s="1"/>
  <c r="K939" i="14"/>
  <c r="L939" i="14" s="1"/>
  <c r="K842" i="14"/>
  <c r="L842" i="14" s="1"/>
  <c r="K888" i="14"/>
  <c r="L888" i="14" s="1"/>
  <c r="K817" i="14"/>
  <c r="L817" i="14" s="1"/>
  <c r="K892" i="14"/>
  <c r="L892" i="14" s="1"/>
  <c r="K778" i="14"/>
  <c r="L778" i="14" s="1"/>
  <c r="K894" i="14"/>
  <c r="L894" i="14" s="1"/>
  <c r="K898" i="14"/>
  <c r="L898" i="14" s="1"/>
  <c r="K945" i="14"/>
  <c r="L945" i="14" s="1"/>
  <c r="K781" i="14"/>
  <c r="L781" i="14" s="1"/>
  <c r="K801" i="14"/>
  <c r="L801" i="14" s="1"/>
  <c r="K847" i="14"/>
  <c r="L847" i="14" s="1"/>
  <c r="K750" i="14"/>
  <c r="L750" i="14" s="1"/>
  <c r="K948" i="14"/>
  <c r="L948" i="14" s="1"/>
  <c r="K960" i="14"/>
  <c r="L960" i="14" s="1"/>
  <c r="K996" i="14"/>
  <c r="L996" i="14" s="1"/>
  <c r="K1061" i="14"/>
  <c r="L1061" i="14" s="1"/>
  <c r="K1104" i="14"/>
  <c r="L1104" i="14" s="1"/>
  <c r="K1145" i="14"/>
  <c r="L1145" i="14" s="1"/>
  <c r="K1036" i="14"/>
  <c r="L1036" i="14" s="1"/>
  <c r="K1081" i="14"/>
  <c r="L1081" i="14" s="1"/>
  <c r="K1030" i="14"/>
  <c r="L1030" i="14" s="1"/>
  <c r="K1067" i="14"/>
  <c r="L1067" i="14" s="1"/>
  <c r="K1096" i="14"/>
  <c r="L1096" i="14" s="1"/>
  <c r="K1277" i="14"/>
  <c r="L1277" i="14" s="1"/>
  <c r="K970" i="14"/>
  <c r="L970" i="14" s="1"/>
  <c r="K999" i="14"/>
  <c r="L999" i="14" s="1"/>
  <c r="K1016" i="14"/>
  <c r="L1016" i="14" s="1"/>
  <c r="K977" i="14"/>
  <c r="L977" i="14" s="1"/>
  <c r="K1132" i="14"/>
  <c r="L1132" i="14" s="1"/>
  <c r="K1037" i="14"/>
  <c r="L1037" i="14" s="1"/>
  <c r="K1073" i="14"/>
  <c r="L1073" i="14" s="1"/>
  <c r="K1117" i="14"/>
  <c r="L1117" i="14" s="1"/>
  <c r="K1257" i="14"/>
  <c r="L1257" i="14" s="1"/>
  <c r="K1122" i="14"/>
  <c r="L1122" i="14" s="1"/>
  <c r="K1154" i="14"/>
  <c r="L1154" i="14" s="1"/>
  <c r="K1252" i="14"/>
  <c r="L1252" i="14" s="1"/>
  <c r="K1369" i="14"/>
  <c r="L1369" i="14" s="1"/>
  <c r="K1387" i="14"/>
  <c r="L1387" i="14" s="1"/>
  <c r="K1178" i="14"/>
  <c r="L1178" i="14" s="1"/>
  <c r="K1242" i="14"/>
  <c r="L1242" i="14" s="1"/>
  <c r="K1288" i="14"/>
  <c r="L1288" i="14" s="1"/>
  <c r="K1212" i="14"/>
  <c r="L1212" i="14" s="1"/>
  <c r="K1279" i="14"/>
  <c r="L1279" i="14" s="1"/>
  <c r="K1260" i="14"/>
  <c r="L1260" i="14" s="1"/>
  <c r="K1290" i="14"/>
  <c r="L1290" i="14" s="1"/>
  <c r="K1176" i="14"/>
  <c r="L1176" i="14" s="1"/>
  <c r="K1240" i="14"/>
  <c r="L1240" i="14" s="1"/>
  <c r="K1214" i="14"/>
  <c r="L1214" i="14" s="1"/>
  <c r="K1274" i="14"/>
  <c r="L1274" i="14" s="1"/>
  <c r="K1333" i="14"/>
  <c r="L1333" i="14" s="1"/>
  <c r="K1331" i="14"/>
  <c r="L1331" i="14" s="1"/>
  <c r="K1360" i="14"/>
  <c r="L1360" i="14" s="1"/>
  <c r="K1317" i="14"/>
  <c r="L1317" i="14" s="1"/>
  <c r="K1389" i="14"/>
  <c r="L1389" i="14" s="1"/>
  <c r="K1375" i="14"/>
  <c r="L1375" i="14" s="1"/>
  <c r="K1418" i="14"/>
  <c r="L1418" i="14" s="1"/>
  <c r="K1308" i="14"/>
  <c r="L1308" i="14" s="1"/>
  <c r="K1345" i="14"/>
  <c r="L1345" i="14" s="1"/>
  <c r="K1425" i="14"/>
  <c r="L1425" i="14" s="1"/>
  <c r="K1343" i="14"/>
  <c r="L1343" i="14" s="1"/>
  <c r="K1430" i="14"/>
  <c r="L1430" i="14" s="1"/>
  <c r="K1376" i="14"/>
  <c r="L1376" i="14" s="1"/>
  <c r="K1405" i="14"/>
  <c r="L1405" i="14" s="1"/>
  <c r="K1452" i="14"/>
  <c r="L1452" i="14" s="1"/>
  <c r="K1454" i="14"/>
  <c r="L1454" i="14" s="1"/>
  <c r="K1493" i="14"/>
  <c r="L1493" i="14" s="1"/>
  <c r="K1448" i="14"/>
  <c r="L1448" i="14" s="1"/>
  <c r="K1487" i="14"/>
  <c r="L1487" i="14" s="1"/>
  <c r="K1552" i="14"/>
  <c r="L1552" i="14" s="1"/>
  <c r="K1488" i="14"/>
  <c r="L1488" i="14" s="1"/>
  <c r="K1432" i="14"/>
  <c r="L1432" i="14" s="1"/>
  <c r="K1468" i="14"/>
  <c r="L1468" i="14" s="1"/>
  <c r="K1535" i="14"/>
  <c r="L1535" i="14" s="1"/>
  <c r="K1500" i="14"/>
  <c r="L1500" i="14" s="1"/>
  <c r="K1590" i="14"/>
  <c r="L1590" i="14" s="1"/>
  <c r="K1632" i="14"/>
  <c r="L1632" i="14" s="1"/>
  <c r="K1675" i="14"/>
  <c r="L1675" i="14" s="1"/>
  <c r="K1573" i="14"/>
  <c r="L1573" i="14" s="1"/>
  <c r="K1610" i="14"/>
  <c r="L1610" i="14" s="1"/>
  <c r="K1662" i="14"/>
  <c r="L1662" i="14" s="1"/>
  <c r="K1553" i="14"/>
  <c r="L1553" i="14" s="1"/>
  <c r="K1568" i="14"/>
  <c r="L1568" i="14" s="1"/>
  <c r="K1602" i="14"/>
  <c r="L1602" i="14" s="1"/>
  <c r="K1628" i="14"/>
  <c r="L1628" i="14" s="1"/>
  <c r="K1653" i="14"/>
  <c r="L1653" i="14" s="1"/>
  <c r="K1756" i="14"/>
  <c r="L1756" i="14" s="1"/>
  <c r="K1746" i="14"/>
  <c r="L1746" i="14" s="1"/>
  <c r="K1805" i="14"/>
  <c r="L1805" i="14" s="1"/>
  <c r="K1734" i="14"/>
  <c r="L1734" i="14" s="1"/>
  <c r="K1774" i="14"/>
  <c r="L1774" i="14" s="1"/>
  <c r="K1760" i="14"/>
  <c r="L1760" i="14" s="1"/>
  <c r="K1682" i="14"/>
  <c r="L1682" i="14" s="1"/>
  <c r="K1701" i="14"/>
  <c r="L1701" i="14" s="1"/>
  <c r="K1739" i="14"/>
  <c r="L1739" i="14" s="1"/>
  <c r="K1779" i="14"/>
  <c r="L1779" i="14" s="1"/>
  <c r="K1700" i="14"/>
  <c r="L1700" i="14" s="1"/>
  <c r="K1755" i="14"/>
  <c r="L1755" i="14" s="1"/>
  <c r="K1796" i="14"/>
  <c r="L1796" i="14" s="1"/>
  <c r="K1726" i="14"/>
  <c r="L1726" i="14" s="1"/>
  <c r="K1771" i="14"/>
  <c r="L1771" i="14" s="1"/>
  <c r="K1794" i="14"/>
  <c r="L1794" i="14" s="1"/>
  <c r="K1842" i="14"/>
  <c r="L1842" i="14" s="1"/>
  <c r="K1886" i="14"/>
  <c r="L1886" i="14" s="1"/>
  <c r="K1837" i="14"/>
  <c r="L1837" i="14" s="1"/>
  <c r="K1848" i="14"/>
  <c r="L1848" i="14" s="1"/>
  <c r="K1838" i="14"/>
  <c r="L1838" i="14" s="1"/>
  <c r="K1832" i="14"/>
  <c r="L1832" i="14" s="1"/>
  <c r="K1894" i="14"/>
  <c r="L1894" i="14" s="1"/>
  <c r="K1919" i="14"/>
  <c r="L1919" i="14" s="1"/>
  <c r="K1937" i="14"/>
  <c r="L1937" i="14" s="1"/>
  <c r="K1965" i="14"/>
  <c r="L1965" i="14" s="1"/>
  <c r="K1974" i="14"/>
  <c r="L1974" i="14" s="1"/>
  <c r="K1905" i="14"/>
  <c r="L1905" i="14" s="1"/>
  <c r="K1950" i="14"/>
  <c r="L1950" i="14" s="1"/>
  <c r="K1868" i="14"/>
  <c r="L1868" i="14" s="1"/>
  <c r="K1946" i="14"/>
  <c r="L1946" i="14" s="1"/>
  <c r="K1932" i="14"/>
  <c r="L1932" i="14" s="1"/>
  <c r="K1909" i="14"/>
  <c r="L1909" i="14" s="1"/>
  <c r="K1930" i="14"/>
  <c r="L1930" i="14" s="1"/>
  <c r="K2044" i="14"/>
  <c r="L2044" i="14" s="1"/>
  <c r="K2024" i="14"/>
  <c r="L2024" i="14" s="1"/>
  <c r="K2088" i="14"/>
  <c r="L2088" i="14" s="1"/>
  <c r="K2114" i="14"/>
  <c r="L2114" i="14" s="1"/>
  <c r="K2108" i="14"/>
  <c r="L2108" i="14" s="1"/>
  <c r="K2097" i="14"/>
  <c r="L2097" i="14" s="1"/>
  <c r="K2042" i="14"/>
  <c r="L2042" i="14" s="1"/>
  <c r="K2081" i="14"/>
  <c r="L2081" i="14" s="1"/>
  <c r="K2070" i="14"/>
  <c r="L2070" i="14" s="1"/>
  <c r="K2085" i="14"/>
  <c r="L2085" i="14" s="1"/>
  <c r="K2086" i="14"/>
  <c r="L2086" i="14" s="1"/>
  <c r="K2159" i="14"/>
  <c r="L2159" i="14" s="1"/>
  <c r="K2134" i="14"/>
  <c r="L2134" i="14" s="1"/>
  <c r="K2127" i="14"/>
  <c r="L2127" i="14" s="1"/>
  <c r="K2152" i="14"/>
  <c r="L2152" i="14" s="1"/>
  <c r="K2131" i="14"/>
  <c r="L2131" i="14" s="1"/>
  <c r="K2154" i="14"/>
  <c r="L2154" i="14" s="1"/>
  <c r="K2173" i="14"/>
  <c r="L2173" i="14" s="1"/>
  <c r="K2215" i="14"/>
  <c r="L2215" i="14" s="1"/>
  <c r="K2192" i="14"/>
  <c r="L2192" i="14" s="1"/>
  <c r="K2184" i="14"/>
  <c r="L2184" i="14" s="1"/>
  <c r="K2188" i="14"/>
  <c r="L2188" i="14" s="1"/>
  <c r="K2236" i="14"/>
  <c r="L2236" i="14" s="1"/>
  <c r="K2252" i="14"/>
  <c r="L2252" i="14" s="1"/>
  <c r="K2216" i="14"/>
  <c r="L2216" i="14" s="1"/>
  <c r="K2264" i="14"/>
  <c r="L2264" i="14" s="1"/>
  <c r="K2237" i="14"/>
  <c r="L2237" i="14" s="1"/>
  <c r="K2266" i="14"/>
  <c r="L2266" i="14" s="1"/>
  <c r="K2282" i="14"/>
  <c r="L2282" i="14" s="1"/>
  <c r="K2344" i="14"/>
  <c r="L2344" i="14" s="1"/>
  <c r="K2313" i="14"/>
  <c r="L2313" i="14" s="1"/>
  <c r="K2309" i="14"/>
  <c r="L2309" i="14" s="1"/>
  <c r="K2322" i="14"/>
  <c r="L2322" i="14" s="1"/>
  <c r="K2310" i="14"/>
  <c r="L2310" i="14" s="1"/>
  <c r="K2357" i="14"/>
  <c r="L2357" i="14" s="1"/>
  <c r="K2332" i="14"/>
  <c r="L2332" i="14" s="1"/>
  <c r="K2380" i="14"/>
  <c r="L2380" i="14" s="1"/>
  <c r="K2315" i="14"/>
  <c r="L2315" i="14" s="1"/>
  <c r="K80" i="14"/>
  <c r="L80" i="14" s="1"/>
  <c r="K58" i="14"/>
  <c r="L58" i="14" s="1"/>
  <c r="K13" i="14"/>
  <c r="L13" i="14" s="1"/>
  <c r="K72" i="14"/>
  <c r="L72" i="14" s="1"/>
  <c r="K104" i="14"/>
  <c r="L104" i="14" s="1"/>
  <c r="K48" i="14"/>
  <c r="L48" i="14" s="1"/>
  <c r="K92" i="14"/>
  <c r="L92" i="14" s="1"/>
  <c r="K54" i="14"/>
  <c r="L54" i="14" s="1"/>
  <c r="K29" i="14"/>
  <c r="L29" i="14" s="1"/>
  <c r="K63" i="14"/>
  <c r="L63" i="14" s="1"/>
  <c r="K74" i="14"/>
  <c r="L74" i="14" s="1"/>
  <c r="K106" i="14"/>
  <c r="L106" i="14" s="1"/>
  <c r="K207" i="14"/>
  <c r="L207" i="14" s="1"/>
  <c r="K163" i="14"/>
  <c r="L163" i="14" s="1"/>
  <c r="K227" i="14"/>
  <c r="L227" i="14" s="1"/>
  <c r="K287" i="14"/>
  <c r="L287" i="14" s="1"/>
  <c r="K169" i="14"/>
  <c r="L169" i="14" s="1"/>
  <c r="K233" i="14"/>
  <c r="L233" i="14" s="1"/>
  <c r="K324" i="14"/>
  <c r="L324" i="14" s="1"/>
  <c r="K111" i="14"/>
  <c r="L111" i="14" s="1"/>
  <c r="K156" i="14"/>
  <c r="L156" i="14" s="1"/>
  <c r="K221" i="14"/>
  <c r="L221" i="14" s="1"/>
  <c r="K275" i="14"/>
  <c r="L275" i="14" s="1"/>
  <c r="K157" i="14"/>
  <c r="L157" i="14" s="1"/>
  <c r="K223" i="14"/>
  <c r="L223" i="14" s="1"/>
  <c r="K178" i="14"/>
  <c r="L178" i="14" s="1"/>
  <c r="K237" i="14"/>
  <c r="L237" i="14" s="1"/>
  <c r="K119" i="14"/>
  <c r="L119" i="14" s="1"/>
  <c r="K187" i="14"/>
  <c r="L187" i="14" s="1"/>
  <c r="K253" i="14"/>
  <c r="L253" i="14" s="1"/>
  <c r="K293" i="14"/>
  <c r="L293" i="14" s="1"/>
  <c r="K322" i="14"/>
  <c r="L322" i="14" s="1"/>
  <c r="K528" i="14"/>
  <c r="L528" i="14" s="1"/>
  <c r="K347" i="14"/>
  <c r="L347" i="14" s="1"/>
  <c r="K479" i="14"/>
  <c r="L479" i="14" s="1"/>
  <c r="K672" i="14"/>
  <c r="L672" i="14" s="1"/>
  <c r="K355" i="14"/>
  <c r="L355" i="14" s="1"/>
  <c r="K438" i="14"/>
  <c r="L438" i="14" s="1"/>
  <c r="K382" i="14"/>
  <c r="L382" i="14" s="1"/>
  <c r="K403" i="14"/>
  <c r="L403" i="14" s="1"/>
  <c r="K472" i="14"/>
  <c r="L472" i="14" s="1"/>
  <c r="K400" i="14"/>
  <c r="L400" i="14" s="1"/>
  <c r="K602" i="14"/>
  <c r="L602" i="14" s="1"/>
  <c r="K764" i="14"/>
  <c r="L764" i="14" s="1"/>
  <c r="K840" i="14"/>
  <c r="L840" i="14" s="1"/>
  <c r="K906" i="14"/>
  <c r="L906" i="14" s="1"/>
  <c r="K935" i="14"/>
  <c r="L935" i="14" s="1"/>
  <c r="K678" i="14"/>
  <c r="L678" i="14" s="1"/>
  <c r="K727" i="14"/>
  <c r="L727" i="14" s="1"/>
  <c r="K535" i="14"/>
  <c r="L535" i="14" s="1"/>
  <c r="K614" i="14"/>
  <c r="L614" i="14" s="1"/>
  <c r="K724" i="14"/>
  <c r="L724" i="14" s="1"/>
  <c r="K587" i="14"/>
  <c r="L587" i="14" s="1"/>
  <c r="K651" i="14"/>
  <c r="L651" i="14" s="1"/>
  <c r="K515" i="14"/>
  <c r="L515" i="14" s="1"/>
  <c r="K642" i="14"/>
  <c r="L642" i="14" s="1"/>
  <c r="K583" i="14"/>
  <c r="L583" i="14" s="1"/>
  <c r="K647" i="14"/>
  <c r="L647" i="14" s="1"/>
  <c r="K740" i="14"/>
  <c r="L740" i="14" s="1"/>
  <c r="K574" i="14"/>
  <c r="L574" i="14" s="1"/>
  <c r="K715" i="14"/>
  <c r="L715" i="14" s="1"/>
  <c r="K563" i="14"/>
  <c r="L563" i="14" s="1"/>
  <c r="K627" i="14"/>
  <c r="L627" i="14" s="1"/>
  <c r="K671" i="14"/>
  <c r="L671" i="14" s="1"/>
  <c r="K830" i="14"/>
  <c r="L830" i="14" s="1"/>
  <c r="K767" i="14"/>
  <c r="L767" i="14" s="1"/>
  <c r="K889" i="14"/>
  <c r="L889" i="14" s="1"/>
  <c r="K893" i="14"/>
  <c r="L893" i="14" s="1"/>
  <c r="K751" i="14"/>
  <c r="L751" i="14" s="1"/>
  <c r="K814" i="14"/>
  <c r="L814" i="14" s="1"/>
  <c r="K855" i="14"/>
  <c r="L855" i="14" s="1"/>
  <c r="K916" i="14"/>
  <c r="L916" i="14" s="1"/>
  <c r="K738" i="14"/>
  <c r="L738" i="14" s="1"/>
  <c r="K782" i="14"/>
  <c r="L782" i="14" s="1"/>
  <c r="K815" i="14"/>
  <c r="L815" i="14" s="1"/>
  <c r="K848" i="14"/>
  <c r="L848" i="14" s="1"/>
  <c r="K754" i="14"/>
  <c r="L754" i="14" s="1"/>
  <c r="K810" i="14"/>
  <c r="L810" i="14" s="1"/>
  <c r="K904" i="14"/>
  <c r="L904" i="14" s="1"/>
  <c r="K963" i="14"/>
  <c r="L963" i="14" s="1"/>
  <c r="K997" i="14"/>
  <c r="L997" i="14" s="1"/>
  <c r="K1071" i="14"/>
  <c r="L1071" i="14" s="1"/>
  <c r="K972" i="14"/>
  <c r="L972" i="14" s="1"/>
  <c r="K1044" i="14"/>
  <c r="L1044" i="14" s="1"/>
  <c r="K1144" i="14"/>
  <c r="L1144" i="14" s="1"/>
  <c r="K1003" i="14"/>
  <c r="L1003" i="14" s="1"/>
  <c r="K1038" i="14"/>
  <c r="L1038" i="14" s="1"/>
  <c r="K1086" i="14"/>
  <c r="L1086" i="14" s="1"/>
  <c r="K1148" i="14"/>
  <c r="L1148" i="14" s="1"/>
  <c r="K964" i="14"/>
  <c r="L964" i="14" s="1"/>
  <c r="K998" i="14"/>
  <c r="L998" i="14" s="1"/>
  <c r="K1033" i="14"/>
  <c r="L1033" i="14" s="1"/>
  <c r="K1099" i="14"/>
  <c r="L1099" i="14" s="1"/>
  <c r="K938" i="14"/>
  <c r="L938" i="14" s="1"/>
  <c r="K1004" i="14"/>
  <c r="L1004" i="14" s="1"/>
  <c r="K1113" i="14"/>
  <c r="L1113" i="14" s="1"/>
  <c r="K1253" i="14"/>
  <c r="L1253" i="14" s="1"/>
  <c r="K1017" i="14"/>
  <c r="L1017" i="14" s="1"/>
  <c r="K1065" i="14"/>
  <c r="L1065" i="14" s="1"/>
  <c r="K1102" i="14"/>
  <c r="L1102" i="14" s="1"/>
  <c r="K943" i="14"/>
  <c r="L943" i="14" s="1"/>
  <c r="K1070" i="14"/>
  <c r="L1070" i="14" s="1"/>
  <c r="K1137" i="14"/>
  <c r="L1137" i="14" s="1"/>
  <c r="K946" i="14"/>
  <c r="L946" i="14" s="1"/>
  <c r="K986" i="14"/>
  <c r="L986" i="14" s="1"/>
  <c r="K1011" i="14"/>
  <c r="L1011" i="14" s="1"/>
  <c r="K1083" i="14"/>
  <c r="L1083" i="14" s="1"/>
  <c r="K1127" i="14"/>
  <c r="L1127" i="14" s="1"/>
  <c r="K1285" i="14"/>
  <c r="L1285" i="14" s="1"/>
  <c r="K1126" i="14"/>
  <c r="L1126" i="14" s="1"/>
  <c r="K1370" i="14"/>
  <c r="L1370" i="14" s="1"/>
  <c r="K1431" i="14"/>
  <c r="L1431" i="14" s="1"/>
  <c r="K1184" i="14"/>
  <c r="L1184" i="14" s="1"/>
  <c r="K1258" i="14"/>
  <c r="L1258" i="14" s="1"/>
  <c r="K1222" i="14"/>
  <c r="L1222" i="14" s="1"/>
  <c r="K1284" i="14"/>
  <c r="L1284" i="14" s="1"/>
  <c r="K1296" i="14"/>
  <c r="L1296" i="14" s="1"/>
  <c r="K1186" i="14"/>
  <c r="L1186" i="14" s="1"/>
  <c r="K1250" i="14"/>
  <c r="L1250" i="14" s="1"/>
  <c r="K1287" i="14"/>
  <c r="L1287" i="14" s="1"/>
  <c r="K1220" i="14"/>
  <c r="L1220" i="14" s="1"/>
  <c r="K1286" i="14"/>
  <c r="L1286" i="14" s="1"/>
  <c r="K1334" i="14"/>
  <c r="L1334" i="14" s="1"/>
  <c r="K1365" i="14"/>
  <c r="L1365" i="14" s="1"/>
  <c r="K1410" i="14"/>
  <c r="L1410" i="14" s="1"/>
  <c r="K1322" i="14"/>
  <c r="L1322" i="14" s="1"/>
  <c r="K1419" i="14"/>
  <c r="L1419" i="14" s="1"/>
  <c r="K1356" i="14"/>
  <c r="L1356" i="14" s="1"/>
  <c r="K1346" i="14"/>
  <c r="L1346" i="14" s="1"/>
  <c r="K1316" i="14"/>
  <c r="L1316" i="14" s="1"/>
  <c r="K1402" i="14"/>
  <c r="L1402" i="14" s="1"/>
  <c r="K1377" i="14"/>
  <c r="L1377" i="14" s="1"/>
  <c r="K1461" i="14"/>
  <c r="L1461" i="14" s="1"/>
  <c r="K1494" i="14"/>
  <c r="L1494" i="14" s="1"/>
  <c r="K1544" i="14"/>
  <c r="L1544" i="14" s="1"/>
  <c r="K1495" i="14"/>
  <c r="L1495" i="14" s="1"/>
  <c r="K1453" i="14"/>
  <c r="L1453" i="14" s="1"/>
  <c r="K1433" i="14"/>
  <c r="L1433" i="14" s="1"/>
  <c r="K1476" i="14"/>
  <c r="L1476" i="14" s="1"/>
  <c r="K1436" i="14"/>
  <c r="L1436" i="14" s="1"/>
  <c r="K1460" i="14"/>
  <c r="L1460" i="14" s="1"/>
  <c r="K1507" i="14"/>
  <c r="L1507" i="14" s="1"/>
  <c r="K1539" i="14"/>
  <c r="L1539" i="14" s="1"/>
  <c r="K1482" i="14"/>
  <c r="L1482" i="14" s="1"/>
  <c r="K1597" i="14"/>
  <c r="L1597" i="14" s="1"/>
  <c r="K1633" i="14"/>
  <c r="L1633" i="14" s="1"/>
  <c r="K1695" i="14"/>
  <c r="L1695" i="14" s="1"/>
  <c r="K1574" i="14"/>
  <c r="L1574" i="14" s="1"/>
  <c r="K1645" i="14"/>
  <c r="L1645" i="14" s="1"/>
  <c r="K1546" i="14"/>
  <c r="L1546" i="14" s="1"/>
  <c r="K1620" i="14"/>
  <c r="L1620" i="14" s="1"/>
  <c r="K1677" i="14"/>
  <c r="L1677" i="14" s="1"/>
  <c r="K1577" i="14"/>
  <c r="L1577" i="14" s="1"/>
  <c r="K1624" i="14"/>
  <c r="L1624" i="14" s="1"/>
  <c r="K1542" i="14"/>
  <c r="L1542" i="14" s="1"/>
  <c r="K1629" i="14"/>
  <c r="L1629" i="14" s="1"/>
  <c r="K1654" i="14"/>
  <c r="L1654" i="14" s="1"/>
  <c r="K1538" i="14"/>
  <c r="L1538" i="14" s="1"/>
  <c r="K1669" i="14"/>
  <c r="L1669" i="14" s="1"/>
  <c r="K1745" i="14"/>
  <c r="L1745" i="14" s="1"/>
  <c r="K1759" i="14"/>
  <c r="L1759" i="14" s="1"/>
  <c r="K1688" i="14"/>
  <c r="L1688" i="14" s="1"/>
  <c r="K1735" i="14"/>
  <c r="L1735" i="14" s="1"/>
  <c r="K1789" i="14"/>
  <c r="L1789" i="14" s="1"/>
  <c r="K1702" i="14"/>
  <c r="L1702" i="14" s="1"/>
  <c r="K1727" i="14"/>
  <c r="L1727" i="14" s="1"/>
  <c r="K1781" i="14"/>
  <c r="L1781" i="14" s="1"/>
  <c r="K1133" i="14"/>
  <c r="L1133" i="14" s="1"/>
  <c r="K1010" i="14"/>
  <c r="L1010" i="14" s="1"/>
  <c r="K1006" i="14"/>
  <c r="L1006" i="14" s="1"/>
  <c r="K1364" i="14"/>
  <c r="L1364" i="14" s="1"/>
  <c r="K1294" i="14"/>
  <c r="L1294" i="14" s="1"/>
  <c r="K1254" i="14"/>
  <c r="L1254" i="14" s="1"/>
  <c r="K1198" i="14"/>
  <c r="L1198" i="14" s="1"/>
  <c r="K1399" i="14"/>
  <c r="L1399" i="14" s="1"/>
  <c r="K1381" i="14"/>
  <c r="L1381" i="14" s="1"/>
  <c r="K1391" i="14"/>
  <c r="L1391" i="14" s="1"/>
  <c r="K1368" i="14"/>
  <c r="L1368" i="14" s="1"/>
  <c r="K1313" i="14"/>
  <c r="L1313" i="14" s="1"/>
  <c r="K1395" i="14"/>
  <c r="L1395" i="14" s="1"/>
  <c r="K1517" i="14"/>
  <c r="L1517" i="14" s="1"/>
  <c r="K1506" i="14"/>
  <c r="L1506" i="14" s="1"/>
  <c r="K1537" i="14"/>
  <c r="L1537" i="14" s="1"/>
  <c r="K1521" i="14"/>
  <c r="L1521" i="14" s="1"/>
  <c r="K1560" i="14"/>
  <c r="L1560" i="14" s="1"/>
  <c r="K1582" i="14"/>
  <c r="L1582" i="14" s="1"/>
  <c r="K1661" i="14"/>
  <c r="L1661" i="14" s="1"/>
  <c r="K1594" i="14"/>
  <c r="L1594" i="14" s="1"/>
  <c r="K1550" i="14"/>
  <c r="L1550" i="14" s="1"/>
  <c r="K1685" i="14"/>
  <c r="L1685" i="14" s="1"/>
  <c r="K1713" i="14"/>
  <c r="L1713" i="14" s="1"/>
  <c r="K1785" i="14"/>
  <c r="L1785" i="14" s="1"/>
  <c r="K1733" i="14"/>
  <c r="L1733" i="14" s="1"/>
  <c r="K1795" i="14"/>
  <c r="L1795" i="14" s="1"/>
  <c r="K1874" i="14"/>
  <c r="L1874" i="14" s="1"/>
  <c r="K1854" i="14"/>
  <c r="L1854" i="14" s="1"/>
  <c r="K1834" i="14"/>
  <c r="L1834" i="14" s="1"/>
  <c r="K1806" i="14"/>
  <c r="L1806" i="14" s="1"/>
  <c r="K1865" i="14"/>
  <c r="L1865" i="14" s="1"/>
  <c r="K1934" i="14"/>
  <c r="L1934" i="14" s="1"/>
  <c r="K1900" i="14"/>
  <c r="L1900" i="14" s="1"/>
  <c r="K1983" i="14"/>
  <c r="L1983" i="14" s="1"/>
  <c r="K1982" i="14"/>
  <c r="L1982" i="14" s="1"/>
  <c r="K1964" i="14"/>
  <c r="L1964" i="14" s="1"/>
  <c r="K1973" i="14"/>
  <c r="L1973" i="14" s="1"/>
  <c r="K2003" i="14"/>
  <c r="L2003" i="14" s="1"/>
  <c r="K2007" i="14"/>
  <c r="L2007" i="14" s="1"/>
  <c r="K2058" i="14"/>
  <c r="L2058" i="14" s="1"/>
  <c r="K2076" i="14"/>
  <c r="L2076" i="14" s="1"/>
  <c r="K2038" i="14"/>
  <c r="L2038" i="14" s="1"/>
  <c r="K2080" i="14"/>
  <c r="L2080" i="14" s="1"/>
  <c r="K2165" i="14"/>
  <c r="L2165" i="14" s="1"/>
  <c r="K2119" i="14"/>
  <c r="L2119" i="14" s="1"/>
  <c r="K2224" i="14"/>
  <c r="L2224" i="14" s="1"/>
  <c r="K2220" i="14"/>
  <c r="L2220" i="14" s="1"/>
  <c r="K2251" i="14"/>
  <c r="L2251" i="14" s="1"/>
  <c r="K2286" i="14"/>
  <c r="L2286" i="14" s="1"/>
  <c r="K2255" i="14"/>
  <c r="L2255" i="14" s="1"/>
  <c r="K2258" i="14"/>
  <c r="L2258" i="14" s="1"/>
  <c r="K2368" i="14"/>
  <c r="L2368" i="14" s="1"/>
  <c r="K2323" i="14"/>
  <c r="L2323" i="14" s="1"/>
  <c r="K2318" i="14"/>
  <c r="L2318" i="14" s="1"/>
  <c r="K2371" i="14"/>
  <c r="L2371" i="14" s="1"/>
  <c r="K2372" i="14"/>
  <c r="L2372" i="14" s="1"/>
  <c r="K2325" i="14"/>
  <c r="L2325" i="14" s="1"/>
  <c r="K2358" i="14"/>
  <c r="L2358" i="14" s="1"/>
  <c r="K2375" i="14"/>
  <c r="L2375" i="14" s="1"/>
  <c r="K2398" i="14"/>
  <c r="L2398" i="14" s="1"/>
  <c r="K2414" i="14"/>
  <c r="L2414" i="14" s="1"/>
  <c r="K2415" i="14"/>
  <c r="L2415" i="14" s="1"/>
  <c r="K2147" i="14"/>
  <c r="L2147" i="14" s="1"/>
  <c r="K2267" i="14"/>
  <c r="L2267" i="14" s="1"/>
  <c r="K2307" i="14"/>
  <c r="L2307" i="14" s="1"/>
  <c r="K2396" i="14"/>
  <c r="L2396" i="14" s="1"/>
  <c r="K2407" i="14"/>
  <c r="L2407" i="14" s="1"/>
  <c r="K1042" i="14"/>
  <c r="L1042" i="14" s="1"/>
  <c r="K1114" i="14"/>
  <c r="L1114" i="14" s="1"/>
  <c r="K1379" i="14"/>
  <c r="L1379" i="14" s="1"/>
  <c r="K1276" i="14"/>
  <c r="L1276" i="14" s="1"/>
  <c r="K1326" i="14"/>
  <c r="L1326" i="14" s="1"/>
  <c r="K1218" i="14"/>
  <c r="L1218" i="14" s="1"/>
  <c r="K1303" i="14"/>
  <c r="L1303" i="14" s="1"/>
  <c r="K1204" i="14"/>
  <c r="L1204" i="14" s="1"/>
  <c r="K1324" i="14"/>
  <c r="L1324" i="14" s="1"/>
  <c r="K1415" i="14"/>
  <c r="L1415" i="14" s="1"/>
  <c r="K1388" i="14"/>
  <c r="L1388" i="14" s="1"/>
  <c r="K1342" i="14"/>
  <c r="L1342" i="14" s="1"/>
  <c r="K1426" i="14"/>
  <c r="L1426" i="14" s="1"/>
  <c r="K1440" i="14"/>
  <c r="L1440" i="14" s="1"/>
  <c r="K1532" i="14"/>
  <c r="L1532" i="14" s="1"/>
  <c r="K1486" i="14"/>
  <c r="L1486" i="14" s="1"/>
  <c r="K1445" i="14"/>
  <c r="L1445" i="14" s="1"/>
  <c r="K1513" i="14"/>
  <c r="L1513" i="14" s="1"/>
  <c r="K1524" i="14"/>
  <c r="L1524" i="14" s="1"/>
  <c r="K1589" i="14"/>
  <c r="L1589" i="14" s="1"/>
  <c r="K1549" i="14"/>
  <c r="L1549" i="14" s="1"/>
  <c r="K1526" i="14"/>
  <c r="L1526" i="14" s="1"/>
  <c r="K1699" i="14"/>
  <c r="L1699" i="14" s="1"/>
  <c r="K1601" i="14"/>
  <c r="L1601" i="14" s="1"/>
  <c r="K1714" i="14"/>
  <c r="L1714" i="14" s="1"/>
  <c r="K1878" i="14"/>
  <c r="L1878" i="14" s="1"/>
  <c r="K1898" i="14"/>
  <c r="L1898" i="14" s="1"/>
  <c r="K1828" i="14"/>
  <c r="L1828" i="14" s="1"/>
  <c r="K1822" i="14"/>
  <c r="L1822" i="14" s="1"/>
  <c r="K1938" i="14"/>
  <c r="L1938" i="14" s="1"/>
  <c r="K1908" i="14"/>
  <c r="L1908" i="14" s="1"/>
  <c r="K1989" i="14"/>
  <c r="L1989" i="14" s="1"/>
  <c r="K1907" i="14"/>
  <c r="L1907" i="14" s="1"/>
  <c r="K1968" i="14"/>
  <c r="L1968" i="14" s="1"/>
  <c r="K2060" i="14"/>
  <c r="L2060" i="14" s="1"/>
  <c r="K2026" i="14"/>
  <c r="L2026" i="14" s="1"/>
  <c r="K2094" i="14"/>
  <c r="L2094" i="14" s="1"/>
  <c r="K2046" i="14"/>
  <c r="L2046" i="14" s="1"/>
  <c r="K2064" i="14"/>
  <c r="L2064" i="14" s="1"/>
  <c r="K2105" i="14"/>
  <c r="L2105" i="14" s="1"/>
  <c r="K2155" i="14"/>
  <c r="L2155" i="14" s="1"/>
  <c r="K2179" i="14"/>
  <c r="L2179" i="14" s="1"/>
  <c r="K2183" i="14"/>
  <c r="L2183" i="14" s="1"/>
  <c r="K2172" i="14"/>
  <c r="L2172" i="14" s="1"/>
  <c r="K2234" i="14"/>
  <c r="L2234" i="14" s="1"/>
  <c r="K2228" i="14"/>
  <c r="L2228" i="14" s="1"/>
  <c r="K2269" i="14"/>
  <c r="L2269" i="14" s="1"/>
  <c r="K2277" i="14"/>
  <c r="L2277" i="14" s="1"/>
  <c r="K2356" i="14"/>
  <c r="L2356" i="14" s="1"/>
  <c r="K2298" i="14"/>
  <c r="L2298" i="14" s="1"/>
  <c r="K2345" i="14"/>
  <c r="L2345" i="14" s="1"/>
  <c r="K2302" i="14"/>
  <c r="L2302" i="14" s="1"/>
  <c r="K2364" i="14"/>
  <c r="L2364" i="14" s="1"/>
  <c r="K2328" i="14"/>
  <c r="L2328" i="14" s="1"/>
  <c r="K2363" i="14"/>
  <c r="L2363" i="14" s="1"/>
  <c r="K2367" i="14"/>
  <c r="L2367" i="14" s="1"/>
  <c r="K2417" i="14"/>
  <c r="L2417" i="14" s="1"/>
  <c r="K2421" i="14"/>
  <c r="L2421" i="14" s="1"/>
  <c r="K2449" i="14"/>
  <c r="L2449" i="14" s="1"/>
  <c r="K1380" i="14"/>
  <c r="L1380" i="14" s="1"/>
  <c r="K1528" i="14"/>
  <c r="L1528" i="14" s="1"/>
  <c r="K1565" i="14"/>
  <c r="L1565" i="14" s="1"/>
  <c r="K1691" i="14"/>
  <c r="L1691" i="14" s="1"/>
  <c r="K1783" i="14"/>
  <c r="L1783" i="14" s="1"/>
  <c r="K1804" i="14"/>
  <c r="L1804" i="14" s="1"/>
  <c r="K1933" i="14"/>
  <c r="L1933" i="14" s="1"/>
  <c r="K1935" i="14"/>
  <c r="L1935" i="14" s="1"/>
  <c r="K1899" i="14"/>
  <c r="L1899" i="14" s="1"/>
  <c r="K2110" i="14"/>
  <c r="L2110" i="14" s="1"/>
  <c r="K2193" i="14"/>
  <c r="L2193" i="14" s="1"/>
  <c r="K2268" i="14"/>
  <c r="L2268" i="14" s="1"/>
  <c r="K2253" i="14"/>
  <c r="L2253" i="14" s="1"/>
  <c r="K2343" i="14"/>
  <c r="L2343" i="14" s="1"/>
  <c r="K2338" i="14"/>
  <c r="L2338" i="14" s="1"/>
  <c r="K1063" i="14"/>
  <c r="L1063" i="14" s="1"/>
  <c r="K1029" i="14"/>
  <c r="L1029" i="14" s="1"/>
  <c r="K1141" i="14"/>
  <c r="L1141" i="14" s="1"/>
  <c r="K1118" i="14"/>
  <c r="L1118" i="14" s="1"/>
  <c r="K1174" i="14"/>
  <c r="L1174" i="14" s="1"/>
  <c r="K1162" i="14"/>
  <c r="L1162" i="14" s="1"/>
  <c r="K1272" i="14"/>
  <c r="L1272" i="14" s="1"/>
  <c r="K1224" i="14"/>
  <c r="L1224" i="14" s="1"/>
  <c r="K1314" i="14"/>
  <c r="L1314" i="14" s="1"/>
  <c r="K1262" i="14"/>
  <c r="L1262" i="14" s="1"/>
  <c r="K1416" i="14"/>
  <c r="L1416" i="14" s="1"/>
  <c r="K1414" i="14"/>
  <c r="L1414" i="14" s="1"/>
  <c r="K1424" i="14"/>
  <c r="L1424" i="14" s="1"/>
  <c r="K1444" i="14"/>
  <c r="L1444" i="14" s="1"/>
  <c r="K1527" i="14"/>
  <c r="L1527" i="14" s="1"/>
  <c r="K1548" i="14"/>
  <c r="L1548" i="14" s="1"/>
  <c r="K1462" i="14"/>
  <c r="L1462" i="14" s="1"/>
  <c r="K1534" i="14"/>
  <c r="L1534" i="14" s="1"/>
  <c r="K1616" i="14"/>
  <c r="L1616" i="14" s="1"/>
  <c r="K1557" i="14"/>
  <c r="L1557" i="14" s="1"/>
  <c r="K1637" i="14"/>
  <c r="L1637" i="14" s="1"/>
  <c r="K1613" i="14"/>
  <c r="L1613" i="14" s="1"/>
  <c r="K1708" i="14"/>
  <c r="L1708" i="14" s="1"/>
  <c r="K1715" i="14"/>
  <c r="L1715" i="14" s="1"/>
  <c r="K1761" i="14"/>
  <c r="L1761" i="14" s="1"/>
  <c r="K1737" i="14"/>
  <c r="L1737" i="14" s="1"/>
  <c r="K1723" i="14"/>
  <c r="L1723" i="14" s="1"/>
  <c r="K1694" i="14"/>
  <c r="L1694" i="14" s="1"/>
  <c r="K1725" i="14"/>
  <c r="L1725" i="14" s="1"/>
  <c r="K1829" i="14"/>
  <c r="L1829" i="14" s="1"/>
  <c r="K1800" i="14"/>
  <c r="L1800" i="14" s="1"/>
  <c r="K1873" i="14"/>
  <c r="L1873" i="14" s="1"/>
  <c r="K1914" i="14"/>
  <c r="L1914" i="14" s="1"/>
  <c r="K1956" i="14"/>
  <c r="L1956" i="14" s="1"/>
  <c r="K1931" i="14"/>
  <c r="L1931" i="14" s="1"/>
  <c r="K1903" i="14"/>
  <c r="L1903" i="14" s="1"/>
  <c r="K1991" i="14"/>
  <c r="L1991" i="14" s="1"/>
  <c r="K1924" i="14"/>
  <c r="L1924" i="14" s="1"/>
  <c r="K1888" i="14"/>
  <c r="L1888" i="14" s="1"/>
  <c r="K1972" i="14"/>
  <c r="L1972" i="14" s="1"/>
  <c r="K1912" i="14"/>
  <c r="L1912" i="14" s="1"/>
  <c r="K2023" i="14"/>
  <c r="L2023" i="14" s="1"/>
  <c r="K2092" i="14"/>
  <c r="L2092" i="14" s="1"/>
  <c r="K2074" i="14"/>
  <c r="L2074" i="14" s="1"/>
  <c r="K2096" i="14"/>
  <c r="L2096" i="14" s="1"/>
  <c r="K2101" i="14"/>
  <c r="L2101" i="14" s="1"/>
  <c r="K2122" i="14"/>
  <c r="L2122" i="14" s="1"/>
  <c r="K2135" i="14"/>
  <c r="L2135" i="14" s="1"/>
  <c r="K2124" i="14"/>
  <c r="L2124" i="14" s="1"/>
  <c r="K2177" i="14"/>
  <c r="L2177" i="14" s="1"/>
  <c r="K2201" i="14"/>
  <c r="L2201" i="14" s="1"/>
  <c r="K2181" i="14"/>
  <c r="L2181" i="14" s="1"/>
  <c r="K2244" i="14"/>
  <c r="L2244" i="14" s="1"/>
  <c r="K2233" i="14"/>
  <c r="L2233" i="14" s="1"/>
  <c r="K2276" i="14"/>
  <c r="L2276" i="14" s="1"/>
  <c r="K2370" i="14"/>
  <c r="L2370" i="14" s="1"/>
  <c r="K2353" i="14"/>
  <c r="L2353" i="14" s="1"/>
  <c r="K2394" i="14"/>
  <c r="L2394" i="14" s="1"/>
  <c r="K2373" i="14"/>
  <c r="L2373" i="14" s="1"/>
  <c r="K2383" i="14"/>
  <c r="L2383" i="14" s="1"/>
  <c r="K2382" i="14"/>
  <c r="L2382" i="14" s="1"/>
  <c r="K2381" i="14"/>
  <c r="L2381" i="14" s="1"/>
  <c r="K2369" i="14"/>
  <c r="L2369" i="14" s="1"/>
  <c r="K2406" i="14"/>
  <c r="L2406" i="14" s="1"/>
  <c r="K2425" i="14"/>
  <c r="L2425" i="14" s="1"/>
  <c r="K2422" i="14"/>
  <c r="L2422" i="14" s="1"/>
  <c r="K2411" i="14"/>
  <c r="L2411" i="14" s="1"/>
  <c r="K2405" i="14"/>
  <c r="L2405" i="14" s="1"/>
  <c r="K2452" i="14"/>
  <c r="L2452" i="14" s="1"/>
  <c r="K2112" i="14"/>
  <c r="L2112" i="14" s="1"/>
  <c r="K2278" i="14"/>
  <c r="L2278" i="14" s="1"/>
  <c r="K2401" i="14"/>
  <c r="L2401" i="14" s="1"/>
  <c r="K2379" i="14"/>
  <c r="L2379" i="14" s="1"/>
  <c r="K2403" i="14"/>
  <c r="L2403" i="14" s="1"/>
  <c r="K1307" i="14"/>
  <c r="L1307" i="14" s="1"/>
  <c r="K1836" i="14"/>
  <c r="L1836" i="14" s="1"/>
  <c r="K1112" i="14"/>
  <c r="L1112" i="14" s="1"/>
  <c r="K1193" i="14"/>
  <c r="L1193" i="14" s="1"/>
  <c r="K1142" i="14"/>
  <c r="L1142" i="14" s="1"/>
  <c r="K1283" i="14"/>
  <c r="L1283" i="14" s="1"/>
  <c r="K1386" i="14"/>
  <c r="L1386" i="14" s="1"/>
  <c r="K1168" i="14"/>
  <c r="L1168" i="14" s="1"/>
  <c r="K1282" i="14"/>
  <c r="L1282" i="14" s="1"/>
  <c r="K1234" i="14"/>
  <c r="L1234" i="14" s="1"/>
  <c r="K1268" i="14"/>
  <c r="L1268" i="14" s="1"/>
  <c r="K1411" i="14"/>
  <c r="L1411" i="14" s="1"/>
  <c r="K1350" i="14"/>
  <c r="L1350" i="14" s="1"/>
  <c r="K1347" i="14"/>
  <c r="L1347" i="14" s="1"/>
  <c r="K1435" i="14"/>
  <c r="L1435" i="14" s="1"/>
  <c r="K1332" i="14"/>
  <c r="L1332" i="14" s="1"/>
  <c r="K1429" i="14"/>
  <c r="L1429" i="14" s="1"/>
  <c r="K1437" i="14"/>
  <c r="L1437" i="14" s="1"/>
  <c r="K1458" i="14"/>
  <c r="L1458" i="14" s="1"/>
  <c r="K1457" i="14"/>
  <c r="L1457" i="14" s="1"/>
  <c r="K1469" i="14"/>
  <c r="L1469" i="14" s="1"/>
  <c r="K1617" i="14"/>
  <c r="L1617" i="14" s="1"/>
  <c r="K1522" i="14"/>
  <c r="L1522" i="14" s="1"/>
  <c r="K1638" i="14"/>
  <c r="L1638" i="14" s="1"/>
  <c r="K1649" i="14"/>
  <c r="L1649" i="14" s="1"/>
  <c r="K1614" i="14"/>
  <c r="L1614" i="14" s="1"/>
  <c r="K1724" i="14"/>
  <c r="L1724" i="14" s="1"/>
  <c r="K1763" i="14"/>
  <c r="L1763" i="14" s="1"/>
  <c r="K1750" i="14"/>
  <c r="L1750" i="14" s="1"/>
  <c r="K1754" i="14"/>
  <c r="L1754" i="14" s="1"/>
  <c r="K1849" i="14"/>
  <c r="L1849" i="14" s="1"/>
  <c r="K1846" i="14"/>
  <c r="L1846" i="14" s="1"/>
  <c r="K1840" i="14"/>
  <c r="L1840" i="14" s="1"/>
  <c r="K1906" i="14"/>
  <c r="L1906" i="14" s="1"/>
  <c r="K1917" i="14"/>
  <c r="L1917" i="14" s="1"/>
  <c r="K1978" i="14"/>
  <c r="L1978" i="14" s="1"/>
  <c r="K1896" i="14"/>
  <c r="L1896" i="14" s="1"/>
  <c r="K2001" i="14"/>
  <c r="L2001" i="14" s="1"/>
  <c r="K2018" i="14"/>
  <c r="L2018" i="14" s="1"/>
  <c r="K2051" i="14"/>
  <c r="L2051" i="14" s="1"/>
  <c r="K2095" i="14"/>
  <c r="L2095" i="14" s="1"/>
  <c r="K2099" i="14"/>
  <c r="L2099" i="14" s="1"/>
  <c r="K2103" i="14"/>
  <c r="L2103" i="14" s="1"/>
  <c r="K2140" i="14"/>
  <c r="L2140" i="14" s="1"/>
  <c r="K2187" i="14"/>
  <c r="L2187" i="14" s="1"/>
  <c r="K2212" i="14"/>
  <c r="L2212" i="14" s="1"/>
  <c r="K2280" i="14"/>
  <c r="L2280" i="14" s="1"/>
  <c r="K2257" i="14"/>
  <c r="L2257" i="14" s="1"/>
  <c r="K2284" i="14"/>
  <c r="L2284" i="14" s="1"/>
  <c r="K2294" i="14"/>
  <c r="L2294" i="14" s="1"/>
  <c r="K2342" i="14"/>
  <c r="L2342" i="14" s="1"/>
  <c r="K2395" i="14"/>
  <c r="L2395" i="14" s="1"/>
  <c r="K2311" i="14"/>
  <c r="L2311" i="14" s="1"/>
  <c r="K2384" i="14"/>
  <c r="L2384" i="14" s="1"/>
  <c r="K2377" i="14"/>
  <c r="L2377" i="14" s="1"/>
  <c r="K2399" i="14"/>
  <c r="L2399" i="14" s="1"/>
  <c r="K2427" i="14"/>
  <c r="L2427" i="14" s="1"/>
  <c r="K2419" i="14"/>
  <c r="L2419" i="14" s="1"/>
  <c r="K2455" i="14"/>
  <c r="L2455" i="14" s="1"/>
  <c r="K2447" i="14"/>
  <c r="L2447" i="14" s="1"/>
  <c r="K2439" i="14"/>
  <c r="L2439" i="14" s="1"/>
  <c r="K2299" i="14"/>
  <c r="L2299" i="14" s="1"/>
  <c r="K2314" i="14"/>
  <c r="L2314" i="14" s="1"/>
  <c r="K2359" i="14"/>
  <c r="L2359" i="14" s="1"/>
  <c r="K2446" i="14"/>
  <c r="L2446" i="14" s="1"/>
  <c r="K2442" i="14"/>
  <c r="L2442" i="14" s="1"/>
  <c r="K1206" i="14"/>
  <c r="L1206" i="14" s="1"/>
  <c r="K1188" i="14"/>
  <c r="L1188" i="14" s="1"/>
  <c r="K1390" i="14"/>
  <c r="L1390" i="14" s="1"/>
  <c r="K1485" i="14"/>
  <c r="L1485" i="14" s="1"/>
  <c r="K1520" i="14"/>
  <c r="L1520" i="14" s="1"/>
  <c r="K1674" i="14"/>
  <c r="L1674" i="14" s="1"/>
  <c r="K1864" i="14"/>
  <c r="L1864" i="14" s="1"/>
  <c r="K1897" i="14"/>
  <c r="L1897" i="14" s="1"/>
  <c r="K1925" i="14"/>
  <c r="L1925" i="14" s="1"/>
  <c r="K2052" i="14"/>
  <c r="L2052" i="14" s="1"/>
  <c r="K2349" i="14"/>
  <c r="L2349" i="14" s="1"/>
  <c r="K2434" i="14"/>
  <c r="L2434" i="14" s="1"/>
  <c r="K1058" i="14"/>
  <c r="L1058" i="14" s="1"/>
  <c r="K1225" i="14"/>
  <c r="L1225" i="14" s="1"/>
  <c r="K1146" i="14"/>
  <c r="L1146" i="14" s="1"/>
  <c r="K1406" i="14"/>
  <c r="L1406" i="14" s="1"/>
  <c r="K1216" i="14"/>
  <c r="L1216" i="14" s="1"/>
  <c r="K1248" i="14"/>
  <c r="L1248" i="14" s="1"/>
  <c r="K1278" i="14"/>
  <c r="L1278" i="14" s="1"/>
  <c r="K1319" i="14"/>
  <c r="L1319" i="14" s="1"/>
  <c r="K1327" i="14"/>
  <c r="L1327" i="14" s="1"/>
  <c r="K1412" i="14"/>
  <c r="L1412" i="14" s="1"/>
  <c r="K1351" i="14"/>
  <c r="L1351" i="14" s="1"/>
  <c r="K1338" i="14"/>
  <c r="L1338" i="14" s="1"/>
  <c r="K1417" i="14"/>
  <c r="L1417" i="14" s="1"/>
  <c r="K1304" i="14"/>
  <c r="L1304" i="14" s="1"/>
  <c r="K1473" i="14"/>
  <c r="L1473" i="14" s="1"/>
  <c r="K1618" i="14"/>
  <c r="L1618" i="14" s="1"/>
  <c r="K1518" i="14"/>
  <c r="L1518" i="14" s="1"/>
  <c r="K1650" i="14"/>
  <c r="L1650" i="14" s="1"/>
  <c r="K1642" i="14"/>
  <c r="L1642" i="14" s="1"/>
  <c r="K1561" i="14"/>
  <c r="L1561" i="14" s="1"/>
  <c r="K1742" i="14"/>
  <c r="L1742" i="14" s="1"/>
  <c r="K1744" i="14"/>
  <c r="L1744" i="14" s="1"/>
  <c r="K1705" i="14"/>
  <c r="L1705" i="14" s="1"/>
  <c r="K1704" i="14"/>
  <c r="L1704" i="14" s="1"/>
  <c r="K1686" i="14"/>
  <c r="L1686" i="14" s="1"/>
  <c r="K1821" i="14"/>
  <c r="L1821" i="14" s="1"/>
  <c r="K1736" i="14"/>
  <c r="L1736" i="14" s="1"/>
  <c r="K1741" i="14"/>
  <c r="L1741" i="14" s="1"/>
  <c r="K1698" i="14"/>
  <c r="L1698" i="14" s="1"/>
  <c r="K1766" i="14"/>
  <c r="L1766" i="14" s="1"/>
  <c r="K1910" i="14"/>
  <c r="L1910" i="14" s="1"/>
  <c r="K1841" i="14"/>
  <c r="L1841" i="14" s="1"/>
  <c r="K1869" i="14"/>
  <c r="L1869" i="14" s="1"/>
  <c r="K1824" i="14"/>
  <c r="L1824" i="14" s="1"/>
  <c r="K1962" i="14"/>
  <c r="L1962" i="14" s="1"/>
  <c r="K1948" i="14"/>
  <c r="L1948" i="14" s="1"/>
  <c r="K1976" i="14"/>
  <c r="L1976" i="14" s="1"/>
  <c r="K1876" i="14"/>
  <c r="L1876" i="14" s="1"/>
  <c r="K1901" i="14"/>
  <c r="L1901" i="14" s="1"/>
  <c r="K2009" i="14"/>
  <c r="L2009" i="14" s="1"/>
  <c r="K2028" i="14"/>
  <c r="L2028" i="14" s="1"/>
  <c r="K2107" i="14"/>
  <c r="L2107" i="14" s="1"/>
  <c r="K2106" i="14"/>
  <c r="L2106" i="14" s="1"/>
  <c r="K2118" i="14"/>
  <c r="L2118" i="14" s="1"/>
  <c r="K2082" i="14"/>
  <c r="L2082" i="14" s="1"/>
  <c r="K2084" i="14"/>
  <c r="L2084" i="14" s="1"/>
  <c r="K2148" i="14"/>
  <c r="L2148" i="14" s="1"/>
  <c r="K2150" i="14"/>
  <c r="L2150" i="14" s="1"/>
  <c r="K2182" i="14"/>
  <c r="L2182" i="14" s="1"/>
  <c r="K2168" i="14"/>
  <c r="L2168" i="14" s="1"/>
  <c r="K2178" i="14"/>
  <c r="L2178" i="14" s="1"/>
  <c r="K2222" i="14"/>
  <c r="L2222" i="14" s="1"/>
  <c r="K2285" i="14"/>
  <c r="L2285" i="14" s="1"/>
  <c r="K2261" i="14"/>
  <c r="L2261" i="14" s="1"/>
  <c r="K2259" i="14"/>
  <c r="L2259" i="14" s="1"/>
  <c r="K2274" i="14"/>
  <c r="L2274" i="14" s="1"/>
  <c r="K2275" i="14"/>
  <c r="L2275" i="14" s="1"/>
  <c r="K2289" i="14"/>
  <c r="L2289" i="14" s="1"/>
  <c r="K2308" i="14"/>
  <c r="L2308" i="14" s="1"/>
  <c r="K2304" i="14"/>
  <c r="L2304" i="14" s="1"/>
  <c r="K2336" i="14"/>
  <c r="L2336" i="14" s="1"/>
  <c r="K2331" i="14"/>
  <c r="L2331" i="14" s="1"/>
  <c r="K2389" i="14"/>
  <c r="L2389" i="14" s="1"/>
  <c r="K2374" i="14"/>
  <c r="L2374" i="14" s="1"/>
  <c r="K2387" i="14"/>
  <c r="L2387" i="14" s="1"/>
  <c r="K2390" i="14"/>
  <c r="L2390" i="14" s="1"/>
  <c r="K2444" i="14"/>
  <c r="L2444" i="14" s="1"/>
  <c r="K2441" i="14"/>
  <c r="L2441" i="14" s="1"/>
  <c r="K2430" i="14"/>
  <c r="L2430" i="14" s="1"/>
  <c r="K2248" i="14"/>
  <c r="L2248" i="14" s="1"/>
  <c r="K2238" i="14"/>
  <c r="L2238" i="14" s="1"/>
  <c r="K2320" i="14"/>
  <c r="L2320" i="14" s="1"/>
  <c r="K2305" i="14"/>
  <c r="L2305" i="14" s="1"/>
  <c r="K2339" i="14"/>
  <c r="L2339" i="14" s="1"/>
  <c r="K2433" i="14"/>
  <c r="L2433" i="14" s="1"/>
  <c r="K1088" i="14"/>
  <c r="L1088" i="14" s="1"/>
  <c r="K1328" i="14"/>
  <c r="L1328" i="14" s="1"/>
  <c r="K1581" i="14"/>
  <c r="L1581" i="14" s="1"/>
  <c r="K1593" i="14"/>
  <c r="L1593" i="14" s="1"/>
  <c r="K2062" i="14"/>
  <c r="L2062" i="14" s="1"/>
  <c r="K2123" i="14"/>
  <c r="L2123" i="14" s="1"/>
  <c r="K2388" i="14"/>
  <c r="L2388" i="14" s="1"/>
  <c r="K974" i="14"/>
  <c r="L974" i="14" s="1"/>
  <c r="K1064" i="14"/>
  <c r="L1064" i="14" s="1"/>
  <c r="K1150" i="14"/>
  <c r="L1150" i="14" s="1"/>
  <c r="K1226" i="14"/>
  <c r="L1226" i="14" s="1"/>
  <c r="K1190" i="14"/>
  <c r="L1190" i="14" s="1"/>
  <c r="K1302" i="14"/>
  <c r="L1302" i="14" s="1"/>
  <c r="K1280" i="14"/>
  <c r="L1280" i="14" s="1"/>
  <c r="K1330" i="14"/>
  <c r="L1330" i="14" s="1"/>
  <c r="K1484" i="14"/>
  <c r="L1484" i="14" s="1"/>
  <c r="K1497" i="14"/>
  <c r="L1497" i="14" s="1"/>
  <c r="K1480" i="14"/>
  <c r="L1480" i="14" s="1"/>
  <c r="K1657" i="14"/>
  <c r="L1657" i="14" s="1"/>
  <c r="K1609" i="14"/>
  <c r="L1609" i="14" s="1"/>
  <c r="K1747" i="14"/>
  <c r="L1747" i="14" s="1"/>
  <c r="K1712" i="14"/>
  <c r="L1712" i="14" s="1"/>
  <c r="K1706" i="14"/>
  <c r="L1706" i="14" s="1"/>
  <c r="K1692" i="14"/>
  <c r="L1692" i="14" s="1"/>
  <c r="K1767" i="14"/>
  <c r="L1767" i="14" s="1"/>
  <c r="K1752" i="14"/>
  <c r="L1752" i="14" s="1"/>
  <c r="K1769" i="14"/>
  <c r="L1769" i="14" s="1"/>
  <c r="K1820" i="14"/>
  <c r="L1820" i="14" s="1"/>
  <c r="K1812" i="14"/>
  <c r="L1812" i="14" s="1"/>
  <c r="K1871" i="14"/>
  <c r="L1871" i="14" s="1"/>
  <c r="K1858" i="14"/>
  <c r="L1858" i="14" s="1"/>
  <c r="K1818" i="14"/>
  <c r="L1818" i="14" s="1"/>
  <c r="K1969" i="14"/>
  <c r="L1969" i="14" s="1"/>
  <c r="K1961" i="14"/>
  <c r="L1961" i="14" s="1"/>
  <c r="K1911" i="14"/>
  <c r="L1911" i="14" s="1"/>
  <c r="K1981" i="14"/>
  <c r="L1981" i="14" s="1"/>
  <c r="K1944" i="14"/>
  <c r="L1944" i="14" s="1"/>
  <c r="K1926" i="14"/>
  <c r="L1926" i="14" s="1"/>
  <c r="K1904" i="14"/>
  <c r="L1904" i="14" s="1"/>
  <c r="K1952" i="14"/>
  <c r="L1952" i="14" s="1"/>
  <c r="K2036" i="14"/>
  <c r="L2036" i="14" s="1"/>
  <c r="K2014" i="14"/>
  <c r="L2014" i="14" s="1"/>
  <c r="K2059" i="14"/>
  <c r="L2059" i="14" s="1"/>
  <c r="K2109" i="14"/>
  <c r="L2109" i="14" s="1"/>
  <c r="K2156" i="14"/>
  <c r="L2156" i="14" s="1"/>
  <c r="K2151" i="14"/>
  <c r="L2151" i="14" s="1"/>
  <c r="K2130" i="14"/>
  <c r="L2130" i="14" s="1"/>
  <c r="K2209" i="14"/>
  <c r="L2209" i="14" s="1"/>
  <c r="K2175" i="14"/>
  <c r="L2175" i="14" s="1"/>
  <c r="K2203" i="14"/>
  <c r="L2203" i="14" s="1"/>
  <c r="K2239" i="14"/>
  <c r="L2239" i="14" s="1"/>
  <c r="K2232" i="14"/>
  <c r="L2232" i="14" s="1"/>
  <c r="K2245" i="14"/>
  <c r="L2245" i="14" s="1"/>
  <c r="K2218" i="14"/>
  <c r="L2218" i="14" s="1"/>
  <c r="K2263" i="14"/>
  <c r="L2263" i="14" s="1"/>
  <c r="K2270" i="14"/>
  <c r="L2270" i="14" s="1"/>
  <c r="K2279" i="14"/>
  <c r="L2279" i="14" s="1"/>
  <c r="K2301" i="14"/>
  <c r="L2301" i="14" s="1"/>
  <c r="K2312" i="14"/>
  <c r="L2312" i="14" s="1"/>
  <c r="K2293" i="14"/>
  <c r="L2293" i="14" s="1"/>
  <c r="K2287" i="14"/>
  <c r="L2287" i="14" s="1"/>
  <c r="K2321" i="14"/>
  <c r="L2321" i="14" s="1"/>
  <c r="K2361" i="14"/>
  <c r="L2361" i="14" s="1"/>
  <c r="K2391" i="14"/>
  <c r="L2391" i="14" s="1"/>
  <c r="K2376" i="14"/>
  <c r="L2376" i="14" s="1"/>
  <c r="K2426" i="14"/>
  <c r="L2426" i="14" s="1"/>
  <c r="K2136" i="14"/>
  <c r="L2136" i="14" s="1"/>
  <c r="K2202" i="14"/>
  <c r="L2202" i="14" s="1"/>
  <c r="K2288" i="14"/>
  <c r="L2288" i="14" s="1"/>
  <c r="K1256" i="14"/>
  <c r="L1256" i="14" s="1"/>
  <c r="K1775" i="14"/>
  <c r="L1775" i="14" s="1"/>
  <c r="K1867" i="14"/>
  <c r="L1867" i="14" s="1"/>
  <c r="K1830" i="14"/>
  <c r="L1830" i="14" s="1"/>
  <c r="K2102" i="14"/>
  <c r="L2102" i="14" s="1"/>
  <c r="K2171" i="14"/>
  <c r="L2171" i="14" s="1"/>
  <c r="K2226" i="14"/>
  <c r="L2226" i="14" s="1"/>
  <c r="K2351" i="14"/>
  <c r="L2351" i="14" s="1"/>
  <c r="K971" i="14"/>
  <c r="L971" i="14" s="1"/>
  <c r="K1355" i="14"/>
  <c r="L1355" i="14" s="1"/>
  <c r="K1408" i="14"/>
  <c r="L1408" i="14" s="1"/>
  <c r="K1232" i="14"/>
  <c r="L1232" i="14" s="1"/>
  <c r="K1305" i="14"/>
  <c r="L1305" i="14" s="1"/>
  <c r="K1196" i="14"/>
  <c r="L1196" i="14" s="1"/>
  <c r="K1306" i="14"/>
  <c r="L1306" i="14" s="1"/>
  <c r="K1158" i="14"/>
  <c r="L1158" i="14" s="1"/>
  <c r="K1397" i="14"/>
  <c r="L1397" i="14" s="1"/>
  <c r="K1344" i="14"/>
  <c r="L1344" i="14" s="1"/>
  <c r="K1374" i="14"/>
  <c r="L1374" i="14" s="1"/>
  <c r="K1422" i="14"/>
  <c r="L1422" i="14" s="1"/>
  <c r="K1359" i="14"/>
  <c r="L1359" i="14" s="1"/>
  <c r="K1393" i="14"/>
  <c r="L1393" i="14" s="1"/>
  <c r="K1474" i="14"/>
  <c r="L1474" i="14" s="1"/>
  <c r="K1505" i="14"/>
  <c r="L1505" i="14" s="1"/>
  <c r="K1502" i="14"/>
  <c r="L1502" i="14" s="1"/>
  <c r="K1658" i="14"/>
  <c r="L1658" i="14" s="1"/>
  <c r="K1558" i="14"/>
  <c r="L1558" i="14" s="1"/>
  <c r="K1728" i="14"/>
  <c r="L1728" i="14" s="1"/>
  <c r="K1693" i="14"/>
  <c r="L1693" i="14" s="1"/>
  <c r="K1670" i="14"/>
  <c r="L1670" i="14" s="1"/>
  <c r="K1791" i="14"/>
  <c r="L1791" i="14" s="1"/>
  <c r="K1890" i="14"/>
  <c r="L1890" i="14" s="1"/>
  <c r="K1833" i="14"/>
  <c r="L1833" i="14" s="1"/>
  <c r="K1929" i="14"/>
  <c r="L1929" i="14" s="1"/>
  <c r="K1999" i="14"/>
  <c r="L1999" i="14" s="1"/>
  <c r="K1892" i="14"/>
  <c r="L1892" i="14" s="1"/>
  <c r="K1883" i="14"/>
  <c r="L1883" i="14" s="1"/>
  <c r="K1936" i="14"/>
  <c r="L1936" i="14" s="1"/>
  <c r="K1960" i="14"/>
  <c r="L1960" i="14" s="1"/>
  <c r="K2017" i="14"/>
  <c r="L2017" i="14" s="1"/>
  <c r="K2055" i="14"/>
  <c r="L2055" i="14" s="1"/>
  <c r="K1997" i="14"/>
  <c r="L1997" i="14" s="1"/>
  <c r="K2030" i="14"/>
  <c r="L2030" i="14" s="1"/>
  <c r="K2048" i="14"/>
  <c r="L2048" i="14" s="1"/>
  <c r="K2160" i="14"/>
  <c r="L2160" i="14" s="1"/>
  <c r="K2158" i="14"/>
  <c r="L2158" i="14" s="1"/>
  <c r="K2146" i="14"/>
  <c r="L2146" i="14" s="1"/>
  <c r="K2185" i="14"/>
  <c r="L2185" i="14" s="1"/>
  <c r="K2191" i="14"/>
  <c r="L2191" i="14" s="1"/>
  <c r="K2254" i="14"/>
  <c r="L2254" i="14" s="1"/>
  <c r="K2327" i="14"/>
  <c r="L2327" i="14" s="1"/>
  <c r="K2393" i="14"/>
  <c r="L2393" i="14" s="1"/>
  <c r="K2423" i="14"/>
  <c r="L2423" i="14" s="1"/>
  <c r="K1000" i="14"/>
  <c r="L1000" i="14" s="1"/>
  <c r="K1270" i="14"/>
  <c r="L1270" i="14" s="1"/>
  <c r="K1792" i="14"/>
  <c r="L1792" i="14" s="1"/>
  <c r="K1970" i="14"/>
  <c r="L1970" i="14" s="1"/>
  <c r="K2034" i="14"/>
  <c r="L2034" i="14" s="1"/>
  <c r="K2144" i="14"/>
  <c r="L2144" i="14" s="1"/>
  <c r="K2413" i="14"/>
  <c r="L2413" i="14" s="1"/>
  <c r="K2429" i="14"/>
  <c r="L2429" i="14" s="1"/>
  <c r="M1961" i="14" l="1"/>
  <c r="M2034" i="14"/>
  <c r="M2254" i="14"/>
  <c r="M1997" i="14"/>
  <c r="M1929" i="14"/>
  <c r="M1658" i="14"/>
  <c r="M1344" i="14"/>
  <c r="M1355" i="14"/>
  <c r="M1775" i="14"/>
  <c r="M2361" i="14"/>
  <c r="M2263" i="14"/>
  <c r="M2130" i="14"/>
  <c r="M1693" i="14"/>
  <c r="M2191" i="14"/>
  <c r="M2055" i="14"/>
  <c r="M1833" i="14"/>
  <c r="M1502" i="14"/>
  <c r="M1397" i="14"/>
  <c r="M971" i="14"/>
  <c r="M1256" i="14"/>
  <c r="M2321" i="14"/>
  <c r="M2218" i="14"/>
  <c r="M2151" i="14"/>
  <c r="M1926" i="14"/>
  <c r="M1871" i="14"/>
  <c r="M1328" i="14"/>
  <c r="M1970" i="14"/>
  <c r="M1792" i="14"/>
  <c r="M2185" i="14"/>
  <c r="M2017" i="14"/>
  <c r="M1890" i="14"/>
  <c r="M1505" i="14"/>
  <c r="M1158" i="14"/>
  <c r="M2351" i="14"/>
  <c r="M2288" i="14"/>
  <c r="M2287" i="14"/>
  <c r="M2245" i="14"/>
  <c r="M2156" i="14"/>
  <c r="M1944" i="14"/>
  <c r="M1812" i="14"/>
  <c r="M2423" i="14"/>
  <c r="M2160" i="14"/>
  <c r="M1359" i="14"/>
  <c r="M2102" i="14"/>
  <c r="M2301" i="14"/>
  <c r="M2014" i="14"/>
  <c r="M1150" i="14"/>
  <c r="M2336" i="14"/>
  <c r="M1270" i="14"/>
  <c r="M2146" i="14"/>
  <c r="M1960" i="14"/>
  <c r="M1791" i="14"/>
  <c r="M1474" i="14"/>
  <c r="M1306" i="14"/>
  <c r="M2226" i="14"/>
  <c r="M2202" i="14"/>
  <c r="M2293" i="14"/>
  <c r="M2232" i="14"/>
  <c r="M2109" i="14"/>
  <c r="M1981" i="14"/>
  <c r="M1820" i="14"/>
  <c r="M1609" i="14"/>
  <c r="M1190" i="14"/>
  <c r="M1593" i="14"/>
  <c r="M2238" i="14"/>
  <c r="M2389" i="14"/>
  <c r="M2259" i="14"/>
  <c r="M2148" i="14"/>
  <c r="M1901" i="14"/>
  <c r="M1910" i="14"/>
  <c r="M1705" i="14"/>
  <c r="M1473" i="14"/>
  <c r="M1278" i="14"/>
  <c r="M2349" i="14"/>
  <c r="M1390" i="14"/>
  <c r="M1000" i="14"/>
  <c r="M2158" i="14"/>
  <c r="M1936" i="14"/>
  <c r="M1670" i="14"/>
  <c r="M1393" i="14"/>
  <c r="M1196" i="14"/>
  <c r="M2171" i="14"/>
  <c r="M2136" i="14"/>
  <c r="M2312" i="14"/>
  <c r="M2239" i="14"/>
  <c r="M2059" i="14"/>
  <c r="M2429" i="14"/>
  <c r="M1883" i="14"/>
  <c r="M1305" i="14"/>
  <c r="M2426" i="14"/>
  <c r="M2203" i="14"/>
  <c r="M1480" i="14"/>
  <c r="M2430" i="14"/>
  <c r="M2285" i="14"/>
  <c r="M2082" i="14"/>
  <c r="M1752" i="14"/>
  <c r="M2413" i="14"/>
  <c r="M2393" i="14"/>
  <c r="M2048" i="14"/>
  <c r="M1892" i="14"/>
  <c r="M1728" i="14"/>
  <c r="M1422" i="14"/>
  <c r="M1232" i="14"/>
  <c r="M1830" i="14"/>
  <c r="M2376" i="14"/>
  <c r="M2279" i="14"/>
  <c r="M2175" i="14"/>
  <c r="M2036" i="14"/>
  <c r="M2144" i="14"/>
  <c r="M2327" i="14"/>
  <c r="M2030" i="14"/>
  <c r="M1999" i="14"/>
  <c r="M1558" i="14"/>
  <c r="M1374" i="14"/>
  <c r="M1408" i="14"/>
  <c r="M1867" i="14"/>
  <c r="M2391" i="14"/>
  <c r="M2270" i="14"/>
  <c r="M2209" i="14"/>
  <c r="M1976" i="14"/>
  <c r="M1904" i="14"/>
  <c r="M1858" i="14"/>
  <c r="M1706" i="14"/>
  <c r="M1330" i="14"/>
  <c r="M2388" i="14"/>
  <c r="M2339" i="14"/>
  <c r="M2390" i="14"/>
  <c r="M2289" i="14"/>
  <c r="M2168" i="14"/>
  <c r="M2107" i="14"/>
  <c r="M1824" i="14"/>
  <c r="M1821" i="14"/>
  <c r="M1650" i="14"/>
  <c r="M1412" i="14"/>
  <c r="M1712" i="14"/>
  <c r="M1280" i="14"/>
  <c r="M2123" i="14"/>
  <c r="M1747" i="14"/>
  <c r="M1302" i="14"/>
  <c r="M2062" i="14"/>
  <c r="M2320" i="14"/>
  <c r="M2374" i="14"/>
  <c r="M2274" i="14"/>
  <c r="M2150" i="14"/>
  <c r="M2009" i="14"/>
  <c r="M1911" i="14"/>
  <c r="M1769" i="14"/>
  <c r="M1657" i="14"/>
  <c r="M1226" i="14"/>
  <c r="M1969" i="14"/>
  <c r="M1767" i="14"/>
  <c r="M1497" i="14"/>
  <c r="M1064" i="14"/>
  <c r="M1088" i="14"/>
  <c r="M2441" i="14"/>
  <c r="M2304" i="14"/>
  <c r="M2222" i="14"/>
  <c r="M2118" i="14"/>
  <c r="M1952" i="14"/>
  <c r="M1818" i="14"/>
  <c r="M1692" i="14"/>
  <c r="M1484" i="14"/>
  <c r="M974" i="14"/>
  <c r="M2433" i="14"/>
  <c r="M2444" i="14"/>
  <c r="M1225" i="14"/>
  <c r="M1698" i="14"/>
  <c r="M1948" i="14"/>
  <c r="M1674" i="14"/>
  <c r="M2359" i="14"/>
  <c r="M2399" i="14"/>
  <c r="M2257" i="14"/>
  <c r="M2051" i="14"/>
  <c r="M1846" i="14"/>
  <c r="M1638" i="14"/>
  <c r="M1742" i="14"/>
  <c r="M1417" i="14"/>
  <c r="M1741" i="14"/>
  <c r="M1561" i="14"/>
  <c r="M2308" i="14"/>
  <c r="M1216" i="14"/>
  <c r="M1338" i="14"/>
  <c r="M1925" i="14"/>
  <c r="M1406" i="14"/>
  <c r="M1332" i="14"/>
  <c r="M1168" i="14"/>
  <c r="M2403" i="14"/>
  <c r="M2422" i="14"/>
  <c r="M2394" i="14"/>
  <c r="M2177" i="14"/>
  <c r="M2023" i="14"/>
  <c r="M1956" i="14"/>
  <c r="M1206" i="14"/>
  <c r="M2455" i="14"/>
  <c r="M2342" i="14"/>
  <c r="M1897" i="14"/>
  <c r="M2442" i="14"/>
  <c r="M2419" i="14"/>
  <c r="M2178" i="14"/>
  <c r="M1737" i="14"/>
  <c r="M1534" i="14"/>
  <c r="M1262" i="14"/>
  <c r="M1029" i="14"/>
  <c r="M1899" i="14"/>
  <c r="M1380" i="14"/>
  <c r="M2302" i="14"/>
  <c r="M2172" i="14"/>
  <c r="M2026" i="14"/>
  <c r="M1828" i="14"/>
  <c r="M1589" i="14"/>
  <c r="M1342" i="14"/>
  <c r="M1276" i="14"/>
  <c r="M2147" i="14"/>
  <c r="M2371" i="14"/>
  <c r="M2220" i="14"/>
  <c r="M2007" i="14"/>
  <c r="M2103" i="14"/>
  <c r="M2294" i="14"/>
  <c r="M2099" i="14"/>
  <c r="M1906" i="14"/>
  <c r="M1865" i="14"/>
  <c r="M1713" i="14"/>
  <c r="M1537" i="14"/>
  <c r="M1399" i="14"/>
  <c r="M1781" i="14"/>
  <c r="M1669" i="14"/>
  <c r="M1841" i="14"/>
  <c r="M2106" i="14"/>
  <c r="M1620" i="14"/>
  <c r="M1539" i="14"/>
  <c r="M1544" i="14"/>
  <c r="M1419" i="14"/>
  <c r="M1250" i="14"/>
  <c r="M1370" i="14"/>
  <c r="M1137" i="14"/>
  <c r="M1004" i="14"/>
  <c r="M1038" i="14"/>
  <c r="M904" i="14"/>
  <c r="M855" i="14"/>
  <c r="M627" i="14"/>
  <c r="M515" i="14"/>
  <c r="M935" i="14"/>
  <c r="M382" i="14"/>
  <c r="M293" i="14"/>
  <c r="M275" i="14"/>
  <c r="M227" i="14"/>
  <c r="M92" i="14"/>
  <c r="M2380" i="14"/>
  <c r="M2282" i="14"/>
  <c r="M2184" i="14"/>
  <c r="M2134" i="14"/>
  <c r="M2108" i="14"/>
  <c r="M1946" i="14"/>
  <c r="M1894" i="14"/>
  <c r="M1771" i="14"/>
  <c r="M1682" i="14"/>
  <c r="M1628" i="14"/>
  <c r="M1632" i="14"/>
  <c r="M1487" i="14"/>
  <c r="M1343" i="14"/>
  <c r="M1360" i="14"/>
  <c r="M1260" i="14"/>
  <c r="M1252" i="14"/>
  <c r="M977" i="14"/>
  <c r="M1081" i="14"/>
  <c r="M750" i="14"/>
  <c r="M892" i="14"/>
  <c r="M666" i="14"/>
  <c r="M723" i="14"/>
  <c r="M644" i="14"/>
  <c r="M467" i="14"/>
  <c r="M173" i="14"/>
  <c r="M277" i="14"/>
  <c r="M193" i="14"/>
  <c r="M70" i="14"/>
  <c r="M1095" i="14"/>
  <c r="M966" i="14"/>
  <c r="M775" i="14"/>
  <c r="M758" i="14"/>
  <c r="M567" i="14"/>
  <c r="M646" i="14"/>
  <c r="M634" i="14"/>
  <c r="M470" i="14"/>
  <c r="M387" i="14"/>
  <c r="M139" i="14"/>
  <c r="M109" i="14"/>
  <c r="M226" i="14"/>
  <c r="M37" i="14"/>
  <c r="M1151" i="14"/>
  <c r="M1143" i="14"/>
  <c r="M1237" i="14"/>
  <c r="M881" i="14"/>
  <c r="M890" i="14"/>
  <c r="M732" i="14"/>
  <c r="M698" i="14"/>
  <c r="M586" i="14"/>
  <c r="M544" i="14"/>
  <c r="M454" i="14"/>
  <c r="M283" i="14"/>
  <c r="M197" i="14"/>
  <c r="M154" i="14"/>
  <c r="M40" i="14"/>
  <c r="M1129" i="14"/>
  <c r="M1139" i="14"/>
  <c r="M828" i="14"/>
  <c r="M844" i="14"/>
  <c r="M682" i="14"/>
  <c r="M615" i="14"/>
  <c r="M554" i="14"/>
  <c r="M462" i="14"/>
  <c r="M367" i="14"/>
  <c r="M348" i="14"/>
  <c r="M146" i="14"/>
  <c r="M127" i="14"/>
  <c r="M175" i="14"/>
  <c r="M8" i="14"/>
  <c r="M2186" i="14"/>
  <c r="M2104" i="14"/>
  <c r="M2015" i="14"/>
  <c r="M1977" i="14"/>
  <c r="M1798" i="14"/>
  <c r="M1684" i="14"/>
  <c r="M1719" i="14"/>
  <c r="M1703" i="14"/>
  <c r="M1490" i="14"/>
  <c r="M1336" i="14"/>
  <c r="M1335" i="14"/>
  <c r="M1182" i="14"/>
  <c r="M1295" i="14"/>
  <c r="M1053" i="14"/>
  <c r="M1032" i="14"/>
  <c r="M1060" i="14"/>
  <c r="M827" i="14"/>
  <c r="M762" i="14"/>
  <c r="M886" i="14"/>
  <c r="M539" i="14"/>
  <c r="M655" i="14"/>
  <c r="M422" i="14"/>
  <c r="M366" i="14"/>
  <c r="M410" i="14"/>
  <c r="M308" i="14"/>
  <c r="M177" i="14"/>
  <c r="M225" i="14"/>
  <c r="M34" i="14"/>
  <c r="M2397" i="14"/>
  <c r="M2283" i="14"/>
  <c r="M2200" i="14"/>
  <c r="M2128" i="14"/>
  <c r="M1966" i="14"/>
  <c r="M1895" i="14"/>
  <c r="M1826" i="14"/>
  <c r="M1721" i="14"/>
  <c r="M1773" i="14"/>
  <c r="M1585" i="14"/>
  <c r="M1470" i="14"/>
  <c r="M1385" i="14"/>
  <c r="M1339" i="14"/>
  <c r="M1202" i="14"/>
  <c r="M1091" i="14"/>
  <c r="M1108" i="14"/>
  <c r="M978" i="14"/>
  <c r="M825" i="14"/>
  <c r="M928" i="14"/>
  <c r="M774" i="14"/>
  <c r="M779" i="14"/>
  <c r="M711" i="14"/>
  <c r="M492" i="14"/>
  <c r="M378" i="14"/>
  <c r="M406" i="14"/>
  <c r="M423" i="14"/>
  <c r="M344" i="14"/>
  <c r="M182" i="14"/>
  <c r="M91" i="14"/>
  <c r="M2409" i="14"/>
  <c r="M2347" i="14"/>
  <c r="M2296" i="14"/>
  <c r="M2180" i="14"/>
  <c r="M2089" i="14"/>
  <c r="M2016" i="14"/>
  <c r="M1913" i="14"/>
  <c r="M1816" i="14"/>
  <c r="M1717" i="14"/>
  <c r="M1625" i="14"/>
  <c r="M1483" i="14"/>
  <c r="M1407" i="14"/>
  <c r="M1382" i="14"/>
  <c r="M1292" i="14"/>
  <c r="M1442" i="14"/>
  <c r="M1076" i="14"/>
  <c r="M1156" i="14"/>
  <c r="M967" i="14"/>
  <c r="M1052" i="14"/>
  <c r="M920" i="14"/>
  <c r="M819" i="14"/>
  <c r="M622" i="14"/>
  <c r="M639" i="14"/>
  <c r="M374" i="14"/>
  <c r="M564" i="14"/>
  <c r="M490" i="14"/>
  <c r="M148" i="14"/>
  <c r="M123" i="14"/>
  <c r="M183" i="14"/>
  <c r="M30" i="14"/>
  <c r="M67" i="14"/>
  <c r="M19" i="14"/>
  <c r="M51" i="14"/>
  <c r="M60" i="14"/>
  <c r="M320" i="14"/>
  <c r="M176" i="14"/>
  <c r="M208" i="14"/>
  <c r="M240" i="14"/>
  <c r="M297" i="14"/>
  <c r="M514" i="14"/>
  <c r="M676" i="14"/>
  <c r="M317" i="14"/>
  <c r="M349" i="14"/>
  <c r="M381" i="14"/>
  <c r="M413" i="14"/>
  <c r="M453" i="14"/>
  <c r="M744" i="14"/>
  <c r="M473" i="14"/>
  <c r="M652" i="14"/>
  <c r="M497" i="14"/>
  <c r="M529" i="14"/>
  <c r="M561" i="14"/>
  <c r="M593" i="14"/>
  <c r="M625" i="14"/>
  <c r="M657" i="14"/>
  <c r="M689" i="14"/>
  <c r="M538" i="14"/>
  <c r="M729" i="14"/>
  <c r="M891" i="14"/>
  <c r="M923" i="14"/>
  <c r="M1097" i="14"/>
  <c r="M1265" i="14"/>
  <c r="M1229" i="14"/>
  <c r="M1031" i="14"/>
  <c r="M1119" i="14"/>
  <c r="M1187" i="14"/>
  <c r="M1219" i="14"/>
  <c r="M1251" i="14"/>
  <c r="M1400" i="14"/>
  <c r="M1541" i="14"/>
  <c r="M1555" i="14"/>
  <c r="M1499" i="14"/>
  <c r="M1579" i="14"/>
  <c r="M1611" i="14"/>
  <c r="M1643" i="14"/>
  <c r="M1672" i="14"/>
  <c r="M1592" i="14"/>
  <c r="M1644" i="14"/>
  <c r="M1807" i="14"/>
  <c r="M1772" i="14"/>
  <c r="M1815" i="14"/>
  <c r="M1847" i="14"/>
  <c r="M1980" i="14"/>
  <c r="M1947" i="14"/>
  <c r="M1993" i="14"/>
  <c r="M2008" i="14"/>
  <c r="M2043" i="14"/>
  <c r="M2025" i="14"/>
  <c r="M2045" i="14"/>
  <c r="M2077" i="14"/>
  <c r="M2157" i="14"/>
  <c r="M2217" i="14"/>
  <c r="M2225" i="14"/>
  <c r="M2297" i="14"/>
  <c r="M2340" i="14"/>
  <c r="M2404" i="14"/>
  <c r="M2428" i="14"/>
  <c r="M2305" i="14"/>
  <c r="M2387" i="14"/>
  <c r="M2275" i="14"/>
  <c r="M2182" i="14"/>
  <c r="M2028" i="14"/>
  <c r="M1869" i="14"/>
  <c r="M1686" i="14"/>
  <c r="M1518" i="14"/>
  <c r="M1327" i="14"/>
  <c r="M1058" i="14"/>
  <c r="M1520" i="14"/>
  <c r="M2314" i="14"/>
  <c r="M2377" i="14"/>
  <c r="M2280" i="14"/>
  <c r="M2018" i="14"/>
  <c r="M1849" i="14"/>
  <c r="M1522" i="14"/>
  <c r="M1435" i="14"/>
  <c r="M1386" i="14"/>
  <c r="M2379" i="14"/>
  <c r="M2425" i="14"/>
  <c r="M2353" i="14"/>
  <c r="M2124" i="14"/>
  <c r="M1912" i="14"/>
  <c r="M1914" i="14"/>
  <c r="M1761" i="14"/>
  <c r="M1462" i="14"/>
  <c r="M1314" i="14"/>
  <c r="M1063" i="14"/>
  <c r="M1935" i="14"/>
  <c r="M2449" i="14"/>
  <c r="M2345" i="14"/>
  <c r="M2183" i="14"/>
  <c r="M2060" i="14"/>
  <c r="M1898" i="14"/>
  <c r="M1524" i="14"/>
  <c r="M1388" i="14"/>
  <c r="M1379" i="14"/>
  <c r="M2415" i="14"/>
  <c r="M2318" i="14"/>
  <c r="M2224" i="14"/>
  <c r="M2003" i="14"/>
  <c r="M1806" i="14"/>
  <c r="M1685" i="14"/>
  <c r="M1506" i="14"/>
  <c r="M1198" i="14"/>
  <c r="M1727" i="14"/>
  <c r="M1538" i="14"/>
  <c r="M1546" i="14"/>
  <c r="M1507" i="14"/>
  <c r="M1494" i="14"/>
  <c r="M1322" i="14"/>
  <c r="M1186" i="14"/>
  <c r="M1126" i="14"/>
  <c r="M1070" i="14"/>
  <c r="M938" i="14"/>
  <c r="M1003" i="14"/>
  <c r="M810" i="14"/>
  <c r="M814" i="14"/>
  <c r="M563" i="14"/>
  <c r="M651" i="14"/>
  <c r="M906" i="14"/>
  <c r="M438" i="14"/>
  <c r="M253" i="14"/>
  <c r="M221" i="14"/>
  <c r="M163" i="14"/>
  <c r="M48" i="14"/>
  <c r="M2332" i="14"/>
  <c r="M2266" i="14"/>
  <c r="M2192" i="14"/>
  <c r="M2159" i="14"/>
  <c r="M2114" i="14"/>
  <c r="M1868" i="14"/>
  <c r="M1832" i="14"/>
  <c r="M1726" i="14"/>
  <c r="M1760" i="14"/>
  <c r="M1602" i="14"/>
  <c r="M1590" i="14"/>
  <c r="M1448" i="14"/>
  <c r="M1425" i="14"/>
  <c r="M1331" i="14"/>
  <c r="M1279" i="14"/>
  <c r="M1154" i="14"/>
  <c r="M1016" i="14"/>
  <c r="M1036" i="14"/>
  <c r="M847" i="14"/>
  <c r="M817" i="14"/>
  <c r="M531" i="14"/>
  <c r="M566" i="14"/>
  <c r="M396" i="14"/>
  <c r="M532" i="14"/>
  <c r="M231" i="14"/>
  <c r="M209" i="14"/>
  <c r="M62" i="14"/>
  <c r="M46" i="14"/>
  <c r="M1057" i="14"/>
  <c r="M1140" i="14"/>
  <c r="M932" i="14"/>
  <c r="M861" i="14"/>
  <c r="M670" i="14"/>
  <c r="M820" i="14"/>
  <c r="M612" i="14"/>
  <c r="M435" i="14"/>
  <c r="M465" i="14"/>
  <c r="M114" i="14"/>
  <c r="M274" i="14"/>
  <c r="M162" i="14"/>
  <c r="M64" i="14"/>
  <c r="M1048" i="14"/>
  <c r="M1089" i="14"/>
  <c r="M1021" i="14"/>
  <c r="M846" i="14"/>
  <c r="M853" i="14"/>
  <c r="M686" i="14"/>
  <c r="M598" i="14"/>
  <c r="M580" i="14"/>
  <c r="M430" i="14"/>
  <c r="M478" i="14"/>
  <c r="M230" i="14"/>
  <c r="M147" i="14"/>
  <c r="M352" i="14"/>
  <c r="M22" i="14"/>
  <c r="M1024" i="14"/>
  <c r="M988" i="14"/>
  <c r="M933" i="14"/>
  <c r="M755" i="14"/>
  <c r="M659" i="14"/>
  <c r="M555" i="14"/>
  <c r="M941" i="14"/>
  <c r="M426" i="14"/>
  <c r="M660" i="14"/>
  <c r="M219" i="14"/>
  <c r="M93" i="14"/>
  <c r="M89" i="14"/>
  <c r="M90" i="14"/>
  <c r="M75" i="14"/>
  <c r="M2235" i="14"/>
  <c r="M2056" i="14"/>
  <c r="M1942" i="14"/>
  <c r="M1958" i="14"/>
  <c r="M1870" i="14"/>
  <c r="M1738" i="14"/>
  <c r="M1782" i="14"/>
  <c r="M1679" i="14"/>
  <c r="M1450" i="14"/>
  <c r="M1358" i="14"/>
  <c r="M1396" i="14"/>
  <c r="M1275" i="14"/>
  <c r="M1271" i="14"/>
  <c r="M1085" i="14"/>
  <c r="M994" i="14"/>
  <c r="M953" i="14"/>
  <c r="M826" i="14"/>
  <c r="M926" i="14"/>
  <c r="M849" i="14"/>
  <c r="M799" i="14"/>
  <c r="M591" i="14"/>
  <c r="M376" i="14"/>
  <c r="M628" i="14"/>
  <c r="M370" i="14"/>
  <c r="M205" i="14"/>
  <c r="M145" i="14"/>
  <c r="M161" i="14"/>
  <c r="M44" i="14"/>
  <c r="M2365" i="14"/>
  <c r="M2291" i="14"/>
  <c r="M2167" i="14"/>
  <c r="M2100" i="14"/>
  <c r="M1918" i="14"/>
  <c r="M1975" i="14"/>
  <c r="M1877" i="14"/>
  <c r="M1696" i="14"/>
  <c r="M1730" i="14"/>
  <c r="M1681" i="14"/>
  <c r="M1556" i="14"/>
  <c r="M1404" i="14"/>
  <c r="M1434" i="14"/>
  <c r="M1301" i="14"/>
  <c r="M1019" i="14"/>
  <c r="M1080" i="14"/>
  <c r="M955" i="14"/>
  <c r="M921" i="14"/>
  <c r="M897" i="14"/>
  <c r="M885" i="14"/>
  <c r="M713" i="14"/>
  <c r="M667" i="14"/>
  <c r="M452" i="14"/>
  <c r="M314" i="14"/>
  <c r="M359" i="14"/>
  <c r="M343" i="14"/>
  <c r="M279" i="14"/>
  <c r="M122" i="14"/>
  <c r="M17" i="14"/>
  <c r="M2418" i="14"/>
  <c r="M2324" i="14"/>
  <c r="M2271" i="14"/>
  <c r="M2189" i="14"/>
  <c r="M2091" i="14"/>
  <c r="M2040" i="14"/>
  <c r="M1941" i="14"/>
  <c r="M1790" i="14"/>
  <c r="M1689" i="14"/>
  <c r="M1578" i="14"/>
  <c r="M1508" i="14"/>
  <c r="M1384" i="14"/>
  <c r="M1361" i="14"/>
  <c r="M1170" i="14"/>
  <c r="M1394" i="14"/>
  <c r="M1026" i="14"/>
  <c r="M1120" i="14"/>
  <c r="M1153" i="14"/>
  <c r="M1002" i="14"/>
  <c r="M857" i="14"/>
  <c r="M910" i="14"/>
  <c r="M768" i="14"/>
  <c r="M575" i="14"/>
  <c r="M450" i="14"/>
  <c r="M468" i="14"/>
  <c r="M350" i="14"/>
  <c r="M121" i="14"/>
  <c r="M234" i="14"/>
  <c r="M174" i="14"/>
  <c r="M124" i="14"/>
  <c r="M83" i="14"/>
  <c r="M23" i="14"/>
  <c r="M55" i="14"/>
  <c r="M84" i="14"/>
  <c r="M294" i="14"/>
  <c r="M180" i="14"/>
  <c r="M212" i="14"/>
  <c r="M244" i="14"/>
  <c r="M356" i="14"/>
  <c r="M518" i="14"/>
  <c r="M696" i="14"/>
  <c r="M321" i="14"/>
  <c r="M353" i="14"/>
  <c r="M385" i="14"/>
  <c r="M417" i="14"/>
  <c r="M457" i="14"/>
  <c r="M624" i="14"/>
  <c r="M756" i="14"/>
  <c r="M680" i="14"/>
  <c r="M501" i="14"/>
  <c r="M533" i="14"/>
  <c r="M565" i="14"/>
  <c r="M597" i="14"/>
  <c r="M629" i="14"/>
  <c r="M661" i="14"/>
  <c r="M717" i="14"/>
  <c r="M542" i="14"/>
  <c r="M784" i="14"/>
  <c r="M895" i="14"/>
  <c r="M927" i="14"/>
  <c r="M1169" i="14"/>
  <c r="M1159" i="14"/>
  <c r="M1245" i="14"/>
  <c r="M1035" i="14"/>
  <c r="M1123" i="14"/>
  <c r="M1191" i="14"/>
  <c r="M1223" i="14"/>
  <c r="M1255" i="14"/>
  <c r="M1439" i="14"/>
  <c r="M1515" i="14"/>
  <c r="M1455" i="14"/>
  <c r="M1503" i="14"/>
  <c r="M1583" i="14"/>
  <c r="M1615" i="14"/>
  <c r="M1647" i="14"/>
  <c r="M1673" i="14"/>
  <c r="M1596" i="14"/>
  <c r="M1648" i="14"/>
  <c r="M1825" i="14"/>
  <c r="M1776" i="14"/>
  <c r="M1819" i="14"/>
  <c r="M1851" i="14"/>
  <c r="M1985" i="14"/>
  <c r="M1951" i="14"/>
  <c r="M2021" i="14"/>
  <c r="M2067" i="14"/>
  <c r="M2047" i="14"/>
  <c r="M2121" i="14"/>
  <c r="M2049" i="14"/>
  <c r="M2129" i="14"/>
  <c r="M2211" i="14"/>
  <c r="M2227" i="14"/>
  <c r="M2260" i="14"/>
  <c r="M2341" i="14"/>
  <c r="M2326" i="14"/>
  <c r="M2443" i="14"/>
  <c r="M2432" i="14"/>
  <c r="M1704" i="14"/>
  <c r="M1618" i="14"/>
  <c r="M1319" i="14"/>
  <c r="M2434" i="14"/>
  <c r="M1485" i="14"/>
  <c r="M2299" i="14"/>
  <c r="M2384" i="14"/>
  <c r="M2212" i="14"/>
  <c r="M2001" i="14"/>
  <c r="M1754" i="14"/>
  <c r="M1617" i="14"/>
  <c r="M1347" i="14"/>
  <c r="M1283" i="14"/>
  <c r="M2401" i="14"/>
  <c r="M2406" i="14"/>
  <c r="M2370" i="14"/>
  <c r="M2135" i="14"/>
  <c r="M1972" i="14"/>
  <c r="M1873" i="14"/>
  <c r="M1715" i="14"/>
  <c r="M1548" i="14"/>
  <c r="M1224" i="14"/>
  <c r="M2338" i="14"/>
  <c r="M1933" i="14"/>
  <c r="M2421" i="14"/>
  <c r="M2298" i="14"/>
  <c r="M2179" i="14"/>
  <c r="M1968" i="14"/>
  <c r="M1878" i="14"/>
  <c r="M1513" i="14"/>
  <c r="M1415" i="14"/>
  <c r="M1114" i="14"/>
  <c r="M2414" i="14"/>
  <c r="M2323" i="14"/>
  <c r="M2119" i="14"/>
  <c r="M1973" i="14"/>
  <c r="M1834" i="14"/>
  <c r="M1550" i="14"/>
  <c r="M1517" i="14"/>
  <c r="M1254" i="14"/>
  <c r="M1702" i="14"/>
  <c r="M1654" i="14"/>
  <c r="M1645" i="14"/>
  <c r="M1460" i="14"/>
  <c r="M1461" i="14"/>
  <c r="M1410" i="14"/>
  <c r="M1296" i="14"/>
  <c r="M1285" i="14"/>
  <c r="M943" i="14"/>
  <c r="M1099" i="14"/>
  <c r="M1144" i="14"/>
  <c r="M754" i="14"/>
  <c r="M751" i="14"/>
  <c r="M715" i="14"/>
  <c r="M587" i="14"/>
  <c r="M840" i="14"/>
  <c r="M355" i="14"/>
  <c r="M187" i="14"/>
  <c r="M156" i="14"/>
  <c r="M207" i="14"/>
  <c r="M104" i="14"/>
  <c r="M2357" i="14"/>
  <c r="M2237" i="14"/>
  <c r="M2215" i="14"/>
  <c r="M2086" i="14"/>
  <c r="M2088" i="14"/>
  <c r="M1950" i="14"/>
  <c r="M1838" i="14"/>
  <c r="M1796" i="14"/>
  <c r="M1774" i="14"/>
  <c r="M1568" i="14"/>
  <c r="M1500" i="14"/>
  <c r="M1493" i="14"/>
  <c r="M1345" i="14"/>
  <c r="M1333" i="14"/>
  <c r="M1212" i="14"/>
  <c r="M1122" i="14"/>
  <c r="M999" i="14"/>
  <c r="M1145" i="14"/>
  <c r="M801" i="14"/>
  <c r="M888" i="14"/>
  <c r="M654" i="14"/>
  <c r="M623" i="14"/>
  <c r="M318" i="14"/>
  <c r="M466" i="14"/>
  <c r="M167" i="14"/>
  <c r="M94" i="14"/>
  <c r="M53" i="14"/>
  <c r="M6" i="14"/>
  <c r="M989" i="14"/>
  <c r="M1103" i="14"/>
  <c r="M803" i="14"/>
  <c r="M797" i="14"/>
  <c r="M745" i="14"/>
  <c r="M710" i="14"/>
  <c r="M395" i="14"/>
  <c r="M334" i="14"/>
  <c r="M420" i="14"/>
  <c r="M217" i="14"/>
  <c r="M151" i="14"/>
  <c r="M149" i="14"/>
  <c r="M10" i="14"/>
  <c r="M965" i="14"/>
  <c r="M1015" i="14"/>
  <c r="M987" i="14"/>
  <c r="M802" i="14"/>
  <c r="M873" i="14"/>
  <c r="M816" i="14"/>
  <c r="M808" i="14"/>
  <c r="M428" i="14"/>
  <c r="M331" i="14"/>
  <c r="M416" i="14"/>
  <c r="M166" i="14"/>
  <c r="M202" i="14"/>
  <c r="M270" i="14"/>
  <c r="M36" i="14"/>
  <c r="M985" i="14"/>
  <c r="M1135" i="14"/>
  <c r="M791" i="14"/>
  <c r="M864" i="14"/>
  <c r="M595" i="14"/>
  <c r="M809" i="14"/>
  <c r="M872" i="14"/>
  <c r="M379" i="14"/>
  <c r="M449" i="14"/>
  <c r="M160" i="14"/>
  <c r="M259" i="14"/>
  <c r="M201" i="14"/>
  <c r="M132" i="14"/>
  <c r="M7" i="14"/>
  <c r="M2111" i="14"/>
  <c r="M2083" i="14"/>
  <c r="M1921" i="14"/>
  <c r="M1915" i="14"/>
  <c r="M1885" i="14"/>
  <c r="M1765" i="14"/>
  <c r="M1731" i="14"/>
  <c r="M1564" i="14"/>
  <c r="M1465" i="14"/>
  <c r="M1438" i="14"/>
  <c r="M1349" i="14"/>
  <c r="M1298" i="14"/>
  <c r="M1210" i="14"/>
  <c r="M1034" i="14"/>
  <c r="M1124" i="14"/>
  <c r="M1066" i="14"/>
  <c r="M786" i="14"/>
  <c r="M877" i="14"/>
  <c r="M726" i="14"/>
  <c r="M694" i="14"/>
  <c r="M940" i="14"/>
  <c r="M342" i="14"/>
  <c r="M494" i="14"/>
  <c r="M508" i="14"/>
  <c r="M199" i="14"/>
  <c r="M300" i="14"/>
  <c r="M100" i="14"/>
  <c r="M9" i="14"/>
  <c r="M2330" i="14"/>
  <c r="M2249" i="14"/>
  <c r="M2190" i="14"/>
  <c r="M2078" i="14"/>
  <c r="M1945" i="14"/>
  <c r="M1943" i="14"/>
  <c r="M1856" i="14"/>
  <c r="M1786" i="14"/>
  <c r="M1757" i="14"/>
  <c r="M1678" i="14"/>
  <c r="M1479" i="14"/>
  <c r="M1357" i="14"/>
  <c r="M1372" i="14"/>
  <c r="M1238" i="14"/>
  <c r="M991" i="14"/>
  <c r="M1041" i="14"/>
  <c r="M1131" i="14"/>
  <c r="M858" i="14"/>
  <c r="M865" i="14"/>
  <c r="M804" i="14"/>
  <c r="M663" i="14"/>
  <c r="M582" i="14"/>
  <c r="M375" i="14"/>
  <c r="M488" i="14"/>
  <c r="M520" i="14"/>
  <c r="M269" i="14"/>
  <c r="M179" i="14"/>
  <c r="M194" i="14"/>
  <c r="M108" i="14"/>
  <c r="M2335" i="14"/>
  <c r="M2317" i="14"/>
  <c r="M2241" i="14"/>
  <c r="M2213" i="14"/>
  <c r="M2072" i="14"/>
  <c r="M1887" i="14"/>
  <c r="M1923" i="14"/>
  <c r="M1709" i="14"/>
  <c r="M1749" i="14"/>
  <c r="M1676" i="14"/>
  <c r="M1478" i="14"/>
  <c r="M1352" i="14"/>
  <c r="M1420" i="14"/>
  <c r="M1266" i="14"/>
  <c r="M1371" i="14"/>
  <c r="M990" i="14"/>
  <c r="M1077" i="14"/>
  <c r="M1094" i="14"/>
  <c r="M975" i="14"/>
  <c r="M900" i="14"/>
  <c r="M875" i="14"/>
  <c r="M707" i="14"/>
  <c r="M850" i="14"/>
  <c r="M482" i="14"/>
  <c r="M443" i="14"/>
  <c r="M560" i="14"/>
  <c r="M302" i="14"/>
  <c r="M170" i="14"/>
  <c r="M131" i="14"/>
  <c r="M96" i="14"/>
  <c r="M99" i="14"/>
  <c r="M27" i="14"/>
  <c r="M59" i="14"/>
  <c r="M79" i="14"/>
  <c r="M295" i="14"/>
  <c r="M184" i="14"/>
  <c r="M216" i="14"/>
  <c r="M248" i="14"/>
  <c r="M360" i="14"/>
  <c r="M568" i="14"/>
  <c r="M552" i="14"/>
  <c r="M325" i="14"/>
  <c r="M357" i="14"/>
  <c r="M389" i="14"/>
  <c r="M421" i="14"/>
  <c r="M461" i="14"/>
  <c r="M640" i="14"/>
  <c r="M556" i="14"/>
  <c r="M700" i="14"/>
  <c r="M505" i="14"/>
  <c r="M537" i="14"/>
  <c r="M569" i="14"/>
  <c r="M601" i="14"/>
  <c r="M633" i="14"/>
  <c r="M665" i="14"/>
  <c r="M733" i="14"/>
  <c r="M546" i="14"/>
  <c r="M824" i="14"/>
  <c r="M899" i="14"/>
  <c r="M930" i="14"/>
  <c r="M1175" i="14"/>
  <c r="M1161" i="14"/>
  <c r="M1261" i="14"/>
  <c r="M1039" i="14"/>
  <c r="M1167" i="14"/>
  <c r="M1195" i="14"/>
  <c r="M1227" i="14"/>
  <c r="M1259" i="14"/>
  <c r="M1443" i="14"/>
  <c r="M1516" i="14"/>
  <c r="M1459" i="14"/>
  <c r="M1536" i="14"/>
  <c r="M1587" i="14"/>
  <c r="M1619" i="14"/>
  <c r="M1651" i="14"/>
  <c r="M1680" i="14"/>
  <c r="M1600" i="14"/>
  <c r="M1652" i="14"/>
  <c r="M1811" i="14"/>
  <c r="M1780" i="14"/>
  <c r="M1823" i="14"/>
  <c r="M1855" i="14"/>
  <c r="M1987" i="14"/>
  <c r="M1955" i="14"/>
  <c r="M2020" i="14"/>
  <c r="M2075" i="14"/>
  <c r="M2002" i="14"/>
  <c r="M2125" i="14"/>
  <c r="M2053" i="14"/>
  <c r="M2133" i="14"/>
  <c r="M2221" i="14"/>
  <c r="M2240" i="14"/>
  <c r="M2242" i="14"/>
  <c r="M2354" i="14"/>
  <c r="M2350" i="14"/>
  <c r="M2451" i="14"/>
  <c r="M2438" i="14"/>
  <c r="M2439" i="14"/>
  <c r="M2311" i="14"/>
  <c r="M2187" i="14"/>
  <c r="M1896" i="14"/>
  <c r="M1750" i="14"/>
  <c r="M1469" i="14"/>
  <c r="M1350" i="14"/>
  <c r="M1142" i="14"/>
  <c r="M2278" i="14"/>
  <c r="M2369" i="14"/>
  <c r="M2276" i="14"/>
  <c r="M2122" i="14"/>
  <c r="M1888" i="14"/>
  <c r="M1800" i="14"/>
  <c r="M1708" i="14"/>
  <c r="M1527" i="14"/>
  <c r="M1272" i="14"/>
  <c r="M2343" i="14"/>
  <c r="M1804" i="14"/>
  <c r="M2417" i="14"/>
  <c r="M2356" i="14"/>
  <c r="M2155" i="14"/>
  <c r="M1907" i="14"/>
  <c r="M1714" i="14"/>
  <c r="M1445" i="14"/>
  <c r="M1324" i="14"/>
  <c r="M1042" i="14"/>
  <c r="M2398" i="14"/>
  <c r="M2368" i="14"/>
  <c r="M2165" i="14"/>
  <c r="M1964" i="14"/>
  <c r="M1854" i="14"/>
  <c r="M1594" i="14"/>
  <c r="M1395" i="14"/>
  <c r="M1294" i="14"/>
  <c r="M1789" i="14"/>
  <c r="M1629" i="14"/>
  <c r="M1574" i="14"/>
  <c r="M1436" i="14"/>
  <c r="M1377" i="14"/>
  <c r="M1365" i="14"/>
  <c r="M1284" i="14"/>
  <c r="M1127" i="14"/>
  <c r="M1102" i="14"/>
  <c r="M1033" i="14"/>
  <c r="M1044" i="14"/>
  <c r="M848" i="14"/>
  <c r="M893" i="14"/>
  <c r="M574" i="14"/>
  <c r="M724" i="14"/>
  <c r="M764" i="14"/>
  <c r="M672" i="14"/>
  <c r="M119" i="14"/>
  <c r="M111" i="14"/>
  <c r="M106" i="14"/>
  <c r="M72" i="14"/>
  <c r="M2310" i="14"/>
  <c r="M2264" i="14"/>
  <c r="M2173" i="14"/>
  <c r="M2085" i="14"/>
  <c r="M2024" i="14"/>
  <c r="M1905" i="14"/>
  <c r="M1848" i="14"/>
  <c r="M1755" i="14"/>
  <c r="M1734" i="14"/>
  <c r="M1553" i="14"/>
  <c r="M1535" i="14"/>
  <c r="M1454" i="14"/>
  <c r="M1308" i="14"/>
  <c r="M1274" i="14"/>
  <c r="M1288" i="14"/>
  <c r="M1257" i="14"/>
  <c r="M970" i="14"/>
  <c r="M1104" i="14"/>
  <c r="M781" i="14"/>
  <c r="M842" i="14"/>
  <c r="M798" i="14"/>
  <c r="M559" i="14"/>
  <c r="M536" i="14"/>
  <c r="M386" i="14"/>
  <c r="M292" i="14"/>
  <c r="M286" i="14"/>
  <c r="M71" i="14"/>
  <c r="M1090" i="14"/>
  <c r="M958" i="14"/>
  <c r="M1028" i="14"/>
  <c r="M777" i="14"/>
  <c r="M747" i="14"/>
  <c r="M674" i="14"/>
  <c r="M523" i="14"/>
  <c r="M315" i="14"/>
  <c r="M608" i="14"/>
  <c r="M372" i="14"/>
  <c r="M158" i="14"/>
  <c r="M82" i="14"/>
  <c r="M117" i="14"/>
  <c r="M45" i="14"/>
  <c r="M1147" i="14"/>
  <c r="M1289" i="14"/>
  <c r="M952" i="14"/>
  <c r="M931" i="14"/>
  <c r="M831" i="14"/>
  <c r="M558" i="14"/>
  <c r="M709" i="14"/>
  <c r="M504" i="14"/>
  <c r="M576" i="14"/>
  <c r="M326" i="14"/>
  <c r="M138" i="14"/>
  <c r="M150" i="14"/>
  <c r="M206" i="14"/>
  <c r="M57" i="14"/>
  <c r="M1177" i="14"/>
  <c r="M1072" i="14"/>
  <c r="M766" i="14"/>
  <c r="M829" i="14"/>
  <c r="M770" i="14"/>
  <c r="M705" i="14"/>
  <c r="M743" i="14"/>
  <c r="M499" i="14"/>
  <c r="M412" i="14"/>
  <c r="M81" i="14"/>
  <c r="M191" i="14"/>
  <c r="M336" i="14"/>
  <c r="M42" i="14"/>
  <c r="M56" i="14"/>
  <c r="M2120" i="14"/>
  <c r="M2068" i="14"/>
  <c r="M1893" i="14"/>
  <c r="M1872" i="14"/>
  <c r="M1814" i="14"/>
  <c r="M1722" i="14"/>
  <c r="M1606" i="14"/>
  <c r="M1530" i="14"/>
  <c r="M1512" i="14"/>
  <c r="M1403" i="14"/>
  <c r="M1312" i="14"/>
  <c r="M1208" i="14"/>
  <c r="M1378" i="14"/>
  <c r="M995" i="14"/>
  <c r="M956" i="14"/>
  <c r="M1012" i="14"/>
  <c r="M765" i="14"/>
  <c r="M843" i="14"/>
  <c r="M760" i="14"/>
  <c r="M658" i="14"/>
  <c r="M909" i="14"/>
  <c r="M459" i="14"/>
  <c r="M411" i="14"/>
  <c r="M448" i="14"/>
  <c r="M143" i="14"/>
  <c r="M262" i="14"/>
  <c r="M41" i="14"/>
  <c r="M2431" i="14"/>
  <c r="M2348" i="14"/>
  <c r="M2265" i="14"/>
  <c r="M2170" i="14"/>
  <c r="M2098" i="14"/>
  <c r="M1891" i="14"/>
  <c r="M1881" i="14"/>
  <c r="M1802" i="14"/>
  <c r="M1716" i="14"/>
  <c r="M1605" i="14"/>
  <c r="M1622" i="14"/>
  <c r="M1449" i="14"/>
  <c r="M1325" i="14"/>
  <c r="M1413" i="14"/>
  <c r="M1172" i="14"/>
  <c r="M954" i="14"/>
  <c r="M973" i="14"/>
  <c r="M1078" i="14"/>
  <c r="M759" i="14"/>
  <c r="M761" i="14"/>
  <c r="M722" i="14"/>
  <c r="M599" i="14"/>
  <c r="M741" i="14"/>
  <c r="M339" i="14"/>
  <c r="M439" i="14"/>
  <c r="M354" i="14"/>
  <c r="M152" i="14"/>
  <c r="M125" i="14"/>
  <c r="M78" i="14"/>
  <c r="M50" i="14"/>
  <c r="M2355" i="14"/>
  <c r="M2337" i="14"/>
  <c r="M2273" i="14"/>
  <c r="M2169" i="14"/>
  <c r="M2054" i="14"/>
  <c r="M1940" i="14"/>
  <c r="M1844" i="14"/>
  <c r="M1778" i="14"/>
  <c r="M1770" i="14"/>
  <c r="M1621" i="14"/>
  <c r="M1441" i="14"/>
  <c r="M1318" i="14"/>
  <c r="M1398" i="14"/>
  <c r="M1192" i="14"/>
  <c r="M1348" i="14"/>
  <c r="M957" i="14"/>
  <c r="M1005" i="14"/>
  <c r="M1046" i="14"/>
  <c r="M1115" i="14"/>
  <c r="M867" i="14"/>
  <c r="M794" i="14"/>
  <c r="M562" i="14"/>
  <c r="M792" i="14"/>
  <c r="M445" i="14"/>
  <c r="M358" i="14"/>
  <c r="M474" i="14"/>
  <c r="M245" i="14"/>
  <c r="M276" i="14"/>
  <c r="M101" i="14"/>
  <c r="M49" i="14"/>
  <c r="M73" i="14"/>
  <c r="M31" i="14"/>
  <c r="M16" i="14"/>
  <c r="M288" i="14"/>
  <c r="M298" i="14"/>
  <c r="M188" i="14"/>
  <c r="M220" i="14"/>
  <c r="M252" i="14"/>
  <c r="M273" i="14"/>
  <c r="M584" i="14"/>
  <c r="M708" i="14"/>
  <c r="M329" i="14"/>
  <c r="M361" i="14"/>
  <c r="M393" i="14"/>
  <c r="M425" i="14"/>
  <c r="M477" i="14"/>
  <c r="M656" i="14"/>
  <c r="M572" i="14"/>
  <c r="M720" i="14"/>
  <c r="M509" i="14"/>
  <c r="M541" i="14"/>
  <c r="M573" i="14"/>
  <c r="M605" i="14"/>
  <c r="M637" i="14"/>
  <c r="M669" i="14"/>
  <c r="M812" i="14"/>
  <c r="M550" i="14"/>
  <c r="M736" i="14"/>
  <c r="M903" i="14"/>
  <c r="M1269" i="14"/>
  <c r="M1185" i="14"/>
  <c r="M1163" i="14"/>
  <c r="M1273" i="14"/>
  <c r="M1043" i="14"/>
  <c r="M1293" i="14"/>
  <c r="M1199" i="14"/>
  <c r="M1231" i="14"/>
  <c r="M1263" i="14"/>
  <c r="M1563" i="14"/>
  <c r="M1567" i="14"/>
  <c r="M1463" i="14"/>
  <c r="M1543" i="14"/>
  <c r="M1591" i="14"/>
  <c r="M1623" i="14"/>
  <c r="M1655" i="14"/>
  <c r="M1572" i="14"/>
  <c r="M1604" i="14"/>
  <c r="M1656" i="14"/>
  <c r="M1801" i="14"/>
  <c r="M1784" i="14"/>
  <c r="M1827" i="14"/>
  <c r="M1859" i="14"/>
  <c r="M1998" i="14"/>
  <c r="M1959" i="14"/>
  <c r="M1988" i="14"/>
  <c r="M2019" i="14"/>
  <c r="M2006" i="14"/>
  <c r="M2117" i="14"/>
  <c r="M2057" i="14"/>
  <c r="M2137" i="14"/>
  <c r="M2229" i="14"/>
  <c r="M2196" i="14"/>
  <c r="M2223" i="14"/>
  <c r="M2360" i="14"/>
  <c r="M2352" i="14"/>
  <c r="M2440" i="14"/>
  <c r="M1581" i="14"/>
  <c r="M2248" i="14"/>
  <c r="M2331" i="14"/>
  <c r="M2261" i="14"/>
  <c r="M2084" i="14"/>
  <c r="M1876" i="14"/>
  <c r="M1766" i="14"/>
  <c r="M1744" i="14"/>
  <c r="M1304" i="14"/>
  <c r="M1248" i="14"/>
  <c r="M2052" i="14"/>
  <c r="M1188" i="14"/>
  <c r="M2447" i="14"/>
  <c r="M2395" i="14"/>
  <c r="M2140" i="14"/>
  <c r="M1978" i="14"/>
  <c r="M1763" i="14"/>
  <c r="M1457" i="14"/>
  <c r="M1411" i="14"/>
  <c r="M1193" i="14"/>
  <c r="M2112" i="14"/>
  <c r="M2381" i="14"/>
  <c r="M2233" i="14"/>
  <c r="M2101" i="14"/>
  <c r="M1924" i="14"/>
  <c r="M1829" i="14"/>
  <c r="M1613" i="14"/>
  <c r="M1444" i="14"/>
  <c r="M1162" i="14"/>
  <c r="M2253" i="14"/>
  <c r="M1783" i="14"/>
  <c r="M2367" i="14"/>
  <c r="M2277" i="14"/>
  <c r="M2105" i="14"/>
  <c r="M1989" i="14"/>
  <c r="M1601" i="14"/>
  <c r="M1486" i="14"/>
  <c r="M1204" i="14"/>
  <c r="M2407" i="14"/>
  <c r="M2375" i="14"/>
  <c r="M2258" i="14"/>
  <c r="M2080" i="14"/>
  <c r="M1982" i="14"/>
  <c r="M1874" i="14"/>
  <c r="M1661" i="14"/>
  <c r="M1313" i="14"/>
  <c r="M1364" i="14"/>
  <c r="M1735" i="14"/>
  <c r="M1542" i="14"/>
  <c r="M1695" i="14"/>
  <c r="M1476" i="14"/>
  <c r="M1402" i="14"/>
  <c r="M1334" i="14"/>
  <c r="M1222" i="14"/>
  <c r="M1083" i="14"/>
  <c r="M1065" i="14"/>
  <c r="M998" i="14"/>
  <c r="M972" i="14"/>
  <c r="M815" i="14"/>
  <c r="M889" i="14"/>
  <c r="M740" i="14"/>
  <c r="M614" i="14"/>
  <c r="M602" i="14"/>
  <c r="M479" i="14"/>
  <c r="M237" i="14"/>
  <c r="M324" i="14"/>
  <c r="M74" i="14"/>
  <c r="M13" i="14"/>
  <c r="M2322" i="14"/>
  <c r="M2216" i="14"/>
  <c r="M2154" i="14"/>
  <c r="M2070" i="14"/>
  <c r="M2044" i="14"/>
  <c r="M1974" i="14"/>
  <c r="M1837" i="14"/>
  <c r="M1700" i="14"/>
  <c r="M1805" i="14"/>
  <c r="M1662" i="14"/>
  <c r="M1468" i="14"/>
  <c r="M1452" i="14"/>
  <c r="M1418" i="14"/>
  <c r="M1214" i="14"/>
  <c r="M1242" i="14"/>
  <c r="M1117" i="14"/>
  <c r="M1277" i="14"/>
  <c r="M1061" i="14"/>
  <c r="M945" i="14"/>
  <c r="M939" i="14"/>
  <c r="M679" i="14"/>
  <c r="M934" i="14"/>
  <c r="M399" i="14"/>
  <c r="M495" i="14"/>
  <c r="M267" i="14"/>
  <c r="M213" i="14"/>
  <c r="M88" i="14"/>
  <c r="M1056" i="14"/>
  <c r="M1079" i="14"/>
  <c r="M937" i="14"/>
  <c r="M854" i="14"/>
  <c r="M611" i="14"/>
  <c r="M635" i="14"/>
  <c r="M925" i="14"/>
  <c r="M469" i="14"/>
  <c r="M330" i="14"/>
  <c r="M502" i="14"/>
  <c r="M86" i="14"/>
  <c r="M265" i="14"/>
  <c r="M255" i="14"/>
  <c r="M65" i="14"/>
  <c r="M1098" i="14"/>
  <c r="M1069" i="14"/>
  <c r="M936" i="14"/>
  <c r="M878" i="14"/>
  <c r="M807" i="14"/>
  <c r="M730" i="14"/>
  <c r="M607" i="14"/>
  <c r="M463" i="14"/>
  <c r="M408" i="14"/>
  <c r="M419" i="14"/>
  <c r="M97" i="14"/>
  <c r="M257" i="14"/>
  <c r="M115" i="14"/>
  <c r="M3" i="14"/>
  <c r="M1125" i="14"/>
  <c r="M1013" i="14"/>
  <c r="M880" i="14"/>
  <c r="M806" i="14"/>
  <c r="M701" i="14"/>
  <c r="M578" i="14"/>
  <c r="M702" i="14"/>
  <c r="M460" i="14"/>
  <c r="M415" i="14"/>
  <c r="M278" i="14"/>
  <c r="M137" i="14"/>
  <c r="M263" i="14"/>
  <c r="M4" i="14"/>
  <c r="M2256" i="14"/>
  <c r="M2126" i="14"/>
  <c r="M2050" i="14"/>
  <c r="M1922" i="14"/>
  <c r="M1927" i="14"/>
  <c r="M1857" i="14"/>
  <c r="M1697" i="14"/>
  <c r="M1554" i="14"/>
  <c r="M1559" i="14"/>
  <c r="M1466" i="14"/>
  <c r="M1423" i="14"/>
  <c r="M1409" i="14"/>
  <c r="M1267" i="14"/>
  <c r="M1354" i="14"/>
  <c r="M962" i="14"/>
  <c r="M1009" i="14"/>
  <c r="M1205" i="14"/>
  <c r="M914" i="14"/>
  <c r="M793" i="14"/>
  <c r="M695" i="14"/>
  <c r="M527" i="14"/>
  <c r="M742" i="14"/>
  <c r="M383" i="14"/>
  <c r="M362" i="14"/>
  <c r="M480" i="14"/>
  <c r="M280" i="14"/>
  <c r="M181" i="14"/>
  <c r="M120" i="14"/>
  <c r="M2402" i="14"/>
  <c r="M2295" i="14"/>
  <c r="M2243" i="14"/>
  <c r="M2115" i="14"/>
  <c r="M2079" i="14"/>
  <c r="M1928" i="14"/>
  <c r="M1845" i="14"/>
  <c r="M1740" i="14"/>
  <c r="M1787" i="14"/>
  <c r="M1566" i="14"/>
  <c r="M1562" i="14"/>
  <c r="M1498" i="14"/>
  <c r="M1428" i="14"/>
  <c r="M1367" i="14"/>
  <c r="M1264" i="14"/>
  <c r="M1027" i="14"/>
  <c r="M1160" i="14"/>
  <c r="M1007" i="14"/>
  <c r="M901" i="14"/>
  <c r="M876" i="14"/>
  <c r="M643" i="14"/>
  <c r="M610" i="14"/>
  <c r="M908" i="14"/>
  <c r="M486" i="14"/>
  <c r="M363" i="14"/>
  <c r="M496" i="14"/>
  <c r="M130" i="14"/>
  <c r="M77" i="14"/>
  <c r="M299" i="14"/>
  <c r="M107" i="14"/>
  <c r="M2366" i="14"/>
  <c r="M2319" i="14"/>
  <c r="M2210" i="14"/>
  <c r="M2164" i="14"/>
  <c r="M2087" i="14"/>
  <c r="M1916" i="14"/>
  <c r="M1850" i="14"/>
  <c r="M1793" i="14"/>
  <c r="M1729" i="14"/>
  <c r="M1646" i="14"/>
  <c r="M1446" i="14"/>
  <c r="M1427" i="14"/>
  <c r="M1366" i="14"/>
  <c r="M1297" i="14"/>
  <c r="M1130" i="14"/>
  <c r="M1111" i="14"/>
  <c r="M976" i="14"/>
  <c r="M1008" i="14"/>
  <c r="M969" i="14"/>
  <c r="M813" i="14"/>
  <c r="M773" i="14"/>
  <c r="M519" i="14"/>
  <c r="M650" i="14"/>
  <c r="M404" i="14"/>
  <c r="M507" i="14"/>
  <c r="M418" i="14"/>
  <c r="M135" i="14"/>
  <c r="M235" i="14"/>
  <c r="M271" i="14"/>
  <c r="M95" i="14"/>
  <c r="M87" i="14"/>
  <c r="M35" i="14"/>
  <c r="M20" i="14"/>
  <c r="M304" i="14"/>
  <c r="M301" i="14"/>
  <c r="M192" i="14"/>
  <c r="M224" i="14"/>
  <c r="M256" i="14"/>
  <c r="M285" i="14"/>
  <c r="M600" i="14"/>
  <c r="M716" i="14"/>
  <c r="M333" i="14"/>
  <c r="M365" i="14"/>
  <c r="M397" i="14"/>
  <c r="M429" i="14"/>
  <c r="M772" i="14"/>
  <c r="M668" i="14"/>
  <c r="M588" i="14"/>
  <c r="M481" i="14"/>
  <c r="M513" i="14"/>
  <c r="M545" i="14"/>
  <c r="M577" i="14"/>
  <c r="M609" i="14"/>
  <c r="M641" i="14"/>
  <c r="M673" i="14"/>
  <c r="M522" i="14"/>
  <c r="M780" i="14"/>
  <c r="M737" i="14"/>
  <c r="M907" i="14"/>
  <c r="M1310" i="14"/>
  <c r="M1201" i="14"/>
  <c r="M1173" i="14"/>
  <c r="M1101" i="14"/>
  <c r="M1047" i="14"/>
  <c r="M1315" i="14"/>
  <c r="M1203" i="14"/>
  <c r="M1235" i="14"/>
  <c r="M1311" i="14"/>
  <c r="M1511" i="14"/>
  <c r="M1519" i="14"/>
  <c r="M1467" i="14"/>
  <c r="M1687" i="14"/>
  <c r="M1595" i="14"/>
  <c r="M1627" i="14"/>
  <c r="M1659" i="14"/>
  <c r="M1576" i="14"/>
  <c r="M1608" i="14"/>
  <c r="M1660" i="14"/>
  <c r="M1809" i="14"/>
  <c r="M1788" i="14"/>
  <c r="M1831" i="14"/>
  <c r="M1863" i="14"/>
  <c r="M1979" i="14"/>
  <c r="M1963" i="14"/>
  <c r="M1992" i="14"/>
  <c r="M2027" i="14"/>
  <c r="M2010" i="14"/>
  <c r="M2029" i="14"/>
  <c r="M2061" i="14"/>
  <c r="M2141" i="14"/>
  <c r="M2231" i="14"/>
  <c r="M2197" i="14"/>
  <c r="M2230" i="14"/>
  <c r="M2316" i="14"/>
  <c r="M2362" i="14"/>
  <c r="M2412" i="14"/>
  <c r="M2445" i="14"/>
  <c r="M1917" i="14"/>
  <c r="M1724" i="14"/>
  <c r="M1458" i="14"/>
  <c r="M1268" i="14"/>
  <c r="M1112" i="14"/>
  <c r="M2452" i="14"/>
  <c r="M2382" i="14"/>
  <c r="M2244" i="14"/>
  <c r="M2096" i="14"/>
  <c r="M1991" i="14"/>
  <c r="M1725" i="14"/>
  <c r="M1637" i="14"/>
  <c r="M1424" i="14"/>
  <c r="M1174" i="14"/>
  <c r="M2268" i="14"/>
  <c r="M1691" i="14"/>
  <c r="M2363" i="14"/>
  <c r="M2269" i="14"/>
  <c r="M2064" i="14"/>
  <c r="M1908" i="14"/>
  <c r="M1699" i="14"/>
  <c r="M1532" i="14"/>
  <c r="M1303" i="14"/>
  <c r="M2396" i="14"/>
  <c r="M2358" i="14"/>
  <c r="M2255" i="14"/>
  <c r="M2038" i="14"/>
  <c r="M1983" i="14"/>
  <c r="M1795" i="14"/>
  <c r="M1582" i="14"/>
  <c r="M1368" i="14"/>
  <c r="M1006" i="14"/>
  <c r="M1688" i="14"/>
  <c r="M1624" i="14"/>
  <c r="M1633" i="14"/>
  <c r="M1433" i="14"/>
  <c r="M1316" i="14"/>
  <c r="M1286" i="14"/>
  <c r="M1258" i="14"/>
  <c r="M1011" i="14"/>
  <c r="M1017" i="14"/>
  <c r="M964" i="14"/>
  <c r="M1071" i="14"/>
  <c r="M782" i="14"/>
  <c r="M767" i="14"/>
  <c r="M647" i="14"/>
  <c r="M535" i="14"/>
  <c r="M400" i="14"/>
  <c r="M347" i="14"/>
  <c r="M178" i="14"/>
  <c r="M233" i="14"/>
  <c r="M63" i="14"/>
  <c r="M58" i="14"/>
  <c r="M2309" i="14"/>
  <c r="M2252" i="14"/>
  <c r="M2131" i="14"/>
  <c r="M2081" i="14"/>
  <c r="M1930" i="14"/>
  <c r="M1965" i="14"/>
  <c r="M1886" i="14"/>
  <c r="M1779" i="14"/>
  <c r="M1746" i="14"/>
  <c r="M1610" i="14"/>
  <c r="M1432" i="14"/>
  <c r="M1405" i="14"/>
  <c r="M1375" i="14"/>
  <c r="M1240" i="14"/>
  <c r="M1178" i="14"/>
  <c r="M1073" i="14"/>
  <c r="M1096" i="14"/>
  <c r="M996" i="14"/>
  <c r="M898" i="14"/>
  <c r="M862" i="14"/>
  <c r="M594" i="14"/>
  <c r="M839" i="14"/>
  <c r="M471" i="14"/>
  <c r="M388" i="14"/>
  <c r="M222" i="14"/>
  <c r="M155" i="14"/>
  <c r="M128" i="14"/>
  <c r="M1221" i="14"/>
  <c r="M1023" i="14"/>
  <c r="M884" i="14"/>
  <c r="M805" i="14"/>
  <c r="M606" i="14"/>
  <c r="M571" i="14"/>
  <c r="M902" i="14"/>
  <c r="M432" i="14"/>
  <c r="M692" i="14"/>
  <c r="M446" i="14"/>
  <c r="M291" i="14"/>
  <c r="M214" i="14"/>
  <c r="M144" i="14"/>
  <c r="M1050" i="14"/>
  <c r="M1062" i="14"/>
  <c r="M1022" i="14"/>
  <c r="M883" i="14"/>
  <c r="M795" i="14"/>
  <c r="M757" i="14"/>
  <c r="M706" i="14"/>
  <c r="M947" i="14"/>
  <c r="M431" i="14"/>
  <c r="M368" i="14"/>
  <c r="M371" i="14"/>
  <c r="M281" i="14"/>
  <c r="M203" i="14"/>
  <c r="M246" i="14"/>
  <c r="M1040" i="14"/>
  <c r="M1049" i="14"/>
  <c r="M983" i="14"/>
  <c r="M836" i="14"/>
  <c r="M783" i="14"/>
  <c r="M638" i="14"/>
  <c r="M543" i="14"/>
  <c r="M516" i="14"/>
  <c r="M384" i="14"/>
  <c r="M323" i="14"/>
  <c r="M210" i="14"/>
  <c r="M340" i="14"/>
  <c r="M195" i="14"/>
  <c r="M21" i="14"/>
  <c r="M2206" i="14"/>
  <c r="M2162" i="14"/>
  <c r="M2093" i="14"/>
  <c r="M1920" i="14"/>
  <c r="M1862" i="14"/>
  <c r="M1808" i="14"/>
  <c r="M1803" i="14"/>
  <c r="M1641" i="14"/>
  <c r="M1510" i="14"/>
  <c r="M1472" i="14"/>
  <c r="M1363" i="14"/>
  <c r="M1321" i="14"/>
  <c r="M1291" i="14"/>
  <c r="M1138" i="14"/>
  <c r="M1281" i="14"/>
  <c r="M944" i="14"/>
  <c r="M1084" i="14"/>
  <c r="M879" i="14"/>
  <c r="M913" i="14"/>
  <c r="M590" i="14"/>
  <c r="M749" i="14"/>
  <c r="M697" i="14"/>
  <c r="M500" i="14"/>
  <c r="M310" i="14"/>
  <c r="M424" i="14"/>
  <c r="M190" i="14"/>
  <c r="M136" i="14"/>
  <c r="M18" i="14"/>
  <c r="M2410" i="14"/>
  <c r="M2334" i="14"/>
  <c r="M2246" i="14"/>
  <c r="M2139" i="14"/>
  <c r="M2032" i="14"/>
  <c r="M1884" i="14"/>
  <c r="M1852" i="14"/>
  <c r="M1710" i="14"/>
  <c r="M1748" i="14"/>
  <c r="M1569" i="14"/>
  <c r="M1540" i="14"/>
  <c r="M1456" i="14"/>
  <c r="M1323" i="14"/>
  <c r="M1309" i="14"/>
  <c r="M1200" i="14"/>
  <c r="M1157" i="14"/>
  <c r="M1054" i="14"/>
  <c r="M942" i="14"/>
  <c r="M868" i="14"/>
  <c r="M841" i="14"/>
  <c r="M579" i="14"/>
  <c r="M822" i="14"/>
  <c r="M691" i="14"/>
  <c r="M458" i="14"/>
  <c r="M596" i="14"/>
  <c r="M447" i="14"/>
  <c r="M185" i="14"/>
  <c r="M242" i="14"/>
  <c r="M254" i="14"/>
  <c r="M33" i="14"/>
  <c r="M2385" i="14"/>
  <c r="M2290" i="14"/>
  <c r="M2204" i="14"/>
  <c r="M2138" i="14"/>
  <c r="M2066" i="14"/>
  <c r="M1879" i="14"/>
  <c r="M1889" i="14"/>
  <c r="M1753" i="14"/>
  <c r="M1630" i="14"/>
  <c r="M1634" i="14"/>
  <c r="M1496" i="14"/>
  <c r="M1401" i="14"/>
  <c r="M1337" i="14"/>
  <c r="M1166" i="14"/>
  <c r="M1045" i="14"/>
  <c r="M1075" i="14"/>
  <c r="M1152" i="14"/>
  <c r="M949" i="14"/>
  <c r="M905" i="14"/>
  <c r="M917" i="14"/>
  <c r="M769" i="14"/>
  <c r="M662" i="14"/>
  <c r="M688" i="14"/>
  <c r="M311" i="14"/>
  <c r="M442" i="14"/>
  <c r="M296" i="14"/>
  <c r="M316" i="14"/>
  <c r="M171" i="14"/>
  <c r="M218" i="14"/>
  <c r="M14" i="14"/>
  <c r="M103" i="14"/>
  <c r="M39" i="14"/>
  <c r="M24" i="14"/>
  <c r="M306" i="14"/>
  <c r="M164" i="14"/>
  <c r="M196" i="14"/>
  <c r="M228" i="14"/>
  <c r="M260" i="14"/>
  <c r="M328" i="14"/>
  <c r="M616" i="14"/>
  <c r="M305" i="14"/>
  <c r="M337" i="14"/>
  <c r="M369" i="14"/>
  <c r="M401" i="14"/>
  <c r="M433" i="14"/>
  <c r="M464" i="14"/>
  <c r="M684" i="14"/>
  <c r="M604" i="14"/>
  <c r="M485" i="14"/>
  <c r="M517" i="14"/>
  <c r="M549" i="14"/>
  <c r="M581" i="14"/>
  <c r="M613" i="14"/>
  <c r="M645" i="14"/>
  <c r="M677" i="14"/>
  <c r="M526" i="14"/>
  <c r="M800" i="14"/>
  <c r="M796" i="14"/>
  <c r="M911" i="14"/>
  <c r="M1171" i="14"/>
  <c r="M1217" i="14"/>
  <c r="M1181" i="14"/>
  <c r="M1105" i="14"/>
  <c r="M1051" i="14"/>
  <c r="M1110" i="14"/>
  <c r="M1207" i="14"/>
  <c r="M1239" i="14"/>
  <c r="M1164" i="14"/>
  <c r="M1531" i="14"/>
  <c r="M1533" i="14"/>
  <c r="M1471" i="14"/>
  <c r="M1683" i="14"/>
  <c r="M1599" i="14"/>
  <c r="M1631" i="14"/>
  <c r="M1663" i="14"/>
  <c r="M1580" i="14"/>
  <c r="M1612" i="14"/>
  <c r="M1664" i="14"/>
  <c r="M1817" i="14"/>
  <c r="M1799" i="14"/>
  <c r="M1835" i="14"/>
  <c r="M1875" i="14"/>
  <c r="M1995" i="14"/>
  <c r="M1967" i="14"/>
  <c r="M1996" i="14"/>
  <c r="M2031" i="14"/>
  <c r="M2011" i="14"/>
  <c r="M2033" i="14"/>
  <c r="M2065" i="14"/>
  <c r="M2145" i="14"/>
  <c r="M2219" i="14"/>
  <c r="M2198" i="14"/>
  <c r="M2281" i="14"/>
  <c r="M2306" i="14"/>
  <c r="M2333" i="14"/>
  <c r="M2416" i="14"/>
  <c r="M2453" i="14"/>
  <c r="M1614" i="14"/>
  <c r="M1437" i="14"/>
  <c r="M1234" i="14"/>
  <c r="M1836" i="14"/>
  <c r="M2405" i="14"/>
  <c r="M2383" i="14"/>
  <c r="M2181" i="14"/>
  <c r="M2074" i="14"/>
  <c r="M1903" i="14"/>
  <c r="M1694" i="14"/>
  <c r="M1557" i="14"/>
  <c r="M1414" i="14"/>
  <c r="M1118" i="14"/>
  <c r="M2193" i="14"/>
  <c r="M1565" i="14"/>
  <c r="M2328" i="14"/>
  <c r="M2228" i="14"/>
  <c r="M2046" i="14"/>
  <c r="M1938" i="14"/>
  <c r="M1526" i="14"/>
  <c r="M1440" i="14"/>
  <c r="M1218" i="14"/>
  <c r="M2307" i="14"/>
  <c r="M2325" i="14"/>
  <c r="M2286" i="14"/>
  <c r="M2076" i="14"/>
  <c r="M1900" i="14"/>
  <c r="M1733" i="14"/>
  <c r="M1560" i="14"/>
  <c r="M1391" i="14"/>
  <c r="M1010" i="14"/>
  <c r="M1759" i="14"/>
  <c r="M1577" i="14"/>
  <c r="M1597" i="14"/>
  <c r="M1453" i="14"/>
  <c r="M1346" i="14"/>
  <c r="M1220" i="14"/>
  <c r="M1184" i="14"/>
  <c r="M986" i="14"/>
  <c r="M1253" i="14"/>
  <c r="M1148" i="14"/>
  <c r="M997" i="14"/>
  <c r="M738" i="14"/>
  <c r="M830" i="14"/>
  <c r="M583" i="14"/>
  <c r="M727" i="14"/>
  <c r="M472" i="14"/>
  <c r="M528" i="14"/>
  <c r="M223" i="14"/>
  <c r="M169" i="14"/>
  <c r="M29" i="14"/>
  <c r="M80" i="14"/>
  <c r="M2313" i="14"/>
  <c r="M2236" i="14"/>
  <c r="M2152" i="14"/>
  <c r="M2042" i="14"/>
  <c r="M1909" i="14"/>
  <c r="M1937" i="14"/>
  <c r="M1842" i="14"/>
  <c r="M1739" i="14"/>
  <c r="M1756" i="14"/>
  <c r="M1573" i="14"/>
  <c r="M1488" i="14"/>
  <c r="M1376" i="14"/>
  <c r="M1389" i="14"/>
  <c r="M1176" i="14"/>
  <c r="M1387" i="14"/>
  <c r="M1037" i="14"/>
  <c r="M1067" i="14"/>
  <c r="M960" i="14"/>
  <c r="M894" i="14"/>
  <c r="M821" i="14"/>
  <c r="M511" i="14"/>
  <c r="M763" i="14"/>
  <c r="M436" i="14"/>
  <c r="M319" i="14"/>
  <c r="M159" i="14"/>
  <c r="M126" i="14"/>
  <c r="M38" i="14"/>
  <c r="M1068" i="14"/>
  <c r="M993" i="14"/>
  <c r="M882" i="14"/>
  <c r="M874" i="14"/>
  <c r="M731" i="14"/>
  <c r="M718" i="14"/>
  <c r="M837" i="14"/>
  <c r="M394" i="14"/>
  <c r="M455" i="14"/>
  <c r="M284" i="14"/>
  <c r="M266" i="14"/>
  <c r="M141" i="14"/>
  <c r="M52" i="14"/>
  <c r="M1001" i="14"/>
  <c r="M1025" i="14"/>
  <c r="M961" i="14"/>
  <c r="M838" i="14"/>
  <c r="M771" i="14"/>
  <c r="M922" i="14"/>
  <c r="M626" i="14"/>
  <c r="M924" i="14"/>
  <c r="M380" i="14"/>
  <c r="M327" i="14"/>
  <c r="M491" i="14"/>
  <c r="M290" i="14"/>
  <c r="M129" i="14"/>
  <c r="M186" i="14"/>
  <c r="M959" i="14"/>
  <c r="M1014" i="14"/>
  <c r="M950" i="14"/>
  <c r="M834" i="14"/>
  <c r="M746" i="14"/>
  <c r="M788" i="14"/>
  <c r="M619" i="14"/>
  <c r="M427" i="14"/>
  <c r="M512" i="14"/>
  <c r="M414" i="14"/>
  <c r="M289" i="14"/>
  <c r="M249" i="14"/>
  <c r="M140" i="14"/>
  <c r="M61" i="14"/>
  <c r="M2176" i="14"/>
  <c r="M2143" i="14"/>
  <c r="M2063" i="14"/>
  <c r="M1882" i="14"/>
  <c r="M1810" i="14"/>
  <c r="M1743" i="14"/>
  <c r="M1732" i="14"/>
  <c r="M1570" i="14"/>
  <c r="M1477" i="14"/>
  <c r="M1481" i="14"/>
  <c r="M1341" i="14"/>
  <c r="M1329" i="14"/>
  <c r="M1244" i="14"/>
  <c r="M1136" i="14"/>
  <c r="M1128" i="14"/>
  <c r="M1165" i="14"/>
  <c r="M982" i="14"/>
  <c r="M835" i="14"/>
  <c r="M863" i="14"/>
  <c r="M787" i="14"/>
  <c r="M683" i="14"/>
  <c r="M618" i="14"/>
  <c r="M440" i="14"/>
  <c r="M540" i="14"/>
  <c r="M390" i="14"/>
  <c r="M134" i="14"/>
  <c r="M110" i="14"/>
  <c r="M25" i="14"/>
  <c r="M2386" i="14"/>
  <c r="M2292" i="14"/>
  <c r="M2208" i="14"/>
  <c r="M2116" i="14"/>
  <c r="M2071" i="14"/>
  <c r="M1880" i="14"/>
  <c r="M1902" i="14"/>
  <c r="M1720" i="14"/>
  <c r="M1718" i="14"/>
  <c r="M1666" i="14"/>
  <c r="M1492" i="14"/>
  <c r="M1504" i="14"/>
  <c r="M1383" i="14"/>
  <c r="M1236" i="14"/>
  <c r="M1353" i="14"/>
  <c r="M1087" i="14"/>
  <c r="M979" i="14"/>
  <c r="M918" i="14"/>
  <c r="M833" i="14"/>
  <c r="M912" i="14"/>
  <c r="M752" i="14"/>
  <c r="M603" i="14"/>
  <c r="M570" i="14"/>
  <c r="M664" i="14"/>
  <c r="M484" i="14"/>
  <c r="M592" i="14"/>
  <c r="M142" i="14"/>
  <c r="M98" i="14"/>
  <c r="M133" i="14"/>
  <c r="M112" i="14"/>
  <c r="M2392" i="14"/>
  <c r="M2247" i="14"/>
  <c r="M2194" i="14"/>
  <c r="M2166" i="14"/>
  <c r="M2113" i="14"/>
  <c r="M1949" i="14"/>
  <c r="M1860" i="14"/>
  <c r="M1690" i="14"/>
  <c r="M1545" i="14"/>
  <c r="M1598" i="14"/>
  <c r="M1464" i="14"/>
  <c r="M1320" i="14"/>
  <c r="M1340" i="14"/>
  <c r="M1228" i="14"/>
  <c r="M1018" i="14"/>
  <c r="M981" i="14"/>
  <c r="M1100" i="14"/>
  <c r="M1149" i="14"/>
  <c r="M859" i="14"/>
  <c r="M896" i="14"/>
  <c r="M721" i="14"/>
  <c r="M547" i="14"/>
  <c r="M476" i="14"/>
  <c r="M483" i="14"/>
  <c r="M351" i="14"/>
  <c r="M261" i="14"/>
  <c r="M229" i="14"/>
  <c r="M113" i="14"/>
  <c r="M153" i="14"/>
  <c r="M68" i="14"/>
  <c r="M11" i="14"/>
  <c r="M43" i="14"/>
  <c r="M28" i="14"/>
  <c r="M312" i="14"/>
  <c r="M168" i="14"/>
  <c r="M200" i="14"/>
  <c r="M232" i="14"/>
  <c r="M264" i="14"/>
  <c r="M364" i="14"/>
  <c r="M632" i="14"/>
  <c r="M309" i="14"/>
  <c r="M341" i="14"/>
  <c r="M373" i="14"/>
  <c r="M405" i="14"/>
  <c r="M437" i="14"/>
  <c r="M524" i="14"/>
  <c r="M704" i="14"/>
  <c r="M620" i="14"/>
  <c r="M489" i="14"/>
  <c r="M521" i="14"/>
  <c r="M553" i="14"/>
  <c r="M585" i="14"/>
  <c r="M617" i="14"/>
  <c r="M649" i="14"/>
  <c r="M681" i="14"/>
  <c r="M530" i="14"/>
  <c r="M725" i="14"/>
  <c r="M871" i="14"/>
  <c r="K2458" i="14"/>
  <c r="K2461" i="14"/>
  <c r="K2460" i="14"/>
  <c r="K2459" i="14"/>
  <c r="L915" i="14"/>
  <c r="M1300" i="14"/>
  <c r="M1233" i="14"/>
  <c r="M1197" i="14"/>
  <c r="M1106" i="14"/>
  <c r="M1055" i="14"/>
  <c r="M1179" i="14"/>
  <c r="M1211" i="14"/>
  <c r="M1243" i="14"/>
  <c r="M1451" i="14"/>
  <c r="M1547" i="14"/>
  <c r="M1551" i="14"/>
  <c r="M1475" i="14"/>
  <c r="M1571" i="14"/>
  <c r="M1603" i="14"/>
  <c r="M1635" i="14"/>
  <c r="M1667" i="14"/>
  <c r="M1584" i="14"/>
  <c r="M1636" i="14"/>
  <c r="M1668" i="14"/>
  <c r="M1764" i="14"/>
  <c r="M1813" i="14"/>
  <c r="M1839" i="14"/>
  <c r="M1986" i="14"/>
  <c r="M1990" i="14"/>
  <c r="M1971" i="14"/>
  <c r="M2000" i="14"/>
  <c r="M2035" i="14"/>
  <c r="M2012" i="14"/>
  <c r="M2037" i="14"/>
  <c r="M2069" i="14"/>
  <c r="M2149" i="14"/>
  <c r="M2195" i="14"/>
  <c r="M2199" i="14"/>
  <c r="M2250" i="14"/>
  <c r="M2300" i="14"/>
  <c r="M2408" i="14"/>
  <c r="M2420" i="14"/>
  <c r="M2448" i="14"/>
  <c r="M1962" i="14"/>
  <c r="M1736" i="14"/>
  <c r="M1642" i="14"/>
  <c r="M1351" i="14"/>
  <c r="M1146" i="14"/>
  <c r="M1864" i="14"/>
  <c r="M2446" i="14"/>
  <c r="M2427" i="14"/>
  <c r="M2284" i="14"/>
  <c r="M2095" i="14"/>
  <c r="M1840" i="14"/>
  <c r="M1649" i="14"/>
  <c r="M1429" i="14"/>
  <c r="M1282" i="14"/>
  <c r="M1307" i="14"/>
  <c r="M2411" i="14"/>
  <c r="M2373" i="14"/>
  <c r="M2201" i="14"/>
  <c r="M2092" i="14"/>
  <c r="M1931" i="14"/>
  <c r="M1723" i="14"/>
  <c r="M1616" i="14"/>
  <c r="M1416" i="14"/>
  <c r="M1141" i="14"/>
  <c r="M2110" i="14"/>
  <c r="M1528" i="14"/>
  <c r="M2364" i="14"/>
  <c r="M2234" i="14"/>
  <c r="M2094" i="14"/>
  <c r="M1822" i="14"/>
  <c r="M1549" i="14"/>
  <c r="M1426" i="14"/>
  <c r="M1326" i="14"/>
  <c r="M2267" i="14"/>
  <c r="M2372" i="14"/>
  <c r="M2251" i="14"/>
  <c r="M2058" i="14"/>
  <c r="M1934" i="14"/>
  <c r="M1785" i="14"/>
  <c r="M1521" i="14"/>
  <c r="M1381" i="14"/>
  <c r="M1133" i="14"/>
  <c r="M1745" i="14"/>
  <c r="M1677" i="14"/>
  <c r="M1482" i="14"/>
  <c r="M1495" i="14"/>
  <c r="M1356" i="14"/>
  <c r="M1287" i="14"/>
  <c r="M1431" i="14"/>
  <c r="M946" i="14"/>
  <c r="M1113" i="14"/>
  <c r="M1086" i="14"/>
  <c r="M963" i="14"/>
  <c r="M916" i="14"/>
  <c r="M671" i="14"/>
  <c r="M642" i="14"/>
  <c r="M678" i="14"/>
  <c r="M403" i="14"/>
  <c r="M322" i="14"/>
  <c r="M157" i="14"/>
  <c r="M287" i="14"/>
  <c r="M54" i="14"/>
  <c r="M2315" i="14"/>
  <c r="M2344" i="14"/>
  <c r="M2188" i="14"/>
  <c r="M2127" i="14"/>
  <c r="M2097" i="14"/>
  <c r="M1932" i="14"/>
  <c r="M1919" i="14"/>
  <c r="M1794" i="14"/>
  <c r="M1701" i="14"/>
  <c r="M1653" i="14"/>
  <c r="M1675" i="14"/>
  <c r="M1552" i="14"/>
  <c r="M1430" i="14"/>
  <c r="M1317" i="14"/>
  <c r="M1290" i="14"/>
  <c r="M1369" i="14"/>
  <c r="M1132" i="14"/>
  <c r="M1030" i="14"/>
  <c r="M948" i="14"/>
  <c r="M778" i="14"/>
  <c r="M748" i="14"/>
  <c r="M776" i="14"/>
  <c r="M551" i="14"/>
  <c r="M398" i="14"/>
  <c r="M247" i="14"/>
  <c r="M118" i="14"/>
  <c r="M85" i="14"/>
  <c r="M69" i="14"/>
  <c r="M1241" i="14"/>
  <c r="M992" i="14"/>
  <c r="M845" i="14"/>
  <c r="M832" i="14"/>
  <c r="M631" i="14"/>
  <c r="M699" i="14"/>
  <c r="M753" i="14"/>
  <c r="M338" i="14"/>
  <c r="M303" i="14"/>
  <c r="M239" i="14"/>
  <c r="M211" i="14"/>
  <c r="M105" i="14"/>
  <c r="M76" i="14"/>
  <c r="M968" i="14"/>
  <c r="M1209" i="14"/>
  <c r="M1020" i="14"/>
  <c r="M785" i="14"/>
  <c r="M929" i="14"/>
  <c r="M852" i="14"/>
  <c r="M739" i="14"/>
  <c r="M703" i="14"/>
  <c r="M335" i="14"/>
  <c r="M506" i="14"/>
  <c r="M392" i="14"/>
  <c r="M258" i="14"/>
  <c r="M215" i="14"/>
  <c r="M5" i="14"/>
  <c r="M1189" i="14"/>
  <c r="M984" i="14"/>
  <c r="M870" i="14"/>
  <c r="M790" i="14"/>
  <c r="M851" i="14"/>
  <c r="M719" i="14"/>
  <c r="M693" i="14"/>
  <c r="M498" i="14"/>
  <c r="M407" i="14"/>
  <c r="M391" i="14"/>
  <c r="M250" i="14"/>
  <c r="M189" i="14"/>
  <c r="M238" i="14"/>
  <c r="M26" i="14"/>
  <c r="M2174" i="14"/>
  <c r="M2132" i="14"/>
  <c r="M2005" i="14"/>
  <c r="M1957" i="14"/>
  <c r="M1853" i="14"/>
  <c r="M1711" i="14"/>
  <c r="M1751" i="14"/>
  <c r="M1586" i="14"/>
  <c r="M1489" i="14"/>
  <c r="M1392" i="14"/>
  <c r="M1373" i="14"/>
  <c r="M1246" i="14"/>
  <c r="M1180" i="14"/>
  <c r="M1092" i="14"/>
  <c r="M1082" i="14"/>
  <c r="M1121" i="14"/>
  <c r="M869" i="14"/>
  <c r="M866" i="14"/>
  <c r="M823" i="14"/>
  <c r="M714" i="14"/>
  <c r="M630" i="14"/>
  <c r="M503" i="14"/>
  <c r="M402" i="14"/>
  <c r="M456" i="14"/>
  <c r="M346" i="14"/>
  <c r="M251" i="14"/>
  <c r="M282" i="14"/>
  <c r="M116" i="14"/>
  <c r="M2378" i="14"/>
  <c r="M2303" i="14"/>
  <c r="M2214" i="14"/>
  <c r="M2142" i="14"/>
  <c r="M2013" i="14"/>
  <c r="M1954" i="14"/>
  <c r="M1861" i="14"/>
  <c r="M1762" i="14"/>
  <c r="M1758" i="14"/>
  <c r="M1626" i="14"/>
  <c r="M1509" i="14"/>
  <c r="M1523" i="14"/>
  <c r="M1362" i="14"/>
  <c r="M1299" i="14"/>
  <c r="M1134" i="14"/>
  <c r="M980" i="14"/>
  <c r="M1116" i="14"/>
  <c r="M860" i="14"/>
  <c r="M789" i="14"/>
  <c r="M818" i="14"/>
  <c r="M690" i="14"/>
  <c r="M734" i="14"/>
  <c r="M712" i="14"/>
  <c r="M487" i="14"/>
  <c r="M444" i="14"/>
  <c r="M475" i="14"/>
  <c r="M102" i="14"/>
  <c r="M243" i="14"/>
  <c r="M272" i="14"/>
  <c r="M2454" i="14"/>
  <c r="M2346" i="14"/>
  <c r="M2262" i="14"/>
  <c r="M2163" i="14"/>
  <c r="M2161" i="14"/>
  <c r="M2090" i="14"/>
  <c r="M1953" i="14"/>
  <c r="M1866" i="14"/>
  <c r="M1777" i="14"/>
  <c r="M1665" i="14"/>
  <c r="M1525" i="14"/>
  <c r="M1501" i="14"/>
  <c r="M1421" i="14"/>
  <c r="M1230" i="14"/>
  <c r="M1194" i="14"/>
  <c r="M1155" i="14"/>
  <c r="M951" i="14"/>
  <c r="M1074" i="14"/>
  <c r="M1109" i="14"/>
  <c r="M811" i="14"/>
  <c r="M856" i="14"/>
  <c r="M675" i="14"/>
  <c r="M687" i="14"/>
  <c r="M451" i="14"/>
  <c r="M434" i="14"/>
  <c r="M307" i="14"/>
  <c r="M198" i="14"/>
  <c r="M165" i="14"/>
  <c r="M241" i="14"/>
  <c r="M66" i="14"/>
  <c r="M12" i="14"/>
  <c r="M15" i="14"/>
  <c r="M47" i="14"/>
  <c r="M32" i="14"/>
  <c r="M332" i="14"/>
  <c r="M172" i="14"/>
  <c r="M204" i="14"/>
  <c r="M236" i="14"/>
  <c r="M268" i="14"/>
  <c r="M510" i="14"/>
  <c r="M648" i="14"/>
  <c r="M313" i="14"/>
  <c r="M345" i="14"/>
  <c r="M377" i="14"/>
  <c r="M409" i="14"/>
  <c r="M441" i="14"/>
  <c r="M548" i="14"/>
  <c r="M735" i="14"/>
  <c r="M636" i="14"/>
  <c r="M493" i="14"/>
  <c r="M525" i="14"/>
  <c r="M557" i="14"/>
  <c r="M589" i="14"/>
  <c r="M621" i="14"/>
  <c r="M653" i="14"/>
  <c r="M685" i="14"/>
  <c r="M534" i="14"/>
  <c r="M728" i="14"/>
  <c r="M887" i="14"/>
  <c r="M919" i="14"/>
  <c r="M1093" i="14"/>
  <c r="M1249" i="14"/>
  <c r="M1213" i="14"/>
  <c r="M1107" i="14"/>
  <c r="M1059" i="14"/>
  <c r="M1183" i="14"/>
  <c r="M1215" i="14"/>
  <c r="M1247" i="14"/>
  <c r="M1447" i="14"/>
  <c r="M1514" i="14"/>
  <c r="M1529" i="14"/>
  <c r="M1491" i="14"/>
  <c r="M1575" i="14"/>
  <c r="M1607" i="14"/>
  <c r="M1639" i="14"/>
  <c r="M1671" i="14"/>
  <c r="M1588" i="14"/>
  <c r="M1640" i="14"/>
  <c r="M1707" i="14"/>
  <c r="M1768" i="14"/>
  <c r="M1797" i="14"/>
  <c r="M1843" i="14"/>
  <c r="M1994" i="14"/>
  <c r="M1939" i="14"/>
  <c r="M1984" i="14"/>
  <c r="M2004" i="14"/>
  <c r="M2039" i="14"/>
  <c r="M2022" i="14"/>
  <c r="M2041" i="14"/>
  <c r="M2073" i="14"/>
  <c r="M2153" i="14"/>
  <c r="M2207" i="14"/>
  <c r="M2205" i="14"/>
  <c r="M2272" i="14"/>
  <c r="M2329" i="14"/>
  <c r="M2400" i="14"/>
  <c r="M2424" i="14"/>
  <c r="M2450" i="14"/>
  <c r="G2476" i="14"/>
  <c r="I2476" i="14"/>
  <c r="H2476" i="14"/>
  <c r="L2461" i="14" l="1"/>
  <c r="L2460" i="14"/>
  <c r="L2459" i="14"/>
  <c r="L2458" i="14"/>
  <c r="M915" i="14"/>
  <c r="K2462" i="14"/>
  <c r="K2463" i="14" s="1"/>
  <c r="G2477" i="14"/>
  <c r="H2477" i="14"/>
  <c r="I2477" i="14"/>
  <c r="M2461" i="14" l="1"/>
  <c r="M2460" i="14"/>
  <c r="M2459" i="14"/>
  <c r="M2458" i="14"/>
  <c r="L2462" i="14"/>
  <c r="L2463" i="14" s="1"/>
  <c r="H2478" i="14"/>
  <c r="G2478" i="14"/>
  <c r="I2478" i="14"/>
  <c r="M2462" i="14" l="1"/>
  <c r="M2463" i="14" l="1"/>
  <c r="O2464" i="14"/>
  <c r="O2424" i="14" l="1"/>
  <c r="P2424" i="14" s="1"/>
  <c r="O2420" i="14"/>
  <c r="P2420" i="14" s="1"/>
  <c r="O2416" i="14"/>
  <c r="P2416" i="14" s="1"/>
  <c r="O2412" i="14"/>
  <c r="P2412" i="14" s="1"/>
  <c r="O2404" i="14"/>
  <c r="P2404" i="14" s="1"/>
  <c r="O2400" i="14"/>
  <c r="P2400" i="14" s="1"/>
  <c r="X2442" i="14"/>
  <c r="O2439" i="14"/>
  <c r="P2439" i="14" s="1"/>
  <c r="O2426" i="14"/>
  <c r="P2426" i="14" s="1"/>
  <c r="O2422" i="14"/>
  <c r="P2422" i="14" s="1"/>
  <c r="O2418" i="14"/>
  <c r="P2418" i="14" s="1"/>
  <c r="O2410" i="14"/>
  <c r="P2410" i="14" s="1"/>
  <c r="O2406" i="14"/>
  <c r="P2406" i="14" s="1"/>
  <c r="O2402" i="14"/>
  <c r="P2402" i="14" s="1"/>
  <c r="O2354" i="14"/>
  <c r="P2354" i="14" s="1"/>
  <c r="O2364" i="14"/>
  <c r="P2364" i="14" s="1"/>
  <c r="O2352" i="14"/>
  <c r="P2352" i="14" s="1"/>
  <c r="O2332" i="14"/>
  <c r="P2332" i="14" s="1"/>
  <c r="O2324" i="14"/>
  <c r="P2324" i="14" s="1"/>
  <c r="O2366" i="14"/>
  <c r="P2366" i="14" s="1"/>
  <c r="O2328" i="14"/>
  <c r="P2328" i="14" s="1"/>
  <c r="O2306" i="14"/>
  <c r="P2306" i="14" s="1"/>
  <c r="O2316" i="14"/>
  <c r="P2316" i="14" s="1"/>
  <c r="O2307" i="14"/>
  <c r="P2307" i="14" s="1"/>
  <c r="O2288" i="14"/>
  <c r="P2288" i="14" s="1"/>
  <c r="O2286" i="14"/>
  <c r="P2286" i="14" s="1"/>
  <c r="O2280" i="14"/>
  <c r="P2280" i="14" s="1"/>
  <c r="O2254" i="14"/>
  <c r="P2254" i="14" s="1"/>
  <c r="O2240" i="14"/>
  <c r="P2240" i="14" s="1"/>
  <c r="O2246" i="14"/>
  <c r="P2246" i="14" s="1"/>
  <c r="O2244" i="14"/>
  <c r="P2244" i="14" s="1"/>
  <c r="O2266" i="14"/>
  <c r="P2266" i="14" s="1"/>
  <c r="O2199" i="14"/>
  <c r="P2199" i="14" s="1"/>
  <c r="O2196" i="14"/>
  <c r="P2196" i="14" s="1"/>
  <c r="O2234" i="14"/>
  <c r="P2234" i="14" s="1"/>
  <c r="O2227" i="14"/>
  <c r="P2227" i="14" s="1"/>
  <c r="O2207" i="14"/>
  <c r="P2207" i="14" s="1"/>
  <c r="O2209" i="14"/>
  <c r="P2209" i="14" s="1"/>
  <c r="O2190" i="14"/>
  <c r="P2190" i="14" s="1"/>
  <c r="O2186" i="14"/>
  <c r="P2186" i="14" s="1"/>
  <c r="O2182" i="14"/>
  <c r="P2182" i="14" s="1"/>
  <c r="O2178" i="14"/>
  <c r="P2178" i="14" s="1"/>
  <c r="O2236" i="14"/>
  <c r="P2236" i="14" s="1"/>
  <c r="O2229" i="14"/>
  <c r="P2229" i="14" s="1"/>
  <c r="O2221" i="14"/>
  <c r="P2221" i="14" s="1"/>
  <c r="O2211" i="14"/>
  <c r="P2211" i="14" s="1"/>
  <c r="O2223" i="14"/>
  <c r="P2223" i="14" s="1"/>
  <c r="O2213" i="14"/>
  <c r="P2213" i="14" s="1"/>
  <c r="O2198" i="14"/>
  <c r="P2198" i="14" s="1"/>
  <c r="O2164" i="14"/>
  <c r="P2164" i="14" s="1"/>
  <c r="O2155" i="14"/>
  <c r="P2155" i="14" s="1"/>
  <c r="O2151" i="14"/>
  <c r="P2151" i="14" s="1"/>
  <c r="O2147" i="14"/>
  <c r="P2147" i="14" s="1"/>
  <c r="O2143" i="14"/>
  <c r="P2143" i="14" s="1"/>
  <c r="O2139" i="14"/>
  <c r="P2139" i="14" s="1"/>
  <c r="O2135" i="14"/>
  <c r="P2135" i="14" s="1"/>
  <c r="O2131" i="14"/>
  <c r="P2131" i="14" s="1"/>
  <c r="O2127" i="14"/>
  <c r="P2127" i="14" s="1"/>
  <c r="O2111" i="14"/>
  <c r="P2111" i="14" s="1"/>
  <c r="O2110" i="14"/>
  <c r="P2110" i="14" s="1"/>
  <c r="O2112" i="14"/>
  <c r="P2112" i="14" s="1"/>
  <c r="O2105" i="14"/>
  <c r="P2105" i="14" s="1"/>
  <c r="O2097" i="14"/>
  <c r="P2097" i="14" s="1"/>
  <c r="O2093" i="14"/>
  <c r="P2093" i="14" s="1"/>
  <c r="O2077" i="14"/>
  <c r="P2077" i="14" s="1"/>
  <c r="O2019" i="14"/>
  <c r="P2019" i="14" s="1"/>
  <c r="O2069" i="14"/>
  <c r="P2069" i="14" s="1"/>
  <c r="O2061" i="14"/>
  <c r="P2061" i="14" s="1"/>
  <c r="O2053" i="14"/>
  <c r="P2053" i="14" s="1"/>
  <c r="O2017" i="14"/>
  <c r="P2017" i="14" s="1"/>
  <c r="O2018" i="14"/>
  <c r="P2018" i="14" s="1"/>
  <c r="O2057" i="14"/>
  <c r="P2057" i="14" s="1"/>
  <c r="O2049" i="14"/>
  <c r="P2049" i="14" s="1"/>
  <c r="O2025" i="14"/>
  <c r="P2025" i="14" s="1"/>
  <c r="O2022" i="14"/>
  <c r="P2022" i="14" s="1"/>
  <c r="O1980" i="14"/>
  <c r="P1980" i="14" s="1"/>
  <c r="O1985" i="14"/>
  <c r="P1985" i="14" s="1"/>
  <c r="O1981" i="14"/>
  <c r="P1981" i="14" s="1"/>
  <c r="O1987" i="14"/>
  <c r="P1987" i="14" s="1"/>
  <c r="O1982" i="14"/>
  <c r="P1982" i="14" s="1"/>
  <c r="O1989" i="14"/>
  <c r="P1989" i="14" s="1"/>
  <c r="O1983" i="14"/>
  <c r="P1983" i="14" s="1"/>
  <c r="O1877" i="14"/>
  <c r="P1877" i="14" s="1"/>
  <c r="O1869" i="14"/>
  <c r="P1869" i="14" s="1"/>
  <c r="O1865" i="14"/>
  <c r="P1865" i="14" s="1"/>
  <c r="O1861" i="14"/>
  <c r="P1861" i="14" s="1"/>
  <c r="O1857" i="14"/>
  <c r="P1857" i="14" s="1"/>
  <c r="O1853" i="14"/>
  <c r="P1853" i="14" s="1"/>
  <c r="O1849" i="14"/>
  <c r="P1849" i="14" s="1"/>
  <c r="O1845" i="14"/>
  <c r="P1845" i="14" s="1"/>
  <c r="O1841" i="14"/>
  <c r="P1841" i="14" s="1"/>
  <c r="O1837" i="14"/>
  <c r="P1837" i="14" s="1"/>
  <c r="O1833" i="14"/>
  <c r="P1833" i="14" s="1"/>
  <c r="O1829" i="14"/>
  <c r="P1829" i="14" s="1"/>
  <c r="O1825" i="14"/>
  <c r="P1825" i="14" s="1"/>
  <c r="O1821" i="14"/>
  <c r="P1821" i="14" s="1"/>
  <c r="O1817" i="14"/>
  <c r="P1817" i="14" s="1"/>
  <c r="O1823" i="14"/>
  <c r="P1823" i="14" s="1"/>
  <c r="O1813" i="14"/>
  <c r="P1813" i="14" s="1"/>
  <c r="O1799" i="14"/>
  <c r="P1799" i="14" s="1"/>
  <c r="O1787" i="14"/>
  <c r="P1787" i="14" s="1"/>
  <c r="O1783" i="14"/>
  <c r="P1783" i="14" s="1"/>
  <c r="O1779" i="14"/>
  <c r="P1779" i="14" s="1"/>
  <c r="O1775" i="14"/>
  <c r="P1775" i="14" s="1"/>
  <c r="O1771" i="14"/>
  <c r="P1771" i="14" s="1"/>
  <c r="O1767" i="14"/>
  <c r="P1767" i="14" s="1"/>
  <c r="O1763" i="14"/>
  <c r="P1763" i="14" s="1"/>
  <c r="O1759" i="14"/>
  <c r="P1759" i="14" s="1"/>
  <c r="O1755" i="14"/>
  <c r="P1755" i="14" s="1"/>
  <c r="O1751" i="14"/>
  <c r="P1751" i="14" s="1"/>
  <c r="O1809" i="14"/>
  <c r="P1809" i="14" s="1"/>
  <c r="O1803" i="14"/>
  <c r="P1803" i="14" s="1"/>
  <c r="O1801" i="14"/>
  <c r="P1801" i="14" s="1"/>
  <c r="O1791" i="14"/>
  <c r="P1791" i="14" s="1"/>
  <c r="O1815" i="14"/>
  <c r="P1815" i="14" s="1"/>
  <c r="O1805" i="14"/>
  <c r="P1805" i="14" s="1"/>
  <c r="O1673" i="14"/>
  <c r="P1673" i="14" s="1"/>
  <c r="O1666" i="14"/>
  <c r="P1666" i="14" s="1"/>
  <c r="O1662" i="14"/>
  <c r="P1662" i="14" s="1"/>
  <c r="O1658" i="14"/>
  <c r="P1658" i="14" s="1"/>
  <c r="O1654" i="14"/>
  <c r="P1654" i="14" s="1"/>
  <c r="O1650" i="14"/>
  <c r="P1650" i="14" s="1"/>
  <c r="O1646" i="14"/>
  <c r="P1646" i="14" s="1"/>
  <c r="O1642" i="14"/>
  <c r="P1642" i="14" s="1"/>
  <c r="O1638" i="14"/>
  <c r="P1638" i="14" s="1"/>
  <c r="O1634" i="14"/>
  <c r="P1634" i="14" s="1"/>
  <c r="O1630" i="14"/>
  <c r="P1630" i="14" s="1"/>
  <c r="O1626" i="14"/>
  <c r="P1626" i="14" s="1"/>
  <c r="O1622" i="14"/>
  <c r="P1622" i="14" s="1"/>
  <c r="O1618" i="14"/>
  <c r="P1618" i="14" s="1"/>
  <c r="O1614" i="14"/>
  <c r="P1614" i="14" s="1"/>
  <c r="O1610" i="14"/>
  <c r="P1610" i="14" s="1"/>
  <c r="O1606" i="14"/>
  <c r="P1606" i="14" s="1"/>
  <c r="O1602" i="14"/>
  <c r="P1602" i="14" s="1"/>
  <c r="O1598" i="14"/>
  <c r="P1598" i="14" s="1"/>
  <c r="O1594" i="14"/>
  <c r="P1594" i="14" s="1"/>
  <c r="O1590" i="14"/>
  <c r="P1590" i="14" s="1"/>
  <c r="O1586" i="14"/>
  <c r="P1586" i="14" s="1"/>
  <c r="O1582" i="14"/>
  <c r="P1582" i="14" s="1"/>
  <c r="O1578" i="14"/>
  <c r="P1578" i="14" s="1"/>
  <c r="O1574" i="14"/>
  <c r="P1574" i="14" s="1"/>
  <c r="O1570" i="14"/>
  <c r="P1570" i="14" s="1"/>
  <c r="O1566" i="14"/>
  <c r="P1566" i="14" s="1"/>
  <c r="O1674" i="14"/>
  <c r="P1674" i="14" s="1"/>
  <c r="O1677" i="14"/>
  <c r="P1677" i="14" s="1"/>
  <c r="O1678" i="14"/>
  <c r="P1678" i="14" s="1"/>
  <c r="O1671" i="14"/>
  <c r="P1671" i="14" s="1"/>
  <c r="O1647" i="14"/>
  <c r="P1647" i="14" s="1"/>
  <c r="O1643" i="14"/>
  <c r="P1643" i="14" s="1"/>
  <c r="O1639" i="14"/>
  <c r="P1639" i="14" s="1"/>
  <c r="O1635" i="14"/>
  <c r="P1635" i="14" s="1"/>
  <c r="O1631" i="14"/>
  <c r="P1631" i="14" s="1"/>
  <c r="O1627" i="14"/>
  <c r="P1627" i="14" s="1"/>
  <c r="O1623" i="14"/>
  <c r="P1623" i="14" s="1"/>
  <c r="O1619" i="14"/>
  <c r="P1619" i="14" s="1"/>
  <c r="O1615" i="14"/>
  <c r="P1615" i="14" s="1"/>
  <c r="O1611" i="14"/>
  <c r="P1611" i="14" s="1"/>
  <c r="O1599" i="14"/>
  <c r="P1599" i="14" s="1"/>
  <c r="O1595" i="14"/>
  <c r="P1595" i="14" s="1"/>
  <c r="O1591" i="14"/>
  <c r="P1591" i="14" s="1"/>
  <c r="O1587" i="14"/>
  <c r="P1587" i="14" s="1"/>
  <c r="O1583" i="14"/>
  <c r="P1583" i="14" s="1"/>
  <c r="O1579" i="14"/>
  <c r="P1579" i="14" s="1"/>
  <c r="O1571" i="14"/>
  <c r="P1571" i="14" s="1"/>
  <c r="O1567" i="14"/>
  <c r="P1567" i="14" s="1"/>
  <c r="O1563" i="14"/>
  <c r="P1563" i="14" s="1"/>
  <c r="O1559" i="14"/>
  <c r="P1559" i="14" s="1"/>
  <c r="O1547" i="14"/>
  <c r="P1547" i="14" s="1"/>
  <c r="O1543" i="14"/>
  <c r="P1543" i="14" s="1"/>
  <c r="O1562" i="14"/>
  <c r="P1562" i="14" s="1"/>
  <c r="O1533" i="14"/>
  <c r="P1533" i="14" s="1"/>
  <c r="O1530" i="14"/>
  <c r="P1530" i="14" s="1"/>
  <c r="O1505" i="14"/>
  <c r="P1505" i="14" s="1"/>
  <c r="O1501" i="14"/>
  <c r="P1501" i="14" s="1"/>
  <c r="O1497" i="14"/>
  <c r="P1497" i="14" s="1"/>
  <c r="O1493" i="14"/>
  <c r="P1493" i="14" s="1"/>
  <c r="O1489" i="14"/>
  <c r="P1489" i="14" s="1"/>
  <c r="O1485" i="14"/>
  <c r="P1485" i="14" s="1"/>
  <c r="O1481" i="14"/>
  <c r="P1481" i="14" s="1"/>
  <c r="O1477" i="14"/>
  <c r="P1477" i="14" s="1"/>
  <c r="O1473" i="14"/>
  <c r="P1473" i="14" s="1"/>
  <c r="O1469" i="14"/>
  <c r="P1469" i="14" s="1"/>
  <c r="O1465" i="14"/>
  <c r="P1465" i="14" s="1"/>
  <c r="O1461" i="14"/>
  <c r="P1461" i="14" s="1"/>
  <c r="O1457" i="14"/>
  <c r="P1457" i="14" s="1"/>
  <c r="O1453" i="14"/>
  <c r="P1453" i="14" s="1"/>
  <c r="O1527" i="14"/>
  <c r="P1527" i="14" s="1"/>
  <c r="O1512" i="14"/>
  <c r="P1512" i="14" s="1"/>
  <c r="O1554" i="14"/>
  <c r="P1554" i="14" s="1"/>
  <c r="O1531" i="14"/>
  <c r="P1531" i="14" s="1"/>
  <c r="O1558" i="14"/>
  <c r="P1558" i="14" s="1"/>
  <c r="O1449" i="14"/>
  <c r="P1449" i="14" s="1"/>
  <c r="O1437" i="14"/>
  <c r="P1437" i="14" s="1"/>
  <c r="O1441" i="14"/>
  <c r="P1441" i="14" s="1"/>
  <c r="O1433" i="14"/>
  <c r="P1433" i="14" s="1"/>
  <c r="O1432" i="14"/>
  <c r="P1432" i="14" s="1"/>
  <c r="O1300" i="14"/>
  <c r="P1300" i="14" s="1"/>
  <c r="O1293" i="14"/>
  <c r="P1293" i="14" s="1"/>
  <c r="O1285" i="14"/>
  <c r="P1285" i="14" s="1"/>
  <c r="O1159" i="14"/>
  <c r="P1159" i="14" s="1"/>
  <c r="O1077" i="14"/>
  <c r="P1077" i="14" s="1"/>
  <c r="O1065" i="14"/>
  <c r="P1065" i="14" s="1"/>
  <c r="O1061" i="14"/>
  <c r="P1061" i="14" s="1"/>
  <c r="O1057" i="14"/>
  <c r="P1057" i="14" s="1"/>
  <c r="O1173" i="14"/>
  <c r="P1173" i="14" s="1"/>
  <c r="O1163" i="14"/>
  <c r="P1163" i="14" s="1"/>
  <c r="O1161" i="14"/>
  <c r="P1161" i="14" s="1"/>
  <c r="O1291" i="14"/>
  <c r="P1291" i="14" s="1"/>
  <c r="O1279" i="14"/>
  <c r="P1279" i="14" s="1"/>
  <c r="O1255" i="14"/>
  <c r="P1255" i="14" s="1"/>
  <c r="O1239" i="14"/>
  <c r="P1239" i="14" s="1"/>
  <c r="O1223" i="14"/>
  <c r="P1223" i="14" s="1"/>
  <c r="O1207" i="14"/>
  <c r="P1207" i="14" s="1"/>
  <c r="O1191" i="14"/>
  <c r="P1191" i="14" s="1"/>
  <c r="O1295" i="14"/>
  <c r="P1295" i="14" s="1"/>
  <c r="O1259" i="14"/>
  <c r="P1259" i="14" s="1"/>
  <c r="O1243" i="14"/>
  <c r="P1243" i="14" s="1"/>
  <c r="O1227" i="14"/>
  <c r="P1227" i="14" s="1"/>
  <c r="O1211" i="14"/>
  <c r="P1211" i="14" s="1"/>
  <c r="O1195" i="14"/>
  <c r="P1195" i="14" s="1"/>
  <c r="O1179" i="14"/>
  <c r="P1179" i="14" s="1"/>
  <c r="O1157" i="14"/>
  <c r="P1157" i="14" s="1"/>
  <c r="O1102" i="14"/>
  <c r="P1102" i="14" s="1"/>
  <c r="O1095" i="14"/>
  <c r="P1095" i="14" s="1"/>
  <c r="O1091" i="14"/>
  <c r="P1091" i="14" s="1"/>
  <c r="O1087" i="14"/>
  <c r="P1087" i="14" s="1"/>
  <c r="O1083" i="14"/>
  <c r="P1083" i="14" s="1"/>
  <c r="O1079" i="14"/>
  <c r="P1079" i="14" s="1"/>
  <c r="O1075" i="14"/>
  <c r="P1075" i="14" s="1"/>
  <c r="O1071" i="14"/>
  <c r="P1071" i="14" s="1"/>
  <c r="O1067" i="14"/>
  <c r="P1067" i="14" s="1"/>
  <c r="O1063" i="14"/>
  <c r="P1063" i="14" s="1"/>
  <c r="O1059" i="14"/>
  <c r="P1059" i="14" s="1"/>
  <c r="O1055" i="14"/>
  <c r="P1055" i="14" s="1"/>
  <c r="O1051" i="14"/>
  <c r="P1051" i="14" s="1"/>
  <c r="O1047" i="14"/>
  <c r="P1047" i="14" s="1"/>
  <c r="O1043" i="14"/>
  <c r="P1043" i="14" s="1"/>
  <c r="O1039" i="14"/>
  <c r="P1039" i="14" s="1"/>
  <c r="O1035" i="14"/>
  <c r="P1035" i="14" s="1"/>
  <c r="O1031" i="14"/>
  <c r="P1031" i="14" s="1"/>
  <c r="O1027" i="14"/>
  <c r="P1027" i="14" s="1"/>
  <c r="O1023" i="14"/>
  <c r="P1023" i="14" s="1"/>
  <c r="O1019" i="14"/>
  <c r="P1019" i="14" s="1"/>
  <c r="O1015" i="14"/>
  <c r="P1015" i="14" s="1"/>
  <c r="O1283" i="14"/>
  <c r="P1283" i="14" s="1"/>
  <c r="O1131" i="14"/>
  <c r="P1131" i="14" s="1"/>
  <c r="O1127" i="14"/>
  <c r="P1127" i="14" s="1"/>
  <c r="O1123" i="14"/>
  <c r="P1123" i="14" s="1"/>
  <c r="O1119" i="14"/>
  <c r="P1119" i="14" s="1"/>
  <c r="O1115" i="14"/>
  <c r="P1115" i="14" s="1"/>
  <c r="O1111" i="14"/>
  <c r="P1111" i="14" s="1"/>
  <c r="O1287" i="14"/>
  <c r="P1287" i="14" s="1"/>
  <c r="O1275" i="14"/>
  <c r="P1275" i="14" s="1"/>
  <c r="O1167" i="14"/>
  <c r="P1167" i="14" s="1"/>
  <c r="O887" i="14"/>
  <c r="P887" i="14" s="1"/>
  <c r="O883" i="14"/>
  <c r="P883" i="14" s="1"/>
  <c r="O879" i="14"/>
  <c r="P879" i="14" s="1"/>
  <c r="O875" i="14"/>
  <c r="P875" i="14" s="1"/>
  <c r="O935" i="14"/>
  <c r="P935" i="14" s="1"/>
  <c r="O934" i="14"/>
  <c r="P934" i="14" s="1"/>
  <c r="O925" i="14"/>
  <c r="P925" i="14" s="1"/>
  <c r="O921" i="14"/>
  <c r="P921" i="14" s="1"/>
  <c r="O917" i="14"/>
  <c r="P917" i="14" s="1"/>
  <c r="O913" i="14"/>
  <c r="P913" i="14" s="1"/>
  <c r="O909" i="14"/>
  <c r="P909" i="14" s="1"/>
  <c r="O905" i="14"/>
  <c r="P905" i="14" s="1"/>
  <c r="O901" i="14"/>
  <c r="P901" i="14" s="1"/>
  <c r="O897" i="14"/>
  <c r="P897" i="14" s="1"/>
  <c r="O893" i="14"/>
  <c r="P893" i="14" s="1"/>
  <c r="O889" i="14"/>
  <c r="P889" i="14" s="1"/>
  <c r="O885" i="14"/>
  <c r="P885" i="14" s="1"/>
  <c r="O881" i="14"/>
  <c r="P881" i="14" s="1"/>
  <c r="O877" i="14"/>
  <c r="P877" i="14" s="1"/>
  <c r="O873" i="14"/>
  <c r="P873" i="14" s="1"/>
  <c r="O869" i="14"/>
  <c r="P869" i="14" s="1"/>
  <c r="O751" i="14"/>
  <c r="P751" i="14" s="1"/>
  <c r="O743" i="14"/>
  <c r="P743" i="14" s="1"/>
  <c r="O552" i="14"/>
  <c r="P552" i="14" s="1"/>
  <c r="O548" i="14"/>
  <c r="P548" i="14" s="1"/>
  <c r="O544" i="14"/>
  <c r="P544" i="14" s="1"/>
  <c r="O540" i="14"/>
  <c r="P540" i="14" s="1"/>
  <c r="O536" i="14"/>
  <c r="P536" i="14" s="1"/>
  <c r="O532" i="14"/>
  <c r="P532" i="14" s="1"/>
  <c r="O528" i="14"/>
  <c r="P528" i="14" s="1"/>
  <c r="O524" i="14"/>
  <c r="P524" i="14" s="1"/>
  <c r="O719" i="14"/>
  <c r="P719" i="14" s="1"/>
  <c r="O715" i="14"/>
  <c r="P715" i="14" s="1"/>
  <c r="O711" i="14"/>
  <c r="P711" i="14" s="1"/>
  <c r="O707" i="14"/>
  <c r="P707" i="14" s="1"/>
  <c r="O703" i="14"/>
  <c r="P703" i="14" s="1"/>
  <c r="O699" i="14"/>
  <c r="P699" i="14" s="1"/>
  <c r="O695" i="14"/>
  <c r="P695" i="14" s="1"/>
  <c r="O691" i="14"/>
  <c r="P691" i="14" s="1"/>
  <c r="O687" i="14"/>
  <c r="P687" i="14" s="1"/>
  <c r="O683" i="14"/>
  <c r="P683" i="14" s="1"/>
  <c r="O679" i="14"/>
  <c r="P679" i="14" s="1"/>
  <c r="O675" i="14"/>
  <c r="P675" i="14" s="1"/>
  <c r="O671" i="14"/>
  <c r="P671" i="14" s="1"/>
  <c r="O667" i="14"/>
  <c r="P667" i="14" s="1"/>
  <c r="O663" i="14"/>
  <c r="P663" i="14" s="1"/>
  <c r="O659" i="14"/>
  <c r="P659" i="14" s="1"/>
  <c r="O655" i="14"/>
  <c r="P655" i="14" s="1"/>
  <c r="O651" i="14"/>
  <c r="P651" i="14" s="1"/>
  <c r="O647" i="14"/>
  <c r="P647" i="14" s="1"/>
  <c r="O643" i="14"/>
  <c r="P643" i="14" s="1"/>
  <c r="O639" i="14"/>
  <c r="P639" i="14" s="1"/>
  <c r="O635" i="14"/>
  <c r="P635" i="14" s="1"/>
  <c r="O631" i="14"/>
  <c r="P631" i="14" s="1"/>
  <c r="O627" i="14"/>
  <c r="P627" i="14" s="1"/>
  <c r="O623" i="14"/>
  <c r="P623" i="14" s="1"/>
  <c r="O619" i="14"/>
  <c r="P619" i="14" s="1"/>
  <c r="O615" i="14"/>
  <c r="P615" i="14" s="1"/>
  <c r="O611" i="14"/>
  <c r="P611" i="14" s="1"/>
  <c r="O607" i="14"/>
  <c r="P607" i="14" s="1"/>
  <c r="O603" i="14"/>
  <c r="P603" i="14" s="1"/>
  <c r="O599" i="14"/>
  <c r="P599" i="14" s="1"/>
  <c r="O595" i="14"/>
  <c r="P595" i="14" s="1"/>
  <c r="O591" i="14"/>
  <c r="P591" i="14" s="1"/>
  <c r="O587" i="14"/>
  <c r="P587" i="14" s="1"/>
  <c r="O583" i="14"/>
  <c r="P583" i="14" s="1"/>
  <c r="O579" i="14"/>
  <c r="P579" i="14" s="1"/>
  <c r="O575" i="14"/>
  <c r="P575" i="14" s="1"/>
  <c r="O571" i="14"/>
  <c r="P571" i="14" s="1"/>
  <c r="O567" i="14"/>
  <c r="P567" i="14" s="1"/>
  <c r="O563" i="14"/>
  <c r="P563" i="14" s="1"/>
  <c r="O559" i="14"/>
  <c r="P559" i="14" s="1"/>
  <c r="O726" i="14"/>
  <c r="P726" i="14" s="1"/>
  <c r="O739" i="14"/>
  <c r="P739" i="14" s="1"/>
  <c r="O729" i="14"/>
  <c r="P729" i="14" s="1"/>
  <c r="O706" i="14"/>
  <c r="P706" i="14" s="1"/>
  <c r="O745" i="14"/>
  <c r="P745" i="14" s="1"/>
  <c r="O694" i="14"/>
  <c r="P694" i="14" s="1"/>
  <c r="O674" i="14"/>
  <c r="P674" i="14" s="1"/>
  <c r="O538" i="14"/>
  <c r="P538" i="14" s="1"/>
  <c r="O710" i="14"/>
  <c r="P710" i="14" s="1"/>
  <c r="O678" i="14"/>
  <c r="P678" i="14" s="1"/>
  <c r="O542" i="14"/>
  <c r="P542" i="14" s="1"/>
  <c r="O526" i="14"/>
  <c r="P526" i="14" s="1"/>
  <c r="O502" i="14"/>
  <c r="P502" i="14" s="1"/>
  <c r="O494" i="14"/>
  <c r="P494" i="14" s="1"/>
  <c r="O486" i="14"/>
  <c r="P486" i="14" s="1"/>
  <c r="O478" i="14"/>
  <c r="P478" i="14" s="1"/>
  <c r="O602" i="14"/>
  <c r="P602" i="14" s="1"/>
  <c r="O586" i="14"/>
  <c r="P586" i="14" s="1"/>
  <c r="O570" i="14"/>
  <c r="P570" i="14" s="1"/>
  <c r="O518" i="14"/>
  <c r="P518" i="14" s="1"/>
  <c r="O514" i="14"/>
  <c r="P514" i="14" s="1"/>
  <c r="O510" i="14"/>
  <c r="P510" i="14" s="1"/>
  <c r="O702" i="14"/>
  <c r="P702" i="14" s="1"/>
  <c r="O546" i="14"/>
  <c r="P546" i="14" s="1"/>
  <c r="O520" i="14"/>
  <c r="P520" i="14" s="1"/>
  <c r="O516" i="14"/>
  <c r="P516" i="14" s="1"/>
  <c r="O512" i="14"/>
  <c r="P512" i="14" s="1"/>
  <c r="O686" i="14"/>
  <c r="P686" i="14" s="1"/>
  <c r="O654" i="14"/>
  <c r="P654" i="14" s="1"/>
  <c r="O638" i="14"/>
  <c r="P638" i="14" s="1"/>
  <c r="O622" i="14"/>
  <c r="P622" i="14" s="1"/>
  <c r="O606" i="14"/>
  <c r="P606" i="14" s="1"/>
  <c r="O590" i="14"/>
  <c r="P590" i="14" s="1"/>
  <c r="O574" i="14"/>
  <c r="P574" i="14" s="1"/>
  <c r="O558" i="14"/>
  <c r="P558" i="14" s="1"/>
  <c r="O522" i="14"/>
  <c r="P522" i="14" s="1"/>
  <c r="O508" i="14"/>
  <c r="P508" i="14" s="1"/>
  <c r="O500" i="14"/>
  <c r="P500" i="14" s="1"/>
  <c r="O492" i="14"/>
  <c r="P492" i="14" s="1"/>
  <c r="O484" i="14"/>
  <c r="P484" i="14" s="1"/>
  <c r="O338" i="14"/>
  <c r="P338" i="14" s="1"/>
  <c r="O283" i="14"/>
  <c r="P283" i="14" s="1"/>
  <c r="O279" i="14"/>
  <c r="P279" i="14" s="1"/>
  <c r="O275" i="14"/>
  <c r="P275" i="14" s="1"/>
  <c r="O271" i="14"/>
  <c r="P271" i="14" s="1"/>
  <c r="O267" i="14"/>
  <c r="P267" i="14" s="1"/>
  <c r="O263" i="14"/>
  <c r="P263" i="14" s="1"/>
  <c r="O259" i="14"/>
  <c r="P259" i="14" s="1"/>
  <c r="O255" i="14"/>
  <c r="P255" i="14" s="1"/>
  <c r="O251" i="14"/>
  <c r="P251" i="14" s="1"/>
  <c r="O247" i="14"/>
  <c r="P247" i="14" s="1"/>
  <c r="O243" i="14"/>
  <c r="P243" i="14" s="1"/>
  <c r="O239" i="14"/>
  <c r="P239" i="14" s="1"/>
  <c r="O235" i="14"/>
  <c r="P235" i="14" s="1"/>
  <c r="O231" i="14"/>
  <c r="P231" i="14" s="1"/>
  <c r="O227" i="14"/>
  <c r="P227" i="14" s="1"/>
  <c r="O223" i="14"/>
  <c r="P223" i="14" s="1"/>
  <c r="O219" i="14"/>
  <c r="P219" i="14" s="1"/>
  <c r="O215" i="14"/>
  <c r="P215" i="14" s="1"/>
  <c r="O211" i="14"/>
  <c r="P211" i="14" s="1"/>
  <c r="O207" i="14"/>
  <c r="P207" i="14" s="1"/>
  <c r="O203" i="14"/>
  <c r="P203" i="14" s="1"/>
  <c r="O199" i="14"/>
  <c r="P199" i="14" s="1"/>
  <c r="O195" i="14"/>
  <c r="P195" i="14" s="1"/>
  <c r="O191" i="14"/>
  <c r="P191" i="14" s="1"/>
  <c r="O187" i="14"/>
  <c r="P187" i="14" s="1"/>
  <c r="O183" i="14"/>
  <c r="P183" i="14" s="1"/>
  <c r="O179" i="14"/>
  <c r="P179" i="14" s="1"/>
  <c r="O175" i="14"/>
  <c r="P175" i="14" s="1"/>
  <c r="O171" i="14"/>
  <c r="P171" i="14" s="1"/>
  <c r="O167" i="14"/>
  <c r="P167" i="14" s="1"/>
  <c r="O163" i="14"/>
  <c r="P163" i="14" s="1"/>
  <c r="O159" i="14"/>
  <c r="P159" i="14" s="1"/>
  <c r="O155" i="14"/>
  <c r="P155" i="14" s="1"/>
  <c r="O151" i="14"/>
  <c r="P151" i="14" s="1"/>
  <c r="O334" i="14"/>
  <c r="P334" i="14" s="1"/>
  <c r="O266" i="14"/>
  <c r="P266" i="14" s="1"/>
  <c r="O262" i="14"/>
  <c r="P262" i="14" s="1"/>
  <c r="O258" i="14"/>
  <c r="P258" i="14" s="1"/>
  <c r="O254" i="14"/>
  <c r="P254" i="14" s="1"/>
  <c r="O250" i="14"/>
  <c r="P250" i="14" s="1"/>
  <c r="O246" i="14"/>
  <c r="P246" i="14" s="1"/>
  <c r="O242" i="14"/>
  <c r="P242" i="14" s="1"/>
  <c r="O238" i="14"/>
  <c r="P238" i="14" s="1"/>
  <c r="O234" i="14"/>
  <c r="P234" i="14" s="1"/>
  <c r="O230" i="14"/>
  <c r="P230" i="14" s="1"/>
  <c r="O226" i="14"/>
  <c r="P226" i="14" s="1"/>
  <c r="O222" i="14"/>
  <c r="P222" i="14" s="1"/>
  <c r="O218" i="14"/>
  <c r="P218" i="14" s="1"/>
  <c r="O214" i="14"/>
  <c r="P214" i="14" s="1"/>
  <c r="O210" i="14"/>
  <c r="P210" i="14" s="1"/>
  <c r="O206" i="14"/>
  <c r="P206" i="14" s="1"/>
  <c r="O202" i="14"/>
  <c r="P202" i="14" s="1"/>
  <c r="O198" i="14"/>
  <c r="P198" i="14" s="1"/>
  <c r="O194" i="14"/>
  <c r="P194" i="14" s="1"/>
  <c r="O190" i="14"/>
  <c r="P190" i="14" s="1"/>
  <c r="O186" i="14"/>
  <c r="P186" i="14" s="1"/>
  <c r="O182" i="14"/>
  <c r="P182" i="14" s="1"/>
  <c r="O178" i="14"/>
  <c r="P178" i="14" s="1"/>
  <c r="O174" i="14"/>
  <c r="P174" i="14" s="1"/>
  <c r="O170" i="14"/>
  <c r="P170" i="14" s="1"/>
  <c r="O166" i="14"/>
  <c r="P166" i="14" s="1"/>
  <c r="O162" i="14"/>
  <c r="P162" i="14" s="1"/>
  <c r="O362" i="14"/>
  <c r="P362" i="14" s="1"/>
  <c r="O354" i="14"/>
  <c r="P354" i="14" s="1"/>
  <c r="O326" i="14"/>
  <c r="P326" i="14" s="1"/>
  <c r="O304" i="14"/>
  <c r="P304" i="14" s="1"/>
  <c r="O302" i="14"/>
  <c r="P302" i="14" s="1"/>
  <c r="O342" i="14"/>
  <c r="P342" i="14" s="1"/>
  <c r="O318" i="14"/>
  <c r="P318" i="14" s="1"/>
  <c r="O297" i="14"/>
  <c r="P297" i="14" s="1"/>
  <c r="O296" i="14"/>
  <c r="P296" i="14" s="1"/>
  <c r="O118" i="14"/>
  <c r="P118" i="14" s="1"/>
  <c r="O82" i="14"/>
  <c r="P82" i="14" s="1"/>
  <c r="O6" i="14"/>
  <c r="P6" i="14" s="1"/>
  <c r="O58" i="14"/>
  <c r="P58" i="14" s="1"/>
  <c r="O54" i="14"/>
  <c r="P54" i="14" s="1"/>
  <c r="O50" i="14"/>
  <c r="P50" i="14" s="1"/>
  <c r="O46" i="14"/>
  <c r="P46" i="14" s="1"/>
  <c r="O42" i="14"/>
  <c r="P42" i="14" s="1"/>
  <c r="O38" i="14"/>
  <c r="P38" i="14" s="1"/>
  <c r="O34" i="14"/>
  <c r="P34" i="14" s="1"/>
  <c r="O30" i="14"/>
  <c r="P30" i="14" s="1"/>
  <c r="O26" i="14"/>
  <c r="P26" i="14" s="1"/>
  <c r="O22" i="14"/>
  <c r="P22" i="14" s="1"/>
  <c r="O14" i="14"/>
  <c r="P14" i="14" s="1"/>
  <c r="O10" i="14"/>
  <c r="P10" i="14" s="1"/>
  <c r="O122" i="14"/>
  <c r="P122" i="14" s="1"/>
  <c r="O73" i="14"/>
  <c r="P73" i="14" s="1"/>
  <c r="O67" i="14"/>
  <c r="P67" i="14" s="1"/>
  <c r="O66" i="14"/>
  <c r="P66" i="14" s="1"/>
  <c r="O65" i="14"/>
  <c r="P65" i="14" s="1"/>
  <c r="O126" i="14"/>
  <c r="P126" i="14" s="1"/>
  <c r="O110" i="14"/>
  <c r="P110" i="14" s="1"/>
  <c r="O106" i="14"/>
  <c r="P106" i="14" s="1"/>
  <c r="O90" i="14"/>
  <c r="P90" i="14" s="1"/>
  <c r="O74" i="14"/>
  <c r="P74" i="14" s="1"/>
  <c r="O130" i="14"/>
  <c r="P130" i="14" s="1"/>
  <c r="O114" i="14"/>
  <c r="P114" i="14" s="1"/>
  <c r="O102" i="14"/>
  <c r="P102" i="14" s="1"/>
  <c r="O86" i="14"/>
  <c r="P86" i="14" s="1"/>
  <c r="O18" i="14"/>
  <c r="P18" i="14" s="1"/>
  <c r="O39" i="14"/>
  <c r="P39" i="14" s="1"/>
  <c r="O29" i="14"/>
  <c r="P29" i="14" s="1"/>
  <c r="O98" i="14"/>
  <c r="P98" i="14" s="1"/>
  <c r="O23" i="14"/>
  <c r="P23" i="14" s="1"/>
  <c r="O13" i="14"/>
  <c r="P13" i="14" s="1"/>
  <c r="O25" i="14"/>
  <c r="P25" i="14" s="1"/>
  <c r="O62" i="14"/>
  <c r="P62" i="14" s="1"/>
  <c r="O119" i="14"/>
  <c r="P119" i="14" s="1"/>
  <c r="O240" i="14"/>
  <c r="P240" i="14" s="1"/>
  <c r="O298" i="14"/>
  <c r="P298" i="14" s="1"/>
  <c r="O136" i="14"/>
  <c r="P136" i="14" s="1"/>
  <c r="O350" i="14"/>
  <c r="P350" i="14" s="1"/>
  <c r="O91" i="14"/>
  <c r="P91" i="14" s="1"/>
  <c r="O127" i="14"/>
  <c r="P127" i="14" s="1"/>
  <c r="O278" i="14"/>
  <c r="P278" i="14" s="1"/>
  <c r="O95" i="14"/>
  <c r="P95" i="14" s="1"/>
  <c r="O184" i="14"/>
  <c r="P184" i="14" s="1"/>
  <c r="O328" i="14"/>
  <c r="P328" i="14" s="1"/>
  <c r="O380" i="14"/>
  <c r="P380" i="14" s="1"/>
  <c r="O396" i="14"/>
  <c r="P396" i="14" s="1"/>
  <c r="O442" i="14"/>
  <c r="P442" i="14" s="1"/>
  <c r="O397" i="14"/>
  <c r="P397" i="14" s="1"/>
  <c r="O690" i="14"/>
  <c r="P690" i="14" s="1"/>
  <c r="O402" i="14"/>
  <c r="P402" i="14" s="1"/>
  <c r="O344" i="14"/>
  <c r="P344" i="14" s="1"/>
  <c r="O388" i="14"/>
  <c r="P388" i="14" s="1"/>
  <c r="O348" i="14"/>
  <c r="P348" i="14" s="1"/>
  <c r="O662" i="14"/>
  <c r="P662" i="14" s="1"/>
  <c r="O352" i="14"/>
  <c r="P352" i="14" s="1"/>
  <c r="O408" i="14"/>
  <c r="P408" i="14" s="1"/>
  <c r="O472" i="14"/>
  <c r="P472" i="14" s="1"/>
  <c r="O578" i="14"/>
  <c r="P578" i="14" s="1"/>
  <c r="O409" i="14"/>
  <c r="P409" i="14" s="1"/>
  <c r="O722" i="14"/>
  <c r="P722" i="14" s="1"/>
  <c r="O907" i="14"/>
  <c r="P907" i="14" s="1"/>
  <c r="O937" i="14"/>
  <c r="P937" i="14" s="1"/>
  <c r="O733" i="14"/>
  <c r="P733" i="14" s="1"/>
  <c r="O727" i="14"/>
  <c r="P727" i="14" s="1"/>
  <c r="O592" i="14"/>
  <c r="P592" i="14" s="1"/>
  <c r="O656" i="14"/>
  <c r="P656" i="14" s="1"/>
  <c r="O755" i="14"/>
  <c r="P755" i="14" s="1"/>
  <c r="O517" i="14"/>
  <c r="P517" i="14" s="1"/>
  <c r="O588" i="14"/>
  <c r="P588" i="14" s="1"/>
  <c r="O652" i="14"/>
  <c r="P652" i="14" s="1"/>
  <c r="O725" i="14"/>
  <c r="P725" i="14" s="1"/>
  <c r="O568" i="14"/>
  <c r="P568" i="14" s="1"/>
  <c r="O632" i="14"/>
  <c r="P632" i="14" s="1"/>
  <c r="O680" i="14"/>
  <c r="P680" i="14" s="1"/>
  <c r="O839" i="14"/>
  <c r="P839" i="14" s="1"/>
  <c r="O872" i="14"/>
  <c r="P872" i="14" s="1"/>
  <c r="O852" i="14"/>
  <c r="P852" i="14" s="1"/>
  <c r="O911" i="14"/>
  <c r="P911" i="14" s="1"/>
  <c r="O832" i="14"/>
  <c r="P832" i="14" s="1"/>
  <c r="O753" i="14"/>
  <c r="P753" i="14" s="1"/>
  <c r="O784" i="14"/>
  <c r="P784" i="14" s="1"/>
  <c r="O748" i="14"/>
  <c r="P748" i="14" s="1"/>
  <c r="O819" i="14"/>
  <c r="P819" i="14" s="1"/>
  <c r="O756" i="14"/>
  <c r="P756" i="14" s="1"/>
  <c r="O936" i="14"/>
  <c r="P936" i="14" s="1"/>
  <c r="O1006" i="14"/>
  <c r="P1006" i="14" s="1"/>
  <c r="O1037" i="14"/>
  <c r="P1037" i="14" s="1"/>
  <c r="O1072" i="14"/>
  <c r="P1072" i="14" s="1"/>
  <c r="O1171" i="14"/>
  <c r="P1171" i="14" s="1"/>
  <c r="O952" i="14"/>
  <c r="P952" i="14" s="1"/>
  <c r="O978" i="14"/>
  <c r="P978" i="14" s="1"/>
  <c r="O1003" i="14"/>
  <c r="P1003" i="14" s="1"/>
  <c r="O1038" i="14"/>
  <c r="P1038" i="14" s="1"/>
  <c r="O941" i="14"/>
  <c r="P941" i="14" s="1"/>
  <c r="O1041" i="14"/>
  <c r="P1041" i="14" s="1"/>
  <c r="O1024" i="14"/>
  <c r="P1024" i="14" s="1"/>
  <c r="O1231" i="14"/>
  <c r="P1231" i="14" s="1"/>
  <c r="O990" i="14"/>
  <c r="P990" i="14" s="1"/>
  <c r="O1084" i="14"/>
  <c r="P1084" i="14" s="1"/>
  <c r="O1130" i="14"/>
  <c r="P1130" i="14" s="1"/>
  <c r="O1196" i="14"/>
  <c r="P1196" i="14" s="1"/>
  <c r="O1228" i="14"/>
  <c r="P1228" i="14" s="1"/>
  <c r="O1112" i="14"/>
  <c r="P1112" i="14" s="1"/>
  <c r="O1132" i="14"/>
  <c r="P1132" i="14" s="1"/>
  <c r="O1204" i="14"/>
  <c r="P1204" i="14" s="1"/>
  <c r="O1236" i="14"/>
  <c r="P1236" i="14" s="1"/>
  <c r="O1303" i="14"/>
  <c r="P1303" i="14" s="1"/>
  <c r="O1386" i="14"/>
  <c r="P1386" i="14" s="1"/>
  <c r="O1411" i="14"/>
  <c r="P1411" i="14" s="1"/>
  <c r="O1327" i="14"/>
  <c r="P1327" i="14" s="1"/>
  <c r="O1366" i="14"/>
  <c r="P1366" i="14" s="1"/>
  <c r="O1338" i="14"/>
  <c r="P1338" i="14" s="1"/>
  <c r="O1356" i="14"/>
  <c r="P1356" i="14" s="1"/>
  <c r="O1403" i="14"/>
  <c r="P1403" i="14" s="1"/>
  <c r="O1463" i="14"/>
  <c r="P1463" i="14" s="1"/>
  <c r="O1430" i="14"/>
  <c r="P1430" i="14" s="1"/>
  <c r="O1502" i="14"/>
  <c r="P1502" i="14" s="1"/>
  <c r="O1455" i="14"/>
  <c r="P1455" i="14" s="1"/>
  <c r="O1454" i="14"/>
  <c r="P1454" i="14" s="1"/>
  <c r="O1496" i="14"/>
  <c r="P1496" i="14" s="1"/>
  <c r="O1487" i="14"/>
  <c r="P1487" i="14" s="1"/>
  <c r="O1519" i="14"/>
  <c r="P1519" i="14" s="1"/>
  <c r="O1553" i="14"/>
  <c r="P1553" i="14" s="1"/>
  <c r="O1468" i="14"/>
  <c r="P1468" i="14" s="1"/>
  <c r="O1447" i="14"/>
  <c r="P1447" i="14" s="1"/>
  <c r="O1581" i="14"/>
  <c r="P1581" i="14" s="1"/>
  <c r="O1551" i="14"/>
  <c r="P1551" i="14" s="1"/>
  <c r="O1600" i="14"/>
  <c r="P1600" i="14" s="1"/>
  <c r="O1680" i="14"/>
  <c r="P1680" i="14" s="1"/>
  <c r="O1612" i="14"/>
  <c r="P1612" i="14" s="1"/>
  <c r="O1667" i="14"/>
  <c r="P1667" i="14" s="1"/>
  <c r="O1596" i="14"/>
  <c r="P1596" i="14" s="1"/>
  <c r="O1754" i="14"/>
  <c r="P1754" i="14" s="1"/>
  <c r="O1702" i="14"/>
  <c r="P1702" i="14" s="1"/>
  <c r="O1703" i="14"/>
  <c r="P1703" i="14" s="1"/>
  <c r="O1746" i="14"/>
  <c r="P1746" i="14" s="1"/>
  <c r="O1786" i="14"/>
  <c r="P1786" i="14" s="1"/>
  <c r="O1719" i="14"/>
  <c r="P1719" i="14" s="1"/>
  <c r="O1706" i="14"/>
  <c r="P1706" i="14" s="1"/>
  <c r="O1672" i="14"/>
  <c r="P1672" i="14" s="1"/>
  <c r="O1738" i="14"/>
  <c r="P1738" i="14" s="1"/>
  <c r="O1855" i="14"/>
  <c r="P1855" i="14" s="1"/>
  <c r="O1856" i="14"/>
  <c r="P1856" i="14" s="1"/>
  <c r="O1816" i="14"/>
  <c r="P1816" i="14" s="1"/>
  <c r="O1851" i="14"/>
  <c r="P1851" i="14" s="1"/>
  <c r="O1879" i="14"/>
  <c r="P1879" i="14" s="1"/>
  <c r="O1910" i="14"/>
  <c r="P1910" i="14" s="1"/>
  <c r="O1974" i="14"/>
  <c r="P1974" i="14" s="1"/>
  <c r="O1953" i="14"/>
  <c r="P1953" i="14" s="1"/>
  <c r="O1919" i="14"/>
  <c r="P1919" i="14" s="1"/>
  <c r="O1878" i="14"/>
  <c r="P1878" i="14" s="1"/>
  <c r="O1915" i="14"/>
  <c r="P1915" i="14" s="1"/>
  <c r="O1971" i="14"/>
  <c r="P1971" i="14" s="1"/>
  <c r="O1882" i="14"/>
  <c r="P1882" i="14" s="1"/>
  <c r="O1911" i="14"/>
  <c r="P1911" i="14" s="1"/>
  <c r="O1959" i="14"/>
  <c r="P1959" i="14" s="1"/>
  <c r="O1884" i="14"/>
  <c r="P1884" i="14" s="1"/>
  <c r="O1920" i="14"/>
  <c r="P1920" i="14" s="1"/>
  <c r="O1917" i="14"/>
  <c r="P1917" i="14" s="1"/>
  <c r="O1937" i="14"/>
  <c r="P1937" i="14" s="1"/>
  <c r="O1965" i="14"/>
  <c r="P1965" i="14" s="1"/>
  <c r="O2011" i="14"/>
  <c r="P2011" i="14" s="1"/>
  <c r="O2003" i="14"/>
  <c r="P2003" i="14" s="1"/>
  <c r="O1995" i="14"/>
  <c r="P1995" i="14" s="1"/>
  <c r="O1999" i="14"/>
  <c r="P1999" i="14" s="1"/>
  <c r="O2115" i="14"/>
  <c r="P2115" i="14" s="1"/>
  <c r="O2076" i="14"/>
  <c r="P2076" i="14" s="1"/>
  <c r="O2035" i="14"/>
  <c r="P2035" i="14" s="1"/>
  <c r="O2032" i="14"/>
  <c r="P2032" i="14" s="1"/>
  <c r="O2125" i="14"/>
  <c r="P2125" i="14" s="1"/>
  <c r="O2117" i="14"/>
  <c r="P2117" i="14" s="1"/>
  <c r="O2140" i="14"/>
  <c r="P2140" i="14" s="1"/>
  <c r="O2159" i="14"/>
  <c r="P2159" i="14" s="1"/>
  <c r="O2149" i="14"/>
  <c r="P2149" i="14" s="1"/>
  <c r="O2162" i="14"/>
  <c r="P2162" i="14" s="1"/>
  <c r="O2113" i="14"/>
  <c r="P2113" i="14" s="1"/>
  <c r="O2153" i="14"/>
  <c r="P2153" i="14" s="1"/>
  <c r="O2225" i="14"/>
  <c r="P2225" i="14" s="1"/>
  <c r="O2173" i="14"/>
  <c r="P2173" i="14" s="1"/>
  <c r="O2191" i="14"/>
  <c r="P2191" i="14" s="1"/>
  <c r="O2203" i="14"/>
  <c r="P2203" i="14" s="1"/>
  <c r="O2250" i="14"/>
  <c r="P2250" i="14" s="1"/>
  <c r="O2248" i="14"/>
  <c r="P2248" i="14" s="1"/>
  <c r="O2233" i="14"/>
  <c r="P2233" i="14" s="1"/>
  <c r="O2249" i="14"/>
  <c r="P2249" i="14" s="1"/>
  <c r="O2243" i="14"/>
  <c r="P2243" i="14" s="1"/>
  <c r="O2271" i="14"/>
  <c r="P2271" i="14" s="1"/>
  <c r="O2268" i="14"/>
  <c r="P2268" i="14" s="1"/>
  <c r="O2282" i="14"/>
  <c r="P2282" i="14" s="1"/>
  <c r="O2301" i="14"/>
  <c r="P2301" i="14" s="1"/>
  <c r="O2342" i="14"/>
  <c r="P2342" i="14" s="1"/>
  <c r="O2363" i="14"/>
  <c r="P2363" i="14" s="1"/>
  <c r="O2340" i="14"/>
  <c r="P2340" i="14" s="1"/>
  <c r="O2365" i="14"/>
  <c r="P2365" i="14" s="1"/>
  <c r="O2305" i="14"/>
  <c r="P2305" i="14" s="1"/>
  <c r="O2379" i="14"/>
  <c r="P2379" i="14" s="1"/>
  <c r="O2385" i="14"/>
  <c r="P2385" i="14" s="1"/>
  <c r="O2317" i="14"/>
  <c r="P2317" i="14" s="1"/>
  <c r="O2423" i="14"/>
  <c r="P2423" i="14" s="1"/>
  <c r="O2417" i="14"/>
  <c r="P2417" i="14" s="1"/>
  <c r="O2453" i="14"/>
  <c r="P2453" i="14" s="1"/>
  <c r="R2453" i="14" s="1"/>
  <c r="O2454" i="14"/>
  <c r="P2454" i="14" s="1"/>
  <c r="R2454" i="14" s="1"/>
  <c r="O2427" i="14"/>
  <c r="P2427" i="14" s="1"/>
  <c r="O2455" i="14"/>
  <c r="P2455" i="14" s="1"/>
  <c r="O2430" i="14"/>
  <c r="P2430" i="14" s="1"/>
  <c r="O5" i="14"/>
  <c r="P5" i="14" s="1"/>
  <c r="O31" i="14"/>
  <c r="P31" i="14" s="1"/>
  <c r="O69" i="14"/>
  <c r="P69" i="14" s="1"/>
  <c r="O24" i="14"/>
  <c r="P24" i="14" s="1"/>
  <c r="O15" i="14"/>
  <c r="P15" i="14" s="1"/>
  <c r="O27" i="14"/>
  <c r="P27" i="14" s="1"/>
  <c r="O100" i="14"/>
  <c r="P100" i="14" s="1"/>
  <c r="R100" i="14" s="1"/>
  <c r="O40" i="14"/>
  <c r="P40" i="14" s="1"/>
  <c r="O160" i="14"/>
  <c r="P160" i="14" s="1"/>
  <c r="O224" i="14"/>
  <c r="P224" i="14" s="1"/>
  <c r="O104" i="14"/>
  <c r="P104" i="14" s="1"/>
  <c r="O180" i="14"/>
  <c r="P180" i="14" s="1"/>
  <c r="O140" i="14"/>
  <c r="P140" i="14" s="1"/>
  <c r="O256" i="14"/>
  <c r="P256" i="14" s="1"/>
  <c r="O287" i="14"/>
  <c r="P287" i="14" s="1"/>
  <c r="O176" i="14"/>
  <c r="P176" i="14" s="1"/>
  <c r="O236" i="14"/>
  <c r="P236" i="14" s="1"/>
  <c r="O252" i="14"/>
  <c r="P252" i="14" s="1"/>
  <c r="O358" i="14"/>
  <c r="P358" i="14" s="1"/>
  <c r="O204" i="14"/>
  <c r="P204" i="14" s="1"/>
  <c r="O306" i="14"/>
  <c r="P306" i="14" s="1"/>
  <c r="R306" i="14" s="1"/>
  <c r="O385" i="14"/>
  <c r="P385" i="14" s="1"/>
  <c r="O401" i="14"/>
  <c r="P401" i="14" s="1"/>
  <c r="O406" i="14"/>
  <c r="P406" i="14" s="1"/>
  <c r="O454" i="14"/>
  <c r="P454" i="14" s="1"/>
  <c r="O398" i="14"/>
  <c r="P398" i="14" s="1"/>
  <c r="O412" i="14"/>
  <c r="P412" i="14" s="1"/>
  <c r="O450" i="14"/>
  <c r="P450" i="14" s="1"/>
  <c r="O368" i="14"/>
  <c r="P368" i="14" s="1"/>
  <c r="O413" i="14"/>
  <c r="P413" i="14" s="1"/>
  <c r="O610" i="14"/>
  <c r="P610" i="14" s="1"/>
  <c r="O418" i="14"/>
  <c r="P418" i="14" s="1"/>
  <c r="O741" i="14"/>
  <c r="P741" i="14" s="1"/>
  <c r="O803" i="14"/>
  <c r="P803" i="14" s="1"/>
  <c r="O859" i="14"/>
  <c r="P859" i="14" s="1"/>
  <c r="O939" i="14"/>
  <c r="P939" i="14" s="1"/>
  <c r="O580" i="14"/>
  <c r="P580" i="14" s="1"/>
  <c r="O644" i="14"/>
  <c r="P644" i="14" s="1"/>
  <c r="O696" i="14"/>
  <c r="P696" i="14" s="1"/>
  <c r="O489" i="14"/>
  <c r="P489" i="14" s="1"/>
  <c r="O668" i="14"/>
  <c r="P668" i="14" s="1"/>
  <c r="O728" i="14"/>
  <c r="P728" i="14" s="1"/>
  <c r="O775" i="14"/>
  <c r="P775" i="14" s="1"/>
  <c r="O760" i="14"/>
  <c r="P760" i="14" s="1"/>
  <c r="O840" i="14"/>
  <c r="P840" i="14" s="1"/>
  <c r="O861" i="14"/>
  <c r="P861" i="14" s="1"/>
  <c r="O780" i="14"/>
  <c r="P780" i="14" s="1"/>
  <c r="O912" i="14"/>
  <c r="P912" i="14" s="1"/>
  <c r="O823" i="14"/>
  <c r="P823" i="14" s="1"/>
  <c r="O820" i="14"/>
  <c r="P820" i="14" s="1"/>
  <c r="O974" i="14"/>
  <c r="P974" i="14" s="1"/>
  <c r="O1044" i="14"/>
  <c r="P1044" i="14" s="1"/>
  <c r="O1203" i="14"/>
  <c r="P1203" i="14" s="1"/>
  <c r="O1007" i="14"/>
  <c r="P1007" i="14" s="1"/>
  <c r="O1060" i="14"/>
  <c r="P1060" i="14" s="1"/>
  <c r="O1183" i="14"/>
  <c r="P1183" i="14" s="1"/>
  <c r="O950" i="14"/>
  <c r="P950" i="14" s="1"/>
  <c r="O1012" i="14"/>
  <c r="P1012" i="14" s="1"/>
  <c r="O1107" i="14"/>
  <c r="P1107" i="14" s="1"/>
  <c r="O1008" i="14"/>
  <c r="P1008" i="14" s="1"/>
  <c r="O1165" i="14"/>
  <c r="P1165" i="14" s="1"/>
  <c r="O951" i="14"/>
  <c r="P951" i="14" s="1"/>
  <c r="O1009" i="14"/>
  <c r="P1009" i="14" s="1"/>
  <c r="O1048" i="14"/>
  <c r="P1048" i="14" s="1"/>
  <c r="O1121" i="14"/>
  <c r="P1121" i="14" s="1"/>
  <c r="O953" i="14"/>
  <c r="P953" i="14" s="1"/>
  <c r="O985" i="14"/>
  <c r="P985" i="14" s="1"/>
  <c r="O1025" i="14"/>
  <c r="P1025" i="14" s="1"/>
  <c r="O1076" i="14"/>
  <c r="P1076" i="14" s="1"/>
  <c r="O1125" i="14"/>
  <c r="P1125" i="14" s="1"/>
  <c r="O1263" i="14"/>
  <c r="P1263" i="14" s="1"/>
  <c r="O959" i="14"/>
  <c r="P959" i="14" s="1"/>
  <c r="O994" i="14"/>
  <c r="P994" i="14" s="1"/>
  <c r="O1082" i="14"/>
  <c r="P1082" i="14" s="1"/>
  <c r="O1169" i="14"/>
  <c r="P1169" i="14" s="1"/>
  <c r="O1050" i="14"/>
  <c r="P1050" i="14" s="1"/>
  <c r="O1133" i="14"/>
  <c r="P1133" i="14" s="1"/>
  <c r="O1376" i="14"/>
  <c r="P1376" i="14" s="1"/>
  <c r="O1395" i="14"/>
  <c r="P1395" i="14" s="1"/>
  <c r="O1201" i="14"/>
  <c r="P1201" i="14" s="1"/>
  <c r="O1233" i="14"/>
  <c r="P1233" i="14" s="1"/>
  <c r="O1116" i="14"/>
  <c r="P1116" i="14" s="1"/>
  <c r="O1136" i="14"/>
  <c r="P1136" i="14" s="1"/>
  <c r="O1297" i="14"/>
  <c r="P1297" i="14" s="1"/>
  <c r="O1177" i="14"/>
  <c r="P1177" i="14" s="1"/>
  <c r="O1209" i="14"/>
  <c r="P1209" i="14" s="1"/>
  <c r="O1241" i="14"/>
  <c r="P1241" i="14" s="1"/>
  <c r="O1307" i="14"/>
  <c r="P1307" i="14" s="1"/>
  <c r="O1348" i="14"/>
  <c r="P1348" i="14" s="1"/>
  <c r="O1387" i="14"/>
  <c r="P1387" i="14" s="1"/>
  <c r="O1310" i="14"/>
  <c r="P1310" i="14" s="1"/>
  <c r="O1340" i="14"/>
  <c r="P1340" i="14" s="1"/>
  <c r="O1334" i="14"/>
  <c r="P1334" i="14" s="1"/>
  <c r="O1399" i="14"/>
  <c r="P1399" i="14" s="1"/>
  <c r="O1422" i="14"/>
  <c r="P1422" i="14" s="1"/>
  <c r="O1362" i="14"/>
  <c r="P1362" i="14" s="1"/>
  <c r="O1402" i="14"/>
  <c r="P1402" i="14" s="1"/>
  <c r="O1332" i="14"/>
  <c r="P1332" i="14" s="1"/>
  <c r="O1428" i="14"/>
  <c r="P1428" i="14" s="1"/>
  <c r="O1470" i="14"/>
  <c r="P1470" i="14" s="1"/>
  <c r="O1471" i="14"/>
  <c r="P1471" i="14" s="1"/>
  <c r="O1511" i="14"/>
  <c r="P1511" i="14" s="1"/>
  <c r="O1464" i="14"/>
  <c r="P1464" i="14" s="1"/>
  <c r="O1488" i="14"/>
  <c r="P1488" i="14" s="1"/>
  <c r="O1534" i="14"/>
  <c r="P1534" i="14" s="1"/>
  <c r="O1442" i="14"/>
  <c r="P1442" i="14" s="1"/>
  <c r="O1450" i="14"/>
  <c r="P1450" i="14" s="1"/>
  <c r="O1605" i="14"/>
  <c r="P1605" i="14" s="1"/>
  <c r="O1655" i="14"/>
  <c r="P1655" i="14" s="1"/>
  <c r="O1516" i="14"/>
  <c r="P1516" i="14" s="1"/>
  <c r="O1589" i="14"/>
  <c r="P1589" i="14" s="1"/>
  <c r="O1657" i="14"/>
  <c r="P1657" i="14" s="1"/>
  <c r="O1609" i="14"/>
  <c r="P1609" i="14" s="1"/>
  <c r="O1625" i="14"/>
  <c r="P1625" i="14" s="1"/>
  <c r="O1640" i="14"/>
  <c r="P1640" i="14" s="1"/>
  <c r="O1668" i="14"/>
  <c r="P1668" i="14" s="1"/>
  <c r="O1552" i="14"/>
  <c r="P1552" i="14" s="1"/>
  <c r="O1679" i="14"/>
  <c r="P1679" i="14" s="1"/>
  <c r="O1710" i="14"/>
  <c r="P1710" i="14" s="1"/>
  <c r="O1691" i="14"/>
  <c r="P1691" i="14" s="1"/>
  <c r="O1807" i="14"/>
  <c r="P1807" i="14" s="1"/>
  <c r="O1788" i="14"/>
  <c r="P1788" i="14" s="1"/>
  <c r="O1792" i="14"/>
  <c r="P1792" i="14" s="1"/>
  <c r="O1867" i="14"/>
  <c r="P1867" i="14" s="1"/>
  <c r="O1828" i="14"/>
  <c r="P1828" i="14" s="1"/>
  <c r="O1852" i="14"/>
  <c r="P1852" i="14" s="1"/>
  <c r="O1912" i="14"/>
  <c r="P1912" i="14" s="1"/>
  <c r="O1926" i="14"/>
  <c r="P1926" i="14" s="1"/>
  <c r="O1914" i="14"/>
  <c r="P1914" i="14" s="1"/>
  <c r="O1957" i="14"/>
  <c r="P1957" i="14" s="1"/>
  <c r="O1923" i="14"/>
  <c r="P1923" i="14" s="1"/>
  <c r="O1978" i="14"/>
  <c r="P1978" i="14" s="1"/>
  <c r="O1954" i="14"/>
  <c r="P1954" i="14" s="1"/>
  <c r="O1880" i="14"/>
  <c r="P1880" i="14" s="1"/>
  <c r="O1964" i="14"/>
  <c r="P1964" i="14" s="1"/>
  <c r="O1921" i="14"/>
  <c r="P1921" i="14" s="1"/>
  <c r="O1888" i="14"/>
  <c r="P1888" i="14" s="1"/>
  <c r="O1941" i="14"/>
  <c r="P1941" i="14" s="1"/>
  <c r="O2004" i="14"/>
  <c r="P2004" i="14" s="1"/>
  <c r="O2005" i="14"/>
  <c r="P2005" i="14" s="1"/>
  <c r="O2007" i="14"/>
  <c r="P2007" i="14" s="1"/>
  <c r="O2092" i="14"/>
  <c r="P2092" i="14" s="1"/>
  <c r="O2123" i="14"/>
  <c r="P2123" i="14" s="1"/>
  <c r="O2067" i="14"/>
  <c r="P2067" i="14" s="1"/>
  <c r="O2039" i="14"/>
  <c r="P2039" i="14" s="1"/>
  <c r="O2055" i="14"/>
  <c r="P2055" i="14" s="1"/>
  <c r="O2036" i="14"/>
  <c r="P2036" i="14" s="1"/>
  <c r="O2091" i="14"/>
  <c r="P2091" i="14" s="1"/>
  <c r="O2160" i="14"/>
  <c r="P2160" i="14" s="1"/>
  <c r="O2150" i="14"/>
  <c r="P2150" i="14" s="1"/>
  <c r="O2114" i="14"/>
  <c r="P2114" i="14" s="1"/>
  <c r="O2154" i="14"/>
  <c r="P2154" i="14" s="1"/>
  <c r="O2163" i="14"/>
  <c r="P2163" i="14" s="1"/>
  <c r="O2231" i="14"/>
  <c r="P2231" i="14" s="1"/>
  <c r="O2185" i="14"/>
  <c r="P2185" i="14" s="1"/>
  <c r="O2175" i="14"/>
  <c r="P2175" i="14" s="1"/>
  <c r="O2167" i="14"/>
  <c r="P2167" i="14" s="1"/>
  <c r="O2252" i="14"/>
  <c r="P2252" i="14" s="1"/>
  <c r="O2235" i="14"/>
  <c r="P2235" i="14" s="1"/>
  <c r="O2272" i="14"/>
  <c r="P2272" i="14" s="1"/>
  <c r="O2245" i="14"/>
  <c r="P2245" i="14" s="1"/>
  <c r="O2241" i="14"/>
  <c r="P2241" i="14" s="1"/>
  <c r="O2274" i="14"/>
  <c r="P2274" i="14" s="1"/>
  <c r="O2263" i="14"/>
  <c r="P2263" i="14" s="1"/>
  <c r="O2330" i="14"/>
  <c r="P2330" i="14" s="1"/>
  <c r="O2297" i="14"/>
  <c r="P2297" i="14" s="1"/>
  <c r="O2362" i="14"/>
  <c r="P2362" i="14" s="1"/>
  <c r="O2337" i="14"/>
  <c r="P2337" i="14" s="1"/>
  <c r="O2351" i="14"/>
  <c r="P2351" i="14" s="1"/>
  <c r="O2393" i="14"/>
  <c r="P2393" i="14" s="1"/>
  <c r="O2344" i="14"/>
  <c r="P2344" i="14" s="1"/>
  <c r="O2334" i="14"/>
  <c r="P2334" i="14" s="1"/>
  <c r="O2329" i="14"/>
  <c r="P2329" i="14" s="1"/>
  <c r="O2358" i="14"/>
  <c r="P2358" i="14" s="1"/>
  <c r="O2383" i="14"/>
  <c r="P2383" i="14" s="1"/>
  <c r="O2341" i="14"/>
  <c r="P2341" i="14" s="1"/>
  <c r="O2433" i="14"/>
  <c r="P2433" i="14" s="1"/>
  <c r="O2425" i="14"/>
  <c r="P2425" i="14" s="1"/>
  <c r="O2421" i="14"/>
  <c r="P2421" i="14" s="1"/>
  <c r="O2429" i="14"/>
  <c r="P2429" i="14" s="1"/>
  <c r="O41" i="14"/>
  <c r="P41" i="14" s="1"/>
  <c r="O71" i="14"/>
  <c r="P71" i="14" s="1"/>
  <c r="O33" i="14"/>
  <c r="P33" i="14" s="1"/>
  <c r="R33" i="14" s="1"/>
  <c r="O59" i="14"/>
  <c r="P59" i="14" s="1"/>
  <c r="O37" i="14"/>
  <c r="P37" i="14" s="1"/>
  <c r="O7" i="14"/>
  <c r="P7" i="14" s="1"/>
  <c r="O83" i="14"/>
  <c r="P83" i="14" s="1"/>
  <c r="O103" i="14"/>
  <c r="P103" i="14" s="1"/>
  <c r="O200" i="14"/>
  <c r="P200" i="14" s="1"/>
  <c r="R200" i="14" s="1"/>
  <c r="O272" i="14"/>
  <c r="P272" i="14" s="1"/>
  <c r="O76" i="14"/>
  <c r="P76" i="14" s="1"/>
  <c r="R76" i="14" s="1"/>
  <c r="O124" i="14"/>
  <c r="P124" i="14" s="1"/>
  <c r="O188" i="14"/>
  <c r="P188" i="14" s="1"/>
  <c r="O248" i="14"/>
  <c r="P248" i="14" s="1"/>
  <c r="O300" i="14"/>
  <c r="P300" i="14" s="1"/>
  <c r="O80" i="14"/>
  <c r="P80" i="14" s="1"/>
  <c r="O244" i="14"/>
  <c r="P244" i="14" s="1"/>
  <c r="R244" i="14" s="1"/>
  <c r="O260" i="14"/>
  <c r="P260" i="14" s="1"/>
  <c r="O132" i="14"/>
  <c r="P132" i="14" s="1"/>
  <c r="R132" i="14" s="1"/>
  <c r="O158" i="14"/>
  <c r="P158" i="14" s="1"/>
  <c r="O280" i="14"/>
  <c r="P280" i="14" s="1"/>
  <c r="O634" i="14"/>
  <c r="P634" i="14" s="1"/>
  <c r="O410" i="14"/>
  <c r="P410" i="14" s="1"/>
  <c r="O448" i="14"/>
  <c r="P448" i="14" s="1"/>
  <c r="R448" i="14" s="1"/>
  <c r="O417" i="14"/>
  <c r="P417" i="14" s="1"/>
  <c r="O458" i="14"/>
  <c r="P458" i="14" s="1"/>
  <c r="O498" i="14"/>
  <c r="P498" i="14" s="1"/>
  <c r="O374" i="14"/>
  <c r="P374" i="14" s="1"/>
  <c r="O422" i="14"/>
  <c r="P422" i="14" s="1"/>
  <c r="O488" i="14"/>
  <c r="P488" i="14" s="1"/>
  <c r="O642" i="14"/>
  <c r="P642" i="14" s="1"/>
  <c r="O460" i="14"/>
  <c r="P460" i="14" s="1"/>
  <c r="O804" i="14"/>
  <c r="P804" i="14" s="1"/>
  <c r="O860" i="14"/>
  <c r="P860" i="14" s="1"/>
  <c r="O791" i="14"/>
  <c r="P791" i="14" s="1"/>
  <c r="O716" i="14"/>
  <c r="P716" i="14" s="1"/>
  <c r="O608" i="14"/>
  <c r="P608" i="14" s="1"/>
  <c r="O672" i="14"/>
  <c r="P672" i="14" s="1"/>
  <c r="O604" i="14"/>
  <c r="P604" i="14" s="1"/>
  <c r="O684" i="14"/>
  <c r="P684" i="14" s="1"/>
  <c r="O584" i="14"/>
  <c r="P584" i="14" s="1"/>
  <c r="O648" i="14"/>
  <c r="P648" i="14" s="1"/>
  <c r="O815" i="14"/>
  <c r="P815" i="14" s="1"/>
  <c r="O779" i="14"/>
  <c r="P779" i="14" s="1"/>
  <c r="O824" i="14"/>
  <c r="P824" i="14" s="1"/>
  <c r="O929" i="14"/>
  <c r="P929" i="14" s="1"/>
  <c r="O867" i="14"/>
  <c r="P867" i="14" s="1"/>
  <c r="O932" i="14"/>
  <c r="P932" i="14" s="1"/>
  <c r="O920" i="14"/>
  <c r="P920" i="14" s="1"/>
  <c r="O948" i="14"/>
  <c r="P948" i="14" s="1"/>
  <c r="O1011" i="14"/>
  <c r="P1011" i="14" s="1"/>
  <c r="O1045" i="14"/>
  <c r="P1045" i="14" s="1"/>
  <c r="O1134" i="14"/>
  <c r="P1134" i="14" s="1"/>
  <c r="O957" i="14"/>
  <c r="P957" i="14" s="1"/>
  <c r="O982" i="14"/>
  <c r="P982" i="14" s="1"/>
  <c r="O1117" i="14"/>
  <c r="P1117" i="14" s="1"/>
  <c r="O1215" i="14"/>
  <c r="P1215" i="14" s="1"/>
  <c r="O983" i="14"/>
  <c r="P983" i="14" s="1"/>
  <c r="O1013" i="14"/>
  <c r="P1013" i="14" s="1"/>
  <c r="O979" i="14"/>
  <c r="P979" i="14" s="1"/>
  <c r="O1046" i="14"/>
  <c r="P1046" i="14" s="1"/>
  <c r="O1081" i="14"/>
  <c r="P1081" i="14" s="1"/>
  <c r="O1109" i="14"/>
  <c r="P1109" i="14" s="1"/>
  <c r="O1175" i="14"/>
  <c r="P1175" i="14" s="1"/>
  <c r="O984" i="14"/>
  <c r="P984" i="14" s="1"/>
  <c r="O1014" i="14"/>
  <c r="P1014" i="14" s="1"/>
  <c r="O1049" i="14"/>
  <c r="P1049" i="14" s="1"/>
  <c r="O1088" i="14"/>
  <c r="P1088" i="14" s="1"/>
  <c r="O1187" i="14"/>
  <c r="P1187" i="14" s="1"/>
  <c r="O956" i="14"/>
  <c r="P956" i="14" s="1"/>
  <c r="O962" i="14"/>
  <c r="P962" i="14" s="1"/>
  <c r="O995" i="14"/>
  <c r="P995" i="14" s="1"/>
  <c r="O1026" i="14"/>
  <c r="P1026" i="14" s="1"/>
  <c r="O1200" i="14"/>
  <c r="P1200" i="14" s="1"/>
  <c r="O1232" i="14"/>
  <c r="P1232" i="14" s="1"/>
  <c r="O1404" i="14"/>
  <c r="P1404" i="14" s="1"/>
  <c r="O1265" i="14"/>
  <c r="P1265" i="14" s="1"/>
  <c r="O1140" i="14"/>
  <c r="P1140" i="14" s="1"/>
  <c r="O1208" i="14"/>
  <c r="P1208" i="14" s="1"/>
  <c r="O1240" i="14"/>
  <c r="P1240" i="14" s="1"/>
  <c r="O1302" i="14"/>
  <c r="P1302" i="14" s="1"/>
  <c r="O1354" i="14"/>
  <c r="P1354" i="14" s="1"/>
  <c r="O1414" i="14"/>
  <c r="P1414" i="14" s="1"/>
  <c r="O1412" i="14"/>
  <c r="P1412" i="14" s="1"/>
  <c r="O1388" i="14"/>
  <c r="P1388" i="14" s="1"/>
  <c r="O1374" i="14"/>
  <c r="P1374" i="14" s="1"/>
  <c r="O1328" i="14"/>
  <c r="P1328" i="14" s="1"/>
  <c r="O1424" i="14"/>
  <c r="P1424" i="14" s="1"/>
  <c r="O1431" i="14"/>
  <c r="P1431" i="14" s="1"/>
  <c r="O1525" i="14"/>
  <c r="P1525" i="14" s="1"/>
  <c r="O1526" i="14"/>
  <c r="P1526" i="14" s="1"/>
  <c r="O1503" i="14"/>
  <c r="P1503" i="14" s="1"/>
  <c r="O1535" i="14"/>
  <c r="P1535" i="14" s="1"/>
  <c r="O1443" i="14"/>
  <c r="P1443" i="14" s="1"/>
  <c r="O1434" i="14"/>
  <c r="P1434" i="14" s="1"/>
  <c r="O1460" i="14"/>
  <c r="P1460" i="14" s="1"/>
  <c r="O1499" i="14"/>
  <c r="P1499" i="14" s="1"/>
  <c r="O1572" i="14"/>
  <c r="P1572" i="14" s="1"/>
  <c r="O1607" i="14"/>
  <c r="P1607" i="14" s="1"/>
  <c r="O1656" i="14"/>
  <c r="P1656" i="14" s="1"/>
  <c r="O1597" i="14"/>
  <c r="P1597" i="14" s="1"/>
  <c r="O1645" i="14"/>
  <c r="P1645" i="14" s="1"/>
  <c r="O1540" i="14"/>
  <c r="P1540" i="14" s="1"/>
  <c r="O1621" i="14"/>
  <c r="P1621" i="14" s="1"/>
  <c r="O1637" i="14"/>
  <c r="P1637" i="14" s="1"/>
  <c r="O1649" i="14"/>
  <c r="P1649" i="14" s="1"/>
  <c r="O1569" i="14"/>
  <c r="P1569" i="14" s="1"/>
  <c r="O1669" i="14"/>
  <c r="P1669" i="14" s="1"/>
  <c r="O1690" i="14"/>
  <c r="P1690" i="14" s="1"/>
  <c r="O1770" i="14"/>
  <c r="P1770" i="14" s="1"/>
  <c r="O1711" i="14"/>
  <c r="P1711" i="14" s="1"/>
  <c r="O1774" i="14"/>
  <c r="P1774" i="14" s="1"/>
  <c r="O1676" i="14"/>
  <c r="P1676" i="14" s="1"/>
  <c r="O1819" i="14"/>
  <c r="P1819" i="14" s="1"/>
  <c r="O1790" i="14"/>
  <c r="P1790" i="14" s="1"/>
  <c r="O1795" i="14"/>
  <c r="P1795" i="14" s="1"/>
  <c r="O1876" i="14"/>
  <c r="P1876" i="14" s="1"/>
  <c r="O1827" i="14"/>
  <c r="P1827" i="14" s="1"/>
  <c r="O1839" i="14"/>
  <c r="P1839" i="14" s="1"/>
  <c r="O1863" i="14"/>
  <c r="P1863" i="14" s="1"/>
  <c r="O1885" i="14"/>
  <c r="P1885" i="14" s="1"/>
  <c r="O1913" i="14"/>
  <c r="P1913" i="14" s="1"/>
  <c r="O1952" i="14"/>
  <c r="P1952" i="14" s="1"/>
  <c r="O1997" i="14"/>
  <c r="P1997" i="14" s="1"/>
  <c r="O1897" i="14"/>
  <c r="P1897" i="14" s="1"/>
  <c r="O1927" i="14"/>
  <c r="P1927" i="14" s="1"/>
  <c r="O1979" i="14"/>
  <c r="P1979" i="14" s="1"/>
  <c r="O1963" i="14"/>
  <c r="P1963" i="14" s="1"/>
  <c r="O1886" i="14"/>
  <c r="P1886" i="14" s="1"/>
  <c r="O1932" i="14"/>
  <c r="P1932" i="14" s="1"/>
  <c r="O1968" i="14"/>
  <c r="P1968" i="14" s="1"/>
  <c r="O1893" i="14"/>
  <c r="P1893" i="14" s="1"/>
  <c r="O1955" i="14"/>
  <c r="P1955" i="14" s="1"/>
  <c r="O1969" i="14"/>
  <c r="P1969" i="14" s="1"/>
  <c r="O1994" i="14"/>
  <c r="P1994" i="14" s="1"/>
  <c r="O1998" i="14"/>
  <c r="P1998" i="14" s="1"/>
  <c r="O2006" i="14"/>
  <c r="P2006" i="14" s="1"/>
  <c r="O2008" i="14"/>
  <c r="P2008" i="14" s="1"/>
  <c r="O2009" i="14"/>
  <c r="P2009" i="14" s="1"/>
  <c r="O2024" i="14"/>
  <c r="P2024" i="14" s="1"/>
  <c r="O2043" i="14"/>
  <c r="P2043" i="14" s="1"/>
  <c r="O2100" i="14"/>
  <c r="P2100" i="14" s="1"/>
  <c r="O2080" i="14"/>
  <c r="P2080" i="14" s="1"/>
  <c r="O2101" i="14"/>
  <c r="P2101" i="14" s="1"/>
  <c r="O2040" i="14"/>
  <c r="P2040" i="14" s="1"/>
  <c r="O2157" i="14"/>
  <c r="P2157" i="14" s="1"/>
  <c r="O2144" i="14"/>
  <c r="P2144" i="14" s="1"/>
  <c r="O2121" i="14"/>
  <c r="P2121" i="14" s="1"/>
  <c r="O2169" i="14"/>
  <c r="P2169" i="14" s="1"/>
  <c r="O2238" i="14"/>
  <c r="P2238" i="14" s="1"/>
  <c r="O2177" i="14"/>
  <c r="P2177" i="14" s="1"/>
  <c r="O2217" i="14"/>
  <c r="P2217" i="14" s="1"/>
  <c r="O55" i="14"/>
  <c r="P55" i="14" s="1"/>
  <c r="O43" i="14"/>
  <c r="P43" i="14" s="1"/>
  <c r="O35" i="14"/>
  <c r="P35" i="14" s="1"/>
  <c r="R35" i="14" s="1"/>
  <c r="O47" i="14"/>
  <c r="P47" i="14" s="1"/>
  <c r="R47" i="14" s="1"/>
  <c r="O28" i="14"/>
  <c r="P28" i="14" s="1"/>
  <c r="O138" i="14"/>
  <c r="P138" i="14" s="1"/>
  <c r="O294" i="14"/>
  <c r="P294" i="14" s="1"/>
  <c r="O112" i="14"/>
  <c r="P112" i="14" s="1"/>
  <c r="O115" i="14"/>
  <c r="P115" i="14" s="1"/>
  <c r="O286" i="14"/>
  <c r="P286" i="14" s="1"/>
  <c r="O196" i="14"/>
  <c r="P196" i="14" s="1"/>
  <c r="O146" i="14"/>
  <c r="P146" i="14" s="1"/>
  <c r="R146" i="14" s="1"/>
  <c r="O135" i="14"/>
  <c r="P135" i="14" s="1"/>
  <c r="O282" i="14"/>
  <c r="P282" i="14" s="1"/>
  <c r="O432" i="14"/>
  <c r="P432" i="14" s="1"/>
  <c r="O490" i="14"/>
  <c r="P490" i="14" s="1"/>
  <c r="O698" i="14"/>
  <c r="P698" i="14" s="1"/>
  <c r="O312" i="14"/>
  <c r="P312" i="14" s="1"/>
  <c r="O370" i="14"/>
  <c r="P370" i="14" s="1"/>
  <c r="O452" i="14"/>
  <c r="P452" i="14" s="1"/>
  <c r="O582" i="14"/>
  <c r="P582" i="14" s="1"/>
  <c r="O377" i="14"/>
  <c r="P377" i="14" s="1"/>
  <c r="O466" i="14"/>
  <c r="P466" i="14" s="1"/>
  <c r="O562" i="14"/>
  <c r="P562" i="14" s="1"/>
  <c r="O316" i="14"/>
  <c r="P316" i="14" s="1"/>
  <c r="O366" i="14"/>
  <c r="P366" i="14" s="1"/>
  <c r="O496" i="14"/>
  <c r="P496" i="14" s="1"/>
  <c r="O320" i="14"/>
  <c r="P320" i="14" s="1"/>
  <c r="O449" i="14"/>
  <c r="P449" i="14" s="1"/>
  <c r="O426" i="14"/>
  <c r="P426" i="14" s="1"/>
  <c r="O324" i="14"/>
  <c r="P324" i="14" s="1"/>
  <c r="O724" i="14"/>
  <c r="P724" i="14" s="1"/>
  <c r="O384" i="14"/>
  <c r="P384" i="14" s="1"/>
  <c r="O461" i="14"/>
  <c r="P461" i="14" s="1"/>
  <c r="O537" i="14"/>
  <c r="P537" i="14" s="1"/>
  <c r="O827" i="14"/>
  <c r="P827" i="14" s="1"/>
  <c r="O923" i="14"/>
  <c r="P923" i="14" s="1"/>
  <c r="O596" i="14"/>
  <c r="P596" i="14" s="1"/>
  <c r="O660" i="14"/>
  <c r="P660" i="14" s="1"/>
  <c r="O792" i="14"/>
  <c r="P792" i="14" s="1"/>
  <c r="O497" i="14"/>
  <c r="P497" i="14" s="1"/>
  <c r="O731" i="14"/>
  <c r="P731" i="14" s="1"/>
  <c r="O816" i="14"/>
  <c r="P816" i="14" s="1"/>
  <c r="O908" i="14"/>
  <c r="P908" i="14" s="1"/>
  <c r="O927" i="14"/>
  <c r="P927" i="14" s="1"/>
  <c r="O799" i="14"/>
  <c r="P799" i="14" s="1"/>
  <c r="O888" i="14"/>
  <c r="P888" i="14" s="1"/>
  <c r="O928" i="14"/>
  <c r="P928" i="14" s="1"/>
  <c r="O767" i="14"/>
  <c r="P767" i="14" s="1"/>
  <c r="O876" i="14"/>
  <c r="P876" i="14" s="1"/>
  <c r="O930" i="14"/>
  <c r="P930" i="14" s="1"/>
  <c r="O749" i="14"/>
  <c r="P749" i="14" s="1"/>
  <c r="O916" i="14"/>
  <c r="P916" i="14" s="1"/>
  <c r="O835" i="14"/>
  <c r="P835" i="14" s="1"/>
  <c r="O868" i="14"/>
  <c r="P868" i="14" s="1"/>
  <c r="O772" i="14"/>
  <c r="P772" i="14" s="1"/>
  <c r="O933" i="14"/>
  <c r="P933" i="14" s="1"/>
  <c r="O986" i="14"/>
  <c r="P986" i="14" s="1"/>
  <c r="O1018" i="14"/>
  <c r="P1018" i="14" s="1"/>
  <c r="O1052" i="14"/>
  <c r="P1052" i="14" s="1"/>
  <c r="O1085" i="14"/>
  <c r="P1085" i="14" s="1"/>
  <c r="O1135" i="14"/>
  <c r="P1135" i="14" s="1"/>
  <c r="O1235" i="14"/>
  <c r="P1235" i="14" s="1"/>
  <c r="O960" i="14"/>
  <c r="P960" i="14" s="1"/>
  <c r="O1247" i="14"/>
  <c r="P1247" i="14" s="1"/>
  <c r="O955" i="14"/>
  <c r="P955" i="14" s="1"/>
  <c r="O1020" i="14"/>
  <c r="P1020" i="14" s="1"/>
  <c r="O1066" i="14"/>
  <c r="P1066" i="14" s="1"/>
  <c r="O1271" i="14"/>
  <c r="P1271" i="14" s="1"/>
  <c r="O945" i="14"/>
  <c r="P945" i="14" s="1"/>
  <c r="O1086" i="14"/>
  <c r="P1086" i="14" s="1"/>
  <c r="O958" i="14"/>
  <c r="P958" i="14" s="1"/>
  <c r="O1056" i="14"/>
  <c r="P1056" i="14" s="1"/>
  <c r="O1096" i="14"/>
  <c r="P1096" i="14" s="1"/>
  <c r="O999" i="14"/>
  <c r="P999" i="14" s="1"/>
  <c r="O8" i="14"/>
  <c r="P8" i="14" s="1"/>
  <c r="R8" i="14" s="1"/>
  <c r="O44" i="14"/>
  <c r="P44" i="14" s="1"/>
  <c r="O84" i="14"/>
  <c r="P84" i="14" s="1"/>
  <c r="O36" i="14"/>
  <c r="P36" i="14" s="1"/>
  <c r="O72" i="14"/>
  <c r="P72" i="14" s="1"/>
  <c r="O49" i="14"/>
  <c r="P49" i="14" s="1"/>
  <c r="O32" i="14"/>
  <c r="P32" i="14" s="1"/>
  <c r="R32" i="14" s="1"/>
  <c r="O51" i="14"/>
  <c r="P51" i="14" s="1"/>
  <c r="R51" i="14" s="1"/>
  <c r="O139" i="14"/>
  <c r="P139" i="14" s="1"/>
  <c r="R139" i="14" s="1"/>
  <c r="O295" i="14"/>
  <c r="P295" i="14" s="1"/>
  <c r="O144" i="14"/>
  <c r="P144" i="14" s="1"/>
  <c r="O299" i="14"/>
  <c r="P299" i="14" s="1"/>
  <c r="O92" i="14"/>
  <c r="P92" i="14" s="1"/>
  <c r="O75" i="14"/>
  <c r="P75" i="14" s="1"/>
  <c r="O107" i="14"/>
  <c r="P107" i="14" s="1"/>
  <c r="R107" i="14" s="1"/>
  <c r="O264" i="14"/>
  <c r="P264" i="14" s="1"/>
  <c r="O96" i="14"/>
  <c r="P96" i="14" s="1"/>
  <c r="R96" i="14" s="1"/>
  <c r="O79" i="14"/>
  <c r="P79" i="14" s="1"/>
  <c r="O123" i="14"/>
  <c r="P123" i="14" s="1"/>
  <c r="O147" i="14"/>
  <c r="P147" i="14" s="1"/>
  <c r="O216" i="14"/>
  <c r="P216" i="14" s="1"/>
  <c r="O437" i="14"/>
  <c r="P437" i="14" s="1"/>
  <c r="O453" i="14"/>
  <c r="P453" i="14" s="1"/>
  <c r="O614" i="14"/>
  <c r="P614" i="14" s="1"/>
  <c r="O386" i="14"/>
  <c r="P386" i="14" s="1"/>
  <c r="R386" i="14" s="1"/>
  <c r="O594" i="14"/>
  <c r="P594" i="14" s="1"/>
  <c r="O372" i="14"/>
  <c r="P372" i="14" s="1"/>
  <c r="O420" i="14"/>
  <c r="P420" i="14" s="1"/>
  <c r="O682" i="14"/>
  <c r="P682" i="14" s="1"/>
  <c r="O456" i="14"/>
  <c r="P456" i="14" s="1"/>
  <c r="O389" i="14"/>
  <c r="P389" i="14" s="1"/>
  <c r="O468" i="14"/>
  <c r="P468" i="14" s="1"/>
  <c r="O308" i="14"/>
  <c r="P308" i="14" s="1"/>
  <c r="R308" i="14" s="1"/>
  <c r="A308" i="14" s="1"/>
  <c r="O390" i="14"/>
  <c r="P390" i="14" s="1"/>
  <c r="O462" i="14"/>
  <c r="P462" i="14" s="1"/>
  <c r="O747" i="14"/>
  <c r="P747" i="14" s="1"/>
  <c r="O828" i="14"/>
  <c r="P828" i="14" s="1"/>
  <c r="O884" i="14"/>
  <c r="P884" i="14" s="1"/>
  <c r="O676" i="14"/>
  <c r="P676" i="14" s="1"/>
  <c r="O560" i="14"/>
  <c r="P560" i="14" s="1"/>
  <c r="O624" i="14"/>
  <c r="P624" i="14" s="1"/>
  <c r="O556" i="14"/>
  <c r="P556" i="14" s="1"/>
  <c r="O620" i="14"/>
  <c r="P620" i="14" s="1"/>
  <c r="O712" i="14"/>
  <c r="P712" i="14" s="1"/>
  <c r="O600" i="14"/>
  <c r="P600" i="14" s="1"/>
  <c r="O776" i="14"/>
  <c r="P776" i="14" s="1"/>
  <c r="O787" i="14"/>
  <c r="P787" i="14" s="1"/>
  <c r="O800" i="14"/>
  <c r="P800" i="14" s="1"/>
  <c r="O843" i="14"/>
  <c r="P843" i="14" s="1"/>
  <c r="O931" i="14"/>
  <c r="P931" i="14" s="1"/>
  <c r="O771" i="14"/>
  <c r="P771" i="14" s="1"/>
  <c r="O795" i="14"/>
  <c r="P795" i="14" s="1"/>
  <c r="O836" i="14"/>
  <c r="P836" i="14" s="1"/>
  <c r="O880" i="14"/>
  <c r="P880" i="14" s="1"/>
  <c r="O740" i="14"/>
  <c r="P740" i="14" s="1"/>
  <c r="O1053" i="14"/>
  <c r="P1053" i="14" s="1"/>
  <c r="O1092" i="14"/>
  <c r="P1092" i="14" s="1"/>
  <c r="O1137" i="14"/>
  <c r="P1137" i="14" s="1"/>
  <c r="O963" i="14"/>
  <c r="P963" i="14" s="1"/>
  <c r="O987" i="14"/>
  <c r="P987" i="14" s="1"/>
  <c r="O1073" i="14"/>
  <c r="P1073" i="14" s="1"/>
  <c r="O1138" i="14"/>
  <c r="P1138" i="14" s="1"/>
  <c r="O992" i="14"/>
  <c r="P992" i="14" s="1"/>
  <c r="O1142" i="14"/>
  <c r="P1142" i="14" s="1"/>
  <c r="O947" i="14"/>
  <c r="P947" i="14" s="1"/>
  <c r="O988" i="14"/>
  <c r="P988" i="14" s="1"/>
  <c r="O1054" i="14"/>
  <c r="P1054" i="14" s="1"/>
  <c r="O964" i="14"/>
  <c r="P964" i="14" s="1"/>
  <c r="O989" i="14"/>
  <c r="P989" i="14" s="1"/>
  <c r="O1219" i="14"/>
  <c r="P1219" i="14" s="1"/>
  <c r="O1004" i="14"/>
  <c r="P1004" i="14" s="1"/>
  <c r="O1089" i="14"/>
  <c r="P1089" i="14" s="1"/>
  <c r="O1113" i="14"/>
  <c r="P1113" i="14" s="1"/>
  <c r="O4" i="14"/>
  <c r="P4" i="14" s="1"/>
  <c r="O9" i="14"/>
  <c r="P9" i="14" s="1"/>
  <c r="O45" i="14"/>
  <c r="P45" i="14" s="1"/>
  <c r="O61" i="14"/>
  <c r="P61" i="14" s="1"/>
  <c r="O57" i="14"/>
  <c r="P57" i="14" s="1"/>
  <c r="R57" i="14" s="1"/>
  <c r="O17" i="14"/>
  <c r="P17" i="14" s="1"/>
  <c r="R17" i="14" s="1"/>
  <c r="O53" i="14"/>
  <c r="P53" i="14" s="1"/>
  <c r="R53" i="14" s="1"/>
  <c r="O192" i="14"/>
  <c r="P192" i="14" s="1"/>
  <c r="R192" i="14" s="1"/>
  <c r="O330" i="14"/>
  <c r="P330" i="14" s="1"/>
  <c r="O212" i="14"/>
  <c r="P212" i="14" s="1"/>
  <c r="O284" i="14"/>
  <c r="P284" i="14" s="1"/>
  <c r="O87" i="14"/>
  <c r="P87" i="14" s="1"/>
  <c r="O310" i="14"/>
  <c r="P310" i="14" s="1"/>
  <c r="O111" i="14"/>
  <c r="P111" i="14" s="1"/>
  <c r="R111" i="14" s="1"/>
  <c r="O208" i="14"/>
  <c r="P208" i="14" s="1"/>
  <c r="O150" i="14"/>
  <c r="P150" i="14" s="1"/>
  <c r="R150" i="14" s="1"/>
  <c r="O290" i="14"/>
  <c r="P290" i="14" s="1"/>
  <c r="O172" i="14"/>
  <c r="P172" i="14" s="1"/>
  <c r="O400" i="14"/>
  <c r="P400" i="14" s="1"/>
  <c r="O646" i="14"/>
  <c r="P646" i="14" s="1"/>
  <c r="O424" i="14"/>
  <c r="P424" i="14" s="1"/>
  <c r="O480" i="14"/>
  <c r="P480" i="14" s="1"/>
  <c r="O626" i="14"/>
  <c r="P626" i="14" s="1"/>
  <c r="O382" i="14"/>
  <c r="P382" i="14" s="1"/>
  <c r="R382" i="14" s="1"/>
  <c r="O425" i="14"/>
  <c r="P425" i="14" s="1"/>
  <c r="O530" i="14"/>
  <c r="P530" i="14" s="1"/>
  <c r="O373" i="14"/>
  <c r="P373" i="14" s="1"/>
  <c r="O416" i="14"/>
  <c r="P416" i="14" s="1"/>
  <c r="R416" i="14" s="1"/>
  <c r="O457" i="14"/>
  <c r="P457" i="14" s="1"/>
  <c r="O394" i="14"/>
  <c r="P394" i="14" s="1"/>
  <c r="O566" i="14"/>
  <c r="P566" i="14" s="1"/>
  <c r="O534" i="14"/>
  <c r="P534" i="14" s="1"/>
  <c r="O356" i="14"/>
  <c r="P356" i="14" s="1"/>
  <c r="O436" i="14"/>
  <c r="P436" i="14" s="1"/>
  <c r="O463" i="14"/>
  <c r="P463" i="14" s="1"/>
  <c r="O720" i="14"/>
  <c r="P720" i="14" s="1"/>
  <c r="O612" i="14"/>
  <c r="P612" i="14" s="1"/>
  <c r="O505" i="14"/>
  <c r="P505" i="14" s="1"/>
  <c r="O704" i="14"/>
  <c r="P704" i="14" s="1"/>
  <c r="O700" i="14"/>
  <c r="P700" i="14" s="1"/>
  <c r="O924" i="14"/>
  <c r="P924" i="14" s="1"/>
  <c r="O788" i="14"/>
  <c r="P788" i="14" s="1"/>
  <c r="O811" i="14"/>
  <c r="P811" i="14" s="1"/>
  <c r="O891" i="14"/>
  <c r="P891" i="14" s="1"/>
  <c r="O844" i="14"/>
  <c r="P844" i="14" s="1"/>
  <c r="O892" i="14"/>
  <c r="P892" i="14" s="1"/>
  <c r="O942" i="14"/>
  <c r="P942" i="14" s="1"/>
  <c r="O855" i="14"/>
  <c r="P855" i="14" s="1"/>
  <c r="O896" i="14"/>
  <c r="P896" i="14" s="1"/>
  <c r="O796" i="14"/>
  <c r="P796" i="14" s="1"/>
  <c r="O744" i="14"/>
  <c r="P744" i="14" s="1"/>
  <c r="O847" i="14"/>
  <c r="P847" i="14" s="1"/>
  <c r="O954" i="14"/>
  <c r="P954" i="14" s="1"/>
  <c r="O991" i="14"/>
  <c r="P991" i="14" s="1"/>
  <c r="O1058" i="14"/>
  <c r="P1058" i="14" s="1"/>
  <c r="O1267" i="14"/>
  <c r="P1267" i="14" s="1"/>
  <c r="O1021" i="14"/>
  <c r="P1021" i="14" s="1"/>
  <c r="O1078" i="14"/>
  <c r="P1078" i="14" s="1"/>
  <c r="O1139" i="14"/>
  <c r="P1139" i="14" s="1"/>
  <c r="O966" i="14"/>
  <c r="P966" i="14" s="1"/>
  <c r="O1143" i="14"/>
  <c r="P1143" i="14" s="1"/>
  <c r="O1022" i="14"/>
  <c r="P1022" i="14" s="1"/>
  <c r="O1146" i="14"/>
  <c r="P1146" i="14" s="1"/>
  <c r="O967" i="14"/>
  <c r="P967" i="14" s="1"/>
  <c r="O998" i="14"/>
  <c r="P998" i="14" s="1"/>
  <c r="O1032" i="14"/>
  <c r="P1032" i="14" s="1"/>
  <c r="O1099" i="14"/>
  <c r="P1099" i="14" s="1"/>
  <c r="O1150" i="14"/>
  <c r="P1150" i="14" s="1"/>
  <c r="O940" i="14"/>
  <c r="P940" i="14" s="1"/>
  <c r="O970" i="14"/>
  <c r="P970" i="14" s="1"/>
  <c r="O1005" i="14"/>
  <c r="P1005" i="14" s="1"/>
  <c r="O1154" i="14"/>
  <c r="P1154" i="14" s="1"/>
  <c r="O78" i="14"/>
  <c r="P78" i="14" s="1"/>
  <c r="O11" i="14"/>
  <c r="P11" i="14" s="1"/>
  <c r="O12" i="14"/>
  <c r="P12" i="14" s="1"/>
  <c r="O19" i="14"/>
  <c r="P19" i="14" s="1"/>
  <c r="O99" i="14"/>
  <c r="P99" i="14" s="1"/>
  <c r="R99" i="14" s="1"/>
  <c r="O148" i="14"/>
  <c r="P148" i="14" s="1"/>
  <c r="R148" i="14" s="1"/>
  <c r="O268" i="14"/>
  <c r="P268" i="14" s="1"/>
  <c r="O346" i="14"/>
  <c r="P346" i="14" s="1"/>
  <c r="R346" i="14" s="1"/>
  <c r="O131" i="14"/>
  <c r="P131" i="14" s="1"/>
  <c r="O168" i="14"/>
  <c r="P168" i="14" s="1"/>
  <c r="O232" i="14"/>
  <c r="P232" i="14" s="1"/>
  <c r="O322" i="14"/>
  <c r="P322" i="14" s="1"/>
  <c r="R322" i="14" s="1"/>
  <c r="O108" i="14"/>
  <c r="P108" i="14" s="1"/>
  <c r="R108" i="14" s="1"/>
  <c r="O154" i="14"/>
  <c r="P154" i="14" s="1"/>
  <c r="R154" i="14" s="1"/>
  <c r="O220" i="14"/>
  <c r="P220" i="14" s="1"/>
  <c r="O274" i="14"/>
  <c r="P274" i="14" s="1"/>
  <c r="R274" i="14" s="1"/>
  <c r="O156" i="14"/>
  <c r="P156" i="14" s="1"/>
  <c r="O291" i="14"/>
  <c r="P291" i="14" s="1"/>
  <c r="O116" i="14"/>
  <c r="P116" i="14" s="1"/>
  <c r="O142" i="14"/>
  <c r="P142" i="14" s="1"/>
  <c r="O292" i="14"/>
  <c r="P292" i="14" s="1"/>
  <c r="R292" i="14" s="1"/>
  <c r="O405" i="14"/>
  <c r="P405" i="14" s="1"/>
  <c r="O464" i="14"/>
  <c r="P464" i="14" s="1"/>
  <c r="O504" i="14"/>
  <c r="P504" i="14" s="1"/>
  <c r="O332" i="14"/>
  <c r="P332" i="14" s="1"/>
  <c r="O376" i="14"/>
  <c r="P376" i="14" s="1"/>
  <c r="O428" i="14"/>
  <c r="P428" i="14" s="1"/>
  <c r="O476" i="14"/>
  <c r="P476" i="14" s="1"/>
  <c r="O670" i="14"/>
  <c r="P670" i="14" s="1"/>
  <c r="O429" i="14"/>
  <c r="P429" i="14" s="1"/>
  <c r="O658" i="14"/>
  <c r="P658" i="14" s="1"/>
  <c r="O340" i="14"/>
  <c r="P340" i="14" s="1"/>
  <c r="R340" i="14" s="1"/>
  <c r="O434" i="14"/>
  <c r="P434" i="14" s="1"/>
  <c r="O718" i="14"/>
  <c r="P718" i="14" s="1"/>
  <c r="O378" i="14"/>
  <c r="P378" i="14" s="1"/>
  <c r="O421" i="14"/>
  <c r="P421" i="14" s="1"/>
  <c r="R421" i="14" s="1"/>
  <c r="O618" i="14"/>
  <c r="P618" i="14" s="1"/>
  <c r="O598" i="14"/>
  <c r="P598" i="14" s="1"/>
  <c r="O440" i="14"/>
  <c r="P440" i="14" s="1"/>
  <c r="O470" i="14"/>
  <c r="P470" i="14" s="1"/>
  <c r="O360" i="14"/>
  <c r="P360" i="14" s="1"/>
  <c r="O441" i="14"/>
  <c r="P441" i="14" s="1"/>
  <c r="O474" i="14"/>
  <c r="P474" i="14" s="1"/>
  <c r="O904" i="14"/>
  <c r="P904" i="14" s="1"/>
  <c r="O723" i="14"/>
  <c r="P723" i="14" s="1"/>
  <c r="O708" i="14"/>
  <c r="P708" i="14" s="1"/>
  <c r="O576" i="14"/>
  <c r="P576" i="14" s="1"/>
  <c r="O640" i="14"/>
  <c r="P640" i="14" s="1"/>
  <c r="O692" i="14"/>
  <c r="P692" i="14" s="1"/>
  <c r="O509" i="14"/>
  <c r="P509" i="14" s="1"/>
  <c r="O572" i="14"/>
  <c r="P572" i="14" s="1"/>
  <c r="O636" i="14"/>
  <c r="P636" i="14" s="1"/>
  <c r="O735" i="14"/>
  <c r="P735" i="14" s="1"/>
  <c r="O616" i="14"/>
  <c r="P616" i="14" s="1"/>
  <c r="O752" i="14"/>
  <c r="P752" i="14" s="1"/>
  <c r="O763" i="14"/>
  <c r="P763" i="14" s="1"/>
  <c r="O812" i="14"/>
  <c r="P812" i="14" s="1"/>
  <c r="O764" i="14"/>
  <c r="P764" i="14" s="1"/>
  <c r="O863" i="14"/>
  <c r="P863" i="14" s="1"/>
  <c r="O853" i="14"/>
  <c r="P853" i="14" s="1"/>
  <c r="O915" i="14"/>
  <c r="O943" i="14"/>
  <c r="P943" i="14" s="1"/>
  <c r="O768" i="14"/>
  <c r="P768" i="14" s="1"/>
  <c r="O807" i="14"/>
  <c r="P807" i="14" s="1"/>
  <c r="O856" i="14"/>
  <c r="P856" i="14" s="1"/>
  <c r="O900" i="14"/>
  <c r="P900" i="14" s="1"/>
  <c r="O848" i="14"/>
  <c r="P848" i="14" s="1"/>
  <c r="O903" i="14"/>
  <c r="P903" i="14" s="1"/>
  <c r="O1029" i="14"/>
  <c r="P1029" i="14" s="1"/>
  <c r="O969" i="14"/>
  <c r="P969" i="14" s="1"/>
  <c r="O996" i="14"/>
  <c r="P996" i="14" s="1"/>
  <c r="O1141" i="14"/>
  <c r="P1141" i="14" s="1"/>
  <c r="O972" i="14"/>
  <c r="P972" i="14" s="1"/>
  <c r="O1002" i="14"/>
  <c r="P1002" i="14" s="1"/>
  <c r="O1080" i="14"/>
  <c r="P1080" i="14" s="1"/>
  <c r="O1145" i="14"/>
  <c r="P1145" i="14" s="1"/>
  <c r="O961" i="14"/>
  <c r="P961" i="14" s="1"/>
  <c r="O993" i="14"/>
  <c r="P993" i="14" s="1"/>
  <c r="O1030" i="14"/>
  <c r="P1030" i="14" s="1"/>
  <c r="O1147" i="14"/>
  <c r="P1147" i="14" s="1"/>
  <c r="O1033" i="14"/>
  <c r="P1033" i="14" s="1"/>
  <c r="O1069" i="14"/>
  <c r="P1069" i="14" s="1"/>
  <c r="O1110" i="14"/>
  <c r="P1110" i="14" s="1"/>
  <c r="O1151" i="14"/>
  <c r="P1151" i="14" s="1"/>
  <c r="O1251" i="14"/>
  <c r="P1251" i="14" s="1"/>
  <c r="O944" i="14"/>
  <c r="P944" i="14" s="1"/>
  <c r="O976" i="14"/>
  <c r="P976" i="14" s="1"/>
  <c r="O1062" i="14"/>
  <c r="P1062" i="14" s="1"/>
  <c r="O1097" i="14"/>
  <c r="P1097" i="14" s="1"/>
  <c r="O1155" i="14"/>
  <c r="P1155" i="14" s="1"/>
  <c r="O1016" i="14"/>
  <c r="P1016" i="14" s="1"/>
  <c r="O1064" i="14"/>
  <c r="P1064" i="14" s="1"/>
  <c r="O977" i="14"/>
  <c r="P977" i="14" s="1"/>
  <c r="O1010" i="14"/>
  <c r="P1010" i="14" s="1"/>
  <c r="O1184" i="14"/>
  <c r="P1184" i="14" s="1"/>
  <c r="O1216" i="14"/>
  <c r="P1216" i="14" s="1"/>
  <c r="O1429" i="14"/>
  <c r="P1429" i="14" s="1"/>
  <c r="O1249" i="14"/>
  <c r="P1249" i="14" s="1"/>
  <c r="O1156" i="14"/>
  <c r="P1156" i="14" s="1"/>
  <c r="O1316" i="14"/>
  <c r="P1316" i="14" s="1"/>
  <c r="O1192" i="14"/>
  <c r="P1192" i="14" s="1"/>
  <c r="O1224" i="14"/>
  <c r="P1224" i="14" s="1"/>
  <c r="O1378" i="14"/>
  <c r="P1378" i="14" s="1"/>
  <c r="O1408" i="14"/>
  <c r="P1408" i="14" s="1"/>
  <c r="O1350" i="14"/>
  <c r="P1350" i="14" s="1"/>
  <c r="O1418" i="14"/>
  <c r="P1418" i="14" s="1"/>
  <c r="O1324" i="14"/>
  <c r="P1324" i="14" s="1"/>
  <c r="O1351" i="14"/>
  <c r="P1351" i="14" s="1"/>
  <c r="O1390" i="14"/>
  <c r="P1390" i="14" s="1"/>
  <c r="O1314" i="14"/>
  <c r="P1314" i="14" s="1"/>
  <c r="O1400" i="14"/>
  <c r="P1400" i="14" s="1"/>
  <c r="O1320" i="14"/>
  <c r="P1320" i="14" s="1"/>
  <c r="O1492" i="14"/>
  <c r="P1492" i="14" s="1"/>
  <c r="O1542" i="14"/>
  <c r="P1542" i="14" s="1"/>
  <c r="O1515" i="14"/>
  <c r="P1515" i="14" s="1"/>
  <c r="O1475" i="14"/>
  <c r="P1475" i="14" s="1"/>
  <c r="O1514" i="14"/>
  <c r="P1514" i="14" s="1"/>
  <c r="O1458" i="14"/>
  <c r="P1458" i="14" s="1"/>
  <c r="O1537" i="14"/>
  <c r="P1537" i="14" s="1"/>
  <c r="O1480" i="14"/>
  <c r="P1480" i="14" s="1"/>
  <c r="O1508" i="14"/>
  <c r="P1508" i="14" s="1"/>
  <c r="O1644" i="14"/>
  <c r="P1644" i="14" s="1"/>
  <c r="O1544" i="14"/>
  <c r="P1544" i="14" s="1"/>
  <c r="O1584" i="14"/>
  <c r="P1584" i="14" s="1"/>
  <c r="O1661" i="14"/>
  <c r="P1661" i="14" s="1"/>
  <c r="O1663" i="14"/>
  <c r="P1663" i="14" s="1"/>
  <c r="O1560" i="14"/>
  <c r="P1560" i="14" s="1"/>
  <c r="O1601" i="14"/>
  <c r="P1601" i="14" s="1"/>
  <c r="O1528" i="14"/>
  <c r="P1528" i="14" s="1"/>
  <c r="O1524" i="14"/>
  <c r="P1524" i="14" s="1"/>
  <c r="O1580" i="14"/>
  <c r="P1580" i="14" s="1"/>
  <c r="O1653" i="14"/>
  <c r="P1653" i="14" s="1"/>
  <c r="O1743" i="14"/>
  <c r="P1743" i="14" s="1"/>
  <c r="O1797" i="14"/>
  <c r="P1797" i="14" s="1"/>
  <c r="O1726" i="14"/>
  <c r="P1726" i="14" s="1"/>
  <c r="O1714" i="14"/>
  <c r="P1714" i="14" s="1"/>
  <c r="O1695" i="14"/>
  <c r="P1695" i="14" s="1"/>
  <c r="O1848" i="14"/>
  <c r="P1848" i="14" s="1"/>
  <c r="O1860" i="14"/>
  <c r="P1860" i="14" s="1"/>
  <c r="O1832" i="14"/>
  <c r="P1832" i="14" s="1"/>
  <c r="O1902" i="14"/>
  <c r="P1902" i="14" s="1"/>
  <c r="O1896" i="14"/>
  <c r="P1896" i="14" s="1"/>
  <c r="O1947" i="14"/>
  <c r="P1947" i="14" s="1"/>
  <c r="O1943" i="14"/>
  <c r="P1943" i="14" s="1"/>
  <c r="O1977" i="14"/>
  <c r="P1977" i="14" s="1"/>
  <c r="O1903" i="14"/>
  <c r="P1903" i="14" s="1"/>
  <c r="O1939" i="14"/>
  <c r="P1939" i="14" s="1"/>
  <c r="O1984" i="14"/>
  <c r="P1984" i="14" s="1"/>
  <c r="O1908" i="14"/>
  <c r="P1908" i="14" s="1"/>
  <c r="O1909" i="14"/>
  <c r="P1909" i="14" s="1"/>
  <c r="O1973" i="14"/>
  <c r="P1973" i="14" s="1"/>
  <c r="O1956" i="14"/>
  <c r="P1956" i="14" s="1"/>
  <c r="O2015" i="14"/>
  <c r="P2015" i="14" s="1"/>
  <c r="O1986" i="14"/>
  <c r="P1986" i="14" s="1"/>
  <c r="O2107" i="14"/>
  <c r="P2107" i="14" s="1"/>
  <c r="O2059" i="14"/>
  <c r="P2059" i="14" s="1"/>
  <c r="O2027" i="14"/>
  <c r="P2027" i="14" s="1"/>
  <c r="O2119" i="14"/>
  <c r="P2119" i="14" s="1"/>
  <c r="O2116" i="14"/>
  <c r="P2116" i="14" s="1"/>
  <c r="O2109" i="14"/>
  <c r="P2109" i="14" s="1"/>
  <c r="O2156" i="14"/>
  <c r="P2156" i="14" s="1"/>
  <c r="O2141" i="14"/>
  <c r="P2141" i="14" s="1"/>
  <c r="O2145" i="14"/>
  <c r="P2145" i="14" s="1"/>
  <c r="O2120" i="14"/>
  <c r="P2120" i="14" s="1"/>
  <c r="O2188" i="14"/>
  <c r="P2188" i="14" s="1"/>
  <c r="O2197" i="14"/>
  <c r="P2197" i="14" s="1"/>
  <c r="O2179" i="14"/>
  <c r="P2179" i="14" s="1"/>
  <c r="O2195" i="14"/>
  <c r="P2195" i="14" s="1"/>
  <c r="O2239" i="14"/>
  <c r="P2239" i="14" s="1"/>
  <c r="O2284" i="14"/>
  <c r="P2284" i="14" s="1"/>
  <c r="O2285" i="14"/>
  <c r="P2285" i="14" s="1"/>
  <c r="O2265" i="14"/>
  <c r="P2265" i="14" s="1"/>
  <c r="O2300" i="14"/>
  <c r="P2300" i="14" s="1"/>
  <c r="O2360" i="14"/>
  <c r="P2360" i="14" s="1"/>
  <c r="O2323" i="14"/>
  <c r="P2323" i="14" s="1"/>
  <c r="O2333" i="14"/>
  <c r="P2333" i="14" s="1"/>
  <c r="O2375" i="14"/>
  <c r="P2375" i="14" s="1"/>
  <c r="O2359" i="14"/>
  <c r="P2359" i="14" s="1"/>
  <c r="O2381" i="14"/>
  <c r="P2381" i="14" s="1"/>
  <c r="O20" i="14"/>
  <c r="P20" i="14" s="1"/>
  <c r="O21" i="14"/>
  <c r="P21" i="14" s="1"/>
  <c r="R21" i="14" s="1"/>
  <c r="O16" i="14"/>
  <c r="P16" i="14" s="1"/>
  <c r="R16" i="14" s="1"/>
  <c r="O94" i="14"/>
  <c r="P94" i="14" s="1"/>
  <c r="R94" i="14" s="1"/>
  <c r="O152" i="14"/>
  <c r="P152" i="14" s="1"/>
  <c r="R152" i="14" s="1"/>
  <c r="O270" i="14"/>
  <c r="P270" i="14" s="1"/>
  <c r="O88" i="14"/>
  <c r="P88" i="14" s="1"/>
  <c r="O128" i="14"/>
  <c r="P128" i="14" s="1"/>
  <c r="O289" i="14"/>
  <c r="P289" i="14" s="1"/>
  <c r="O120" i="14"/>
  <c r="P120" i="14" s="1"/>
  <c r="R120" i="14" s="1"/>
  <c r="O164" i="14"/>
  <c r="P164" i="14" s="1"/>
  <c r="O228" i="14"/>
  <c r="P228" i="14" s="1"/>
  <c r="O276" i="14"/>
  <c r="P276" i="14" s="1"/>
  <c r="R276" i="14" s="1"/>
  <c r="O314" i="14"/>
  <c r="P314" i="14" s="1"/>
  <c r="O134" i="14"/>
  <c r="P134" i="14" s="1"/>
  <c r="O293" i="14"/>
  <c r="P293" i="14" s="1"/>
  <c r="O143" i="14"/>
  <c r="P143" i="14" s="1"/>
  <c r="O364" i="14"/>
  <c r="P364" i="14" s="1"/>
  <c r="O414" i="14"/>
  <c r="P414" i="14" s="1"/>
  <c r="O465" i="14"/>
  <c r="P465" i="14" s="1"/>
  <c r="O381" i="14"/>
  <c r="P381" i="14" s="1"/>
  <c r="R381" i="14" s="1"/>
  <c r="O433" i="14"/>
  <c r="P433" i="14" s="1"/>
  <c r="O714" i="14"/>
  <c r="P714" i="14" s="1"/>
  <c r="O301" i="14"/>
  <c r="P301" i="14" s="1"/>
  <c r="O336" i="14"/>
  <c r="P336" i="14" s="1"/>
  <c r="R336" i="14" s="1"/>
  <c r="O392" i="14"/>
  <c r="P392" i="14" s="1"/>
  <c r="O438" i="14"/>
  <c r="P438" i="14" s="1"/>
  <c r="O506" i="14"/>
  <c r="P506" i="14" s="1"/>
  <c r="O393" i="14"/>
  <c r="P393" i="14" s="1"/>
  <c r="R393" i="14" s="1"/>
  <c r="O467" i="14"/>
  <c r="P467" i="14" s="1"/>
  <c r="O550" i="14"/>
  <c r="P550" i="14" s="1"/>
  <c r="O430" i="14"/>
  <c r="P430" i="14" s="1"/>
  <c r="O482" i="14"/>
  <c r="P482" i="14" s="1"/>
  <c r="O650" i="14"/>
  <c r="P650" i="14" s="1"/>
  <c r="O444" i="14"/>
  <c r="P444" i="14" s="1"/>
  <c r="O630" i="14"/>
  <c r="P630" i="14" s="1"/>
  <c r="O445" i="14"/>
  <c r="P445" i="14" s="1"/>
  <c r="R445" i="14" s="1"/>
  <c r="O471" i="14"/>
  <c r="P471" i="14" s="1"/>
  <c r="O554" i="14"/>
  <c r="P554" i="14" s="1"/>
  <c r="O369" i="14"/>
  <c r="P369" i="14" s="1"/>
  <c r="O404" i="14"/>
  <c r="P404" i="14" s="1"/>
  <c r="R404" i="14" s="1"/>
  <c r="O446" i="14"/>
  <c r="P446" i="14" s="1"/>
  <c r="O475" i="14"/>
  <c r="P475" i="14" s="1"/>
  <c r="O666" i="14"/>
  <c r="P666" i="14" s="1"/>
  <c r="O564" i="14"/>
  <c r="P564" i="14" s="1"/>
  <c r="O628" i="14"/>
  <c r="P628" i="14" s="1"/>
  <c r="O481" i="14"/>
  <c r="P481" i="14" s="1"/>
  <c r="O688" i="14"/>
  <c r="P688" i="14" s="1"/>
  <c r="O513" i="14"/>
  <c r="P513" i="14" s="1"/>
  <c r="O664" i="14"/>
  <c r="P664" i="14" s="1"/>
  <c r="O759" i="14"/>
  <c r="P759" i="14" s="1"/>
  <c r="O871" i="14"/>
  <c r="P871" i="14" s="1"/>
  <c r="O736" i="14"/>
  <c r="P736" i="14" s="1"/>
  <c r="O851" i="14"/>
  <c r="P851" i="14" s="1"/>
  <c r="O831" i="14"/>
  <c r="P831" i="14" s="1"/>
  <c r="O864" i="14"/>
  <c r="P864" i="14" s="1"/>
  <c r="O783" i="14"/>
  <c r="P783" i="14" s="1"/>
  <c r="O895" i="14"/>
  <c r="P895" i="14" s="1"/>
  <c r="O732" i="14"/>
  <c r="P732" i="14" s="1"/>
  <c r="O808" i="14"/>
  <c r="P808" i="14" s="1"/>
  <c r="O865" i="14"/>
  <c r="P865" i="14" s="1"/>
  <c r="O899" i="14"/>
  <c r="P899" i="14" s="1"/>
  <c r="O919" i="14"/>
  <c r="P919" i="14" s="1"/>
  <c r="O857" i="14"/>
  <c r="P857" i="14" s="1"/>
  <c r="O1036" i="14"/>
  <c r="P1036" i="14" s="1"/>
  <c r="O1105" i="14"/>
  <c r="P1105" i="14" s="1"/>
  <c r="O1158" i="14"/>
  <c r="P1158" i="14" s="1"/>
  <c r="O997" i="14"/>
  <c r="P997" i="14" s="1"/>
  <c r="O1093" i="14"/>
  <c r="P1093" i="14" s="1"/>
  <c r="O975" i="14"/>
  <c r="P975" i="14" s="1"/>
  <c r="O1068" i="14"/>
  <c r="P1068" i="14" s="1"/>
  <c r="O1149" i="14"/>
  <c r="P1149" i="14" s="1"/>
  <c r="O973" i="14"/>
  <c r="P973" i="14" s="1"/>
  <c r="O1040" i="14"/>
  <c r="P1040" i="14" s="1"/>
  <c r="O1074" i="14"/>
  <c r="P1074" i="14" s="1"/>
  <c r="O1153" i="14"/>
  <c r="P1153" i="14" s="1"/>
  <c r="O949" i="14"/>
  <c r="P949" i="14" s="1"/>
  <c r="O980" i="14"/>
  <c r="P980" i="14" s="1"/>
  <c r="O1199" i="14"/>
  <c r="P1199" i="14" s="1"/>
  <c r="O981" i="14"/>
  <c r="P981" i="14" s="1"/>
  <c r="O1017" i="14"/>
  <c r="P1017" i="14" s="1"/>
  <c r="O1042" i="14"/>
  <c r="P1042" i="14" s="1"/>
  <c r="O1189" i="14"/>
  <c r="P1189" i="14" s="1"/>
  <c r="O1221" i="14"/>
  <c r="P1221" i="14" s="1"/>
  <c r="O1253" i="14"/>
  <c r="P1253" i="14" s="1"/>
  <c r="O1336" i="14"/>
  <c r="P1336" i="14" s="1"/>
  <c r="O1392" i="14"/>
  <c r="P1392" i="14" s="1"/>
  <c r="O1289" i="14"/>
  <c r="P1289" i="14" s="1"/>
  <c r="O1108" i="14"/>
  <c r="P1108" i="14" s="1"/>
  <c r="O1128" i="14"/>
  <c r="P1128" i="14" s="1"/>
  <c r="O1197" i="14"/>
  <c r="P1197" i="14" s="1"/>
  <c r="O1229" i="14"/>
  <c r="P1229" i="14" s="1"/>
  <c r="O1261" i="14"/>
  <c r="P1261" i="14" s="1"/>
  <c r="O1160" i="14"/>
  <c r="P1160" i="14" s="1"/>
  <c r="O1379" i="14"/>
  <c r="P1379" i="14" s="1"/>
  <c r="O1360" i="14"/>
  <c r="P1360" i="14" s="1"/>
  <c r="O1396" i="14"/>
  <c r="P1396" i="14" s="1"/>
  <c r="O1331" i="14"/>
  <c r="P1331" i="14" s="1"/>
  <c r="O1380" i="14"/>
  <c r="P1380" i="14" s="1"/>
  <c r="O1419" i="14"/>
  <c r="P1419" i="14" s="1"/>
  <c r="O1391" i="14"/>
  <c r="P1391" i="14" s="1"/>
  <c r="O1426" i="14"/>
  <c r="P1426" i="14" s="1"/>
  <c r="O1347" i="14"/>
  <c r="P1347" i="14" s="1"/>
  <c r="O1439" i="14"/>
  <c r="P1439" i="14" s="1"/>
  <c r="O1323" i="14"/>
  <c r="P1323" i="14" s="1"/>
  <c r="O1406" i="14"/>
  <c r="P1406" i="14" s="1"/>
  <c r="O1462" i="14"/>
  <c r="P1462" i="14" s="1"/>
  <c r="O1494" i="14"/>
  <c r="P1494" i="14" s="1"/>
  <c r="O1495" i="14"/>
  <c r="P1495" i="14" s="1"/>
  <c r="O1517" i="14"/>
  <c r="P1517" i="14" s="1"/>
  <c r="O1476" i="14"/>
  <c r="P1476" i="14" s="1"/>
  <c r="O1539" i="14"/>
  <c r="P1539" i="14" s="1"/>
  <c r="O1523" i="14"/>
  <c r="P1523" i="14" s="1"/>
  <c r="O1675" i="14"/>
  <c r="P1675" i="14" s="1"/>
  <c r="O1555" i="14"/>
  <c r="P1555" i="14" s="1"/>
  <c r="O1592" i="14"/>
  <c r="P1592" i="14" s="1"/>
  <c r="O1664" i="14"/>
  <c r="P1664" i="14" s="1"/>
  <c r="O1603" i="14"/>
  <c r="P1603" i="14" s="1"/>
  <c r="O1588" i="14"/>
  <c r="P1588" i="14" s="1"/>
  <c r="O1694" i="14"/>
  <c r="P1694" i="14" s="1"/>
  <c r="O1727" i="14"/>
  <c r="P1727" i="14" s="1"/>
  <c r="O1698" i="14"/>
  <c r="P1698" i="14" s="1"/>
  <c r="O1747" i="14"/>
  <c r="P1747" i="14" s="1"/>
  <c r="O1715" i="14"/>
  <c r="P1715" i="14" s="1"/>
  <c r="O1784" i="14"/>
  <c r="P1784" i="14" s="1"/>
  <c r="O1762" i="14"/>
  <c r="P1762" i="14" s="1"/>
  <c r="O1683" i="14"/>
  <c r="P1683" i="14" s="1"/>
  <c r="O1718" i="14"/>
  <c r="P1718" i="14" s="1"/>
  <c r="O1750" i="14"/>
  <c r="P1750" i="14" s="1"/>
  <c r="O1766" i="14"/>
  <c r="P1766" i="14" s="1"/>
  <c r="O1104" i="14"/>
  <c r="P1104" i="14" s="1"/>
  <c r="O1185" i="14"/>
  <c r="P1185" i="14" s="1"/>
  <c r="O1144" i="14"/>
  <c r="P1144" i="14" s="1"/>
  <c r="O1213" i="14"/>
  <c r="P1213" i="14" s="1"/>
  <c r="O1257" i="14"/>
  <c r="P1257" i="14" s="1"/>
  <c r="O1370" i="14"/>
  <c r="P1370" i="14" s="1"/>
  <c r="O1319" i="14"/>
  <c r="P1319" i="14" s="1"/>
  <c r="O1322" i="14"/>
  <c r="P1322" i="14" s="1"/>
  <c r="O1335" i="14"/>
  <c r="P1335" i="14" s="1"/>
  <c r="O1445" i="14"/>
  <c r="P1445" i="14" s="1"/>
  <c r="O1529" i="14"/>
  <c r="P1529" i="14" s="1"/>
  <c r="O1484" i="14"/>
  <c r="P1484" i="14" s="1"/>
  <c r="O1521" i="14"/>
  <c r="P1521" i="14" s="1"/>
  <c r="O1576" i="14"/>
  <c r="P1576" i="14" s="1"/>
  <c r="O1641" i="14"/>
  <c r="P1641" i="14" s="1"/>
  <c r="O1722" i="14"/>
  <c r="P1722" i="14" s="1"/>
  <c r="O1843" i="14"/>
  <c r="P1843" i="14" s="1"/>
  <c r="O1899" i="14"/>
  <c r="P1899" i="14" s="1"/>
  <c r="O1904" i="14"/>
  <c r="P1904" i="14" s="1"/>
  <c r="O1975" i="14"/>
  <c r="P1975" i="14" s="1"/>
  <c r="O1938" i="14"/>
  <c r="P1938" i="14" s="1"/>
  <c r="O1906" i="14"/>
  <c r="P1906" i="14" s="1"/>
  <c r="O1945" i="14"/>
  <c r="P1945" i="14" s="1"/>
  <c r="O1901" i="14"/>
  <c r="P1901" i="14" s="1"/>
  <c r="O1928" i="14"/>
  <c r="P1928" i="14" s="1"/>
  <c r="O2063" i="14"/>
  <c r="P2063" i="14" s="1"/>
  <c r="O2103" i="14"/>
  <c r="P2103" i="14" s="1"/>
  <c r="O2124" i="14"/>
  <c r="P2124" i="14" s="1"/>
  <c r="O2134" i="14"/>
  <c r="P2134" i="14" s="1"/>
  <c r="O2152" i="14"/>
  <c r="P2152" i="14" s="1"/>
  <c r="O2161" i="14"/>
  <c r="P2161" i="14" s="1"/>
  <c r="O2180" i="14"/>
  <c r="P2180" i="14" s="1"/>
  <c r="O2170" i="14"/>
  <c r="P2170" i="14" s="1"/>
  <c r="O2194" i="14"/>
  <c r="P2194" i="14" s="1"/>
  <c r="O2262" i="14"/>
  <c r="P2262" i="14" s="1"/>
  <c r="O2276" i="14"/>
  <c r="P2276" i="14" s="1"/>
  <c r="O2256" i="14"/>
  <c r="P2256" i="14" s="1"/>
  <c r="O2347" i="14"/>
  <c r="P2347" i="14" s="1"/>
  <c r="O2326" i="14"/>
  <c r="P2326" i="14" s="1"/>
  <c r="O2294" i="14"/>
  <c r="P2294" i="14" s="1"/>
  <c r="O2298" i="14"/>
  <c r="P2298" i="14" s="1"/>
  <c r="O2348" i="14"/>
  <c r="P2348" i="14" s="1"/>
  <c r="O2372" i="14"/>
  <c r="P2372" i="14" s="1"/>
  <c r="O2389" i="14"/>
  <c r="P2389" i="14" s="1"/>
  <c r="O2443" i="14"/>
  <c r="P2443" i="14" s="1"/>
  <c r="R2443" i="14" s="1"/>
  <c r="O2444" i="14"/>
  <c r="P2444" i="14" s="1"/>
  <c r="R2444" i="14" s="1"/>
  <c r="O2414" i="14"/>
  <c r="P2414" i="14" s="1"/>
  <c r="O2449" i="14"/>
  <c r="P2449" i="14" s="1"/>
  <c r="R2449" i="14" s="1"/>
  <c r="O2432" i="14"/>
  <c r="P2432" i="14" s="1"/>
  <c r="O1364" i="14"/>
  <c r="P1364" i="14" s="1"/>
  <c r="O1970" i="14"/>
  <c r="P1970" i="14" s="1"/>
  <c r="O1940" i="14"/>
  <c r="P1940" i="14" s="1"/>
  <c r="O2002" i="14"/>
  <c r="P2002" i="14" s="1"/>
  <c r="O2310" i="14"/>
  <c r="P2310" i="14" s="1"/>
  <c r="O2384" i="14"/>
  <c r="P2384" i="14" s="1"/>
  <c r="O1028" i="14"/>
  <c r="P1028" i="14" s="1"/>
  <c r="O1114" i="14"/>
  <c r="P1114" i="14" s="1"/>
  <c r="O1148" i="14"/>
  <c r="P1148" i="14" s="1"/>
  <c r="O1220" i="14"/>
  <c r="P1220" i="14" s="1"/>
  <c r="O1371" i="14"/>
  <c r="P1371" i="14" s="1"/>
  <c r="O1344" i="14"/>
  <c r="P1344" i="14" s="1"/>
  <c r="O1416" i="14"/>
  <c r="P1416" i="14" s="1"/>
  <c r="O1318" i="14"/>
  <c r="P1318" i="14" s="1"/>
  <c r="O1546" i="14"/>
  <c r="P1546" i="14" s="1"/>
  <c r="O1550" i="14"/>
  <c r="P1550" i="14" s="1"/>
  <c r="O1520" i="14"/>
  <c r="P1520" i="14" s="1"/>
  <c r="O1636" i="14"/>
  <c r="P1636" i="14" s="1"/>
  <c r="O1604" i="14"/>
  <c r="P1604" i="14" s="1"/>
  <c r="O1798" i="14"/>
  <c r="P1798" i="14" s="1"/>
  <c r="O1758" i="14"/>
  <c r="P1758" i="14" s="1"/>
  <c r="R1758" i="14" s="1"/>
  <c r="O1735" i="14"/>
  <c r="P1735" i="14" s="1"/>
  <c r="O1723" i="14"/>
  <c r="P1723" i="14" s="1"/>
  <c r="O1836" i="14"/>
  <c r="P1836" i="14" s="1"/>
  <c r="O1873" i="14"/>
  <c r="P1873" i="14" s="1"/>
  <c r="O1864" i="14"/>
  <c r="P1864" i="14" s="1"/>
  <c r="O1907" i="14"/>
  <c r="P1907" i="14" s="1"/>
  <c r="O1930" i="14"/>
  <c r="P1930" i="14" s="1"/>
  <c r="R1930" i="14" s="1"/>
  <c r="O1948" i="14"/>
  <c r="P1948" i="14" s="1"/>
  <c r="O1991" i="14"/>
  <c r="P1991" i="14" s="1"/>
  <c r="O1950" i="14"/>
  <c r="P1950" i="14" s="1"/>
  <c r="O1929" i="14"/>
  <c r="P1929" i="14" s="1"/>
  <c r="O2014" i="14"/>
  <c r="P2014" i="14" s="1"/>
  <c r="O2021" i="14"/>
  <c r="P2021" i="14" s="1"/>
  <c r="O2083" i="14"/>
  <c r="P2083" i="14" s="1"/>
  <c r="O2132" i="14"/>
  <c r="P2132" i="14" s="1"/>
  <c r="O2142" i="14"/>
  <c r="P2142" i="14" s="1"/>
  <c r="O2168" i="14"/>
  <c r="P2168" i="14" s="1"/>
  <c r="O2171" i="14"/>
  <c r="P2171" i="14" s="1"/>
  <c r="O2201" i="14"/>
  <c r="P2201" i="14" s="1"/>
  <c r="O2257" i="14"/>
  <c r="P2257" i="14" s="1"/>
  <c r="O2259" i="14"/>
  <c r="P2259" i="14" s="1"/>
  <c r="O2313" i="14"/>
  <c r="P2313" i="14" s="1"/>
  <c r="O2374" i="14"/>
  <c r="P2374" i="14" s="1"/>
  <c r="O2353" i="14"/>
  <c r="P2353" i="14" s="1"/>
  <c r="O2387" i="14"/>
  <c r="P2387" i="14" s="1"/>
  <c r="O2356" i="14"/>
  <c r="P2356" i="14" s="1"/>
  <c r="O2378" i="14"/>
  <c r="P2378" i="14" s="1"/>
  <c r="O2380" i="14"/>
  <c r="P2380" i="14" s="1"/>
  <c r="O2398" i="14"/>
  <c r="P2398" i="14" s="1"/>
  <c r="O2403" i="14"/>
  <c r="P2403" i="14" s="1"/>
  <c r="O2446" i="14"/>
  <c r="P2446" i="14" s="1"/>
  <c r="R2446" i="14" s="1"/>
  <c r="O2447" i="14"/>
  <c r="P2447" i="14" s="1"/>
  <c r="R2447" i="14" s="1"/>
  <c r="O2428" i="14"/>
  <c r="P2428" i="14" s="1"/>
  <c r="O2452" i="14"/>
  <c r="P2452" i="14" s="1"/>
  <c r="R2452" i="14" s="1"/>
  <c r="O1423" i="14"/>
  <c r="P1423" i="14" s="1"/>
  <c r="O1504" i="14"/>
  <c r="P1504" i="14" s="1"/>
  <c r="O1507" i="14"/>
  <c r="P1507" i="14" s="1"/>
  <c r="O1778" i="14"/>
  <c r="P1778" i="14" s="1"/>
  <c r="O1990" i="14"/>
  <c r="P1990" i="14" s="1"/>
  <c r="O2440" i="14"/>
  <c r="P2440" i="14" s="1"/>
  <c r="R2440" i="14" s="1"/>
  <c r="O1384" i="14"/>
  <c r="P1384" i="14" s="1"/>
  <c r="O1277" i="14"/>
  <c r="P1277" i="14" s="1"/>
  <c r="O1152" i="14"/>
  <c r="P1152" i="14" s="1"/>
  <c r="O1225" i="14"/>
  <c r="P1225" i="14" s="1"/>
  <c r="O1410" i="14"/>
  <c r="P1410" i="14" s="1"/>
  <c r="O1330" i="14"/>
  <c r="P1330" i="14" s="1"/>
  <c r="O1346" i="14"/>
  <c r="P1346" i="14" s="1"/>
  <c r="O1375" i="14"/>
  <c r="P1375" i="14" s="1"/>
  <c r="O1311" i="14"/>
  <c r="P1311" i="14" s="1"/>
  <c r="O1427" i="14"/>
  <c r="P1427" i="14" s="1"/>
  <c r="O1456" i="14"/>
  <c r="P1456" i="14" s="1"/>
  <c r="O1565" i="14"/>
  <c r="P1565" i="14" s="1"/>
  <c r="O1648" i="14"/>
  <c r="P1648" i="14" s="1"/>
  <c r="O1847" i="14"/>
  <c r="P1847" i="14" s="1"/>
  <c r="O1840" i="14"/>
  <c r="P1840" i="14" s="1"/>
  <c r="R1840" i="14" s="1"/>
  <c r="A1840" i="14" s="1"/>
  <c r="O1962" i="14"/>
  <c r="P1962" i="14" s="1"/>
  <c r="O1881" i="14"/>
  <c r="P1881" i="14" s="1"/>
  <c r="O1933" i="14"/>
  <c r="P1933" i="14" s="1"/>
  <c r="O2073" i="14"/>
  <c r="P2073" i="14" s="1"/>
  <c r="O2089" i="14"/>
  <c r="P2089" i="14" s="1"/>
  <c r="O2096" i="14"/>
  <c r="P2096" i="14" s="1"/>
  <c r="O2071" i="14"/>
  <c r="P2071" i="14" s="1"/>
  <c r="O2028" i="14"/>
  <c r="P2028" i="14" s="1"/>
  <c r="O2172" i="14"/>
  <c r="P2172" i="14" s="1"/>
  <c r="O2174" i="14"/>
  <c r="P2174" i="14" s="1"/>
  <c r="O2205" i="14"/>
  <c r="P2205" i="14" s="1"/>
  <c r="O2176" i="14"/>
  <c r="P2176" i="14" s="1"/>
  <c r="O2273" i="14"/>
  <c r="P2273" i="14" s="1"/>
  <c r="O2283" i="14"/>
  <c r="P2283" i="14" s="1"/>
  <c r="O2267" i="14"/>
  <c r="P2267" i="14" s="1"/>
  <c r="O2264" i="14"/>
  <c r="P2264" i="14" s="1"/>
  <c r="O2260" i="14"/>
  <c r="P2260" i="14" s="1"/>
  <c r="O2290" i="14"/>
  <c r="P2290" i="14" s="1"/>
  <c r="O2308" i="14"/>
  <c r="P2308" i="14" s="1"/>
  <c r="O2304" i="14"/>
  <c r="P2304" i="14" s="1"/>
  <c r="O2361" i="14"/>
  <c r="P2361" i="14" s="1"/>
  <c r="O2396" i="14"/>
  <c r="P2396" i="14" s="1"/>
  <c r="O2395" i="14"/>
  <c r="P2395" i="14" s="1"/>
  <c r="O2450" i="14"/>
  <c r="P2450" i="14" s="1"/>
  <c r="R2450" i="14" s="1"/>
  <c r="O2438" i="14"/>
  <c r="P2438" i="14" s="1"/>
  <c r="O2368" i="14"/>
  <c r="P2368" i="14" s="1"/>
  <c r="O1699" i="14"/>
  <c r="P1699" i="14" s="1"/>
  <c r="O1894" i="14"/>
  <c r="P1894" i="14" s="1"/>
  <c r="O1887" i="14"/>
  <c r="P1887" i="14" s="1"/>
  <c r="O1960" i="14"/>
  <c r="P1960" i="14" s="1"/>
  <c r="O2079" i="14"/>
  <c r="P2079" i="14" s="1"/>
  <c r="O2133" i="14"/>
  <c r="P2133" i="14" s="1"/>
  <c r="O2296" i="14"/>
  <c r="P2296" i="14" s="1"/>
  <c r="R2296" i="14" s="1"/>
  <c r="A2296" i="14" s="1"/>
  <c r="O2289" i="14"/>
  <c r="P2289" i="14" s="1"/>
  <c r="O2345" i="14"/>
  <c r="P2345" i="14" s="1"/>
  <c r="O968" i="14"/>
  <c r="P968" i="14" s="1"/>
  <c r="O1034" i="14"/>
  <c r="P1034" i="14" s="1"/>
  <c r="O1244" i="14"/>
  <c r="P1244" i="14" s="1"/>
  <c r="O1181" i="14"/>
  <c r="P1181" i="14" s="1"/>
  <c r="O1273" i="14"/>
  <c r="P1273" i="14" s="1"/>
  <c r="O1188" i="14"/>
  <c r="P1188" i="14" s="1"/>
  <c r="O1326" i="14"/>
  <c r="P1326" i="14" s="1"/>
  <c r="O1306" i="14"/>
  <c r="P1306" i="14" s="1"/>
  <c r="O1415" i="14"/>
  <c r="P1415" i="14" s="1"/>
  <c r="O1382" i="14"/>
  <c r="P1382" i="14" s="1"/>
  <c r="O1352" i="14"/>
  <c r="P1352" i="14" s="1"/>
  <c r="O1446" i="14"/>
  <c r="P1446" i="14" s="1"/>
  <c r="O1561" i="14"/>
  <c r="P1561" i="14" s="1"/>
  <c r="O1451" i="14"/>
  <c r="P1451" i="14" s="1"/>
  <c r="O1573" i="14"/>
  <c r="P1573" i="14" s="1"/>
  <c r="O1577" i="14"/>
  <c r="P1577" i="14" s="1"/>
  <c r="O1556" i="14"/>
  <c r="P1556" i="14" s="1"/>
  <c r="O1742" i="14"/>
  <c r="P1742" i="14" s="1"/>
  <c r="O1734" i="14"/>
  <c r="P1734" i="14" s="1"/>
  <c r="O1739" i="14"/>
  <c r="P1739" i="14" s="1"/>
  <c r="O1686" i="14"/>
  <c r="P1686" i="14" s="1"/>
  <c r="O1868" i="14"/>
  <c r="P1868" i="14" s="1"/>
  <c r="O1961" i="14"/>
  <c r="P1961" i="14" s="1"/>
  <c r="O1942" i="14"/>
  <c r="P1942" i="14" s="1"/>
  <c r="O1905" i="14"/>
  <c r="P1905" i="14" s="1"/>
  <c r="O1892" i="14"/>
  <c r="P1892" i="14" s="1"/>
  <c r="O1993" i="14"/>
  <c r="P1993" i="14" s="1"/>
  <c r="O1924" i="14"/>
  <c r="P1924" i="14" s="1"/>
  <c r="O1946" i="14"/>
  <c r="P1946" i="14" s="1"/>
  <c r="R1946" i="14" s="1"/>
  <c r="O2001" i="14"/>
  <c r="P2001" i="14" s="1"/>
  <c r="O2010" i="14"/>
  <c r="P2010" i="14" s="1"/>
  <c r="O2104" i="14"/>
  <c r="P2104" i="14" s="1"/>
  <c r="O2075" i="14"/>
  <c r="P2075" i="14" s="1"/>
  <c r="O2099" i="14"/>
  <c r="P2099" i="14" s="1"/>
  <c r="O2081" i="14"/>
  <c r="P2081" i="14" s="1"/>
  <c r="O2044" i="14"/>
  <c r="P2044" i="14" s="1"/>
  <c r="O2148" i="14"/>
  <c r="P2148" i="14" s="1"/>
  <c r="O2137" i="14"/>
  <c r="P2137" i="14" s="1"/>
  <c r="O2181" i="14"/>
  <c r="P2181" i="14" s="1"/>
  <c r="O2166" i="14"/>
  <c r="P2166" i="14" s="1"/>
  <c r="O2189" i="14"/>
  <c r="P2189" i="14" s="1"/>
  <c r="O2219" i="14"/>
  <c r="P2219" i="14" s="1"/>
  <c r="O2184" i="14"/>
  <c r="P2184" i="14" s="1"/>
  <c r="O2292" i="14"/>
  <c r="P2292" i="14" s="1"/>
  <c r="O2312" i="14"/>
  <c r="P2312" i="14" s="1"/>
  <c r="O2279" i="14"/>
  <c r="P2279" i="14" s="1"/>
  <c r="O2309" i="14"/>
  <c r="P2309" i="14" s="1"/>
  <c r="O2388" i="14"/>
  <c r="P2388" i="14" s="1"/>
  <c r="O2349" i="14"/>
  <c r="P2349" i="14" s="1"/>
  <c r="O2411" i="14"/>
  <c r="P2411" i="14" s="1"/>
  <c r="O2441" i="14"/>
  <c r="P2441" i="14" s="1"/>
  <c r="R2441" i="14" s="1"/>
  <c r="O2442" i="14"/>
  <c r="P2442" i="14" s="1"/>
  <c r="R2442" i="14" s="1"/>
  <c r="O2407" i="14"/>
  <c r="P2407" i="14" s="1"/>
  <c r="O2408" i="14"/>
  <c r="P2408" i="14" s="1"/>
  <c r="R2408" i="14" s="1"/>
  <c r="O2129" i="14"/>
  <c r="P2129" i="14" s="1"/>
  <c r="O2391" i="14"/>
  <c r="P2391" i="14" s="1"/>
  <c r="O1359" i="14"/>
  <c r="P1359" i="14" s="1"/>
  <c r="O1398" i="14"/>
  <c r="P1398" i="14" s="1"/>
  <c r="O1394" i="14"/>
  <c r="P1394" i="14" s="1"/>
  <c r="O1682" i="14"/>
  <c r="P1682" i="14" s="1"/>
  <c r="O1731" i="14"/>
  <c r="P1731" i="14" s="1"/>
  <c r="O2253" i="14"/>
  <c r="P2253" i="14" s="1"/>
  <c r="O2370" i="14"/>
  <c r="P2370" i="14" s="1"/>
  <c r="O1129" i="14"/>
  <c r="P1129" i="14" s="1"/>
  <c r="O971" i="14"/>
  <c r="P971" i="14" s="1"/>
  <c r="O1237" i="14"/>
  <c r="P1237" i="14" s="1"/>
  <c r="O1120" i="14"/>
  <c r="P1120" i="14" s="1"/>
  <c r="O1193" i="14"/>
  <c r="P1193" i="14" s="1"/>
  <c r="O1269" i="14"/>
  <c r="P1269" i="14" s="1"/>
  <c r="O1367" i="14"/>
  <c r="P1367" i="14" s="1"/>
  <c r="R1367" i="14" s="1"/>
  <c r="O1383" i="14"/>
  <c r="P1383" i="14" s="1"/>
  <c r="O1339" i="14"/>
  <c r="P1339" i="14" s="1"/>
  <c r="O1358" i="14"/>
  <c r="P1358" i="14" s="1"/>
  <c r="O1482" i="14"/>
  <c r="P1482" i="14" s="1"/>
  <c r="O1438" i="14"/>
  <c r="P1438" i="14" s="1"/>
  <c r="O1466" i="14"/>
  <c r="P1466" i="14" s="1"/>
  <c r="O1459" i="14"/>
  <c r="P1459" i="14" s="1"/>
  <c r="R1459" i="14" s="1"/>
  <c r="O1478" i="14"/>
  <c r="P1478" i="14" s="1"/>
  <c r="O1479" i="14"/>
  <c r="P1479" i="14" s="1"/>
  <c r="O1608" i="14"/>
  <c r="P1608" i="14" s="1"/>
  <c r="O1575" i="14"/>
  <c r="P1575" i="14" s="1"/>
  <c r="O1585" i="14"/>
  <c r="P1585" i="14" s="1"/>
  <c r="O1859" i="14"/>
  <c r="P1859" i="14" s="1"/>
  <c r="R1859" i="14" s="1"/>
  <c r="O1918" i="14"/>
  <c r="P1918" i="14" s="1"/>
  <c r="O2000" i="14"/>
  <c r="P2000" i="14" s="1"/>
  <c r="O1931" i="14"/>
  <c r="P1931" i="14" s="1"/>
  <c r="O1935" i="14"/>
  <c r="P1935" i="14" s="1"/>
  <c r="O1900" i="14"/>
  <c r="P1900" i="14" s="1"/>
  <c r="O1925" i="14"/>
  <c r="P1925" i="14" s="1"/>
  <c r="O1951" i="14"/>
  <c r="P1951" i="14" s="1"/>
  <c r="O2016" i="14"/>
  <c r="P2016" i="14" s="1"/>
  <c r="O2013" i="14"/>
  <c r="P2013" i="14" s="1"/>
  <c r="R2013" i="14" s="1"/>
  <c r="A2013" i="14" s="1"/>
  <c r="O2095" i="14"/>
  <c r="P2095" i="14" s="1"/>
  <c r="O2138" i="14"/>
  <c r="P2138" i="14" s="1"/>
  <c r="O2215" i="14"/>
  <c r="P2215" i="14" s="1"/>
  <c r="O2187" i="14"/>
  <c r="P2187" i="14" s="1"/>
  <c r="O2270" i="14"/>
  <c r="P2270" i="14" s="1"/>
  <c r="O2336" i="14"/>
  <c r="P2336" i="14" s="1"/>
  <c r="O2281" i="14"/>
  <c r="P2281" i="14" s="1"/>
  <c r="R2281" i="14" s="1"/>
  <c r="O2314" i="14"/>
  <c r="P2314" i="14" s="1"/>
  <c r="O2320" i="14"/>
  <c r="P2320" i="14" s="1"/>
  <c r="O2373" i="14"/>
  <c r="P2373" i="14" s="1"/>
  <c r="R2373" i="14" s="1"/>
  <c r="O2419" i="14"/>
  <c r="P2419" i="14" s="1"/>
  <c r="O2413" i="14"/>
  <c r="P2413" i="14" s="1"/>
  <c r="O2451" i="14"/>
  <c r="P2451" i="14" s="1"/>
  <c r="R2451" i="14" s="1"/>
  <c r="O2415" i="14"/>
  <c r="P2415" i="14" s="1"/>
  <c r="O2287" i="14"/>
  <c r="P2287" i="14" s="1"/>
  <c r="O1001" i="14"/>
  <c r="P1001" i="14" s="1"/>
  <c r="O1205" i="14"/>
  <c r="P1205" i="14" s="1"/>
  <c r="O1483" i="14"/>
  <c r="P1483" i="14" s="1"/>
  <c r="O1506" i="14"/>
  <c r="P1506" i="14" s="1"/>
  <c r="O1687" i="14"/>
  <c r="P1687" i="14" s="1"/>
  <c r="O1972" i="14"/>
  <c r="P1972" i="14" s="1"/>
  <c r="O2277" i="14"/>
  <c r="P2277" i="14" s="1"/>
  <c r="O2399" i="14"/>
  <c r="P2399" i="14" s="1"/>
  <c r="O965" i="14"/>
  <c r="P965" i="14" s="1"/>
  <c r="O1407" i="14"/>
  <c r="P1407" i="14" s="1"/>
  <c r="R1407" i="14" s="1"/>
  <c r="O1212" i="14"/>
  <c r="P1212" i="14" s="1"/>
  <c r="O1245" i="14"/>
  <c r="P1245" i="14" s="1"/>
  <c r="O1355" i="14"/>
  <c r="P1355" i="14" s="1"/>
  <c r="O1372" i="14"/>
  <c r="P1372" i="14" s="1"/>
  <c r="O1420" i="14"/>
  <c r="P1420" i="14" s="1"/>
  <c r="O1342" i="14"/>
  <c r="P1342" i="14" s="1"/>
  <c r="O1368" i="14"/>
  <c r="P1368" i="14" s="1"/>
  <c r="O1472" i="14"/>
  <c r="P1472" i="14" s="1"/>
  <c r="R1472" i="14" s="1"/>
  <c r="O1474" i="14"/>
  <c r="P1474" i="14" s="1"/>
  <c r="O1467" i="14"/>
  <c r="P1467" i="14" s="1"/>
  <c r="O1500" i="14"/>
  <c r="P1500" i="14" s="1"/>
  <c r="O1617" i="14"/>
  <c r="P1617" i="14" s="1"/>
  <c r="O1536" i="14"/>
  <c r="P1536" i="14" s="1"/>
  <c r="O1593" i="14"/>
  <c r="P1593" i="14" s="1"/>
  <c r="O1651" i="14"/>
  <c r="P1651" i="14" s="1"/>
  <c r="O1780" i="14"/>
  <c r="P1780" i="14" s="1"/>
  <c r="O1707" i="14"/>
  <c r="P1707" i="14" s="1"/>
  <c r="R1707" i="14" s="1"/>
  <c r="O1820" i="14"/>
  <c r="P1820" i="14" s="1"/>
  <c r="O1871" i="14"/>
  <c r="P1871" i="14" s="1"/>
  <c r="O1831" i="14"/>
  <c r="P1831" i="14" s="1"/>
  <c r="O1922" i="14"/>
  <c r="P1922" i="14" s="1"/>
  <c r="O1944" i="14"/>
  <c r="P1944" i="14" s="1"/>
  <c r="R1944" i="14" s="1"/>
  <c r="O1890" i="14"/>
  <c r="P1890" i="14" s="1"/>
  <c r="O2023" i="14"/>
  <c r="P2023" i="14" s="1"/>
  <c r="O2108" i="14"/>
  <c r="P2108" i="14" s="1"/>
  <c r="O2031" i="14"/>
  <c r="P2031" i="14" s="1"/>
  <c r="O2084" i="14"/>
  <c r="P2084" i="14" s="1"/>
  <c r="O2085" i="14"/>
  <c r="P2085" i="14" s="1"/>
  <c r="O2128" i="14"/>
  <c r="P2128" i="14" s="1"/>
  <c r="O2136" i="14"/>
  <c r="P2136" i="14" s="1"/>
  <c r="R2136" i="14" s="1"/>
  <c r="A2136" i="14" s="1"/>
  <c r="O2146" i="14"/>
  <c r="P2146" i="14" s="1"/>
  <c r="O2183" i="14"/>
  <c r="P2183" i="14" s="1"/>
  <c r="O2237" i="14"/>
  <c r="P2237" i="14" s="1"/>
  <c r="O2302" i="14"/>
  <c r="P2302" i="14" s="1"/>
  <c r="O2278" i="14"/>
  <c r="P2278" i="14" s="1"/>
  <c r="O2293" i="14"/>
  <c r="P2293" i="14" s="1"/>
  <c r="O2315" i="14"/>
  <c r="P2315" i="14" s="1"/>
  <c r="O2327" i="14"/>
  <c r="P2327" i="14" s="1"/>
  <c r="O2377" i="14"/>
  <c r="P2377" i="14" s="1"/>
  <c r="O2392" i="14"/>
  <c r="P2392" i="14" s="1"/>
  <c r="O2431" i="14"/>
  <c r="P2431" i="14" s="1"/>
  <c r="R2431" i="14" s="1"/>
  <c r="O2448" i="14"/>
  <c r="P2448" i="14" s="1"/>
  <c r="R2448" i="14" s="1"/>
  <c r="O2376" i="14"/>
  <c r="P2376" i="14" s="1"/>
  <c r="O1548" i="14"/>
  <c r="P1548" i="14" s="1"/>
  <c r="O1958" i="14"/>
  <c r="P1958" i="14" s="1"/>
  <c r="O2321" i="14"/>
  <c r="P2321" i="14" s="1"/>
  <c r="O2445" i="14"/>
  <c r="P2445" i="14" s="1"/>
  <c r="R2445" i="14" s="1"/>
  <c r="O1000" i="14"/>
  <c r="P1000" i="14" s="1"/>
  <c r="O1070" i="14"/>
  <c r="P1070" i="14" s="1"/>
  <c r="O1217" i="14"/>
  <c r="P1217" i="14" s="1"/>
  <c r="R1217" i="14" s="1"/>
  <c r="O1124" i="14"/>
  <c r="P1124" i="14" s="1"/>
  <c r="O1281" i="14"/>
  <c r="P1281" i="14" s="1"/>
  <c r="O1491" i="14"/>
  <c r="P1491" i="14" s="1"/>
  <c r="O1452" i="14"/>
  <c r="P1452" i="14" s="1"/>
  <c r="R1452" i="14" s="1"/>
  <c r="O1486" i="14"/>
  <c r="P1486" i="14" s="1"/>
  <c r="O1498" i="14"/>
  <c r="P1498" i="14" s="1"/>
  <c r="R1498" i="14" s="1"/>
  <c r="O1490" i="14"/>
  <c r="P1490" i="14" s="1"/>
  <c r="O1633" i="14"/>
  <c r="P1633" i="14" s="1"/>
  <c r="O1659" i="14"/>
  <c r="P1659" i="14" s="1"/>
  <c r="O1532" i="14"/>
  <c r="P1532" i="14" s="1"/>
  <c r="O1665" i="14"/>
  <c r="P1665" i="14" s="1"/>
  <c r="O1652" i="14"/>
  <c r="P1652" i="14" s="1"/>
  <c r="O1613" i="14"/>
  <c r="P1613" i="14" s="1"/>
  <c r="R1613" i="14" s="1"/>
  <c r="O1782" i="14"/>
  <c r="P1782" i="14" s="1"/>
  <c r="O1730" i="14"/>
  <c r="P1730" i="14" s="1"/>
  <c r="R1730" i="14" s="1"/>
  <c r="O1776" i="14"/>
  <c r="P1776" i="14" s="1"/>
  <c r="R1776" i="14" s="1"/>
  <c r="O1811" i="14"/>
  <c r="P1811" i="14" s="1"/>
  <c r="O1844" i="14"/>
  <c r="P1844" i="14" s="1"/>
  <c r="O1835" i="14"/>
  <c r="P1835" i="14" s="1"/>
  <c r="O1870" i="14"/>
  <c r="P1870" i="14" s="1"/>
  <c r="R1870" i="14" s="1"/>
  <c r="O1824" i="14"/>
  <c r="P1824" i="14" s="1"/>
  <c r="O1891" i="14"/>
  <c r="P1891" i="14" s="1"/>
  <c r="R1891" i="14" s="1"/>
  <c r="O1883" i="14"/>
  <c r="P1883" i="14" s="1"/>
  <c r="O1966" i="14"/>
  <c r="P1966" i="14" s="1"/>
  <c r="O1934" i="14"/>
  <c r="P1934" i="14" s="1"/>
  <c r="O1949" i="14"/>
  <c r="P1949" i="14" s="1"/>
  <c r="O1895" i="14"/>
  <c r="P1895" i="14" s="1"/>
  <c r="O1967" i="14"/>
  <c r="P1967" i="14" s="1"/>
  <c r="R1967" i="14" s="1"/>
  <c r="O1936" i="14"/>
  <c r="P1936" i="14" s="1"/>
  <c r="O1916" i="14"/>
  <c r="P1916" i="14" s="1"/>
  <c r="R1916" i="14" s="1"/>
  <c r="O2065" i="14"/>
  <c r="P2065" i="14" s="1"/>
  <c r="O2051" i="14"/>
  <c r="P2051" i="14" s="1"/>
  <c r="O2047" i="14"/>
  <c r="P2047" i="14" s="1"/>
  <c r="O2087" i="14"/>
  <c r="P2087" i="14" s="1"/>
  <c r="O2088" i="14"/>
  <c r="P2088" i="14" s="1"/>
  <c r="O2258" i="14"/>
  <c r="P2258" i="14" s="1"/>
  <c r="R2258" i="14" s="1"/>
  <c r="O2247" i="14"/>
  <c r="P2247" i="14" s="1"/>
  <c r="O2319" i="14"/>
  <c r="P2319" i="14" s="1"/>
  <c r="O1103" i="14"/>
  <c r="P1103" i="14" s="1"/>
  <c r="O1343" i="14"/>
  <c r="P1343" i="14" s="1"/>
  <c r="O1180" i="14"/>
  <c r="P1180" i="14" s="1"/>
  <c r="O1363" i="14"/>
  <c r="P1363" i="14" s="1"/>
  <c r="O1513" i="14"/>
  <c r="P1513" i="14" s="1"/>
  <c r="O1660" i="14"/>
  <c r="P1660" i="14" s="1"/>
  <c r="O1629" i="14"/>
  <c r="P1629" i="14" s="1"/>
  <c r="R1629" i="14" s="1"/>
  <c r="O1889" i="14"/>
  <c r="P1889" i="14" s="1"/>
  <c r="R1889" i="14" s="1"/>
  <c r="O1898" i="14"/>
  <c r="P1898" i="14" s="1"/>
  <c r="O2242" i="14"/>
  <c r="P2242" i="14" s="1"/>
  <c r="O2255" i="14"/>
  <c r="P2255" i="14" s="1"/>
  <c r="O2338" i="14"/>
  <c r="P2338" i="14" s="1"/>
  <c r="O1794" i="14"/>
  <c r="P1794" i="14" s="1"/>
  <c r="O1172" i="14"/>
  <c r="P1172" i="14" s="1"/>
  <c r="O2218" i="14"/>
  <c r="P2218" i="14" s="1"/>
  <c r="O1793" i="14"/>
  <c r="P1793" i="14" s="1"/>
  <c r="O2350" i="14"/>
  <c r="P2350" i="14" s="1"/>
  <c r="R2350" i="14" s="1"/>
  <c r="O2275" i="14"/>
  <c r="P2275" i="14" s="1"/>
  <c r="O1401" i="14"/>
  <c r="P1401" i="14" s="1"/>
  <c r="O2269" i="14"/>
  <c r="P2269" i="14" s="1"/>
  <c r="O2126" i="14"/>
  <c r="P2126" i="14" s="1"/>
  <c r="O1721" i="14"/>
  <c r="P1721" i="14" s="1"/>
  <c r="O2251" i="14"/>
  <c r="P2251" i="14" s="1"/>
  <c r="O1781" i="14"/>
  <c r="P1781" i="14" s="1"/>
  <c r="O1510" i="14"/>
  <c r="P1510" i="14" s="1"/>
  <c r="O2261" i="14"/>
  <c r="P2261" i="14" s="1"/>
  <c r="O1745" i="14"/>
  <c r="P1745" i="14" s="1"/>
  <c r="O1278" i="14"/>
  <c r="P1278" i="14" s="1"/>
  <c r="O1518" i="14"/>
  <c r="P1518" i="14" s="1"/>
  <c r="O1377" i="14"/>
  <c r="P1377" i="14" s="1"/>
  <c r="R1377" i="14" s="1"/>
  <c r="A1377" i="14" s="1"/>
  <c r="O1162" i="14"/>
  <c r="P1162" i="14" s="1"/>
  <c r="O793" i="14"/>
  <c r="P793" i="14" s="1"/>
  <c r="R793" i="14" s="1"/>
  <c r="O581" i="14"/>
  <c r="P581" i="14" s="1"/>
  <c r="O257" i="14"/>
  <c r="P257" i="14" s="1"/>
  <c r="O2331" i="14"/>
  <c r="P2331" i="14" s="1"/>
  <c r="O1992" i="14"/>
  <c r="P1992" i="14" s="1"/>
  <c r="O1725" i="14"/>
  <c r="P1725" i="14" s="1"/>
  <c r="O1373" i="14"/>
  <c r="P1373" i="14" s="1"/>
  <c r="R1373" i="14" s="1"/>
  <c r="A1373" i="14" s="1"/>
  <c r="O1198" i="14"/>
  <c r="P1198" i="14" s="1"/>
  <c r="O926" i="14"/>
  <c r="P926" i="14" s="1"/>
  <c r="O531" i="14"/>
  <c r="P531" i="14" s="1"/>
  <c r="O483" i="14"/>
  <c r="P483" i="14" s="1"/>
  <c r="O349" i="14"/>
  <c r="P349" i="14" s="1"/>
  <c r="R349" i="14" s="1"/>
  <c r="O157" i="14"/>
  <c r="P157" i="14" s="1"/>
  <c r="O762" i="14"/>
  <c r="P762" i="14" s="1"/>
  <c r="O713" i="14"/>
  <c r="P713" i="14" s="1"/>
  <c r="O439" i="14"/>
  <c r="P439" i="14" s="1"/>
  <c r="R439" i="14" s="1"/>
  <c r="O249" i="14"/>
  <c r="P249" i="14" s="1"/>
  <c r="O918" i="14"/>
  <c r="P918" i="14" s="1"/>
  <c r="O555" i="14"/>
  <c r="P555" i="14" s="1"/>
  <c r="O565" i="14"/>
  <c r="P565" i="14" s="1"/>
  <c r="R565" i="14" s="1"/>
  <c r="O337" i="14"/>
  <c r="P337" i="14" s="1"/>
  <c r="O85" i="14"/>
  <c r="P85" i="14" s="1"/>
  <c r="R85" i="14" s="1"/>
  <c r="O801" i="14"/>
  <c r="P801" i="14" s="1"/>
  <c r="R801" i="14" s="1"/>
  <c r="O734" i="14"/>
  <c r="P734" i="14" s="1"/>
  <c r="O335" i="14"/>
  <c r="P335" i="14" s="1"/>
  <c r="O357" i="14"/>
  <c r="P357" i="14" s="1"/>
  <c r="O2066" i="14"/>
  <c r="P2066" i="14" s="1"/>
  <c r="O1709" i="14"/>
  <c r="P1709" i="14" s="1"/>
  <c r="O1357" i="14"/>
  <c r="P1357" i="14" s="1"/>
  <c r="O1118" i="14"/>
  <c r="P1118" i="14" s="1"/>
  <c r="O878" i="14"/>
  <c r="P878" i="14" s="1"/>
  <c r="R878" i="14" s="1"/>
  <c r="O746" i="14"/>
  <c r="P746" i="14" s="1"/>
  <c r="O697" i="14"/>
  <c r="P697" i="14" s="1"/>
  <c r="O473" i="14"/>
  <c r="P473" i="14" s="1"/>
  <c r="O129" i="14"/>
  <c r="P129" i="14" s="1"/>
  <c r="O2202" i="14"/>
  <c r="P2202" i="14" s="1"/>
  <c r="O2045" i="14"/>
  <c r="P2045" i="14" s="1"/>
  <c r="O1764" i="14"/>
  <c r="P1764" i="14" s="1"/>
  <c r="O1321" i="14"/>
  <c r="P1321" i="14" s="1"/>
  <c r="O810" i="14"/>
  <c r="P810" i="14" s="1"/>
  <c r="O533" i="14"/>
  <c r="P533" i="14" s="1"/>
  <c r="O391" i="14"/>
  <c r="P391" i="14" s="1"/>
  <c r="O233" i="14"/>
  <c r="P233" i="14" s="1"/>
  <c r="O2390" i="14"/>
  <c r="P2390" i="14" s="1"/>
  <c r="O1838" i="14"/>
  <c r="P1838" i="14" s="1"/>
  <c r="R1838" i="14" s="1"/>
  <c r="A1838" i="14" s="1"/>
  <c r="O1696" i="14"/>
  <c r="P1696" i="14" s="1"/>
  <c r="O1298" i="14"/>
  <c r="P1298" i="14" s="1"/>
  <c r="O1294" i="14"/>
  <c r="P1294" i="14" s="1"/>
  <c r="O870" i="14"/>
  <c r="P870" i="14" s="1"/>
  <c r="R870" i="14" s="1"/>
  <c r="O817" i="14"/>
  <c r="P817" i="14" s="1"/>
  <c r="O629" i="14"/>
  <c r="P629" i="14" s="1"/>
  <c r="O303" i="14"/>
  <c r="P303" i="14" s="1"/>
  <c r="R303" i="14" s="1"/>
  <c r="O1737" i="14"/>
  <c r="P1737" i="14" s="1"/>
  <c r="O1772" i="14"/>
  <c r="P1772" i="14" s="1"/>
  <c r="O1308" i="14"/>
  <c r="P1308" i="14" s="1"/>
  <c r="O2200" i="14"/>
  <c r="P2200" i="14" s="1"/>
  <c r="O1761" i="14"/>
  <c r="P1761" i="14" s="1"/>
  <c r="O2311" i="14"/>
  <c r="P2311" i="14" s="1"/>
  <c r="R2311" i="14" s="1"/>
  <c r="A2311" i="14" s="1"/>
  <c r="O2208" i="14"/>
  <c r="P2208" i="14" s="1"/>
  <c r="O1369" i="14"/>
  <c r="P1369" i="14" s="1"/>
  <c r="O2295" i="14"/>
  <c r="P2295" i="14" s="1"/>
  <c r="O2078" i="14"/>
  <c r="P2078" i="14" s="1"/>
  <c r="O1689" i="14"/>
  <c r="P1689" i="14" s="1"/>
  <c r="O2232" i="14"/>
  <c r="P2232" i="14" s="1"/>
  <c r="O1749" i="14"/>
  <c r="P1749" i="14" s="1"/>
  <c r="O1425" i="14"/>
  <c r="P1425" i="14" s="1"/>
  <c r="R1425" i="14" s="1"/>
  <c r="O2206" i="14"/>
  <c r="P2206" i="14" s="1"/>
  <c r="O1713" i="14"/>
  <c r="P1713" i="14" s="1"/>
  <c r="O1106" i="14"/>
  <c r="P1106" i="14" s="1"/>
  <c r="O1435" i="14"/>
  <c r="P1435" i="14" s="1"/>
  <c r="O1345" i="14"/>
  <c r="P1345" i="14" s="1"/>
  <c r="O898" i="14"/>
  <c r="P898" i="14" s="1"/>
  <c r="O535" i="14"/>
  <c r="P535" i="14" s="1"/>
  <c r="O447" i="14"/>
  <c r="P447" i="14" s="1"/>
  <c r="O225" i="14"/>
  <c r="P225" i="14" s="1"/>
  <c r="O2371" i="14"/>
  <c r="P2371" i="14" s="1"/>
  <c r="O1862" i="14"/>
  <c r="P1862" i="14" s="1"/>
  <c r="R1862" i="14" s="1"/>
  <c r="O1693" i="14"/>
  <c r="P1693" i="14" s="1"/>
  <c r="O1341" i="14"/>
  <c r="P1341" i="14" s="1"/>
  <c r="O1126" i="14"/>
  <c r="P1126" i="14" s="1"/>
  <c r="O894" i="14"/>
  <c r="P894" i="14" s="1"/>
  <c r="R894" i="14" s="1"/>
  <c r="O701" i="14"/>
  <c r="P701" i="14" s="1"/>
  <c r="O443" i="14"/>
  <c r="P443" i="14" s="1"/>
  <c r="R443" i="14" s="1"/>
  <c r="O345" i="14"/>
  <c r="P345" i="14" s="1"/>
  <c r="R345" i="14" s="1"/>
  <c r="O125" i="14"/>
  <c r="P125" i="14" s="1"/>
  <c r="R125" i="14" s="1"/>
  <c r="O849" i="14"/>
  <c r="P849" i="14" s="1"/>
  <c r="O573" i="14"/>
  <c r="P573" i="14" s="1"/>
  <c r="R573" i="14" s="1"/>
  <c r="O407" i="14"/>
  <c r="P407" i="14" s="1"/>
  <c r="R407" i="14" s="1"/>
  <c r="O217" i="14"/>
  <c r="P217" i="14" s="1"/>
  <c r="O886" i="14"/>
  <c r="P886" i="14" s="1"/>
  <c r="O523" i="14"/>
  <c r="P523" i="14" s="1"/>
  <c r="O507" i="14"/>
  <c r="P507" i="14" s="1"/>
  <c r="R507" i="14" s="1"/>
  <c r="O277" i="14"/>
  <c r="P277" i="14" s="1"/>
  <c r="O56" i="14"/>
  <c r="P56" i="14" s="1"/>
  <c r="R56" i="14" s="1"/>
  <c r="O673" i="14"/>
  <c r="P673" i="14" s="1"/>
  <c r="O633" i="14"/>
  <c r="P633" i="14" s="1"/>
  <c r="O109" i="14"/>
  <c r="P109" i="14" s="1"/>
  <c r="O2034" i="14"/>
  <c r="P2034" i="14" s="1"/>
  <c r="O1768" i="14"/>
  <c r="P1768" i="14" s="1"/>
  <c r="R1768" i="14" s="1"/>
  <c r="O1325" i="14"/>
  <c r="P1325" i="14" s="1"/>
  <c r="O1238" i="14"/>
  <c r="P1238" i="14" s="1"/>
  <c r="O846" i="14"/>
  <c r="P846" i="14" s="1"/>
  <c r="O805" i="14"/>
  <c r="P805" i="14" s="1"/>
  <c r="R805" i="14" s="1"/>
  <c r="O499" i="14"/>
  <c r="P499" i="14" s="1"/>
  <c r="O321" i="14"/>
  <c r="P321" i="14" s="1"/>
  <c r="O48" i="14"/>
  <c r="P48" i="14" s="1"/>
  <c r="O2192" i="14"/>
  <c r="P2192" i="14" s="1"/>
  <c r="O2029" i="14"/>
  <c r="P2029" i="14" s="1"/>
  <c r="O1732" i="14"/>
  <c r="P1732" i="14" s="1"/>
  <c r="O1440" i="14"/>
  <c r="P1440" i="14" s="1"/>
  <c r="O778" i="14"/>
  <c r="P778" i="14" s="1"/>
  <c r="R778" i="14" s="1"/>
  <c r="O487" i="14"/>
  <c r="P487" i="14" s="1"/>
  <c r="O359" i="14"/>
  <c r="P359" i="14" s="1"/>
  <c r="O201" i="14"/>
  <c r="P201" i="14" s="1"/>
  <c r="O2291" i="14"/>
  <c r="P2291" i="14" s="1"/>
  <c r="R2291" i="14" s="1"/>
  <c r="A2291" i="14" s="1"/>
  <c r="O1822" i="14"/>
  <c r="P1822" i="14" s="1"/>
  <c r="O1620" i="14"/>
  <c r="P1620" i="14" s="1"/>
  <c r="O1268" i="14"/>
  <c r="P1268" i="14" s="1"/>
  <c r="O1270" i="14"/>
  <c r="P1270" i="14" s="1"/>
  <c r="O838" i="14"/>
  <c r="P838" i="14" s="1"/>
  <c r="O757" i="14"/>
  <c r="P757" i="14" s="1"/>
  <c r="O491" i="14"/>
  <c r="P491" i="14" s="1"/>
  <c r="O261" i="14"/>
  <c r="P261" i="14" s="1"/>
  <c r="O2020" i="14"/>
  <c r="P2020" i="14" s="1"/>
  <c r="O2322" i="14"/>
  <c r="P2322" i="14" s="1"/>
  <c r="O1740" i="14"/>
  <c r="P1740" i="14" s="1"/>
  <c r="O2386" i="14"/>
  <c r="P2386" i="14" s="1"/>
  <c r="O2086" i="14"/>
  <c r="P2086" i="14" s="1"/>
  <c r="R2086" i="14" s="1"/>
  <c r="O1729" i="14"/>
  <c r="P1729" i="14" s="1"/>
  <c r="O2158" i="14"/>
  <c r="P2158" i="14" s="1"/>
  <c r="O2224" i="14"/>
  <c r="P2224" i="14" s="1"/>
  <c r="O1337" i="14"/>
  <c r="P1337" i="14" s="1"/>
  <c r="O2367" i="14"/>
  <c r="P2367" i="14" s="1"/>
  <c r="O2046" i="14"/>
  <c r="P2046" i="14" s="1"/>
  <c r="O1692" i="14"/>
  <c r="P1692" i="14" s="1"/>
  <c r="R1692" i="14" s="1"/>
  <c r="A1692" i="14" s="1"/>
  <c r="O2106" i="14"/>
  <c r="P2106" i="14" s="1"/>
  <c r="R2106" i="14" s="1"/>
  <c r="O1717" i="14"/>
  <c r="P1717" i="14" s="1"/>
  <c r="O1393" i="14"/>
  <c r="P1393" i="14" s="1"/>
  <c r="R1393" i="14" s="1"/>
  <c r="O2222" i="14"/>
  <c r="P2222" i="14" s="1"/>
  <c r="O1800" i="14"/>
  <c r="P1800" i="14" s="1"/>
  <c r="O2405" i="14"/>
  <c r="P2405" i="14" s="1"/>
  <c r="O1210" i="14"/>
  <c r="P1210" i="14" s="1"/>
  <c r="O1313" i="14"/>
  <c r="P1313" i="14" s="1"/>
  <c r="O866" i="14"/>
  <c r="P866" i="14" s="1"/>
  <c r="O479" i="14"/>
  <c r="P479" i="14" s="1"/>
  <c r="O415" i="14"/>
  <c r="P415" i="14" s="1"/>
  <c r="O193" i="14"/>
  <c r="P193" i="14" s="1"/>
  <c r="O2228" i="14"/>
  <c r="P2228" i="14" s="1"/>
  <c r="O1830" i="14"/>
  <c r="P1830" i="14" s="1"/>
  <c r="R1830" i="14" s="1"/>
  <c r="A1830" i="14" s="1"/>
  <c r="O1752" i="14"/>
  <c r="P1752" i="14" s="1"/>
  <c r="O1309" i="14"/>
  <c r="P1309" i="14" s="1"/>
  <c r="O1222" i="14"/>
  <c r="P1222" i="14" s="1"/>
  <c r="O862" i="14"/>
  <c r="P862" i="14" s="1"/>
  <c r="R862" i="14" s="1"/>
  <c r="O621" i="14"/>
  <c r="P621" i="14" s="1"/>
  <c r="O411" i="14"/>
  <c r="P411" i="14" s="1"/>
  <c r="R411" i="14" s="1"/>
  <c r="O341" i="14"/>
  <c r="P341" i="14" s="1"/>
  <c r="R341" i="14" s="1"/>
  <c r="O70" i="14"/>
  <c r="P70" i="14" s="1"/>
  <c r="R70" i="14" s="1"/>
  <c r="O765" i="14"/>
  <c r="P765" i="14" s="1"/>
  <c r="O797" i="14"/>
  <c r="P797" i="14" s="1"/>
  <c r="R797" i="14" s="1"/>
  <c r="O375" i="14"/>
  <c r="P375" i="14" s="1"/>
  <c r="R375" i="14" s="1"/>
  <c r="O185" i="14"/>
  <c r="P185" i="14" s="1"/>
  <c r="O854" i="14"/>
  <c r="P854" i="14" s="1"/>
  <c r="R854" i="14" s="1"/>
  <c r="O665" i="14"/>
  <c r="P665" i="14" s="1"/>
  <c r="O469" i="14"/>
  <c r="P469" i="14" s="1"/>
  <c r="R469" i="14" s="1"/>
  <c r="O245" i="14"/>
  <c r="P245" i="14" s="1"/>
  <c r="O914" i="14"/>
  <c r="P914" i="14" s="1"/>
  <c r="O773" i="14"/>
  <c r="P773" i="14" s="1"/>
  <c r="R773" i="14" s="1"/>
  <c r="A773" i="14" s="1"/>
  <c r="O519" i="14"/>
  <c r="P519" i="14" s="1"/>
  <c r="O353" i="14"/>
  <c r="P353" i="14" s="1"/>
  <c r="O77" i="14"/>
  <c r="P77" i="14" s="1"/>
  <c r="O2072" i="14"/>
  <c r="P2072" i="14" s="1"/>
  <c r="O1736" i="14"/>
  <c r="P1736" i="14" s="1"/>
  <c r="O1304" i="14"/>
  <c r="P1304" i="14" s="1"/>
  <c r="O1206" i="14"/>
  <c r="P1206" i="14" s="1"/>
  <c r="O814" i="14"/>
  <c r="P814" i="14" s="1"/>
  <c r="R814" i="14" s="1"/>
  <c r="O742" i="14"/>
  <c r="P742" i="14" s="1"/>
  <c r="O459" i="14"/>
  <c r="P459" i="14" s="1"/>
  <c r="O269" i="14"/>
  <c r="P269" i="14" s="1"/>
  <c r="O121" i="14"/>
  <c r="P121" i="14" s="1"/>
  <c r="O2122" i="14"/>
  <c r="P2122" i="14" s="1"/>
  <c r="O1842" i="14"/>
  <c r="P1842" i="14" s="1"/>
  <c r="R1842" i="14" s="1"/>
  <c r="A1842" i="14" s="1"/>
  <c r="O1624" i="14"/>
  <c r="P1624" i="14" s="1"/>
  <c r="O1301" i="14"/>
  <c r="P1301" i="14" s="1"/>
  <c r="R1301" i="14" s="1"/>
  <c r="O833" i="14"/>
  <c r="P833" i="14" s="1"/>
  <c r="O577" i="14"/>
  <c r="P577" i="14" s="1"/>
  <c r="O327" i="14"/>
  <c r="P327" i="14" s="1"/>
  <c r="O169" i="14"/>
  <c r="P169" i="14" s="1"/>
  <c r="O2214" i="14"/>
  <c r="P2214" i="14" s="1"/>
  <c r="O1765" i="14"/>
  <c r="P1765" i="14" s="1"/>
  <c r="O1568" i="14"/>
  <c r="P1568" i="14" s="1"/>
  <c r="O1174" i="14"/>
  <c r="P1174" i="14" s="1"/>
  <c r="O1258" i="14"/>
  <c r="P1258" i="14" s="1"/>
  <c r="O806" i="14"/>
  <c r="P806" i="14" s="1"/>
  <c r="R806" i="14" s="1"/>
  <c r="O539" i="14"/>
  <c r="P539" i="14" s="1"/>
  <c r="O451" i="14"/>
  <c r="P451" i="14" s="1"/>
  <c r="R451" i="14" s="1"/>
  <c r="O229" i="14"/>
  <c r="P229" i="14" s="1"/>
  <c r="R229" i="14" s="1"/>
  <c r="O1385" i="14"/>
  <c r="P1385" i="14" s="1"/>
  <c r="R1385" i="14" s="1"/>
  <c r="O2216" i="14"/>
  <c r="P2216" i="14" s="1"/>
  <c r="O1564" i="14"/>
  <c r="P1564" i="14" s="1"/>
  <c r="O2409" i="14"/>
  <c r="P2409" i="14" s="1"/>
  <c r="O2054" i="14"/>
  <c r="P2054" i="14" s="1"/>
  <c r="O1697" i="14"/>
  <c r="P1697" i="14" s="1"/>
  <c r="R1697" i="14" s="1"/>
  <c r="A1697" i="14" s="1"/>
  <c r="O1744" i="14"/>
  <c r="P1744" i="14" s="1"/>
  <c r="R1744" i="14" s="1"/>
  <c r="O2048" i="14"/>
  <c r="P2048" i="14" s="1"/>
  <c r="O1305" i="14"/>
  <c r="P1305" i="14" s="1"/>
  <c r="O2318" i="14"/>
  <c r="P2318" i="14" s="1"/>
  <c r="O1872" i="14"/>
  <c r="P1872" i="14" s="1"/>
  <c r="R1872" i="14" s="1"/>
  <c r="O1397" i="14"/>
  <c r="P1397" i="14" s="1"/>
  <c r="O2074" i="14"/>
  <c r="P2074" i="14" s="1"/>
  <c r="O1685" i="14"/>
  <c r="P1685" i="14" s="1"/>
  <c r="R1685" i="14" s="1"/>
  <c r="A1685" i="14" s="1"/>
  <c r="O1361" i="14"/>
  <c r="P1361" i="14" s="1"/>
  <c r="R1361" i="14" s="1"/>
  <c r="O2102" i="14"/>
  <c r="P2102" i="14" s="1"/>
  <c r="O1684" i="14"/>
  <c r="P1684" i="14" s="1"/>
  <c r="O2204" i="14"/>
  <c r="P2204" i="14" s="1"/>
  <c r="O1100" i="14"/>
  <c r="P1100" i="14" s="1"/>
  <c r="O1296" i="14"/>
  <c r="P1296" i="14" s="1"/>
  <c r="O834" i="14"/>
  <c r="P834" i="14" s="1"/>
  <c r="R834" i="14" s="1"/>
  <c r="O750" i="14"/>
  <c r="P750" i="14" s="1"/>
  <c r="O383" i="14"/>
  <c r="P383" i="14" s="1"/>
  <c r="R383" i="14" s="1"/>
  <c r="O161" i="14"/>
  <c r="P161" i="14" s="1"/>
  <c r="R161" i="14" s="1"/>
  <c r="O2165" i="14"/>
  <c r="P2165" i="14" s="1"/>
  <c r="O1804" i="14"/>
  <c r="P1804" i="14" s="1"/>
  <c r="O1720" i="14"/>
  <c r="P1720" i="14" s="1"/>
  <c r="R1720" i="14" s="1"/>
  <c r="O1299" i="14"/>
  <c r="P1299" i="14" s="1"/>
  <c r="O1190" i="14"/>
  <c r="P1190" i="14" s="1"/>
  <c r="O830" i="14"/>
  <c r="P830" i="14" s="1"/>
  <c r="R830" i="14" s="1"/>
  <c r="O501" i="14"/>
  <c r="P501" i="14" s="1"/>
  <c r="O379" i="14"/>
  <c r="P379" i="14" s="1"/>
  <c r="R379" i="14" s="1"/>
  <c r="O305" i="14"/>
  <c r="P305" i="14" s="1"/>
  <c r="O922" i="14"/>
  <c r="P922" i="14" s="1"/>
  <c r="O503" i="14"/>
  <c r="P503" i="14" s="1"/>
  <c r="R503" i="14" s="1"/>
  <c r="O343" i="14"/>
  <c r="P343" i="14" s="1"/>
  <c r="R343" i="14" s="1"/>
  <c r="O153" i="14"/>
  <c r="P153" i="14" s="1"/>
  <c r="O822" i="14"/>
  <c r="P822" i="14" s="1"/>
  <c r="R822" i="14" s="1"/>
  <c r="O653" i="14"/>
  <c r="P653" i="14" s="1"/>
  <c r="O435" i="14"/>
  <c r="P435" i="14" s="1"/>
  <c r="R435" i="14" s="1"/>
  <c r="O213" i="14"/>
  <c r="P213" i="14" s="1"/>
  <c r="O882" i="14"/>
  <c r="P882" i="14" s="1"/>
  <c r="O551" i="14"/>
  <c r="P551" i="14" s="1"/>
  <c r="R551" i="14" s="1"/>
  <c r="O717" i="14"/>
  <c r="P717" i="14" s="1"/>
  <c r="O273" i="14"/>
  <c r="P273" i="14" s="1"/>
  <c r="O105" i="14"/>
  <c r="P105" i="14" s="1"/>
  <c r="O2012" i="14"/>
  <c r="P2012" i="14" s="1"/>
  <c r="O1704" i="14"/>
  <c r="P1704" i="14" s="1"/>
  <c r="O1276" i="14"/>
  <c r="P1276" i="14" s="1"/>
  <c r="O1101" i="14"/>
  <c r="P1101" i="14" s="1"/>
  <c r="O782" i="14"/>
  <c r="P782" i="14" s="1"/>
  <c r="R782" i="14" s="1"/>
  <c r="O547" i="14"/>
  <c r="P547" i="14" s="1"/>
  <c r="O427" i="14"/>
  <c r="P427" i="14" s="1"/>
  <c r="O237" i="14"/>
  <c r="P237" i="14" s="1"/>
  <c r="O2397" i="14"/>
  <c r="P2397" i="14" s="1"/>
  <c r="R2397" i="14" s="1"/>
  <c r="O2094" i="14"/>
  <c r="P2094" i="14" s="1"/>
  <c r="O1802" i="14"/>
  <c r="P1802" i="14" s="1"/>
  <c r="O1557" i="14"/>
  <c r="P1557" i="14" s="1"/>
  <c r="O1272" i="14"/>
  <c r="P1272" i="14" s="1"/>
  <c r="R1272" i="14" s="1"/>
  <c r="O785" i="14"/>
  <c r="P785" i="14" s="1"/>
  <c r="O521" i="14"/>
  <c r="P521" i="14" s="1"/>
  <c r="O317" i="14"/>
  <c r="P317" i="14" s="1"/>
  <c r="O137" i="14"/>
  <c r="P137" i="14" s="1"/>
  <c r="O2090" i="14"/>
  <c r="P2090" i="14" s="1"/>
  <c r="O1733" i="14"/>
  <c r="P1733" i="14" s="1"/>
  <c r="O1545" i="14"/>
  <c r="P1545" i="14" s="1"/>
  <c r="O1274" i="14"/>
  <c r="P1274" i="14" s="1"/>
  <c r="R1274" i="14" s="1"/>
  <c r="O1226" i="14"/>
  <c r="P1226" i="14" s="1"/>
  <c r="O774" i="14"/>
  <c r="P774" i="14" s="1"/>
  <c r="R774" i="14" s="1"/>
  <c r="A774" i="14" s="1"/>
  <c r="O589" i="14"/>
  <c r="P589" i="14" s="1"/>
  <c r="O419" i="14"/>
  <c r="P419" i="14" s="1"/>
  <c r="R419" i="14" s="1"/>
  <c r="O197" i="14"/>
  <c r="P197" i="14" s="1"/>
  <c r="R197" i="14" s="1"/>
  <c r="O141" i="14"/>
  <c r="P141" i="14" s="1"/>
  <c r="R141" i="14" s="1"/>
  <c r="O1288" i="14"/>
  <c r="P1288" i="14" s="1"/>
  <c r="O1312" i="14"/>
  <c r="P1312" i="14" s="1"/>
  <c r="R1312" i="14" s="1"/>
  <c r="O2382" i="14"/>
  <c r="P2382" i="14" s="1"/>
  <c r="O1874" i="14"/>
  <c r="P1874" i="14" s="1"/>
  <c r="R1874" i="14" s="1"/>
  <c r="O1280" i="14"/>
  <c r="P1280" i="14" s="1"/>
  <c r="R1280" i="14" s="1"/>
  <c r="O1256" i="14"/>
  <c r="P1256" i="14" s="1"/>
  <c r="R1256" i="14" s="1"/>
  <c r="O2060" i="14"/>
  <c r="P2060" i="14" s="1"/>
  <c r="O1444" i="14"/>
  <c r="P1444" i="14" s="1"/>
  <c r="R1444" i="14" s="1"/>
  <c r="O2303" i="14"/>
  <c r="P2303" i="14" s="1"/>
  <c r="O1858" i="14"/>
  <c r="P1858" i="14" s="1"/>
  <c r="R1858" i="14" s="1"/>
  <c r="O1365" i="14"/>
  <c r="P1365" i="14" s="1"/>
  <c r="O2042" i="14"/>
  <c r="P2042" i="14" s="1"/>
  <c r="O1796" i="14"/>
  <c r="P1796" i="14" s="1"/>
  <c r="R1796" i="14" s="1"/>
  <c r="O1329" i="14"/>
  <c r="P1329" i="14" s="1"/>
  <c r="R1329" i="14" s="1"/>
  <c r="O2070" i="14"/>
  <c r="P2070" i="14" s="1"/>
  <c r="O1700" i="14"/>
  <c r="P1700" i="14" s="1"/>
  <c r="O2026" i="14"/>
  <c r="P2026" i="14" s="1"/>
  <c r="O1708" i="14"/>
  <c r="P1708" i="14" s="1"/>
  <c r="R1708" i="14" s="1"/>
  <c r="O1264" i="14"/>
  <c r="P1264" i="14" s="1"/>
  <c r="O802" i="14"/>
  <c r="P802" i="14" s="1"/>
  <c r="R802" i="14" s="1"/>
  <c r="O609" i="14"/>
  <c r="P609" i="14" s="1"/>
  <c r="O351" i="14"/>
  <c r="P351" i="14" s="1"/>
  <c r="R351" i="14" s="1"/>
  <c r="O93" i="14"/>
  <c r="P93" i="14" s="1"/>
  <c r="R93" i="14" s="1"/>
  <c r="O2082" i="14"/>
  <c r="P2082" i="14" s="1"/>
  <c r="O1806" i="14"/>
  <c r="P1806" i="14" s="1"/>
  <c r="O1688" i="14"/>
  <c r="P1688" i="14" s="1"/>
  <c r="R1688" i="14" s="1"/>
  <c r="A1688" i="14" s="1"/>
  <c r="O1292" i="14"/>
  <c r="P1292" i="14" s="1"/>
  <c r="O1315" i="14"/>
  <c r="P1315" i="14" s="1"/>
  <c r="O798" i="14"/>
  <c r="P798" i="14" s="1"/>
  <c r="R798" i="14" s="1"/>
  <c r="O705" i="14"/>
  <c r="P705" i="14" s="1"/>
  <c r="O347" i="14"/>
  <c r="P347" i="14" s="1"/>
  <c r="R347" i="14" s="1"/>
  <c r="O285" i="14"/>
  <c r="P285" i="14" s="1"/>
  <c r="O890" i="14"/>
  <c r="P890" i="14" s="1"/>
  <c r="O761" i="14"/>
  <c r="P761" i="14" s="1"/>
  <c r="O477" i="14"/>
  <c r="P477" i="14" s="1"/>
  <c r="O311" i="14"/>
  <c r="P311" i="14" s="1"/>
  <c r="O361" i="14"/>
  <c r="P361" i="14" s="1"/>
  <c r="O790" i="14"/>
  <c r="P790" i="14" s="1"/>
  <c r="R790" i="14" s="1"/>
  <c r="O493" i="14"/>
  <c r="P493" i="14" s="1"/>
  <c r="R493" i="14" s="1"/>
  <c r="O403" i="14"/>
  <c r="P403" i="14" s="1"/>
  <c r="O181" i="14"/>
  <c r="P181" i="14" s="1"/>
  <c r="O850" i="14"/>
  <c r="P850" i="14" s="1"/>
  <c r="R850" i="14" s="1"/>
  <c r="O605" i="14"/>
  <c r="P605" i="14" s="1"/>
  <c r="O645" i="14"/>
  <c r="P645" i="14" s="1"/>
  <c r="O241" i="14"/>
  <c r="P241" i="14" s="1"/>
  <c r="O52" i="14"/>
  <c r="P52" i="14" s="1"/>
  <c r="O1846" i="14"/>
  <c r="P1846" i="14" s="1"/>
  <c r="O1628" i="14"/>
  <c r="P1628" i="14" s="1"/>
  <c r="O1246" i="14"/>
  <c r="P1246" i="14" s="1"/>
  <c r="O1282" i="14"/>
  <c r="P1282" i="14" s="1"/>
  <c r="R1282" i="14" s="1"/>
  <c r="O837" i="14"/>
  <c r="P837" i="14" s="1"/>
  <c r="O557" i="14"/>
  <c r="P557" i="14" s="1"/>
  <c r="O395" i="14"/>
  <c r="P395" i="14" s="1"/>
  <c r="O205" i="14"/>
  <c r="P205" i="14" s="1"/>
  <c r="O2401" i="14"/>
  <c r="P2401" i="14" s="1"/>
  <c r="O2062" i="14"/>
  <c r="P2062" i="14" s="1"/>
  <c r="O1810" i="14"/>
  <c r="P1810" i="14" s="1"/>
  <c r="O1538" i="14"/>
  <c r="P1538" i="14" s="1"/>
  <c r="O1094" i="14"/>
  <c r="P1094" i="14" s="1"/>
  <c r="O738" i="14"/>
  <c r="P738" i="14" s="1"/>
  <c r="O515" i="14"/>
  <c r="P515" i="14" s="1"/>
  <c r="O307" i="14"/>
  <c r="P307" i="14" s="1"/>
  <c r="R307" i="14" s="1"/>
  <c r="A307" i="14" s="1"/>
  <c r="O365" i="14"/>
  <c r="P365" i="14" s="1"/>
  <c r="R365" i="14" s="1"/>
  <c r="O2058" i="14"/>
  <c r="P2058" i="14" s="1"/>
  <c r="O1701" i="14"/>
  <c r="P1701" i="14" s="1"/>
  <c r="O1413" i="14"/>
  <c r="P1413" i="14" s="1"/>
  <c r="R1413" i="14" s="1"/>
  <c r="O1266" i="14"/>
  <c r="P1266" i="14" s="1"/>
  <c r="O1194" i="14"/>
  <c r="P1194" i="14" s="1"/>
  <c r="O829" i="14"/>
  <c r="P829" i="14" s="1"/>
  <c r="R829" i="14" s="1"/>
  <c r="O545" i="14"/>
  <c r="P545" i="14" s="1"/>
  <c r="O387" i="14"/>
  <c r="P387" i="14" s="1"/>
  <c r="R387" i="14" s="1"/>
  <c r="O165" i="14"/>
  <c r="P165" i="14" s="1"/>
  <c r="O331" i="14"/>
  <c r="P331" i="14" s="1"/>
  <c r="O1760" i="14"/>
  <c r="P1760" i="14" s="1"/>
  <c r="R1760" i="14" s="1"/>
  <c r="O2339" i="14"/>
  <c r="P2339" i="14" s="1"/>
  <c r="O1284" i="14"/>
  <c r="P1284" i="14" s="1"/>
  <c r="O2369" i="14"/>
  <c r="P2369" i="14" s="1"/>
  <c r="R2369" i="14" s="1"/>
  <c r="O1875" i="14"/>
  <c r="P1875" i="14" s="1"/>
  <c r="R1875" i="14" s="1"/>
  <c r="O1248" i="14"/>
  <c r="P1248" i="14" s="1"/>
  <c r="O1170" i="14"/>
  <c r="P1170" i="14" s="1"/>
  <c r="O2037" i="14"/>
  <c r="P2037" i="14" s="1"/>
  <c r="O1186" i="14"/>
  <c r="P1186" i="14" s="1"/>
  <c r="O2226" i="14"/>
  <c r="P2226" i="14" s="1"/>
  <c r="O1818" i="14"/>
  <c r="P1818" i="14" s="1"/>
  <c r="O1333" i="14"/>
  <c r="P1333" i="14" s="1"/>
  <c r="R1333" i="14" s="1"/>
  <c r="O2052" i="14"/>
  <c r="P2052" i="14" s="1"/>
  <c r="O1756" i="14"/>
  <c r="P1756" i="14" s="1"/>
  <c r="O1286" i="14"/>
  <c r="P1286" i="14" s="1"/>
  <c r="O2038" i="14"/>
  <c r="P2038" i="14" s="1"/>
  <c r="O1522" i="14"/>
  <c r="P1522" i="14" s="1"/>
  <c r="R1522" i="14" s="1"/>
  <c r="O1748" i="14"/>
  <c r="P1748" i="14" s="1"/>
  <c r="O1670" i="14"/>
  <c r="P1670" i="14" s="1"/>
  <c r="O1164" i="14"/>
  <c r="P1164" i="14" s="1"/>
  <c r="O770" i="14"/>
  <c r="P770" i="14" s="1"/>
  <c r="R770" i="14" s="1"/>
  <c r="A770" i="14" s="1"/>
  <c r="O693" i="14"/>
  <c r="P693" i="14" s="1"/>
  <c r="O319" i="14"/>
  <c r="P319" i="14" s="1"/>
  <c r="O113" i="14"/>
  <c r="P113" i="14" s="1"/>
  <c r="R113" i="14" s="1"/>
  <c r="O2050" i="14"/>
  <c r="P2050" i="14" s="1"/>
  <c r="O1812" i="14"/>
  <c r="P1812" i="14" s="1"/>
  <c r="O1681" i="14"/>
  <c r="P1681" i="14" s="1"/>
  <c r="O1260" i="14"/>
  <c r="P1260" i="14" s="1"/>
  <c r="R1260" i="14" s="1"/>
  <c r="O938" i="14"/>
  <c r="P938" i="14" s="1"/>
  <c r="O766" i="14"/>
  <c r="P766" i="14" s="1"/>
  <c r="O561" i="14"/>
  <c r="P561" i="14" s="1"/>
  <c r="O315" i="14"/>
  <c r="P315" i="14" s="1"/>
  <c r="O253" i="14"/>
  <c r="P253" i="14" s="1"/>
  <c r="R253" i="14" s="1"/>
  <c r="O858" i="14"/>
  <c r="P858" i="14" s="1"/>
  <c r="O737" i="14"/>
  <c r="P737" i="14" s="1"/>
  <c r="O641" i="14"/>
  <c r="P641" i="14" s="1"/>
  <c r="O601" i="14"/>
  <c r="P601" i="14" s="1"/>
  <c r="O117" i="14"/>
  <c r="P117" i="14" s="1"/>
  <c r="R117" i="14" s="1"/>
  <c r="O758" i="14"/>
  <c r="P758" i="14" s="1"/>
  <c r="R758" i="14" s="1"/>
  <c r="O593" i="14"/>
  <c r="P593" i="14" s="1"/>
  <c r="O371" i="14"/>
  <c r="P371" i="14" s="1"/>
  <c r="R371" i="14" s="1"/>
  <c r="O149" i="14"/>
  <c r="P149" i="14" s="1"/>
  <c r="O818" i="14"/>
  <c r="P818" i="14" s="1"/>
  <c r="R818" i="14" s="1"/>
  <c r="O685" i="14"/>
  <c r="P685" i="14" s="1"/>
  <c r="O431" i="14"/>
  <c r="P431" i="14" s="1"/>
  <c r="R431" i="14" s="1"/>
  <c r="O209" i="14"/>
  <c r="P209" i="14" s="1"/>
  <c r="R209" i="14" s="1"/>
  <c r="O2212" i="14"/>
  <c r="P2212" i="14" s="1"/>
  <c r="O1826" i="14"/>
  <c r="P1826" i="14" s="1"/>
  <c r="O1509" i="14"/>
  <c r="P1509" i="14" s="1"/>
  <c r="R1509" i="14" s="1"/>
  <c r="O1214" i="14"/>
  <c r="P1214" i="14" s="1"/>
  <c r="O1168" i="14"/>
  <c r="P1168" i="14" s="1"/>
  <c r="O769" i="14"/>
  <c r="P769" i="14" s="1"/>
  <c r="R769" i="14" s="1"/>
  <c r="A769" i="14" s="1"/>
  <c r="O485" i="14"/>
  <c r="P485" i="14" s="1"/>
  <c r="O363" i="14"/>
  <c r="P363" i="14" s="1"/>
  <c r="R363" i="14" s="1"/>
  <c r="O173" i="14"/>
  <c r="P173" i="14" s="1"/>
  <c r="O2394" i="14"/>
  <c r="P2394" i="14" s="1"/>
  <c r="O2030" i="14"/>
  <c r="P2030" i="14" s="1"/>
  <c r="O1769" i="14"/>
  <c r="P1769" i="14" s="1"/>
  <c r="O1417" i="14"/>
  <c r="P1417" i="14" s="1"/>
  <c r="R1417" i="14" s="1"/>
  <c r="O906" i="14"/>
  <c r="P906" i="14" s="1"/>
  <c r="R906" i="14" s="1"/>
  <c r="O543" i="14"/>
  <c r="P543" i="14" s="1"/>
  <c r="O553" i="14"/>
  <c r="P553" i="14" s="1"/>
  <c r="R553" i="14" s="1"/>
  <c r="O288" i="14"/>
  <c r="P288" i="14" s="1"/>
  <c r="O64" i="14"/>
  <c r="P64" i="14" s="1"/>
  <c r="R64" i="14" s="1"/>
  <c r="O2064" i="14"/>
  <c r="P2064" i="14" s="1"/>
  <c r="O1808" i="14"/>
  <c r="P1808" i="14" s="1"/>
  <c r="O1381" i="14"/>
  <c r="P1381" i="14" s="1"/>
  <c r="R1381" i="14" s="1"/>
  <c r="A1381" i="14" s="1"/>
  <c r="O1234" i="14"/>
  <c r="P1234" i="14" s="1"/>
  <c r="R1234" i="14" s="1"/>
  <c r="O1090" i="14"/>
  <c r="P1090" i="14" s="1"/>
  <c r="R1090" i="14" s="1"/>
  <c r="O781" i="14"/>
  <c r="P781" i="14" s="1"/>
  <c r="R781" i="14" s="1"/>
  <c r="O689" i="14"/>
  <c r="P689" i="14" s="1"/>
  <c r="R689" i="14" s="1"/>
  <c r="O355" i="14"/>
  <c r="P355" i="14" s="1"/>
  <c r="O133" i="14"/>
  <c r="P133" i="14" s="1"/>
  <c r="R133" i="14" s="1"/>
  <c r="O625" i="14"/>
  <c r="P625" i="14" s="1"/>
  <c r="O874" i="14"/>
  <c r="P874" i="14" s="1"/>
  <c r="R874" i="14" s="1"/>
  <c r="O681" i="14"/>
  <c r="P681" i="14" s="1"/>
  <c r="O455" i="14"/>
  <c r="P455" i="14" s="1"/>
  <c r="R455" i="14" s="1"/>
  <c r="O313" i="14"/>
  <c r="P313" i="14" s="1"/>
  <c r="R313" i="14" s="1"/>
  <c r="A313" i="14" s="1"/>
  <c r="O101" i="14"/>
  <c r="P101" i="14" s="1"/>
  <c r="R101" i="14" s="1"/>
  <c r="O1996" i="14"/>
  <c r="P1996" i="14" s="1"/>
  <c r="O1349" i="14"/>
  <c r="P1349" i="14" s="1"/>
  <c r="R1349" i="14" s="1"/>
  <c r="O1202" i="14"/>
  <c r="P1202" i="14" s="1"/>
  <c r="O777" i="14"/>
  <c r="P777" i="14" s="1"/>
  <c r="R777" i="14" s="1"/>
  <c r="O657" i="14"/>
  <c r="P657" i="14" s="1"/>
  <c r="O323" i="14"/>
  <c r="P323" i="14" s="1"/>
  <c r="R323" i="14" s="1"/>
  <c r="O68" i="14"/>
  <c r="P68" i="14" s="1"/>
  <c r="R68" i="14" s="1"/>
  <c r="O2193" i="14"/>
  <c r="P2193" i="14" s="1"/>
  <c r="O1252" i="14"/>
  <c r="P1252" i="14" s="1"/>
  <c r="O2357" i="14"/>
  <c r="P2357" i="14" s="1"/>
  <c r="R2357" i="14" s="1"/>
  <c r="O1866" i="14"/>
  <c r="P1866" i="14" s="1"/>
  <c r="R1866" i="14" s="1"/>
  <c r="O1122" i="14"/>
  <c r="P1122" i="14" s="1"/>
  <c r="O2335" i="14"/>
  <c r="P2335" i="14" s="1"/>
  <c r="R2335" i="14" s="1"/>
  <c r="A2335" i="14" s="1"/>
  <c r="O1814" i="14"/>
  <c r="P1814" i="14" s="1"/>
  <c r="R1814" i="14" s="1"/>
  <c r="O2220" i="14"/>
  <c r="P2220" i="14" s="1"/>
  <c r="O2230" i="14"/>
  <c r="P2230" i="14" s="1"/>
  <c r="O1785" i="14"/>
  <c r="P1785" i="14" s="1"/>
  <c r="O1178" i="14"/>
  <c r="P1178" i="14" s="1"/>
  <c r="O2033" i="14"/>
  <c r="P2033" i="14" s="1"/>
  <c r="R2033" i="14" s="1"/>
  <c r="O1724" i="14"/>
  <c r="P1724" i="14" s="1"/>
  <c r="O2346" i="14"/>
  <c r="P2346" i="14" s="1"/>
  <c r="R2346" i="14" s="1"/>
  <c r="A2346" i="14" s="1"/>
  <c r="O1850" i="14"/>
  <c r="P1850" i="14" s="1"/>
  <c r="R1850" i="14" s="1"/>
  <c r="A1850" i="14" s="1"/>
  <c r="O1436" i="14"/>
  <c r="P1436" i="14" s="1"/>
  <c r="R1436" i="14" s="1"/>
  <c r="O1716" i="14"/>
  <c r="P1716" i="14" s="1"/>
  <c r="O1616" i="14"/>
  <c r="P1616" i="14" s="1"/>
  <c r="O1166" i="14"/>
  <c r="P1166" i="14" s="1"/>
  <c r="O946" i="14"/>
  <c r="P946" i="14" s="1"/>
  <c r="O511" i="14"/>
  <c r="P511" i="14" s="1"/>
  <c r="O569" i="14"/>
  <c r="P569" i="14" s="1"/>
  <c r="O89" i="14"/>
  <c r="P89" i="14" s="1"/>
  <c r="O2056" i="14"/>
  <c r="P2056" i="14" s="1"/>
  <c r="O1789" i="14"/>
  <c r="P1789" i="14" s="1"/>
  <c r="O1448" i="14"/>
  <c r="P1448" i="14" s="1"/>
  <c r="R1448" i="14" s="1"/>
  <c r="O1262" i="14"/>
  <c r="P1262" i="14" s="1"/>
  <c r="R1262" i="14" s="1"/>
  <c r="O809" i="14"/>
  <c r="P809" i="14" s="1"/>
  <c r="R809" i="14" s="1"/>
  <c r="O661" i="14"/>
  <c r="P661" i="14" s="1"/>
  <c r="O721" i="14"/>
  <c r="P721" i="14" s="1"/>
  <c r="O221" i="14"/>
  <c r="P221" i="14" s="1"/>
  <c r="O826" i="14"/>
  <c r="P826" i="14" s="1"/>
  <c r="R826" i="14" s="1"/>
  <c r="O527" i="14"/>
  <c r="P527" i="14" s="1"/>
  <c r="O613" i="14"/>
  <c r="P613" i="14" s="1"/>
  <c r="O333" i="14"/>
  <c r="P333" i="14" s="1"/>
  <c r="R333" i="14" s="1"/>
  <c r="O60" i="14"/>
  <c r="P60" i="14" s="1"/>
  <c r="O845" i="14"/>
  <c r="P845" i="14" s="1"/>
  <c r="R845" i="14" s="1"/>
  <c r="O549" i="14"/>
  <c r="P549" i="14" s="1"/>
  <c r="O339" i="14"/>
  <c r="P339" i="14" s="1"/>
  <c r="R339" i="14" s="1"/>
  <c r="O329" i="14"/>
  <c r="P329" i="14" s="1"/>
  <c r="R329" i="14" s="1"/>
  <c r="O786" i="14"/>
  <c r="P786" i="14" s="1"/>
  <c r="R786" i="14" s="1"/>
  <c r="O495" i="14"/>
  <c r="P495" i="14" s="1"/>
  <c r="O399" i="14"/>
  <c r="P399" i="14" s="1"/>
  <c r="R399" i="14" s="1"/>
  <c r="O177" i="14"/>
  <c r="P177" i="14" s="1"/>
  <c r="O2118" i="14"/>
  <c r="P2118" i="14" s="1"/>
  <c r="O1773" i="14"/>
  <c r="P1773" i="14" s="1"/>
  <c r="R1773" i="14" s="1"/>
  <c r="O1421" i="14"/>
  <c r="P1421" i="14" s="1"/>
  <c r="R1421" i="14" s="1"/>
  <c r="O1182" i="14"/>
  <c r="P1182" i="14" s="1"/>
  <c r="O1098" i="14"/>
  <c r="P1098" i="14" s="1"/>
  <c r="O2041" i="14"/>
  <c r="P2041" i="14" s="1"/>
  <c r="O1250" i="14"/>
  <c r="P1250" i="14" s="1"/>
  <c r="R1250" i="14" s="1"/>
  <c r="O2299" i="14"/>
  <c r="P2299" i="14" s="1"/>
  <c r="O1834" i="14"/>
  <c r="P1834" i="14" s="1"/>
  <c r="R1834" i="14" s="1"/>
  <c r="A1834" i="14" s="1"/>
  <c r="O1242" i="14"/>
  <c r="P1242" i="14" s="1"/>
  <c r="R1242" i="14" s="1"/>
  <c r="O2355" i="14"/>
  <c r="P2355" i="14" s="1"/>
  <c r="R2355" i="14" s="1"/>
  <c r="O1632" i="14"/>
  <c r="P1632" i="14" s="1"/>
  <c r="O1712" i="14"/>
  <c r="P1712" i="14" s="1"/>
  <c r="O2130" i="14"/>
  <c r="P2130" i="14" s="1"/>
  <c r="O1753" i="14"/>
  <c r="P1753" i="14" s="1"/>
  <c r="R1753" i="14" s="1"/>
  <c r="O2434" i="14"/>
  <c r="P2434" i="14" s="1"/>
  <c r="O1854" i="14"/>
  <c r="P1854" i="14" s="1"/>
  <c r="R1854" i="14" s="1"/>
  <c r="A1854" i="14" s="1"/>
  <c r="O1549" i="14"/>
  <c r="P1549" i="14" s="1"/>
  <c r="O2325" i="14"/>
  <c r="P2325" i="14" s="1"/>
  <c r="R2325" i="14" s="1"/>
  <c r="A2325" i="14" s="1"/>
  <c r="O1777" i="14"/>
  <c r="P1777" i="14" s="1"/>
  <c r="O1218" i="14"/>
  <c r="P1218" i="14" s="1"/>
  <c r="O1541" i="14"/>
  <c r="P1541" i="14" s="1"/>
  <c r="O1409" i="14"/>
  <c r="P1409" i="14" s="1"/>
  <c r="R1409" i="14" s="1"/>
  <c r="O1254" i="14"/>
  <c r="P1254" i="14" s="1"/>
  <c r="O825" i="14"/>
  <c r="P825" i="14" s="1"/>
  <c r="R825" i="14" s="1"/>
  <c r="O709" i="14"/>
  <c r="P709" i="14" s="1"/>
  <c r="O325" i="14"/>
  <c r="P325" i="14" s="1"/>
  <c r="R325" i="14" s="1"/>
  <c r="O63" i="14"/>
  <c r="P63" i="14" s="1"/>
  <c r="R63" i="14" s="1"/>
  <c r="O1988" i="14"/>
  <c r="P1988" i="14" s="1"/>
  <c r="O1757" i="14"/>
  <c r="P1757" i="14" s="1"/>
  <c r="O1405" i="14"/>
  <c r="P1405" i="14" s="1"/>
  <c r="R1405" i="14" s="1"/>
  <c r="O1230" i="14"/>
  <c r="P1230" i="14" s="1"/>
  <c r="O813" i="14"/>
  <c r="P813" i="14" s="1"/>
  <c r="R813" i="14" s="1"/>
  <c r="O529" i="14"/>
  <c r="P529" i="14" s="1"/>
  <c r="O649" i="14"/>
  <c r="P649" i="14" s="1"/>
  <c r="O189" i="14"/>
  <c r="P189" i="14" s="1"/>
  <c r="R189" i="14" s="1"/>
  <c r="O794" i="14"/>
  <c r="P794" i="14" s="1"/>
  <c r="R794" i="14" s="1"/>
  <c r="O525" i="14"/>
  <c r="P525" i="14" s="1"/>
  <c r="O677" i="14"/>
  <c r="P677" i="14" s="1"/>
  <c r="O281" i="14"/>
  <c r="P281" i="14" s="1"/>
  <c r="R281" i="14" s="1"/>
  <c r="O97" i="14"/>
  <c r="P97" i="14" s="1"/>
  <c r="R97" i="14" s="1"/>
  <c r="O754" i="14"/>
  <c r="P754" i="14" s="1"/>
  <c r="O541" i="14"/>
  <c r="P541" i="14" s="1"/>
  <c r="O309" i="14"/>
  <c r="P309" i="14" s="1"/>
  <c r="R309" i="14" s="1"/>
  <c r="A309" i="14" s="1"/>
  <c r="O841" i="14"/>
  <c r="P841" i="14" s="1"/>
  <c r="R841" i="14" s="1"/>
  <c r="O669" i="14"/>
  <c r="P669" i="14" s="1"/>
  <c r="O367" i="14"/>
  <c r="P367" i="14" s="1"/>
  <c r="R367" i="14" s="1"/>
  <c r="O145" i="14"/>
  <c r="P145" i="14" s="1"/>
  <c r="R145" i="14" s="1"/>
  <c r="O2098" i="14"/>
  <c r="P2098" i="14" s="1"/>
  <c r="O1741" i="14"/>
  <c r="P1741" i="14" s="1"/>
  <c r="R1741" i="14" s="1"/>
  <c r="O1389" i="14"/>
  <c r="P1389" i="14" s="1"/>
  <c r="R1389" i="14" s="1"/>
  <c r="O1176" i="14"/>
  <c r="P1176" i="14" s="1"/>
  <c r="O910" i="14"/>
  <c r="P910" i="14" s="1"/>
  <c r="R910" i="14" s="1"/>
  <c r="O789" i="14"/>
  <c r="P789" i="14" s="1"/>
  <c r="R789" i="14" s="1"/>
  <c r="O597" i="14"/>
  <c r="P597" i="14" s="1"/>
  <c r="R597" i="14" s="1"/>
  <c r="O585" i="14"/>
  <c r="P585" i="14" s="1"/>
  <c r="O3" i="14"/>
  <c r="P3" i="14" s="1"/>
  <c r="R3" i="14" s="1"/>
  <c r="O2210" i="14"/>
  <c r="P2210" i="14" s="1"/>
  <c r="O2068" i="14"/>
  <c r="P2068" i="14" s="1"/>
  <c r="O1705" i="14"/>
  <c r="P1705" i="14" s="1"/>
  <c r="O1353" i="14"/>
  <c r="P1353" i="14" s="1"/>
  <c r="O842" i="14"/>
  <c r="P842" i="14" s="1"/>
  <c r="R842" i="14" s="1"/>
  <c r="O637" i="14"/>
  <c r="P637" i="14" s="1"/>
  <c r="O423" i="14"/>
  <c r="P423" i="14" s="1"/>
  <c r="R423" i="14" s="1"/>
  <c r="O265" i="14"/>
  <c r="P265" i="14" s="1"/>
  <c r="O81" i="14"/>
  <c r="P81" i="14" s="1"/>
  <c r="R81" i="14" s="1"/>
  <c r="O1976" i="14"/>
  <c r="P1976" i="14" s="1"/>
  <c r="R1976" i="14" s="1"/>
  <c r="O1728" i="14"/>
  <c r="P1728" i="14" s="1"/>
  <c r="O1317" i="14"/>
  <c r="P1317" i="14" s="1"/>
  <c r="O1290" i="14"/>
  <c r="P1290" i="14" s="1"/>
  <c r="O902" i="14"/>
  <c r="P902" i="14" s="1"/>
  <c r="R902" i="14" s="1"/>
  <c r="O730" i="14"/>
  <c r="P730" i="14" s="1"/>
  <c r="O821" i="14"/>
  <c r="P821" i="14" s="1"/>
  <c r="R821" i="14" s="1"/>
  <c r="O617" i="14"/>
  <c r="P617" i="14" s="1"/>
  <c r="O2343" i="14"/>
  <c r="P2343" i="14" s="1"/>
  <c r="R2343" i="14" s="1"/>
  <c r="A2343" i="14" s="1"/>
  <c r="R355" i="14" l="1"/>
  <c r="R315" i="14"/>
  <c r="A315" i="14" s="1"/>
  <c r="R331" i="14"/>
  <c r="R288" i="14"/>
  <c r="R173" i="14"/>
  <c r="R319" i="14"/>
  <c r="R165" i="14"/>
  <c r="R403" i="14"/>
  <c r="R285" i="14"/>
  <c r="R213" i="14"/>
  <c r="R305" i="14"/>
  <c r="R245" i="14"/>
  <c r="R277" i="14"/>
  <c r="R337" i="14"/>
  <c r="R444" i="14"/>
  <c r="R438" i="14"/>
  <c r="R414" i="14"/>
  <c r="R429" i="14"/>
  <c r="R405" i="14"/>
  <c r="R394" i="14"/>
  <c r="R389" i="14"/>
  <c r="R453" i="14"/>
  <c r="R450" i="14"/>
  <c r="R395" i="14"/>
  <c r="R361" i="14"/>
  <c r="R317" i="14"/>
  <c r="A317" i="14" s="1"/>
  <c r="R327" i="14"/>
  <c r="R415" i="14"/>
  <c r="R447" i="14"/>
  <c r="R391" i="14"/>
  <c r="R357" i="14"/>
  <c r="R369" i="14"/>
  <c r="R430" i="14"/>
  <c r="R1028" i="14"/>
  <c r="R311" i="14"/>
  <c r="A311" i="14" s="1"/>
  <c r="R427" i="14"/>
  <c r="R353" i="14"/>
  <c r="R359" i="14"/>
  <c r="R321" i="14"/>
  <c r="R335" i="14"/>
  <c r="R441" i="14"/>
  <c r="R376" i="14"/>
  <c r="R585" i="14"/>
  <c r="R177" i="14"/>
  <c r="R60" i="14"/>
  <c r="R946" i="14"/>
  <c r="R149" i="14"/>
  <c r="R605" i="14"/>
  <c r="R477" i="14"/>
  <c r="R547" i="14"/>
  <c r="R519" i="14"/>
  <c r="R487" i="14"/>
  <c r="R499" i="14"/>
  <c r="R270" i="14"/>
  <c r="R156" i="14"/>
  <c r="A156" i="14" s="1"/>
  <c r="R131" i="14"/>
  <c r="R78" i="14"/>
  <c r="R290" i="14"/>
  <c r="R4" i="14"/>
  <c r="A4" i="14" s="1"/>
  <c r="R295" i="14"/>
  <c r="R89" i="14"/>
  <c r="R52" i="14"/>
  <c r="R137" i="14"/>
  <c r="R121" i="14"/>
  <c r="R129" i="14"/>
  <c r="R143" i="14"/>
  <c r="R20" i="14"/>
  <c r="R142" i="14"/>
  <c r="R19" i="14"/>
  <c r="R87" i="14"/>
  <c r="R61" i="14"/>
  <c r="R92" i="14"/>
  <c r="R72" i="14"/>
  <c r="R112" i="14"/>
  <c r="R105" i="14"/>
  <c r="R77" i="14"/>
  <c r="R48" i="14"/>
  <c r="R128" i="14"/>
  <c r="R116" i="14"/>
  <c r="R12" i="14"/>
  <c r="R45" i="14"/>
  <c r="R147" i="14"/>
  <c r="R36" i="14"/>
  <c r="R83" i="14"/>
  <c r="R153" i="14"/>
  <c r="R109" i="14"/>
  <c r="R134" i="14"/>
  <c r="R88" i="14"/>
  <c r="R11" i="14"/>
  <c r="R9" i="14"/>
  <c r="R123" i="14"/>
  <c r="R144" i="14"/>
  <c r="R158" i="14"/>
  <c r="A158" i="14" s="1"/>
  <c r="R221" i="14"/>
  <c r="R205" i="14"/>
  <c r="R169" i="14"/>
  <c r="R193" i="14"/>
  <c r="R261" i="14"/>
  <c r="R225" i="14"/>
  <c r="R241" i="14"/>
  <c r="R237" i="14"/>
  <c r="R269" i="14"/>
  <c r="R201" i="14"/>
  <c r="R265" i="14"/>
  <c r="R511" i="14"/>
  <c r="R273" i="14"/>
  <c r="R185" i="14"/>
  <c r="R217" i="14"/>
  <c r="R249" i="14"/>
  <c r="R1122" i="14"/>
  <c r="R1681" i="14"/>
  <c r="A1681" i="14" s="1"/>
  <c r="R1284" i="14"/>
  <c r="R1230" i="14"/>
  <c r="A1230" i="14" s="1"/>
  <c r="R1254" i="14"/>
  <c r="R2434" i="14"/>
  <c r="R2299" i="14"/>
  <c r="A2299" i="14" s="1"/>
  <c r="R1808" i="14"/>
  <c r="R1769" i="14"/>
  <c r="R1812" i="14"/>
  <c r="R1748" i="14"/>
  <c r="R2339" i="14"/>
  <c r="A2339" i="14" s="1"/>
  <c r="R1266" i="14"/>
  <c r="R1292" i="14"/>
  <c r="R1264" i="14"/>
  <c r="R1365" i="14"/>
  <c r="R2382" i="14"/>
  <c r="R1226" i="14"/>
  <c r="A1226" i="14" s="1"/>
  <c r="R1299" i="14"/>
  <c r="R1296" i="14"/>
  <c r="R2409" i="14"/>
  <c r="R1258" i="14"/>
  <c r="R1222" i="14"/>
  <c r="A1222" i="14" s="1"/>
  <c r="R1294" i="14"/>
  <c r="R965" i="14"/>
  <c r="R1001" i="14"/>
  <c r="R1186" i="14"/>
  <c r="R1174" i="14"/>
  <c r="R1313" i="14"/>
  <c r="R2386" i="14"/>
  <c r="R1341" i="14"/>
  <c r="R1308" i="14"/>
  <c r="R1321" i="14"/>
  <c r="R1721" i="14"/>
  <c r="R1290" i="14"/>
  <c r="R1757" i="14"/>
  <c r="R1785" i="14"/>
  <c r="R1252" i="14"/>
  <c r="R2394" i="14"/>
  <c r="R1826" i="14"/>
  <c r="R1701" i="14"/>
  <c r="R1810" i="14"/>
  <c r="R1178" i="14"/>
  <c r="R1309" i="14"/>
  <c r="R1270" i="14"/>
  <c r="R1689" i="14"/>
  <c r="A1689" i="14" s="1"/>
  <c r="R1317" i="14"/>
  <c r="R1353" i="14"/>
  <c r="R1218" i="14"/>
  <c r="R1712" i="14"/>
  <c r="R1098" i="14"/>
  <c r="R1789" i="14"/>
  <c r="R1716" i="14"/>
  <c r="R1286" i="14"/>
  <c r="R1170" i="14"/>
  <c r="R1700" i="14"/>
  <c r="A1700" i="14" s="1"/>
  <c r="R1733" i="14"/>
  <c r="R1802" i="14"/>
  <c r="R1276" i="14"/>
  <c r="R1684" i="14"/>
  <c r="A1684" i="14" s="1"/>
  <c r="R1305" i="14"/>
  <c r="R1765" i="14"/>
  <c r="R1304" i="14"/>
  <c r="R2405" i="14"/>
  <c r="R2367" i="14"/>
  <c r="R2322" i="14"/>
  <c r="A2322" i="14" s="1"/>
  <c r="R1732" i="14"/>
  <c r="R1238" i="14"/>
  <c r="R2295" i="14"/>
  <c r="A2295" i="14" s="1"/>
  <c r="R1737" i="14"/>
  <c r="R1357" i="14"/>
  <c r="R1278" i="14"/>
  <c r="R1166" i="14"/>
  <c r="R1100" i="14"/>
  <c r="R1345" i="14"/>
  <c r="R1298" i="14"/>
  <c r="R1728" i="14"/>
  <c r="R1705" i="14"/>
  <c r="R1777" i="14"/>
  <c r="R1756" i="14"/>
  <c r="R1248" i="14"/>
  <c r="R2401" i="14"/>
  <c r="R1704" i="14"/>
  <c r="R1736" i="14"/>
  <c r="R1800" i="14"/>
  <c r="R1822" i="14"/>
  <c r="R1713" i="14"/>
  <c r="R1709" i="14"/>
  <c r="R1724" i="14"/>
  <c r="R1168" i="14"/>
  <c r="R1818" i="14"/>
  <c r="R1194" i="14"/>
  <c r="R1315" i="14"/>
  <c r="R1717" i="14"/>
  <c r="R1729" i="14"/>
  <c r="R1749" i="14"/>
  <c r="R1761" i="14"/>
  <c r="R1781" i="14"/>
  <c r="R1793" i="14"/>
  <c r="R2319" i="14"/>
  <c r="A2319" i="14" s="1"/>
  <c r="R1782" i="14"/>
  <c r="R1780" i="14"/>
  <c r="R124" i="14"/>
  <c r="R59" i="14"/>
  <c r="R80" i="14"/>
  <c r="R103" i="14"/>
  <c r="R637" i="14"/>
  <c r="R754" i="14"/>
  <c r="R677" i="14"/>
  <c r="R649" i="14"/>
  <c r="R617" i="14"/>
  <c r="A617" i="14" s="1"/>
  <c r="R657" i="14"/>
  <c r="R681" i="14"/>
  <c r="R709" i="14"/>
  <c r="R721" i="14"/>
  <c r="R661" i="14"/>
  <c r="R737" i="14"/>
  <c r="R738" i="14"/>
  <c r="R645" i="14"/>
  <c r="R2220" i="14"/>
  <c r="R2210" i="14"/>
  <c r="R24" i="14"/>
  <c r="R104" i="14"/>
  <c r="R2338" i="14"/>
  <c r="A2338" i="14" s="1"/>
  <c r="R1363" i="14"/>
  <c r="R1281" i="14"/>
  <c r="R366" i="14"/>
  <c r="R43" i="14"/>
  <c r="R1190" i="14"/>
  <c r="R84" i="14"/>
  <c r="R138" i="14"/>
  <c r="R2226" i="14"/>
  <c r="R2293" i="14"/>
  <c r="A2293" i="14" s="1"/>
  <c r="R757" i="14"/>
  <c r="R730" i="14"/>
  <c r="R1202" i="14"/>
  <c r="R625" i="14"/>
  <c r="R1214" i="14"/>
  <c r="R858" i="14"/>
  <c r="R837" i="14"/>
  <c r="R785" i="14"/>
  <c r="R1397" i="14"/>
  <c r="R833" i="14"/>
  <c r="R866" i="14"/>
  <c r="R838" i="14"/>
  <c r="R898" i="14"/>
  <c r="R810" i="14"/>
  <c r="R1936" i="14"/>
  <c r="R1486" i="14"/>
  <c r="R1890" i="14"/>
  <c r="R433" i="14"/>
  <c r="R314" i="14"/>
  <c r="A314" i="14" s="1"/>
  <c r="R360" i="14"/>
  <c r="R434" i="14"/>
  <c r="R332" i="14"/>
  <c r="R356" i="14"/>
  <c r="R425" i="14"/>
  <c r="R330" i="14"/>
  <c r="R390" i="14"/>
  <c r="R320" i="14"/>
  <c r="R452" i="14"/>
  <c r="R374" i="14"/>
  <c r="R440" i="14"/>
  <c r="R1176" i="14"/>
  <c r="R1182" i="14"/>
  <c r="R766" i="14"/>
  <c r="A766" i="14" s="1"/>
  <c r="R693" i="14"/>
  <c r="R1846" i="14"/>
  <c r="A1846" i="14" s="1"/>
  <c r="R1401" i="14"/>
  <c r="R1934" i="14"/>
  <c r="R1871" i="14"/>
  <c r="R446" i="14"/>
  <c r="R392" i="14"/>
  <c r="R364" i="14"/>
  <c r="R457" i="14"/>
  <c r="R424" i="14"/>
  <c r="R310" i="14"/>
  <c r="A310" i="14" s="1"/>
  <c r="R456" i="14"/>
  <c r="R685" i="14"/>
  <c r="R641" i="14"/>
  <c r="R1164" i="14"/>
  <c r="R750" i="14"/>
  <c r="R621" i="14"/>
  <c r="R886" i="14"/>
  <c r="R817" i="14"/>
  <c r="R1510" i="14"/>
  <c r="R378" i="14"/>
  <c r="R428" i="14"/>
  <c r="R373" i="14"/>
  <c r="R400" i="14"/>
  <c r="R420" i="14"/>
  <c r="R436" i="14"/>
  <c r="R372" i="14"/>
  <c r="R426" i="14"/>
  <c r="R525" i="14"/>
  <c r="R495" i="14"/>
  <c r="R181" i="14"/>
  <c r="R228" i="14"/>
  <c r="R220" i="14"/>
  <c r="R268" i="14"/>
  <c r="R208" i="14"/>
  <c r="R264" i="14"/>
  <c r="R196" i="14"/>
  <c r="R527" i="14"/>
  <c r="R2230" i="14"/>
  <c r="R2193" i="14"/>
  <c r="R2212" i="14"/>
  <c r="R561" i="14"/>
  <c r="R2165" i="14"/>
  <c r="A2165" i="14" s="1"/>
  <c r="R157" i="14"/>
  <c r="A157" i="14" s="1"/>
  <c r="R1949" i="14"/>
  <c r="R1844" i="14"/>
  <c r="A1844" i="14" s="1"/>
  <c r="R1831" i="14"/>
  <c r="A1831" i="14" s="1"/>
  <c r="R1372" i="14"/>
  <c r="A1372" i="14" s="1"/>
  <c r="R1972" i="14"/>
  <c r="R1925" i="14"/>
  <c r="R971" i="14"/>
  <c r="R1905" i="14"/>
  <c r="R1415" i="14"/>
  <c r="R968" i="14"/>
  <c r="R1894" i="14"/>
  <c r="R1456" i="14"/>
  <c r="R1423" i="14"/>
  <c r="R1929" i="14"/>
  <c r="R1836" i="14"/>
  <c r="A1836" i="14" s="1"/>
  <c r="R164" i="14"/>
  <c r="R286" i="14"/>
  <c r="R260" i="14"/>
  <c r="R272" i="14"/>
  <c r="R541" i="14"/>
  <c r="R543" i="14"/>
  <c r="R485" i="14"/>
  <c r="R601" i="14"/>
  <c r="R938" i="14"/>
  <c r="R545" i="14"/>
  <c r="R501" i="14"/>
  <c r="R2222" i="14"/>
  <c r="R2224" i="14"/>
  <c r="R523" i="14"/>
  <c r="R233" i="14"/>
  <c r="R257" i="14"/>
  <c r="R1966" i="14"/>
  <c r="R289" i="14"/>
  <c r="R216" i="14"/>
  <c r="R529" i="14"/>
  <c r="R549" i="14"/>
  <c r="R569" i="14"/>
  <c r="R515" i="14"/>
  <c r="R609" i="14"/>
  <c r="R589" i="14"/>
  <c r="R539" i="14"/>
  <c r="R491" i="14"/>
  <c r="R473" i="14"/>
  <c r="R918" i="14"/>
  <c r="A918" i="14" s="1"/>
  <c r="R531" i="14"/>
  <c r="R581" i="14"/>
  <c r="R1898" i="14"/>
  <c r="R1883" i="14"/>
  <c r="R1490" i="14"/>
  <c r="R1474" i="14"/>
  <c r="R1931" i="14"/>
  <c r="R301" i="14"/>
  <c r="R293" i="14"/>
  <c r="R232" i="14"/>
  <c r="R284" i="14"/>
  <c r="R299" i="14"/>
  <c r="R294" i="14"/>
  <c r="R557" i="14"/>
  <c r="R521" i="14"/>
  <c r="R577" i="14"/>
  <c r="R459" i="14"/>
  <c r="A459" i="14" s="1"/>
  <c r="R479" i="14"/>
  <c r="R535" i="14"/>
  <c r="R533" i="14"/>
  <c r="R926" i="14"/>
  <c r="R1000" i="14"/>
  <c r="R291" i="14"/>
  <c r="R168" i="14"/>
  <c r="R172" i="14"/>
  <c r="R212" i="14"/>
  <c r="R282" i="14"/>
  <c r="R248" i="14"/>
  <c r="R1824" i="14"/>
  <c r="R2377" i="14"/>
  <c r="R1918" i="14"/>
  <c r="R79" i="14"/>
  <c r="R44" i="14"/>
  <c r="R2321" i="14"/>
  <c r="A2321" i="14" s="1"/>
  <c r="R2327" i="14"/>
  <c r="A2327" i="14" s="1"/>
  <c r="R1358" i="14"/>
  <c r="R1359" i="14"/>
  <c r="R2349" i="14"/>
  <c r="R2304" i="14"/>
  <c r="A2304" i="14" s="1"/>
  <c r="R1337" i="14"/>
  <c r="R1325" i="14"/>
  <c r="R2371" i="14"/>
  <c r="R1369" i="14"/>
  <c r="R2390" i="14"/>
  <c r="R2331" i="14"/>
  <c r="A2331" i="14" s="1"/>
  <c r="R1745" i="14"/>
  <c r="R1811" i="14"/>
  <c r="R1500" i="14"/>
  <c r="R1900" i="14"/>
  <c r="R75" i="14"/>
  <c r="R49" i="14"/>
  <c r="R2392" i="14"/>
  <c r="R280" i="14"/>
  <c r="R188" i="14"/>
  <c r="R236" i="14"/>
  <c r="R160" i="14"/>
  <c r="R1172" i="14"/>
  <c r="R1438" i="14"/>
  <c r="R1394" i="14"/>
  <c r="R1960" i="14"/>
  <c r="R1864" i="14"/>
  <c r="R1970" i="14"/>
  <c r="R176" i="14"/>
  <c r="R300" i="14"/>
  <c r="R717" i="14"/>
  <c r="R1368" i="14"/>
  <c r="R2314" i="14"/>
  <c r="A2314" i="14" s="1"/>
  <c r="R1682" i="14"/>
  <c r="A1682" i="14" s="1"/>
  <c r="R1342" i="14"/>
  <c r="R2399" i="14"/>
  <c r="R2287" i="14"/>
  <c r="A2287" i="14" s="1"/>
  <c r="R1734" i="14"/>
  <c r="R1352" i="14"/>
  <c r="R1244" i="14"/>
  <c r="R2396" i="14"/>
  <c r="R2283" i="14"/>
  <c r="A2283" i="14" s="1"/>
  <c r="R2376" i="14"/>
  <c r="R1355" i="14"/>
  <c r="R1687" i="14"/>
  <c r="A1687" i="14" s="1"/>
  <c r="R1343" i="14"/>
  <c r="R2320" i="14"/>
  <c r="A2320" i="14" s="1"/>
  <c r="R1269" i="14"/>
  <c r="R1731" i="14"/>
  <c r="R2407" i="14"/>
  <c r="R2312" i="14"/>
  <c r="A2312" i="14" s="1"/>
  <c r="R1686" i="14"/>
  <c r="A1686" i="14" s="1"/>
  <c r="R1273" i="14"/>
  <c r="R418" i="14"/>
  <c r="R406" i="14"/>
  <c r="R40" i="14"/>
  <c r="R287" i="14"/>
  <c r="R256" i="14"/>
  <c r="R2192" i="14"/>
  <c r="R204" i="14"/>
  <c r="R180" i="14"/>
  <c r="R252" i="14"/>
  <c r="R224" i="14"/>
  <c r="R2378" i="14"/>
  <c r="R71" i="14"/>
  <c r="R27" i="14"/>
  <c r="R1346" i="14"/>
  <c r="R1798" i="14"/>
  <c r="R7" i="14"/>
  <c r="A7" i="14" s="1"/>
  <c r="R31" i="14"/>
  <c r="R1094" i="14"/>
  <c r="R742" i="14"/>
  <c r="R633" i="14"/>
  <c r="R1466" i="14"/>
  <c r="R2292" i="14"/>
  <c r="A2292" i="14" s="1"/>
  <c r="R1924" i="14"/>
  <c r="R1739" i="14"/>
  <c r="R1446" i="14"/>
  <c r="R2395" i="14"/>
  <c r="R1847" i="14"/>
  <c r="A1847" i="14" s="1"/>
  <c r="R1330" i="14"/>
  <c r="R1778" i="14"/>
  <c r="R2403" i="14"/>
  <c r="R2313" i="14"/>
  <c r="A2313" i="14" s="1"/>
  <c r="R1907" i="14"/>
  <c r="R1371" i="14"/>
  <c r="A1371" i="14" s="1"/>
  <c r="R1940" i="14"/>
  <c r="R2389" i="14"/>
  <c r="R1975" i="14"/>
  <c r="R1762" i="14"/>
  <c r="R449" i="14"/>
  <c r="R135" i="14"/>
  <c r="R28" i="14"/>
  <c r="R37" i="14"/>
  <c r="R5" i="14"/>
  <c r="A5" i="14" s="1"/>
  <c r="R2432" i="14"/>
  <c r="R2298" i="14"/>
  <c r="A2298" i="14" s="1"/>
  <c r="R1928" i="14"/>
  <c r="R1335" i="14"/>
  <c r="R1747" i="14"/>
  <c r="R2214" i="14"/>
  <c r="R2228" i="14"/>
  <c r="R2413" i="14"/>
  <c r="R1339" i="14"/>
  <c r="R2391" i="14"/>
  <c r="R2388" i="14"/>
  <c r="R1942" i="14"/>
  <c r="R1306" i="14"/>
  <c r="R2345" i="14"/>
  <c r="A2345" i="14" s="1"/>
  <c r="R1699" i="14"/>
  <c r="A1699" i="14" s="1"/>
  <c r="R2308" i="14"/>
  <c r="A2308" i="14" s="1"/>
  <c r="R1933" i="14"/>
  <c r="R1277" i="14"/>
  <c r="R2356" i="14"/>
  <c r="R1723" i="14"/>
  <c r="R1722" i="14"/>
  <c r="R437" i="14"/>
  <c r="R384" i="14"/>
  <c r="R316" i="14"/>
  <c r="A316" i="14" s="1"/>
  <c r="R115" i="14"/>
  <c r="R55" i="14"/>
  <c r="R41" i="14"/>
  <c r="R140" i="14"/>
  <c r="R15" i="14"/>
  <c r="R1126" i="14"/>
  <c r="R2232" i="14"/>
  <c r="R2200" i="14"/>
  <c r="R2251" i="14"/>
  <c r="R2218" i="14"/>
  <c r="R2247" i="14"/>
  <c r="R1336" i="14"/>
  <c r="R1106" i="14"/>
  <c r="R2269" i="14"/>
  <c r="R2270" i="14"/>
  <c r="R2189" i="14"/>
  <c r="R1843" i="14"/>
  <c r="A1843" i="14" s="1"/>
  <c r="R312" i="14"/>
  <c r="A312" i="14" s="1"/>
  <c r="R458" i="14"/>
  <c r="R2202" i="14"/>
  <c r="R2255" i="14"/>
  <c r="R1180" i="14"/>
  <c r="R1124" i="14"/>
  <c r="R2278" i="14"/>
  <c r="R2187" i="14"/>
  <c r="R2158" i="14"/>
  <c r="A2158" i="14" s="1"/>
  <c r="R324" i="14"/>
  <c r="R2183" i="14"/>
  <c r="R377" i="14"/>
  <c r="R2058" i="14"/>
  <c r="R2062" i="14"/>
  <c r="R1628" i="14"/>
  <c r="R2082" i="14"/>
  <c r="R1620" i="14"/>
  <c r="R2045" i="14"/>
  <c r="R1992" i="14"/>
  <c r="A1992" i="14" s="1"/>
  <c r="R2087" i="14"/>
  <c r="R1632" i="14"/>
  <c r="R2056" i="14"/>
  <c r="R2070" i="14"/>
  <c r="R2060" i="14"/>
  <c r="R2090" i="14"/>
  <c r="R2094" i="14"/>
  <c r="R2102" i="14"/>
  <c r="R2048" i="14"/>
  <c r="R2122" i="14"/>
  <c r="R2020" i="14"/>
  <c r="R2029" i="14"/>
  <c r="R2294" i="14"/>
  <c r="A2294" i="14" s="1"/>
  <c r="R1766" i="14"/>
  <c r="R1698" i="14"/>
  <c r="A1698" i="14" s="1"/>
  <c r="R1675" i="14"/>
  <c r="A1675" i="14" s="1"/>
  <c r="R1988" i="14"/>
  <c r="A1988" i="14" s="1"/>
  <c r="R2068" i="14"/>
  <c r="R1549" i="14"/>
  <c r="R2098" i="14"/>
  <c r="R2118" i="14"/>
  <c r="R1670" i="14"/>
  <c r="R2042" i="14"/>
  <c r="R2074" i="14"/>
  <c r="R2054" i="14"/>
  <c r="R746" i="14"/>
  <c r="R734" i="14"/>
  <c r="R1198" i="14"/>
  <c r="R1162" i="14"/>
  <c r="R2146" i="14"/>
  <c r="A2146" i="14" s="1"/>
  <c r="R1193" i="14"/>
  <c r="R1181" i="14"/>
  <c r="R2267" i="14"/>
  <c r="R2276" i="14"/>
  <c r="R1484" i="14"/>
  <c r="R1213" i="14"/>
  <c r="R1517" i="14"/>
  <c r="R1426" i="14"/>
  <c r="R1160" i="14"/>
  <c r="R980" i="14"/>
  <c r="R975" i="14"/>
  <c r="R899" i="14"/>
  <c r="R851" i="14"/>
  <c r="R471" i="14"/>
  <c r="R467" i="14"/>
  <c r="R2375" i="14"/>
  <c r="R2239" i="14"/>
  <c r="R2156" i="14"/>
  <c r="A2156" i="14" s="1"/>
  <c r="R1977" i="14"/>
  <c r="R1695" i="14"/>
  <c r="A1695" i="14" s="1"/>
  <c r="R1508" i="14"/>
  <c r="R1492" i="14"/>
  <c r="R1350" i="14"/>
  <c r="R1429" i="14"/>
  <c r="R1097" i="14"/>
  <c r="R422" i="14"/>
  <c r="R454" i="14"/>
  <c r="R396" i="14"/>
  <c r="R350" i="14"/>
  <c r="R23" i="14"/>
  <c r="R130" i="14"/>
  <c r="R67" i="14"/>
  <c r="R1120" i="14"/>
  <c r="R370" i="14"/>
  <c r="R401" i="14"/>
  <c r="R2176" i="14"/>
  <c r="R1152" i="14"/>
  <c r="R2201" i="14"/>
  <c r="R1114" i="14"/>
  <c r="R2170" i="14"/>
  <c r="R1104" i="14"/>
  <c r="R413" i="14"/>
  <c r="R385" i="14"/>
  <c r="R1129" i="14"/>
  <c r="R2166" i="14"/>
  <c r="R2205" i="14"/>
  <c r="R1427" i="14"/>
  <c r="R1950" i="14"/>
  <c r="R1901" i="14"/>
  <c r="R417" i="14"/>
  <c r="R368" i="14"/>
  <c r="R1103" i="14"/>
  <c r="R1070" i="14"/>
  <c r="A1070" i="14" s="1"/>
  <c r="R2237" i="14"/>
  <c r="R1212" i="14"/>
  <c r="R1483" i="14"/>
  <c r="R2138" i="14"/>
  <c r="A2138" i="14" s="1"/>
  <c r="R1478" i="14"/>
  <c r="R2253" i="14"/>
  <c r="R1868" i="14"/>
  <c r="R1451" i="14"/>
  <c r="R1188" i="14"/>
  <c r="R1962" i="14"/>
  <c r="R1375" i="14"/>
  <c r="A1375" i="14" s="1"/>
  <c r="R1948" i="14"/>
  <c r="R432" i="14"/>
  <c r="R410" i="14"/>
  <c r="R412" i="14"/>
  <c r="R358" i="14"/>
  <c r="R1205" i="14"/>
  <c r="R398" i="14"/>
  <c r="A3" i="14"/>
  <c r="R2044" i="14"/>
  <c r="R2079" i="14"/>
  <c r="R2071" i="14"/>
  <c r="R2083" i="14"/>
  <c r="R1604" i="14"/>
  <c r="R2124" i="14"/>
  <c r="R1603" i="14"/>
  <c r="R628" i="14"/>
  <c r="R2015" i="14"/>
  <c r="R1528" i="14"/>
  <c r="A1528" i="14" s="1"/>
  <c r="R1033" i="14"/>
  <c r="R972" i="14"/>
  <c r="R856" i="14"/>
  <c r="R812" i="14"/>
  <c r="R692" i="14"/>
  <c r="R998" i="14"/>
  <c r="R1021" i="14"/>
  <c r="R896" i="14"/>
  <c r="R924" i="14"/>
  <c r="A924" i="14" s="1"/>
  <c r="R988" i="14"/>
  <c r="R1137" i="14"/>
  <c r="R931" i="14"/>
  <c r="R556" i="14"/>
  <c r="R594" i="14"/>
  <c r="R1271" i="14"/>
  <c r="R1085" i="14"/>
  <c r="R916" i="14"/>
  <c r="A916" i="14" s="1"/>
  <c r="R927" i="14"/>
  <c r="R923" i="14"/>
  <c r="A923" i="14" s="1"/>
  <c r="R582" i="14"/>
  <c r="R2169" i="14"/>
  <c r="R2043" i="14"/>
  <c r="R1955" i="14"/>
  <c r="R1897" i="14"/>
  <c r="R1876" i="14"/>
  <c r="R1690" i="14"/>
  <c r="A1690" i="14" s="1"/>
  <c r="R1597" i="14"/>
  <c r="R1535" i="14"/>
  <c r="A1535" i="14" s="1"/>
  <c r="R1388" i="14"/>
  <c r="R1265" i="14"/>
  <c r="R1187" i="14"/>
  <c r="R1046" i="14"/>
  <c r="R1134" i="14"/>
  <c r="R824" i="14"/>
  <c r="R608" i="14"/>
  <c r="R2433" i="14"/>
  <c r="R2351" i="14"/>
  <c r="R2245" i="14"/>
  <c r="R2163" i="14"/>
  <c r="A2163" i="14" s="1"/>
  <c r="R2039" i="14"/>
  <c r="R1888" i="14"/>
  <c r="R1914" i="14"/>
  <c r="R1807" i="14"/>
  <c r="R1609" i="14"/>
  <c r="R1534" i="14"/>
  <c r="A1534" i="14" s="1"/>
  <c r="R1402" i="14"/>
  <c r="R1348" i="14"/>
  <c r="R1233" i="14"/>
  <c r="R994" i="14"/>
  <c r="R1121" i="14"/>
  <c r="R950" i="14"/>
  <c r="R823" i="14"/>
  <c r="R668" i="14"/>
  <c r="R741" i="14"/>
  <c r="R2317" i="14"/>
  <c r="A2317" i="14" s="1"/>
  <c r="R2301" i="14"/>
  <c r="A2301" i="14" s="1"/>
  <c r="R2250" i="14"/>
  <c r="R2149" i="14"/>
  <c r="A2149" i="14" s="1"/>
  <c r="R2115" i="14"/>
  <c r="R1920" i="14"/>
  <c r="R1919" i="14"/>
  <c r="R1855" i="14"/>
  <c r="A1855" i="14" s="1"/>
  <c r="R1702" i="14"/>
  <c r="R1581" i="14"/>
  <c r="R1455" i="14"/>
  <c r="R1327" i="14"/>
  <c r="R1228" i="14"/>
  <c r="A1228" i="14" s="1"/>
  <c r="R941" i="14"/>
  <c r="R1006" i="14"/>
  <c r="R911" i="14"/>
  <c r="R652" i="14"/>
  <c r="R937" i="14"/>
  <c r="R662" i="14"/>
  <c r="R34" i="14"/>
  <c r="R82" i="14"/>
  <c r="R326" i="14"/>
  <c r="R182" i="14"/>
  <c r="R214" i="14"/>
  <c r="R246" i="14"/>
  <c r="R155" i="14"/>
  <c r="A155" i="14" s="1"/>
  <c r="R187" i="14"/>
  <c r="R219" i="14"/>
  <c r="R251" i="14"/>
  <c r="R283" i="14"/>
  <c r="R574" i="14"/>
  <c r="R516" i="14"/>
  <c r="R586" i="14"/>
  <c r="R678" i="14"/>
  <c r="R739" i="14"/>
  <c r="R583" i="14"/>
  <c r="R615" i="14"/>
  <c r="A615" i="14" s="1"/>
  <c r="R647" i="14"/>
  <c r="R679" i="14"/>
  <c r="R711" i="14"/>
  <c r="R544" i="14"/>
  <c r="R881" i="14"/>
  <c r="R913" i="14"/>
  <c r="R883" i="14"/>
  <c r="R1123" i="14"/>
  <c r="R1031" i="14"/>
  <c r="R1063" i="14"/>
  <c r="R1095" i="14"/>
  <c r="R1259" i="14"/>
  <c r="R1291" i="14"/>
  <c r="R1159" i="14"/>
  <c r="R1449" i="14"/>
  <c r="R1461" i="14"/>
  <c r="R1493" i="14"/>
  <c r="R1547" i="14"/>
  <c r="R1591" i="14"/>
  <c r="R1631" i="14"/>
  <c r="R1674" i="14"/>
  <c r="R1594" i="14"/>
  <c r="R1626" i="14"/>
  <c r="R1658" i="14"/>
  <c r="R1803" i="14"/>
  <c r="R1775" i="14"/>
  <c r="R1821" i="14"/>
  <c r="R1853" i="14"/>
  <c r="A1853" i="14" s="1"/>
  <c r="R1982" i="14"/>
  <c r="A1982" i="14" s="1"/>
  <c r="R2057" i="14"/>
  <c r="R2093" i="14"/>
  <c r="R2135" i="14"/>
  <c r="A2135" i="14" s="1"/>
  <c r="R2213" i="14"/>
  <c r="R2186" i="14"/>
  <c r="R2266" i="14"/>
  <c r="R2307" i="14"/>
  <c r="A2307" i="14" s="1"/>
  <c r="R2364" i="14"/>
  <c r="R1651" i="14"/>
  <c r="R1538" i="14"/>
  <c r="R1652" i="14"/>
  <c r="R1593" i="14"/>
  <c r="R2016" i="14"/>
  <c r="R2184" i="14"/>
  <c r="R2081" i="14"/>
  <c r="R1993" i="14"/>
  <c r="A1993" i="14" s="1"/>
  <c r="R2096" i="14"/>
  <c r="R1648" i="14"/>
  <c r="R1410" i="14"/>
  <c r="R1507" i="14"/>
  <c r="R2398" i="14"/>
  <c r="R2259" i="14"/>
  <c r="R2021" i="14"/>
  <c r="R1636" i="14"/>
  <c r="R1220" i="14"/>
  <c r="A1220" i="14" s="1"/>
  <c r="R2372" i="14"/>
  <c r="R2262" i="14"/>
  <c r="R2103" i="14"/>
  <c r="R1904" i="14"/>
  <c r="R1529" i="14"/>
  <c r="A1529" i="14" s="1"/>
  <c r="R1144" i="14"/>
  <c r="R1784" i="14"/>
  <c r="R1664" i="14"/>
  <c r="R1495" i="14"/>
  <c r="R1391" i="14"/>
  <c r="R1261" i="14"/>
  <c r="R1253" i="14"/>
  <c r="R949" i="14"/>
  <c r="R1093" i="14"/>
  <c r="R865" i="14"/>
  <c r="R736" i="14"/>
  <c r="R564" i="14"/>
  <c r="R2333" i="14"/>
  <c r="A2333" i="14" s="1"/>
  <c r="R2195" i="14"/>
  <c r="R2109" i="14"/>
  <c r="R1956" i="14"/>
  <c r="R1943" i="14"/>
  <c r="R1714" i="14"/>
  <c r="R1601" i="14"/>
  <c r="R1480" i="14"/>
  <c r="R1320" i="14"/>
  <c r="R1408" i="14"/>
  <c r="R1216" i="14"/>
  <c r="R1062" i="14"/>
  <c r="R1147" i="14"/>
  <c r="R1141" i="14"/>
  <c r="R807" i="14"/>
  <c r="R763" i="14"/>
  <c r="A763" i="14" s="1"/>
  <c r="R640" i="14"/>
  <c r="R470" i="14"/>
  <c r="R504" i="14"/>
  <c r="R1154" i="14"/>
  <c r="R967" i="14"/>
  <c r="R1267" i="14"/>
  <c r="R855" i="14"/>
  <c r="R700" i="14"/>
  <c r="R534" i="14"/>
  <c r="R1113" i="14"/>
  <c r="R947" i="14"/>
  <c r="R1092" i="14"/>
  <c r="R843" i="14"/>
  <c r="R624" i="14"/>
  <c r="R1066" i="14"/>
  <c r="R1052" i="14"/>
  <c r="R749" i="14"/>
  <c r="R908" i="14"/>
  <c r="R827" i="14"/>
  <c r="R2121" i="14"/>
  <c r="R2024" i="14"/>
  <c r="R1893" i="14"/>
  <c r="R1997" i="14"/>
  <c r="A1997" i="14" s="1"/>
  <c r="R1795" i="14"/>
  <c r="R1669" i="14"/>
  <c r="R1656" i="14"/>
  <c r="R1503" i="14"/>
  <c r="R1412" i="14"/>
  <c r="R1404" i="14"/>
  <c r="R1088" i="14"/>
  <c r="R979" i="14"/>
  <c r="R1045" i="14"/>
  <c r="R779" i="14"/>
  <c r="R716" i="14"/>
  <c r="R2341" i="14"/>
  <c r="A2341" i="14" s="1"/>
  <c r="R2337" i="14"/>
  <c r="A2337" i="14" s="1"/>
  <c r="R2272" i="14"/>
  <c r="R2154" i="14"/>
  <c r="A2154" i="14" s="1"/>
  <c r="R2067" i="14"/>
  <c r="R1921" i="14"/>
  <c r="R1926" i="14"/>
  <c r="R1691" i="14"/>
  <c r="A1691" i="14" s="1"/>
  <c r="R1657" i="14"/>
  <c r="R1488" i="14"/>
  <c r="R1362" i="14"/>
  <c r="R1307" i="14"/>
  <c r="R1201" i="14"/>
  <c r="R959" i="14"/>
  <c r="R1048" i="14"/>
  <c r="R1183" i="14"/>
  <c r="R912" i="14"/>
  <c r="R489" i="14"/>
  <c r="R2430" i="14"/>
  <c r="R2385" i="14"/>
  <c r="R2282" i="14"/>
  <c r="R2203" i="14"/>
  <c r="R2159" i="14"/>
  <c r="A2159" i="14" s="1"/>
  <c r="R1999" i="14"/>
  <c r="A1999" i="14" s="1"/>
  <c r="R1884" i="14"/>
  <c r="R1953" i="14"/>
  <c r="R1738" i="14"/>
  <c r="R1754" i="14"/>
  <c r="R1447" i="14"/>
  <c r="R1502" i="14"/>
  <c r="R1411" i="14"/>
  <c r="R1196" i="14"/>
  <c r="R1038" i="14"/>
  <c r="R936" i="14"/>
  <c r="R852" i="14"/>
  <c r="R588" i="14"/>
  <c r="R907" i="14"/>
  <c r="R348" i="14"/>
  <c r="R380" i="14"/>
  <c r="R136" i="14"/>
  <c r="R98" i="14"/>
  <c r="R74" i="14"/>
  <c r="R73" i="14"/>
  <c r="R38" i="14"/>
  <c r="R118" i="14"/>
  <c r="R354" i="14"/>
  <c r="R186" i="14"/>
  <c r="R218" i="14"/>
  <c r="R250" i="14"/>
  <c r="R159" i="14"/>
  <c r="A159" i="14" s="1"/>
  <c r="R191" i="14"/>
  <c r="R223" i="14"/>
  <c r="R255" i="14"/>
  <c r="R338" i="14"/>
  <c r="R590" i="14"/>
  <c r="R520" i="14"/>
  <c r="R602" i="14"/>
  <c r="R710" i="14"/>
  <c r="R726" i="14"/>
  <c r="R587" i="14"/>
  <c r="R619" i="14"/>
  <c r="R651" i="14"/>
  <c r="R683" i="14"/>
  <c r="R715" i="14"/>
  <c r="R548" i="14"/>
  <c r="R885" i="14"/>
  <c r="R917" i="14"/>
  <c r="A917" i="14" s="1"/>
  <c r="R887" i="14"/>
  <c r="R1127" i="14"/>
  <c r="R1035" i="14"/>
  <c r="R1067" i="14"/>
  <c r="A1067" i="14" s="1"/>
  <c r="R1102" i="14"/>
  <c r="R1295" i="14"/>
  <c r="R1161" i="14"/>
  <c r="R1285" i="14"/>
  <c r="R1558" i="14"/>
  <c r="R1465" i="14"/>
  <c r="R1497" i="14"/>
  <c r="R1559" i="14"/>
  <c r="R1595" i="14"/>
  <c r="R1635" i="14"/>
  <c r="R1566" i="14"/>
  <c r="R1598" i="14"/>
  <c r="R1630" i="14"/>
  <c r="R1662" i="14"/>
  <c r="R1809" i="14"/>
  <c r="R1779" i="14"/>
  <c r="R1825" i="14"/>
  <c r="R1857" i="14"/>
  <c r="R1987" i="14"/>
  <c r="A1987" i="14" s="1"/>
  <c r="R2018" i="14"/>
  <c r="R2097" i="14"/>
  <c r="R2139" i="14"/>
  <c r="A2139" i="14" s="1"/>
  <c r="R2223" i="14"/>
  <c r="R2190" i="14"/>
  <c r="R2244" i="14"/>
  <c r="R2316" i="14"/>
  <c r="A2316" i="14" s="1"/>
  <c r="R2354" i="14"/>
  <c r="R2064" i="14"/>
  <c r="R2030" i="14"/>
  <c r="R2050" i="14"/>
  <c r="R761" i="14"/>
  <c r="R1564" i="14"/>
  <c r="R673" i="14"/>
  <c r="R713" i="14"/>
  <c r="R1660" i="14"/>
  <c r="R669" i="14"/>
  <c r="R1541" i="14"/>
  <c r="R2130" i="14"/>
  <c r="R2041" i="14"/>
  <c r="R613" i="14"/>
  <c r="A613" i="14" s="1"/>
  <c r="R1616" i="14"/>
  <c r="R1996" i="14"/>
  <c r="A1996" i="14" s="1"/>
  <c r="R593" i="14"/>
  <c r="R2038" i="14"/>
  <c r="R2037" i="14"/>
  <c r="R1246" i="14"/>
  <c r="R890" i="14"/>
  <c r="R1806" i="14"/>
  <c r="R2026" i="14"/>
  <c r="R2303" i="14"/>
  <c r="A2303" i="14" s="1"/>
  <c r="R1288" i="14"/>
  <c r="R1545" i="14"/>
  <c r="R1557" i="14"/>
  <c r="R1101" i="14"/>
  <c r="R882" i="14"/>
  <c r="R922" i="14"/>
  <c r="A922" i="14" s="1"/>
  <c r="R1804" i="14"/>
  <c r="R2204" i="14"/>
  <c r="R2318" i="14"/>
  <c r="A2318" i="14" s="1"/>
  <c r="R2216" i="14"/>
  <c r="R1568" i="14"/>
  <c r="R1624" i="14"/>
  <c r="R1206" i="14"/>
  <c r="R914" i="14"/>
  <c r="R765" i="14"/>
  <c r="A765" i="14" s="1"/>
  <c r="R1752" i="14"/>
  <c r="R1210" i="14"/>
  <c r="R2046" i="14"/>
  <c r="R1740" i="14"/>
  <c r="R1268" i="14"/>
  <c r="R1440" i="14"/>
  <c r="R846" i="14"/>
  <c r="R849" i="14"/>
  <c r="R1693" i="14"/>
  <c r="A1693" i="14" s="1"/>
  <c r="R1435" i="14"/>
  <c r="R2078" i="14"/>
  <c r="R1772" i="14"/>
  <c r="R1696" i="14"/>
  <c r="A1696" i="14" s="1"/>
  <c r="R1764" i="14"/>
  <c r="R1118" i="14"/>
  <c r="R762" i="14"/>
  <c r="R1725" i="14"/>
  <c r="R1518" i="14"/>
  <c r="R2126" i="14"/>
  <c r="R1794" i="14"/>
  <c r="R1513" i="14"/>
  <c r="R2088" i="14"/>
  <c r="R1895" i="14"/>
  <c r="R1835" i="14"/>
  <c r="A1835" i="14" s="1"/>
  <c r="R1665" i="14"/>
  <c r="R1491" i="14"/>
  <c r="R1958" i="14"/>
  <c r="R2315" i="14"/>
  <c r="A2315" i="14" s="1"/>
  <c r="R2128" i="14"/>
  <c r="R1922" i="14"/>
  <c r="R1536" i="14"/>
  <c r="R1420" i="14"/>
  <c r="R2277" i="14"/>
  <c r="R2415" i="14"/>
  <c r="R2336" i="14"/>
  <c r="A2336" i="14" s="1"/>
  <c r="R1951" i="14"/>
  <c r="R1585" i="14"/>
  <c r="R1482" i="14"/>
  <c r="R1237" i="14"/>
  <c r="R1398" i="14"/>
  <c r="R2411" i="14"/>
  <c r="R2219" i="14"/>
  <c r="R2099" i="14"/>
  <c r="R1892" i="14"/>
  <c r="R1742" i="14"/>
  <c r="R1382" i="14"/>
  <c r="A1382" i="14" s="1"/>
  <c r="R1034" i="14"/>
  <c r="R1887" i="14"/>
  <c r="R2361" i="14"/>
  <c r="R2273" i="14"/>
  <c r="R2089" i="14"/>
  <c r="R1565" i="14"/>
  <c r="R1225" i="14"/>
  <c r="A1225" i="14" s="1"/>
  <c r="R1504" i="14"/>
  <c r="R2380" i="14"/>
  <c r="R2257" i="14"/>
  <c r="R2014" i="14"/>
  <c r="R1873" i="14"/>
  <c r="R1520" i="14"/>
  <c r="R1148" i="14"/>
  <c r="R1364" i="14"/>
  <c r="R2348" i="14"/>
  <c r="R2194" i="14"/>
  <c r="R2063" i="14"/>
  <c r="R1899" i="14"/>
  <c r="R1445" i="14"/>
  <c r="R1185" i="14"/>
  <c r="R1715" i="14"/>
  <c r="R1592" i="14"/>
  <c r="R1494" i="14"/>
  <c r="R1419" i="14"/>
  <c r="R1229" i="14"/>
  <c r="A1229" i="14" s="1"/>
  <c r="R1221" i="14"/>
  <c r="A1221" i="14" s="1"/>
  <c r="R1153" i="14"/>
  <c r="R997" i="14"/>
  <c r="R808" i="14"/>
  <c r="R871" i="14"/>
  <c r="R666" i="14"/>
  <c r="R630" i="14"/>
  <c r="R506" i="14"/>
  <c r="R465" i="14"/>
  <c r="A465" i="14" s="1"/>
  <c r="R2323" i="14"/>
  <c r="A2323" i="14" s="1"/>
  <c r="R2179" i="14"/>
  <c r="R2116" i="14"/>
  <c r="R1973" i="14"/>
  <c r="R1947" i="14"/>
  <c r="R1726" i="14"/>
  <c r="R1560" i="14"/>
  <c r="R1537" i="14"/>
  <c r="R1400" i="14"/>
  <c r="R1378" i="14"/>
  <c r="A1378" i="14" s="1"/>
  <c r="R1184" i="14"/>
  <c r="R976" i="14"/>
  <c r="R1030" i="14"/>
  <c r="R996" i="14"/>
  <c r="R768" i="14"/>
  <c r="A768" i="14" s="1"/>
  <c r="R752" i="14"/>
  <c r="R576" i="14"/>
  <c r="R658" i="14"/>
  <c r="R464" i="14"/>
  <c r="A464" i="14" s="1"/>
  <c r="R1005" i="14"/>
  <c r="R1146" i="14"/>
  <c r="R1058" i="14"/>
  <c r="R942" i="14"/>
  <c r="R704" i="14"/>
  <c r="R566" i="14"/>
  <c r="R626" i="14"/>
  <c r="R1089" i="14"/>
  <c r="R1142" i="14"/>
  <c r="R1053" i="14"/>
  <c r="R800" i="14"/>
  <c r="R560" i="14"/>
  <c r="R468" i="14"/>
  <c r="R614" i="14"/>
  <c r="A614" i="14" s="1"/>
  <c r="R999" i="14"/>
  <c r="R1020" i="14"/>
  <c r="R1018" i="14"/>
  <c r="R930" i="14"/>
  <c r="R816" i="14"/>
  <c r="R537" i="14"/>
  <c r="R496" i="14"/>
  <c r="R2144" i="14"/>
  <c r="A2144" i="14" s="1"/>
  <c r="R2009" i="14"/>
  <c r="A2009" i="14" s="1"/>
  <c r="R1968" i="14"/>
  <c r="R1952" i="14"/>
  <c r="R1790" i="14"/>
  <c r="R1569" i="14"/>
  <c r="R1607" i="14"/>
  <c r="R1526" i="14"/>
  <c r="A1526" i="14" s="1"/>
  <c r="R1414" i="14"/>
  <c r="R1232" i="14"/>
  <c r="A1232" i="14" s="1"/>
  <c r="R1049" i="14"/>
  <c r="R1013" i="14"/>
  <c r="R1011" i="14"/>
  <c r="R815" i="14"/>
  <c r="R791" i="14"/>
  <c r="R498" i="14"/>
  <c r="R2383" i="14"/>
  <c r="R2362" i="14"/>
  <c r="R2235" i="14"/>
  <c r="R2114" i="14"/>
  <c r="R2123" i="14"/>
  <c r="R1964" i="14"/>
  <c r="R1912" i="14"/>
  <c r="R1710" i="14"/>
  <c r="R1589" i="14"/>
  <c r="R1464" i="14"/>
  <c r="R1422" i="14"/>
  <c r="R1241" i="14"/>
  <c r="R1395" i="14"/>
  <c r="R1263" i="14"/>
  <c r="R1009" i="14"/>
  <c r="R1060" i="14"/>
  <c r="R780" i="14"/>
  <c r="R696" i="14"/>
  <c r="R610" i="14"/>
  <c r="X2439" i="14"/>
  <c r="X2441" i="14" s="1"/>
  <c r="R2455" i="14"/>
  <c r="R2379" i="14"/>
  <c r="R2268" i="14"/>
  <c r="R2191" i="14"/>
  <c r="R2140" i="14"/>
  <c r="A2140" i="14" s="1"/>
  <c r="R1995" i="14"/>
  <c r="A1995" i="14" s="1"/>
  <c r="R1959" i="14"/>
  <c r="R1974" i="14"/>
  <c r="R1672" i="14"/>
  <c r="R1596" i="14"/>
  <c r="R1468" i="14"/>
  <c r="R1430" i="14"/>
  <c r="R1386" i="14"/>
  <c r="R1130" i="14"/>
  <c r="R1003" i="14"/>
  <c r="R756" i="14"/>
  <c r="R872" i="14"/>
  <c r="R517" i="14"/>
  <c r="R722" i="14"/>
  <c r="R388" i="14"/>
  <c r="R328" i="14"/>
  <c r="R298" i="14"/>
  <c r="R29" i="14"/>
  <c r="R90" i="14"/>
  <c r="R122" i="14"/>
  <c r="R42" i="14"/>
  <c r="R296" i="14"/>
  <c r="R362" i="14"/>
  <c r="R190" i="14"/>
  <c r="R222" i="14"/>
  <c r="R254" i="14"/>
  <c r="R163" i="14"/>
  <c r="R195" i="14"/>
  <c r="R227" i="14"/>
  <c r="R259" i="14"/>
  <c r="R484" i="14"/>
  <c r="R606" i="14"/>
  <c r="R546" i="14"/>
  <c r="R478" i="14"/>
  <c r="R538" i="14"/>
  <c r="R559" i="14"/>
  <c r="R591" i="14"/>
  <c r="R623" i="14"/>
  <c r="R655" i="14"/>
  <c r="R687" i="14"/>
  <c r="R719" i="14"/>
  <c r="R552" i="14"/>
  <c r="R889" i="14"/>
  <c r="R921" i="14"/>
  <c r="A921" i="14" s="1"/>
  <c r="R1167" i="14"/>
  <c r="R1131" i="14"/>
  <c r="R1039" i="14"/>
  <c r="R1071" i="14"/>
  <c r="A1071" i="14" s="1"/>
  <c r="R1157" i="14"/>
  <c r="R1191" i="14"/>
  <c r="R1163" i="14"/>
  <c r="R1293" i="14"/>
  <c r="R1531" i="14"/>
  <c r="A1531" i="14" s="1"/>
  <c r="R1469" i="14"/>
  <c r="R1501" i="14"/>
  <c r="R1563" i="14"/>
  <c r="R1599" i="14"/>
  <c r="R1639" i="14"/>
  <c r="R1570" i="14"/>
  <c r="R1602" i="14"/>
  <c r="R1634" i="14"/>
  <c r="R1666" i="14"/>
  <c r="R1751" i="14"/>
  <c r="R1783" i="14"/>
  <c r="R1829" i="14"/>
  <c r="A1829" i="14" s="1"/>
  <c r="R1861" i="14"/>
  <c r="R1981" i="14"/>
  <c r="A1981" i="14" s="1"/>
  <c r="R2017" i="14"/>
  <c r="R2105" i="14"/>
  <c r="R2143" i="14"/>
  <c r="A2143" i="14" s="1"/>
  <c r="R2211" i="14"/>
  <c r="R2209" i="14"/>
  <c r="R2246" i="14"/>
  <c r="R2306" i="14"/>
  <c r="A2306" i="14" s="1"/>
  <c r="R2402" i="14"/>
  <c r="R2400" i="14"/>
  <c r="R1532" i="14"/>
  <c r="A1532" i="14" s="1"/>
  <c r="R1548" i="14"/>
  <c r="R2085" i="14"/>
  <c r="R1617" i="14"/>
  <c r="R1575" i="14"/>
  <c r="R2075" i="14"/>
  <c r="R1556" i="14"/>
  <c r="R2073" i="14"/>
  <c r="R1550" i="14"/>
  <c r="R1555" i="14"/>
  <c r="R1462" i="14"/>
  <c r="R1380" i="14"/>
  <c r="A1380" i="14" s="1"/>
  <c r="R1197" i="14"/>
  <c r="R1189" i="14"/>
  <c r="R1074" i="14"/>
  <c r="A1074" i="14" s="1"/>
  <c r="R1158" i="14"/>
  <c r="R732" i="14"/>
  <c r="R759" i="14"/>
  <c r="R475" i="14"/>
  <c r="R2360" i="14"/>
  <c r="R2197" i="14"/>
  <c r="R2119" i="14"/>
  <c r="R1909" i="14"/>
  <c r="R1896" i="14"/>
  <c r="R1797" i="14"/>
  <c r="R1663" i="14"/>
  <c r="R1458" i="14"/>
  <c r="R1314" i="14"/>
  <c r="R1224" i="14"/>
  <c r="A1224" i="14" s="1"/>
  <c r="R1010" i="14"/>
  <c r="R944" i="14"/>
  <c r="R993" i="14"/>
  <c r="R969" i="14"/>
  <c r="R943" i="14"/>
  <c r="R616" i="14"/>
  <c r="A616" i="14" s="1"/>
  <c r="R708" i="14"/>
  <c r="R598" i="14"/>
  <c r="R970" i="14"/>
  <c r="R1022" i="14"/>
  <c r="R991" i="14"/>
  <c r="R892" i="14"/>
  <c r="R505" i="14"/>
  <c r="R480" i="14"/>
  <c r="R1004" i="14"/>
  <c r="R992" i="14"/>
  <c r="R740" i="14"/>
  <c r="R787" i="14"/>
  <c r="R676" i="14"/>
  <c r="R1096" i="14"/>
  <c r="R955" i="14"/>
  <c r="R986" i="14"/>
  <c r="R876" i="14"/>
  <c r="R731" i="14"/>
  <c r="R461" i="14"/>
  <c r="A461" i="14" s="1"/>
  <c r="R2157" i="14"/>
  <c r="A2157" i="14" s="1"/>
  <c r="R2008" i="14"/>
  <c r="A2008" i="14" s="1"/>
  <c r="R1932" i="14"/>
  <c r="R1913" i="14"/>
  <c r="R1819" i="14"/>
  <c r="R1649" i="14"/>
  <c r="R1572" i="14"/>
  <c r="R1525" i="14"/>
  <c r="A1525" i="14" s="1"/>
  <c r="R1354" i="14"/>
  <c r="R1200" i="14"/>
  <c r="R1014" i="14"/>
  <c r="R983" i="14"/>
  <c r="R948" i="14"/>
  <c r="R648" i="14"/>
  <c r="R860" i="14"/>
  <c r="R2358" i="14"/>
  <c r="R2297" i="14"/>
  <c r="A2297" i="14" s="1"/>
  <c r="R2252" i="14"/>
  <c r="R2150" i="14"/>
  <c r="A2150" i="14" s="1"/>
  <c r="R2092" i="14"/>
  <c r="R1880" i="14"/>
  <c r="R1852" i="14"/>
  <c r="A1852" i="14" s="1"/>
  <c r="R1679" i="14"/>
  <c r="A1679" i="14" s="1"/>
  <c r="R1516" i="14"/>
  <c r="R1511" i="14"/>
  <c r="R1399" i="14"/>
  <c r="R1209" i="14"/>
  <c r="R1376" i="14"/>
  <c r="A1376" i="14" s="1"/>
  <c r="R1125" i="14"/>
  <c r="R951" i="14"/>
  <c r="R1007" i="14"/>
  <c r="R861" i="14"/>
  <c r="R644" i="14"/>
  <c r="R2427" i="14"/>
  <c r="R2305" i="14"/>
  <c r="A2305" i="14" s="1"/>
  <c r="R2271" i="14"/>
  <c r="R2173" i="14"/>
  <c r="R2117" i="14"/>
  <c r="R2003" i="14"/>
  <c r="A2003" i="14" s="1"/>
  <c r="R1911" i="14"/>
  <c r="R1910" i="14"/>
  <c r="R1706" i="14"/>
  <c r="R1667" i="14"/>
  <c r="R1553" i="14"/>
  <c r="R1463" i="14"/>
  <c r="R1303" i="14"/>
  <c r="R1084" i="14"/>
  <c r="R978" i="14"/>
  <c r="R819" i="14"/>
  <c r="R839" i="14"/>
  <c r="R755" i="14"/>
  <c r="R409" i="14"/>
  <c r="R344" i="14"/>
  <c r="R184" i="14"/>
  <c r="R240" i="14"/>
  <c r="R39" i="14"/>
  <c r="R106" i="14"/>
  <c r="R10" i="14"/>
  <c r="R46" i="14"/>
  <c r="R297" i="14"/>
  <c r="R162" i="14"/>
  <c r="R194" i="14"/>
  <c r="R226" i="14"/>
  <c r="R258" i="14"/>
  <c r="R167" i="14"/>
  <c r="R199" i="14"/>
  <c r="R231" i="14"/>
  <c r="R263" i="14"/>
  <c r="R492" i="14"/>
  <c r="R622" i="14"/>
  <c r="R702" i="14"/>
  <c r="R486" i="14"/>
  <c r="R674" i="14"/>
  <c r="R563" i="14"/>
  <c r="R595" i="14"/>
  <c r="R627" i="14"/>
  <c r="R659" i="14"/>
  <c r="R691" i="14"/>
  <c r="R524" i="14"/>
  <c r="R743" i="14"/>
  <c r="R893" i="14"/>
  <c r="R925" i="14"/>
  <c r="A925" i="14" s="1"/>
  <c r="R1275" i="14"/>
  <c r="R1283" i="14"/>
  <c r="R1043" i="14"/>
  <c r="R1075" i="14"/>
  <c r="A1075" i="14" s="1"/>
  <c r="R1179" i="14"/>
  <c r="R1207" i="14"/>
  <c r="R1173" i="14"/>
  <c r="R1300" i="14"/>
  <c r="R1554" i="14"/>
  <c r="R1473" i="14"/>
  <c r="R1505" i="14"/>
  <c r="R1567" i="14"/>
  <c r="R1611" i="14"/>
  <c r="R1643" i="14"/>
  <c r="R1574" i="14"/>
  <c r="R1606" i="14"/>
  <c r="R1638" i="14"/>
  <c r="R1673" i="14"/>
  <c r="R1755" i="14"/>
  <c r="R1787" i="14"/>
  <c r="R1833" i="14"/>
  <c r="A1833" i="14" s="1"/>
  <c r="R1865" i="14"/>
  <c r="R1985" i="14"/>
  <c r="A1985" i="14" s="1"/>
  <c r="R2053" i="14"/>
  <c r="R2112" i="14"/>
  <c r="R2147" i="14"/>
  <c r="A2147" i="14" s="1"/>
  <c r="R2221" i="14"/>
  <c r="R2207" i="14"/>
  <c r="R2240" i="14"/>
  <c r="R2328" i="14"/>
  <c r="A2328" i="14" s="1"/>
  <c r="R2406" i="14"/>
  <c r="R2404" i="14"/>
  <c r="R2047" i="14"/>
  <c r="R1659" i="14"/>
  <c r="R2084" i="14"/>
  <c r="R1608" i="14"/>
  <c r="R2104" i="14"/>
  <c r="R1577" i="14"/>
  <c r="R2171" i="14"/>
  <c r="R1546" i="14"/>
  <c r="R2180" i="14"/>
  <c r="R1322" i="14"/>
  <c r="R1406" i="14"/>
  <c r="R1331" i="14"/>
  <c r="R1128" i="14"/>
  <c r="R1042" i="14"/>
  <c r="R1040" i="14"/>
  <c r="R1105" i="14"/>
  <c r="R895" i="14"/>
  <c r="R664" i="14"/>
  <c r="R650" i="14"/>
  <c r="R2300" i="14"/>
  <c r="A2300" i="14" s="1"/>
  <c r="R2188" i="14"/>
  <c r="R2027" i="14"/>
  <c r="R1908" i="14"/>
  <c r="R1902" i="14"/>
  <c r="R1743" i="14"/>
  <c r="R1661" i="14"/>
  <c r="R1514" i="14"/>
  <c r="R1390" i="14"/>
  <c r="R1192" i="14"/>
  <c r="R977" i="14"/>
  <c r="R1251" i="14"/>
  <c r="R961" i="14"/>
  <c r="R1029" i="14"/>
  <c r="O2460" i="14"/>
  <c r="O2459" i="14"/>
  <c r="O2458" i="14"/>
  <c r="O2461" i="14"/>
  <c r="P915" i="14"/>
  <c r="R735" i="14"/>
  <c r="R723" i="14"/>
  <c r="R618" i="14"/>
  <c r="A618" i="14" s="1"/>
  <c r="R670" i="14"/>
  <c r="R940" i="14"/>
  <c r="R1143" i="14"/>
  <c r="R954" i="14"/>
  <c r="R844" i="14"/>
  <c r="R612" i="14"/>
  <c r="A612" i="14" s="1"/>
  <c r="R1219" i="14"/>
  <c r="A1219" i="14" s="1"/>
  <c r="R1138" i="14"/>
  <c r="R880" i="14"/>
  <c r="R776" i="14"/>
  <c r="R884" i="14"/>
  <c r="R1056" i="14"/>
  <c r="R1247" i="14"/>
  <c r="R933" i="14"/>
  <c r="R767" i="14"/>
  <c r="A767" i="14" s="1"/>
  <c r="R497" i="14"/>
  <c r="R698" i="14"/>
  <c r="R2040" i="14"/>
  <c r="R2006" i="14"/>
  <c r="A2006" i="14" s="1"/>
  <c r="R1886" i="14"/>
  <c r="R1885" i="14"/>
  <c r="R1676" i="14"/>
  <c r="A1676" i="14" s="1"/>
  <c r="R1637" i="14"/>
  <c r="R1499" i="14"/>
  <c r="R1431" i="14"/>
  <c r="R1302" i="14"/>
  <c r="R1026" i="14"/>
  <c r="R984" i="14"/>
  <c r="R1215" i="14"/>
  <c r="R920" i="14"/>
  <c r="A920" i="14" s="1"/>
  <c r="R584" i="14"/>
  <c r="R804" i="14"/>
  <c r="R2329" i="14"/>
  <c r="A2329" i="14" s="1"/>
  <c r="R2330" i="14"/>
  <c r="A2330" i="14" s="1"/>
  <c r="R2167" i="14"/>
  <c r="R2160" i="14"/>
  <c r="A2160" i="14" s="1"/>
  <c r="R2007" i="14"/>
  <c r="A2007" i="14" s="1"/>
  <c r="R1954" i="14"/>
  <c r="R1828" i="14"/>
  <c r="A1828" i="14" s="1"/>
  <c r="R1552" i="14"/>
  <c r="R1655" i="14"/>
  <c r="R1471" i="14"/>
  <c r="R1334" i="14"/>
  <c r="R1177" i="14"/>
  <c r="R1133" i="14"/>
  <c r="R1076" i="14"/>
  <c r="A1076" i="14" s="1"/>
  <c r="R1165" i="14"/>
  <c r="R1203" i="14"/>
  <c r="R840" i="14"/>
  <c r="R580" i="14"/>
  <c r="R2365" i="14"/>
  <c r="R2243" i="14"/>
  <c r="R2225" i="14"/>
  <c r="R2125" i="14"/>
  <c r="R2011" i="14"/>
  <c r="A2011" i="14" s="1"/>
  <c r="R1882" i="14"/>
  <c r="R1879" i="14"/>
  <c r="R1719" i="14"/>
  <c r="R1612" i="14"/>
  <c r="R1519" i="14"/>
  <c r="R1403" i="14"/>
  <c r="R1236" i="14"/>
  <c r="R990" i="14"/>
  <c r="R952" i="14"/>
  <c r="R748" i="14"/>
  <c r="R680" i="14"/>
  <c r="R656" i="14"/>
  <c r="R578" i="14"/>
  <c r="R402" i="14"/>
  <c r="R95" i="14"/>
  <c r="R119" i="14"/>
  <c r="R18" i="14"/>
  <c r="R110" i="14"/>
  <c r="R14" i="14"/>
  <c r="R50" i="14"/>
  <c r="R318" i="14"/>
  <c r="R166" i="14"/>
  <c r="R198" i="14"/>
  <c r="R230" i="14"/>
  <c r="R262" i="14"/>
  <c r="R171" i="14"/>
  <c r="R203" i="14"/>
  <c r="R235" i="14"/>
  <c r="R267" i="14"/>
  <c r="R500" i="14"/>
  <c r="R638" i="14"/>
  <c r="R510" i="14"/>
  <c r="R494" i="14"/>
  <c r="R694" i="14"/>
  <c r="R567" i="14"/>
  <c r="R599" i="14"/>
  <c r="R631" i="14"/>
  <c r="R663" i="14"/>
  <c r="R695" i="14"/>
  <c r="R528" i="14"/>
  <c r="R751" i="14"/>
  <c r="R897" i="14"/>
  <c r="R934" i="14"/>
  <c r="R1287" i="14"/>
  <c r="R1015" i="14"/>
  <c r="R1047" i="14"/>
  <c r="R1079" i="14"/>
  <c r="R1195" i="14"/>
  <c r="R1223" i="14"/>
  <c r="A1223" i="14" s="1"/>
  <c r="R1057" i="14"/>
  <c r="R1432" i="14"/>
  <c r="R1512" i="14"/>
  <c r="R1477" i="14"/>
  <c r="R1530" i="14"/>
  <c r="A1530" i="14" s="1"/>
  <c r="R1571" i="14"/>
  <c r="R1615" i="14"/>
  <c r="R1647" i="14"/>
  <c r="R1578" i="14"/>
  <c r="R1610" i="14"/>
  <c r="R1642" i="14"/>
  <c r="R1805" i="14"/>
  <c r="R1759" i="14"/>
  <c r="R1799" i="14"/>
  <c r="R1837" i="14"/>
  <c r="A1837" i="14" s="1"/>
  <c r="R1869" i="14"/>
  <c r="R1980" i="14"/>
  <c r="A1980" i="14" s="1"/>
  <c r="R2061" i="14"/>
  <c r="R2110" i="14"/>
  <c r="R2151" i="14"/>
  <c r="A2151" i="14" s="1"/>
  <c r="R2229" i="14"/>
  <c r="R2227" i="14"/>
  <c r="R2254" i="14"/>
  <c r="R2366" i="14"/>
  <c r="R2410" i="14"/>
  <c r="R2412" i="14"/>
  <c r="R2052" i="14"/>
  <c r="R705" i="14"/>
  <c r="R2012" i="14"/>
  <c r="A2012" i="14" s="1"/>
  <c r="R653" i="14"/>
  <c r="R2072" i="14"/>
  <c r="R665" i="14"/>
  <c r="R2206" i="14"/>
  <c r="R2208" i="14"/>
  <c r="R629" i="14"/>
  <c r="R2066" i="14"/>
  <c r="R555" i="14"/>
  <c r="R483" i="14"/>
  <c r="R2261" i="14"/>
  <c r="R2275" i="14"/>
  <c r="R2242" i="14"/>
  <c r="R2051" i="14"/>
  <c r="R1633" i="14"/>
  <c r="R2302" i="14"/>
  <c r="A2302" i="14" s="1"/>
  <c r="R2031" i="14"/>
  <c r="R1820" i="14"/>
  <c r="R1467" i="14"/>
  <c r="R1245" i="14"/>
  <c r="R1506" i="14"/>
  <c r="R2419" i="14"/>
  <c r="R2215" i="14"/>
  <c r="R1935" i="14"/>
  <c r="R1479" i="14"/>
  <c r="R1383" i="14"/>
  <c r="A1383" i="14" s="1"/>
  <c r="R2370" i="14"/>
  <c r="R2129" i="14"/>
  <c r="R2309" i="14"/>
  <c r="A2309" i="14" s="1"/>
  <c r="R2181" i="14"/>
  <c r="R2010" i="14"/>
  <c r="A2010" i="14" s="1"/>
  <c r="R1961" i="14"/>
  <c r="R1573" i="14"/>
  <c r="R1326" i="14"/>
  <c r="R2289" i="14"/>
  <c r="A2289" i="14" s="1"/>
  <c r="R2368" i="14"/>
  <c r="R2290" i="14"/>
  <c r="A2290" i="14" s="1"/>
  <c r="R2174" i="14"/>
  <c r="R1881" i="14"/>
  <c r="R1311" i="14"/>
  <c r="R1384" i="14"/>
  <c r="A1384" i="14" s="1"/>
  <c r="R2428" i="14"/>
  <c r="R2387" i="14"/>
  <c r="R2168" i="14"/>
  <c r="R1991" i="14"/>
  <c r="A1991" i="14" s="1"/>
  <c r="R1735" i="14"/>
  <c r="R1318" i="14"/>
  <c r="R2384" i="14"/>
  <c r="R2414" i="14"/>
  <c r="R2326" i="14"/>
  <c r="A2326" i="14" s="1"/>
  <c r="R2161" i="14"/>
  <c r="A2161" i="14" s="1"/>
  <c r="R1945" i="14"/>
  <c r="R1641" i="14"/>
  <c r="R1319" i="14"/>
  <c r="R1750" i="14"/>
  <c r="R1727" i="14"/>
  <c r="R1523" i="14"/>
  <c r="A1523" i="14" s="1"/>
  <c r="R1323" i="14"/>
  <c r="R1396" i="14"/>
  <c r="R1108" i="14"/>
  <c r="R1017" i="14"/>
  <c r="R973" i="14"/>
  <c r="R1036" i="14"/>
  <c r="R783" i="14"/>
  <c r="R513" i="14"/>
  <c r="R482" i="14"/>
  <c r="R2265" i="14"/>
  <c r="R2120" i="14"/>
  <c r="R2059" i="14"/>
  <c r="R1984" i="14"/>
  <c r="A1984" i="14" s="1"/>
  <c r="R1832" i="14"/>
  <c r="A1832" i="14" s="1"/>
  <c r="R1653" i="14"/>
  <c r="R1584" i="14"/>
  <c r="R1475" i="14"/>
  <c r="R1351" i="14"/>
  <c r="R1316" i="14"/>
  <c r="R1064" i="14"/>
  <c r="R1151" i="14"/>
  <c r="R1145" i="14"/>
  <c r="R903" i="14"/>
  <c r="R853" i="14"/>
  <c r="R636" i="14"/>
  <c r="R904" i="14"/>
  <c r="R476" i="14"/>
  <c r="R1150" i="14"/>
  <c r="R966" i="14"/>
  <c r="R847" i="14"/>
  <c r="R891" i="14"/>
  <c r="R720" i="14"/>
  <c r="R646" i="14"/>
  <c r="R989" i="14"/>
  <c r="R1073" i="14"/>
  <c r="A1073" i="14" s="1"/>
  <c r="R836" i="14"/>
  <c r="R600" i="14"/>
  <c r="R828" i="14"/>
  <c r="R682" i="14"/>
  <c r="R958" i="14"/>
  <c r="R960" i="14"/>
  <c r="R772" i="14"/>
  <c r="A772" i="14" s="1"/>
  <c r="R928" i="14"/>
  <c r="R792" i="14"/>
  <c r="R724" i="14"/>
  <c r="R562" i="14"/>
  <c r="R490" i="14"/>
  <c r="R2217" i="14"/>
  <c r="R2101" i="14"/>
  <c r="R1998" i="14"/>
  <c r="A1998" i="14" s="1"/>
  <c r="R1963" i="14"/>
  <c r="R1863" i="14"/>
  <c r="R1774" i="14"/>
  <c r="R1621" i="14"/>
  <c r="R1460" i="14"/>
  <c r="R1424" i="14"/>
  <c r="R1240" i="14"/>
  <c r="R995" i="14"/>
  <c r="R1175" i="14"/>
  <c r="R1117" i="14"/>
  <c r="R932" i="14"/>
  <c r="R684" i="14"/>
  <c r="R460" i="14"/>
  <c r="A460" i="14" s="1"/>
  <c r="R2429" i="14"/>
  <c r="R2334" i="14"/>
  <c r="A2334" i="14" s="1"/>
  <c r="R2263" i="14"/>
  <c r="R2175" i="14"/>
  <c r="R2091" i="14"/>
  <c r="R2005" i="14"/>
  <c r="A2005" i="14" s="1"/>
  <c r="R1978" i="14"/>
  <c r="R1867" i="14"/>
  <c r="R1668" i="14"/>
  <c r="R1605" i="14"/>
  <c r="R1470" i="14"/>
  <c r="R1340" i="14"/>
  <c r="R1297" i="14"/>
  <c r="R1050" i="14"/>
  <c r="R1025" i="14"/>
  <c r="R1008" i="14"/>
  <c r="R1044" i="14"/>
  <c r="R760" i="14"/>
  <c r="R939" i="14"/>
  <c r="R2340" i="14"/>
  <c r="A2340" i="14" s="1"/>
  <c r="R2249" i="14"/>
  <c r="R2153" i="14"/>
  <c r="A2153" i="14" s="1"/>
  <c r="R2032" i="14"/>
  <c r="R1965" i="14"/>
  <c r="R1971" i="14"/>
  <c r="R1851" i="14"/>
  <c r="A1851" i="14" s="1"/>
  <c r="R1786" i="14"/>
  <c r="R1680" i="14"/>
  <c r="A1680" i="14" s="1"/>
  <c r="R1487" i="14"/>
  <c r="R1356" i="14"/>
  <c r="R1204" i="14"/>
  <c r="R1231" i="14"/>
  <c r="A1231" i="14" s="1"/>
  <c r="R1171" i="14"/>
  <c r="R784" i="14"/>
  <c r="R632" i="14"/>
  <c r="R592" i="14"/>
  <c r="R472" i="14"/>
  <c r="R690" i="14"/>
  <c r="R278" i="14"/>
  <c r="R62" i="14"/>
  <c r="R86" i="14"/>
  <c r="R126" i="14"/>
  <c r="R22" i="14"/>
  <c r="R54" i="14"/>
  <c r="R342" i="14"/>
  <c r="R170" i="14"/>
  <c r="R202" i="14"/>
  <c r="R234" i="14"/>
  <c r="R266" i="14"/>
  <c r="R175" i="14"/>
  <c r="R207" i="14"/>
  <c r="R239" i="14"/>
  <c r="R271" i="14"/>
  <c r="R508" i="14"/>
  <c r="R654" i="14"/>
  <c r="R514" i="14"/>
  <c r="R502" i="14"/>
  <c r="R745" i="14"/>
  <c r="R571" i="14"/>
  <c r="R603" i="14"/>
  <c r="R635" i="14"/>
  <c r="R667" i="14"/>
  <c r="R699" i="14"/>
  <c r="R532" i="14"/>
  <c r="R869" i="14"/>
  <c r="R901" i="14"/>
  <c r="R935" i="14"/>
  <c r="R1111" i="14"/>
  <c r="R1019" i="14"/>
  <c r="R1051" i="14"/>
  <c r="R1083" i="14"/>
  <c r="R1211" i="14"/>
  <c r="R1239" i="14"/>
  <c r="R1061" i="14"/>
  <c r="R1433" i="14"/>
  <c r="R1527" i="14"/>
  <c r="A1527" i="14" s="1"/>
  <c r="R1481" i="14"/>
  <c r="R1533" i="14"/>
  <c r="A1533" i="14" s="1"/>
  <c r="R1579" i="14"/>
  <c r="R1619" i="14"/>
  <c r="R1671" i="14"/>
  <c r="R1582" i="14"/>
  <c r="R1614" i="14"/>
  <c r="R1646" i="14"/>
  <c r="R1815" i="14"/>
  <c r="R1763" i="14"/>
  <c r="R1813" i="14"/>
  <c r="R1841" i="14"/>
  <c r="A1841" i="14" s="1"/>
  <c r="R1877" i="14"/>
  <c r="R2022" i="14"/>
  <c r="R2069" i="14"/>
  <c r="R2111" i="14"/>
  <c r="R2155" i="14"/>
  <c r="A2155" i="14" s="1"/>
  <c r="R2236" i="14"/>
  <c r="R2234" i="14"/>
  <c r="R2280" i="14"/>
  <c r="R2324" i="14"/>
  <c r="A2324" i="14" s="1"/>
  <c r="R2418" i="14"/>
  <c r="R2416" i="14"/>
  <c r="R2034" i="14"/>
  <c r="R701" i="14"/>
  <c r="R2065" i="14"/>
  <c r="R2108" i="14"/>
  <c r="R2279" i="14"/>
  <c r="R2137" i="14"/>
  <c r="A2137" i="14" s="1"/>
  <c r="R2001" i="14"/>
  <c r="A2001" i="14" s="1"/>
  <c r="R2260" i="14"/>
  <c r="R2172" i="14"/>
  <c r="R2353" i="14"/>
  <c r="R2142" i="14"/>
  <c r="A2142" i="14" s="1"/>
  <c r="R1416" i="14"/>
  <c r="R2310" i="14"/>
  <c r="A2310" i="14" s="1"/>
  <c r="R2347" i="14"/>
  <c r="A2347" i="14" s="1"/>
  <c r="R2152" i="14"/>
  <c r="A2152" i="14" s="1"/>
  <c r="R1906" i="14"/>
  <c r="R1576" i="14"/>
  <c r="R1370" i="14"/>
  <c r="R1718" i="14"/>
  <c r="R1694" i="14"/>
  <c r="A1694" i="14" s="1"/>
  <c r="R1539" i="14"/>
  <c r="R1439" i="14"/>
  <c r="R1360" i="14"/>
  <c r="R1289" i="14"/>
  <c r="R981" i="14"/>
  <c r="R1149" i="14"/>
  <c r="R857" i="14"/>
  <c r="R864" i="14"/>
  <c r="R688" i="14"/>
  <c r="R2381" i="14"/>
  <c r="R2285" i="14"/>
  <c r="A2285" i="14" s="1"/>
  <c r="R2145" i="14"/>
  <c r="A2145" i="14" s="1"/>
  <c r="R2107" i="14"/>
  <c r="R1939" i="14"/>
  <c r="R1860" i="14"/>
  <c r="R1580" i="14"/>
  <c r="R1544" i="14"/>
  <c r="R1515" i="14"/>
  <c r="R1324" i="14"/>
  <c r="R1156" i="14"/>
  <c r="R1016" i="14"/>
  <c r="R1110" i="14"/>
  <c r="R1080" i="14"/>
  <c r="R848" i="14"/>
  <c r="R863" i="14"/>
  <c r="R572" i="14"/>
  <c r="R474" i="14"/>
  <c r="R1099" i="14"/>
  <c r="R1139" i="14"/>
  <c r="R744" i="14"/>
  <c r="R811" i="14"/>
  <c r="R463" i="14"/>
  <c r="A463" i="14" s="1"/>
  <c r="R964" i="14"/>
  <c r="R987" i="14"/>
  <c r="R795" i="14"/>
  <c r="R712" i="14"/>
  <c r="R747" i="14"/>
  <c r="R1086" i="14"/>
  <c r="R1235" i="14"/>
  <c r="R868" i="14"/>
  <c r="R888" i="14"/>
  <c r="R660" i="14"/>
  <c r="R466" i="14"/>
  <c r="A466" i="14" s="1"/>
  <c r="R2177" i="14"/>
  <c r="R2080" i="14"/>
  <c r="R1994" i="14"/>
  <c r="A1994" i="14" s="1"/>
  <c r="R1979" i="14"/>
  <c r="A1979" i="14" s="1"/>
  <c r="R1839" i="14"/>
  <c r="A1839" i="14" s="1"/>
  <c r="R1711" i="14"/>
  <c r="R1540" i="14"/>
  <c r="R1434" i="14"/>
  <c r="R1328" i="14"/>
  <c r="R1208" i="14"/>
  <c r="R962" i="14"/>
  <c r="R1109" i="14"/>
  <c r="R982" i="14"/>
  <c r="R867" i="14"/>
  <c r="R604" i="14"/>
  <c r="R642" i="14"/>
  <c r="R2421" i="14"/>
  <c r="R2344" i="14"/>
  <c r="A2344" i="14" s="1"/>
  <c r="R2274" i="14"/>
  <c r="R2185" i="14"/>
  <c r="R2036" i="14"/>
  <c r="R2004" i="14"/>
  <c r="A2004" i="14" s="1"/>
  <c r="R1923" i="14"/>
  <c r="R1792" i="14"/>
  <c r="R1640" i="14"/>
  <c r="R1450" i="14"/>
  <c r="R1428" i="14"/>
  <c r="R1310" i="14"/>
  <c r="R1136" i="14"/>
  <c r="R1169" i="14"/>
  <c r="R985" i="14"/>
  <c r="R1107" i="14"/>
  <c r="R974" i="14"/>
  <c r="R775" i="14"/>
  <c r="R859" i="14"/>
  <c r="R69" i="14"/>
  <c r="R2417" i="14"/>
  <c r="R2363" i="14"/>
  <c r="R2233" i="14"/>
  <c r="R2113" i="14"/>
  <c r="R2035" i="14"/>
  <c r="R1937" i="14"/>
  <c r="R1915" i="14"/>
  <c r="R1816" i="14"/>
  <c r="R1746" i="14"/>
  <c r="R1600" i="14"/>
  <c r="R1496" i="14"/>
  <c r="R1338" i="14"/>
  <c r="R1132" i="14"/>
  <c r="R1024" i="14"/>
  <c r="R1072" i="14"/>
  <c r="A1072" i="14" s="1"/>
  <c r="R753" i="14"/>
  <c r="R568" i="14"/>
  <c r="R727" i="14"/>
  <c r="R408" i="14"/>
  <c r="R397" i="14"/>
  <c r="R127" i="14"/>
  <c r="R25" i="14"/>
  <c r="R102" i="14"/>
  <c r="R65" i="14"/>
  <c r="R26" i="14"/>
  <c r="R58" i="14"/>
  <c r="R302" i="14"/>
  <c r="R174" i="14"/>
  <c r="R206" i="14"/>
  <c r="R238" i="14"/>
  <c r="R334" i="14"/>
  <c r="R179" i="14"/>
  <c r="R211" i="14"/>
  <c r="R243" i="14"/>
  <c r="R275" i="14"/>
  <c r="R522" i="14"/>
  <c r="R686" i="14"/>
  <c r="R518" i="14"/>
  <c r="R526" i="14"/>
  <c r="R706" i="14"/>
  <c r="R575" i="14"/>
  <c r="R607" i="14"/>
  <c r="R639" i="14"/>
  <c r="R671" i="14"/>
  <c r="R703" i="14"/>
  <c r="R536" i="14"/>
  <c r="R873" i="14"/>
  <c r="R905" i="14"/>
  <c r="R875" i="14"/>
  <c r="R1115" i="14"/>
  <c r="R1023" i="14"/>
  <c r="R1055" i="14"/>
  <c r="R1087" i="14"/>
  <c r="R1227" i="14"/>
  <c r="A1227" i="14" s="1"/>
  <c r="R1255" i="14"/>
  <c r="R1065" i="14"/>
  <c r="R1441" i="14"/>
  <c r="R1453" i="14"/>
  <c r="R1485" i="14"/>
  <c r="R1562" i="14"/>
  <c r="R1583" i="14"/>
  <c r="R1623" i="14"/>
  <c r="R1678" i="14"/>
  <c r="A1678" i="14" s="1"/>
  <c r="R1586" i="14"/>
  <c r="R1618" i="14"/>
  <c r="R1650" i="14"/>
  <c r="R1791" i="14"/>
  <c r="R1767" i="14"/>
  <c r="R1823" i="14"/>
  <c r="R1845" i="14"/>
  <c r="A1845" i="14" s="1"/>
  <c r="R1983" i="14"/>
  <c r="A1983" i="14" s="1"/>
  <c r="R2025" i="14"/>
  <c r="R2019" i="14"/>
  <c r="R2127" i="14"/>
  <c r="R2164" i="14"/>
  <c r="A2164" i="14" s="1"/>
  <c r="R2178" i="14"/>
  <c r="R2196" i="14"/>
  <c r="R2286" i="14"/>
  <c r="A2286" i="14" s="1"/>
  <c r="R2332" i="14"/>
  <c r="A2332" i="14" s="1"/>
  <c r="R2422" i="14"/>
  <c r="R2420" i="14"/>
  <c r="R697" i="14"/>
  <c r="R2023" i="14"/>
  <c r="R2095" i="14"/>
  <c r="R2000" i="14"/>
  <c r="A2000" i="14" s="1"/>
  <c r="R2148" i="14"/>
  <c r="A2148" i="14" s="1"/>
  <c r="R1561" i="14"/>
  <c r="R2133" i="14"/>
  <c r="A2133" i="14" s="1"/>
  <c r="R2264" i="14"/>
  <c r="R2028" i="14"/>
  <c r="R1990" i="14"/>
  <c r="A1990" i="14" s="1"/>
  <c r="R2374" i="14"/>
  <c r="R2132" i="14"/>
  <c r="A2132" i="14" s="1"/>
  <c r="R1344" i="14"/>
  <c r="R2002" i="14"/>
  <c r="A2002" i="14" s="1"/>
  <c r="R2256" i="14"/>
  <c r="R2134" i="14"/>
  <c r="A2134" i="14" s="1"/>
  <c r="R1938" i="14"/>
  <c r="R1521" i="14"/>
  <c r="R1257" i="14"/>
  <c r="R1683" i="14"/>
  <c r="A1683" i="14" s="1"/>
  <c r="R1588" i="14"/>
  <c r="R1476" i="14"/>
  <c r="R1347" i="14"/>
  <c r="R1379" i="14"/>
  <c r="A1379" i="14" s="1"/>
  <c r="R1392" i="14"/>
  <c r="R1199" i="14"/>
  <c r="R1068" i="14"/>
  <c r="A1068" i="14" s="1"/>
  <c r="R919" i="14"/>
  <c r="A919" i="14" s="1"/>
  <c r="R831" i="14"/>
  <c r="R481" i="14"/>
  <c r="R554" i="14"/>
  <c r="R550" i="14"/>
  <c r="R714" i="14"/>
  <c r="R2359" i="14"/>
  <c r="R2284" i="14"/>
  <c r="A2284" i="14" s="1"/>
  <c r="R2141" i="14"/>
  <c r="A2141" i="14" s="1"/>
  <c r="R1986" i="14"/>
  <c r="A1986" i="14" s="1"/>
  <c r="R1903" i="14"/>
  <c r="R1848" i="14"/>
  <c r="A1848" i="14" s="1"/>
  <c r="R1524" i="14"/>
  <c r="A1524" i="14" s="1"/>
  <c r="R1644" i="14"/>
  <c r="R1542" i="14"/>
  <c r="R1418" i="14"/>
  <c r="R1249" i="14"/>
  <c r="R1155" i="14"/>
  <c r="R1069" i="14"/>
  <c r="A1069" i="14" s="1"/>
  <c r="R1002" i="14"/>
  <c r="R900" i="14"/>
  <c r="R764" i="14"/>
  <c r="A764" i="14" s="1"/>
  <c r="R509" i="14"/>
  <c r="R718" i="14"/>
  <c r="R1032" i="14"/>
  <c r="R1078" i="14"/>
  <c r="R796" i="14"/>
  <c r="R788" i="14"/>
  <c r="R530" i="14"/>
  <c r="R1054" i="14"/>
  <c r="R963" i="14"/>
  <c r="R771" i="14"/>
  <c r="A771" i="14" s="1"/>
  <c r="R620" i="14"/>
  <c r="R462" i="14"/>
  <c r="A462" i="14" s="1"/>
  <c r="R945" i="14"/>
  <c r="R1135" i="14"/>
  <c r="R835" i="14"/>
  <c r="R799" i="14"/>
  <c r="R596" i="14"/>
  <c r="R2238" i="14"/>
  <c r="R2100" i="14"/>
  <c r="R1969" i="14"/>
  <c r="R1927" i="14"/>
  <c r="R1827" i="14"/>
  <c r="A1827" i="14" s="1"/>
  <c r="R1770" i="14"/>
  <c r="R1645" i="14"/>
  <c r="R1443" i="14"/>
  <c r="R1374" i="14"/>
  <c r="A1374" i="14" s="1"/>
  <c r="R1140" i="14"/>
  <c r="R956" i="14"/>
  <c r="R1081" i="14"/>
  <c r="R957" i="14"/>
  <c r="R929" i="14"/>
  <c r="R672" i="14"/>
  <c r="R488" i="14"/>
  <c r="R634" i="14"/>
  <c r="R2425" i="14"/>
  <c r="R2393" i="14"/>
  <c r="R2241" i="14"/>
  <c r="R2231" i="14"/>
  <c r="R2055" i="14"/>
  <c r="R1941" i="14"/>
  <c r="R1957" i="14"/>
  <c r="R1788" i="14"/>
  <c r="R1625" i="14"/>
  <c r="R1442" i="14"/>
  <c r="R1332" i="14"/>
  <c r="R1387" i="14"/>
  <c r="R1116" i="14"/>
  <c r="R1082" i="14"/>
  <c r="R953" i="14"/>
  <c r="R1012" i="14"/>
  <c r="R820" i="14"/>
  <c r="R728" i="14"/>
  <c r="R803" i="14"/>
  <c r="R2423" i="14"/>
  <c r="R2342" i="14"/>
  <c r="A2342" i="14" s="1"/>
  <c r="R2248" i="14"/>
  <c r="R2162" i="14"/>
  <c r="A2162" i="14" s="1"/>
  <c r="R2076" i="14"/>
  <c r="R1917" i="14"/>
  <c r="R1878" i="14"/>
  <c r="R1856" i="14"/>
  <c r="A1856" i="14" s="1"/>
  <c r="R1703" i="14"/>
  <c r="R1551" i="14"/>
  <c r="R1454" i="14"/>
  <c r="R1366" i="14"/>
  <c r="R1112" i="14"/>
  <c r="R1041" i="14"/>
  <c r="R1037" i="14"/>
  <c r="R832" i="14"/>
  <c r="R725" i="14"/>
  <c r="R733" i="14"/>
  <c r="R352" i="14"/>
  <c r="R442" i="14"/>
  <c r="R91" i="14"/>
  <c r="R13" i="14"/>
  <c r="R114" i="14"/>
  <c r="R66" i="14"/>
  <c r="R30" i="14"/>
  <c r="R6" i="14"/>
  <c r="A6" i="14" s="1"/>
  <c r="R304" i="14"/>
  <c r="R178" i="14"/>
  <c r="R210" i="14"/>
  <c r="R242" i="14"/>
  <c r="R151" i="14"/>
  <c r="R183" i="14"/>
  <c r="R215" i="14"/>
  <c r="R247" i="14"/>
  <c r="R279" i="14"/>
  <c r="R558" i="14"/>
  <c r="R512" i="14"/>
  <c r="R570" i="14"/>
  <c r="R542" i="14"/>
  <c r="R729" i="14"/>
  <c r="R579" i="14"/>
  <c r="R611" i="14"/>
  <c r="A611" i="14" s="1"/>
  <c r="R643" i="14"/>
  <c r="R675" i="14"/>
  <c r="R707" i="14"/>
  <c r="R540" i="14"/>
  <c r="R877" i="14"/>
  <c r="R909" i="14"/>
  <c r="R879" i="14"/>
  <c r="R1119" i="14"/>
  <c r="R1027" i="14"/>
  <c r="R1059" i="14"/>
  <c r="R1091" i="14"/>
  <c r="R1243" i="14"/>
  <c r="R1279" i="14"/>
  <c r="R1077" i="14"/>
  <c r="R1437" i="14"/>
  <c r="R1457" i="14"/>
  <c r="R1489" i="14"/>
  <c r="R1543" i="14"/>
  <c r="R1587" i="14"/>
  <c r="R1627" i="14"/>
  <c r="R1677" i="14"/>
  <c r="A1677" i="14" s="1"/>
  <c r="R1590" i="14"/>
  <c r="R1622" i="14"/>
  <c r="R1654" i="14"/>
  <c r="R1801" i="14"/>
  <c r="R1771" i="14"/>
  <c r="R1817" i="14"/>
  <c r="R1849" i="14"/>
  <c r="A1849" i="14" s="1"/>
  <c r="R1989" i="14"/>
  <c r="A1989" i="14" s="1"/>
  <c r="R2049" i="14"/>
  <c r="R2077" i="14"/>
  <c r="R2131" i="14"/>
  <c r="A2131" i="14" s="1"/>
  <c r="R2198" i="14"/>
  <c r="R2182" i="14"/>
  <c r="R2199" i="14"/>
  <c r="R2288" i="14"/>
  <c r="A2288" i="14" s="1"/>
  <c r="R2352" i="14"/>
  <c r="R2426" i="14"/>
  <c r="R2424" i="14"/>
  <c r="H2480" i="14"/>
  <c r="G2480" i="14"/>
  <c r="I2480" i="14"/>
  <c r="A1489" i="14" l="1"/>
  <c r="A352" i="14"/>
  <c r="A2198" i="14"/>
  <c r="A304" i="14"/>
  <c r="A1801" i="14"/>
  <c r="A279" i="14"/>
  <c r="A643" i="14"/>
  <c r="A879" i="14"/>
  <c r="A1243" i="14"/>
  <c r="A252" i="14"/>
  <c r="A294" i="14"/>
  <c r="A282" i="14"/>
  <c r="A596" i="14"/>
  <c r="A209" i="14"/>
  <c r="A423" i="14"/>
  <c r="A1284" i="14"/>
  <c r="A257" i="14"/>
  <c r="A220" i="14"/>
  <c r="A1081" i="14"/>
  <c r="A2042" i="14"/>
  <c r="A363" i="14"/>
  <c r="A2077" i="14"/>
  <c r="A1627" i="14"/>
  <c r="A540" i="14"/>
  <c r="A13" i="14"/>
  <c r="A570" i="14"/>
  <c r="A1917" i="14"/>
  <c r="A1116" i="14"/>
  <c r="A2055" i="14"/>
  <c r="A672" i="14"/>
  <c r="A1645" i="14"/>
  <c r="A84" i="14"/>
  <c r="A1078" i="14"/>
  <c r="A509" i="14"/>
  <c r="A1542" i="14"/>
  <c r="A2359" i="14"/>
  <c r="A1798" i="14"/>
  <c r="A1459" i="14"/>
  <c r="A2183" i="14"/>
  <c r="A1793" i="14"/>
  <c r="A870" i="14"/>
  <c r="A359" i="14"/>
  <c r="A577" i="14"/>
  <c r="A427" i="14"/>
  <c r="A738" i="14"/>
  <c r="A1417" i="14"/>
  <c r="A1218" i="14"/>
  <c r="A2127" i="14"/>
  <c r="A1650" i="14"/>
  <c r="A1453" i="14"/>
  <c r="A1115" i="14"/>
  <c r="A607" i="14"/>
  <c r="A243" i="14"/>
  <c r="A58" i="14"/>
  <c r="A727" i="14"/>
  <c r="A1600" i="14"/>
  <c r="A2363" i="14"/>
  <c r="A1640" i="14"/>
  <c r="A2421" i="14"/>
  <c r="A1109" i="14"/>
  <c r="A660" i="14"/>
  <c r="A420" i="14"/>
  <c r="A400" i="14"/>
  <c r="A232" i="14"/>
  <c r="A1080" i="14"/>
  <c r="A1860" i="14"/>
  <c r="A301" i="14"/>
  <c r="A1289" i="14"/>
  <c r="A1906" i="14"/>
  <c r="A2353" i="14"/>
  <c r="A1483" i="14"/>
  <c r="A1730" i="14"/>
  <c r="A531" i="14"/>
  <c r="A886" i="14"/>
  <c r="A854" i="14"/>
  <c r="A105" i="14"/>
  <c r="A241" i="14"/>
  <c r="A641" i="14"/>
  <c r="A549" i="14"/>
  <c r="A2416" i="14"/>
  <c r="A2069" i="14"/>
  <c r="A1614" i="14"/>
  <c r="A1433" i="14"/>
  <c r="A571" i="14"/>
  <c r="A207" i="14"/>
  <c r="A22" i="14"/>
  <c r="A632" i="14"/>
  <c r="A1786" i="14"/>
  <c r="A24" i="14"/>
  <c r="A1978" i="14"/>
  <c r="A80" i="14"/>
  <c r="A1240" i="14"/>
  <c r="A2101" i="14"/>
  <c r="A600" i="14"/>
  <c r="A720" i="14"/>
  <c r="A476" i="14"/>
  <c r="A2059" i="14"/>
  <c r="A404" i="14"/>
  <c r="A1323" i="14"/>
  <c r="A2428" i="14"/>
  <c r="A1326" i="14"/>
  <c r="A1820" i="14"/>
  <c r="A1343" i="14"/>
  <c r="A129" i="14"/>
  <c r="A1768" i="14"/>
  <c r="A2072" i="14"/>
  <c r="A653" i="14"/>
  <c r="A705" i="14"/>
  <c r="A601" i="14"/>
  <c r="A89" i="14"/>
  <c r="A1389" i="14"/>
  <c r="A379" i="14"/>
  <c r="A693" i="14"/>
  <c r="A1777" i="14"/>
  <c r="A2412" i="14"/>
  <c r="A2061" i="14"/>
  <c r="A1610" i="14"/>
  <c r="A1432" i="14"/>
  <c r="A567" i="14"/>
  <c r="A203" i="14"/>
  <c r="A14" i="14"/>
  <c r="A680" i="14"/>
  <c r="A1719" i="14"/>
  <c r="A15" i="14"/>
  <c r="A1954" i="14"/>
  <c r="A244" i="14"/>
  <c r="A1302" i="14"/>
  <c r="A2040" i="14"/>
  <c r="A1247" i="14"/>
  <c r="A880" i="14"/>
  <c r="A723" i="14"/>
  <c r="A1902" i="14"/>
  <c r="A392" i="14"/>
  <c r="A1128" i="14"/>
  <c r="A1933" i="14"/>
  <c r="A2391" i="14"/>
  <c r="A1500" i="14"/>
  <c r="A1934" i="14"/>
  <c r="A1709" i="14"/>
  <c r="A507" i="14"/>
  <c r="A1736" i="14"/>
  <c r="A347" i="14"/>
  <c r="A826" i="14"/>
  <c r="A2230" i="14"/>
  <c r="A2112" i="14"/>
  <c r="A1638" i="14"/>
  <c r="A1554" i="14"/>
  <c r="A1275" i="14"/>
  <c r="A595" i="14"/>
  <c r="A231" i="14"/>
  <c r="A46" i="14"/>
  <c r="A755" i="14"/>
  <c r="A1667" i="14"/>
  <c r="A71" i="14"/>
  <c r="A1932" i="14"/>
  <c r="A876" i="14"/>
  <c r="A676" i="14"/>
  <c r="A394" i="14"/>
  <c r="A405" i="14"/>
  <c r="A1909" i="14"/>
  <c r="A444" i="14"/>
  <c r="A2432" i="14"/>
  <c r="A1456" i="14"/>
  <c r="A2075" i="14"/>
  <c r="A2270" i="14"/>
  <c r="A2087" i="14"/>
  <c r="A1106" i="14"/>
  <c r="A2405" i="14"/>
  <c r="A213" i="14"/>
  <c r="A1628" i="14"/>
  <c r="A2246" i="14"/>
  <c r="A1599" i="14"/>
  <c r="A1157" i="14"/>
  <c r="A719" i="14"/>
  <c r="A546" i="14"/>
  <c r="A222" i="14"/>
  <c r="A298" i="14"/>
  <c r="A1130" i="14"/>
  <c r="A287" i="14"/>
  <c r="A1395" i="14"/>
  <c r="A2123" i="14"/>
  <c r="A498" i="14"/>
  <c r="A35" i="14"/>
  <c r="A440" i="14"/>
  <c r="A2179" i="14"/>
  <c r="A871" i="14"/>
  <c r="A1592" i="14"/>
  <c r="A1364" i="14"/>
  <c r="A1742" i="14"/>
  <c r="A1585" i="14"/>
  <c r="A2128" i="14"/>
  <c r="A1513" i="14"/>
  <c r="A1764" i="14"/>
  <c r="A846" i="14"/>
  <c r="A914" i="14"/>
  <c r="A1806" i="14"/>
  <c r="A2038" i="14"/>
  <c r="A1252" i="14"/>
  <c r="A1541" i="14"/>
  <c r="A1660" i="14"/>
  <c r="A805" i="14"/>
  <c r="A551" i="14"/>
  <c r="A2050" i="14"/>
  <c r="A1250" i="14"/>
  <c r="A1162" i="14"/>
  <c r="A2409" i="14"/>
  <c r="A1202" i="14"/>
  <c r="A2098" i="14"/>
  <c r="A2190" i="14"/>
  <c r="A1779" i="14"/>
  <c r="A1559" i="14"/>
  <c r="A683" i="14"/>
  <c r="A590" i="14"/>
  <c r="A186" i="14"/>
  <c r="A380" i="14"/>
  <c r="A1411" i="14"/>
  <c r="A418" i="14"/>
  <c r="A1362" i="14"/>
  <c r="A2272" i="14"/>
  <c r="A1795" i="14"/>
  <c r="A320" i="14"/>
  <c r="A96" i="14"/>
  <c r="A150" i="14"/>
  <c r="A346" i="14"/>
  <c r="A1141" i="14"/>
  <c r="A1714" i="14"/>
  <c r="A381" i="14"/>
  <c r="A1253" i="14"/>
  <c r="A1904" i="14"/>
  <c r="A2021" i="14"/>
  <c r="A1960" i="14"/>
  <c r="A1120" i="14"/>
  <c r="A1944" i="14"/>
  <c r="A1345" i="14"/>
  <c r="A503" i="14"/>
  <c r="A253" i="14"/>
  <c r="A367" i="14"/>
  <c r="A746" i="14"/>
  <c r="A717" i="14"/>
  <c r="A625" i="14"/>
  <c r="A97" i="14"/>
  <c r="A2266" i="14"/>
  <c r="A1821" i="14"/>
  <c r="A1591" i="14"/>
  <c r="A1095" i="14"/>
  <c r="A711" i="14"/>
  <c r="A516" i="14"/>
  <c r="A214" i="14"/>
  <c r="A350" i="14"/>
  <c r="A2115" i="14"/>
  <c r="A741" i="14"/>
  <c r="A1402" i="14"/>
  <c r="A2245" i="14"/>
  <c r="A824" i="14"/>
  <c r="A582" i="14"/>
  <c r="A295" i="14"/>
  <c r="A330" i="14"/>
  <c r="A78" i="14"/>
  <c r="A1977" i="14"/>
  <c r="A628" i="14"/>
  <c r="A1517" i="14"/>
  <c r="A2389" i="14"/>
  <c r="A2071" i="14"/>
  <c r="A2044" i="14"/>
  <c r="A1936" i="14"/>
  <c r="A519" i="14"/>
  <c r="A149" i="14"/>
  <c r="A242" i="14"/>
  <c r="A2199" i="14"/>
  <c r="A1817" i="14"/>
  <c r="A1587" i="14"/>
  <c r="A1091" i="14"/>
  <c r="A707" i="14"/>
  <c r="A512" i="14"/>
  <c r="A210" i="14"/>
  <c r="A91" i="14"/>
  <c r="A1112" i="14"/>
  <c r="A2076" i="14"/>
  <c r="A398" i="14"/>
  <c r="A1387" i="14"/>
  <c r="A2231" i="14"/>
  <c r="A1770" i="14"/>
  <c r="A377" i="14"/>
  <c r="A144" i="14"/>
  <c r="A9" i="14"/>
  <c r="A1644" i="14"/>
  <c r="A88" i="14"/>
  <c r="A1257" i="14"/>
  <c r="A1930" i="14"/>
  <c r="A1273" i="14"/>
  <c r="A2392" i="14"/>
  <c r="A1781" i="14"/>
  <c r="A1761" i="14"/>
  <c r="A757" i="14"/>
  <c r="A806" i="14"/>
  <c r="A521" i="14"/>
  <c r="A1194" i="14"/>
  <c r="A874" i="14"/>
  <c r="A2420" i="14"/>
  <c r="A2019" i="14"/>
  <c r="A1618" i="14"/>
  <c r="A1441" i="14"/>
  <c r="A875" i="14"/>
  <c r="A575" i="14"/>
  <c r="A211" i="14"/>
  <c r="A26" i="14"/>
  <c r="A568" i="14"/>
  <c r="A1746" i="14"/>
  <c r="A2417" i="14"/>
  <c r="A1107" i="14"/>
  <c r="A1792" i="14"/>
  <c r="A83" i="14"/>
  <c r="A888" i="14"/>
  <c r="A747" i="14"/>
  <c r="A373" i="14"/>
  <c r="A116" i="14"/>
  <c r="A1110" i="14"/>
  <c r="A1939" i="14"/>
  <c r="A430" i="14"/>
  <c r="A1360" i="14"/>
  <c r="A1962" i="14"/>
  <c r="A2279" i="14"/>
  <c r="A1212" i="14"/>
  <c r="A1883" i="14"/>
  <c r="A357" i="14"/>
  <c r="A2034" i="14"/>
  <c r="A77" i="14"/>
  <c r="A237" i="14"/>
  <c r="A395" i="14"/>
  <c r="A685" i="14"/>
  <c r="A1773" i="14"/>
  <c r="A2418" i="14"/>
  <c r="A2022" i="14"/>
  <c r="A1582" i="14"/>
  <c r="A901" i="14"/>
  <c r="A745" i="14"/>
  <c r="A175" i="14"/>
  <c r="A126" i="14"/>
  <c r="A784" i="14"/>
  <c r="A180" i="14"/>
  <c r="A448" i="14"/>
  <c r="A1424" i="14"/>
  <c r="A2217" i="14"/>
  <c r="A836" i="14"/>
  <c r="A891" i="14"/>
  <c r="A421" i="14"/>
  <c r="A1316" i="14"/>
  <c r="A2120" i="14"/>
  <c r="A513" i="14"/>
  <c r="A2414" i="14"/>
  <c r="A1573" i="14"/>
  <c r="A1479" i="14"/>
  <c r="A2031" i="14"/>
  <c r="A2242" i="14"/>
  <c r="A233" i="14"/>
  <c r="A2192" i="14"/>
  <c r="A121" i="14"/>
  <c r="A790" i="14"/>
  <c r="A431" i="14"/>
  <c r="A221" i="14"/>
  <c r="A2068" i="14"/>
  <c r="A435" i="14"/>
  <c r="A117" i="14"/>
  <c r="A1176" i="14"/>
  <c r="A2410" i="14"/>
  <c r="A1578" i="14"/>
  <c r="A897" i="14"/>
  <c r="A694" i="14"/>
  <c r="A171" i="14"/>
  <c r="A110" i="14"/>
  <c r="A748" i="14"/>
  <c r="A1879" i="14"/>
  <c r="A140" i="14"/>
  <c r="A1133" i="14"/>
  <c r="A417" i="14"/>
  <c r="A1431" i="14"/>
  <c r="A55" i="14"/>
  <c r="A1138" i="14"/>
  <c r="A1143" i="14"/>
  <c r="A735" i="14"/>
  <c r="A1251" i="14"/>
  <c r="A1908" i="14"/>
  <c r="A650" i="14"/>
  <c r="A1331" i="14"/>
  <c r="A1546" i="14"/>
  <c r="A2205" i="14"/>
  <c r="A1129" i="14"/>
  <c r="A1871" i="14"/>
  <c r="A2047" i="14"/>
  <c r="A2202" i="14"/>
  <c r="A1325" i="14"/>
  <c r="A2214" i="14"/>
  <c r="A365" i="14"/>
  <c r="A1632" i="14"/>
  <c r="A2404" i="14"/>
  <c r="A2053" i="14"/>
  <c r="A1606" i="14"/>
  <c r="A1300" i="14"/>
  <c r="A563" i="14"/>
  <c r="A199" i="14"/>
  <c r="A10" i="14"/>
  <c r="A839" i="14"/>
  <c r="A1706" i="14"/>
  <c r="A2427" i="14"/>
  <c r="A272" i="14"/>
  <c r="A1200" i="14"/>
  <c r="A787" i="14"/>
  <c r="A505" i="14"/>
  <c r="A429" i="14"/>
  <c r="A2119" i="14"/>
  <c r="A475" i="14"/>
  <c r="A1462" i="14"/>
  <c r="A1114" i="14"/>
  <c r="A2073" i="14"/>
  <c r="A2189" i="14"/>
  <c r="A1972" i="14"/>
  <c r="A1363" i="14"/>
  <c r="A1862" i="14"/>
  <c r="A70" i="14"/>
  <c r="A1276" i="14"/>
  <c r="A319" i="14"/>
  <c r="A2209" i="14"/>
  <c r="A1783" i="14"/>
  <c r="A1563" i="14"/>
  <c r="A687" i="14"/>
  <c r="A606" i="14"/>
  <c r="A190" i="14"/>
  <c r="A328" i="14"/>
  <c r="A1386" i="14"/>
  <c r="A401" i="14"/>
  <c r="A1241" i="14"/>
  <c r="A2114" i="14"/>
  <c r="A791" i="14"/>
  <c r="A1607" i="14"/>
  <c r="A196" i="14"/>
  <c r="A1142" i="14"/>
  <c r="A576" i="14"/>
  <c r="A1400" i="14"/>
  <c r="A808" i="14"/>
  <c r="A1715" i="14"/>
  <c r="A1148" i="14"/>
  <c r="A1565" i="14"/>
  <c r="A1892" i="14"/>
  <c r="A1951" i="14"/>
  <c r="A1794" i="14"/>
  <c r="A1440" i="14"/>
  <c r="A1206" i="14"/>
  <c r="A882" i="14"/>
  <c r="A890" i="14"/>
  <c r="A113" i="14"/>
  <c r="A1785" i="14"/>
  <c r="A1757" i="14"/>
  <c r="A1721" i="14"/>
  <c r="A1270" i="14"/>
  <c r="A1272" i="14"/>
  <c r="A371" i="14"/>
  <c r="A1409" i="14"/>
  <c r="A734" i="14"/>
  <c r="A1299" i="14"/>
  <c r="A529" i="14"/>
  <c r="A2223" i="14"/>
  <c r="A1809" i="14"/>
  <c r="A1497" i="14"/>
  <c r="A651" i="14"/>
  <c r="A338" i="14"/>
  <c r="A354" i="14"/>
  <c r="A348" i="14"/>
  <c r="A1502" i="14"/>
  <c r="A2203" i="14"/>
  <c r="A489" i="14"/>
  <c r="A1488" i="14"/>
  <c r="A827" i="14"/>
  <c r="A386" i="14"/>
  <c r="A382" i="14"/>
  <c r="A274" i="14"/>
  <c r="A1147" i="14"/>
  <c r="A1943" i="14"/>
  <c r="A393" i="14"/>
  <c r="A1261" i="14"/>
  <c r="A2103" i="14"/>
  <c r="A2259" i="14"/>
  <c r="A1244" i="14"/>
  <c r="A1438" i="14"/>
  <c r="A1452" i="14"/>
  <c r="A573" i="14"/>
  <c r="A782" i="14"/>
  <c r="A1509" i="14"/>
  <c r="A637" i="14"/>
  <c r="A2232" i="14"/>
  <c r="A785" i="14"/>
  <c r="A2033" i="14"/>
  <c r="A1549" i="14"/>
  <c r="A2186" i="14"/>
  <c r="A1775" i="14"/>
  <c r="A1547" i="14"/>
  <c r="A679" i="14"/>
  <c r="A574" i="14"/>
  <c r="A182" i="14"/>
  <c r="A396" i="14"/>
  <c r="A1327" i="14"/>
  <c r="A668" i="14"/>
  <c r="A2351" i="14"/>
  <c r="A1134" i="14"/>
  <c r="A1876" i="14"/>
  <c r="A449" i="14"/>
  <c r="A79" i="14"/>
  <c r="A290" i="14"/>
  <c r="A131" i="14"/>
  <c r="A2015" i="14"/>
  <c r="A851" i="14"/>
  <c r="A1603" i="14"/>
  <c r="A1940" i="14"/>
  <c r="A2267" i="14"/>
  <c r="A1193" i="14"/>
  <c r="A2218" i="14"/>
  <c r="A833" i="14"/>
  <c r="A1808" i="14"/>
  <c r="A2182" i="14"/>
  <c r="A1771" i="14"/>
  <c r="A1543" i="14"/>
  <c r="A675" i="14"/>
  <c r="A558" i="14"/>
  <c r="A178" i="14"/>
  <c r="A442" i="14"/>
  <c r="A1366" i="14"/>
  <c r="A803" i="14"/>
  <c r="A1332" i="14"/>
  <c r="A2241" i="14"/>
  <c r="A426" i="14"/>
  <c r="A123" i="14"/>
  <c r="A212" i="14"/>
  <c r="A11" i="14"/>
  <c r="A900" i="14"/>
  <c r="A134" i="14"/>
  <c r="A1199" i="14"/>
  <c r="A1521" i="14"/>
  <c r="A1561" i="14"/>
  <c r="A2095" i="14"/>
  <c r="A793" i="14"/>
  <c r="A1749" i="14"/>
  <c r="A1729" i="14"/>
  <c r="A2054" i="14"/>
  <c r="A1874" i="14"/>
  <c r="A1724" i="14"/>
  <c r="A2422" i="14"/>
  <c r="A2025" i="14"/>
  <c r="A1586" i="14"/>
  <c r="A905" i="14"/>
  <c r="A706" i="14"/>
  <c r="A179" i="14"/>
  <c r="A65" i="14"/>
  <c r="A753" i="14"/>
  <c r="A1816" i="14"/>
  <c r="A69" i="14"/>
  <c r="A1923" i="14"/>
  <c r="A300" i="14"/>
  <c r="A1208" i="14"/>
  <c r="A2080" i="14"/>
  <c r="A868" i="14"/>
  <c r="A712" i="14"/>
  <c r="A428" i="14"/>
  <c r="A2107" i="14"/>
  <c r="A369" i="14"/>
  <c r="A1439" i="14"/>
  <c r="A2172" i="14"/>
  <c r="A2408" i="14"/>
  <c r="A1474" i="14"/>
  <c r="A2065" i="14"/>
  <c r="A473" i="14"/>
  <c r="A48" i="14"/>
  <c r="A269" i="14"/>
  <c r="A589" i="14"/>
  <c r="A515" i="14"/>
  <c r="A906" i="14"/>
  <c r="A1242" i="14"/>
  <c r="A1877" i="14"/>
  <c r="A1671" i="14"/>
  <c r="A1239" i="14"/>
  <c r="A869" i="14"/>
  <c r="A502" i="14"/>
  <c r="A266" i="14"/>
  <c r="A86" i="14"/>
  <c r="A1171" i="14"/>
  <c r="A1971" i="14"/>
  <c r="A204" i="14"/>
  <c r="A1297" i="14"/>
  <c r="A2091" i="14"/>
  <c r="A1460" i="14"/>
  <c r="A112" i="14"/>
  <c r="A847" i="14"/>
  <c r="A904" i="14"/>
  <c r="A1351" i="14"/>
  <c r="A2265" i="14"/>
  <c r="A783" i="14"/>
  <c r="A1727" i="14"/>
  <c r="A2384" i="14"/>
  <c r="A1311" i="14"/>
  <c r="A1961" i="14"/>
  <c r="A1935" i="14"/>
  <c r="A2275" i="14"/>
  <c r="A629" i="14"/>
  <c r="A261" i="14"/>
  <c r="A169" i="14"/>
  <c r="A2397" i="14"/>
  <c r="A52" i="14"/>
  <c r="A485" i="14"/>
  <c r="A339" i="14"/>
  <c r="A1976" i="14"/>
  <c r="A2094" i="14"/>
  <c r="A1728" i="14"/>
  <c r="A2366" i="14"/>
  <c r="A1869" i="14"/>
  <c r="A1647" i="14"/>
  <c r="A751" i="14"/>
  <c r="A494" i="14"/>
  <c r="A262" i="14"/>
  <c r="A18" i="14"/>
  <c r="A1882" i="14"/>
  <c r="A306" i="14"/>
  <c r="A1177" i="14"/>
  <c r="A804" i="14"/>
  <c r="A1499" i="14"/>
  <c r="A115" i="14"/>
  <c r="A49" i="14"/>
  <c r="P2459" i="14"/>
  <c r="P2458" i="14"/>
  <c r="R915" i="14"/>
  <c r="A935" i="14" s="1"/>
  <c r="A2027" i="14"/>
  <c r="A446" i="14"/>
  <c r="A1406" i="14"/>
  <c r="A1723" i="14"/>
  <c r="A1306" i="14"/>
  <c r="A1339" i="14"/>
  <c r="A2084" i="14"/>
  <c r="A1180" i="14"/>
  <c r="A2390" i="14"/>
  <c r="A2029" i="14"/>
  <c r="A2102" i="14"/>
  <c r="A387" i="14"/>
  <c r="A63" i="14"/>
  <c r="A2406" i="14"/>
  <c r="A1574" i="14"/>
  <c r="A1173" i="14"/>
  <c r="A893" i="14"/>
  <c r="A674" i="14"/>
  <c r="A167" i="14"/>
  <c r="A106" i="14"/>
  <c r="A819" i="14"/>
  <c r="A1910" i="14"/>
  <c r="A27" i="14"/>
  <c r="A1125" i="14"/>
  <c r="A1880" i="14"/>
  <c r="A260" i="14"/>
  <c r="A1354" i="14"/>
  <c r="A740" i="14"/>
  <c r="A892" i="14"/>
  <c r="A598" i="14"/>
  <c r="A2197" i="14"/>
  <c r="A759" i="14"/>
  <c r="A1555" i="14"/>
  <c r="A1550" i="14"/>
  <c r="A2176" i="14"/>
  <c r="A2349" i="14"/>
  <c r="A1617" i="14"/>
  <c r="A2269" i="14"/>
  <c r="A125" i="14"/>
  <c r="A245" i="14"/>
  <c r="A1802" i="14"/>
  <c r="A101" i="14"/>
  <c r="A2211" i="14"/>
  <c r="A1751" i="14"/>
  <c r="A1501" i="14"/>
  <c r="A655" i="14"/>
  <c r="A484" i="14"/>
  <c r="A362" i="14"/>
  <c r="A388" i="14"/>
  <c r="A1430" i="14"/>
  <c r="A2191" i="14"/>
  <c r="A610" i="14"/>
  <c r="A1422" i="14"/>
  <c r="A2235" i="14"/>
  <c r="A815" i="14"/>
  <c r="A1569" i="14"/>
  <c r="A370" i="14"/>
  <c r="A51" i="14"/>
  <c r="A1089" i="14"/>
  <c r="A1146" i="14"/>
  <c r="A752" i="14"/>
  <c r="A1537" i="14"/>
  <c r="A94" i="14"/>
  <c r="A1185" i="14"/>
  <c r="A1520" i="14"/>
  <c r="A2089" i="14"/>
  <c r="A2099" i="14"/>
  <c r="A1958" i="14"/>
  <c r="A2126" i="14"/>
  <c r="A1772" i="14"/>
  <c r="A1268" i="14"/>
  <c r="A1624" i="14"/>
  <c r="A1101" i="14"/>
  <c r="A181" i="14"/>
  <c r="A593" i="14"/>
  <c r="A1616" i="14"/>
  <c r="A525" i="14"/>
  <c r="A713" i="14"/>
  <c r="A1309" i="14"/>
  <c r="A1312" i="14"/>
  <c r="A2030" i="14"/>
  <c r="A677" i="14"/>
  <c r="A1294" i="14"/>
  <c r="A547" i="14"/>
  <c r="A60" i="14"/>
  <c r="A81" i="14"/>
  <c r="A1662" i="14"/>
  <c r="A1465" i="14"/>
  <c r="A1127" i="14"/>
  <c r="A619" i="14"/>
  <c r="A255" i="14"/>
  <c r="A118" i="14"/>
  <c r="A907" i="14"/>
  <c r="A1447" i="14"/>
  <c r="A2282" i="14"/>
  <c r="A912" i="14"/>
  <c r="A1657" i="14"/>
  <c r="A1088" i="14"/>
  <c r="A1893" i="14"/>
  <c r="A908" i="14"/>
  <c r="A624" i="14"/>
  <c r="A534" i="14"/>
  <c r="A504" i="14"/>
  <c r="A1956" i="14"/>
  <c r="A445" i="14"/>
  <c r="A1391" i="14"/>
  <c r="A2262" i="14"/>
  <c r="A2398" i="14"/>
  <c r="A1352" i="14"/>
  <c r="A1859" i="14"/>
  <c r="A1652" i="14"/>
  <c r="A778" i="14"/>
  <c r="A1274" i="14"/>
  <c r="A2357" i="14"/>
  <c r="A1651" i="14"/>
  <c r="A407" i="14"/>
  <c r="A1264" i="14"/>
  <c r="A809" i="14"/>
  <c r="A165" i="14"/>
  <c r="A2213" i="14"/>
  <c r="A1803" i="14"/>
  <c r="A1493" i="14"/>
  <c r="A647" i="14"/>
  <c r="A283" i="14"/>
  <c r="A326" i="14"/>
  <c r="A662" i="14"/>
  <c r="A1455" i="14"/>
  <c r="A2250" i="14"/>
  <c r="A823" i="14"/>
  <c r="A1609" i="14"/>
  <c r="A2433" i="14"/>
  <c r="A1897" i="14"/>
  <c r="A594" i="14"/>
  <c r="A425" i="14"/>
  <c r="A332" i="14"/>
  <c r="A1097" i="14"/>
  <c r="A2239" i="14"/>
  <c r="A899" i="14"/>
  <c r="A1762" i="14"/>
  <c r="A1604" i="14"/>
  <c r="A2395" i="14"/>
  <c r="A1466" i="14"/>
  <c r="A439" i="14"/>
  <c r="A1397" i="14"/>
  <c r="A1866" i="14"/>
  <c r="A372" i="14"/>
  <c r="A1392" i="14"/>
  <c r="A1938" i="14"/>
  <c r="A1946" i="14"/>
  <c r="A1498" i="14"/>
  <c r="A535" i="14"/>
  <c r="A2074" i="14"/>
  <c r="A1818" i="14"/>
  <c r="A845" i="14"/>
  <c r="A1255" i="14"/>
  <c r="A873" i="14"/>
  <c r="A526" i="14"/>
  <c r="A334" i="14"/>
  <c r="A102" i="14"/>
  <c r="A1915" i="14"/>
  <c r="A104" i="14"/>
  <c r="A1169" i="14"/>
  <c r="A410" i="14"/>
  <c r="A1328" i="14"/>
  <c r="A2177" i="14"/>
  <c r="A1235" i="14"/>
  <c r="A795" i="14"/>
  <c r="A811" i="14"/>
  <c r="A378" i="14"/>
  <c r="A1156" i="14"/>
  <c r="A688" i="14"/>
  <c r="A1539" i="14"/>
  <c r="A2260" i="14"/>
  <c r="A2253" i="14"/>
  <c r="A1707" i="14"/>
  <c r="A1103" i="14"/>
  <c r="A391" i="14"/>
  <c r="A201" i="14"/>
  <c r="A327" i="14"/>
  <c r="A1280" i="14"/>
  <c r="A829" i="14"/>
  <c r="A1234" i="14"/>
  <c r="A709" i="14"/>
  <c r="A2280" i="14"/>
  <c r="A1619" i="14"/>
  <c r="A1211" i="14"/>
  <c r="A532" i="14"/>
  <c r="A514" i="14"/>
  <c r="A234" i="14"/>
  <c r="A62" i="14"/>
  <c r="A1965" i="14"/>
  <c r="A450" i="14"/>
  <c r="A1340" i="14"/>
  <c r="A2175" i="14"/>
  <c r="A684" i="14"/>
  <c r="A1621" i="14"/>
  <c r="A490" i="14"/>
  <c r="A72" i="14"/>
  <c r="A636" i="14"/>
  <c r="A1475" i="14"/>
  <c r="A20" i="14"/>
  <c r="A1750" i="14"/>
  <c r="A1318" i="14"/>
  <c r="A1881" i="14"/>
  <c r="A2215" i="14"/>
  <c r="A1217" i="14"/>
  <c r="A2261" i="14"/>
  <c r="A2208" i="14"/>
  <c r="A2224" i="14"/>
  <c r="A451" i="14"/>
  <c r="A137" i="14"/>
  <c r="A205" i="14"/>
  <c r="A543" i="14"/>
  <c r="A1421" i="14"/>
  <c r="A2228" i="14"/>
  <c r="A197" i="14"/>
  <c r="A781" i="14"/>
  <c r="A2062" i="14"/>
  <c r="A2254" i="14"/>
  <c r="A1615" i="14"/>
  <c r="A1195" i="14"/>
  <c r="A528" i="14"/>
  <c r="A510" i="14"/>
  <c r="A230" i="14"/>
  <c r="A119" i="14"/>
  <c r="A368" i="14"/>
  <c r="A1334" i="14"/>
  <c r="A2167" i="14"/>
  <c r="A584" i="14"/>
  <c r="A1637" i="14"/>
  <c r="A698" i="14"/>
  <c r="A75" i="14"/>
  <c r="A57" i="14"/>
  <c r="A99" i="14"/>
  <c r="A1192" i="14"/>
  <c r="A2188" i="14"/>
  <c r="A664" i="14"/>
  <c r="A1766" i="14"/>
  <c r="A1950" i="14"/>
  <c r="A1577" i="14"/>
  <c r="A1608" i="14"/>
  <c r="A2278" i="14"/>
  <c r="A2255" i="14"/>
  <c r="A303" i="14"/>
  <c r="A1822" i="14"/>
  <c r="A161" i="14"/>
  <c r="A1756" i="14"/>
  <c r="A189" i="14"/>
  <c r="A1865" i="14"/>
  <c r="A1643" i="14"/>
  <c r="A1207" i="14"/>
  <c r="A743" i="14"/>
  <c r="A486" i="14"/>
  <c r="A258" i="14"/>
  <c r="A39" i="14"/>
  <c r="A1911" i="14"/>
  <c r="A256" i="14"/>
  <c r="A2092" i="14"/>
  <c r="A458" i="14"/>
  <c r="A43" i="14"/>
  <c r="A1096" i="14"/>
  <c r="A708" i="14"/>
  <c r="A1314" i="14"/>
  <c r="A2360" i="14"/>
  <c r="A732" i="14"/>
  <c r="A1747" i="14"/>
  <c r="A1929" i="14"/>
  <c r="A1894" i="14"/>
  <c r="A1359" i="14"/>
  <c r="A2085" i="14"/>
  <c r="A1278" i="14"/>
  <c r="A277" i="14"/>
  <c r="A1304" i="14"/>
  <c r="A1733" i="14"/>
  <c r="A786" i="14"/>
  <c r="A1666" i="14"/>
  <c r="A1469" i="14"/>
  <c r="A1131" i="14"/>
  <c r="A623" i="14"/>
  <c r="A259" i="14"/>
  <c r="A296" i="14"/>
  <c r="A722" i="14"/>
  <c r="A1468" i="14"/>
  <c r="A2268" i="14"/>
  <c r="A696" i="14"/>
  <c r="A1464" i="14"/>
  <c r="A2362" i="14"/>
  <c r="A1790" i="14"/>
  <c r="A496" i="14"/>
  <c r="A264" i="14"/>
  <c r="A53" i="14"/>
  <c r="A1560" i="14"/>
  <c r="A228" i="14"/>
  <c r="A1153" i="14"/>
  <c r="A1445" i="14"/>
  <c r="A1873" i="14"/>
  <c r="A2273" i="14"/>
  <c r="A2219" i="14"/>
  <c r="A2415" i="14"/>
  <c r="A1491" i="14"/>
  <c r="A1518" i="14"/>
  <c r="A2078" i="14"/>
  <c r="A1740" i="14"/>
  <c r="A1568" i="14"/>
  <c r="A1557" i="14"/>
  <c r="A1246" i="14"/>
  <c r="A1826" i="14"/>
  <c r="A1448" i="14"/>
  <c r="A669" i="14"/>
  <c r="A878" i="14"/>
  <c r="A797" i="14"/>
  <c r="A1708" i="14"/>
  <c r="A2064" i="14"/>
  <c r="A597" i="14"/>
  <c r="A898" i="14"/>
  <c r="A1365" i="14"/>
  <c r="A1254" i="14"/>
  <c r="A689" i="14"/>
  <c r="A2097" i="14"/>
  <c r="A1630" i="14"/>
  <c r="A1558" i="14"/>
  <c r="A887" i="14"/>
  <c r="A587" i="14"/>
  <c r="A223" i="14"/>
  <c r="A38" i="14"/>
  <c r="A588" i="14"/>
  <c r="A1754" i="14"/>
  <c r="A2385" i="14"/>
  <c r="A1183" i="14"/>
  <c r="A59" i="14"/>
  <c r="A1404" i="14"/>
  <c r="A2024" i="14"/>
  <c r="A749" i="14"/>
  <c r="A843" i="14"/>
  <c r="A700" i="14"/>
  <c r="A340" i="14"/>
  <c r="A1216" i="14"/>
  <c r="A2109" i="14"/>
  <c r="A564" i="14"/>
  <c r="A1495" i="14"/>
  <c r="A2372" i="14"/>
  <c r="A1507" i="14"/>
  <c r="A1734" i="14"/>
  <c r="A2016" i="14"/>
  <c r="A1870" i="14"/>
  <c r="A2386" i="14"/>
  <c r="A1858" i="14"/>
  <c r="A1166" i="14"/>
  <c r="A2377" i="14"/>
  <c r="A499" i="14"/>
  <c r="A477" i="14"/>
  <c r="A2434" i="14"/>
  <c r="A173" i="14"/>
  <c r="A1658" i="14"/>
  <c r="A1461" i="14"/>
  <c r="A1123" i="14"/>
  <c r="A251" i="14"/>
  <c r="A82" i="14"/>
  <c r="A1581" i="14"/>
  <c r="A1807" i="14"/>
  <c r="A37" i="14"/>
  <c r="A1187" i="14"/>
  <c r="A1955" i="14"/>
  <c r="A390" i="14"/>
  <c r="A356" i="14"/>
  <c r="A434" i="14"/>
  <c r="A1429" i="14"/>
  <c r="A2375" i="14"/>
  <c r="A1213" i="14"/>
  <c r="A1907" i="14"/>
  <c r="A2079" i="14"/>
  <c r="A1918" i="14"/>
  <c r="A810" i="14"/>
  <c r="A343" i="14"/>
  <c r="A177" i="14"/>
  <c r="A821" i="14"/>
  <c r="A1454" i="14"/>
  <c r="A2393" i="14"/>
  <c r="A168" i="14"/>
  <c r="A714" i="14"/>
  <c r="A2374" i="14"/>
  <c r="A1205" i="14"/>
  <c r="A1717" i="14"/>
  <c r="A1654" i="14"/>
  <c r="A1457" i="14"/>
  <c r="A1119" i="14"/>
  <c r="A247" i="14"/>
  <c r="A733" i="14"/>
  <c r="A1551" i="14"/>
  <c r="A820" i="14"/>
  <c r="A1625" i="14"/>
  <c r="A2425" i="14"/>
  <c r="A1969" i="14"/>
  <c r="A799" i="14"/>
  <c r="A530" i="14"/>
  <c r="A291" i="14"/>
  <c r="A1903" i="14"/>
  <c r="A550" i="14"/>
  <c r="A1407" i="14"/>
  <c r="A1782" i="14"/>
  <c r="A249" i="14"/>
  <c r="A894" i="14"/>
  <c r="A479" i="14"/>
  <c r="A834" i="14"/>
  <c r="A802" i="14"/>
  <c r="A1670" i="14"/>
  <c r="A265" i="14"/>
  <c r="A1623" i="14"/>
  <c r="A536" i="14"/>
  <c r="A518" i="14"/>
  <c r="A238" i="14"/>
  <c r="A25" i="14"/>
  <c r="A1937" i="14"/>
  <c r="A358" i="14"/>
  <c r="A1136" i="14"/>
  <c r="A2036" i="14"/>
  <c r="A642" i="14"/>
  <c r="A1434" i="14"/>
  <c r="A1086" i="14"/>
  <c r="A744" i="14"/>
  <c r="A474" i="14"/>
  <c r="A1324" i="14"/>
  <c r="L2470" i="14"/>
  <c r="A864" i="14"/>
  <c r="A1416" i="14"/>
  <c r="A1188" i="14"/>
  <c r="A1367" i="14"/>
  <c r="A2108" i="14"/>
  <c r="A1898" i="14"/>
  <c r="A817" i="14"/>
  <c r="A491" i="14"/>
  <c r="A539" i="14"/>
  <c r="A1796" i="14"/>
  <c r="A2369" i="14"/>
  <c r="A681" i="14"/>
  <c r="A2210" i="14"/>
  <c r="A2234" i="14"/>
  <c r="A1813" i="14"/>
  <c r="A1579" i="14"/>
  <c r="A1083" i="14"/>
  <c r="A699" i="14"/>
  <c r="A654" i="14"/>
  <c r="A202" i="14"/>
  <c r="A278" i="14"/>
  <c r="A1204" i="14"/>
  <c r="A2032" i="14"/>
  <c r="A1470" i="14"/>
  <c r="A2263" i="14"/>
  <c r="A1774" i="14"/>
  <c r="A562" i="14"/>
  <c r="A92" i="14"/>
  <c r="A61" i="14"/>
  <c r="A1150" i="14"/>
  <c r="A853" i="14"/>
  <c r="A1584" i="14"/>
  <c r="A289" i="14"/>
  <c r="A1319" i="14"/>
  <c r="A1735" i="14"/>
  <c r="A2174" i="14"/>
  <c r="A2181" i="14"/>
  <c r="A2419" i="14"/>
  <c r="A1633" i="14"/>
  <c r="A2206" i="14"/>
  <c r="A2222" i="14"/>
  <c r="A1744" i="14"/>
  <c r="A419" i="14"/>
  <c r="A545" i="14"/>
  <c r="A1090" i="14"/>
  <c r="A2355" i="14"/>
  <c r="A469" i="14"/>
  <c r="A2070" i="14"/>
  <c r="A2220" i="14"/>
  <c r="A1286" i="14"/>
  <c r="A2227" i="14"/>
  <c r="A1799" i="14"/>
  <c r="A1571" i="14"/>
  <c r="A1079" i="14"/>
  <c r="A695" i="14"/>
  <c r="A638" i="14"/>
  <c r="A198" i="14"/>
  <c r="A95" i="14"/>
  <c r="A1236" i="14"/>
  <c r="A2125" i="14"/>
  <c r="A580" i="14"/>
  <c r="A1471" i="14"/>
  <c r="A384" i="14"/>
  <c r="A437" i="14"/>
  <c r="A424" i="14"/>
  <c r="A108" i="14"/>
  <c r="A1390" i="14"/>
  <c r="A895" i="14"/>
  <c r="A1322" i="14"/>
  <c r="A2171" i="14"/>
  <c r="A1942" i="14"/>
  <c r="A1900" i="14"/>
  <c r="A2376" i="14"/>
  <c r="A1401" i="14"/>
  <c r="A1369" i="14"/>
  <c r="A2020" i="14"/>
  <c r="A1704" i="14"/>
  <c r="A1705" i="14"/>
  <c r="A2240" i="14"/>
  <c r="A1611" i="14"/>
  <c r="A1179" i="14"/>
  <c r="A524" i="14"/>
  <c r="A702" i="14"/>
  <c r="A226" i="14"/>
  <c r="A240" i="14"/>
  <c r="A1084" i="14"/>
  <c r="A385" i="14"/>
  <c r="A1209" i="14"/>
  <c r="A860" i="14"/>
  <c r="A1572" i="14"/>
  <c r="A286" i="14"/>
  <c r="A32" i="14"/>
  <c r="A1458" i="14"/>
  <c r="A16" i="14"/>
  <c r="A1158" i="14"/>
  <c r="A1104" i="14"/>
  <c r="A2201" i="14"/>
  <c r="A1548" i="14"/>
  <c r="A337" i="14"/>
  <c r="A1238" i="14"/>
  <c r="A1765" i="14"/>
  <c r="A141" i="14"/>
  <c r="A910" i="14"/>
  <c r="A2105" i="14"/>
  <c r="A1634" i="14"/>
  <c r="A1167" i="14"/>
  <c r="A591" i="14"/>
  <c r="A227" i="14"/>
  <c r="A42" i="14"/>
  <c r="A517" i="14"/>
  <c r="A1596" i="14"/>
  <c r="A2379" i="14"/>
  <c r="A780" i="14"/>
  <c r="A1589" i="14"/>
  <c r="A2383" i="14"/>
  <c r="A1952" i="14"/>
  <c r="A537" i="14"/>
  <c r="A208" i="14"/>
  <c r="A268" i="14"/>
  <c r="A1726" i="14"/>
  <c r="A1899" i="14"/>
  <c r="A2014" i="14"/>
  <c r="A2361" i="14"/>
  <c r="A2411" i="14"/>
  <c r="A2277" i="14"/>
  <c r="A1665" i="14"/>
  <c r="A1725" i="14"/>
  <c r="A1435" i="14"/>
  <c r="A2046" i="14"/>
  <c r="A2216" i="14"/>
  <c r="A1545" i="14"/>
  <c r="A1810" i="14"/>
  <c r="A2394" i="14"/>
  <c r="A789" i="14"/>
  <c r="A1321" i="14"/>
  <c r="A1301" i="14"/>
  <c r="A761" i="14"/>
  <c r="A133" i="14"/>
  <c r="A902" i="14"/>
  <c r="A633" i="14"/>
  <c r="A605" i="14"/>
  <c r="A585" i="14"/>
  <c r="A1712" i="14"/>
  <c r="A2018" i="14"/>
  <c r="A1598" i="14"/>
  <c r="A1285" i="14"/>
  <c r="A726" i="14"/>
  <c r="A191" i="14"/>
  <c r="A73" i="14"/>
  <c r="A852" i="14"/>
  <c r="A1738" i="14"/>
  <c r="A2430" i="14"/>
  <c r="A1926" i="14"/>
  <c r="A124" i="14"/>
  <c r="A1412" i="14"/>
  <c r="A2121" i="14"/>
  <c r="A1092" i="14"/>
  <c r="A855" i="14"/>
  <c r="A470" i="14"/>
  <c r="A1408" i="14"/>
  <c r="A2195" i="14"/>
  <c r="A736" i="14"/>
  <c r="A1664" i="14"/>
  <c r="A1970" i="14"/>
  <c r="A1410" i="14"/>
  <c r="A2281" i="14"/>
  <c r="A2258" i="14"/>
  <c r="A1313" i="14"/>
  <c r="A850" i="14"/>
  <c r="A1262" i="14"/>
  <c r="A1824" i="14"/>
  <c r="A2106" i="14"/>
  <c r="A837" i="14"/>
  <c r="A145" i="14"/>
  <c r="A1789" i="14"/>
  <c r="A2093" i="14"/>
  <c r="A1626" i="14"/>
  <c r="A1449" i="14"/>
  <c r="A883" i="14"/>
  <c r="A583" i="14"/>
  <c r="A219" i="14"/>
  <c r="A34" i="14"/>
  <c r="A652" i="14"/>
  <c r="A1702" i="14"/>
  <c r="A1121" i="14"/>
  <c r="A1914" i="14"/>
  <c r="A188" i="14"/>
  <c r="A1265" i="14"/>
  <c r="A2043" i="14"/>
  <c r="A556" i="14"/>
  <c r="A360" i="14"/>
  <c r="A1350" i="14"/>
  <c r="A270" i="14"/>
  <c r="A1484" i="14"/>
  <c r="A2083" i="14"/>
  <c r="A1181" i="14"/>
  <c r="A2200" i="14"/>
  <c r="A2382" i="14"/>
  <c r="A281" i="14"/>
  <c r="A1741" i="14"/>
  <c r="A728" i="14"/>
  <c r="A1927" i="14"/>
  <c r="A1622" i="14"/>
  <c r="A579" i="14"/>
  <c r="A215" i="14"/>
  <c r="A30" i="14"/>
  <c r="A725" i="14"/>
  <c r="A1703" i="14"/>
  <c r="A2423" i="14"/>
  <c r="A1788" i="14"/>
  <c r="A248" i="14"/>
  <c r="A1140" i="14"/>
  <c r="A2100" i="14"/>
  <c r="A835" i="14"/>
  <c r="A620" i="14"/>
  <c r="A436" i="14"/>
  <c r="A376" i="14"/>
  <c r="A1155" i="14"/>
  <c r="A554" i="14"/>
  <c r="A1347" i="14"/>
  <c r="A2256" i="14"/>
  <c r="A1346" i="14"/>
  <c r="A2407" i="14"/>
  <c r="A1472" i="14"/>
  <c r="A1891" i="14"/>
  <c r="A335" i="14"/>
  <c r="A217" i="14"/>
  <c r="A862" i="14"/>
  <c r="A1190" i="14"/>
  <c r="A1315" i="14"/>
  <c r="A737" i="14"/>
  <c r="A754" i="14"/>
  <c r="A2196" i="14"/>
  <c r="A1823" i="14"/>
  <c r="A1583" i="14"/>
  <c r="A1087" i="14"/>
  <c r="A703" i="14"/>
  <c r="A686" i="14"/>
  <c r="A206" i="14"/>
  <c r="A127" i="14"/>
  <c r="A1132" i="14"/>
  <c r="A2035" i="14"/>
  <c r="A412" i="14"/>
  <c r="A1310" i="14"/>
  <c r="A2185" i="14"/>
  <c r="A604" i="14"/>
  <c r="A1540" i="14"/>
  <c r="A432" i="14"/>
  <c r="A36" i="14"/>
  <c r="A1139" i="14"/>
  <c r="A572" i="14"/>
  <c r="A1515" i="14"/>
  <c r="A2381" i="14"/>
  <c r="A857" i="14"/>
  <c r="A1718" i="14"/>
  <c r="A1758" i="14"/>
  <c r="A1451" i="14"/>
  <c r="A1478" i="14"/>
  <c r="A2237" i="14"/>
  <c r="A2350" i="14"/>
  <c r="A1425" i="14"/>
  <c r="A1393" i="14"/>
  <c r="A750" i="14"/>
  <c r="A609" i="14"/>
  <c r="A1333" i="14"/>
  <c r="A657" i="14"/>
  <c r="A2212" i="14"/>
  <c r="A2236" i="14"/>
  <c r="A1763" i="14"/>
  <c r="A667" i="14"/>
  <c r="A508" i="14"/>
  <c r="A170" i="14"/>
  <c r="A690" i="14"/>
  <c r="A1356" i="14"/>
  <c r="A760" i="14"/>
  <c r="A1605" i="14"/>
  <c r="A1117" i="14"/>
  <c r="A1863" i="14"/>
  <c r="A724" i="14"/>
  <c r="A216" i="14"/>
  <c r="A87" i="14"/>
  <c r="A19" i="14"/>
  <c r="A903" i="14"/>
  <c r="A1653" i="14"/>
  <c r="A143" i="14"/>
  <c r="A1641" i="14"/>
  <c r="A1506" i="14"/>
  <c r="A1776" i="14"/>
  <c r="A483" i="14"/>
  <c r="A225" i="14"/>
  <c r="A193" i="14"/>
  <c r="A1361" i="14"/>
  <c r="A1256" i="14"/>
  <c r="A1875" i="14"/>
  <c r="A455" i="14"/>
  <c r="A325" i="14"/>
  <c r="A2122" i="14"/>
  <c r="A493" i="14"/>
  <c r="A2056" i="14"/>
  <c r="A288" i="14"/>
  <c r="A2229" i="14"/>
  <c r="A1759" i="14"/>
  <c r="A663" i="14"/>
  <c r="A500" i="14"/>
  <c r="A166" i="14"/>
  <c r="A402" i="14"/>
  <c r="A1403" i="14"/>
  <c r="A2225" i="14"/>
  <c r="A840" i="14"/>
  <c r="A1655" i="14"/>
  <c r="A1215" i="14"/>
  <c r="A1885" i="14"/>
  <c r="A497" i="14"/>
  <c r="A456" i="14"/>
  <c r="A457" i="14"/>
  <c r="A292" i="14"/>
  <c r="A1514" i="14"/>
  <c r="A21" i="14"/>
  <c r="A1105" i="14"/>
  <c r="A1722" i="14"/>
  <c r="A2356" i="14"/>
  <c r="A2104" i="14"/>
  <c r="A2187" i="14"/>
  <c r="A1124" i="14"/>
  <c r="A1745" i="14"/>
  <c r="A1713" i="14"/>
  <c r="A1337" i="14"/>
  <c r="A2090" i="14"/>
  <c r="A553" i="14"/>
  <c r="A403" i="14"/>
  <c r="A2207" i="14"/>
  <c r="A1787" i="14"/>
  <c r="A1567" i="14"/>
  <c r="A691" i="14"/>
  <c r="A622" i="14"/>
  <c r="A194" i="14"/>
  <c r="A184" i="14"/>
  <c r="A1303" i="14"/>
  <c r="A2117" i="14"/>
  <c r="A413" i="14"/>
  <c r="A1399" i="14"/>
  <c r="A2252" i="14"/>
  <c r="A648" i="14"/>
  <c r="A1649" i="14"/>
  <c r="A366" i="14"/>
  <c r="A107" i="14"/>
  <c r="A17" i="14"/>
  <c r="A1663" i="14"/>
  <c r="A164" i="14"/>
  <c r="A1335" i="14"/>
  <c r="A2378" i="14"/>
  <c r="A1415" i="14"/>
  <c r="A1358" i="14"/>
  <c r="A1281" i="14"/>
  <c r="A1357" i="14"/>
  <c r="A1732" i="14"/>
  <c r="A1385" i="14"/>
  <c r="A1444" i="14"/>
  <c r="A2400" i="14"/>
  <c r="A2017" i="14"/>
  <c r="A1602" i="14"/>
  <c r="A1293" i="14"/>
  <c r="A559" i="14"/>
  <c r="A195" i="14"/>
  <c r="A122" i="14"/>
  <c r="A872" i="14"/>
  <c r="A1672" i="14"/>
  <c r="A1710" i="14"/>
  <c r="A33" i="14"/>
  <c r="A1968" i="14"/>
  <c r="A816" i="14"/>
  <c r="A468" i="14"/>
  <c r="A626" i="14"/>
  <c r="A1947" i="14"/>
  <c r="A506" i="14"/>
  <c r="A2063" i="14"/>
  <c r="A2257" i="14"/>
  <c r="A1887" i="14"/>
  <c r="A1398" i="14"/>
  <c r="A1420" i="14"/>
  <c r="A762" i="14"/>
  <c r="A1210" i="14"/>
  <c r="A1288" i="14"/>
  <c r="A1701" i="14"/>
  <c r="A64" i="14"/>
  <c r="A495" i="14"/>
  <c r="A842" i="14"/>
  <c r="A1308" i="14"/>
  <c r="A1564" i="14"/>
  <c r="A1282" i="14"/>
  <c r="A1349" i="14"/>
  <c r="A1890" i="14"/>
  <c r="A838" i="14"/>
  <c r="A1266" i="14"/>
  <c r="A777" i="14"/>
  <c r="A2354" i="14"/>
  <c r="A1566" i="14"/>
  <c r="A1161" i="14"/>
  <c r="A885" i="14"/>
  <c r="A710" i="14"/>
  <c r="A74" i="14"/>
  <c r="A1953" i="14"/>
  <c r="A40" i="14"/>
  <c r="A1921" i="14"/>
  <c r="A374" i="14"/>
  <c r="A1503" i="14"/>
  <c r="A47" i="14"/>
  <c r="A1267" i="14"/>
  <c r="A640" i="14"/>
  <c r="A1320" i="14"/>
  <c r="A865" i="14"/>
  <c r="A1784" i="14"/>
  <c r="A1648" i="14"/>
  <c r="A2081" i="14"/>
  <c r="A2399" i="14"/>
  <c r="A1172" i="14"/>
  <c r="A814" i="14"/>
  <c r="A1538" i="14"/>
  <c r="A399" i="14"/>
  <c r="A2247" i="14"/>
  <c r="A375" i="14"/>
  <c r="A2226" i="14"/>
  <c r="A730" i="14"/>
  <c r="A841" i="14"/>
  <c r="A2057" i="14"/>
  <c r="A1594" i="14"/>
  <c r="A1159" i="14"/>
  <c r="A913" i="14"/>
  <c r="A739" i="14"/>
  <c r="A187" i="14"/>
  <c r="A67" i="14"/>
  <c r="A911" i="14"/>
  <c r="A160" i="14"/>
  <c r="A1888" i="14"/>
  <c r="A280" i="14"/>
  <c r="A1388" i="14"/>
  <c r="A2169" i="14"/>
  <c r="A1085" i="14"/>
  <c r="A896" i="14"/>
  <c r="A692" i="14"/>
  <c r="A1492" i="14"/>
  <c r="A433" i="14"/>
  <c r="A1336" i="14"/>
  <c r="A1975" i="14"/>
  <c r="A2403" i="14"/>
  <c r="A1446" i="14"/>
  <c r="A1126" i="14"/>
  <c r="A1292" i="14"/>
  <c r="A561" i="14"/>
  <c r="A2248" i="14"/>
  <c r="A2424" i="14"/>
  <c r="A2426" i="14"/>
  <c r="A1590" i="14"/>
  <c r="A909" i="14"/>
  <c r="A183" i="14"/>
  <c r="A832" i="14"/>
  <c r="A31" i="14"/>
  <c r="A1957" i="14"/>
  <c r="A634" i="14"/>
  <c r="A2238" i="14"/>
  <c r="A1135" i="14"/>
  <c r="A788" i="14"/>
  <c r="A718" i="14"/>
  <c r="A1249" i="14"/>
  <c r="A481" i="14"/>
  <c r="A1476" i="14"/>
  <c r="A2028" i="14"/>
  <c r="A1731" i="14"/>
  <c r="A1780" i="14"/>
  <c r="A1916" i="14"/>
  <c r="A697" i="14"/>
  <c r="A109" i="14"/>
  <c r="A185" i="14"/>
  <c r="A153" i="14"/>
  <c r="A645" i="14"/>
  <c r="A818" i="14"/>
  <c r="A1170" i="14"/>
  <c r="A2178" i="14"/>
  <c r="A1767" i="14"/>
  <c r="A1562" i="14"/>
  <c r="A671" i="14"/>
  <c r="A522" i="14"/>
  <c r="A174" i="14"/>
  <c r="A397" i="14"/>
  <c r="A1338" i="14"/>
  <c r="A2113" i="14"/>
  <c r="A859" i="14"/>
  <c r="A1428" i="14"/>
  <c r="A2274" i="14"/>
  <c r="A867" i="14"/>
  <c r="A1711" i="14"/>
  <c r="A299" i="14"/>
  <c r="A45" i="14"/>
  <c r="A1099" i="14"/>
  <c r="A863" i="14"/>
  <c r="A1544" i="14"/>
  <c r="A128" i="14"/>
  <c r="A1149" i="14"/>
  <c r="A1370" i="14"/>
  <c r="A1948" i="14"/>
  <c r="A1868" i="14"/>
  <c r="A1931" i="14"/>
  <c r="A2431" i="14"/>
  <c r="A1510" i="14"/>
  <c r="A447" i="14"/>
  <c r="A415" i="14"/>
  <c r="A830" i="14"/>
  <c r="A798" i="14"/>
  <c r="A1164" i="14"/>
  <c r="A569" i="14"/>
  <c r="A527" i="14"/>
  <c r="A1815" i="14"/>
  <c r="A1481" i="14"/>
  <c r="A635" i="14"/>
  <c r="A271" i="14"/>
  <c r="A342" i="14"/>
  <c r="A472" i="14"/>
  <c r="A1487" i="14"/>
  <c r="A2249" i="14"/>
  <c r="A1668" i="14"/>
  <c r="A2429" i="14"/>
  <c r="A1175" i="14"/>
  <c r="A1963" i="14"/>
  <c r="A792" i="14"/>
  <c r="A682" i="14"/>
  <c r="A646" i="14"/>
  <c r="A322" i="14"/>
  <c r="A1145" i="14"/>
  <c r="A336" i="14"/>
  <c r="A1108" i="14"/>
  <c r="A1945" i="14"/>
  <c r="A2168" i="14"/>
  <c r="A2368" i="14"/>
  <c r="A2129" i="14"/>
  <c r="A1245" i="14"/>
  <c r="A1966" i="14"/>
  <c r="A555" i="14"/>
  <c r="A443" i="14"/>
  <c r="A411" i="14"/>
  <c r="A383" i="14"/>
  <c r="A1329" i="14"/>
  <c r="A2052" i="14"/>
  <c r="A323" i="14"/>
  <c r="A649" i="14"/>
  <c r="A229" i="14"/>
  <c r="A2401" i="14"/>
  <c r="A329" i="14"/>
  <c r="A1716" i="14"/>
  <c r="A1805" i="14"/>
  <c r="A1477" i="14"/>
  <c r="A631" i="14"/>
  <c r="A267" i="14"/>
  <c r="A318" i="14"/>
  <c r="A578" i="14"/>
  <c r="A1519" i="14"/>
  <c r="A2243" i="14"/>
  <c r="A1203" i="14"/>
  <c r="A1552" i="14"/>
  <c r="A41" i="14"/>
  <c r="A1886" i="14"/>
  <c r="A884" i="14"/>
  <c r="A670" i="14"/>
  <c r="O2462" i="14"/>
  <c r="O2463" i="14" s="1"/>
  <c r="A1661" i="14"/>
  <c r="A120" i="14"/>
  <c r="A1901" i="14"/>
  <c r="A1277" i="14"/>
  <c r="A2166" i="14"/>
  <c r="A2413" i="14"/>
  <c r="A1659" i="14"/>
  <c r="A349" i="14"/>
  <c r="A2371" i="14"/>
  <c r="A1800" i="14"/>
  <c r="A2060" i="14"/>
  <c r="A68" i="14"/>
  <c r="A2058" i="14"/>
  <c r="A2221" i="14"/>
  <c r="A1755" i="14"/>
  <c r="A1505" i="14"/>
  <c r="A659" i="14"/>
  <c r="A492" i="14"/>
  <c r="A162" i="14"/>
  <c r="A344" i="14"/>
  <c r="A1463" i="14"/>
  <c r="A2173" i="14"/>
  <c r="A644" i="14"/>
  <c r="A1511" i="14"/>
  <c r="A1819" i="14"/>
  <c r="A453" i="14"/>
  <c r="A111" i="14"/>
  <c r="A148" i="14"/>
  <c r="A1797" i="14"/>
  <c r="A414" i="14"/>
  <c r="A1189" i="14"/>
  <c r="A1928" i="14"/>
  <c r="A1423" i="14"/>
  <c r="A1556" i="14"/>
  <c r="A1575" i="14"/>
  <c r="A2045" i="14"/>
  <c r="A1620" i="14"/>
  <c r="A1305" i="14"/>
  <c r="A2082" i="14"/>
  <c r="A2402" i="14"/>
  <c r="A1570" i="14"/>
  <c r="A1163" i="14"/>
  <c r="A889" i="14"/>
  <c r="A538" i="14"/>
  <c r="A163" i="14"/>
  <c r="A90" i="14"/>
  <c r="A756" i="14"/>
  <c r="A1974" i="14"/>
  <c r="A1912" i="14"/>
  <c r="A76" i="14"/>
  <c r="A560" i="14"/>
  <c r="A566" i="14"/>
  <c r="A1973" i="14"/>
  <c r="A630" i="14"/>
  <c r="A1419" i="14"/>
  <c r="A2194" i="14"/>
  <c r="A2380" i="14"/>
  <c r="A1237" i="14"/>
  <c r="A1536" i="14"/>
  <c r="A1895" i="14"/>
  <c r="A85" i="14"/>
  <c r="A849" i="14"/>
  <c r="A1752" i="14"/>
  <c r="A2204" i="14"/>
  <c r="A331" i="14"/>
  <c r="A355" i="14"/>
  <c r="A2041" i="14"/>
  <c r="A1290" i="14"/>
  <c r="A1341" i="14"/>
  <c r="A1872" i="14"/>
  <c r="A1413" i="14"/>
  <c r="A1178" i="14"/>
  <c r="A1613" i="14"/>
  <c r="A866" i="14"/>
  <c r="A1812" i="14"/>
  <c r="A661" i="14"/>
  <c r="A1857" i="14"/>
  <c r="A1635" i="14"/>
  <c r="A1295" i="14"/>
  <c r="A548" i="14"/>
  <c r="A602" i="14"/>
  <c r="A250" i="14"/>
  <c r="A98" i="14"/>
  <c r="A1884" i="14"/>
  <c r="A176" i="14"/>
  <c r="A1201" i="14"/>
  <c r="A2067" i="14"/>
  <c r="A716" i="14"/>
  <c r="A1656" i="14"/>
  <c r="A146" i="14"/>
  <c r="A8" i="14"/>
  <c r="A1113" i="14"/>
  <c r="A1480" i="14"/>
  <c r="A152" i="14"/>
  <c r="A1093" i="14"/>
  <c r="A1144" i="14"/>
  <c r="A1636" i="14"/>
  <c r="A2096" i="14"/>
  <c r="A2184" i="14"/>
  <c r="A1342" i="14"/>
  <c r="A801" i="14"/>
  <c r="A1174" i="14"/>
  <c r="A1760" i="14"/>
  <c r="A1753" i="14"/>
  <c r="A2251" i="14"/>
  <c r="A1258" i="14"/>
  <c r="A858" i="14"/>
  <c r="A511" i="14"/>
  <c r="A2364" i="14"/>
  <c r="A1674" i="14"/>
  <c r="A1291" i="14"/>
  <c r="A881" i="14"/>
  <c r="A678" i="14"/>
  <c r="A130" i="14"/>
  <c r="A1919" i="14"/>
  <c r="A236" i="14"/>
  <c r="A1233" i="14"/>
  <c r="A2039" i="14"/>
  <c r="A422" i="14"/>
  <c r="A28" i="14"/>
  <c r="A1271" i="14"/>
  <c r="A1137" i="14"/>
  <c r="A812" i="14"/>
  <c r="A1508" i="14"/>
  <c r="A467" i="14"/>
  <c r="A1160" i="14"/>
  <c r="A2124" i="14"/>
  <c r="A1778" i="14"/>
  <c r="A1739" i="14"/>
  <c r="A1368" i="14"/>
  <c r="A487" i="14"/>
  <c r="A1094" i="14"/>
  <c r="A1122" i="14"/>
  <c r="A1098" i="14"/>
  <c r="A1442" i="14"/>
  <c r="A172" i="14"/>
  <c r="A1437" i="14"/>
  <c r="A2049" i="14"/>
  <c r="A1077" i="14"/>
  <c r="A729" i="14"/>
  <c r="A66" i="14"/>
  <c r="A2352" i="14"/>
  <c r="A1279" i="14"/>
  <c r="A877" i="14"/>
  <c r="A542" i="14"/>
  <c r="A151" i="14"/>
  <c r="A114" i="14"/>
  <c r="A1878" i="14"/>
  <c r="A224" i="14"/>
  <c r="A1082" i="14"/>
  <c r="A1941" i="14"/>
  <c r="A488" i="14"/>
  <c r="A1443" i="14"/>
  <c r="A138" i="14"/>
  <c r="A796" i="14"/>
  <c r="A441" i="14"/>
  <c r="A1418" i="14"/>
  <c r="A831" i="14"/>
  <c r="A1588" i="14"/>
  <c r="A1344" i="14"/>
  <c r="A2264" i="14"/>
  <c r="A1269" i="14"/>
  <c r="A2023" i="14"/>
  <c r="A1889" i="14"/>
  <c r="A533" i="14"/>
  <c r="A321" i="14"/>
  <c r="A353" i="14"/>
  <c r="A273" i="14"/>
  <c r="A557" i="14"/>
  <c r="A1168" i="14"/>
  <c r="A2193" i="14"/>
  <c r="A1791" i="14"/>
  <c r="A1485" i="14"/>
  <c r="A639" i="14"/>
  <c r="A275" i="14"/>
  <c r="A302" i="14"/>
  <c r="A408" i="14"/>
  <c r="A1496" i="14"/>
  <c r="A2233" i="14"/>
  <c r="A775" i="14"/>
  <c r="A1450" i="14"/>
  <c r="A324" i="14"/>
  <c r="A147" i="14"/>
  <c r="A284" i="14"/>
  <c r="A12" i="14"/>
  <c r="A848" i="14"/>
  <c r="A1580" i="14"/>
  <c r="A293" i="14"/>
  <c r="A1576" i="14"/>
  <c r="A2373" i="14"/>
  <c r="A1490" i="14"/>
  <c r="A581" i="14"/>
  <c r="A701" i="14"/>
  <c r="A621" i="14"/>
  <c r="A822" i="14"/>
  <c r="A361" i="14"/>
  <c r="A1260" i="14"/>
  <c r="A721" i="14"/>
  <c r="A794" i="14"/>
  <c r="A2111" i="14"/>
  <c r="A1646" i="14"/>
  <c r="A1111" i="14"/>
  <c r="A603" i="14"/>
  <c r="A239" i="14"/>
  <c r="A54" i="14"/>
  <c r="A592" i="14"/>
  <c r="A1867" i="14"/>
  <c r="A103" i="14"/>
  <c r="A828" i="14"/>
  <c r="A416" i="14"/>
  <c r="A142" i="14"/>
  <c r="A1151" i="14"/>
  <c r="A482" i="14"/>
  <c r="A1396" i="14"/>
  <c r="A2387" i="14"/>
  <c r="A2370" i="14"/>
  <c r="A1467" i="14"/>
  <c r="A2051" i="14"/>
  <c r="A2066" i="14"/>
  <c r="A523" i="14"/>
  <c r="A665" i="14"/>
  <c r="A501" i="14"/>
  <c r="A351" i="14"/>
  <c r="A1814" i="14"/>
  <c r="A541" i="14"/>
  <c r="A2048" i="14"/>
  <c r="A1248" i="14"/>
  <c r="A1182" i="14"/>
  <c r="A1317" i="14"/>
  <c r="A2110" i="14"/>
  <c r="A1642" i="14"/>
  <c r="A1512" i="14"/>
  <c r="A1287" i="14"/>
  <c r="A599" i="14"/>
  <c r="A235" i="14"/>
  <c r="A50" i="14"/>
  <c r="A656" i="14"/>
  <c r="A1612" i="14"/>
  <c r="A2365" i="14"/>
  <c r="A1165" i="14"/>
  <c r="A200" i="14"/>
  <c r="A776" i="14"/>
  <c r="A844" i="14"/>
  <c r="A1743" i="14"/>
  <c r="A364" i="14"/>
  <c r="A2180" i="14"/>
  <c r="A1427" i="14"/>
  <c r="A2388" i="14"/>
  <c r="A1355" i="14"/>
  <c r="A1811" i="14"/>
  <c r="A565" i="14"/>
  <c r="A345" i="14"/>
  <c r="A341" i="14"/>
  <c r="A93" i="14"/>
  <c r="A1436" i="14"/>
  <c r="A758" i="14"/>
  <c r="A1673" i="14"/>
  <c r="A1473" i="14"/>
  <c r="A1283" i="14"/>
  <c r="A627" i="14"/>
  <c r="A263" i="14"/>
  <c r="A297" i="14"/>
  <c r="A409" i="14"/>
  <c r="A1553" i="14"/>
  <c r="A2271" i="14"/>
  <c r="A861" i="14"/>
  <c r="A1516" i="14"/>
  <c r="A2358" i="14"/>
  <c r="A1913" i="14"/>
  <c r="A731" i="14"/>
  <c r="A389" i="14"/>
  <c r="A480" i="14"/>
  <c r="A154" i="14"/>
  <c r="A1896" i="14"/>
  <c r="A438" i="14"/>
  <c r="A1197" i="14"/>
  <c r="A2170" i="14"/>
  <c r="A1152" i="14"/>
  <c r="A1905" i="14"/>
  <c r="A1925" i="14"/>
  <c r="A1949" i="14"/>
  <c r="A1737" i="14"/>
  <c r="A2367" i="14"/>
  <c r="A305" i="14"/>
  <c r="A285" i="14"/>
  <c r="A1861" i="14"/>
  <c r="A1639" i="14"/>
  <c r="A1191" i="14"/>
  <c r="A552" i="14"/>
  <c r="A478" i="14"/>
  <c r="A254" i="14"/>
  <c r="A29" i="14"/>
  <c r="A1959" i="14"/>
  <c r="A100" i="14"/>
  <c r="A1263" i="14"/>
  <c r="A1964" i="14"/>
  <c r="A132" i="14"/>
  <c r="A1414" i="14"/>
  <c r="A800" i="14"/>
  <c r="A704" i="14"/>
  <c r="A658" i="14"/>
  <c r="A1184" i="14"/>
  <c r="A2116" i="14"/>
  <c r="A666" i="14"/>
  <c r="A1494" i="14"/>
  <c r="A2348" i="14"/>
  <c r="A1504" i="14"/>
  <c r="A1482" i="14"/>
  <c r="A1922" i="14"/>
  <c r="A2088" i="14"/>
  <c r="A1118" i="14"/>
  <c r="A56" i="14"/>
  <c r="A1804" i="14"/>
  <c r="A2026" i="14"/>
  <c r="A2037" i="14"/>
  <c r="A2130" i="14"/>
  <c r="A1967" i="14"/>
  <c r="A673" i="14"/>
  <c r="A1720" i="14"/>
  <c r="A1186" i="14"/>
  <c r="A333" i="14"/>
  <c r="A1629" i="14"/>
  <c r="A742" i="14"/>
  <c r="A1769" i="14"/>
  <c r="A825" i="14"/>
  <c r="A2244" i="14"/>
  <c r="A1825" i="14"/>
  <c r="A1595" i="14"/>
  <c r="A1102" i="14"/>
  <c r="A715" i="14"/>
  <c r="A520" i="14"/>
  <c r="A218" i="14"/>
  <c r="A136" i="14"/>
  <c r="A1196" i="14"/>
  <c r="A406" i="14"/>
  <c r="A1307" i="14"/>
  <c r="A779" i="14"/>
  <c r="A1669" i="14"/>
  <c r="A452" i="14"/>
  <c r="A139" i="14"/>
  <c r="A192" i="14"/>
  <c r="A1154" i="14"/>
  <c r="A807" i="14"/>
  <c r="A1601" i="14"/>
  <c r="A276" i="14"/>
  <c r="A1864" i="14"/>
  <c r="A2396" i="14"/>
  <c r="A1394" i="14"/>
  <c r="A1593" i="14"/>
  <c r="A1298" i="14"/>
  <c r="A1100" i="14"/>
  <c r="A1522" i="14"/>
  <c r="A1405" i="14"/>
  <c r="A1198" i="14"/>
  <c r="A1296" i="14"/>
  <c r="A1214" i="14"/>
  <c r="A2118" i="14"/>
  <c r="A1631" i="14"/>
  <c r="A1259" i="14"/>
  <c r="A544" i="14"/>
  <c r="A586" i="14"/>
  <c r="A246" i="14"/>
  <c r="A23" i="14"/>
  <c r="A1920" i="14"/>
  <c r="A454" i="14"/>
  <c r="A1348" i="14"/>
  <c r="A608" i="14"/>
  <c r="A1597" i="14"/>
  <c r="A135" i="14"/>
  <c r="A44" i="14"/>
  <c r="A856" i="14"/>
  <c r="A471" i="14"/>
  <c r="A1426" i="14"/>
  <c r="A2276" i="14"/>
  <c r="A1330" i="14"/>
  <c r="A1924" i="14"/>
  <c r="A1486" i="14"/>
  <c r="A2086" i="14"/>
  <c r="A1748" i="14"/>
  <c r="A813" i="14"/>
  <c r="A1353" i="14"/>
  <c r="A1009" i="14" l="1"/>
  <c r="A939" i="14"/>
  <c r="A949" i="14"/>
  <c r="A1004" i="14"/>
  <c r="A928" i="14"/>
  <c r="A1006" i="14"/>
  <c r="A1048" i="14"/>
  <c r="A983" i="14"/>
  <c r="A1042" i="14"/>
  <c r="A931" i="14"/>
  <c r="A981" i="14"/>
  <c r="A1023" i="14"/>
  <c r="A966" i="14"/>
  <c r="A941" i="14"/>
  <c r="A1043" i="14"/>
  <c r="A1015" i="14"/>
  <c r="A1044" i="14"/>
  <c r="A1047" i="14"/>
  <c r="A964" i="14"/>
  <c r="A1052" i="14"/>
  <c r="A988" i="14"/>
  <c r="A1008" i="14"/>
  <c r="A963" i="14"/>
  <c r="A1034" i="14"/>
  <c r="A1055" i="14"/>
  <c r="A953" i="14"/>
  <c r="A1049" i="14"/>
  <c r="A943" i="14"/>
  <c r="A1012" i="14"/>
  <c r="A1002" i="14"/>
  <c r="A973" i="14"/>
  <c r="A987" i="14"/>
  <c r="A1024" i="14"/>
  <c r="A950" i="14"/>
  <c r="A990" i="14"/>
  <c r="A1003" i="14"/>
  <c r="A933" i="14"/>
  <c r="A945" i="14"/>
  <c r="A1037" i="14"/>
  <c r="A930" i="14"/>
  <c r="A969" i="14"/>
  <c r="A970" i="14"/>
  <c r="A1017" i="14"/>
  <c r="A932" i="14"/>
  <c r="A1031" i="14"/>
  <c r="A1018" i="14"/>
  <c r="A1026" i="14"/>
  <c r="A994" i="14"/>
  <c r="A1051" i="14"/>
  <c r="A937" i="14"/>
  <c r="A982" i="14"/>
  <c r="A1021" i="14"/>
  <c r="A967" i="14"/>
  <c r="A959" i="14"/>
  <c r="A1030" i="14"/>
  <c r="A1060" i="14"/>
  <c r="A1013" i="14"/>
  <c r="A1022" i="14"/>
  <c r="A927" i="14"/>
  <c r="A993" i="14"/>
  <c r="A995" i="14"/>
  <c r="A1038" i="14"/>
  <c r="A984" i="14"/>
  <c r="A947" i="14"/>
  <c r="A956" i="14"/>
  <c r="A998" i="14"/>
  <c r="A1029" i="14"/>
  <c r="A976" i="14"/>
  <c r="A948" i="14"/>
  <c r="A1040" i="14"/>
  <c r="A1019" i="14"/>
  <c r="A1066" i="14"/>
  <c r="A936" i="14"/>
  <c r="A996" i="14"/>
  <c r="H2488" i="14"/>
  <c r="I2488" i="14"/>
  <c r="G2488" i="14"/>
  <c r="A1039" i="14"/>
  <c r="A1005" i="14"/>
  <c r="A991" i="14"/>
  <c r="A978" i="14"/>
  <c r="A1036" i="14"/>
  <c r="A1062" i="14"/>
  <c r="A992" i="14"/>
  <c r="A997" i="14"/>
  <c r="A1046" i="14"/>
  <c r="L2467" i="14"/>
  <c r="A977" i="14"/>
  <c r="A1011" i="14"/>
  <c r="A989" i="14"/>
  <c r="A955" i="14"/>
  <c r="L2468" i="14"/>
  <c r="A1063" i="14"/>
  <c r="A999" i="14"/>
  <c r="A1032" i="14"/>
  <c r="A979" i="14"/>
  <c r="L2469" i="14"/>
  <c r="A915" i="14"/>
  <c r="A938" i="14"/>
  <c r="A965" i="14"/>
  <c r="A1001" i="14"/>
  <c r="A980" i="14"/>
  <c r="A971" i="14"/>
  <c r="A968" i="14"/>
  <c r="A926" i="14"/>
  <c r="A975" i="14"/>
  <c r="A1000" i="14"/>
  <c r="A946" i="14"/>
  <c r="A1028" i="14"/>
  <c r="A958" i="14"/>
  <c r="A1033" i="14"/>
  <c r="A1035" i="14"/>
  <c r="A951" i="14"/>
  <c r="A1057" i="14"/>
  <c r="A960" i="14"/>
  <c r="A942" i="14"/>
  <c r="A1064" i="14"/>
  <c r="A1025" i="14"/>
  <c r="A957" i="14"/>
  <c r="A1010" i="14"/>
  <c r="A1053" i="14"/>
  <c r="A1014" i="14"/>
  <c r="A934" i="14"/>
  <c r="A1059" i="14"/>
  <c r="A962" i="14"/>
  <c r="A1020" i="14"/>
  <c r="A961" i="14"/>
  <c r="A974" i="14"/>
  <c r="A940" i="14"/>
  <c r="A952" i="14"/>
  <c r="A1061" i="14"/>
  <c r="A929" i="14"/>
  <c r="A972" i="14"/>
  <c r="A1045" i="14"/>
  <c r="A944" i="14"/>
  <c r="A1007" i="14"/>
  <c r="A1041" i="14"/>
  <c r="A1058" i="14"/>
  <c r="A1056" i="14"/>
  <c r="A1050" i="14"/>
  <c r="A954" i="14"/>
  <c r="A1054" i="14"/>
  <c r="A1016" i="14"/>
  <c r="A985" i="14"/>
  <c r="A1065" i="14"/>
  <c r="A986" i="14"/>
  <c r="A1027" i="14"/>
  <c r="E5" i="10" l="1"/>
  <c r="E21" i="10" s="1"/>
  <c r="F6" i="12"/>
  <c r="I132" i="24" l="1"/>
  <c r="G28" i="24"/>
  <c r="H15" i="24"/>
  <c r="H38" i="24"/>
  <c r="I156" i="24"/>
  <c r="L18" i="24"/>
  <c r="I41" i="24"/>
  <c r="H80" i="24"/>
  <c r="H111" i="24"/>
  <c r="L145" i="24"/>
  <c r="I134" i="24"/>
  <c r="H65" i="24"/>
  <c r="L155" i="24"/>
  <c r="K77" i="24"/>
  <c r="L11" i="24"/>
  <c r="L17" i="24"/>
  <c r="G46" i="24"/>
  <c r="G133" i="24"/>
  <c r="L32" i="24"/>
  <c r="K128" i="24"/>
  <c r="I141" i="24"/>
  <c r="I79" i="24"/>
  <c r="H60" i="24"/>
  <c r="H31" i="24"/>
  <c r="G151" i="24"/>
  <c r="K122" i="24"/>
  <c r="L135" i="24"/>
  <c r="G138" i="24"/>
  <c r="G59" i="24"/>
  <c r="K96" i="24"/>
  <c r="L54" i="24"/>
  <c r="K14" i="24"/>
  <c r="H55" i="24"/>
  <c r="I126" i="24"/>
  <c r="K57" i="24"/>
  <c r="L118" i="24"/>
  <c r="L157" i="24"/>
  <c r="G145" i="24"/>
  <c r="H98" i="24"/>
  <c r="L72" i="24"/>
  <c r="K42" i="24"/>
  <c r="H113" i="24"/>
  <c r="L56" i="24"/>
  <c r="I97" i="24"/>
  <c r="I45" i="24"/>
  <c r="I16" i="24"/>
  <c r="H64" i="24"/>
  <c r="I76" i="24"/>
  <c r="L63" i="24"/>
  <c r="I88" i="24"/>
  <c r="L158" i="24"/>
  <c r="K155" i="24"/>
  <c r="L74" i="24"/>
  <c r="K101" i="24"/>
  <c r="G89" i="24"/>
  <c r="G123" i="24"/>
  <c r="L115" i="24"/>
  <c r="I102" i="24"/>
  <c r="G77" i="24"/>
  <c r="K103" i="24"/>
  <c r="L26" i="24"/>
  <c r="I107" i="24"/>
  <c r="K27" i="24"/>
  <c r="K64" i="24"/>
  <c r="K120" i="24"/>
  <c r="I65" i="24"/>
  <c r="L29" i="24"/>
  <c r="K30" i="24"/>
  <c r="H114" i="24"/>
  <c r="I155" i="24"/>
  <c r="L61" i="24"/>
  <c r="H153" i="24"/>
  <c r="L117" i="24"/>
  <c r="K50" i="24"/>
  <c r="K10" i="24"/>
  <c r="I15" i="24"/>
  <c r="H46" i="24"/>
  <c r="H133" i="24"/>
  <c r="K21" i="24"/>
  <c r="L128" i="24"/>
  <c r="K141" i="24"/>
  <c r="K79" i="24"/>
  <c r="I60" i="24"/>
  <c r="K31" i="24"/>
  <c r="I94" i="24"/>
  <c r="G66" i="24"/>
  <c r="G148" i="24"/>
  <c r="H138" i="24"/>
  <c r="L96" i="24"/>
  <c r="I91" i="24"/>
  <c r="G54" i="24"/>
  <c r="L14" i="24"/>
  <c r="G23" i="24"/>
  <c r="K126" i="24"/>
  <c r="I35" i="24"/>
  <c r="H129" i="24"/>
  <c r="G146" i="24"/>
  <c r="H145" i="24"/>
  <c r="I98" i="24"/>
  <c r="I145" i="24"/>
  <c r="L42" i="24"/>
  <c r="I113" i="24"/>
  <c r="H56" i="24"/>
  <c r="K97" i="24"/>
  <c r="K45" i="24"/>
  <c r="L20" i="24"/>
  <c r="I64" i="24"/>
  <c r="K76" i="24"/>
  <c r="G63" i="24"/>
  <c r="H142" i="24"/>
  <c r="G137" i="24"/>
  <c r="I111" i="24"/>
  <c r="G141" i="24"/>
  <c r="L31" i="24"/>
  <c r="H89" i="24"/>
  <c r="H123" i="24"/>
  <c r="G74" i="24"/>
  <c r="K102" i="24"/>
  <c r="I77" i="24"/>
  <c r="L103" i="24"/>
  <c r="I29" i="24"/>
  <c r="I30" i="24"/>
  <c r="K107" i="24"/>
  <c r="I67" i="24"/>
  <c r="I130" i="24"/>
  <c r="G100" i="24"/>
  <c r="I12" i="24"/>
  <c r="K115" i="24"/>
  <c r="I131" i="24"/>
  <c r="G108" i="24"/>
  <c r="K71" i="24"/>
  <c r="K80" i="24"/>
  <c r="H62" i="24"/>
  <c r="H87" i="24"/>
  <c r="I84" i="24"/>
  <c r="I119" i="24"/>
  <c r="H144" i="24"/>
  <c r="G15" i="24"/>
  <c r="L140" i="24"/>
  <c r="I21" i="24"/>
  <c r="G125" i="24"/>
  <c r="K91" i="24"/>
  <c r="G27" i="24"/>
  <c r="L131" i="24"/>
  <c r="G91" i="24"/>
  <c r="K83" i="24"/>
  <c r="K66" i="24"/>
  <c r="H101" i="24"/>
  <c r="K52" i="24"/>
  <c r="L97" i="24"/>
  <c r="K158" i="24"/>
  <c r="H94" i="24"/>
  <c r="G12" i="24"/>
  <c r="K153" i="24"/>
  <c r="K61" i="24"/>
  <c r="H156" i="24"/>
  <c r="I153" i="24"/>
  <c r="K12" i="24"/>
  <c r="I49" i="24"/>
  <c r="I73" i="24"/>
  <c r="I46" i="24"/>
  <c r="I133" i="24"/>
  <c r="L21" i="24"/>
  <c r="H128" i="24"/>
  <c r="L141" i="24"/>
  <c r="L79" i="24"/>
  <c r="L60" i="24"/>
  <c r="G75" i="24"/>
  <c r="K94" i="24"/>
  <c r="H66" i="24"/>
  <c r="H148" i="24"/>
  <c r="I138" i="24"/>
  <c r="G96" i="24"/>
  <c r="G43" i="24"/>
  <c r="I54" i="24"/>
  <c r="H44" i="24"/>
  <c r="H23" i="24"/>
  <c r="L126" i="24"/>
  <c r="K35" i="24"/>
  <c r="I129" i="24"/>
  <c r="H146" i="24"/>
  <c r="K145" i="24"/>
  <c r="K98" i="24"/>
  <c r="G154" i="24"/>
  <c r="H42" i="24"/>
  <c r="K113" i="24"/>
  <c r="I13" i="24"/>
  <c r="G149" i="24"/>
  <c r="G112" i="24"/>
  <c r="G20" i="24"/>
  <c r="L64" i="24"/>
  <c r="L76" i="24"/>
  <c r="I63" i="24"/>
  <c r="I142" i="24"/>
  <c r="H137" i="24"/>
  <c r="K111" i="24"/>
  <c r="K85" i="24"/>
  <c r="I55" i="24"/>
  <c r="I89" i="24"/>
  <c r="I123" i="24"/>
  <c r="G52" i="24"/>
  <c r="L102" i="24"/>
  <c r="G51" i="24"/>
  <c r="G103" i="24"/>
  <c r="K29" i="24"/>
  <c r="L30" i="24"/>
  <c r="L107" i="24"/>
  <c r="K67" i="24"/>
  <c r="K130" i="24"/>
  <c r="H100" i="24"/>
  <c r="L65" i="24"/>
  <c r="H85" i="24"/>
  <c r="G107" i="24"/>
  <c r="G37" i="24"/>
  <c r="L71" i="24"/>
  <c r="L80" i="24"/>
  <c r="I62" i="24"/>
  <c r="I87" i="24"/>
  <c r="K84" i="24"/>
  <c r="K119" i="24"/>
  <c r="I144" i="24"/>
  <c r="H12" i="24"/>
  <c r="I128" i="24"/>
  <c r="G14" i="24"/>
  <c r="H125" i="24"/>
  <c r="L91" i="24"/>
  <c r="H27" i="24"/>
  <c r="G10" i="24"/>
  <c r="G106" i="24"/>
  <c r="L116" i="24"/>
  <c r="G24" i="24"/>
  <c r="H95" i="24"/>
  <c r="K87" i="24"/>
  <c r="L147" i="24"/>
  <c r="G48" i="24"/>
  <c r="H84" i="24"/>
  <c r="I39" i="24"/>
  <c r="H11" i="24"/>
  <c r="I61" i="24"/>
  <c r="L132" i="24"/>
  <c r="L12" i="24"/>
  <c r="L39" i="24"/>
  <c r="I11" i="24"/>
  <c r="K46" i="24"/>
  <c r="K133" i="24"/>
  <c r="H21" i="24"/>
  <c r="G72" i="24"/>
  <c r="H47" i="24"/>
  <c r="H24" i="24"/>
  <c r="G121" i="24"/>
  <c r="H75" i="24"/>
  <c r="L94" i="24"/>
  <c r="I66" i="24"/>
  <c r="I148" i="24"/>
  <c r="K138" i="24"/>
  <c r="I96" i="24"/>
  <c r="K95" i="24"/>
  <c r="L50" i="24"/>
  <c r="I44" i="24"/>
  <c r="I23" i="24"/>
  <c r="G17" i="24"/>
  <c r="L35" i="24"/>
  <c r="K129" i="24"/>
  <c r="I146" i="24"/>
  <c r="I104" i="24"/>
  <c r="K69" i="24"/>
  <c r="K146" i="24"/>
  <c r="G22" i="24"/>
  <c r="L113" i="24"/>
  <c r="K13" i="24"/>
  <c r="H149" i="24"/>
  <c r="H112" i="24"/>
  <c r="I20" i="24"/>
  <c r="K28" i="24"/>
  <c r="G90" i="24"/>
  <c r="L105" i="24"/>
  <c r="K142" i="24"/>
  <c r="I137" i="24"/>
  <c r="L111" i="24"/>
  <c r="H59" i="24"/>
  <c r="G44" i="24"/>
  <c r="K89" i="24"/>
  <c r="K123" i="24"/>
  <c r="H52" i="24"/>
  <c r="I114" i="24"/>
  <c r="H51" i="24"/>
  <c r="I68" i="24"/>
  <c r="G61" i="24"/>
  <c r="I154" i="24"/>
  <c r="G99" i="24"/>
  <c r="G92" i="24"/>
  <c r="H77" i="24"/>
  <c r="L139" i="24"/>
  <c r="L130" i="24"/>
  <c r="G142" i="24"/>
  <c r="H110" i="24"/>
  <c r="I17" i="24"/>
  <c r="K88" i="24"/>
  <c r="H61" i="24"/>
  <c r="L15" i="24"/>
  <c r="K139" i="24"/>
  <c r="L10" i="24"/>
  <c r="K73" i="24"/>
  <c r="H10" i="24"/>
  <c r="H43" i="24"/>
  <c r="L133" i="24"/>
  <c r="G36" i="24"/>
  <c r="H72" i="24"/>
  <c r="I47" i="24"/>
  <c r="I24" i="24"/>
  <c r="H121" i="24"/>
  <c r="K75" i="24"/>
  <c r="G94" i="24"/>
  <c r="L66" i="24"/>
  <c r="L148" i="24"/>
  <c r="L138" i="24"/>
  <c r="L69" i="24"/>
  <c r="H151" i="24"/>
  <c r="G50" i="24"/>
  <c r="K44" i="24"/>
  <c r="K23" i="24"/>
  <c r="H17" i="24"/>
  <c r="G35" i="24"/>
  <c r="L129" i="24"/>
  <c r="L146" i="24"/>
  <c r="K104" i="24"/>
  <c r="G139" i="24"/>
  <c r="L36" i="24"/>
  <c r="H22" i="24"/>
  <c r="L85" i="24"/>
  <c r="L13" i="24"/>
  <c r="K149" i="24"/>
  <c r="I112" i="24"/>
  <c r="L38" i="24"/>
  <c r="L28" i="24"/>
  <c r="H90" i="24"/>
  <c r="G105" i="24"/>
  <c r="L142" i="24"/>
  <c r="K137" i="24"/>
  <c r="G111" i="24"/>
  <c r="L149" i="24"/>
  <c r="K20" i="24"/>
  <c r="L89" i="24"/>
  <c r="L123" i="24"/>
  <c r="I52" i="24"/>
  <c r="K114" i="24"/>
  <c r="I51" i="24"/>
  <c r="G42" i="24"/>
  <c r="I82" i="24"/>
  <c r="G143" i="24"/>
  <c r="K54" i="24"/>
  <c r="H86" i="24"/>
  <c r="G144" i="24"/>
  <c r="G11" i="24"/>
  <c r="H71" i="24"/>
  <c r="H124" i="24"/>
  <c r="I117" i="24"/>
  <c r="I34" i="24"/>
  <c r="K25" i="24"/>
  <c r="G153" i="24"/>
  <c r="K116" i="24"/>
  <c r="K38" i="24"/>
  <c r="I10" i="24"/>
  <c r="L108" i="24"/>
  <c r="K43" i="24"/>
  <c r="H32" i="24"/>
  <c r="I36" i="24"/>
  <c r="K72" i="24"/>
  <c r="L47" i="24"/>
  <c r="L24" i="24"/>
  <c r="L121" i="24"/>
  <c r="K151" i="24"/>
  <c r="H122" i="24"/>
  <c r="H135" i="24"/>
  <c r="L152" i="24"/>
  <c r="K59" i="24"/>
  <c r="L143" i="24"/>
  <c r="I42" i="24"/>
  <c r="H14" i="24"/>
  <c r="K55" i="24"/>
  <c r="G126" i="24"/>
  <c r="G57" i="24"/>
  <c r="I118" i="24"/>
  <c r="I157" i="24"/>
  <c r="L154" i="24"/>
  <c r="G104" i="24"/>
  <c r="G116" i="24"/>
  <c r="K32" i="24"/>
  <c r="K22" i="24"/>
  <c r="I85" i="24"/>
  <c r="G97" i="24"/>
  <c r="G45" i="24"/>
  <c r="L16" i="24"/>
  <c r="I38" i="24"/>
  <c r="G76" i="24"/>
  <c r="K90" i="24"/>
  <c r="L88" i="24"/>
  <c r="H158" i="24"/>
  <c r="G155" i="24"/>
  <c r="G157" i="24"/>
  <c r="I108" i="24"/>
  <c r="G95" i="24"/>
  <c r="H115" i="24"/>
  <c r="G102" i="24"/>
  <c r="G114" i="24"/>
  <c r="I116" i="24"/>
  <c r="G68" i="24"/>
  <c r="K18" i="24"/>
  <c r="L48" i="24"/>
  <c r="K70" i="24"/>
  <c r="I58" i="24"/>
  <c r="H88" i="24"/>
  <c r="H119" i="24"/>
  <c r="G65" i="24"/>
  <c r="K108" i="24"/>
  <c r="I72" i="24"/>
  <c r="I151" i="24"/>
  <c r="I59" i="24"/>
  <c r="L44" i="24"/>
  <c r="H157" i="24"/>
  <c r="I75" i="24"/>
  <c r="I139" i="24"/>
  <c r="I90" i="24"/>
  <c r="I69" i="24"/>
  <c r="H67" i="24"/>
  <c r="I56" i="24"/>
  <c r="K150" i="24"/>
  <c r="H104" i="24"/>
  <c r="G156" i="24"/>
  <c r="H108" i="24"/>
  <c r="H141" i="24"/>
  <c r="L151" i="24"/>
  <c r="L59" i="24"/>
  <c r="L55" i="24"/>
  <c r="K157" i="24"/>
  <c r="H54" i="24"/>
  <c r="H45" i="24"/>
  <c r="L90" i="24"/>
  <c r="I143" i="24"/>
  <c r="I115" i="24"/>
  <c r="L68" i="24"/>
  <c r="H48" i="24"/>
  <c r="L70" i="24"/>
  <c r="G147" i="24"/>
  <c r="I86" i="24"/>
  <c r="H140" i="24"/>
  <c r="L51" i="24"/>
  <c r="G55" i="24"/>
  <c r="K41" i="24"/>
  <c r="G80" i="24"/>
  <c r="H83" i="24"/>
  <c r="K93" i="24"/>
  <c r="L119" i="24"/>
  <c r="G40" i="24"/>
  <c r="K156" i="24"/>
  <c r="K16" i="24"/>
  <c r="L125" i="24"/>
  <c r="G124" i="24"/>
  <c r="G19" i="24"/>
  <c r="K109" i="24"/>
  <c r="H132" i="24"/>
  <c r="L25" i="24"/>
  <c r="K136" i="24"/>
  <c r="K134" i="24"/>
  <c r="G150" i="24"/>
  <c r="H82" i="24"/>
  <c r="K135" i="24"/>
  <c r="I26" i="24"/>
  <c r="K47" i="24"/>
  <c r="G122" i="24"/>
  <c r="H139" i="24"/>
  <c r="L23" i="24"/>
  <c r="K154" i="24"/>
  <c r="I22" i="24"/>
  <c r="K112" i="24"/>
  <c r="I105" i="24"/>
  <c r="I152" i="24"/>
  <c r="L52" i="24"/>
  <c r="I48" i="24"/>
  <c r="H70" i="24"/>
  <c r="H147" i="24"/>
  <c r="K49" i="24"/>
  <c r="K140" i="24"/>
  <c r="I149" i="24"/>
  <c r="K121" i="24"/>
  <c r="I71" i="24"/>
  <c r="H92" i="24"/>
  <c r="I83" i="24"/>
  <c r="L93" i="24"/>
  <c r="G119" i="24"/>
  <c r="H40" i="24"/>
  <c r="I74" i="24"/>
  <c r="H68" i="24"/>
  <c r="L101" i="24"/>
  <c r="H19" i="24"/>
  <c r="L109" i="24"/>
  <c r="K132" i="24"/>
  <c r="G25" i="24"/>
  <c r="L136" i="24"/>
  <c r="G117" i="24"/>
  <c r="I150" i="24"/>
  <c r="I140" i="24"/>
  <c r="H63" i="24"/>
  <c r="G21" i="24"/>
  <c r="G115" i="24"/>
  <c r="K74" i="24"/>
  <c r="G83" i="24"/>
  <c r="L144" i="24"/>
  <c r="L124" i="24"/>
  <c r="I136" i="24"/>
  <c r="G49" i="24"/>
  <c r="G136" i="24"/>
  <c r="L134" i="24"/>
  <c r="I43" i="24"/>
  <c r="H74" i="24"/>
  <c r="L45" i="24"/>
  <c r="L127" i="24"/>
  <c r="K86" i="24"/>
  <c r="L43" i="24"/>
  <c r="H79" i="24"/>
  <c r="I122" i="24"/>
  <c r="H116" i="24"/>
  <c r="H126" i="24"/>
  <c r="H154" i="24"/>
  <c r="G113" i="24"/>
  <c r="G16" i="24"/>
  <c r="G88" i="24"/>
  <c r="K105" i="24"/>
  <c r="H102" i="24"/>
  <c r="K48" i="24"/>
  <c r="H107" i="24"/>
  <c r="I147" i="24"/>
  <c r="L49" i="24"/>
  <c r="H69" i="24"/>
  <c r="G152" i="24"/>
  <c r="H20" i="24"/>
  <c r="G71" i="24"/>
  <c r="I92" i="24"/>
  <c r="L83" i="24"/>
  <c r="L84" i="24"/>
  <c r="G81" i="24"/>
  <c r="I40" i="24"/>
  <c r="G129" i="24"/>
  <c r="L37" i="24"/>
  <c r="G101" i="24"/>
  <c r="I27" i="24"/>
  <c r="I19" i="24"/>
  <c r="G53" i="24"/>
  <c r="G39" i="24"/>
  <c r="I25" i="24"/>
  <c r="H99" i="24"/>
  <c r="H117" i="24"/>
  <c r="H78" i="24"/>
  <c r="G82" i="24"/>
  <c r="L122" i="24"/>
  <c r="K60" i="24"/>
  <c r="L73" i="24"/>
  <c r="G79" i="24"/>
  <c r="G98" i="24"/>
  <c r="G64" i="24"/>
  <c r="G47" i="24"/>
  <c r="H18" i="24"/>
  <c r="H30" i="24"/>
  <c r="G130" i="24"/>
  <c r="H37" i="24"/>
  <c r="L92" i="24"/>
  <c r="I110" i="24"/>
  <c r="K65" i="24"/>
  <c r="L58" i="24"/>
  <c r="K106" i="24"/>
  <c r="I53" i="24"/>
  <c r="G120" i="24"/>
  <c r="G127" i="24"/>
  <c r="K78" i="24"/>
  <c r="G70" i="24"/>
  <c r="L53" i="24"/>
  <c r="G134" i="24"/>
  <c r="I127" i="24"/>
  <c r="H120" i="24"/>
  <c r="H29" i="24"/>
  <c r="G140" i="24"/>
  <c r="I80" i="24"/>
  <c r="G56" i="24"/>
  <c r="L150" i="24"/>
  <c r="G78" i="24"/>
  <c r="L98" i="24"/>
  <c r="G34" i="24"/>
  <c r="I28" i="24"/>
  <c r="G32" i="24"/>
  <c r="K24" i="24"/>
  <c r="G135" i="24"/>
  <c r="L75" i="24"/>
  <c r="K17" i="24"/>
  <c r="L104" i="24"/>
  <c r="G85" i="24"/>
  <c r="G38" i="24"/>
  <c r="G158" i="24"/>
  <c r="L41" i="24"/>
  <c r="L114" i="24"/>
  <c r="G18" i="24"/>
  <c r="G30" i="24"/>
  <c r="G131" i="24"/>
  <c r="K147" i="24"/>
  <c r="H49" i="24"/>
  <c r="K148" i="24"/>
  <c r="I33" i="24"/>
  <c r="K92" i="24"/>
  <c r="G87" i="24"/>
  <c r="G84" i="24"/>
  <c r="H81" i="24"/>
  <c r="L40" i="24"/>
  <c r="K63" i="24"/>
  <c r="K58" i="24"/>
  <c r="I101" i="24"/>
  <c r="L27" i="24"/>
  <c r="K19" i="24"/>
  <c r="H53" i="24"/>
  <c r="H39" i="24"/>
  <c r="L120" i="24"/>
  <c r="I99" i="24"/>
  <c r="K117" i="24"/>
  <c r="I78" i="24"/>
  <c r="K40" i="24"/>
  <c r="I57" i="24"/>
  <c r="H16" i="24"/>
  <c r="G69" i="24"/>
  <c r="G73" i="24"/>
  <c r="H73" i="24"/>
  <c r="I32" i="24"/>
  <c r="G60" i="24"/>
  <c r="I135" i="24"/>
  <c r="H57" i="24"/>
  <c r="K56" i="24"/>
  <c r="I158" i="24"/>
  <c r="L77" i="24"/>
  <c r="H131" i="24"/>
  <c r="I100" i="24"/>
  <c r="H105" i="24"/>
  <c r="K33" i="24"/>
  <c r="L87" i="24"/>
  <c r="I81" i="24"/>
  <c r="H35" i="24"/>
  <c r="H91" i="24"/>
  <c r="L19" i="24"/>
  <c r="K39" i="24"/>
  <c r="K99" i="24"/>
  <c r="H150" i="24"/>
  <c r="L112" i="24"/>
  <c r="H26" i="24"/>
  <c r="K127" i="24"/>
  <c r="G58" i="24"/>
  <c r="H34" i="24"/>
  <c r="I31" i="24"/>
  <c r="I93" i="24"/>
  <c r="K125" i="24"/>
  <c r="K26" i="24"/>
  <c r="G118" i="24"/>
  <c r="H103" i="24"/>
  <c r="H25" i="24"/>
  <c r="K11" i="24"/>
  <c r="H36" i="24"/>
  <c r="I121" i="24"/>
  <c r="K152" i="24"/>
  <c r="I50" i="24"/>
  <c r="H118" i="24"/>
  <c r="K143" i="24"/>
  <c r="G13" i="24"/>
  <c r="H28" i="24"/>
  <c r="L137" i="24"/>
  <c r="L95" i="24"/>
  <c r="K51" i="24"/>
  <c r="I18" i="24"/>
  <c r="K34" i="24"/>
  <c r="K131" i="24"/>
  <c r="H130" i="24"/>
  <c r="K100" i="24"/>
  <c r="L156" i="24"/>
  <c r="L67" i="24"/>
  <c r="K37" i="24"/>
  <c r="L33" i="24"/>
  <c r="G62" i="24"/>
  <c r="G93" i="24"/>
  <c r="K110" i="24"/>
  <c r="K81" i="24"/>
  <c r="L57" i="24"/>
  <c r="H58" i="24"/>
  <c r="I124" i="24"/>
  <c r="L106" i="24"/>
  <c r="G109" i="24"/>
  <c r="K53" i="24"/>
  <c r="G26" i="24"/>
  <c r="I120" i="24"/>
  <c r="L99" i="24"/>
  <c r="H127" i="24"/>
  <c r="L78" i="24"/>
  <c r="L81" i="24"/>
  <c r="K62" i="24"/>
  <c r="I37" i="24"/>
  <c r="H50" i="24"/>
  <c r="H33" i="24"/>
  <c r="K15" i="24"/>
  <c r="I106" i="24"/>
  <c r="K36" i="24"/>
  <c r="G31" i="24"/>
  <c r="H152" i="24"/>
  <c r="I14" i="24"/>
  <c r="K118" i="24"/>
  <c r="H96" i="24"/>
  <c r="H97" i="24"/>
  <c r="H76" i="24"/>
  <c r="H155" i="24"/>
  <c r="I95" i="24"/>
  <c r="I103" i="24"/>
  <c r="G29" i="24"/>
  <c r="L34" i="24"/>
  <c r="G67" i="24"/>
  <c r="L86" i="24"/>
  <c r="L100" i="24"/>
  <c r="H143" i="24"/>
  <c r="L22" i="24"/>
  <c r="G41" i="24"/>
  <c r="G33" i="24"/>
  <c r="L62" i="24"/>
  <c r="H93" i="24"/>
  <c r="L110" i="24"/>
  <c r="K144" i="24"/>
  <c r="L153" i="24"/>
  <c r="I70" i="24"/>
  <c r="I125" i="24"/>
  <c r="K124" i="24"/>
  <c r="H106" i="24"/>
  <c r="H109" i="24"/>
  <c r="H136" i="24"/>
  <c r="K82" i="24"/>
  <c r="K68" i="24"/>
  <c r="G86" i="24"/>
  <c r="H41" i="24"/>
  <c r="G110" i="24"/>
  <c r="H13" i="24"/>
  <c r="I109" i="24"/>
  <c r="G132" i="24"/>
  <c r="H134" i="24"/>
  <c r="L82" i="24"/>
  <c r="G128" i="24"/>
  <c r="L46" i="24"/>
  <c r="E8" i="10"/>
  <c r="E16" i="10"/>
  <c r="C15" i="10"/>
  <c r="C23" i="10"/>
  <c r="E9" i="10"/>
  <c r="E17" i="10"/>
  <c r="C8" i="10"/>
  <c r="C16" i="10"/>
  <c r="E10" i="10"/>
  <c r="E18" i="10"/>
  <c r="C9" i="10"/>
  <c r="C17" i="10"/>
  <c r="C14" i="10"/>
  <c r="E11" i="10"/>
  <c r="E19" i="10"/>
  <c r="C10" i="10"/>
  <c r="C18" i="10"/>
  <c r="C22" i="10"/>
  <c r="E12" i="10"/>
  <c r="E20" i="10"/>
  <c r="C11" i="10"/>
  <c r="C19" i="10"/>
  <c r="E13" i="10"/>
  <c r="C12" i="10"/>
  <c r="C20" i="10"/>
  <c r="E23" i="10"/>
  <c r="E14" i="10"/>
  <c r="E22" i="10"/>
  <c r="C13" i="10"/>
  <c r="C21" i="10"/>
  <c r="E15" i="10"/>
  <c r="F19" i="24"/>
  <c r="F109" i="24"/>
  <c r="F53" i="24"/>
  <c r="F89" i="24"/>
  <c r="F125" i="24"/>
  <c r="F102" i="24"/>
  <c r="F23" i="24"/>
  <c r="F126" i="24"/>
  <c r="F76" i="24"/>
  <c r="F90" i="24"/>
  <c r="F93" i="24"/>
  <c r="F113" i="24"/>
  <c r="F123" i="24"/>
  <c r="F133" i="24"/>
  <c r="F138" i="24"/>
  <c r="F137" i="24"/>
  <c r="F100" i="24"/>
  <c r="F10" i="24"/>
  <c r="F61" i="24"/>
  <c r="F31" i="24"/>
  <c r="F57" i="24"/>
  <c r="F134" i="24"/>
  <c r="F145" i="24"/>
  <c r="F140" i="24"/>
  <c r="F58" i="24"/>
  <c r="F108" i="24"/>
  <c r="F42" i="24"/>
  <c r="F56" i="24"/>
  <c r="F21" i="24"/>
  <c r="F55" i="24"/>
  <c r="F28" i="24"/>
  <c r="F34" i="24"/>
  <c r="F70" i="24"/>
  <c r="F107" i="24"/>
  <c r="F91" i="24"/>
  <c r="F106" i="24"/>
  <c r="F128" i="24"/>
  <c r="F152" i="24"/>
  <c r="F154" i="24"/>
  <c r="F49" i="24"/>
  <c r="F82" i="24"/>
  <c r="F74" i="24"/>
  <c r="F39" i="24"/>
  <c r="F27" i="24"/>
  <c r="F32" i="24"/>
  <c r="F52" i="24"/>
  <c r="F60" i="24"/>
  <c r="F121" i="24"/>
  <c r="F64" i="24"/>
  <c r="F30" i="24"/>
  <c r="F62" i="24"/>
  <c r="F83" i="24"/>
  <c r="F87" i="24"/>
  <c r="F66" i="24"/>
  <c r="F135" i="24"/>
  <c r="F148" i="24"/>
  <c r="F146" i="24"/>
  <c r="F158" i="24"/>
  <c r="F40" i="24"/>
  <c r="F115" i="24"/>
  <c r="F116" i="24"/>
  <c r="F139" i="24"/>
  <c r="F26" i="24"/>
  <c r="F131" i="24"/>
  <c r="F127" i="24"/>
  <c r="F155" i="24"/>
  <c r="F15" i="24"/>
  <c r="F47" i="24"/>
  <c r="F79" i="24"/>
  <c r="F24" i="24"/>
  <c r="F14" i="24"/>
  <c r="F44" i="24"/>
  <c r="F48" i="24"/>
  <c r="F92" i="24"/>
  <c r="F136" i="24"/>
  <c r="F99" i="24"/>
  <c r="F43" i="24"/>
  <c r="F118" i="24"/>
  <c r="F129" i="24"/>
  <c r="F157" i="24"/>
  <c r="F142" i="24"/>
  <c r="F144" i="24"/>
  <c r="F78" i="24"/>
  <c r="F141" i="24"/>
  <c r="F143" i="24"/>
  <c r="F69" i="24"/>
  <c r="F75" i="24"/>
  <c r="F54" i="24"/>
  <c r="F50" i="24"/>
  <c r="F16" i="24"/>
  <c r="F20" i="24"/>
  <c r="F38" i="24"/>
  <c r="F25" i="24"/>
  <c r="F120" i="24"/>
  <c r="F101" i="24"/>
  <c r="F95" i="24"/>
  <c r="F77" i="24"/>
  <c r="F63" i="24"/>
  <c r="F105" i="24"/>
  <c r="F88" i="24"/>
  <c r="F86" i="24"/>
  <c r="F150" i="24"/>
  <c r="F85" i="24"/>
  <c r="F96" i="24"/>
  <c r="F156" i="24"/>
  <c r="F65" i="24"/>
  <c r="F41" i="24"/>
  <c r="F45" i="24"/>
  <c r="F112" i="24"/>
  <c r="F18" i="24"/>
  <c r="F29" i="24"/>
  <c r="F46" i="24"/>
  <c r="F22" i="24"/>
  <c r="F36" i="24"/>
  <c r="F97" i="24"/>
  <c r="F122" i="24"/>
  <c r="F67" i="24"/>
  <c r="F147" i="24"/>
  <c r="F130" i="24"/>
  <c r="F81" i="24"/>
  <c r="F51" i="24"/>
  <c r="F72" i="24"/>
  <c r="F98" i="24"/>
  <c r="F11" i="24"/>
  <c r="F73" i="24"/>
  <c r="F132" i="24"/>
  <c r="F17" i="24"/>
  <c r="F117" i="24"/>
  <c r="F149" i="24"/>
  <c r="F153" i="24"/>
  <c r="F103" i="24"/>
  <c r="F68" i="24"/>
  <c r="F71" i="24"/>
  <c r="F33" i="24"/>
  <c r="F80" i="24"/>
  <c r="F13" i="24"/>
  <c r="F114" i="24"/>
  <c r="F151" i="24"/>
  <c r="F94" i="24"/>
  <c r="F35" i="24"/>
  <c r="F84" i="24"/>
  <c r="F110" i="24"/>
  <c r="F119" i="24"/>
  <c r="F124" i="24"/>
  <c r="F59" i="24"/>
  <c r="F104" i="24"/>
  <c r="F111" i="24"/>
  <c r="F12" i="24"/>
  <c r="F37" i="24"/>
  <c r="D12" i="10"/>
  <c r="D11" i="10"/>
  <c r="D10" i="10"/>
  <c r="D18" i="10"/>
  <c r="D19" i="10"/>
  <c r="D17" i="10"/>
  <c r="D20" i="10"/>
  <c r="D14" i="10"/>
  <c r="D16" i="10"/>
  <c r="D13" i="10"/>
  <c r="D21" i="10"/>
  <c r="D22" i="10"/>
  <c r="D15" i="10"/>
  <c r="D23" i="10"/>
  <c r="D8" i="10"/>
  <c r="D9" i="10"/>
  <c r="C27" i="10"/>
  <c r="C24" i="10" l="1"/>
  <c r="I23" i="10"/>
  <c r="I17" i="10"/>
  <c r="I15" i="10"/>
  <c r="I19" i="10"/>
  <c r="I20" i="10"/>
  <c r="I22" i="10"/>
  <c r="I18" i="10"/>
  <c r="I21" i="10"/>
  <c r="I10" i="10"/>
  <c r="I9" i="10"/>
  <c r="I13" i="10"/>
  <c r="I11" i="10"/>
  <c r="I14" i="10"/>
  <c r="I8" i="10"/>
  <c r="I16" i="10"/>
  <c r="I12" i="10"/>
  <c r="E31" i="10"/>
  <c r="D27" i="10"/>
  <c r="C28" i="10"/>
  <c r="C31" i="10"/>
  <c r="D28" i="10" l="1"/>
  <c r="D24" i="10"/>
  <c r="D31" i="10"/>
  <c r="E28" i="10" l="1"/>
  <c r="E27" i="10"/>
  <c r="F24" i="10" l="1"/>
  <c r="F28" i="10"/>
  <c r="J74" i="24"/>
  <c r="J93" i="24" l="1"/>
  <c r="J21" i="24"/>
  <c r="J128" i="24"/>
  <c r="J54" i="24"/>
  <c r="J117" i="24"/>
  <c r="J18" i="24"/>
  <c r="J140" i="24"/>
  <c r="J31" i="24"/>
  <c r="J115" i="24"/>
  <c r="J151" i="24"/>
  <c r="J57" i="24"/>
  <c r="J53" i="24"/>
  <c r="J44" i="24"/>
  <c r="J130" i="24"/>
  <c r="J70" i="24"/>
  <c r="J56" i="24"/>
  <c r="J24" i="24"/>
  <c r="J87" i="24"/>
  <c r="J41" i="24"/>
  <c r="J28" i="24"/>
  <c r="J150" i="24"/>
  <c r="J126" i="24"/>
  <c r="J69" i="24"/>
  <c r="J135" i="24"/>
  <c r="J99" i="24"/>
  <c r="J155" i="24"/>
  <c r="J156" i="24"/>
  <c r="J36" i="24"/>
  <c r="J71" i="24"/>
  <c r="J146" i="24"/>
  <c r="J76" i="24"/>
  <c r="J47" i="24"/>
  <c r="J143" i="24"/>
  <c r="J33" i="24"/>
  <c r="J34" i="24"/>
  <c r="J23" i="24"/>
  <c r="J120" i="24"/>
  <c r="J108" i="24"/>
  <c r="J22" i="24"/>
  <c r="J88" i="24"/>
  <c r="J119" i="24"/>
  <c r="J52" i="24"/>
  <c r="J137" i="24"/>
  <c r="J61" i="24"/>
  <c r="J103" i="24"/>
  <c r="J39" i="24"/>
  <c r="J67" i="24"/>
  <c r="J79" i="24"/>
  <c r="J144" i="24"/>
  <c r="J124" i="24"/>
  <c r="J48" i="24"/>
  <c r="J100" i="24"/>
  <c r="J65" i="24"/>
  <c r="J78" i="24"/>
  <c r="J83" i="24"/>
  <c r="J51" i="24"/>
  <c r="J116" i="24"/>
  <c r="J11" i="24"/>
  <c r="J13" i="24"/>
  <c r="J95" i="24"/>
  <c r="J123" i="24"/>
  <c r="J125" i="24"/>
  <c r="J60" i="24"/>
  <c r="J97" i="24"/>
  <c r="J113" i="24"/>
  <c r="J157" i="24"/>
  <c r="J62" i="24"/>
  <c r="J102" i="24"/>
  <c r="J86" i="24"/>
  <c r="J114" i="24"/>
  <c r="J111" i="24"/>
  <c r="J73" i="24"/>
  <c r="J121" i="24"/>
  <c r="J138" i="24"/>
  <c r="J122" i="24"/>
  <c r="J89" i="24"/>
  <c r="J139" i="24"/>
  <c r="J10" i="24"/>
  <c r="J81" i="24"/>
  <c r="J90" i="24"/>
  <c r="J154" i="24"/>
  <c r="J32" i="24"/>
  <c r="J147" i="24"/>
  <c r="J105" i="24"/>
  <c r="J42" i="24"/>
  <c r="J16" i="24"/>
  <c r="J55" i="24"/>
  <c r="J91" i="24"/>
  <c r="J72" i="24"/>
  <c r="J129" i="24"/>
  <c r="J141" i="24"/>
  <c r="J127" i="24"/>
  <c r="J19" i="24"/>
  <c r="J107" i="24"/>
  <c r="J84" i="24"/>
  <c r="J38" i="24"/>
  <c r="J43" i="24"/>
  <c r="J80" i="24"/>
  <c r="J25" i="24"/>
  <c r="J112" i="24"/>
  <c r="J133" i="24"/>
  <c r="J27" i="24"/>
  <c r="J64" i="24"/>
  <c r="J59" i="24"/>
  <c r="J85" i="24"/>
  <c r="J132" i="24"/>
  <c r="J134" i="24"/>
  <c r="J17" i="24"/>
  <c r="J12" i="24"/>
  <c r="J149" i="24"/>
  <c r="J142" i="24"/>
  <c r="J96" i="24"/>
  <c r="J148" i="24"/>
  <c r="J152" i="24"/>
  <c r="J35" i="24"/>
  <c r="J98" i="24"/>
  <c r="J110" i="24"/>
  <c r="J92" i="24"/>
  <c r="J49" i="24"/>
  <c r="J77" i="24"/>
  <c r="J46" i="24"/>
  <c r="J30" i="24"/>
  <c r="J63" i="24"/>
  <c r="J136" i="24"/>
  <c r="J145" i="24"/>
  <c r="J40" i="24"/>
  <c r="J66" i="24"/>
  <c r="J26" i="24"/>
  <c r="J131" i="24"/>
  <c r="J20" i="24"/>
  <c r="J118" i="24"/>
  <c r="J109" i="24"/>
  <c r="J158" i="24"/>
  <c r="J29" i="24"/>
  <c r="J104" i="24"/>
  <c r="J106" i="24"/>
  <c r="J45" i="24"/>
  <c r="J68" i="24"/>
  <c r="J101" i="24"/>
  <c r="J58" i="24"/>
  <c r="J50" i="24"/>
  <c r="J75" i="24"/>
  <c r="J14" i="24"/>
  <c r="J82" i="24"/>
  <c r="J37" i="24"/>
  <c r="J153" i="24"/>
  <c r="J94" i="24"/>
  <c r="J15" i="24"/>
  <c r="F11" i="10"/>
  <c r="F17" i="10"/>
  <c r="F16" i="10"/>
  <c r="F9" i="10"/>
  <c r="F23" i="10"/>
  <c r="F15" i="10"/>
  <c r="F10" i="10"/>
  <c r="F12" i="10"/>
  <c r="F14" i="10"/>
  <c r="F8" i="10"/>
  <c r="J8" i="10" s="1"/>
  <c r="F21" i="10"/>
  <c r="F20" i="10"/>
  <c r="F18" i="10"/>
  <c r="F13" i="10"/>
  <c r="F22" i="10"/>
  <c r="F19" i="10"/>
  <c r="A11" i="24" l="1"/>
  <c r="J21" i="10"/>
  <c r="G21" i="10"/>
  <c r="J15" i="10"/>
  <c r="G15" i="10"/>
  <c r="J11" i="10"/>
  <c r="G11" i="10"/>
  <c r="J19" i="10"/>
  <c r="G19" i="10"/>
  <c r="J17" i="10"/>
  <c r="G17" i="10"/>
  <c r="J22" i="10"/>
  <c r="G22" i="10"/>
  <c r="G23" i="10"/>
  <c r="J13" i="10"/>
  <c r="G13" i="10"/>
  <c r="J14" i="10"/>
  <c r="G14" i="10"/>
  <c r="J18" i="10"/>
  <c r="G18" i="10"/>
  <c r="J12" i="10"/>
  <c r="G12" i="10"/>
  <c r="J16" i="10"/>
  <c r="G16" i="10"/>
  <c r="J20" i="10"/>
  <c r="G20" i="10"/>
  <c r="J10" i="10"/>
  <c r="G10" i="10"/>
  <c r="J9" i="10"/>
  <c r="G9" i="10"/>
  <c r="A153" i="24"/>
  <c r="A61" i="24"/>
  <c r="A132" i="24"/>
  <c r="A117" i="24"/>
  <c r="A93" i="24"/>
  <c r="A14" i="24"/>
  <c r="A53" i="24"/>
  <c r="A35" i="24"/>
  <c r="A98" i="24"/>
  <c r="A29" i="24"/>
  <c r="A32" i="24"/>
  <c r="A158" i="24"/>
  <c r="A156" i="24"/>
  <c r="A121" i="24"/>
  <c r="A82" i="24"/>
  <c r="A147" i="24"/>
  <c r="A81" i="24"/>
  <c r="A18" i="24"/>
  <c r="A30" i="24"/>
  <c r="A90" i="24"/>
  <c r="A150" i="24"/>
  <c r="A122" i="24"/>
  <c r="A78" i="24"/>
  <c r="A129" i="24"/>
  <c r="A99" i="24"/>
  <c r="A111" i="24"/>
  <c r="A128" i="24"/>
  <c r="A43" i="24"/>
  <c r="A27" i="24"/>
  <c r="A95" i="24"/>
  <c r="A120" i="24"/>
  <c r="A88" i="24"/>
  <c r="A42" i="24"/>
  <c r="A84" i="24"/>
  <c r="A49" i="24"/>
  <c r="A157" i="24"/>
  <c r="A58" i="24"/>
  <c r="A101" i="24"/>
  <c r="A16" i="24"/>
  <c r="A146" i="24"/>
  <c r="A138" i="24"/>
  <c r="A57" i="24"/>
  <c r="A50" i="24"/>
  <c r="A137" i="24"/>
  <c r="A39" i="24"/>
  <c r="A59" i="24"/>
  <c r="A96" i="24"/>
  <c r="A140" i="24"/>
  <c r="A148" i="24"/>
  <c r="A45" i="24"/>
  <c r="A154" i="24"/>
  <c r="A118" i="24"/>
  <c r="A100" i="24"/>
  <c r="A65" i="24"/>
  <c r="A119" i="24"/>
  <c r="A79" i="24"/>
  <c r="A80" i="24"/>
  <c r="A15" i="24"/>
  <c r="A152" i="24"/>
  <c r="A109" i="24"/>
  <c r="A24" i="24"/>
  <c r="A89" i="24"/>
  <c r="A64" i="24"/>
  <c r="A149" i="24"/>
  <c r="A70" i="24"/>
  <c r="A68" i="24"/>
  <c r="A51" i="24"/>
  <c r="A48" i="24"/>
  <c r="A112" i="24"/>
  <c r="A104" i="24"/>
  <c r="A151" i="24"/>
  <c r="A34" i="24"/>
  <c r="A47" i="24"/>
  <c r="A83" i="24"/>
  <c r="A31" i="24"/>
  <c r="A25" i="24"/>
  <c r="A115" i="24"/>
  <c r="A130" i="24"/>
  <c r="A155" i="24"/>
  <c r="A127" i="24"/>
  <c r="A134" i="24"/>
  <c r="A13" i="24"/>
  <c r="A28" i="24"/>
  <c r="A91" i="24"/>
  <c r="A108" i="24"/>
  <c r="A125" i="24"/>
  <c r="A36" i="24"/>
  <c r="A114" i="24"/>
  <c r="A107" i="24"/>
  <c r="A85" i="24"/>
  <c r="A86" i="24"/>
  <c r="A55" i="24"/>
  <c r="A97" i="24"/>
  <c r="A54" i="24"/>
  <c r="A73" i="24"/>
  <c r="A77" i="24"/>
  <c r="A74" i="24"/>
  <c r="A110" i="24"/>
  <c r="A136" i="24"/>
  <c r="A21" i="24"/>
  <c r="A102" i="24"/>
  <c r="A69" i="24"/>
  <c r="A44" i="24"/>
  <c r="A67" i="24"/>
  <c r="A66" i="24"/>
  <c r="A71" i="24"/>
  <c r="A23" i="24"/>
  <c r="A62" i="24"/>
  <c r="A63" i="24"/>
  <c r="A19" i="24"/>
  <c r="A12" i="24"/>
  <c r="A116" i="24"/>
  <c r="A124" i="24"/>
  <c r="A92" i="24"/>
  <c r="A20" i="24"/>
  <c r="A105" i="24"/>
  <c r="A131" i="24"/>
  <c r="A142" i="24"/>
  <c r="A113" i="24"/>
  <c r="A17" i="24"/>
  <c r="A38" i="24"/>
  <c r="A56" i="24"/>
  <c r="A144" i="24"/>
  <c r="A139" i="24"/>
  <c r="A135" i="24"/>
  <c r="A40" i="24"/>
  <c r="A60" i="24"/>
  <c r="A37" i="24"/>
  <c r="A141" i="24"/>
  <c r="A126" i="24"/>
  <c r="A33" i="24"/>
  <c r="A41" i="24"/>
  <c r="A133" i="24"/>
  <c r="A22" i="24"/>
  <c r="A52" i="24"/>
  <c r="A10" i="24"/>
  <c r="A123" i="24"/>
  <c r="A145" i="24"/>
  <c r="A26" i="24"/>
  <c r="A72" i="24"/>
  <c r="A46" i="24"/>
  <c r="A143" i="24"/>
  <c r="A76" i="24"/>
  <c r="A106" i="24"/>
  <c r="A75" i="24"/>
  <c r="A87" i="24"/>
  <c r="A94" i="24"/>
  <c r="A103" i="24"/>
  <c r="F27" i="10"/>
  <c r="J23" i="10"/>
  <c r="F31"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tc={09DE599D-4ADD-4102-AD2F-7FBDB4168D3D}</author>
    <author>tc={18820ECE-69EE-4062-83F5-7672D57F44E3}</author>
    <author>tc={827AEEEE-FA68-48E8-8EC7-431915521D79}</author>
  </authors>
  <commentList>
    <comment ref="C9" authorId="0" shapeId="0" xr:uid="{09DE599D-4ADD-4102-AD2F-7FBDB4168D3D}">
      <text>
        <t>[Threaded comment]
Your version of Excel allows you to read this threaded comment; however, any edits to it will get removed if the file is opened in a newer version of Excel. Learn more: https://go.microsoft.com/fwlink/?linkid=870924
Comment:
    Country code</t>
      </text>
    </comment>
    <comment ref="E9" authorId="1" shapeId="0" xr:uid="{18820ECE-69EE-4062-83F5-7672D57F44E3}">
      <text>
        <t>[Threaded comment]
Your version of Excel allows you to read this threaded comment; however, any edits to it will get removed if the file is opened in a newer version of Excel. Learn more: https://go.microsoft.com/fwlink/?linkid=870924
Comment:
    1 - Latin America
2 - N. America &amp; Oceania
3 - Western Europe
4 - Middle East
5 - Africa
6 - South Asia
7 - Eastern Europe &amp; Central Asia
8 - East Asia</t>
      </text>
    </comment>
    <comment ref="K9" authorId="2" shapeId="0" xr:uid="{827AEEEE-FA68-48E8-8EC7-431915521D79}">
      <text>
        <t>[Threaded comment]
Your version of Excel allows you to read this threaded comment; however, any edits to it will get removed if the file is opened in a newer version of Excel. Learn more: https://go.microsoft.com/fwlink/?linkid=870924
Comment:
    Based on UNEP Emissions Gap Report (https://www.unep.org/resources/emissions-gap-report-2023) lower target of 26Gt emissions, divided by world pop, with aviation removed (as 3.5% of all emissions).  3.5% comes from: https://ourworldindata.org/co2-emissions-from-aviation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tc={592C624C-7805-4310-8126-F4DACEC7F0CA}</author>
    <author>tc={F93F4AC0-0F68-41B9-8DFE-A6A39DBC825B}</author>
    <author>tc={DF02F5DB-890D-425B-A774-D1B0496B4800}</author>
    <author>tc={1F0AAAA5-BCFC-4096-B8A1-2A8E5CE3B4B6}</author>
  </authors>
  <commentList>
    <comment ref="G8" authorId="0" shapeId="0" xr:uid="{592C624C-7805-4310-8126-F4DACEC7F0CA}">
      <text>
        <t>[Threaded comment]
Your version of Excel allows you to read this threaded comment; however, any edits to it will get removed if the file is opened in a newer version of Excel. Learn more: https://go.microsoft.com/fwlink/?linkid=870924
Comment:
    Rank not reported for 2006, as data was available for much fewer countries then.</t>
      </text>
    </comment>
    <comment ref="C24" authorId="1" shapeId="0" xr:uid="{F93F4AC0-0F68-41B9-8DFE-A6A39DBC825B}">
      <text>
        <t>[Threaded comment]
Your version of Excel allows you to read this threaded comment; however, any edits to it will get removed if the file is opened in a newer version of Excel. Learn more: https://go.microsoft.com/fwlink/?linkid=870924
Comment:
    The highest value from the last three years, or 75, whichever is higher</t>
      </text>
    </comment>
    <comment ref="D24" authorId="2" shapeId="0" xr:uid="{DF02F5DB-890D-425B-A774-D1B0496B4800}">
      <text>
        <t>[Threaded comment]
Your version of Excel allows you to read this threaded comment; however, any edits to it will get removed if the file is opened in a newer version of Excel. Learn more: https://go.microsoft.com/fwlink/?linkid=870924
Comment:
    The average of the last 6 years, or 6 - whichever is higher</t>
      </text>
    </comment>
    <comment ref="E24" authorId="3" shapeId="0" xr:uid="{1F0AAAA5-BCFC-4096-B8A1-2A8E5CE3B4B6}">
      <text>
        <t>[Threaded comment]
Your version of Excel allows you to read this threaded comment; however, any edits to it will get removed if the file is opened in a newer version of Excel. Learn more: https://go.microsoft.com/fwlink/?linkid=870924
Comment:
    Based on same methodology for actual years, with global population estimated to be 8.5bn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tc={441A304E-ADA5-4E2B-B45B-EF40F503E1F5}</author>
    <author>tc={E5B4DFBA-FF61-437D-8F8A-37D8EA6D1F78}</author>
    <author>tc={195B4E4A-4CF2-447E-A3C8-3B5B6E7803F1}</author>
    <author>tc={2A0230F9-8BA0-464C-9213-2972C4CEDF94}</author>
    <author>tc={FC66B654-0087-714D-85A8-C355AD4B645E}</author>
    <author>tc={E59D809A-8589-4BA4-90C1-C2B77B8317E2}</author>
    <author>tc={1595A44B-543C-4A5E-9623-39C4014872BC}</author>
    <author>tc={BAC826F4-63A7-4BF6-911A-B35F56DDA9BC}</author>
    <author>tc={A9DBBD92-FDEE-4AD0-BE60-F00B70CFD11F}</author>
    <author>tc={79C5171F-11F0-4A21-8D20-02DBB7ABFFCE}</author>
    <author>tc={DE735A07-E16D-45F1-B897-1AE9E1096F81}</author>
    <author>tc={872D8508-9416-4C4A-ACCA-67A97FBD84A4}</author>
    <author>tc={7ED188B5-E9AF-4BD0-807A-75634DC35A73}</author>
    <author>tc={A3156CD3-D063-439F-B85C-ABE639561391}</author>
    <author>tc={35401AB6-1260-4413-AD00-D2C2A650E94A}</author>
    <author>tc={A2FBAAEB-E6B6-4D4C-8653-2DD1E8548B03}</author>
    <author>tc={5AE05643-10BD-4001-8F7C-6AD1618C99B3}</author>
    <author>tc={8DA21AD7-F413-48F9-9A8A-882E95F943B2}</author>
    <author>tc={8F969E12-FDFF-47B5-B326-0D3787B5CEF3}</author>
    <author>tc={AB56DC9D-B8C0-40D0-A0A7-BA650B62B9CA}</author>
    <author>tc={9EDDBB53-299C-42BE-8129-8AA36E1BEC77}</author>
    <author>tc={D3BDE265-2B39-4144-8617-CC4B2A888112}</author>
    <author>tc={CC5B7E03-B146-4057-9E68-4C019FB46253}</author>
    <author>tc={53B9F0D3-8208-42E0-A1E1-C5A18C46D6D3}</author>
    <author>tc={95921237-1F52-4C0F-9472-6934428A7E8E}</author>
    <author>tc={FB3D832E-59F9-48A6-81C9-4A4A42E263F5}</author>
    <author>tc={D4666AC2-87A1-46FD-B28F-811747C9521C}</author>
    <author>tc={3528AF5C-9678-4787-9FA6-0EE9E2B170A5}</author>
    <author>tc={854B2FB4-269E-4B23-91B4-AC36FBB3F5DB}</author>
    <author>tc={C4DCF1C9-8454-4573-9D0B-B03EBA08C19A}</author>
    <author>tc={7C906D3F-82D3-4A74-B6B6-DF6177BB2F9F}</author>
    <author>tc={26F0FD5A-ED95-4A46-B447-435A07120B1E}</author>
    <author>tc={4A8661C9-DC09-4DAB-8DD0-2838F5CC154C}</author>
    <author>tc={DE864339-9F6A-44A2-90DD-C5A23BBCEEE2}</author>
    <author>tc={1432706B-9300-4D63-A1DE-4AA6FDD3E9F6}</author>
    <author>tc={707084DC-1E7E-4440-A5DA-7260ED7F400B}</author>
    <author>tc={891D0303-CEB3-49A8-AEF6-FBCD3597B507}</author>
    <author>tc={24A4EE72-0FA2-4926-8881-1218CDCF29C7}</author>
    <author>tc={900EF858-A971-4A19-8D1C-8D7080910D68}</author>
    <author>tc={A989FC8F-7A93-4750-84B1-217FC692B3B3}</author>
    <author>tc={48B02886-FABA-444A-9911-CB138CD6BD99}</author>
    <author>tc={92AE4D0B-D933-4D22-B689-DE04DD9F6B8B}</author>
    <author>tc={B792BD16-6056-4382-8745-BCE34BF2A803}</author>
    <author>tc={B64ACE15-6636-44FA-BC1E-B71D03AF5CF0}</author>
    <author>tc={62B8DD4E-EB3A-4F22-AB6D-DE81C0C8EB41}</author>
    <author>tc={A22DD972-0123-4304-BF70-35EC53051B3A}</author>
    <author>tc={B0A5CC6E-88B8-42D1-BE05-E44937BFD9B7}</author>
    <author>tc={E2D2A0DB-041C-4CAF-AAF5-0F85A0ED0D8E}</author>
    <author>tc={F97E131D-A221-4898-84F3-39FC5F10E3E7}</author>
    <author>tc={7DBA83FD-81ED-4323-B7A0-D0AD2D76FD7C}</author>
    <author>tc={DCB5A0E2-D87D-4DCF-8919-B232404B0014}</author>
    <author>tc={D08D8F8B-6AFA-4337-BBCD-F6CC74AD861B}</author>
    <author>tc={3D3EFE15-0A10-4D7F-B09F-60C5E9FFEEBF}</author>
    <author>tc={C9EB918A-C131-405C-8C00-E54F08A2477F}</author>
    <author>tc={3D6D130A-DC31-41B1-8EF1-18335331E6DD}</author>
    <author>tc={A923AB49-902B-45FD-9874-1871E4187565}</author>
    <author>tc={F8327AAD-6034-4368-8DA2-C6D4E25F7061}</author>
    <author>tc={F935A375-E5BF-4D8C-966B-7F54D9889CF2}</author>
    <author>tc={36357962-2A91-411E-9EC2-4EE97F5243D0}</author>
    <author>tc={5BE32072-43D7-4A51-A07A-FDDD70D60139}</author>
    <author>tc={95CD794C-81B3-4284-8EE7-58AA77C32FAD}</author>
    <author>tc={C2635D78-0819-4FB8-ACBF-070F28C75E7C}</author>
    <author>tc={0C3083BD-F7D6-4FAE-A844-55362F0D88EB}</author>
    <author>tc={CE918813-44E0-4339-8861-676018D19699}</author>
    <author>tc={D6253C27-F456-4E2B-8D6D-FC05DB1150FB}</author>
    <author>tc={338F11AA-0B0D-4043-8DE6-487B7EF27252}</author>
    <author>tc={0BE93998-A5FF-4D9E-98ED-2E21D40AFA16}</author>
    <author>tc={BC3D9FB4-6377-4602-9454-31C71D842758}</author>
    <author>tc={4DC58303-E263-4497-BE7E-F42C28A9FDAF}</author>
    <author>tc={8C2C4F45-598E-4BB7-B28B-E0EC49DCF9ED}</author>
    <author>tc={A4B10200-C7EC-44DB-9D77-B53140BDBB96}</author>
    <author>tc={A76A1C47-4831-4E7E-96AF-D6835FD94E08}</author>
    <author>tc={DEBBDDDF-657C-4280-8256-D8FEC1C16511}</author>
    <author>tc={E7AA66EF-5035-4991-81E7-AC595ED531BD}</author>
    <author>tc={EEF5C4BB-4735-4B7B-B881-70658C8FE698}</author>
    <author>tc={AC395C1F-069C-464C-BEAC-7385E103493B}</author>
    <author>tc={A5A116B7-85B1-477C-B9DE-0174D99CC850}</author>
    <author>tc={F2FC2B1C-6500-4345-B3B5-1AAF7217AF40}</author>
    <author>tc={C41D6882-CF25-4DFD-AEDC-8EA1AFEDE5D6}</author>
    <author>tc={8E5FF3A0-7DB8-4562-8A9D-E1C49B7A8E54}</author>
    <author>tc={2AA4E497-C4BE-4D0E-BF81-65955C90CE63}</author>
  </authors>
  <commentList>
    <comment ref="D2" authorId="0" shapeId="0" xr:uid="{441A304E-ADA5-4E2B-B45B-EF40F503E1F5}">
      <text>
        <t>[Threaded comment]
Your version of Excel allows you to read this threaded comment; however, any edits to it will get removed if the file is opened in a newer version of Excel. Learn more: https://go.microsoft.com/fwlink/?linkid=870924
Comment:
    1 Latin America
2 N America &amp; Oceania
3 Western Europe
4 Middle East &amp; N Africa
5 Sub-Saharan Africa
6 South Asia
7 Eastern Europe &amp; Central Asia
8 East Asia</t>
      </text>
    </comment>
    <comment ref="Q2" authorId="1" shapeId="0" xr:uid="{E5B4DFBA-FF61-437D-8F8A-37D8EA6D1F78}">
      <text>
        <t>[Threaded comment]
Your version of Excel allows you to read this threaded comment; however, any edits to it will get removed if the file is opened in a newer version of Excel. Learn more: https://go.microsoft.com/fwlink/?linkid=870924
Comment:
    1 - within budget
2 - within double budget
3 - over double budget</t>
      </text>
    </comment>
    <comment ref="R2" authorId="2" shapeId="0" xr:uid="{195B4E4A-4CF2-447E-A3C8-3B5B6E7803F1}">
      <text>
        <t xml:space="preserve">[Threaded comment]
Your version of Excel allows you to read this threaded comment; however, any edits to it will get removed if the file is opened in a newer version of Excel. Learn more: https://go.microsoft.com/fwlink/?linkid=870924
Comment:
    Based on UNEP Emissions Gap Report (https://www.unep.org/resources/emissions-gap-report-2023) lower target of 26Gt emissions, divided by world pop, with aviation removed (as 3.5% of all emissions).  3.5% comes from: https://ourworldindata.org/co2-emissions-from-aviation
</t>
      </text>
    </comment>
    <comment ref="I61" authorId="3" shapeId="0" xr:uid="{2A0230F9-8BA0-464C-9213-2972C4CEDF94}">
      <text>
        <t>[Threaded comment]
Your version of Excel allows you to read this threaded comment; however, any edits to it will get removed if the file is opened in a newer version of Excel. Learn more: https://go.microsoft.com/fwlink/?linkid=870924
Comment:
    Old figure</t>
      </text>
    </comment>
    <comment ref="I65" authorId="4" shapeId="0" xr:uid="{FC66B654-0087-714D-85A8-C355AD4B645E}">
      <text>
        <t>[Threaded comment]
Your version of Excel allows you to read this threaded comment; however, any edits to it will get removed if the file is opened in a newer version of Excel. Learn more: https://go.microsoft.com/fwlink/?linkid=870924
Comment:
    Investigate this</t>
      </text>
    </comment>
    <comment ref="I135" authorId="5" shapeId="0" xr:uid="{E59D809A-8589-4BA4-90C1-C2B77B8317E2}">
      <text>
        <t>[Threaded comment]
Your version of Excel allows you to read this threaded comment; however, any edits to it will get removed if the file is opened in a newer version of Excel. Learn more: https://go.microsoft.com/fwlink/?linkid=870924
Comment:
    Old figure</t>
      </text>
    </comment>
    <comment ref="I211" authorId="6" shapeId="0" xr:uid="{1595A44B-543C-4A5E-9623-39C4014872BC}">
      <text>
        <t>[Threaded comment]
Your version of Excel allows you to read this threaded comment; however, any edits to it will get removed if the file is opened in a newer version of Excel. Learn more: https://go.microsoft.com/fwlink/?linkid=870924
Comment:
    imputed</t>
      </text>
    </comment>
    <comment ref="I213" authorId="7" shapeId="0" xr:uid="{BAC826F4-63A7-4BF6-911A-B35F56DDA9BC}">
      <text>
        <t>[Threaded comment]
Your version of Excel allows you to read this threaded comment; however, any edits to it will get removed if the file is opened in a newer version of Excel. Learn more: https://go.microsoft.com/fwlink/?linkid=870924
Comment:
    imputed</t>
      </text>
    </comment>
    <comment ref="I320" authorId="8" shapeId="0" xr:uid="{A9DBBD92-FDEE-4AD0-BE60-F00B70CFD11F}">
      <text>
        <t>[Threaded comment]
Your version of Excel allows you to read this threaded comment; however, any edits to it will get removed if the file is opened in a newer version of Excel. Learn more: https://go.microsoft.com/fwlink/?linkid=870924
Comment:
    imputed</t>
      </text>
    </comment>
    <comment ref="I373" authorId="9" shapeId="0" xr:uid="{79C5171F-11F0-4A21-8D20-02DBB7ABFFCE}">
      <text>
        <t>[Threaded comment]
Your version of Excel allows you to read this threaded comment; however, any edits to it will get removed if the file is opened in a newer version of Excel. Learn more: https://go.microsoft.com/fwlink/?linkid=870924
Comment:
    imputed</t>
      </text>
    </comment>
    <comment ref="I375" authorId="10" shapeId="0" xr:uid="{DE735A07-E16D-45F1-B897-1AE9E1096F81}">
      <text>
        <t>[Threaded comment]
Your version of Excel allows you to read this threaded comment; however, any edits to it will get removed if the file is opened in a newer version of Excel. Learn more: https://go.microsoft.com/fwlink/?linkid=870924
Comment:
    imputed</t>
      </text>
    </comment>
    <comment ref="I388" authorId="11" shapeId="0" xr:uid="{872D8508-9416-4C4A-ACCA-67A97FBD84A4}">
      <text>
        <t>[Threaded comment]
Your version of Excel allows you to read this threaded comment; however, any edits to it will get removed if the file is opened in a newer version of Excel. Learn more: https://go.microsoft.com/fwlink/?linkid=870924
Comment:
    imputed</t>
      </text>
    </comment>
    <comment ref="I442" authorId="12" shapeId="0" xr:uid="{7ED188B5-E9AF-4BD0-807A-75634DC35A73}">
      <text>
        <t>[Threaded comment]
Your version of Excel allows you to read this threaded comment; however, any edits to it will get removed if the file is opened in a newer version of Excel. Learn more: https://go.microsoft.com/fwlink/?linkid=870924
Comment:
    imputed</t>
      </text>
    </comment>
    <comment ref="I470" authorId="13" shapeId="0" xr:uid="{A3156CD3-D063-439F-B85C-ABE639561391}">
      <text>
        <t>[Threaded comment]
Your version of Excel allows you to read this threaded comment; however, any edits to it will get removed if the file is opened in a newer version of Excel. Learn more: https://go.microsoft.com/fwlink/?linkid=870924
Comment:
    imputed</t>
      </text>
    </comment>
    <comment ref="I526" authorId="14" shapeId="0" xr:uid="{35401AB6-1260-4413-AD00-D2C2A650E94A}">
      <text>
        <t>[Threaded comment]
Your version of Excel allows you to read this threaded comment; however, any edits to it will get removed if the file is opened in a newer version of Excel. Learn more: https://go.microsoft.com/fwlink/?linkid=870924
Comment:
    imputed</t>
      </text>
    </comment>
    <comment ref="I527" authorId="15" shapeId="0" xr:uid="{A2FBAAEB-E6B6-4D4C-8653-2DD1E8548B03}">
      <text>
        <t>[Threaded comment]
Your version of Excel allows you to read this threaded comment; however, any edits to it will get removed if the file is opened in a newer version of Excel. Learn more: https://go.microsoft.com/fwlink/?linkid=870924
Comment:
    imputed</t>
      </text>
    </comment>
    <comment ref="I540" authorId="16" shapeId="0" xr:uid="{5AE05643-10BD-4001-8F7C-6AD1618C99B3}">
      <text>
        <t>[Threaded comment]
Your version of Excel allows you to read this threaded comment; however, any edits to it will get removed if the file is opened in a newer version of Excel. Learn more: https://go.microsoft.com/fwlink/?linkid=870924
Comment:
    imputed</t>
      </text>
    </comment>
    <comment ref="I595" authorId="17" shapeId="0" xr:uid="{8DA21AD7-F413-48F9-9A8A-882E95F943B2}">
      <text>
        <t>[Threaded comment]
Your version of Excel allows you to read this threaded comment; however, any edits to it will get removed if the file is opened in a newer version of Excel. Learn more: https://go.microsoft.com/fwlink/?linkid=870924
Comment:
    imputed</t>
      </text>
    </comment>
    <comment ref="I625" authorId="18" shapeId="0" xr:uid="{8F969E12-FDFF-47B5-B326-0D3787B5CEF3}">
      <text>
        <t>[Threaded comment]
Your version of Excel allows you to read this threaded comment; however, any edits to it will get removed if the file is opened in a newer version of Excel. Learn more: https://go.microsoft.com/fwlink/?linkid=870924
Comment:
    imputed</t>
      </text>
    </comment>
    <comment ref="I671" authorId="19" shapeId="0" xr:uid="{AB56DC9D-B8C0-40D0-A0A7-BA650B62B9CA}">
      <text>
        <t>[Threaded comment]
Your version of Excel allows you to read this threaded comment; however, any edits to it will get removed if the file is opened in a newer version of Excel. Learn more: https://go.microsoft.com/fwlink/?linkid=870924
Comment:
    imputed</t>
      </text>
    </comment>
    <comment ref="I681" authorId="20" shapeId="0" xr:uid="{9EDDBB53-299C-42BE-8129-8AA36E1BEC77}">
      <text>
        <t>[Threaded comment]
Your version of Excel allows you to read this threaded comment; however, any edits to it will get removed if the file is opened in a newer version of Excel. Learn more: https://go.microsoft.com/fwlink/?linkid=870924
Comment:
    imputed</t>
      </text>
    </comment>
    <comment ref="I690" authorId="21" shapeId="0" xr:uid="{D3BDE265-2B39-4144-8617-CC4B2A888112}">
      <text>
        <t>[Threaded comment]
Your version of Excel allows you to read this threaded comment; however, any edits to it will get removed if the file is opened in a newer version of Excel. Learn more: https://go.microsoft.com/fwlink/?linkid=870924
Comment:
    imputed</t>
      </text>
    </comment>
    <comment ref="I750" authorId="22" shapeId="0" xr:uid="{CC5B7E03-B146-4057-9E68-4C019FB46253}">
      <text>
        <t>[Threaded comment]
Your version of Excel allows you to read this threaded comment; however, any edits to it will get removed if the file is opened in a newer version of Excel. Learn more: https://go.microsoft.com/fwlink/?linkid=870924
Comment:
    imputed</t>
      </text>
    </comment>
    <comment ref="I781" authorId="23" shapeId="0" xr:uid="{53B9F0D3-8208-42E0-A1E1-C5A18C46D6D3}">
      <text>
        <t>[Threaded comment]
Your version of Excel allows you to read this threaded comment; however, any edits to it will get removed if the file is opened in a newer version of Excel. Learn more: https://go.microsoft.com/fwlink/?linkid=870924
Comment:
    imputed</t>
      </text>
    </comment>
    <comment ref="I825" authorId="24" shapeId="0" xr:uid="{95921237-1F52-4C0F-9472-6934428A7E8E}">
      <text>
        <t>[Threaded comment]
Your version of Excel allows you to read this threaded comment; however, any edits to it will get removed if the file is opened in a newer version of Excel. Learn more: https://go.microsoft.com/fwlink/?linkid=870924
Comment:
    imputed</t>
      </text>
    </comment>
    <comment ref="I831" authorId="25" shapeId="0" xr:uid="{FB3D832E-59F9-48A6-81C9-4A4A42E263F5}">
      <text>
        <t>[Threaded comment]
Your version of Excel allows you to read this threaded comment; however, any edits to it will get removed if the file is opened in a newer version of Excel. Learn more: https://go.microsoft.com/fwlink/?linkid=870924
Comment:
    imputed</t>
      </text>
    </comment>
    <comment ref="I843" authorId="26" shapeId="0" xr:uid="{D4666AC2-87A1-46FD-B28F-811747C9521C}">
      <text>
        <t>[Threaded comment]
Your version of Excel allows you to read this threaded comment; however, any edits to it will get removed if the file is opened in a newer version of Excel. Learn more: https://go.microsoft.com/fwlink/?linkid=870924
Comment:
    imputed</t>
      </text>
    </comment>
    <comment ref="I896" authorId="27" shapeId="0" xr:uid="{3528AF5C-9678-4787-9FA6-0EE9E2B170A5}">
      <text>
        <t>[Threaded comment]
Your version of Excel allows you to read this threaded comment; however, any edits to it will get removed if the file is opened in a newer version of Excel. Learn more: https://go.microsoft.com/fwlink/?linkid=870924
Comment:
    imputed</t>
      </text>
    </comment>
    <comment ref="I934" authorId="28" shapeId="0" xr:uid="{854B2FB4-269E-4B23-91B4-AC36FBB3F5DB}">
      <text>
        <t>[Threaded comment]
Your version of Excel allows you to read this threaded comment; however, any edits to it will get removed if the file is opened in a newer version of Excel. Learn more: https://go.microsoft.com/fwlink/?linkid=870924
Comment:
    imputed</t>
      </text>
    </comment>
    <comment ref="I970" authorId="29" shapeId="0" xr:uid="{C4DCF1C9-8454-4573-9D0B-B03EBA08C19A}">
      <text>
        <t>[Threaded comment]
Your version of Excel allows you to read this threaded comment; however, any edits to it will get removed if the file is opened in a newer version of Excel. Learn more: https://go.microsoft.com/fwlink/?linkid=870924
Comment:
    imputed</t>
      </text>
    </comment>
    <comment ref="I972" authorId="30" shapeId="0" xr:uid="{7C906D3F-82D3-4A74-B6B6-DF6177BB2F9F}">
      <text>
        <t>[Threaded comment]
Your version of Excel allows you to read this threaded comment; however, any edits to it will get removed if the file is opened in a newer version of Excel. Learn more: https://go.microsoft.com/fwlink/?linkid=870924
Comment:
    imputed</t>
      </text>
    </comment>
    <comment ref="I993" authorId="31" shapeId="0" xr:uid="{26F0FD5A-ED95-4A46-B447-435A07120B1E}">
      <text>
        <t>[Threaded comment]
Your version of Excel allows you to read this threaded comment; however, any edits to it will get removed if the file is opened in a newer version of Excel. Learn more: https://go.microsoft.com/fwlink/?linkid=870924
Comment:
    imputed</t>
      </text>
    </comment>
    <comment ref="I1053" authorId="32" shapeId="0" xr:uid="{4A8661C9-DC09-4DAB-8DD0-2838F5CC154C}">
      <text>
        <t>[Threaded comment]
Your version of Excel allows you to read this threaded comment; however, any edits to it will get removed if the file is opened in a newer version of Excel. Learn more: https://go.microsoft.com/fwlink/?linkid=870924
Comment:
    imputed</t>
      </text>
    </comment>
    <comment ref="I1089" authorId="33" shapeId="0" xr:uid="{DE864339-9F6A-44A2-90DD-C5A23BBCEEE2}">
      <text>
        <t>[Threaded comment]
Your version of Excel allows you to read this threaded comment; however, any edits to it will get removed if the file is opened in a newer version of Excel. Learn more: https://go.microsoft.com/fwlink/?linkid=870924
Comment:
    imputed</t>
      </text>
    </comment>
    <comment ref="I1127" authorId="34" shapeId="0" xr:uid="{1432706B-9300-4D63-A1DE-4AA6FDD3E9F6}">
      <text>
        <t>[Threaded comment]
Your version of Excel allows you to read this threaded comment; however, any edits to it will get removed if the file is opened in a newer version of Excel. Learn more: https://go.microsoft.com/fwlink/?linkid=870924
Comment:
    imputed</t>
      </text>
    </comment>
    <comment ref="I1134" authorId="35" shapeId="0" xr:uid="{707084DC-1E7E-4440-A5DA-7260ED7F400B}">
      <text>
        <t>[Threaded comment]
Your version of Excel allows you to read this threaded comment; however, any edits to it will get removed if the file is opened in a newer version of Excel. Learn more: https://go.microsoft.com/fwlink/?linkid=870924
Comment:
    imputed</t>
      </text>
    </comment>
    <comment ref="I1141" authorId="36" shapeId="0" xr:uid="{891D0303-CEB3-49A8-AEF6-FBCD3597B507}">
      <text>
        <t>[Threaded comment]
Your version of Excel allows you to read this threaded comment; however, any edits to it will get removed if the file is opened in a newer version of Excel. Learn more: https://go.microsoft.com/fwlink/?linkid=870924
Comment:
    imputed</t>
      </text>
    </comment>
    <comment ref="I1203" authorId="37" shapeId="0" xr:uid="{24A4EE72-0FA2-4926-8881-1218CDCF29C7}">
      <text>
        <t>[Threaded comment]
Your version of Excel allows you to read this threaded comment; however, any edits to it will get removed if the file is opened in a newer version of Excel. Learn more: https://go.microsoft.com/fwlink/?linkid=870924
Comment:
    imputed</t>
      </text>
    </comment>
    <comment ref="I1245" authorId="38" shapeId="0" xr:uid="{900EF858-A971-4A19-8D1C-8D7080910D68}">
      <text>
        <t>[Threaded comment]
Your version of Excel allows you to read this threaded comment; however, any edits to it will get removed if the file is opened in a newer version of Excel. Learn more: https://go.microsoft.com/fwlink/?linkid=870924
Comment:
    imputed</t>
      </text>
    </comment>
    <comment ref="I1284" authorId="39" shapeId="0" xr:uid="{A989FC8F-7A93-4750-84B1-217FC692B3B3}">
      <text>
        <t>[Threaded comment]
Your version of Excel allows you to read this threaded comment; however, any edits to it will get removed if the file is opened in a newer version of Excel. Learn more: https://go.microsoft.com/fwlink/?linkid=870924
Comment:
    imputed</t>
      </text>
    </comment>
    <comment ref="I1291" authorId="40" shapeId="0" xr:uid="{48B02886-FABA-444A-9911-CB138CD6BD99}">
      <text>
        <t>[Threaded comment]
Your version of Excel allows you to read this threaded comment; however, any edits to it will get removed if the file is opened in a newer version of Excel. Learn more: https://go.microsoft.com/fwlink/?linkid=870924
Comment:
    imputed</t>
      </text>
    </comment>
    <comment ref="I1294" authorId="41" shapeId="0" xr:uid="{92AE4D0B-D933-4D22-B689-DE04DD9F6B8B}">
      <text>
        <t>[Threaded comment]
Your version of Excel allows you to read this threaded comment; however, any edits to it will get removed if the file is opened in a newer version of Excel. Learn more: https://go.microsoft.com/fwlink/?linkid=870924
Comment:
    imputed</t>
      </text>
    </comment>
    <comment ref="I1358" authorId="42" shapeId="0" xr:uid="{B792BD16-6056-4382-8745-BCE34BF2A803}">
      <text>
        <t>[Threaded comment]
Your version of Excel allows you to read this threaded comment; however, any edits to it will get removed if the file is opened in a newer version of Excel. Learn more: https://go.microsoft.com/fwlink/?linkid=870924
Comment:
    imputed</t>
      </text>
    </comment>
    <comment ref="I1371" authorId="43" shapeId="0" xr:uid="{B64ACE15-6636-44FA-BC1E-B71D03AF5CF0}">
      <text>
        <t>[Threaded comment]
Your version of Excel allows you to read this threaded comment; however, any edits to it will get removed if the file is opened in a newer version of Excel. Learn more: https://go.microsoft.com/fwlink/?linkid=870924
Comment:
    imputed</t>
      </text>
    </comment>
    <comment ref="I1437" authorId="44" shapeId="0" xr:uid="{62B8DD4E-EB3A-4F22-AB6D-DE81C0C8EB41}">
      <text>
        <t>[Threaded comment]
Your version of Excel allows you to read this threaded comment; however, any edits to it will get removed if the file is opened in a newer version of Excel. Learn more: https://go.microsoft.com/fwlink/?linkid=870924
Comment:
    imputed</t>
      </text>
    </comment>
    <comment ref="I1442" authorId="45" shapeId="0" xr:uid="{A22DD972-0123-4304-BF70-35EC53051B3A}">
      <text>
        <t>[Threaded comment]
Your version of Excel allows you to read this threaded comment; however, any edits to it will get removed if the file is opened in a newer version of Excel. Learn more: https://go.microsoft.com/fwlink/?linkid=870924
Comment:
    imputed</t>
      </text>
    </comment>
    <comment ref="I1446" authorId="46" shapeId="0" xr:uid="{B0A5CC6E-88B8-42D1-BE05-E44937BFD9B7}">
      <text>
        <t>[Threaded comment]
Your version of Excel allows you to read this threaded comment; however, any edits to it will get removed if the file is opened in a newer version of Excel. Learn more: https://go.microsoft.com/fwlink/?linkid=870924
Comment:
    imputed</t>
      </text>
    </comment>
    <comment ref="I1512" authorId="47" shapeId="0" xr:uid="{E2D2A0DB-041C-4CAF-AAF5-0F85A0ED0D8E}">
      <text>
        <t>[Threaded comment]
Your version of Excel allows you to read this threaded comment; however, any edits to it will get removed if the file is opened in a newer version of Excel. Learn more: https://go.microsoft.com/fwlink/?linkid=870924
Comment:
    imputed</t>
      </text>
    </comment>
    <comment ref="I1523" authorId="48" shapeId="0" xr:uid="{F97E131D-A221-4898-84F3-39FC5F10E3E7}">
      <text>
        <t>[Threaded comment]
Your version of Excel allows you to read this threaded comment; however, any edits to it will get removed if the file is opened in a newer version of Excel. Learn more: https://go.microsoft.com/fwlink/?linkid=870924
Comment:
    imputed</t>
      </text>
    </comment>
    <comment ref="I1528" authorId="49" shapeId="0" xr:uid="{7DBA83FD-81ED-4323-B7A0-D0AD2D76FD7C}">
      <text>
        <t>[Threaded comment]
Your version of Excel allows you to read this threaded comment; however, any edits to it will get removed if the file is opened in a newer version of Excel. Learn more: https://go.microsoft.com/fwlink/?linkid=870924
Comment:
    imputed</t>
      </text>
    </comment>
    <comment ref="I1576" authorId="50" shapeId="0" xr:uid="{DCB5A0E2-D87D-4DCF-8919-B232404B0014}">
      <text>
        <t>[Threaded comment]
Your version of Excel allows you to read this threaded comment; however, any edits to it will get removed if the file is opened in a newer version of Excel. Learn more: https://go.microsoft.com/fwlink/?linkid=870924
Comment:
    imputed</t>
      </text>
    </comment>
    <comment ref="I1586" authorId="51" shapeId="0" xr:uid="{D08D8F8B-6AFA-4337-BBCD-F6CC74AD861B}">
      <text>
        <t>[Threaded comment]
Your version of Excel allows you to read this threaded comment; however, any edits to it will get removed if the file is opened in a newer version of Excel. Learn more: https://go.microsoft.com/fwlink/?linkid=870924
Comment:
    imputed</t>
      </text>
    </comment>
    <comment ref="I1653" authorId="52" shapeId="0" xr:uid="{3D3EFE15-0A10-4D7F-B09F-60C5E9FFEEBF}">
      <text>
        <t>[Threaded comment]
Your version of Excel allows you to read this threaded comment; however, any edits to it will get removed if the file is opened in a newer version of Excel. Learn more: https://go.microsoft.com/fwlink/?linkid=870924
Comment:
    imputed</t>
      </text>
    </comment>
    <comment ref="I1675" authorId="53" shapeId="0" xr:uid="{C9EB918A-C131-405C-8C00-E54F08A2477F}">
      <text>
        <t>[Threaded comment]
Your version of Excel allows you to read this threaded comment; however, any edits to it will get removed if the file is opened in a newer version of Excel. Learn more: https://go.microsoft.com/fwlink/?linkid=870924
Comment:
    imputed</t>
      </text>
    </comment>
    <comment ref="I1685" authorId="54" shapeId="0" xr:uid="{3D6D130A-DC31-41B1-8EF1-18335331E6DD}">
      <text>
        <t>[Threaded comment]
Your version of Excel allows you to read this threaded comment; however, any edits to it will get removed if the file is opened in a newer version of Excel. Learn more: https://go.microsoft.com/fwlink/?linkid=870924
Comment:
    imputed</t>
      </text>
    </comment>
    <comment ref="I1744" authorId="55" shapeId="0" xr:uid="{A923AB49-902B-45FD-9874-1871E4187565}">
      <text>
        <t>[Threaded comment]
Your version of Excel allows you to read this threaded comment; however, any edits to it will get removed if the file is opened in a newer version of Excel. Learn more: https://go.microsoft.com/fwlink/?linkid=870924
Comment:
    imputed</t>
      </text>
    </comment>
    <comment ref="I1749" authorId="56" shapeId="0" xr:uid="{F8327AAD-6034-4368-8DA2-C6D4E25F7061}">
      <text>
        <t>[Threaded comment]
Your version of Excel allows you to read this threaded comment; however, any edits to it will get removed if the file is opened in a newer version of Excel. Learn more: https://go.microsoft.com/fwlink/?linkid=870924
Comment:
    imputed</t>
      </text>
    </comment>
    <comment ref="I1806" authorId="57" shapeId="0" xr:uid="{F935A375-E5BF-4D8C-966B-7F54D9889CF2}">
      <text>
        <t>[Threaded comment]
Your version of Excel allows you to read this threaded comment; however, any edits to it will get removed if the file is opened in a newer version of Excel. Learn more: https://go.microsoft.com/fwlink/?linkid=870924
Comment:
    imputed</t>
      </text>
    </comment>
    <comment ref="I1827" authorId="58" shapeId="0" xr:uid="{36357962-2A91-411E-9EC2-4EE97F5243D0}">
      <text>
        <t>[Threaded comment]
Your version of Excel allows you to read this threaded comment; however, any edits to it will get removed if the file is opened in a newer version of Excel. Learn more: https://go.microsoft.com/fwlink/?linkid=870924
Comment:
    imputed</t>
      </text>
    </comment>
    <comment ref="I1840" authorId="59" shapeId="0" xr:uid="{5BE32072-43D7-4A51-A07A-FDDD70D60139}">
      <text>
        <t>[Threaded comment]
Your version of Excel allows you to read this threaded comment; however, any edits to it will get removed if the file is opened in a newer version of Excel. Learn more: https://go.microsoft.com/fwlink/?linkid=870924
Comment:
    imputed</t>
      </text>
    </comment>
    <comment ref="I1898" authorId="60" shapeId="0" xr:uid="{95CD794C-81B3-4284-8EE7-58AA77C32FAD}">
      <text>
        <t>[Threaded comment]
Your version of Excel allows you to read this threaded comment; however, any edits to it will get removed if the file is opened in a newer version of Excel. Learn more: https://go.microsoft.com/fwlink/?linkid=870924
Comment:
    imputed</t>
      </text>
    </comment>
    <comment ref="I1912" authorId="61" shapeId="0" xr:uid="{C2635D78-0819-4FB8-ACBF-070F28C75E7C}">
      <text>
        <t>[Threaded comment]
Your version of Excel allows you to read this threaded comment; however, any edits to it will get removed if the file is opened in a newer version of Excel. Learn more: https://go.microsoft.com/fwlink/?linkid=870924
Comment:
    imputed</t>
      </text>
    </comment>
    <comment ref="I1958" authorId="62" shapeId="0" xr:uid="{0C3083BD-F7D6-4FAE-A844-55362F0D88EB}">
      <text>
        <t>[Threaded comment]
Your version of Excel allows you to read this threaded comment; however, any edits to it will get removed if the file is opened in a newer version of Excel. Learn more: https://go.microsoft.com/fwlink/?linkid=870924
Comment:
    imputed</t>
      </text>
    </comment>
    <comment ref="I1979" authorId="63" shapeId="0" xr:uid="{CE918813-44E0-4339-8861-676018D19699}">
      <text>
        <t>[Threaded comment]
Your version of Excel allows you to read this threaded comment; however, any edits to it will get removed if the file is opened in a newer version of Excel. Learn more: https://go.microsoft.com/fwlink/?linkid=870924
Comment:
    imputed</t>
      </text>
    </comment>
    <comment ref="I2071" authorId="64" shapeId="0" xr:uid="{D6253C27-F456-4E2B-8D6D-FC05DB1150FB}">
      <text>
        <t>[Threaded comment]
Your version of Excel allows you to read this threaded comment; however, any edits to it will get removed if the file is opened in a newer version of Excel. Learn more: https://go.microsoft.com/fwlink/?linkid=870924
Comment:
    imputed</t>
      </text>
    </comment>
    <comment ref="I2075" authorId="65" shapeId="0" xr:uid="{338F11AA-0B0D-4043-8DE6-487B7EF27252}">
      <text>
        <t>[Threaded comment]
Your version of Excel allows you to read this threaded comment; however, any edits to it will get removed if the file is opened in a newer version of Excel. Learn more: https://go.microsoft.com/fwlink/?linkid=870924
Comment:
    imputed</t>
      </text>
    </comment>
    <comment ref="I2077" authorId="66" shapeId="0" xr:uid="{0BE93998-A5FF-4D9E-98ED-2E21D40AFA16}">
      <text>
        <t>[Threaded comment]
Your version of Excel allows you to read this threaded comment; however, any edits to it will get removed if the file is opened in a newer version of Excel. Learn more: https://go.microsoft.com/fwlink/?linkid=870924
Comment:
    imputed</t>
      </text>
    </comment>
    <comment ref="I2117" authorId="67" shapeId="0" xr:uid="{BC3D9FB4-6377-4602-9454-31C71D842758}">
      <text>
        <t>[Threaded comment]
Your version of Excel allows you to read this threaded comment; however, any edits to it will get removed if the file is opened in a newer version of Excel. Learn more: https://go.microsoft.com/fwlink/?linkid=870924
Comment:
    imputed</t>
      </text>
    </comment>
    <comment ref="I2131" authorId="68" shapeId="0" xr:uid="{4DC58303-E263-4497-BE7E-F42C28A9FDAF}">
      <text>
        <t>[Threaded comment]
Your version of Excel allows you to read this threaded comment; however, any edits to it will get removed if the file is opened in a newer version of Excel. Learn more: https://go.microsoft.com/fwlink/?linkid=870924
Comment:
    imputed</t>
      </text>
    </comment>
    <comment ref="I2146" authorId="69" shapeId="0" xr:uid="{8C2C4F45-598E-4BB7-B28B-E0EC49DCF9ED}">
      <text>
        <t>[Threaded comment]
Your version of Excel allows you to read this threaded comment; however, any edits to it will get removed if the file is opened in a newer version of Excel. Learn more: https://go.microsoft.com/fwlink/?linkid=870924
Comment:
    imputed</t>
      </text>
    </comment>
    <comment ref="I2223" authorId="70" shapeId="0" xr:uid="{A4B10200-C7EC-44DB-9D77-B53140BDBB96}">
      <text>
        <t>[Threaded comment]
Your version of Excel allows you to read this threaded comment; however, any edits to it will get removed if the file is opened in a newer version of Excel. Learn more: https://go.microsoft.com/fwlink/?linkid=870924
Comment:
    imputed</t>
      </text>
    </comment>
    <comment ref="I2229" authorId="71" shapeId="0" xr:uid="{A76A1C47-4831-4E7E-96AF-D6835FD94E08}">
      <text>
        <t>[Threaded comment]
Your version of Excel allows you to read this threaded comment; however, any edits to it will get removed if the file is opened in a newer version of Excel. Learn more: https://go.microsoft.com/fwlink/?linkid=870924
Comment:
    imputed</t>
      </text>
    </comment>
    <comment ref="I2264" authorId="72" shapeId="0" xr:uid="{DEBBDDDF-657C-4280-8256-D8FEC1C16511}">
      <text>
        <t>[Threaded comment]
Your version of Excel allows you to read this threaded comment; however, any edits to it will get removed if the file is opened in a newer version of Excel. Learn more: https://go.microsoft.com/fwlink/?linkid=870924
Comment:
    imputed</t>
      </text>
    </comment>
    <comment ref="I2283" authorId="73" shapeId="0" xr:uid="{E7AA66EF-5035-4991-81E7-AC595ED531BD}">
      <text>
        <t>[Threaded comment]
Your version of Excel allows you to read this threaded comment; however, any edits to it will get removed if the file is opened in a newer version of Excel. Learn more: https://go.microsoft.com/fwlink/?linkid=870924
Comment:
    imputed</t>
      </text>
    </comment>
    <comment ref="I2312" authorId="74" shapeId="0" xr:uid="{EEF5C4BB-4735-4B7B-B881-70658C8FE698}">
      <text>
        <t>[Threaded comment]
Your version of Excel allows you to read this threaded comment; however, any edits to it will get removed if the file is opened in a newer version of Excel. Learn more: https://go.microsoft.com/fwlink/?linkid=870924
Comment:
    imputed</t>
      </text>
    </comment>
    <comment ref="I2378" authorId="75" shapeId="0" xr:uid="{AC395C1F-069C-464C-BEAC-7385E103493B}">
      <text>
        <t>[Threaded comment]
Your version of Excel allows you to read this threaded comment; however, any edits to it will get removed if the file is opened in a newer version of Excel. Learn more: https://go.microsoft.com/fwlink/?linkid=870924
Comment:
    imputed</t>
      </text>
    </comment>
    <comment ref="I2383" authorId="76" shapeId="0" xr:uid="{A5A116B7-85B1-477C-B9DE-0174D99CC850}">
      <text>
        <t>[Threaded comment]
Your version of Excel allows you to read this threaded comment; however, any edits to it will get removed if the file is opened in a newer version of Excel. Learn more: https://go.microsoft.com/fwlink/?linkid=870924
Comment:
    imputed</t>
      </text>
    </comment>
    <comment ref="I2412" authorId="77" shapeId="0" xr:uid="{F2FC2B1C-6500-4345-B3B5-1AAF7217AF40}">
      <text>
        <t>[Threaded comment]
Your version of Excel allows you to read this threaded comment; however, any edits to it will get removed if the file is opened in a newer version of Excel. Learn more: https://go.microsoft.com/fwlink/?linkid=870924
Comment:
    imputed</t>
      </text>
    </comment>
    <comment ref="C2440" authorId="78" shapeId="0" xr:uid="{C41D6882-CF25-4DFD-AEDC-8EA1AFEDE5D6}">
      <text>
        <t>[Threaded comment]
Your version of Excel allows you to read this threaded comment; however, any edits to it will get removed if the file is opened in a newer version of Excel. Learn more: https://go.microsoft.com/fwlink/?linkid=870924
Comment:
    Used as to get the highest scores at time of HPI beginning, to modify Happy Life Years</t>
      </text>
    </comment>
    <comment ref="B2445" authorId="79" shapeId="0" xr:uid="{8E5FF3A0-7DB8-4562-8A9D-E1C49B7A8E54}">
      <text>
        <t xml:space="preserve">[Threaded comment]
Your version of Excel allows you to read this threaded comment; however, any edits to it will get removed if the file is opened in a newer version of Excel. Learn more: https://go.microsoft.com/fwlink/?linkid=870924
Comment:
    Based on UNEP Emissions Gap Report (https://www.unep.org/resources/emissions-gap-report-2023) lower target of 26Gt emissions, divided by world pop, with aviation removed (as 3.5% of all emissions).  3.5% comes from: https://ourworldindata.org/co2-emissions-from-aviation
</t>
      </text>
    </comment>
    <comment ref="E2445" authorId="80" shapeId="0" xr:uid="{2AA4E497-C4BE-4D0E-BF81-65955C90CE63}">
      <text>
        <t>[Threaded comment]
Your version of Excel allows you to read this threaded comment; however, any edits to it will get removed if the file is opened in a newer version of Excel. Learn more: https://go.microsoft.com/fwlink/?linkid=870924
Comment:
    From UNPD - July estimates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tc={61F4F749-C1CB-41FE-9135-BACF36B9B43F}</author>
    <author>tc={B1BD2522-136C-45EF-93D2-173E1C1852BD}</author>
    <author>tc={BB575572-90A6-4B8B-A068-9FA672263217}</author>
    <author>tc={21CD3D01-C688-43E5-A4E9-2F14E26300B8}</author>
    <author>tc={716D316E-218B-410D-BEBD-86E23B339722}</author>
    <author>tc={FAEB3E63-FD24-4945-8B59-694125E8FD86}</author>
    <author>tc={A18B20A4-62A6-4A5F-BD5F-084330927DF1}</author>
    <author>tc={3F60F0BA-29BC-4A62-B549-7C9A5E501E47}</author>
    <author>tc={2CFB644B-6FDC-490F-A66E-608125522914}</author>
    <author>tc={C68CA979-BD19-44A0-8F5C-501442D4CF99}</author>
    <author>tc={4AF3D57F-5956-4ABE-A614-BE820F724EE3}</author>
    <author>tc={27DFB03B-C698-487A-9724-5D7075050149}</author>
    <author>tc={48C9A6DF-02D4-4CC1-9198-8BA1F8D86498}</author>
    <author>tc={90375C72-5E8D-4AE7-8ECF-EBEC4F8906A5}</author>
    <author>tc={2E500211-C11E-4AB8-8258-B6A6F3BD14F7}</author>
    <author>tc={8EE38CD9-2998-4DB2-B98E-D4AC6DE62822}</author>
    <author>tc={2F487276-BE14-418C-A03D-2C55255A6B7C}</author>
    <author>tc={596ABBF9-2DFA-4C20-B272-172EE25BFAA9}</author>
    <author>tc={7B733DA4-8AFC-4893-808E-BFF50321E371}</author>
    <author>tc={0856D277-45AB-44D9-8F92-3A6F6934ED7F}</author>
    <author>tc={943FF4F5-1B57-40C9-8E75-0CB1407A0E8E}</author>
    <author>tc={F49821B0-4AF2-4896-9445-67D14D1DB8DB}</author>
    <author>tc={45525618-FC66-473F-80DA-FC2ADB7F953E}</author>
    <author>tc={9E597B3B-F1E0-4734-BC5D-CC7520285F35}</author>
    <author>tc={68552CFB-ED88-4C8F-B378-8A2ABB9AF47E}</author>
    <author>tc={B2FF15E7-0D10-4B06-86C7-B5368F9DA738}</author>
    <author>tc={775380E6-F88E-4E8A-8E49-7F053E07061C}</author>
    <author>tc={3EF4E33A-FFD6-4319-90C6-8A357DE54192}</author>
    <author>tc={EF17FBE7-C3F9-498B-8846-5F958D53110B}</author>
    <author>tc={6BFB8ED3-3AD2-4107-834B-BABB2F5F2B32}</author>
    <author>tc={CBC13AA6-2469-42E0-B726-A5973BDBC251}</author>
    <author>tc={388EFE19-D71E-44FA-9E63-8C25A6277B6D}</author>
    <author>tc={A8C20DE9-8DE3-4EFE-B7C4-0DCF507B4C69}</author>
    <author>tc={025F1FEB-EFAF-4901-A43C-2981FBC33630}</author>
    <author>tc={56B61011-C526-4163-B7AB-662E871F49F5}</author>
    <author>tc={5D930B7F-0ACD-4105-828A-21D8AC09A801}</author>
    <author>tc={34E03A23-48F4-4B0E-8447-004BC2FF0EB8}</author>
    <author>tc={9273BA74-5C60-4F23-912A-B8C059B35304}</author>
    <author>tc={5410FD31-AB3B-4C4A-918E-11A5AFCBBACA}</author>
    <author>tc={E6E095EC-4AB8-4F97-AB04-A37BF8D0C56C}</author>
    <author>tc={E3C404B3-6814-4F93-8512-F6C955BEA230}</author>
    <author>tc={5568C20C-0B72-4D38-A2A4-68CEFA8B2556}</author>
    <author>tc={DC62988D-AF82-4A02-BE4D-68CC9E383B27}</author>
    <author>tc={F4358DE0-F403-465E-B0C2-2BD99C16FE39}</author>
    <author>tc={CA356EF0-7649-44B1-B96E-5176519C4EA9}</author>
    <author>tc={B19D9DC3-52DB-4E5E-BB82-CBBF49A977EB}</author>
    <author>tc={C354B7FD-BE0B-4834-ACF5-2ED3DF63652B}</author>
    <author>tc={0137C3A3-6B44-4553-A87E-E6953DCC0550}</author>
    <author>tc={623821AB-4488-4DA2-B13A-B139A4981B40}</author>
    <author>tc={F41FAB82-8A28-49B0-99A6-871991AFAB18}</author>
    <author>tc={9C9882FC-AFAC-4E77-8792-F328E047BCA5}</author>
    <author>tc={36572F8C-0C5D-466C-BE9E-88F51B789091}</author>
    <author>tc={379597F4-5627-4E65-8892-AEBDABEDFCA5}</author>
    <author>tc={46386B00-C99F-4ADA-B9CA-93E129F608CE}</author>
    <author>tc={7DED93E1-21DF-4F73-8FB1-5C0593BBB120}</author>
    <author>tc={5794802F-A92F-4021-8E90-0BA9366EC9DE}</author>
    <author>tc={004EBF0C-BD86-4E9B-9B79-623B16B40FBA}</author>
    <author>tc={3637681A-1443-499D-8FBB-77A3A5D14E16}</author>
    <author>tc={2F8AEFCC-AE0C-49DC-993C-BA5C2B4D16BC}</author>
    <author>tc={D7B569AD-F69F-4606-95F3-9B5CDC027AEA}</author>
    <author>tc={298196EB-F361-4F2C-B1D5-B53A9DA7183D}</author>
    <author>tc={FE878074-C460-4126-B637-B8C64CC5213E}</author>
    <author>tc={9E2565E6-115E-4409-BCE4-DF0B4DE343A4}</author>
    <author>tc={714B69EA-08A5-48E6-BD9F-2C6F3F63F03C}</author>
    <author>tc={C7FE34CE-1415-409A-A3A0-927B8E2BE668}</author>
    <author>tc={D39FF4AA-B6F8-4A89-B5E7-D173C03D47BE}</author>
    <author>tc={72D69F85-4F2C-4B17-B989-22D59B7439C0}</author>
    <author>tc={76B56BE5-A757-44A1-B976-3C40AE13D49A}</author>
    <author>tc={5AC32124-120A-4ED9-8821-7807D1E7EDB1}</author>
    <author>tc={8066CC90-AD5B-44E9-8A7D-C412EFCBE1D0}</author>
    <author>tc={34ACD9B0-5329-42D6-B6EA-151462272235}</author>
    <author>tc={3412BB3D-4B85-4CA1-829F-477C7259694E}</author>
    <author>tc={1C0B84F7-C02F-40BA-9F46-A6B23326A4EA}</author>
    <author>tc={00DDB974-1C1A-4679-8E2E-E5F34D36C6FF}</author>
    <author>tc={78EE8A90-D99E-47D8-9DF6-ED8CB07278ED}</author>
    <author>tc={9D4F273D-E8FC-485A-910A-EAD3F515A514}</author>
    <author>tc={93046DD0-408F-47F4-8AD6-9BEB6D29A987}</author>
    <author>tc={1BD81C8D-A20F-4EA8-9000-DF162101538D}</author>
    <author>tc={33391020-1C6A-462A-85E3-18007F0E952C}</author>
    <author>tc={D9CAED8B-93F0-4AC8-9006-CC6A03402091}</author>
    <author>tc={9041542B-D36C-42E8-BB04-49699239EA16}</author>
    <author>tc={118B8786-F4FE-4991-8757-7811E5FDEF46}</author>
    <author>tc={0883536C-4788-409E-8B42-3C1FFC14689D}</author>
    <author>tc={BCA6D406-292D-4C53-901B-588BED667A0A}</author>
    <author>tc={77D93C4A-8B2E-48B6-B23C-5631539BA677}</author>
    <author>tc={F6F03DD4-29F2-41EF-8972-AEB6D5874107}</author>
    <author>tc={65C9E255-4303-4D0F-8D82-9E3BD0384CD0}</author>
    <author>tc={C98DCB81-B2C4-4ABF-9382-1CDA8BA3F705}</author>
    <author>tc={13748E6B-7FEE-4157-A16C-AEE42DF48727}</author>
    <author>tc={EED792D1-2260-44B2-B6F0-B757AD9CFCE2}</author>
    <author>tc={650318C6-D8DA-4DD1-8EEB-2AA071749025}</author>
    <author>tc={273775C2-7604-4949-BECE-FD6B5A85A29B}</author>
    <author>tc={1E4556E0-F745-4388-9182-CCA587078A17}</author>
    <author>tc={DB11A2B5-B0F2-436B-B4DE-034AA33B72B9}</author>
    <author>tc={F06D3559-EDAA-4212-AAD9-15AF611A9CB1}</author>
    <author>tc={11505382-3E02-43B1-B2DE-8BE5F745ECD9}</author>
    <author>tc={B0F99DDB-F8FB-428E-8450-CBA9A6D13BAA}</author>
    <author>tc={1D3F506B-4C6B-4753-B0D7-00DF484A64BD}</author>
    <author>tc={1FF0ED1E-367D-4DC6-A7FF-80BA44DC9B1F}</author>
    <author>tc={4519D739-73D8-4C6F-9C42-1EF0B89B3241}</author>
  </authors>
  <commentList>
    <comment ref="D2" authorId="0" shapeId="0" xr:uid="{61F4F749-C1CB-41FE-9135-BACF36B9B43F}">
      <text>
        <t>[Threaded comment]
Your version of Excel allows you to read this threaded comment; however, any edits to it will get removed if the file is opened in a newer version of Excel. Learn more: https://go.microsoft.com/fwlink/?linkid=870924
Comment:
    1 Latin America
2 N America &amp; Oceania
3 Western Europe
4 Middle East &amp; N Africa
5 Sub-Saharan Africa
6 South Asia
7 Eastern Europe &amp; Central Asia
8 East Asia</t>
      </text>
    </comment>
    <comment ref="S2" authorId="1" shapeId="0" xr:uid="{B1BD2522-136C-45EF-93D2-173E1C1852BD}">
      <text>
        <t>[Threaded comment]
Your version of Excel allows you to read this threaded comment; however, any edits to it will get removed if the file is opened in a newer version of Excel. Learn more: https://go.microsoft.com/fwlink/?linkid=870924
Comment:
    1 - within budget
2 - within double budget
3 - over double budget</t>
      </text>
    </comment>
    <comment ref="T2" authorId="2" shapeId="0" xr:uid="{BB575572-90A6-4B8B-A068-9FA672263217}">
      <text>
        <t xml:space="preserve">[Threaded comment]
Your version of Excel allows you to read this threaded comment; however, any edits to it will get removed if the file is opened in a newer version of Excel. Learn more: https://go.microsoft.com/fwlink/?linkid=870924
Comment:
    Based on UNEP Emissions Gap Report (https://www.unep.org/resources/emissions-gap-report-2023) lower target of 26Gt emissions, divided by world pop, with aviation removed (as 3.5% of all emissions).  3.5% comes from: https://ourworldindata.org/co2-emissions-from-aviation
</t>
      </text>
    </comment>
    <comment ref="G58" authorId="3" shapeId="0" xr:uid="{21CD3D01-C688-43E5-A4E9-2F14E26300B8}">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58" authorId="4" shapeId="0" xr:uid="{716D316E-218B-410D-BEBD-86E23B339722}">
      <text>
        <t>[Threaded comment]
Your version of Excel allows you to read this threaded comment; however, any edits to it will get removed if the file is opened in a newer version of Excel. Learn more: https://go.microsoft.com/fwlink/?linkid=870924
Comment:
    Old figure</t>
      </text>
    </comment>
    <comment ref="I62" authorId="5" shapeId="0" xr:uid="{FAEB3E63-FD24-4945-8B59-694125E8FD86}">
      <text>
        <t>[Threaded comment]
Your version of Excel allows you to read this threaded comment; however, any edits to it will get removed if the file is opened in a newer version of Excel. Learn more: https://go.microsoft.com/fwlink/?linkid=870924
Comment:
    Investigate this</t>
      </text>
    </comment>
    <comment ref="I136" authorId="6" shapeId="0" xr:uid="{A18B20A4-62A6-4A5F-BD5F-084330927DF1}">
      <text>
        <t>[Threaded comment]
Your version of Excel allows you to read this threaded comment; however, any edits to it will get removed if the file is opened in a newer version of Excel. Learn more: https://go.microsoft.com/fwlink/?linkid=870924
Comment:
    Old figure</t>
      </text>
    </comment>
    <comment ref="G199" authorId="7" shapeId="0" xr:uid="{3F60F0BA-29BC-4A62-B549-7C9A5E501E47}">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215" authorId="8" shapeId="0" xr:uid="{2CFB644B-6FDC-490F-A66E-608125522914}">
      <text>
        <t>[Threaded comment]
Your version of Excel allows you to read this threaded comment; however, any edits to it will get removed if the file is opened in a newer version of Excel. Learn more: https://go.microsoft.com/fwlink/?linkid=870924
Comment:
    imputed</t>
      </text>
    </comment>
    <comment ref="I289" authorId="9" shapeId="0" xr:uid="{C68CA979-BD19-44A0-8F5C-501442D4CF99}">
      <text>
        <t>[Threaded comment]
Your version of Excel allows you to read this threaded comment; however, any edits to it will get removed if the file is opened in a newer version of Excel. Learn more: https://go.microsoft.com/fwlink/?linkid=870924
Comment:
    imputed</t>
      </text>
    </comment>
    <comment ref="I322" authorId="10" shapeId="0" xr:uid="{4AF3D57F-5956-4ABE-A614-BE820F724EE3}">
      <text>
        <t>[Threaded comment]
Your version of Excel allows you to read this threaded comment; however, any edits to it will get removed if the file is opened in a newer version of Excel. Learn more: https://go.microsoft.com/fwlink/?linkid=870924
Comment:
    imputed</t>
      </text>
    </comment>
    <comment ref="G369" authorId="11" shapeId="0" xr:uid="{27DFB03B-C698-487A-9724-5D7075050149}">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369" authorId="12" shapeId="0" xr:uid="{48C9A6DF-02D4-4CC1-9198-8BA1F8D86498}">
      <text>
        <t>[Threaded comment]
Your version of Excel allows you to read this threaded comment; however, any edits to it will get removed if the file is opened in a newer version of Excel. Learn more: https://go.microsoft.com/fwlink/?linkid=870924
Comment:
    imputed</t>
      </text>
    </comment>
    <comment ref="I373" authorId="13" shapeId="0" xr:uid="{90375C72-5E8D-4AE7-8ECF-EBEC4F8906A5}">
      <text>
        <t>[Threaded comment]
Your version of Excel allows you to read this threaded comment; however, any edits to it will get removed if the file is opened in a newer version of Excel. Learn more: https://go.microsoft.com/fwlink/?linkid=870924
Comment:
    imputed</t>
      </text>
    </comment>
    <comment ref="I384" authorId="14" shapeId="0" xr:uid="{2E500211-C11E-4AB8-8258-B6A6F3BD14F7}">
      <text>
        <t>[Threaded comment]
Your version of Excel allows you to read this threaded comment; however, any edits to it will get removed if the file is opened in a newer version of Excel. Learn more: https://go.microsoft.com/fwlink/?linkid=870924
Comment:
    imputed</t>
      </text>
    </comment>
    <comment ref="I443" authorId="15" shapeId="0" xr:uid="{8EE38CD9-2998-4DB2-B98E-D4AC6DE62822}">
      <text>
        <t>[Threaded comment]
Your version of Excel allows you to read this threaded comment; however, any edits to it will get removed if the file is opened in a newer version of Excel. Learn more: https://go.microsoft.com/fwlink/?linkid=870924
Comment:
    imputed</t>
      </text>
    </comment>
    <comment ref="I471" authorId="16" shapeId="0" xr:uid="{2F487276-BE14-418C-A03D-2C55255A6B7C}">
      <text>
        <t>[Threaded comment]
Your version of Excel allows you to read this threaded comment; however, any edits to it will get removed if the file is opened in a newer version of Excel. Learn more: https://go.microsoft.com/fwlink/?linkid=870924
Comment:
    imputed</t>
      </text>
    </comment>
    <comment ref="G523" authorId="17" shapeId="0" xr:uid="{596ABBF9-2DFA-4C20-B272-172EE25BFAA9}">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523" authorId="18" shapeId="0" xr:uid="{7B733DA4-8AFC-4893-808E-BFF50321E371}">
      <text>
        <t>[Threaded comment]
Your version of Excel allows you to read this threaded comment; however, any edits to it will get removed if the file is opened in a newer version of Excel. Learn more: https://go.microsoft.com/fwlink/?linkid=870924
Comment:
    imputed</t>
      </text>
    </comment>
    <comment ref="I525" authorId="19" shapeId="0" xr:uid="{0856D277-45AB-44D9-8F92-3A6F6934ED7F}">
      <text>
        <t>[Threaded comment]
Your version of Excel allows you to read this threaded comment; however, any edits to it will get removed if the file is opened in a newer version of Excel. Learn more: https://go.microsoft.com/fwlink/?linkid=870924
Comment:
    imputed</t>
      </text>
    </comment>
    <comment ref="I538" authorId="20" shapeId="0" xr:uid="{943FF4F5-1B57-40C9-8E75-0CB1407A0E8E}">
      <text>
        <t>[Threaded comment]
Your version of Excel allows you to read this threaded comment; however, any edits to it will get removed if the file is opened in a newer version of Excel. Learn more: https://go.microsoft.com/fwlink/?linkid=870924
Comment:
    imputed</t>
      </text>
    </comment>
    <comment ref="I599" authorId="21" shapeId="0" xr:uid="{F49821B0-4AF2-4896-9445-67D14D1DB8DB}">
      <text>
        <t>[Threaded comment]
Your version of Excel allows you to read this threaded comment; however, any edits to it will get removed if the file is opened in a newer version of Excel. Learn more: https://go.microsoft.com/fwlink/?linkid=870924
Comment:
    imputed</t>
      </text>
    </comment>
    <comment ref="I626" authorId="22" shapeId="0" xr:uid="{45525618-FC66-473F-80DA-FC2ADB7F953E}">
      <text>
        <t>[Threaded comment]
Your version of Excel allows you to read this threaded comment; however, any edits to it will get removed if the file is opened in a newer version of Excel. Learn more: https://go.microsoft.com/fwlink/?linkid=870924
Comment:
    imputed</t>
      </text>
    </comment>
    <comment ref="I669" authorId="23" shapeId="0" xr:uid="{9E597B3B-F1E0-4734-BC5D-CC7520285F35}">
      <text>
        <t>[Threaded comment]
Your version of Excel allows you to read this threaded comment; however, any edits to it will get removed if the file is opened in a newer version of Excel. Learn more: https://go.microsoft.com/fwlink/?linkid=870924
Comment:
    imputed</t>
      </text>
    </comment>
    <comment ref="G674" authorId="24" shapeId="0" xr:uid="{68552CFB-ED88-4C8F-B378-8A2ABB9AF47E}">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674" authorId="25" shapeId="0" xr:uid="{B2FF15E7-0D10-4B06-86C7-B5368F9DA738}">
      <text>
        <t>[Threaded comment]
Your version of Excel allows you to read this threaded comment; however, any edits to it will get removed if the file is opened in a newer version of Excel. Learn more: https://go.microsoft.com/fwlink/?linkid=870924
Comment:
    imputed</t>
      </text>
    </comment>
    <comment ref="I688" authorId="26" shapeId="0" xr:uid="{775380E6-F88E-4E8A-8E49-7F053E07061C}">
      <text>
        <t>[Threaded comment]
Your version of Excel allows you to read this threaded comment; however, any edits to it will get removed if the file is opened in a newer version of Excel. Learn more: https://go.microsoft.com/fwlink/?linkid=870924
Comment:
    imputed</t>
      </text>
    </comment>
    <comment ref="I752" authorId="27" shapeId="0" xr:uid="{3EF4E33A-FFD6-4319-90C6-8A357DE54192}">
      <text>
        <t>[Threaded comment]
Your version of Excel allows you to read this threaded comment; however, any edits to it will get removed if the file is opened in a newer version of Excel. Learn more: https://go.microsoft.com/fwlink/?linkid=870924
Comment:
    imputed</t>
      </text>
    </comment>
    <comment ref="I783" authorId="28" shapeId="0" xr:uid="{EF17FBE7-C3F9-498B-8846-5F958D53110B}">
      <text>
        <t>[Threaded comment]
Your version of Excel allows you to read this threaded comment; however, any edits to it will get removed if the file is opened in a newer version of Excel. Learn more: https://go.microsoft.com/fwlink/?linkid=870924
Comment:
    imputed</t>
      </text>
    </comment>
    <comment ref="G819" authorId="29" shapeId="0" xr:uid="{6BFB8ED3-3AD2-4107-834B-BABB2F5F2B32}">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819" authorId="30" shapeId="0" xr:uid="{CBC13AA6-2469-42E0-B726-A5973BDBC251}">
      <text>
        <t>[Threaded comment]
Your version of Excel allows you to read this threaded comment; however, any edits to it will get removed if the file is opened in a newer version of Excel. Learn more: https://go.microsoft.com/fwlink/?linkid=870924
Comment:
    imputed</t>
      </text>
    </comment>
    <comment ref="I829" authorId="31" shapeId="0" xr:uid="{388EFE19-D71E-44FA-9E63-8C25A6277B6D}">
      <text>
        <t>[Threaded comment]
Your version of Excel allows you to read this threaded comment; however, any edits to it will get removed if the file is opened in a newer version of Excel. Learn more: https://go.microsoft.com/fwlink/?linkid=870924
Comment:
    imputed</t>
      </text>
    </comment>
    <comment ref="I842" authorId="32" shapeId="0" xr:uid="{A8C20DE9-8DE3-4EFE-B7C4-0DCF507B4C69}">
      <text>
        <t>[Threaded comment]
Your version of Excel allows you to read this threaded comment; however, any edits to it will get removed if the file is opened in a newer version of Excel. Learn more: https://go.microsoft.com/fwlink/?linkid=870924
Comment:
    imputed</t>
      </text>
    </comment>
    <comment ref="I901" authorId="33" shapeId="0" xr:uid="{025F1FEB-EFAF-4901-A43C-2981FBC33630}">
      <text>
        <t>[Threaded comment]
Your version of Excel allows you to read this threaded comment; however, any edits to it will get removed if the file is opened in a newer version of Excel. Learn more: https://go.microsoft.com/fwlink/?linkid=870924
Comment:
    imputed</t>
      </text>
    </comment>
    <comment ref="I936" authorId="34" shapeId="0" xr:uid="{56B61011-C526-4163-B7AB-662E871F49F5}">
      <text>
        <t>[Threaded comment]
Your version of Excel allows you to read this threaded comment; however, any edits to it will get removed if the file is opened in a newer version of Excel. Learn more: https://go.microsoft.com/fwlink/?linkid=870924
Comment:
    imputed</t>
      </text>
    </comment>
    <comment ref="I966" authorId="35" shapeId="0" xr:uid="{5D930B7F-0ACD-4105-828A-21D8AC09A801}">
      <text>
        <t>[Threaded comment]
Your version of Excel allows you to read this threaded comment; however, any edits to it will get removed if the file is opened in a newer version of Excel. Learn more: https://go.microsoft.com/fwlink/?linkid=870924
Comment:
    imputed</t>
      </text>
    </comment>
    <comment ref="G971" authorId="36" shapeId="0" xr:uid="{34E03A23-48F4-4B0E-8447-004BC2FF0EB8}">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971" authorId="37" shapeId="0" xr:uid="{9273BA74-5C60-4F23-912A-B8C059B35304}">
      <text>
        <t>[Threaded comment]
Your version of Excel allows you to read this threaded comment; however, any edits to it will get removed if the file is opened in a newer version of Excel. Learn more: https://go.microsoft.com/fwlink/?linkid=870924
Comment:
    imputed</t>
      </text>
    </comment>
    <comment ref="I990" authorId="38" shapeId="0" xr:uid="{5410FD31-AB3B-4C4A-918E-11A5AFCBBACA}">
      <text>
        <t>[Threaded comment]
Your version of Excel allows you to read this threaded comment; however, any edits to it will get removed if the file is opened in a newer version of Excel. Learn more: https://go.microsoft.com/fwlink/?linkid=870924
Comment:
    imputed</t>
      </text>
    </comment>
    <comment ref="I1058" authorId="39" shapeId="0" xr:uid="{E6E095EC-4AB8-4F97-AB04-A37BF8D0C56C}">
      <text>
        <t>[Threaded comment]
Your version of Excel allows you to read this threaded comment; however, any edits to it will get removed if the file is opened in a newer version of Excel. Learn more: https://go.microsoft.com/fwlink/?linkid=870924
Comment:
    imputed</t>
      </text>
    </comment>
    <comment ref="I1090" authorId="40" shapeId="0" xr:uid="{E3C404B3-6814-4F93-8512-F6C955BEA230}">
      <text>
        <t>[Threaded comment]
Your version of Excel allows you to read this threaded comment; however, any edits to it will get removed if the file is opened in a newer version of Excel. Learn more: https://go.microsoft.com/fwlink/?linkid=870924
Comment:
    imputed</t>
      </text>
    </comment>
    <comment ref="I1122" authorId="41" shapeId="0" xr:uid="{5568C20C-0B72-4D38-A2A4-68CEFA8B2556}">
      <text>
        <t>[Threaded comment]
Your version of Excel allows you to read this threaded comment; however, any edits to it will get removed if the file is opened in a newer version of Excel. Learn more: https://go.microsoft.com/fwlink/?linkid=870924
Comment:
    imputed</t>
      </text>
    </comment>
    <comment ref="G1129" authorId="42" shapeId="0" xr:uid="{DC62988D-AF82-4A02-BE4D-68CC9E383B27}">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1129" authorId="43" shapeId="0" xr:uid="{F4358DE0-F403-465E-B0C2-2BD99C16FE39}">
      <text>
        <t>[Threaded comment]
Your version of Excel allows you to read this threaded comment; however, any edits to it will get removed if the file is opened in a newer version of Excel. Learn more: https://go.microsoft.com/fwlink/?linkid=870924
Comment:
    imputed</t>
      </text>
    </comment>
    <comment ref="I1138" authorId="44" shapeId="0" xr:uid="{CA356EF0-7649-44B1-B96E-5176519C4EA9}">
      <text>
        <t>[Threaded comment]
Your version of Excel allows you to read this threaded comment; however, any edits to it will get removed if the file is opened in a newer version of Excel. Learn more: https://go.microsoft.com/fwlink/?linkid=870924
Comment:
    imputed</t>
      </text>
    </comment>
    <comment ref="I1207" authorId="45" shapeId="0" xr:uid="{B19D9DC3-52DB-4E5E-BB82-CBBF49A977EB}">
      <text>
        <t>[Threaded comment]
Your version of Excel allows you to read this threaded comment; however, any edits to it will get removed if the file is opened in a newer version of Excel. Learn more: https://go.microsoft.com/fwlink/?linkid=870924
Comment:
    imputed</t>
      </text>
    </comment>
    <comment ref="I1246" authorId="46" shapeId="0" xr:uid="{C354B7FD-BE0B-4834-ACF5-2ED3DF63652B}">
      <text>
        <t>[Threaded comment]
Your version of Excel allows you to read this threaded comment; however, any edits to it will get removed if the file is opened in a newer version of Excel. Learn more: https://go.microsoft.com/fwlink/?linkid=870924
Comment:
    imputed</t>
      </text>
    </comment>
    <comment ref="G1281" authorId="47" shapeId="0" xr:uid="{0137C3A3-6B44-4553-A87E-E6953DCC0550}">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1281" authorId="48" shapeId="0" xr:uid="{623821AB-4488-4DA2-B13A-B139A4981B40}">
      <text>
        <t>[Threaded comment]
Your version of Excel allows you to read this threaded comment; however, any edits to it will get removed if the file is opened in a newer version of Excel. Learn more: https://go.microsoft.com/fwlink/?linkid=870924
Comment:
    imputed</t>
      </text>
    </comment>
    <comment ref="I1288" authorId="49" shapeId="0" xr:uid="{F41FAB82-8A28-49B0-99A6-871991AFAB18}">
      <text>
        <t>[Threaded comment]
Your version of Excel allows you to read this threaded comment; however, any edits to it will get removed if the file is opened in a newer version of Excel. Learn more: https://go.microsoft.com/fwlink/?linkid=870924
Comment:
    imputed</t>
      </text>
    </comment>
    <comment ref="I1292" authorId="50" shapeId="0" xr:uid="{9C9882FC-AFAC-4E77-8792-F328E047BCA5}">
      <text>
        <t>[Threaded comment]
Your version of Excel allows you to read this threaded comment; however, any edits to it will get removed if the file is opened in a newer version of Excel. Learn more: https://go.microsoft.com/fwlink/?linkid=870924
Comment:
    imputed</t>
      </text>
    </comment>
    <comment ref="I1362" authorId="51" shapeId="0" xr:uid="{36572F8C-0C5D-466C-BE9E-88F51B789091}">
      <text>
        <t>[Threaded comment]
Your version of Excel allows you to read this threaded comment; however, any edits to it will get removed if the file is opened in a newer version of Excel. Learn more: https://go.microsoft.com/fwlink/?linkid=870924
Comment:
    imputed</t>
      </text>
    </comment>
    <comment ref="I1371" authorId="52" shapeId="0" xr:uid="{379597F4-5627-4E65-8892-AEBDABEDFCA5}">
      <text>
        <t>[Threaded comment]
Your version of Excel allows you to read this threaded comment; however, any edits to it will get removed if the file is opened in a newer version of Excel. Learn more: https://go.microsoft.com/fwlink/?linkid=870924
Comment:
    imputed</t>
      </text>
    </comment>
    <comment ref="I1428" authorId="53" shapeId="0" xr:uid="{46386B00-C99F-4ADA-B9CA-93E129F608CE}">
      <text>
        <t>[Threaded comment]
Your version of Excel allows you to read this threaded comment; however, any edits to it will get removed if the file is opened in a newer version of Excel. Learn more: https://go.microsoft.com/fwlink/?linkid=870924
Comment:
    imputed</t>
      </text>
    </comment>
    <comment ref="G1438" authorId="54" shapeId="0" xr:uid="{7DED93E1-21DF-4F73-8FB1-5C0593BBB120}">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1438" authorId="55" shapeId="0" xr:uid="{5794802F-A92F-4021-8E90-0BA9366EC9DE}">
      <text>
        <t>[Threaded comment]
Your version of Excel allows you to read this threaded comment; however, any edits to it will get removed if the file is opened in a newer version of Excel. Learn more: https://go.microsoft.com/fwlink/?linkid=870924
Comment:
    imputed</t>
      </text>
    </comment>
    <comment ref="I1441" authorId="56" shapeId="0" xr:uid="{004EBF0C-BD86-4E9B-9B79-623B16B40FBA}">
      <text>
        <t>[Threaded comment]
Your version of Excel allows you to read this threaded comment; however, any edits to it will get removed if the file is opened in a newer version of Excel. Learn more: https://go.microsoft.com/fwlink/?linkid=870924
Comment:
    imputed</t>
      </text>
    </comment>
    <comment ref="I1515" authorId="57" shapeId="0" xr:uid="{3637681A-1443-499D-8FBB-77A3A5D14E16}">
      <text>
        <t>[Threaded comment]
Your version of Excel allows you to read this threaded comment; however, any edits to it will get removed if the file is opened in a newer version of Excel. Learn more: https://go.microsoft.com/fwlink/?linkid=870924
Comment:
    imputed</t>
      </text>
    </comment>
    <comment ref="I1523" authorId="58" shapeId="0" xr:uid="{2F8AEFCC-AE0C-49DC-993C-BA5C2B4D16BC}">
      <text>
        <t>[Threaded comment]
Your version of Excel allows you to read this threaded comment; however, any edits to it will get removed if the file is opened in a newer version of Excel. Learn more: https://go.microsoft.com/fwlink/?linkid=870924
Comment:
    imputed</t>
      </text>
    </comment>
    <comment ref="I1528" authorId="59" shapeId="0" xr:uid="{D7B569AD-F69F-4606-95F3-9B5CDC027AEA}">
      <text>
        <t>[Threaded comment]
Your version of Excel allows you to read this threaded comment; however, any edits to it will get removed if the file is opened in a newer version of Excel. Learn more: https://go.microsoft.com/fwlink/?linkid=870924
Comment:
    imputed</t>
      </text>
    </comment>
    <comment ref="I1576" authorId="60" shapeId="0" xr:uid="{298196EB-F361-4F2C-B1D5-B53A9DA7183D}">
      <text>
        <t>[Threaded comment]
Your version of Excel allows you to read this threaded comment; however, any edits to it will get removed if the file is opened in a newer version of Excel. Learn more: https://go.microsoft.com/fwlink/?linkid=870924
Comment:
    imputed</t>
      </text>
    </comment>
    <comment ref="G1583" authorId="61" shapeId="0" xr:uid="{FE878074-C460-4126-B637-B8C64CC5213E}">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1583" authorId="62" shapeId="0" xr:uid="{9E2565E6-115E-4409-BCE4-DF0B4DE343A4}">
      <text>
        <t>[Threaded comment]
Your version of Excel allows you to read this threaded comment; however, any edits to it will get removed if the file is opened in a newer version of Excel. Learn more: https://go.microsoft.com/fwlink/?linkid=870924
Comment:
    imputed</t>
      </text>
    </comment>
    <comment ref="I1655" authorId="63" shapeId="0" xr:uid="{714B69EA-08A5-48E6-BD9F-2C6F3F63F03C}">
      <text>
        <t>[Threaded comment]
Your version of Excel allows you to read this threaded comment; however, any edits to it will get removed if the file is opened in a newer version of Excel. Learn more: https://go.microsoft.com/fwlink/?linkid=870924
Comment:
    imputed</t>
      </text>
    </comment>
    <comment ref="I1675" authorId="64" shapeId="0" xr:uid="{C7FE34CE-1415-409A-A3A0-927B8E2BE668}">
      <text>
        <t>[Threaded comment]
Your version of Excel allows you to read this threaded comment; however, any edits to it will get removed if the file is opened in a newer version of Excel. Learn more: https://go.microsoft.com/fwlink/?linkid=870924
Comment:
    imputed</t>
      </text>
    </comment>
    <comment ref="I1685" authorId="65" shapeId="0" xr:uid="{D39FF4AA-B6F8-4A89-B5E7-D173C03D47BE}">
      <text>
        <t>[Threaded comment]
Your version of Excel allows you to read this threaded comment; however, any edits to it will get removed if the file is opened in a newer version of Excel. Learn more: https://go.microsoft.com/fwlink/?linkid=870924
Comment:
    imputed</t>
      </text>
    </comment>
    <comment ref="I1743" authorId="66" shapeId="0" xr:uid="{72D69F85-4F2C-4B17-B989-22D59B7439C0}">
      <text>
        <t>[Threaded comment]
Your version of Excel allows you to read this threaded comment; however, any edits to it will get removed if the file is opened in a newer version of Excel. Learn more: https://go.microsoft.com/fwlink/?linkid=870924
Comment:
    imputed</t>
      </text>
    </comment>
    <comment ref="G1748" authorId="67" shapeId="0" xr:uid="{76B56BE5-A757-44A1-B976-3C40AE13D49A}">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1748" authorId="68" shapeId="0" xr:uid="{5AC32124-120A-4ED9-8821-7807D1E7EDB1}">
      <text>
        <t>[Threaded comment]
Your version of Excel allows you to read this threaded comment; however, any edits to it will get removed if the file is opened in a newer version of Excel. Learn more: https://go.microsoft.com/fwlink/?linkid=870924
Comment:
    imputed</t>
      </text>
    </comment>
    <comment ref="I1810" authorId="69" shapeId="0" xr:uid="{8066CC90-AD5B-44E9-8A7D-C412EFCBE1D0}">
      <text>
        <t>[Threaded comment]
Your version of Excel allows you to read this threaded comment; however, any edits to it will get removed if the file is opened in a newer version of Excel. Learn more: https://go.microsoft.com/fwlink/?linkid=870924
Comment:
    imputed</t>
      </text>
    </comment>
    <comment ref="I1827" authorId="70" shapeId="0" xr:uid="{34ACD9B0-5329-42D6-B6EA-151462272235}">
      <text>
        <t>[Threaded comment]
Your version of Excel allows you to read this threaded comment; however, any edits to it will get removed if the file is opened in a newer version of Excel. Learn more: https://go.microsoft.com/fwlink/?linkid=870924
Comment:
    imputed</t>
      </text>
    </comment>
    <comment ref="I1840" authorId="71" shapeId="0" xr:uid="{3412BB3D-4B85-4CA1-829F-477C7259694E}">
      <text>
        <t>[Threaded comment]
Your version of Excel allows you to read this threaded comment; however, any edits to it will get removed if the file is opened in a newer version of Excel. Learn more: https://go.microsoft.com/fwlink/?linkid=870924
Comment:
    imputed</t>
      </text>
    </comment>
    <comment ref="I1896" authorId="72" shapeId="0" xr:uid="{1C0B84F7-C02F-40BA-9F46-A6B23326A4EA}">
      <text>
        <t>[Threaded comment]
Your version of Excel allows you to read this threaded comment; however, any edits to it will get removed if the file is opened in a newer version of Excel. Learn more: https://go.microsoft.com/fwlink/?linkid=870924
Comment:
    imputed</t>
      </text>
    </comment>
    <comment ref="G1909" authorId="73" shapeId="0" xr:uid="{00DDB974-1C1A-4679-8E2E-E5F34D36C6FF}">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1909" authorId="74" shapeId="0" xr:uid="{78EE8A90-D99E-47D8-9DF6-ED8CB07278ED}">
      <text>
        <t>[Threaded comment]
Your version of Excel allows you to read this threaded comment; however, any edits to it will get removed if the file is opened in a newer version of Excel. Learn more: https://go.microsoft.com/fwlink/?linkid=870924
Comment:
    imputed</t>
      </text>
    </comment>
    <comment ref="I1959" authorId="75" shapeId="0" xr:uid="{9D4F273D-E8FC-485A-910A-EAD3F515A514}">
      <text>
        <t>[Threaded comment]
Your version of Excel allows you to read this threaded comment; however, any edits to it will get removed if the file is opened in a newer version of Excel. Learn more: https://go.microsoft.com/fwlink/?linkid=870924
Comment:
    imputed</t>
      </text>
    </comment>
    <comment ref="I1979" authorId="76" shapeId="0" xr:uid="{93046DD0-408F-47F4-8AD6-9BEB6D29A987}">
      <text>
        <t>[Threaded comment]
Your version of Excel allows you to read this threaded comment; however, any edits to it will get removed if the file is opened in a newer version of Excel. Learn more: https://go.microsoft.com/fwlink/?linkid=870924
Comment:
    imputed</t>
      </text>
    </comment>
    <comment ref="I2069" authorId="77" shapeId="0" xr:uid="{1BD81C8D-A20F-4EA8-9000-DF162101538D}">
      <text>
        <t>[Threaded comment]
Your version of Excel allows you to read this threaded comment; however, any edits to it will get removed if the file is opened in a newer version of Excel. Learn more: https://go.microsoft.com/fwlink/?linkid=870924
Comment:
    imputed</t>
      </text>
    </comment>
    <comment ref="I2074" authorId="78" shapeId="0" xr:uid="{33391020-1C6A-462A-85E3-18007F0E952C}">
      <text>
        <t>[Threaded comment]
Your version of Excel allows you to read this threaded comment; however, any edits to it will get removed if the file is opened in a newer version of Excel. Learn more: https://go.microsoft.com/fwlink/?linkid=870924
Comment:
    imputed</t>
      </text>
    </comment>
    <comment ref="G2076" authorId="79" shapeId="0" xr:uid="{D9CAED8B-93F0-4AC8-9006-CC6A03402091}">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2076" authorId="80" shapeId="0" xr:uid="{9041542B-D36C-42E8-BB04-49699239EA16}">
      <text>
        <t>[Threaded comment]
Your version of Excel allows you to read this threaded comment; however, any edits to it will get removed if the file is opened in a newer version of Excel. Learn more: https://go.microsoft.com/fwlink/?linkid=870924
Comment:
    imputed</t>
      </text>
    </comment>
    <comment ref="I2121" authorId="81" shapeId="0" xr:uid="{118B8786-F4FE-4991-8757-7811E5FDEF46}">
      <text>
        <t>[Threaded comment]
Your version of Excel allows you to read this threaded comment; however, any edits to it will get removed if the file is opened in a newer version of Excel. Learn more: https://go.microsoft.com/fwlink/?linkid=870924
Comment:
    imputed</t>
      </text>
    </comment>
    <comment ref="I2131" authorId="82" shapeId="0" xr:uid="{0883536C-4788-409E-8B42-3C1FFC14689D}">
      <text>
        <t>[Threaded comment]
Your version of Excel allows you to read this threaded comment; however, any edits to it will get removed if the file is opened in a newer version of Excel. Learn more: https://go.microsoft.com/fwlink/?linkid=870924
Comment:
    imputed</t>
      </text>
    </comment>
    <comment ref="I2146" authorId="83" shapeId="0" xr:uid="{BCA6D406-292D-4C53-901B-588BED667A0A}">
      <text>
        <t>[Threaded comment]
Your version of Excel allows you to read this threaded comment; however, any edits to it will get removed if the file is opened in a newer version of Excel. Learn more: https://go.microsoft.com/fwlink/?linkid=870924
Comment:
    imputed</t>
      </text>
    </comment>
    <comment ref="I2221" authorId="84" shapeId="0" xr:uid="{77D93C4A-8B2E-48B6-B23C-5631539BA677}">
      <text>
        <t>[Threaded comment]
Your version of Excel allows you to read this threaded comment; however, any edits to it will get removed if the file is opened in a newer version of Excel. Learn more: https://go.microsoft.com/fwlink/?linkid=870924
Comment:
    imputed</t>
      </text>
    </comment>
    <comment ref="G2229" authorId="85" shapeId="0" xr:uid="{F6F03DD4-29F2-41EF-8972-AEB6D5874107}">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2229" authorId="86" shapeId="0" xr:uid="{65C9E255-4303-4D0F-8D82-9E3BD0384CD0}">
      <text>
        <t>[Threaded comment]
Your version of Excel allows you to read this threaded comment; however, any edits to it will get removed if the file is opened in a newer version of Excel. Learn more: https://go.microsoft.com/fwlink/?linkid=870924
Comment:
    imputed</t>
      </text>
    </comment>
    <comment ref="I2268" authorId="87" shapeId="0" xr:uid="{C98DCB81-B2C4-4ABF-9382-1CDA8BA3F705}">
      <text>
        <t>[Threaded comment]
Your version of Excel allows you to read this threaded comment; however, any edits to it will get removed if the file is opened in a newer version of Excel. Learn more: https://go.microsoft.com/fwlink/?linkid=870924
Comment:
    imputed</t>
      </text>
    </comment>
    <comment ref="I2283" authorId="88" shapeId="0" xr:uid="{13748E6B-7FEE-4157-A16C-AEE42DF48727}">
      <text>
        <t>[Threaded comment]
Your version of Excel allows you to read this threaded comment; however, any edits to it will get removed if the file is opened in a newer version of Excel. Learn more: https://go.microsoft.com/fwlink/?linkid=870924
Comment:
    imputed</t>
      </text>
    </comment>
    <comment ref="I2312" authorId="89" shapeId="0" xr:uid="{EED792D1-2260-44B2-B6F0-B757AD9CFCE2}">
      <text>
        <t>[Threaded comment]
Your version of Excel allows you to read this threaded comment; however, any edits to it will get removed if the file is opened in a newer version of Excel. Learn more: https://go.microsoft.com/fwlink/?linkid=870924
Comment:
    imputed</t>
      </text>
    </comment>
    <comment ref="G2376" authorId="90" shapeId="0" xr:uid="{650318C6-D8DA-4DD1-8EEB-2AA071749025}">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2376" authorId="91" shapeId="0" xr:uid="{273775C2-7604-4949-BECE-FD6B5A85A29B}">
      <text>
        <t>[Threaded comment]
Your version of Excel allows you to read this threaded comment; however, any edits to it will get removed if the file is opened in a newer version of Excel. Learn more: https://go.microsoft.com/fwlink/?linkid=870924
Comment:
    imputed</t>
      </text>
    </comment>
    <comment ref="I2382" authorId="92" shapeId="0" xr:uid="{1E4556E0-F745-4388-9182-CCA587078A17}">
      <text>
        <t>[Threaded comment]
Your version of Excel allows you to read this threaded comment; however, any edits to it will get removed if the file is opened in a newer version of Excel. Learn more: https://go.microsoft.com/fwlink/?linkid=870924
Comment:
    imputed</t>
      </text>
    </comment>
    <comment ref="I2415" authorId="93" shapeId="0" xr:uid="{DB11A2B5-B0F2-436B-B4DE-034AA33B72B9}">
      <text>
        <t>[Threaded comment]
Your version of Excel allows you to read this threaded comment; however, any edits to it will get removed if the file is opened in a newer version of Excel. Learn more: https://go.microsoft.com/fwlink/?linkid=870924
Comment:
    imputed</t>
      </text>
    </comment>
    <comment ref="A2436" authorId="94" shapeId="0" xr:uid="{F06D3559-EDAA-4212-AAD9-15AF611A9CB1}">
      <text>
        <t>[Threaded comment]
Your version of Excel allows you to read this threaded comment; however, any edits to it will get removed if the file is opened in a newer version of Excel. Learn more: https://go.microsoft.com/fwlink/?linkid=870924
Comment:
    Used to scale HPI into 1-100 score</t>
      </text>
    </comment>
    <comment ref="Q2437" authorId="95" shapeId="0" xr:uid="{11505382-3E02-43B1-B2DE-8BE5F745ECD9}">
      <text>
        <t>[Threaded comment]
Your version of Excel allows you to read this threaded comment; however, any edits to it will get removed if the file is opened in a newer version of Excel. Learn more: https://go.microsoft.com/fwlink/?linkid=870924
Comment:
    From UNPD - July estimates</t>
      </text>
    </comment>
    <comment ref="G2438" authorId="96" shapeId="0" xr:uid="{B0F99DDB-F8FB-428E-8450-CBA9A6D13BAA}">
      <text>
        <t>[Threaded comment]
Your version of Excel allows you to read this threaded comment; however, any edits to it will get removed if the file is opened in a newer version of Excel. Learn more: https://go.microsoft.com/fwlink/?linkid=870924
Comment:
    Max (100) score for lifeexp</t>
      </text>
    </comment>
    <comment ref="H2438" authorId="97" shapeId="0" xr:uid="{1D3F506B-4C6B-4753-B0D7-00DF484A64BD}">
      <text>
        <t>[Threaded comment]
Your version of Excel allows you to read this threaded comment; however, any edits to it will get removed if the file is opened in a newer version of Excel. Learn more: https://go.microsoft.com/fwlink/?linkid=870924
Comment:
    Max (100) score for ladder/life satisfaction</t>
      </text>
    </comment>
    <comment ref="I2455" authorId="98" shapeId="0" xr:uid="{1FF0ED1E-367D-4DC6-A7FF-80BA44DC9B1F}">
      <text>
        <t>[Threaded comment]
Your version of Excel allows you to read this threaded comment; however, any edits to it will get removed if the file is opened in a newer version of Excel. Learn more: https://go.microsoft.com/fwlink/?linkid=870924
Comment:
    Based on UNEP Emissions Gap Report (https://www.unep.org/resources/emissions-gap-report-2023) lower target of 26Gt emissions, divided by world pop, with aviation removed (as 3.5% of all emissions).  3.5% comes from: https://ourworldindata.org/co2-emissions-from-aviation
Reply:
    This target (which changes every year as the budget shrinks, hence why we have this table down here) is scaled to 100 bc it represents the best footprint score</t>
      </text>
    </comment>
    <comment ref="B2458" authorId="99" shapeId="0" xr:uid="{4519D739-73D8-4C6F-9C42-1EF0B89B3241}">
      <text>
        <t>[Threaded comment]
Your version of Excel allows you to read this threaded comment; however, any edits to it will get removed if the file is opened in a newer version of Excel. Learn more: https://go.microsoft.com/fwlink/?linkid=870924
Comment:
    Max,min,mean,etc.. of observed LifeExp, Ladder, and footprint out of all countries during all years</t>
      </text>
    </comment>
  </commentList>
</comments>
</file>

<file path=xl/sharedStrings.xml><?xml version="1.0" encoding="utf-8"?>
<sst xmlns="http://schemas.openxmlformats.org/spreadsheetml/2006/main" count="14668" uniqueCount="3484">
  <si>
    <t>UNDP</t>
  </si>
  <si>
    <t>Gallup World Poll</t>
  </si>
  <si>
    <t>HPI rank</t>
  </si>
  <si>
    <t>Country</t>
  </si>
  <si>
    <t>ISO</t>
  </si>
  <si>
    <t>Continent</t>
  </si>
  <si>
    <t>Population</t>
  </si>
  <si>
    <t>Year</t>
  </si>
  <si>
    <t>LifeExp</t>
  </si>
  <si>
    <t>Ladder</t>
  </si>
  <si>
    <t>Ladder/10</t>
  </si>
  <si>
    <t>CV adjusted ladder</t>
  </si>
  <si>
    <t>Adj Lad x Life Exp</t>
  </si>
  <si>
    <t>HPLY Indx</t>
  </si>
  <si>
    <t>EF08/16</t>
  </si>
  <si>
    <t>CV Adj EF08Indx</t>
  </si>
  <si>
    <t>HPLY/AdjuEFindx</t>
  </si>
  <si>
    <t>HPI</t>
  </si>
  <si>
    <t>Afghanistan</t>
  </si>
  <si>
    <t>Albania</t>
  </si>
  <si>
    <t>Algeria</t>
  </si>
  <si>
    <t>Argentina</t>
  </si>
  <si>
    <t>Armenia</t>
  </si>
  <si>
    <t>Australia</t>
  </si>
  <si>
    <t>Austria</t>
  </si>
  <si>
    <t>Azerbaijan</t>
  </si>
  <si>
    <t>Bahrain</t>
  </si>
  <si>
    <t>Bangladesh</t>
  </si>
  <si>
    <t>Belarus</t>
  </si>
  <si>
    <t>Belgium</t>
  </si>
  <si>
    <t>Benin</t>
  </si>
  <si>
    <t>Bhutan</t>
  </si>
  <si>
    <t>Bolivia</t>
  </si>
  <si>
    <t>Bosnia and Herzegovina</t>
  </si>
  <si>
    <t>Botswana</t>
  </si>
  <si>
    <t>Brazil</t>
  </si>
  <si>
    <t>Bulgaria</t>
  </si>
  <si>
    <t>Burkina Faso</t>
  </si>
  <si>
    <t>Burundi</t>
  </si>
  <si>
    <t>Cambodia</t>
  </si>
  <si>
    <t>Cameroon</t>
  </si>
  <si>
    <t>Canada</t>
  </si>
  <si>
    <t>Central African Republic</t>
  </si>
  <si>
    <t>Chad</t>
  </si>
  <si>
    <t>Chile</t>
  </si>
  <si>
    <t>China</t>
  </si>
  <si>
    <t>Colombia</t>
  </si>
  <si>
    <t>Comoros</t>
  </si>
  <si>
    <t>Congo (Brazzaville)</t>
  </si>
  <si>
    <t>Congo (Kinshasa)</t>
  </si>
  <si>
    <t>Costa Rica</t>
  </si>
  <si>
    <t>Cote d'Ivoire</t>
  </si>
  <si>
    <t>Croatia</t>
  </si>
  <si>
    <t>Cyprus</t>
  </si>
  <si>
    <t>Czech Republic</t>
  </si>
  <si>
    <t>Denmark</t>
  </si>
  <si>
    <t>Dominican Republic</t>
  </si>
  <si>
    <t>Ecuador</t>
  </si>
  <si>
    <t>Egypt</t>
  </si>
  <si>
    <t>El Salvador</t>
  </si>
  <si>
    <t>Estonia</t>
  </si>
  <si>
    <t>Eswatini</t>
  </si>
  <si>
    <t>Ethiopia</t>
  </si>
  <si>
    <t>Finland</t>
  </si>
  <si>
    <t>France</t>
  </si>
  <si>
    <t>Gabon</t>
  </si>
  <si>
    <t>Georgia</t>
  </si>
  <si>
    <t>Germany</t>
  </si>
  <si>
    <t>Ghana</t>
  </si>
  <si>
    <t>Greece</t>
  </si>
  <si>
    <t>Guatemala</t>
  </si>
  <si>
    <t>Guinea</t>
  </si>
  <si>
    <t>Haiti</t>
  </si>
  <si>
    <t>Honduras</t>
  </si>
  <si>
    <t>Hong Kong</t>
  </si>
  <si>
    <t>Hungary</t>
  </si>
  <si>
    <t>Iceland</t>
  </si>
  <si>
    <t>India</t>
  </si>
  <si>
    <t>Indonesia</t>
  </si>
  <si>
    <t>Iran</t>
  </si>
  <si>
    <t>Iraq</t>
  </si>
  <si>
    <t>Ireland</t>
  </si>
  <si>
    <t>Israel</t>
  </si>
  <si>
    <t>Italy</t>
  </si>
  <si>
    <t>Jamaica</t>
  </si>
  <si>
    <t>Japan</t>
  </si>
  <si>
    <t>Jordan</t>
  </si>
  <si>
    <t>Kazakhstan</t>
  </si>
  <si>
    <t>Kenya</t>
  </si>
  <si>
    <t>Kuwait</t>
  </si>
  <si>
    <t>Kyrgyzstan</t>
  </si>
  <si>
    <t>Laos</t>
  </si>
  <si>
    <t>Latvia</t>
  </si>
  <si>
    <t>Lebanon</t>
  </si>
  <si>
    <t>Lesotho</t>
  </si>
  <si>
    <t>Liberia</t>
  </si>
  <si>
    <t>Libya</t>
  </si>
  <si>
    <t>Lithuania</t>
  </si>
  <si>
    <t>Luxembourg</t>
  </si>
  <si>
    <t>Madagascar</t>
  </si>
  <si>
    <t>Malawi</t>
  </si>
  <si>
    <t>Malaysia</t>
  </si>
  <si>
    <t>Mali</t>
  </si>
  <si>
    <t>Malta</t>
  </si>
  <si>
    <t>Mauritania</t>
  </si>
  <si>
    <t>Mauritius</t>
  </si>
  <si>
    <t>Mexico</t>
  </si>
  <si>
    <t>Moldova</t>
  </si>
  <si>
    <t>Mongolia</t>
  </si>
  <si>
    <t>Montenegro</t>
  </si>
  <si>
    <t>Morocco</t>
  </si>
  <si>
    <t>Mozambique</t>
  </si>
  <si>
    <t>Myanmar</t>
  </si>
  <si>
    <t>Namibia</t>
  </si>
  <si>
    <t>Nepal</t>
  </si>
  <si>
    <t>Netherlands</t>
  </si>
  <si>
    <t>New Zealand</t>
  </si>
  <si>
    <t>Nicaragua</t>
  </si>
  <si>
    <t>Niger</t>
  </si>
  <si>
    <t>Nigeria</t>
  </si>
  <si>
    <t>North Macedonia</t>
  </si>
  <si>
    <t>Norway</t>
  </si>
  <si>
    <t>Pakistan</t>
  </si>
  <si>
    <t>Palestine, State of</t>
  </si>
  <si>
    <t>Panama</t>
  </si>
  <si>
    <t>Paraguay</t>
  </si>
  <si>
    <t>Peru</t>
  </si>
  <si>
    <t>Philippines</t>
  </si>
  <si>
    <t>Poland</t>
  </si>
  <si>
    <t>Portugal</t>
  </si>
  <si>
    <t>Qatar</t>
  </si>
  <si>
    <t>Romania</t>
  </si>
  <si>
    <t>Russia</t>
  </si>
  <si>
    <t>Rwanda</t>
  </si>
  <si>
    <t>Saudi Arabia</t>
  </si>
  <si>
    <t>Senegal</t>
  </si>
  <si>
    <t>Serbia</t>
  </si>
  <si>
    <t>Sierra Leone</t>
  </si>
  <si>
    <t>Singapore</t>
  </si>
  <si>
    <t>Slovakia</t>
  </si>
  <si>
    <t>Slovenia</t>
  </si>
  <si>
    <t>South Africa</t>
  </si>
  <si>
    <t>South Korea</t>
  </si>
  <si>
    <t>Spain</t>
  </si>
  <si>
    <t>Sri Lanka</t>
  </si>
  <si>
    <t>Sudan</t>
  </si>
  <si>
    <t>Sweden</t>
  </si>
  <si>
    <t>Switzerland</t>
  </si>
  <si>
    <t>Taiwan</t>
  </si>
  <si>
    <t>Tajikistan</t>
  </si>
  <si>
    <t>Tanzania</t>
  </si>
  <si>
    <t>Thailand</t>
  </si>
  <si>
    <t>Togo</t>
  </si>
  <si>
    <t>Trinidad and Tobago</t>
  </si>
  <si>
    <t>Tunisia</t>
  </si>
  <si>
    <t>Turkey</t>
  </si>
  <si>
    <t>Turkmenistan</t>
  </si>
  <si>
    <t>Uganda</t>
  </si>
  <si>
    <t>Ukraine</t>
  </si>
  <si>
    <t>United Arab Emirates</t>
  </si>
  <si>
    <t>United Kingdom</t>
  </si>
  <si>
    <t>United States of America</t>
  </si>
  <si>
    <t>Uruguay</t>
  </si>
  <si>
    <t>Uzbekistan</t>
  </si>
  <si>
    <t>Vanuatu</t>
  </si>
  <si>
    <t>Venezuela</t>
  </si>
  <si>
    <t>Vietnam</t>
  </si>
  <si>
    <t>Yemen</t>
  </si>
  <si>
    <t>Zambia</t>
  </si>
  <si>
    <t>Zimbabwe</t>
  </si>
  <si>
    <t>Testing different coefficients</t>
  </si>
  <si>
    <t>of coeffs</t>
  </si>
  <si>
    <t>Best Possible</t>
  </si>
  <si>
    <t>Meth coeffs</t>
  </si>
  <si>
    <t>Worst Possible</t>
  </si>
  <si>
    <t>Alpha</t>
  </si>
  <si>
    <t>Beta</t>
  </si>
  <si>
    <t>Gamma</t>
  </si>
  <si>
    <t>Epsilon</t>
  </si>
  <si>
    <t>Max</t>
  </si>
  <si>
    <t>Min</t>
  </si>
  <si>
    <t>Mean</t>
  </si>
  <si>
    <t>SD</t>
  </si>
  <si>
    <t>1/CoV</t>
  </si>
  <si>
    <t>CoV</t>
  </si>
  <si>
    <t>HPI Rank</t>
  </si>
  <si>
    <t>World</t>
  </si>
  <si>
    <t>Latin America</t>
  </si>
  <si>
    <t>N America &amp; Oceania</t>
  </si>
  <si>
    <t>Western Europe</t>
  </si>
  <si>
    <t>Middle East &amp; N. Africa</t>
  </si>
  <si>
    <t>South Asia</t>
  </si>
  <si>
    <t>Eastern Europe &amp; Central Asia</t>
  </si>
  <si>
    <t>East Asia</t>
  </si>
  <si>
    <t>Country:</t>
  </si>
  <si>
    <t>ISO:</t>
  </si>
  <si>
    <t>Coefficients from 2012 report</t>
  </si>
  <si>
    <t>alpha</t>
  </si>
  <si>
    <t>beta</t>
  </si>
  <si>
    <t>pi</t>
  </si>
  <si>
    <t>phi</t>
  </si>
  <si>
    <t>ISO 3166[1]</t>
  </si>
  <si>
    <t>Country name[5]</t>
  </si>
  <si>
    <t>Alpha-3 code[5]</t>
  </si>
  <si>
    <t>AFG</t>
  </si>
  <si>
    <t>ALB</t>
  </si>
  <si>
    <t>DZA</t>
  </si>
  <si>
    <t>ARG</t>
  </si>
  <si>
    <t>ARM</t>
  </si>
  <si>
    <t>AUS</t>
  </si>
  <si>
    <t>AUT</t>
  </si>
  <si>
    <t>AZE</t>
  </si>
  <si>
    <t>BHR</t>
  </si>
  <si>
    <t>BGD</t>
  </si>
  <si>
    <t>BLR</t>
  </si>
  <si>
    <t>BEL</t>
  </si>
  <si>
    <t>BEN</t>
  </si>
  <si>
    <t>BTN</t>
  </si>
  <si>
    <t>BOL</t>
  </si>
  <si>
    <t>BIH</t>
  </si>
  <si>
    <t>BWA</t>
  </si>
  <si>
    <t>BRA</t>
  </si>
  <si>
    <t>BGR</t>
  </si>
  <si>
    <t>BFA</t>
  </si>
  <si>
    <t>BDI</t>
  </si>
  <si>
    <t>KHM</t>
  </si>
  <si>
    <t>CMR</t>
  </si>
  <si>
    <t>CAN</t>
  </si>
  <si>
    <t>CAF</t>
  </si>
  <si>
    <t>TCD</t>
  </si>
  <si>
    <t>CHL</t>
  </si>
  <si>
    <t>CHN</t>
  </si>
  <si>
    <t>COL</t>
  </si>
  <si>
    <t>COM</t>
  </si>
  <si>
    <t>COG</t>
  </si>
  <si>
    <t>COD</t>
  </si>
  <si>
    <t>CRI</t>
  </si>
  <si>
    <t>CIV</t>
  </si>
  <si>
    <t>HRV</t>
  </si>
  <si>
    <t>CYP</t>
  </si>
  <si>
    <t>CZE</t>
  </si>
  <si>
    <t>DNK</t>
  </si>
  <si>
    <t>DOM</t>
  </si>
  <si>
    <t>ECU</t>
  </si>
  <si>
    <t>EGY</t>
  </si>
  <si>
    <t>SLV</t>
  </si>
  <si>
    <t>EST</t>
  </si>
  <si>
    <t>SWZ</t>
  </si>
  <si>
    <t>ETH</t>
  </si>
  <si>
    <t>FIN</t>
  </si>
  <si>
    <t>FRA</t>
  </si>
  <si>
    <t>GAB</t>
  </si>
  <si>
    <t>GEO</t>
  </si>
  <si>
    <t>DEU</t>
  </si>
  <si>
    <t>GHA</t>
  </si>
  <si>
    <t>GRC</t>
  </si>
  <si>
    <t>GTM</t>
  </si>
  <si>
    <t>GIN</t>
  </si>
  <si>
    <t>HTI</t>
  </si>
  <si>
    <t>HND</t>
  </si>
  <si>
    <t>HKG</t>
  </si>
  <si>
    <t>HUN</t>
  </si>
  <si>
    <t>ISL</t>
  </si>
  <si>
    <t>IND</t>
  </si>
  <si>
    <t>IDN</t>
  </si>
  <si>
    <t>IRN</t>
  </si>
  <si>
    <t>IRQ</t>
  </si>
  <si>
    <t>IRL</t>
  </si>
  <si>
    <t>ISR</t>
  </si>
  <si>
    <t>ITA</t>
  </si>
  <si>
    <t>JAM</t>
  </si>
  <si>
    <t>JPN</t>
  </si>
  <si>
    <t>JOR</t>
  </si>
  <si>
    <t>KAZ</t>
  </si>
  <si>
    <t>KEN</t>
  </si>
  <si>
    <t>KWT</t>
  </si>
  <si>
    <t>KGZ</t>
  </si>
  <si>
    <t>LAO</t>
  </si>
  <si>
    <t>LVA</t>
  </si>
  <si>
    <t>LBN</t>
  </si>
  <si>
    <t>LSO</t>
  </si>
  <si>
    <t>LBR</t>
  </si>
  <si>
    <t>LBY</t>
  </si>
  <si>
    <t>LTU</t>
  </si>
  <si>
    <t>LUX</t>
  </si>
  <si>
    <t>MDG</t>
  </si>
  <si>
    <t>MWI</t>
  </si>
  <si>
    <t>MYS</t>
  </si>
  <si>
    <t>MLI</t>
  </si>
  <si>
    <t>MLT</t>
  </si>
  <si>
    <t>MRT</t>
  </si>
  <si>
    <t>MUS</t>
  </si>
  <si>
    <t>MEX</t>
  </si>
  <si>
    <t>MDA</t>
  </si>
  <si>
    <t>MNG</t>
  </si>
  <si>
    <t>MNE</t>
  </si>
  <si>
    <t>MAR</t>
  </si>
  <si>
    <t>MOZ</t>
  </si>
  <si>
    <t>MMR</t>
  </si>
  <si>
    <t>NAM</t>
  </si>
  <si>
    <t>NPL</t>
  </si>
  <si>
    <t>NLD</t>
  </si>
  <si>
    <t>NZL</t>
  </si>
  <si>
    <t>NIC</t>
  </si>
  <si>
    <t>NER</t>
  </si>
  <si>
    <t>NGA</t>
  </si>
  <si>
    <t>MKD</t>
  </si>
  <si>
    <t>NOR</t>
  </si>
  <si>
    <t>PAK</t>
  </si>
  <si>
    <t>PSE</t>
  </si>
  <si>
    <t>PAN</t>
  </si>
  <si>
    <t>PRY</t>
  </si>
  <si>
    <t>PER</t>
  </si>
  <si>
    <t>PHL</t>
  </si>
  <si>
    <t>POL</t>
  </si>
  <si>
    <t>PRT</t>
  </si>
  <si>
    <t>QAT</t>
  </si>
  <si>
    <t>ROU</t>
  </si>
  <si>
    <t>RUS</t>
  </si>
  <si>
    <t>RWA</t>
  </si>
  <si>
    <t>SAU</t>
  </si>
  <si>
    <t>SEN</t>
  </si>
  <si>
    <t>SRB</t>
  </si>
  <si>
    <t>SLE</t>
  </si>
  <si>
    <t>SGP</t>
  </si>
  <si>
    <t>SVK</t>
  </si>
  <si>
    <t>SVN</t>
  </si>
  <si>
    <t>ZAF</t>
  </si>
  <si>
    <t>KOR</t>
  </si>
  <si>
    <t>ESP</t>
  </si>
  <si>
    <t>LKA</t>
  </si>
  <si>
    <t>SDN</t>
  </si>
  <si>
    <t>SWE</t>
  </si>
  <si>
    <t>CHE</t>
  </si>
  <si>
    <t>TWN</t>
  </si>
  <si>
    <t>TJK</t>
  </si>
  <si>
    <t>TZA</t>
  </si>
  <si>
    <t>THA</t>
  </si>
  <si>
    <t>TGO</t>
  </si>
  <si>
    <t>TTO</t>
  </si>
  <si>
    <t>TUN</t>
  </si>
  <si>
    <t>TUR</t>
  </si>
  <si>
    <t>TKM</t>
  </si>
  <si>
    <t>UGA</t>
  </si>
  <si>
    <t>UKR</t>
  </si>
  <si>
    <t>ARE</t>
  </si>
  <si>
    <t>GBR</t>
  </si>
  <si>
    <t>USA</t>
  </si>
  <si>
    <t>URY</t>
  </si>
  <si>
    <t>UZB</t>
  </si>
  <si>
    <t>VUT</t>
  </si>
  <si>
    <t>VEN</t>
  </si>
  <si>
    <t>VNM</t>
  </si>
  <si>
    <t>YEM</t>
  </si>
  <si>
    <t>ZMB</t>
  </si>
  <si>
    <t>ZWE</t>
  </si>
  <si>
    <t>World Inequality Database</t>
  </si>
  <si>
    <t>National Carbon Footprint</t>
  </si>
  <si>
    <t>Evolution of CoVs</t>
  </si>
  <si>
    <t>Average</t>
  </si>
  <si>
    <t>average</t>
  </si>
  <si>
    <t>Global Pop</t>
  </si>
  <si>
    <t>Carbon Footprint</t>
  </si>
  <si>
    <t>Country Name</t>
  </si>
  <si>
    <t>Country Code</t>
  </si>
  <si>
    <t>Indicator Name</t>
  </si>
  <si>
    <t>Indicator Code</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</si>
  <si>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</si>
  <si>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</si>
  <si>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</si>
  <si>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</si>
  <si>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</si>
  <si>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</si>
  <si>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</si>
  <si>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</si>
  <si>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</si>
  <si>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</si>
  <si>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</si>
  <si>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</si>
  <si>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</si>
  <si>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</si>
  <si>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</si>
  <si>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</si>
  <si>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</si>
  <si>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</si>
  <si>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</si>
  <si>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</si>
  <si>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</si>
  <si>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</si>
  <si>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</si>
  <si>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</si>
  <si>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</si>
  <si>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</si>
  <si>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</si>
  <si>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</si>
  <si>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</si>
  <si>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</si>
  <si>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</si>
  <si>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</si>
  <si>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</si>
  <si>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Aruba</t>
  </si>
  <si>
    <t>ABW</t>
  </si>
  <si>
    <t>Africa Eastern and Southern</t>
  </si>
  <si>
    <t>AFE</t>
  </si>
  <si>
    <t>Africa Western and Central</t>
  </si>
  <si>
    <t>AFW</t>
  </si>
  <si>
    <t>Angola</t>
  </si>
  <si>
    <t>AGO</t>
  </si>
  <si>
    <t>Andorra</t>
  </si>
  <si>
    <t>AND</t>
  </si>
  <si>
    <t>Arab World</t>
  </si>
  <si>
    <t>ARB</t>
  </si>
  <si>
    <t>American Samoa</t>
  </si>
  <si>
    <t>ASM</t>
  </si>
  <si>
    <t>Antigua and Barbuda</t>
  </si>
  <si>
    <t>ATG</t>
  </si>
  <si>
    <t>BHS</t>
  </si>
  <si>
    <t>Belize</t>
  </si>
  <si>
    <t>BLZ</t>
  </si>
  <si>
    <t>Bermuda</t>
  </si>
  <si>
    <t>BMU</t>
  </si>
  <si>
    <t>Barbados</t>
  </si>
  <si>
    <t>BRB</t>
  </si>
  <si>
    <t>BRN</t>
  </si>
  <si>
    <t>Central Europe and the Baltics</t>
  </si>
  <si>
    <t>CEB</t>
  </si>
  <si>
    <t>Channel Islands</t>
  </si>
  <si>
    <t>CHI</t>
  </si>
  <si>
    <t>Cabo Verde</t>
  </si>
  <si>
    <t>CPV</t>
  </si>
  <si>
    <t>Caribbean small states</t>
  </si>
  <si>
    <t>CSS</t>
  </si>
  <si>
    <t>Cuba</t>
  </si>
  <si>
    <t>CUB</t>
  </si>
  <si>
    <t>Curacao</t>
  </si>
  <si>
    <t>CUW</t>
  </si>
  <si>
    <t>Cayman Islands</t>
  </si>
  <si>
    <t>CYM</t>
  </si>
  <si>
    <t>Czechia</t>
  </si>
  <si>
    <t>Djibouti</t>
  </si>
  <si>
    <t>DJI</t>
  </si>
  <si>
    <t>Dominica</t>
  </si>
  <si>
    <t>DMA</t>
  </si>
  <si>
    <t>East Asia &amp; Pacific (excluding high income)</t>
  </si>
  <si>
    <t>EAP</t>
  </si>
  <si>
    <t>Early-demographic dividend</t>
  </si>
  <si>
    <t>EAR</t>
  </si>
  <si>
    <t>East Asia &amp; Pacific</t>
  </si>
  <si>
    <t>EAS</t>
  </si>
  <si>
    <t>Europe &amp; Central Asia (excluding high income)</t>
  </si>
  <si>
    <t>ECA</t>
  </si>
  <si>
    <t>Europe &amp; Central Asia</t>
  </si>
  <si>
    <t>ECS</t>
  </si>
  <si>
    <t>Euro area</t>
  </si>
  <si>
    <t>EMU</t>
  </si>
  <si>
    <t>Eritrea</t>
  </si>
  <si>
    <t>ERI</t>
  </si>
  <si>
    <t>European Union</t>
  </si>
  <si>
    <t>EUU</t>
  </si>
  <si>
    <t>Fragile and conflict affected situations</t>
  </si>
  <si>
    <t>FCS</t>
  </si>
  <si>
    <t>Fiji</t>
  </si>
  <si>
    <t>FJI</t>
  </si>
  <si>
    <t>Faroe Islands</t>
  </si>
  <si>
    <t>FRO</t>
  </si>
  <si>
    <t>Micronesia, Fed. Sts.</t>
  </si>
  <si>
    <t>FSM</t>
  </si>
  <si>
    <t>Gibraltar</t>
  </si>
  <si>
    <t>GIB</t>
  </si>
  <si>
    <t>GMB</t>
  </si>
  <si>
    <t>Guinea-Bissau</t>
  </si>
  <si>
    <t>GNB</t>
  </si>
  <si>
    <t>Equatorial Guinea</t>
  </si>
  <si>
    <t>GNQ</t>
  </si>
  <si>
    <t>Grenada</t>
  </si>
  <si>
    <t>GRD</t>
  </si>
  <si>
    <t>Greenland</t>
  </si>
  <si>
    <t>GRL</t>
  </si>
  <si>
    <t>Guam</t>
  </si>
  <si>
    <t>GUM</t>
  </si>
  <si>
    <t>Guyana</t>
  </si>
  <si>
    <t>GUY</t>
  </si>
  <si>
    <t>High income</t>
  </si>
  <si>
    <t>HIC</t>
  </si>
  <si>
    <t>Heavily indebted poor countries (HIPC)</t>
  </si>
  <si>
    <t>HPC</t>
  </si>
  <si>
    <t>IBRD only</t>
  </si>
  <si>
    <t>IBD</t>
  </si>
  <si>
    <t>IDA &amp; IBRD total</t>
  </si>
  <si>
    <t>IBT</t>
  </si>
  <si>
    <t>IDA total</t>
  </si>
  <si>
    <t>IDA</t>
  </si>
  <si>
    <t>IDA blend</t>
  </si>
  <si>
    <t>IDB</t>
  </si>
  <si>
    <t>IDA only</t>
  </si>
  <si>
    <t>IDX</t>
  </si>
  <si>
    <t>Isle of Man</t>
  </si>
  <si>
    <t>IMN</t>
  </si>
  <si>
    <t>Not classified</t>
  </si>
  <si>
    <t>INX</t>
  </si>
  <si>
    <t>Kiribati</t>
  </si>
  <si>
    <t>KIR</t>
  </si>
  <si>
    <t>St. Kitts and Nevis</t>
  </si>
  <si>
    <t>KNA</t>
  </si>
  <si>
    <t>Latin America &amp; Caribbean (excluding high income)</t>
  </si>
  <si>
    <t>LAC</t>
  </si>
  <si>
    <t>St. Lucia</t>
  </si>
  <si>
    <t>LCA</t>
  </si>
  <si>
    <t>Latin America &amp; Caribbean</t>
  </si>
  <si>
    <t>LCN</t>
  </si>
  <si>
    <t>Least developed countries: UN classification</t>
  </si>
  <si>
    <t>LDC</t>
  </si>
  <si>
    <t>Low income</t>
  </si>
  <si>
    <t>LIC</t>
  </si>
  <si>
    <t>Liechtenstein</t>
  </si>
  <si>
    <t>LIE</t>
  </si>
  <si>
    <t>Lower middle income</t>
  </si>
  <si>
    <t>LMC</t>
  </si>
  <si>
    <t>Low &amp; middle income</t>
  </si>
  <si>
    <t>LMY</t>
  </si>
  <si>
    <t>Late-demographic dividend</t>
  </si>
  <si>
    <t>LTE</t>
  </si>
  <si>
    <t>MAC</t>
  </si>
  <si>
    <t>St. Martin (French part)</t>
  </si>
  <si>
    <t>MAF</t>
  </si>
  <si>
    <t>Monaco</t>
  </si>
  <si>
    <t>MCO</t>
  </si>
  <si>
    <t>Maldives</t>
  </si>
  <si>
    <t>MDV</t>
  </si>
  <si>
    <t>Middle East &amp; North Africa</t>
  </si>
  <si>
    <t>MEA</t>
  </si>
  <si>
    <t>Marshall Islands</t>
  </si>
  <si>
    <t>MHL</t>
  </si>
  <si>
    <t>Middle income</t>
  </si>
  <si>
    <t>MIC</t>
  </si>
  <si>
    <t>Middle East &amp; North Africa (excluding high income)</t>
  </si>
  <si>
    <t>MNA</t>
  </si>
  <si>
    <t>Northern Mariana Islands</t>
  </si>
  <si>
    <t>MNP</t>
  </si>
  <si>
    <t>North America</t>
  </si>
  <si>
    <t>NAC</t>
  </si>
  <si>
    <t>New Caledonia</t>
  </si>
  <si>
    <t>NCL</t>
  </si>
  <si>
    <t>Nauru</t>
  </si>
  <si>
    <t>NRU</t>
  </si>
  <si>
    <t>OECD members</t>
  </si>
  <si>
    <t>OED</t>
  </si>
  <si>
    <t>Oman</t>
  </si>
  <si>
    <t>OMN</t>
  </si>
  <si>
    <t>Other small states</t>
  </si>
  <si>
    <t>OSS</t>
  </si>
  <si>
    <t>Palau</t>
  </si>
  <si>
    <t>PLW</t>
  </si>
  <si>
    <t>Papua New Guinea</t>
  </si>
  <si>
    <t>PNG</t>
  </si>
  <si>
    <t>Pre-demographic dividend</t>
  </si>
  <si>
    <t>PRE</t>
  </si>
  <si>
    <t>Puerto Rico</t>
  </si>
  <si>
    <t>PRI</t>
  </si>
  <si>
    <t>PRK</t>
  </si>
  <si>
    <t>West Bank and Gaza</t>
  </si>
  <si>
    <t>Pacific island small states</t>
  </si>
  <si>
    <t>PSS</t>
  </si>
  <si>
    <t>Post-demographic dividend</t>
  </si>
  <si>
    <t>PST</t>
  </si>
  <si>
    <t>French Polynesia</t>
  </si>
  <si>
    <t>PYF</t>
  </si>
  <si>
    <t>SAS</t>
  </si>
  <si>
    <t>Solomon Islands</t>
  </si>
  <si>
    <t>SLB</t>
  </si>
  <si>
    <t>San Marino</t>
  </si>
  <si>
    <t>SMR</t>
  </si>
  <si>
    <t>Somalia</t>
  </si>
  <si>
    <t>SOM</t>
  </si>
  <si>
    <t>Sub-Saharan Africa (excluding high income)</t>
  </si>
  <si>
    <t>SSA</t>
  </si>
  <si>
    <t>South Sudan</t>
  </si>
  <si>
    <t>SSD</t>
  </si>
  <si>
    <t>Sub-Saharan Africa</t>
  </si>
  <si>
    <t>SSF</t>
  </si>
  <si>
    <t>Small states</t>
  </si>
  <si>
    <t>SST</t>
  </si>
  <si>
    <t>Sao Tome and Principe</t>
  </si>
  <si>
    <t>STP</t>
  </si>
  <si>
    <t>Suriname</t>
  </si>
  <si>
    <t>SUR</t>
  </si>
  <si>
    <t>Sint Maarten (Dutch part)</t>
  </si>
  <si>
    <t>SXM</t>
  </si>
  <si>
    <t>Seychelles</t>
  </si>
  <si>
    <t>SYC</t>
  </si>
  <si>
    <t>SYR</t>
  </si>
  <si>
    <t>Turks and Caicos Islands</t>
  </si>
  <si>
    <t>TCA</t>
  </si>
  <si>
    <t>East Asia &amp; Pacific (IDA &amp; IBRD countries)</t>
  </si>
  <si>
    <t>TEA</t>
  </si>
  <si>
    <t>Europe &amp; Central Asia (IDA &amp; IBRD countries)</t>
  </si>
  <si>
    <t>TEC</t>
  </si>
  <si>
    <t>Latin America &amp; the Caribbean (IDA &amp; IBRD countries)</t>
  </si>
  <si>
    <t>TLA</t>
  </si>
  <si>
    <t>Timor-Leste</t>
  </si>
  <si>
    <t>TLS</t>
  </si>
  <si>
    <t>Middle East &amp; North Africa (IDA &amp; IBRD countries)</t>
  </si>
  <si>
    <t>TMN</t>
  </si>
  <si>
    <t>Tonga</t>
  </si>
  <si>
    <t>TON</t>
  </si>
  <si>
    <t>South Asia (IDA &amp; IBRD)</t>
  </si>
  <si>
    <t>TSA</t>
  </si>
  <si>
    <t>Sub-Saharan Africa (IDA &amp; IBRD countries)</t>
  </si>
  <si>
    <t>TSS</t>
  </si>
  <si>
    <t>Tuvalu</t>
  </si>
  <si>
    <t>TUV</t>
  </si>
  <si>
    <t>Upper middle income</t>
  </si>
  <si>
    <t>UMC</t>
  </si>
  <si>
    <t>United States</t>
  </si>
  <si>
    <t>St. Vincent and the Grenadines</t>
  </si>
  <si>
    <t>VCT</t>
  </si>
  <si>
    <t>British Virgin Islands</t>
  </si>
  <si>
    <t>VGB</t>
  </si>
  <si>
    <t>Virgin Islands (U.S.)</t>
  </si>
  <si>
    <t>VIR</t>
  </si>
  <si>
    <t>WLD</t>
  </si>
  <si>
    <t>Samoa</t>
  </si>
  <si>
    <t>WSM</t>
  </si>
  <si>
    <t>Kosovo</t>
  </si>
  <si>
    <t>XKX</t>
  </si>
  <si>
    <t xml:space="preserve">Brunei </t>
  </si>
  <si>
    <t>The Gambia</t>
  </si>
  <si>
    <t>North Korea</t>
  </si>
  <si>
    <t>GDP per capita, PPP (constant 2017 international $)</t>
  </si>
  <si>
    <t>NY.GDP.PCAP.PP.KD</t>
  </si>
  <si>
    <t>Bahamas</t>
  </si>
  <si>
    <t>Macao SAR, China</t>
  </si>
  <si>
    <t>Syrian Arab Republic</t>
  </si>
  <si>
    <t>GDP per capita</t>
  </si>
  <si>
    <t>World Bank</t>
  </si>
  <si>
    <t>HPI all years</t>
  </si>
  <si>
    <t>CO2 threshold for year</t>
  </si>
  <si>
    <t>Footprint category</t>
  </si>
  <si>
    <t>UNPD</t>
  </si>
  <si>
    <t>Coefficients used</t>
  </si>
  <si>
    <t>Correlation with HPI</t>
  </si>
  <si>
    <t>Correlation with HPI (2015)</t>
  </si>
  <si>
    <t>A</t>
  </si>
  <si>
    <t>B</t>
  </si>
  <si>
    <t>C</t>
  </si>
  <si>
    <t>D</t>
  </si>
  <si>
    <t>E</t>
  </si>
  <si>
    <t>F</t>
  </si>
  <si>
    <t>G</t>
  </si>
  <si>
    <t>H</t>
  </si>
  <si>
    <t>I</t>
  </si>
  <si>
    <t>J</t>
  </si>
  <si>
    <t>K</t>
  </si>
  <si>
    <t>L</t>
  </si>
  <si>
    <t>M</t>
  </si>
  <si>
    <t>N</t>
  </si>
  <si>
    <t>O</t>
  </si>
  <si>
    <t>P</t>
  </si>
  <si>
    <t>Extra HPLY (above min)</t>
  </si>
  <si>
    <t>CoVs</t>
  </si>
  <si>
    <t>Means</t>
  </si>
  <si>
    <t>Stdevs</t>
  </si>
  <si>
    <t>Carbon</t>
  </si>
  <si>
    <t>Average of all years</t>
  </si>
  <si>
    <t>HPLY/EF</t>
  </si>
  <si>
    <t>Scale up factor for year</t>
  </si>
  <si>
    <t>Min (all years)</t>
  </si>
  <si>
    <t>Theoretical highest</t>
  </si>
  <si>
    <t>Max in year</t>
  </si>
  <si>
    <t>Coefficient to add to CV adjusted footprint</t>
  </si>
  <si>
    <t>Coefficient to add to CV adjusted ladder</t>
  </si>
  <si>
    <t>Year by year data</t>
  </si>
  <si>
    <t>Max (all years)</t>
  </si>
  <si>
    <t>CO2e threshold</t>
  </si>
  <si>
    <t>CoV adjusted ladder</t>
  </si>
  <si>
    <t>CoV Adj Footprint</t>
  </si>
  <si>
    <t>Average yearly change (pre-pandemic)</t>
  </si>
  <si>
    <t>Simplified formula</t>
  </si>
  <si>
    <t>Test:</t>
  </si>
  <si>
    <t xml:space="preserve">WB </t>
  </si>
  <si>
    <t>with blanks</t>
  </si>
  <si>
    <t>Delta 2017</t>
  </si>
  <si>
    <t>Delta 2018</t>
  </si>
  <si>
    <t>Delta 2019</t>
  </si>
  <si>
    <t>Delta 2020</t>
  </si>
  <si>
    <t>Delta 2021</t>
  </si>
  <si>
    <t>Delta 2016</t>
  </si>
  <si>
    <t>Average change (2016-2020)</t>
  </si>
  <si>
    <t>GDP change: 2006-2019</t>
  </si>
  <si>
    <t>Average change (2016-2019)</t>
  </si>
  <si>
    <t>Change in GDP (2016-2020)</t>
  </si>
  <si>
    <t>Change in GDP (2016-2019)</t>
  </si>
  <si>
    <t>National Carbon Footprint (tCO2e)</t>
  </si>
  <si>
    <t/>
  </si>
  <si>
    <t>[DATA FILE]</t>
  </si>
  <si>
    <t>A global index of sustainable wellbeing</t>
  </si>
  <si>
    <t>Contents</t>
  </si>
  <si>
    <t>1. All countries:</t>
  </si>
  <si>
    <t>2. Country grapher:</t>
  </si>
  <si>
    <t>Dataset with option to select any country, and see its results over time.</t>
  </si>
  <si>
    <t>3. Regions graph:</t>
  </si>
  <si>
    <t>Graph showing HPI scores for world regions over time</t>
  </si>
  <si>
    <t>Information on the sources for the three components of the HPI</t>
  </si>
  <si>
    <t>The Happy Planet Index 2024</t>
  </si>
  <si>
    <r>
      <t xml:space="preserve">Please cite as follows: </t>
    </r>
    <r>
      <rPr>
        <sz val="14"/>
        <color theme="1"/>
        <rFont val="Azeret Mono"/>
      </rPr>
      <t xml:space="preserve"> Abdallah, S. &amp; Hoffman, A. (2024)  </t>
    </r>
    <r>
      <rPr>
        <i/>
        <sz val="14"/>
        <color theme="1"/>
        <rFont val="Azeret Mono"/>
      </rPr>
      <t>The Happy Planet Index 2024 Data File. Accessed from www.happyplanetindex.org</t>
    </r>
  </si>
  <si>
    <t>Hot or Cool Institute</t>
  </si>
  <si>
    <t>www.hotorcool.org</t>
  </si>
  <si>
    <t>e: hello@hotorcool.org</t>
  </si>
  <si>
    <t xml:space="preserve">Dataset with option to select a year and see results for all countries for that year. </t>
  </si>
  <si>
    <t>4. Selected countries graph</t>
  </si>
  <si>
    <t>Graph showing HPI scores for major economies over time</t>
  </si>
  <si>
    <t>5. Differences between income groups</t>
  </si>
  <si>
    <t>Plot HPI and subcomponents for income deciles in 15 countries where data is available</t>
  </si>
  <si>
    <t xml:space="preserve">Dataset with option to select the year, and see the results for all countries for that year. Sort by HPI score, life expectancy, GDP per capita or any other variable in the data set. You can filter by continent. </t>
  </si>
  <si>
    <t xml:space="preserve">CHOOSE YEAR HERE: </t>
  </si>
  <si>
    <t>Good</t>
  </si>
  <si>
    <t>USE THE FILTERS BELOW TO SORT BY HPI RANK OR COMPONENT</t>
  </si>
  <si>
    <t>Poor</t>
  </si>
  <si>
    <r>
      <t xml:space="preserve">Population </t>
    </r>
    <r>
      <rPr>
        <sz val="11"/>
        <color theme="0"/>
        <rFont val="Azeret Mono"/>
      </rPr>
      <t>(thousands)</t>
    </r>
  </si>
  <si>
    <r>
      <t xml:space="preserve">Life Expectancy </t>
    </r>
    <r>
      <rPr>
        <sz val="11"/>
        <color theme="0"/>
        <rFont val="Azeret Mono"/>
      </rPr>
      <t>(years)</t>
    </r>
  </si>
  <si>
    <r>
      <t xml:space="preserve">Ladder of life (Wellbeing) </t>
    </r>
    <r>
      <rPr>
        <sz val="11"/>
        <color theme="0"/>
        <rFont val="Azeret Mono"/>
      </rPr>
      <t>(0-10)</t>
    </r>
  </si>
  <si>
    <r>
      <t xml:space="preserve">GDP per capita </t>
    </r>
    <r>
      <rPr>
        <sz val="10"/>
        <color theme="0"/>
        <rFont val="Azeret Mono"/>
      </rPr>
      <t>($)</t>
    </r>
  </si>
  <si>
    <t>1. Rankings for all countries, 2006 - 2021</t>
  </si>
  <si>
    <r>
      <t xml:space="preserve">Carbon Footprint </t>
    </r>
    <r>
      <rPr>
        <sz val="11"/>
        <color theme="0"/>
        <rFont val="Azeret Mono"/>
      </rPr>
      <t>(tCO2e)</t>
    </r>
  </si>
  <si>
    <t>CO2 threshold for year  (tCO2e)</t>
  </si>
  <si>
    <t xml:space="preserve">2. Individual Country Grapher </t>
  </si>
  <si>
    <t>Business as usual</t>
  </si>
  <si>
    <t>Goal:</t>
  </si>
  <si>
    <r>
      <t xml:space="preserve">Life Expectancy </t>
    </r>
    <r>
      <rPr>
        <sz val="10"/>
        <color theme="1"/>
        <rFont val="Azeret Mono"/>
      </rPr>
      <t>(years)</t>
    </r>
  </si>
  <si>
    <r>
      <t xml:space="preserve">Ladder of life </t>
    </r>
    <r>
      <rPr>
        <sz val="10"/>
        <color theme="1"/>
        <rFont val="Azeret Mono"/>
      </rPr>
      <t>(0-10)</t>
    </r>
  </si>
  <si>
    <r>
      <t xml:space="preserve">Carbon Footprint </t>
    </r>
    <r>
      <rPr>
        <sz val="10"/>
        <color theme="1"/>
        <rFont val="Azeret Mono"/>
      </rPr>
      <t>(tCO2e)</t>
    </r>
  </si>
  <si>
    <t>Pop weighted average HPI (with estimates)</t>
  </si>
  <si>
    <t>Africa</t>
  </si>
  <si>
    <t>Select country</t>
  </si>
  <si>
    <t>Deciles</t>
  </si>
  <si>
    <t>1-9</t>
  </si>
  <si>
    <t>Life Exp</t>
  </si>
  <si>
    <t>Country average</t>
  </si>
  <si>
    <t>text for income bands</t>
  </si>
  <si>
    <t>Dollars</t>
  </si>
  <si>
    <t>Decile 1: Less than $16,735 USD</t>
  </si>
  <si>
    <t>Decile 2: $16,735 to $49,368 USD</t>
  </si>
  <si>
    <t>Decile 3: $49,368 to $58,271 USD</t>
  </si>
  <si>
    <t>Decile 4: $58,271 to $67,712 USD</t>
  </si>
  <si>
    <t>Decile 5: $67,712 to $76,653 USD</t>
  </si>
  <si>
    <t>Decile 6: $76,653 to $87,108 USD</t>
  </si>
  <si>
    <t>Decile 7: $87,108 to $98,584 USD</t>
  </si>
  <si>
    <t>Decile 8: $98,584 to $116,254 USD</t>
  </si>
  <si>
    <t>Decile 9: $116,254 to $152,179 USD</t>
  </si>
  <si>
    <t>Decile 10: Over $152,179 USD</t>
  </si>
  <si>
    <t>Local Currency</t>
  </si>
  <si>
    <t>Decile 1: Less than 188,563 kroner</t>
  </si>
  <si>
    <t>Decile 2: 188,563 to 556,262 kroner</t>
  </si>
  <si>
    <t>Decile 3: 556,262 to 656,582 kroner</t>
  </si>
  <si>
    <t>Decile 4: 656,582 to 762,957 kroner</t>
  </si>
  <si>
    <t>Decile 5: 762,957 to 863,704 kroner</t>
  </si>
  <si>
    <t>Decile 6: 863,704 to 981,518 kroner</t>
  </si>
  <si>
    <t>Decile 7: 981,518 to 1,110,821 kroner</t>
  </si>
  <si>
    <t>Decile 8: 1,110,821 to 1,309,917 kroner</t>
  </si>
  <si>
    <t>Decile 9: 1,309,917 to 1,714,720 kroner</t>
  </si>
  <si>
    <t>Decile 10: Over 1,714,720 kroner</t>
  </si>
  <si>
    <t>Decile 1: Less than $553 USD</t>
  </si>
  <si>
    <t>Decile 2: $553 to $1,632 USD</t>
  </si>
  <si>
    <t>Decile 3: $1,632 to $2,082 USD</t>
  </si>
  <si>
    <t>Decile 4: $2,082 to $2,616 USD</t>
  </si>
  <si>
    <t>Decile 5: $2,616 to $3,220 USD</t>
  </si>
  <si>
    <t>Decile 6: $3,220 to $3,832 USD</t>
  </si>
  <si>
    <t>Decile 7: $3,832 to $4,606 USD</t>
  </si>
  <si>
    <t>Decile 8: $4,606 to $5,959 USD</t>
  </si>
  <si>
    <t>Decile 9: $5,959 to $9,876 USD</t>
  </si>
  <si>
    <t>Decile 10: Over $9,876 USD</t>
  </si>
  <si>
    <t>Decile 1: Less than 10,154 birr</t>
  </si>
  <si>
    <t>Decile 2: 10,154 to 29,955 birr</t>
  </si>
  <si>
    <t>Decile 3: 29,955 to 38,200 birr</t>
  </si>
  <si>
    <t>Decile 4: 38,200 to 48,013 birr</t>
  </si>
  <si>
    <t>Decile 5: 48,013 to 59,097 birr</t>
  </si>
  <si>
    <t>Decile 6: 59,097 to 70,325 birr</t>
  </si>
  <si>
    <t>Decile 7: 70,325 to 84,519 birr</t>
  </si>
  <si>
    <t>Decile 8: 84,519 to 109,360 birr</t>
  </si>
  <si>
    <t>Decile 9: 109,360 to 181,238 birr</t>
  </si>
  <si>
    <t>Decile 10: Over 181,238 birr</t>
  </si>
  <si>
    <t>Decile 1: Less than $1,066 USD</t>
  </si>
  <si>
    <t>Decile 2: $1,066 to $3,146 USD</t>
  </si>
  <si>
    <t>Decile 3: $3,146 to $3,788 USD</t>
  </si>
  <si>
    <t>Decile 4: $3,788 to $4,469 USD</t>
  </si>
  <si>
    <t>Decile 5: $4,469 to $5,277 USD</t>
  </si>
  <si>
    <t>Decile 6: $5,277 to $6,306 USD</t>
  </si>
  <si>
    <t>Decile 7: $6,306 to $7,674 USD</t>
  </si>
  <si>
    <t>Decile 8: $7,674 to $9,974 USD</t>
  </si>
  <si>
    <t>Decile 9: $9,974 to $16,185 USD</t>
  </si>
  <si>
    <t>Decile 10: Over $16,185 USD</t>
  </si>
  <si>
    <t>Decile 1: Less than 21,293 rupees</t>
  </si>
  <si>
    <t>Decile 2: 21,293 to 62,815 rupees</t>
  </si>
  <si>
    <t>Decile 3: 62,815 to 75,639 rupees</t>
  </si>
  <si>
    <t>Decile 4: 75,639 to 89,225 rupees</t>
  </si>
  <si>
    <t>Decile 5: 89,225 to 105,369 rupees</t>
  </si>
  <si>
    <t>Decile 6: 105,369 to 125,910 rupees</t>
  </si>
  <si>
    <t>Decile 7: 125,910 to 153,225 rupees</t>
  </si>
  <si>
    <t>Decile 8: 153,225 to 199,152 rupees</t>
  </si>
  <si>
    <t>Decile 9: 199,152 to 323,153 rupees</t>
  </si>
  <si>
    <t>Decile 10: Over 323,153 rupees</t>
  </si>
  <si>
    <t>Decile 1: No income from employment</t>
  </si>
  <si>
    <t>Decile 2: Less than $2,227 USD</t>
  </si>
  <si>
    <t>Decile 3: $2,227 to $4,470 USD</t>
  </si>
  <si>
    <t>Decile 4: $4,470 to $6,445 USD</t>
  </si>
  <si>
    <t>Decile 5: $6,445 to $8,698 USD</t>
  </si>
  <si>
    <t>Decile 6: $8,698 to $11,625 USD</t>
  </si>
  <si>
    <t>Decile 7: $11,625 to $16,357 USD</t>
  </si>
  <si>
    <t>Decile 8: $16,357 to $26,429 USD</t>
  </si>
  <si>
    <t>Decile 9: $26,429 to $51,955 USD</t>
  </si>
  <si>
    <t>Decile 10: Over $51,955 USD</t>
  </si>
  <si>
    <t>Decile 2: Less than 21,428 pesos</t>
  </si>
  <si>
    <t>Decile 3: 21,428 to 43,022 pesos</t>
  </si>
  <si>
    <t>Decile 4: 43,022 to 62,030 pesos</t>
  </si>
  <si>
    <t>Decile 5: 62,030 to 83,707 pesos</t>
  </si>
  <si>
    <t>Decile 6: 83,707 to 111,874 pesos</t>
  </si>
  <si>
    <t>Decile 7: 111,874 to 157,415 pesos</t>
  </si>
  <si>
    <t>Decile 8: 157,415 to 254,352 pesos</t>
  </si>
  <si>
    <t>Decile 9: 254,352 to 500,008 pesos</t>
  </si>
  <si>
    <t>Decile 10: Over 500,008 pesos</t>
  </si>
  <si>
    <t>Decile 2: Less than $6,864 USD</t>
  </si>
  <si>
    <t>Decile 3: $6,864 to $11,051 USD</t>
  </si>
  <si>
    <t>Decile 4: $11,051 to $13,737 USD</t>
  </si>
  <si>
    <t>Decile 5: $13,737 to $16,609 USD</t>
  </si>
  <si>
    <t>Decile 6: $16,609 to $20,899 USD</t>
  </si>
  <si>
    <t>Decile 7: $20,899 to $26,163 USD</t>
  </si>
  <si>
    <t>Decile 8: $26,163 to $33,568 USD</t>
  </si>
  <si>
    <t>Decile 9: $33,568 to $54,099 USD</t>
  </si>
  <si>
    <t>Decile 10: Over $54,099 USD</t>
  </si>
  <si>
    <t>Decile 2: Less than 523,352 pesos</t>
  </si>
  <si>
    <t>Decile 3: 523,352 to 842,576 pesos</t>
  </si>
  <si>
    <t>Decile 4: 842,576 to 1,047,418 pesos</t>
  </si>
  <si>
    <t>Decile 5: 1,047,418 to 1,266,380 pesos</t>
  </si>
  <si>
    <t>Decile 6: 1,266,380 to 1,593,450 pesos</t>
  </si>
  <si>
    <t>Decile 7: 1,593,450 to 1,994,832 pesos</t>
  </si>
  <si>
    <t>Decile 8: 1,994,832 to 2,559,423 pesos</t>
  </si>
  <si>
    <t>Decile 9: 2,559,423 to 4,124,897 pesos</t>
  </si>
  <si>
    <t>Decile 10: Over 4,124,897 pesos</t>
  </si>
  <si>
    <t>Decile 1: Less than $701 USD</t>
  </si>
  <si>
    <t>Decile 2: $701 to $6,240 USD</t>
  </si>
  <si>
    <t>Decile 3: $6,240 to $13,575 USD</t>
  </si>
  <si>
    <t>Decile 4: $13,575 to $20,060 USD</t>
  </si>
  <si>
    <t>Decile 5: $20,060 to $25,848 USD</t>
  </si>
  <si>
    <t>Decile 6: $25,848 to $32,564 USD</t>
  </si>
  <si>
    <t>Decile 7: $32,564 to $41,959 USD</t>
  </si>
  <si>
    <t>Decile 8: $41,959 to $57,397 USD</t>
  </si>
  <si>
    <t>Decile 9: $57,397 to $99,430 USD</t>
  </si>
  <si>
    <t>Decile 10: Over $99,430 USD</t>
  </si>
  <si>
    <t xml:space="preserve">Decile 1: Less than $310 PAB </t>
  </si>
  <si>
    <t>Decile 2: 310 to 2,761 PAB</t>
  </si>
  <si>
    <t>Decile 3: $2,761 to $6,007 PAB</t>
  </si>
  <si>
    <t>Decile 4: $6,007 to $8,876 PAB</t>
  </si>
  <si>
    <t>Decile 5: $8,876 to $11,437 PAB</t>
  </si>
  <si>
    <t>Decile 6: $11,437 to $14,409 PAB</t>
  </si>
  <si>
    <t>Decile 7: $14,409 to $18,566 PAB</t>
  </si>
  <si>
    <t>Decile 8: $18,566 to $25,397 PAB</t>
  </si>
  <si>
    <t>Decile 9: $25,397 to $43,997 PAB</t>
  </si>
  <si>
    <t>Decile 10: Over $43,997 PAB</t>
  </si>
  <si>
    <t>Decile 2: Less than $3,249 USD</t>
  </si>
  <si>
    <t>Decile 3: $3,249 to $5,689 USD</t>
  </si>
  <si>
    <t>Decile 4: $5,689 to $8,684 USD</t>
  </si>
  <si>
    <t>Decile 5: $8,684 to $10,477 USD</t>
  </si>
  <si>
    <t>Decile 6: $10,477 to $12,008 USD</t>
  </si>
  <si>
    <t>Decile 7: $12,008 to $15,685 USD</t>
  </si>
  <si>
    <t>Decile 8: $15,685 to $22,381 USD</t>
  </si>
  <si>
    <t>Decile 9: $22,381 to $43,255 USD</t>
  </si>
  <si>
    <t>Decile 10: Over $43,255 USD</t>
  </si>
  <si>
    <t>Decile 2: Less than 7,631 reales</t>
  </si>
  <si>
    <t>Decile 3: 7,631 to 13,363 reales</t>
  </si>
  <si>
    <t>Decile 4: 13,363 to 20,397 reales</t>
  </si>
  <si>
    <t>Decile 5: 20,397 to 24,609 reales</t>
  </si>
  <si>
    <t>Decile 6: 24,609 to 28,204 reales</t>
  </si>
  <si>
    <t>Decile 7: 28,204 to 36,841 reales</t>
  </si>
  <si>
    <t>Decile 8: 36,841 to 52,569 reales</t>
  </si>
  <si>
    <t>Decile 9: 52,569 to 101,599 reales</t>
  </si>
  <si>
    <t>Decile 10: Over 101,599 reales</t>
  </si>
  <si>
    <t>Decile 2: Less than $1,403 USD</t>
  </si>
  <si>
    <t>Decile 3: $1,403 to $6,365 USD</t>
  </si>
  <si>
    <t>Decile 4: $6,365 to $10,518 USD</t>
  </si>
  <si>
    <t>Decile 5: $10,518 to $14,211 USD</t>
  </si>
  <si>
    <t>Decile 6: $14,211 to $17,976 USD</t>
  </si>
  <si>
    <t>Decile 7: $17,976 to $24,084 USD</t>
  </si>
  <si>
    <t>Decile 8: $24,084 to $34,681 USD</t>
  </si>
  <si>
    <t>Decile 9: $34,681 to $65,281 USD</t>
  </si>
  <si>
    <t>Decile 10: Over $65,281 USD</t>
  </si>
  <si>
    <t>Decile 2: Less than 635,182 pesos</t>
  </si>
  <si>
    <t>Decile 3: 635,182 to 2,881,782 pesos</t>
  </si>
  <si>
    <t>Decile 4: 2,881,782 to 4,762,114 pesos</t>
  </si>
  <si>
    <t>Decile 5: 4,762,114 to 6,434,332 pesos</t>
  </si>
  <si>
    <t>Decile 6: 6,434,332 to 8,138,539 pesos</t>
  </si>
  <si>
    <t>Decile 7: 8,138,539 to 10,903,996 pesos</t>
  </si>
  <si>
    <t>Decile 8: 10,903,996 to 15,701,873 pesos</t>
  </si>
  <si>
    <t>Decile 9: 15,701,873 to 29,556,498 pesos</t>
  </si>
  <si>
    <t>Decile 10: Over 29,556,498 pesos</t>
  </si>
  <si>
    <t>Decile 1: Less than $11,496 USD</t>
  </si>
  <si>
    <t>Decile 2: $11,496 to $33,915 USD</t>
  </si>
  <si>
    <t>Decile 3: $33,915 to $41,970 USD</t>
  </si>
  <si>
    <t>Decile 4: $41,970 to $50,077 USD</t>
  </si>
  <si>
    <t>Decile 5: $50,077 to $58,126 USD</t>
  </si>
  <si>
    <t>Decile 6: $58,126 to $67,375 USD</t>
  </si>
  <si>
    <t>Decile 7: $67,375 to $76,011 USD</t>
  </si>
  <si>
    <t>Decile 8: $76,011 to $87,732 USD</t>
  </si>
  <si>
    <t>Decile 9: $87,732 to $109,780 USD</t>
  </si>
  <si>
    <t>Decile 10: Over $109,780 USD</t>
  </si>
  <si>
    <t>Decile 1: Less than 97,872 kronor</t>
  </si>
  <si>
    <t>Decile 2: 97,872 to 288,723 kronor</t>
  </si>
  <si>
    <t>Decile 3: 288,723 to 357,302 kronor</t>
  </si>
  <si>
    <t>Decile 4: 357,302 to 426,312 kronor</t>
  </si>
  <si>
    <t>Decile 5: 426,312 to 494,837 kronor</t>
  </si>
  <si>
    <t>Decile 6: 494,837 to 573,578 kronor</t>
  </si>
  <si>
    <t>Decile 7: 573,578 to 647,100 kronor</t>
  </si>
  <si>
    <t>Decile 8: 647,100 to 746,877 kronor</t>
  </si>
  <si>
    <t>Decile 9: 746,877 to 934,582 kronor</t>
  </si>
  <si>
    <t>Decile 10: Over 934,582 kronor</t>
  </si>
  <si>
    <t>Decile 1: Less than $10,759 USD</t>
  </si>
  <si>
    <t>Decile 2: $10,759 to $31,739 USD</t>
  </si>
  <si>
    <t>Decile 3: $31,739 to $40,730 USD</t>
  </si>
  <si>
    <t>Decile 4: $40,730 to $49,489 USD</t>
  </si>
  <si>
    <t>Decile 5: $49,489 to $58,934 USD</t>
  </si>
  <si>
    <t>Decile 6: $58,934 to $68,935 USD</t>
  </si>
  <si>
    <t>Decile 7: $68,935 to $81,498 USD</t>
  </si>
  <si>
    <t>Decile 8: $81,498 to $97,840 USD</t>
  </si>
  <si>
    <t>Decile 9: $97,840 to $128,256 USD</t>
  </si>
  <si>
    <t>Decile 10: Over $128,256 USD</t>
  </si>
  <si>
    <t xml:space="preserve">Decile 1: Less than €7,968 </t>
  </si>
  <si>
    <t>Decile 2: €7,968 to €23,504</t>
  </si>
  <si>
    <t>Decile 3: €23,504 to €30,162</t>
  </si>
  <si>
    <t xml:space="preserve">Decile 4: €30,162 to €36,649 </t>
  </si>
  <si>
    <t xml:space="preserve">Decile 5: €36,649 to €43,644 </t>
  </si>
  <si>
    <t xml:space="preserve">Decile 6: €43,644 to €51,050 </t>
  </si>
  <si>
    <t xml:space="preserve">Decile 7: €51,050 to €60,354 </t>
  </si>
  <si>
    <t xml:space="preserve">Decile 8: €60,354 to €72,456 </t>
  </si>
  <si>
    <t xml:space="preserve">Decile 9: €72,456 to €94,981 </t>
  </si>
  <si>
    <t xml:space="preserve">Decile 10: Over €94,981 </t>
  </si>
  <si>
    <t>top 1%</t>
  </si>
  <si>
    <t>Decile 1: Less than $9,329 USD</t>
  </si>
  <si>
    <t>Decile 2: $9,329 to $27,521 USD</t>
  </si>
  <si>
    <t>Decile 3: $27,521 to $33,034 USD</t>
  </si>
  <si>
    <t>Decile 4: $33,034 to $38,545 USD</t>
  </si>
  <si>
    <t>Decile 5: $38,545 to $44,946 USD</t>
  </si>
  <si>
    <t>Decile 6: $44,946 to $52,313 USD</t>
  </si>
  <si>
    <t>Decile 7: $52,313 to $61,442 USD</t>
  </si>
  <si>
    <t>Decile 8: $61,442 to $75,249 USD</t>
  </si>
  <si>
    <t>Decile 9: $75,249 to $107,126 USD</t>
  </si>
  <si>
    <t>Decile 10: Over $107,126 USD</t>
  </si>
  <si>
    <t xml:space="preserve">Decile 1: Less than €7,610 </t>
  </si>
  <si>
    <t xml:space="preserve">Decile 2: €7,610 to €22,449 </t>
  </si>
  <si>
    <t xml:space="preserve">Decile 3: €22,449 to €26,946 </t>
  </si>
  <si>
    <t xml:space="preserve">Decile 4: €26,946 to €31,442 </t>
  </si>
  <si>
    <t xml:space="preserve">Decile 5: €31,442 to €36,663 </t>
  </si>
  <si>
    <t xml:space="preserve">Decile 6: €36,663 to €42,672 </t>
  </si>
  <si>
    <t xml:space="preserve">Decile 7: €42,672 to €50,119 </t>
  </si>
  <si>
    <t xml:space="preserve">Decile 8: €50,119 to €61,381 </t>
  </si>
  <si>
    <t xml:space="preserve">Decile 9: €61,381 to €87,384 </t>
  </si>
  <si>
    <t xml:space="preserve">Decile 10: Over €87,384 </t>
  </si>
  <si>
    <t>Decile 1: Less than $6,689 USD</t>
  </si>
  <si>
    <t>Decile 2: $6,689 to $19,719 USD</t>
  </si>
  <si>
    <t>Decile 3: $19,719 to $26,395 USD</t>
  </si>
  <si>
    <t>Decile 4: $26,395 to $36,983 USD</t>
  </si>
  <si>
    <t>Decile 5: $36,983 to $47,768 USD</t>
  </si>
  <si>
    <t>Decile 6: $47,768 to $61,577 USD</t>
  </si>
  <si>
    <t>Decile 7: $61,577 to $77,675 USD</t>
  </si>
  <si>
    <t>Decile 8: $77,675 to $103,296 USD</t>
  </si>
  <si>
    <t>Decile 9: $103,296 to $154,257 USD</t>
  </si>
  <si>
    <t>Decile 10: Over $154,257 USD</t>
  </si>
  <si>
    <t>Decile 1: Less than $11,419 USD</t>
  </si>
  <si>
    <t>Decile 2: $11,419 to $33,685 USD</t>
  </si>
  <si>
    <t>Decile 3: $33,685 to $40,727 USD</t>
  </si>
  <si>
    <t>Decile 4: $40,727 to $49,558 USD</t>
  </si>
  <si>
    <t>Decile 5: $49,558 to $61,028 USD</t>
  </si>
  <si>
    <t>Decile 6: $61,028 to $72,129 USD</t>
  </si>
  <si>
    <t>Decile 7: $72,129 to $84,087 USD</t>
  </si>
  <si>
    <t>Decile 8: $84,087 to $99,740 USD</t>
  </si>
  <si>
    <t>Decile 9: $99,740 to $130,023 USD</t>
  </si>
  <si>
    <t>Decile 10: Over $130,023 USD</t>
  </si>
  <si>
    <t xml:space="preserve">Decile 1: Less than €74,155 </t>
  </si>
  <si>
    <t xml:space="preserve">Decile 2: €74,155 to €218,756 </t>
  </si>
  <si>
    <t xml:space="preserve">Decile 3: €218,756 to €264,486 </t>
  </si>
  <si>
    <t xml:space="preserve">Decile 4: €264,486 to €321,838 </t>
  </si>
  <si>
    <t xml:space="preserve">Decile 5: €321,838 to €396,329 </t>
  </si>
  <si>
    <t xml:space="preserve">Decile 6: €396,329 to €468,421 </t>
  </si>
  <si>
    <t xml:space="preserve">Decile 7: €468,421 to €546,076 </t>
  </si>
  <si>
    <t xml:space="preserve">Decile 8: €546,076 to €647,732 </t>
  </si>
  <si>
    <t xml:space="preserve">Decile 9: €647,732 to €844,395 </t>
  </si>
  <si>
    <t xml:space="preserve">Decile 10: Over €844,395 </t>
  </si>
  <si>
    <t>Decile 2: Less than $905 USD</t>
  </si>
  <si>
    <t>Decile 3: $905 to $5,588 USD</t>
  </si>
  <si>
    <t>Decile 4: $5,588 to $9,565 USD</t>
  </si>
  <si>
    <t>Decile 5: $9,565 to $5,762 USD</t>
  </si>
  <si>
    <t>Decile 6: $5,762 to $18,861 USD</t>
  </si>
  <si>
    <t>Decile 7: $18,861 to $24,156 USD</t>
  </si>
  <si>
    <t>Decile 8: $24,156 to $34,653 USD</t>
  </si>
  <si>
    <t>Decile 9: $34,653 to $61,890 USD</t>
  </si>
  <si>
    <t>Decile 10: Over $61,890 USD</t>
  </si>
  <si>
    <t>Decile 2: Less than 299,900 colones</t>
  </si>
  <si>
    <t>Decile 3: 299,900 to 1,852,573 colones</t>
  </si>
  <si>
    <t>Decile 4: 1,852,573 to 3,171,131 colones</t>
  </si>
  <si>
    <t>Decile 5: 3,171,131 to 4,506,826 colones</t>
  </si>
  <si>
    <t>Decile 6: 4,506,826 to 6,253,541 colones</t>
  </si>
  <si>
    <t>Decile 7: 6,253,541 to 8,008,984 colones</t>
  </si>
  <si>
    <t>Decile 8: 8,008,984 to 11,489,250 colones</t>
  </si>
  <si>
    <t>Decile 9: 11,489,250 to 20,519,804 colones</t>
  </si>
  <si>
    <t>Decile 10: Over 20,519,804 colones</t>
  </si>
  <si>
    <t>Decile 1: Less than $771 USD</t>
  </si>
  <si>
    <t>Decile 2: $771 to $2,274 USD</t>
  </si>
  <si>
    <t>Decile 3: $2,274 to $3,173 USD</t>
  </si>
  <si>
    <t>Decile 4: $3,173 to $4,266 USD</t>
  </si>
  <si>
    <t>Decile 5: $4,266 to $13,593 USD</t>
  </si>
  <si>
    <t>Decile 6: $13,593 to $8,133 USD</t>
  </si>
  <si>
    <t>Decile 7: $8,133 to $12,360 USD</t>
  </si>
  <si>
    <t>Decile 8: $12,360 to $21,106 USD</t>
  </si>
  <si>
    <t>Decile 9: $21,106 to $55,874 USD</t>
  </si>
  <si>
    <t>Decile 10: Over $55,874 USD</t>
  </si>
  <si>
    <t>Decile 1: Less than 5,068 rands</t>
  </si>
  <si>
    <t>Decile 2: 5,068 to 14,951 rands</t>
  </si>
  <si>
    <t>Decile 3: 14,951 to 20,861 rands</t>
  </si>
  <si>
    <t>Decile 4: 20,861 to 28,048 rands</t>
  </si>
  <si>
    <t>Decile 5: 28,048 to 37,886 rands</t>
  </si>
  <si>
    <t>Decile 6: 37,886 to 53,473 rands</t>
  </si>
  <si>
    <t>Decile 7: 53,473 to 81,263 rands</t>
  </si>
  <si>
    <t>Decile 8: 81,263 to 138,767 rands</t>
  </si>
  <si>
    <t>Decile 9: 138,767 to 367,367 rands</t>
  </si>
  <si>
    <t>Decile 10: Over 367,367 rands</t>
  </si>
  <si>
    <t>World Bank Databank</t>
  </si>
  <si>
    <t>GDP per capita (PPP constant 2017 $)</t>
  </si>
  <si>
    <t xml:space="preserve">When there are data gaps between years, linear trend assumed.  Data for Vanuatu comes from Vanuatu National Statistics Office </t>
  </si>
  <si>
    <t>Ladder-of-life</t>
  </si>
  <si>
    <t>Life Expectancy at birth</t>
  </si>
  <si>
    <t>Additional Notes</t>
  </si>
  <si>
    <t>Main source</t>
  </si>
  <si>
    <t>Indicator</t>
  </si>
  <si>
    <t>Gallup World Poll, shared in World Happiness Report 2023</t>
  </si>
  <si>
    <t>UNPD World Population Prospects 2022</t>
  </si>
  <si>
    <t>ERR</t>
  </si>
  <si>
    <t>6. Data sources:</t>
  </si>
  <si>
    <t>2021BDI</t>
  </si>
  <si>
    <t>2021COM</t>
  </si>
  <si>
    <t>2021SWZ</t>
  </si>
  <si>
    <t>2021PSE</t>
  </si>
  <si>
    <t>2021SDN</t>
  </si>
  <si>
    <t>2021VUT</t>
  </si>
  <si>
    <t>2021SWE</t>
  </si>
  <si>
    <t>2021SLV</t>
  </si>
  <si>
    <t>2021CRI</t>
  </si>
  <si>
    <t>2021NIC</t>
  </si>
  <si>
    <t>2021DNK</t>
  </si>
  <si>
    <t>2021ESP</t>
  </si>
  <si>
    <t>2021PAN</t>
  </si>
  <si>
    <t>2021FRA</t>
  </si>
  <si>
    <t>2021CHL</t>
  </si>
  <si>
    <t>2021PRT</t>
  </si>
  <si>
    <t>2021MDA</t>
  </si>
  <si>
    <t>2021HND</t>
  </si>
  <si>
    <t>2021NLD</t>
  </si>
  <si>
    <t>2021NOR</t>
  </si>
  <si>
    <t>2021GTM</t>
  </si>
  <si>
    <t>2021FIN</t>
  </si>
  <si>
    <t>2021ITA</t>
  </si>
  <si>
    <t>2021GBR</t>
  </si>
  <si>
    <t>2021ROU</t>
  </si>
  <si>
    <t>2021PHL</t>
  </si>
  <si>
    <t>2021ISR</t>
  </si>
  <si>
    <t>2021GRC</t>
  </si>
  <si>
    <t>2021SVN</t>
  </si>
  <si>
    <t>2021HRV</t>
  </si>
  <si>
    <t>2021THA</t>
  </si>
  <si>
    <t>2021TJK</t>
  </si>
  <si>
    <t>2021IRL</t>
  </si>
  <si>
    <t>2021DZA</t>
  </si>
  <si>
    <t>2021DOM</t>
  </si>
  <si>
    <t>2021PER</t>
  </si>
  <si>
    <t>2021CZE</t>
  </si>
  <si>
    <t>2021ALB</t>
  </si>
  <si>
    <t>2021BRA</t>
  </si>
  <si>
    <t>2021DEU</t>
  </si>
  <si>
    <t>2021VNM</t>
  </si>
  <si>
    <t>2021AUT</t>
  </si>
  <si>
    <t>2021MAR</t>
  </si>
  <si>
    <t>2021ECU</t>
  </si>
  <si>
    <t>2021JAM</t>
  </si>
  <si>
    <t>2021ARG</t>
  </si>
  <si>
    <t>2021NZL</t>
  </si>
  <si>
    <t>2021MEX</t>
  </si>
  <si>
    <t>2021UZB</t>
  </si>
  <si>
    <t>2021ARM</t>
  </si>
  <si>
    <t>2021HUN</t>
  </si>
  <si>
    <t>2021COL</t>
  </si>
  <si>
    <t>2021CHE</t>
  </si>
  <si>
    <t>2021JPN</t>
  </si>
  <si>
    <t>2021BTN</t>
  </si>
  <si>
    <t>2021CHN</t>
  </si>
  <si>
    <t>2021MKD</t>
  </si>
  <si>
    <t>2021KGZ</t>
  </si>
  <si>
    <t>2021TWN</t>
  </si>
  <si>
    <t>2021LTU</t>
  </si>
  <si>
    <t>2021SVK</t>
  </si>
  <si>
    <t>2021LKA</t>
  </si>
  <si>
    <t>2021ISL</t>
  </si>
  <si>
    <t>2021POL</t>
  </si>
  <si>
    <t>2021IDN</t>
  </si>
  <si>
    <t>2021MUS</t>
  </si>
  <si>
    <t>2021URY</t>
  </si>
  <si>
    <t>2021BHR</t>
  </si>
  <si>
    <t>2021BIH</t>
  </si>
  <si>
    <t>2021SEN</t>
  </si>
  <si>
    <t>2021AUS</t>
  </si>
  <si>
    <t>2021MLT</t>
  </si>
  <si>
    <t>2021BGD</t>
  </si>
  <si>
    <t>2021MYS</t>
  </si>
  <si>
    <t>2021LVA</t>
  </si>
  <si>
    <t>2021LBY</t>
  </si>
  <si>
    <t>2021BEL</t>
  </si>
  <si>
    <t>2021BLR</t>
  </si>
  <si>
    <t>2021TUN</t>
  </si>
  <si>
    <t>2021EST</t>
  </si>
  <si>
    <t>2021KOR</t>
  </si>
  <si>
    <t>2021BGR</t>
  </si>
  <si>
    <t>2021NPL</t>
  </si>
  <si>
    <t>2021CAN</t>
  </si>
  <si>
    <t>2021GEO</t>
  </si>
  <si>
    <t>2021CYP</t>
  </si>
  <si>
    <t>2021UKR</t>
  </si>
  <si>
    <t>2021KHM</t>
  </si>
  <si>
    <t>2021MNE</t>
  </si>
  <si>
    <t>2021COG</t>
  </si>
  <si>
    <t>2021SRB</t>
  </si>
  <si>
    <t>2021GAB</t>
  </si>
  <si>
    <t>2021AZE</t>
  </si>
  <si>
    <t>2021ETH</t>
  </si>
  <si>
    <t>2021PRY</t>
  </si>
  <si>
    <t>2021TUR</t>
  </si>
  <si>
    <t>2021PAK</t>
  </si>
  <si>
    <t>2021IRQ</t>
  </si>
  <si>
    <t>2021CMR</t>
  </si>
  <si>
    <t>2021MOZ</t>
  </si>
  <si>
    <t>2021GHA</t>
  </si>
  <si>
    <t>2021JOR</t>
  </si>
  <si>
    <t>2021VEN</t>
  </si>
  <si>
    <t>2021MRT</t>
  </si>
  <si>
    <t>2021CIV</t>
  </si>
  <si>
    <t>2021EGY</t>
  </si>
  <si>
    <t>2021USA</t>
  </si>
  <si>
    <t>2021BOL</t>
  </si>
  <si>
    <t>2021MMR</t>
  </si>
  <si>
    <t>2021GIN</t>
  </si>
  <si>
    <t>2021UGA</t>
  </si>
  <si>
    <t>2021KEN</t>
  </si>
  <si>
    <t>2021NER</t>
  </si>
  <si>
    <t>2021SGP</t>
  </si>
  <si>
    <t>2021LAO</t>
  </si>
  <si>
    <t>2021MDG</t>
  </si>
  <si>
    <t>2021KAZ</t>
  </si>
  <si>
    <t>2021ZAF</t>
  </si>
  <si>
    <t>2021SAU</t>
  </si>
  <si>
    <t>2021IRN</t>
  </si>
  <si>
    <t>2021BEN</t>
  </si>
  <si>
    <t>2021BFA</t>
  </si>
  <si>
    <t>2021TZA</t>
  </si>
  <si>
    <t>2021LBR</t>
  </si>
  <si>
    <t>2021RWA</t>
  </si>
  <si>
    <t>2021IND</t>
  </si>
  <si>
    <t>2021RUS</t>
  </si>
  <si>
    <t>2021HTI</t>
  </si>
  <si>
    <t>2021MWI</t>
  </si>
  <si>
    <t>2021YEM</t>
  </si>
  <si>
    <t>2021ARE</t>
  </si>
  <si>
    <t>2021TGO</t>
  </si>
  <si>
    <t>2021HKG</t>
  </si>
  <si>
    <t>2021TKM</t>
  </si>
  <si>
    <t>2021COD</t>
  </si>
  <si>
    <t>2021TTO</t>
  </si>
  <si>
    <t>2021LUX</t>
  </si>
  <si>
    <t>2021SLE</t>
  </si>
  <si>
    <t>2021KWT</t>
  </si>
  <si>
    <t>2021MLI</t>
  </si>
  <si>
    <t>2021NAM</t>
  </si>
  <si>
    <t>2021NGA</t>
  </si>
  <si>
    <t>2021MNG</t>
  </si>
  <si>
    <t>2021ZWE</t>
  </si>
  <si>
    <t>2021LBN</t>
  </si>
  <si>
    <t>2021ZMB</t>
  </si>
  <si>
    <t>2021QAT</t>
  </si>
  <si>
    <t>2021TCD</t>
  </si>
  <si>
    <t>2021AFG</t>
  </si>
  <si>
    <t>2021LSO</t>
  </si>
  <si>
    <t>2021BWA</t>
  </si>
  <si>
    <t>2021CAF</t>
  </si>
  <si>
    <t>2020AFG</t>
  </si>
  <si>
    <t>2020ALB</t>
  </si>
  <si>
    <t>2020DZA</t>
  </si>
  <si>
    <t>2020ARG</t>
  </si>
  <si>
    <t>2020ARM</t>
  </si>
  <si>
    <t>2020AUS</t>
  </si>
  <si>
    <t>2020AUT</t>
  </si>
  <si>
    <t>2020AZE</t>
  </si>
  <si>
    <t>2020BHR</t>
  </si>
  <si>
    <t>2020BGD</t>
  </si>
  <si>
    <t>2020BLR</t>
  </si>
  <si>
    <t>2020BEL</t>
  </si>
  <si>
    <t>2020BEN</t>
  </si>
  <si>
    <t>2020BTN</t>
  </si>
  <si>
    <t>2020BOL</t>
  </si>
  <si>
    <t>2020BIH</t>
  </si>
  <si>
    <t>2020BWA</t>
  </si>
  <si>
    <t>2020BRA</t>
  </si>
  <si>
    <t>2020BGR</t>
  </si>
  <si>
    <t>2020BFA</t>
  </si>
  <si>
    <t>2020BDI</t>
  </si>
  <si>
    <t>2020KHM</t>
  </si>
  <si>
    <t>2020CMR</t>
  </si>
  <si>
    <t>2020CAN</t>
  </si>
  <si>
    <t>2020CAF</t>
  </si>
  <si>
    <t>2020TCD</t>
  </si>
  <si>
    <t>2020CHL</t>
  </si>
  <si>
    <t>2020CHN</t>
  </si>
  <si>
    <t>2020COL</t>
  </si>
  <si>
    <t>2020COM</t>
  </si>
  <si>
    <t>2020COG</t>
  </si>
  <si>
    <t>2020COD</t>
  </si>
  <si>
    <t>2020CRI</t>
  </si>
  <si>
    <t>2020CIV</t>
  </si>
  <si>
    <t>2020HRV</t>
  </si>
  <si>
    <t>2020CYP</t>
  </si>
  <si>
    <t>2020CZE</t>
  </si>
  <si>
    <t>2020DNK</t>
  </si>
  <si>
    <t>2020DOM</t>
  </si>
  <si>
    <t>2020ECU</t>
  </si>
  <si>
    <t>2020EGY</t>
  </si>
  <si>
    <t>2020SLV</t>
  </si>
  <si>
    <t>2020EST</t>
  </si>
  <si>
    <t>2020SWZ</t>
  </si>
  <si>
    <t>2020ETH</t>
  </si>
  <si>
    <t>2020FIN</t>
  </si>
  <si>
    <t>2020FRA</t>
  </si>
  <si>
    <t>2020GAB</t>
  </si>
  <si>
    <t>2020GEO</t>
  </si>
  <si>
    <t>2020DEU</t>
  </si>
  <si>
    <t>2020GHA</t>
  </si>
  <si>
    <t>2020GRC</t>
  </si>
  <si>
    <t>2020GTM</t>
  </si>
  <si>
    <t>2020GIN</t>
  </si>
  <si>
    <t>2020HTI</t>
  </si>
  <si>
    <t>2020HND</t>
  </si>
  <si>
    <t>2020HKG</t>
  </si>
  <si>
    <t>2020HUN</t>
  </si>
  <si>
    <t>2020ISL</t>
  </si>
  <si>
    <t>2020IND</t>
  </si>
  <si>
    <t>2020IDN</t>
  </si>
  <si>
    <t>2020IRN</t>
  </si>
  <si>
    <t>2020IRQ</t>
  </si>
  <si>
    <t>2020IRL</t>
  </si>
  <si>
    <t>2020ISR</t>
  </si>
  <si>
    <t>2020ITA</t>
  </si>
  <si>
    <t>2020JAM</t>
  </si>
  <si>
    <t>2020JPN</t>
  </si>
  <si>
    <t>2020JOR</t>
  </si>
  <si>
    <t>2020KAZ</t>
  </si>
  <si>
    <t>2020KEN</t>
  </si>
  <si>
    <t>2020KWT</t>
  </si>
  <si>
    <t>2020KGZ</t>
  </si>
  <si>
    <t>2020LAO</t>
  </si>
  <si>
    <t>2020LVA</t>
  </si>
  <si>
    <t>2020LBN</t>
  </si>
  <si>
    <t>2020LSO</t>
  </si>
  <si>
    <t>2020LBR</t>
  </si>
  <si>
    <t>2020LBY</t>
  </si>
  <si>
    <t>2020LTU</t>
  </si>
  <si>
    <t>2020LUX</t>
  </si>
  <si>
    <t>2020MDG</t>
  </si>
  <si>
    <t>2020MWI</t>
  </si>
  <si>
    <t>2020MYS</t>
  </si>
  <si>
    <t>2020MLI</t>
  </si>
  <si>
    <t>2020MLT</t>
  </si>
  <si>
    <t>2020MRT</t>
  </si>
  <si>
    <t>2020MUS</t>
  </si>
  <si>
    <t>2020MEX</t>
  </si>
  <si>
    <t>2020MDA</t>
  </si>
  <si>
    <t>2020MNG</t>
  </si>
  <si>
    <t>2020MNE</t>
  </si>
  <si>
    <t>2020MAR</t>
  </si>
  <si>
    <t>2020MOZ</t>
  </si>
  <si>
    <t>2020MMR</t>
  </si>
  <si>
    <t>2020NAM</t>
  </si>
  <si>
    <t>2020NPL</t>
  </si>
  <si>
    <t>2020NLD</t>
  </si>
  <si>
    <t>2020NZL</t>
  </si>
  <si>
    <t>2020NIC</t>
  </si>
  <si>
    <t>2020NER</t>
  </si>
  <si>
    <t>2020NGA</t>
  </si>
  <si>
    <t>2020MKD</t>
  </si>
  <si>
    <t>2020NOR</t>
  </si>
  <si>
    <t>2020PAK</t>
  </si>
  <si>
    <t>2020PSE</t>
  </si>
  <si>
    <t>2020PAN</t>
  </si>
  <si>
    <t>2020PRY</t>
  </si>
  <si>
    <t>2020PER</t>
  </si>
  <si>
    <t>2020PHL</t>
  </si>
  <si>
    <t>2020POL</t>
  </si>
  <si>
    <t>2020PRT</t>
  </si>
  <si>
    <t>2020QAT</t>
  </si>
  <si>
    <t>2020ROU</t>
  </si>
  <si>
    <t>2020RUS</t>
  </si>
  <si>
    <t>2020RWA</t>
  </si>
  <si>
    <t>2020SAU</t>
  </si>
  <si>
    <t>2020SEN</t>
  </si>
  <si>
    <t>2020SRB</t>
  </si>
  <si>
    <t>2020SLE</t>
  </si>
  <si>
    <t>2020SGP</t>
  </si>
  <si>
    <t>2020SVK</t>
  </si>
  <si>
    <t>2020SVN</t>
  </si>
  <si>
    <t>2020ZAF</t>
  </si>
  <si>
    <t>2020KOR</t>
  </si>
  <si>
    <t>2020ESP</t>
  </si>
  <si>
    <t>2020LKA</t>
  </si>
  <si>
    <t>2020SDN</t>
  </si>
  <si>
    <t>2020SWE</t>
  </si>
  <si>
    <t>2020CHE</t>
  </si>
  <si>
    <t>2020TWN</t>
  </si>
  <si>
    <t>2020TJK</t>
  </si>
  <si>
    <t>2020TZA</t>
  </si>
  <si>
    <t>2020THA</t>
  </si>
  <si>
    <t>2020TGO</t>
  </si>
  <si>
    <t>2020TTO</t>
  </si>
  <si>
    <t>2020TUN</t>
  </si>
  <si>
    <t>2020TUR</t>
  </si>
  <si>
    <t>2020TKM</t>
  </si>
  <si>
    <t>2020UGA</t>
  </si>
  <si>
    <t>2020UKR</t>
  </si>
  <si>
    <t>2020ARE</t>
  </si>
  <si>
    <t>2020GBR</t>
  </si>
  <si>
    <t>2020USA</t>
  </si>
  <si>
    <t>2020URY</t>
  </si>
  <si>
    <t>2020UZB</t>
  </si>
  <si>
    <t>2020VUT</t>
  </si>
  <si>
    <t>2020VEN</t>
  </si>
  <si>
    <t>2020VNM</t>
  </si>
  <si>
    <t>2020YEM</t>
  </si>
  <si>
    <t>2020ZMB</t>
  </si>
  <si>
    <t>2020ZWE</t>
  </si>
  <si>
    <t>2019BDI</t>
  </si>
  <si>
    <t>2019CAF</t>
  </si>
  <si>
    <t>2019COD</t>
  </si>
  <si>
    <t>2019HTI</t>
  </si>
  <si>
    <t>2019SDN</t>
  </si>
  <si>
    <t>2019BTN</t>
  </si>
  <si>
    <t>2019COM</t>
  </si>
  <si>
    <t>2019CZE</t>
  </si>
  <si>
    <t>2019PSE</t>
  </si>
  <si>
    <t>2019QAT</t>
  </si>
  <si>
    <t>2019TTO</t>
  </si>
  <si>
    <t>2019CRI</t>
  </si>
  <si>
    <t>2019SLV</t>
  </si>
  <si>
    <t>2019VUT</t>
  </si>
  <si>
    <t>2019COL</t>
  </si>
  <si>
    <t>2019GTM</t>
  </si>
  <si>
    <t>2019PHL</t>
  </si>
  <si>
    <t>2019SWE</t>
  </si>
  <si>
    <t>2019NIC</t>
  </si>
  <si>
    <t>2019PER</t>
  </si>
  <si>
    <t>2019HND</t>
  </si>
  <si>
    <t>2019BRA</t>
  </si>
  <si>
    <t>2019ESP</t>
  </si>
  <si>
    <t>2019MDA</t>
  </si>
  <si>
    <t>2019DNK</t>
  </si>
  <si>
    <t>2019ECU</t>
  </si>
  <si>
    <t>2019FRA</t>
  </si>
  <si>
    <t>2019THA</t>
  </si>
  <si>
    <t>2019MEX</t>
  </si>
  <si>
    <t>2019GBR</t>
  </si>
  <si>
    <t>2019NLD</t>
  </si>
  <si>
    <t>2019NOR</t>
  </si>
  <si>
    <t>2019JAM</t>
  </si>
  <si>
    <t>2019PRT</t>
  </si>
  <si>
    <t>2019PAN</t>
  </si>
  <si>
    <t>2019ITA</t>
  </si>
  <si>
    <t>2019CHL</t>
  </si>
  <si>
    <t>2019IRL</t>
  </si>
  <si>
    <t>2019BGD</t>
  </si>
  <si>
    <t>2019TJK</t>
  </si>
  <si>
    <t>2019DOM</t>
  </si>
  <si>
    <t>2019ROU</t>
  </si>
  <si>
    <t>2019ARM</t>
  </si>
  <si>
    <t>2019FIN</t>
  </si>
  <si>
    <t>2019ISR</t>
  </si>
  <si>
    <t>2019DEU</t>
  </si>
  <si>
    <t>2019GRC</t>
  </si>
  <si>
    <t>2019ARG</t>
  </si>
  <si>
    <t>2019ALB</t>
  </si>
  <si>
    <t>2019SVN</t>
  </si>
  <si>
    <t>2019SEN</t>
  </si>
  <si>
    <t>2019VNM</t>
  </si>
  <si>
    <t>2019NPL</t>
  </si>
  <si>
    <t>2019AUT</t>
  </si>
  <si>
    <t>2019HRV</t>
  </si>
  <si>
    <t>2019MAR</t>
  </si>
  <si>
    <t>2019MUS</t>
  </si>
  <si>
    <t>2019DZA</t>
  </si>
  <si>
    <t>2019KGZ</t>
  </si>
  <si>
    <t>2019CHE</t>
  </si>
  <si>
    <t>2019UZB</t>
  </si>
  <si>
    <t>2019BIH</t>
  </si>
  <si>
    <t>2019IDN</t>
  </si>
  <si>
    <t>2019POL</t>
  </si>
  <si>
    <t>2019BHR</t>
  </si>
  <si>
    <t>2019HUN</t>
  </si>
  <si>
    <t>2019TWN</t>
  </si>
  <si>
    <t>2019NZL</t>
  </si>
  <si>
    <t>2019URY</t>
  </si>
  <si>
    <t>2019BLR</t>
  </si>
  <si>
    <t>2019SVK</t>
  </si>
  <si>
    <t>2019JPN</t>
  </si>
  <si>
    <t>2019LBY</t>
  </si>
  <si>
    <t>2019LKA</t>
  </si>
  <si>
    <t>2019KHM</t>
  </si>
  <si>
    <t>2019MKD</t>
  </si>
  <si>
    <t>2019TUN</t>
  </si>
  <si>
    <t>2019TUR</t>
  </si>
  <si>
    <t>2019MLT</t>
  </si>
  <si>
    <t>2019GHA</t>
  </si>
  <si>
    <t>2019JOR</t>
  </si>
  <si>
    <t>2019ISL</t>
  </si>
  <si>
    <t>2019GEO</t>
  </si>
  <si>
    <t>2019CHN</t>
  </si>
  <si>
    <t>2019LVA</t>
  </si>
  <si>
    <t>2019BGR</t>
  </si>
  <si>
    <t>2019LBR</t>
  </si>
  <si>
    <t>2019LTU</t>
  </si>
  <si>
    <t>2019AUS</t>
  </si>
  <si>
    <t>2019AZE</t>
  </si>
  <si>
    <t>2019PRY</t>
  </si>
  <si>
    <t>2019NER</t>
  </si>
  <si>
    <t>2019BEL</t>
  </si>
  <si>
    <t>2019LBN</t>
  </si>
  <si>
    <t>2019UGA</t>
  </si>
  <si>
    <t>2019COG</t>
  </si>
  <si>
    <t>2019KOR</t>
  </si>
  <si>
    <t>2019BOL</t>
  </si>
  <si>
    <t>2019CAN</t>
  </si>
  <si>
    <t>2019SRB</t>
  </si>
  <si>
    <t>2019EST</t>
  </si>
  <si>
    <t>2019CIV</t>
  </si>
  <si>
    <t>2019EGY</t>
  </si>
  <si>
    <t>2019VEN</t>
  </si>
  <si>
    <t>2019MYS</t>
  </si>
  <si>
    <t>2019ETH</t>
  </si>
  <si>
    <t>2019MDG</t>
  </si>
  <si>
    <t>2019MNE</t>
  </si>
  <si>
    <t>2019CYP</t>
  </si>
  <si>
    <t>2019UKR</t>
  </si>
  <si>
    <t>2019CMR</t>
  </si>
  <si>
    <t>2019PAK</t>
  </si>
  <si>
    <t>2019GAB</t>
  </si>
  <si>
    <t>2019KEN</t>
  </si>
  <si>
    <t>2019MOZ</t>
  </si>
  <si>
    <t>2019BEN</t>
  </si>
  <si>
    <t>2019MMR</t>
  </si>
  <si>
    <t>2019IRQ</t>
  </si>
  <si>
    <t>2019YEM</t>
  </si>
  <si>
    <t>2019USA</t>
  </si>
  <si>
    <t>2019LAO</t>
  </si>
  <si>
    <t>2019IRN</t>
  </si>
  <si>
    <t>2019MRT</t>
  </si>
  <si>
    <t>2019RUS</t>
  </si>
  <si>
    <t>2019GIN</t>
  </si>
  <si>
    <t>2019BFA</t>
  </si>
  <si>
    <t>2019MWI</t>
  </si>
  <si>
    <t>2019KAZ</t>
  </si>
  <si>
    <t>2019SAU</t>
  </si>
  <si>
    <t>2019ZAF</t>
  </si>
  <si>
    <t>2019TZA</t>
  </si>
  <si>
    <t>2019SGP</t>
  </si>
  <si>
    <t>2019MLI</t>
  </si>
  <si>
    <t>2019IND</t>
  </si>
  <si>
    <t>2019RWA</t>
  </si>
  <si>
    <t>2019HKG</t>
  </si>
  <si>
    <t>2019TGO</t>
  </si>
  <si>
    <t>2019ARE</t>
  </si>
  <si>
    <t>2019TKM</t>
  </si>
  <si>
    <t>2019NAM</t>
  </si>
  <si>
    <t>2019LUX</t>
  </si>
  <si>
    <t>2019KWT</t>
  </si>
  <si>
    <t>2019SWZ</t>
  </si>
  <si>
    <t>2019SLE</t>
  </si>
  <si>
    <t>2019ZMB</t>
  </si>
  <si>
    <t>2019NGA</t>
  </si>
  <si>
    <t>2019MNG</t>
  </si>
  <si>
    <t>2019ZWE</t>
  </si>
  <si>
    <t>2019TCD</t>
  </si>
  <si>
    <t>2019BWA</t>
  </si>
  <si>
    <t>2019AFG</t>
  </si>
  <si>
    <t>2019LSO</t>
  </si>
  <si>
    <t>2018BTN</t>
  </si>
  <si>
    <t>2018CAF</t>
  </si>
  <si>
    <t>2018COM</t>
  </si>
  <si>
    <t>2018COD</t>
  </si>
  <si>
    <t>2018PSE</t>
  </si>
  <si>
    <t>2018QAT</t>
  </si>
  <si>
    <t>2018SDN</t>
  </si>
  <si>
    <t>2018TTO</t>
  </si>
  <si>
    <t>2018CRI</t>
  </si>
  <si>
    <t>2018GTM</t>
  </si>
  <si>
    <t>2018SLV</t>
  </si>
  <si>
    <t>2018VUT</t>
  </si>
  <si>
    <t>2018SWE</t>
  </si>
  <si>
    <t>2018ECU</t>
  </si>
  <si>
    <t>2018COL</t>
  </si>
  <si>
    <t>2018HND</t>
  </si>
  <si>
    <t>2018CHL</t>
  </si>
  <si>
    <t>2018NIC</t>
  </si>
  <si>
    <t>2018PAN</t>
  </si>
  <si>
    <t>2018ESP</t>
  </si>
  <si>
    <t>2018PHL</t>
  </si>
  <si>
    <t>2018MDA</t>
  </si>
  <si>
    <t>2018MEX</t>
  </si>
  <si>
    <t>2018PER</t>
  </si>
  <si>
    <t>2018FRA</t>
  </si>
  <si>
    <t>2018THA</t>
  </si>
  <si>
    <t>2018BRA</t>
  </si>
  <si>
    <t>2018GBR</t>
  </si>
  <si>
    <t>2018NLD</t>
  </si>
  <si>
    <t>2018DNK</t>
  </si>
  <si>
    <t>2018NOR</t>
  </si>
  <si>
    <t>2018ITA</t>
  </si>
  <si>
    <t>2018JAM</t>
  </si>
  <si>
    <t>2018TJK</t>
  </si>
  <si>
    <t>2018ROU</t>
  </si>
  <si>
    <t>2018PRT</t>
  </si>
  <si>
    <t>2018CZE</t>
  </si>
  <si>
    <t>2018ALB</t>
  </si>
  <si>
    <t>2018LBN</t>
  </si>
  <si>
    <t>2018AUT</t>
  </si>
  <si>
    <t>2018DZA</t>
  </si>
  <si>
    <t>2018FIN</t>
  </si>
  <si>
    <t>2018IRL</t>
  </si>
  <si>
    <t>2018DEU</t>
  </si>
  <si>
    <t>2018VNM</t>
  </si>
  <si>
    <t>2018ISR</t>
  </si>
  <si>
    <t>2018DOM</t>
  </si>
  <si>
    <t>2018ARG</t>
  </si>
  <si>
    <t>2018ARM</t>
  </si>
  <si>
    <t>2018NZL</t>
  </si>
  <si>
    <t>2018BGD</t>
  </si>
  <si>
    <t>2018HRV</t>
  </si>
  <si>
    <t>2018LKA</t>
  </si>
  <si>
    <t>2018SVN</t>
  </si>
  <si>
    <t>2018MAR</t>
  </si>
  <si>
    <t>2018IDN</t>
  </si>
  <si>
    <t>2018TUN</t>
  </si>
  <si>
    <t>2018UZB</t>
  </si>
  <si>
    <t>2018GRC</t>
  </si>
  <si>
    <t>2018BIH</t>
  </si>
  <si>
    <t>2018CHE</t>
  </si>
  <si>
    <t>2018LBY</t>
  </si>
  <si>
    <t>2018MKD</t>
  </si>
  <si>
    <t>2018KHM</t>
  </si>
  <si>
    <t>2018PAK</t>
  </si>
  <si>
    <t>2018HUN</t>
  </si>
  <si>
    <t>2018MUS</t>
  </si>
  <si>
    <t>2018URY</t>
  </si>
  <si>
    <t>2018TWN</t>
  </si>
  <si>
    <t>2018KGZ</t>
  </si>
  <si>
    <t>2018POL</t>
  </si>
  <si>
    <t>2018TUR</t>
  </si>
  <si>
    <t>2018NPL</t>
  </si>
  <si>
    <t>2018COG</t>
  </si>
  <si>
    <t>2018MLT</t>
  </si>
  <si>
    <t>2018JOR</t>
  </si>
  <si>
    <t>2018JPN</t>
  </si>
  <si>
    <t>2018SEN</t>
  </si>
  <si>
    <t>2018SVK</t>
  </si>
  <si>
    <t>2018BHR</t>
  </si>
  <si>
    <t>2018BEN</t>
  </si>
  <si>
    <t>2018ISL</t>
  </si>
  <si>
    <t>2018LTU</t>
  </si>
  <si>
    <t>2018GHA</t>
  </si>
  <si>
    <t>2018LVA</t>
  </si>
  <si>
    <t>2018BOL</t>
  </si>
  <si>
    <t>2018CHN</t>
  </si>
  <si>
    <t>2018NER</t>
  </si>
  <si>
    <t>2018BLR</t>
  </si>
  <si>
    <t>2018AZE</t>
  </si>
  <si>
    <t>2018PRY</t>
  </si>
  <si>
    <t>2018BGR</t>
  </si>
  <si>
    <t>2018BEL</t>
  </si>
  <si>
    <t>2018MNE</t>
  </si>
  <si>
    <t>2018ETH</t>
  </si>
  <si>
    <t>2018GEO</t>
  </si>
  <si>
    <t>2018AUS</t>
  </si>
  <si>
    <t>2018CMR</t>
  </si>
  <si>
    <t>2018CAN</t>
  </si>
  <si>
    <t>2018CYP</t>
  </si>
  <si>
    <t>2018EST</t>
  </si>
  <si>
    <t>2018KOR</t>
  </si>
  <si>
    <t>2018SRB</t>
  </si>
  <si>
    <t>2018MYS</t>
  </si>
  <si>
    <t>2018CIV</t>
  </si>
  <si>
    <t>2018UKR</t>
  </si>
  <si>
    <t>2018VEN</t>
  </si>
  <si>
    <t>2018GIN</t>
  </si>
  <si>
    <t>2018MMR</t>
  </si>
  <si>
    <t>2018IRQ</t>
  </si>
  <si>
    <t>2018KEN</t>
  </si>
  <si>
    <t>2018IND</t>
  </si>
  <si>
    <t>2018EGY</t>
  </si>
  <si>
    <t>2018MRT</t>
  </si>
  <si>
    <t>2018GAB</t>
  </si>
  <si>
    <t>2018MDG</t>
  </si>
  <si>
    <t>2018BFA</t>
  </si>
  <si>
    <t>2018UGA</t>
  </si>
  <si>
    <t>2018USA</t>
  </si>
  <si>
    <t>2018MOZ</t>
  </si>
  <si>
    <t>2018RUS</t>
  </si>
  <si>
    <t>2018RWA</t>
  </si>
  <si>
    <t>2018LBR</t>
  </si>
  <si>
    <t>2018LAO</t>
  </si>
  <si>
    <t>2018SLE</t>
  </si>
  <si>
    <t>2018SGP</t>
  </si>
  <si>
    <t>2018SAU</t>
  </si>
  <si>
    <t>2018KAZ</t>
  </si>
  <si>
    <t>2018ZAF</t>
  </si>
  <si>
    <t>2018IRN</t>
  </si>
  <si>
    <t>2018BDI</t>
  </si>
  <si>
    <t>2018TZA</t>
  </si>
  <si>
    <t>2018HTI</t>
  </si>
  <si>
    <t>2018ZMB</t>
  </si>
  <si>
    <t>2018NGA</t>
  </si>
  <si>
    <t>2018NAM</t>
  </si>
  <si>
    <t>2018HKG</t>
  </si>
  <si>
    <t>2018ARE</t>
  </si>
  <si>
    <t>2018ZWE</t>
  </si>
  <si>
    <t>2018TGO</t>
  </si>
  <si>
    <t>2018MWI</t>
  </si>
  <si>
    <t>2018MLI</t>
  </si>
  <si>
    <t>2018KWT</t>
  </si>
  <si>
    <t>2018LUX</t>
  </si>
  <si>
    <t>2018YEM</t>
  </si>
  <si>
    <t>2018TKM</t>
  </si>
  <si>
    <t>2018SWZ</t>
  </si>
  <si>
    <t>2018AFG</t>
  </si>
  <si>
    <t>2018MNG</t>
  </si>
  <si>
    <t>2018TCD</t>
  </si>
  <si>
    <t>2018BWA</t>
  </si>
  <si>
    <t>2018LSO</t>
  </si>
  <si>
    <t>2017BTN</t>
  </si>
  <si>
    <t>2017BDI</t>
  </si>
  <si>
    <t>2017COM</t>
  </si>
  <si>
    <t>2017SWZ</t>
  </si>
  <si>
    <t>2017MYS</t>
  </si>
  <si>
    <t>2017PSE</t>
  </si>
  <si>
    <t>2017QAT</t>
  </si>
  <si>
    <t>2017SDN</t>
  </si>
  <si>
    <t>2017CRI</t>
  </si>
  <si>
    <t>2017NIC</t>
  </si>
  <si>
    <t>2017SLV</t>
  </si>
  <si>
    <t>2017GTM</t>
  </si>
  <si>
    <t>2017COL</t>
  </si>
  <si>
    <t>2017HND</t>
  </si>
  <si>
    <t>2017VUT</t>
  </si>
  <si>
    <t>2017PAN</t>
  </si>
  <si>
    <t>2017SWE</t>
  </si>
  <si>
    <t>2017CHL</t>
  </si>
  <si>
    <t>2017PER</t>
  </si>
  <si>
    <t>2017ECU</t>
  </si>
  <si>
    <t>2017TJK</t>
  </si>
  <si>
    <t>2017BRA</t>
  </si>
  <si>
    <t>2017THA</t>
  </si>
  <si>
    <t>2017FRA</t>
  </si>
  <si>
    <t>2017MEX</t>
  </si>
  <si>
    <t>2017NLD</t>
  </si>
  <si>
    <t>2017NOR</t>
  </si>
  <si>
    <t>2017DNK</t>
  </si>
  <si>
    <t>2017ESP</t>
  </si>
  <si>
    <t>2017GBR</t>
  </si>
  <si>
    <t>2017PHL</t>
  </si>
  <si>
    <t>2017MDA</t>
  </si>
  <si>
    <t>2017ISR</t>
  </si>
  <si>
    <t>2017DZA</t>
  </si>
  <si>
    <t>2017ROU</t>
  </si>
  <si>
    <t>2017JAM</t>
  </si>
  <si>
    <t>2017FIN</t>
  </si>
  <si>
    <t>2017ITA</t>
  </si>
  <si>
    <t>2017MAR</t>
  </si>
  <si>
    <t>2017LBN</t>
  </si>
  <si>
    <t>2017PRT</t>
  </si>
  <si>
    <t>2017DOM</t>
  </si>
  <si>
    <t>2017IRL</t>
  </si>
  <si>
    <t>2017CZE</t>
  </si>
  <si>
    <t>2017AUT</t>
  </si>
  <si>
    <t>2017VNM</t>
  </si>
  <si>
    <t>2017ARG</t>
  </si>
  <si>
    <t>2017DEU</t>
  </si>
  <si>
    <t>2017PAK</t>
  </si>
  <si>
    <t>2017UZB</t>
  </si>
  <si>
    <t>2017ALB</t>
  </si>
  <si>
    <t>2017KGZ</t>
  </si>
  <si>
    <t>2017MUS</t>
  </si>
  <si>
    <t>2017NZL</t>
  </si>
  <si>
    <t>2017HUN</t>
  </si>
  <si>
    <t>2017TUR</t>
  </si>
  <si>
    <t>2017SVN</t>
  </si>
  <si>
    <t>2017GHA</t>
  </si>
  <si>
    <t>2017LKA</t>
  </si>
  <si>
    <t>2017CHE</t>
  </si>
  <si>
    <t>2017URY</t>
  </si>
  <si>
    <t>2017HRV</t>
  </si>
  <si>
    <t>2017POL</t>
  </si>
  <si>
    <t>2017LBY</t>
  </si>
  <si>
    <t>2017JOR</t>
  </si>
  <si>
    <t>2017BGD</t>
  </si>
  <si>
    <t>2017IDN</t>
  </si>
  <si>
    <t>2017MKD</t>
  </si>
  <si>
    <t>2017BLR</t>
  </si>
  <si>
    <t>2017SVK</t>
  </si>
  <si>
    <t>2017TWN</t>
  </si>
  <si>
    <t>2017JPN</t>
  </si>
  <si>
    <t>2017NPL</t>
  </si>
  <si>
    <t>2017LVA</t>
  </si>
  <si>
    <t>2017MLT</t>
  </si>
  <si>
    <t>2017GRC</t>
  </si>
  <si>
    <t>2017LTU</t>
  </si>
  <si>
    <t>2017SEN</t>
  </si>
  <si>
    <t>2017KHM</t>
  </si>
  <si>
    <t>2017ISL</t>
  </si>
  <si>
    <t>2017ARM</t>
  </si>
  <si>
    <t>2017PRY</t>
  </si>
  <si>
    <t>2017BEL</t>
  </si>
  <si>
    <t>2017CHN</t>
  </si>
  <si>
    <t>2017TUN</t>
  </si>
  <si>
    <t>2017CAN</t>
  </si>
  <si>
    <t>2017BGR</t>
  </si>
  <si>
    <t>2017BIH</t>
  </si>
  <si>
    <t>2017AZE</t>
  </si>
  <si>
    <t>2017MNE</t>
  </si>
  <si>
    <t>2017BOL</t>
  </si>
  <si>
    <t>2017BHR</t>
  </si>
  <si>
    <t>2017AUS</t>
  </si>
  <si>
    <t>2017KOR</t>
  </si>
  <si>
    <t>2017GEO</t>
  </si>
  <si>
    <t>2017COG</t>
  </si>
  <si>
    <t>2017MRT</t>
  </si>
  <si>
    <t>2017IND</t>
  </si>
  <si>
    <t>2017ETH</t>
  </si>
  <si>
    <t>2017CMR</t>
  </si>
  <si>
    <t>2017CYP</t>
  </si>
  <si>
    <t>2017EST</t>
  </si>
  <si>
    <t>2017VEN</t>
  </si>
  <si>
    <t>2017NER</t>
  </si>
  <si>
    <t>2017UKR</t>
  </si>
  <si>
    <t>2017CIV</t>
  </si>
  <si>
    <t>2017KEN</t>
  </si>
  <si>
    <t>2017MDG</t>
  </si>
  <si>
    <t>2017EGY</t>
  </si>
  <si>
    <t>2017LAO</t>
  </si>
  <si>
    <t>2017USA</t>
  </si>
  <si>
    <t>2017GAB</t>
  </si>
  <si>
    <t>2017BEN</t>
  </si>
  <si>
    <t>2017LBR</t>
  </si>
  <si>
    <t>2017MMR</t>
  </si>
  <si>
    <t>2017GIN</t>
  </si>
  <si>
    <t>2017RUS</t>
  </si>
  <si>
    <t>2017IRN</t>
  </si>
  <si>
    <t>2017SRB</t>
  </si>
  <si>
    <t>2017IRQ</t>
  </si>
  <si>
    <t>2017BFA</t>
  </si>
  <si>
    <t>2017COD</t>
  </si>
  <si>
    <t>2017SGP</t>
  </si>
  <si>
    <t>2017UGA</t>
  </si>
  <si>
    <t>2017HTI</t>
  </si>
  <si>
    <t>2017ARE</t>
  </si>
  <si>
    <t>2017SAU</t>
  </si>
  <si>
    <t>2017TGO</t>
  </si>
  <si>
    <t>2017MOZ</t>
  </si>
  <si>
    <t>2017KAZ</t>
  </si>
  <si>
    <t>2017MLI</t>
  </si>
  <si>
    <t>2017NGA</t>
  </si>
  <si>
    <t>2017SLE</t>
  </si>
  <si>
    <t>2017TZA</t>
  </si>
  <si>
    <t>2017ZMB</t>
  </si>
  <si>
    <t>2017ZAF</t>
  </si>
  <si>
    <t>2017RWA</t>
  </si>
  <si>
    <t>2017YEM</t>
  </si>
  <si>
    <t>2017MWI</t>
  </si>
  <si>
    <t>2017HKG</t>
  </si>
  <si>
    <t>2017MNG</t>
  </si>
  <si>
    <t>2017TTO</t>
  </si>
  <si>
    <t>2017ZWE</t>
  </si>
  <si>
    <t>2017TKM</t>
  </si>
  <si>
    <t>2017NAM</t>
  </si>
  <si>
    <t>2017KWT</t>
  </si>
  <si>
    <t>2017LUX</t>
  </si>
  <si>
    <t>2017AFG</t>
  </si>
  <si>
    <t>2017TCD</t>
  </si>
  <si>
    <t>2017BWA</t>
  </si>
  <si>
    <t>2017LSO</t>
  </si>
  <si>
    <t>2017CAF</t>
  </si>
  <si>
    <t>2016BTN</t>
  </si>
  <si>
    <t>2016BDI</t>
  </si>
  <si>
    <t>2016COM</t>
  </si>
  <si>
    <t>2016SWZ</t>
  </si>
  <si>
    <t>2016JAM</t>
  </si>
  <si>
    <t>2016LAO</t>
  </si>
  <si>
    <t>2016MYS</t>
  </si>
  <si>
    <t>2016NAM</t>
  </si>
  <si>
    <t>2016PSE</t>
  </si>
  <si>
    <t>2016QAT</t>
  </si>
  <si>
    <t>2016SDN</t>
  </si>
  <si>
    <t>2016TTO</t>
  </si>
  <si>
    <t>2016CRI</t>
  </si>
  <si>
    <t>2016GTM</t>
  </si>
  <si>
    <t>2016SLV</t>
  </si>
  <si>
    <t>2016SWE</t>
  </si>
  <si>
    <t>2016COL</t>
  </si>
  <si>
    <t>2016CHL</t>
  </si>
  <si>
    <t>2016VUT</t>
  </si>
  <si>
    <t>2016ECU</t>
  </si>
  <si>
    <t>2016MEX</t>
  </si>
  <si>
    <t>2016NIC</t>
  </si>
  <si>
    <t>2016THA</t>
  </si>
  <si>
    <t>2016PER</t>
  </si>
  <si>
    <t>2016HND</t>
  </si>
  <si>
    <t>2016ESP</t>
  </si>
  <si>
    <t>2016BRA</t>
  </si>
  <si>
    <t>2016PAN</t>
  </si>
  <si>
    <t>2016MDA</t>
  </si>
  <si>
    <t>2016NLD</t>
  </si>
  <si>
    <t>2016FRA</t>
  </si>
  <si>
    <t>2016NOR</t>
  </si>
  <si>
    <t>2016DNK</t>
  </si>
  <si>
    <t>2016DZA</t>
  </si>
  <si>
    <t>2016PHL</t>
  </si>
  <si>
    <t>2016GBR</t>
  </si>
  <si>
    <t>2016ARG</t>
  </si>
  <si>
    <t>2016LBN</t>
  </si>
  <si>
    <t>2016MAR</t>
  </si>
  <si>
    <t>2016ROU</t>
  </si>
  <si>
    <t>2016ISR</t>
  </si>
  <si>
    <t>2016ITA</t>
  </si>
  <si>
    <t>2016FIN</t>
  </si>
  <si>
    <t>2016JOR</t>
  </si>
  <si>
    <t>2016CZE</t>
  </si>
  <si>
    <t>2016IRL</t>
  </si>
  <si>
    <t>2016PRT</t>
  </si>
  <si>
    <t>2016AUT</t>
  </si>
  <si>
    <t>2016TJK</t>
  </si>
  <si>
    <t>2016VNM</t>
  </si>
  <si>
    <t>2016ALB</t>
  </si>
  <si>
    <t>2016DEU</t>
  </si>
  <si>
    <t>2016LKA</t>
  </si>
  <si>
    <t>2016NPL</t>
  </si>
  <si>
    <t>2016NZL</t>
  </si>
  <si>
    <t>2016DOM</t>
  </si>
  <si>
    <t>2016BGD</t>
  </si>
  <si>
    <t>2016HRV</t>
  </si>
  <si>
    <t>2016PAK</t>
  </si>
  <si>
    <t>2016CHE</t>
  </si>
  <si>
    <t>2016MKD</t>
  </si>
  <si>
    <t>2016POL</t>
  </si>
  <si>
    <t>2016TWN</t>
  </si>
  <si>
    <t>2016SVN</t>
  </si>
  <si>
    <t>2016GRC</t>
  </si>
  <si>
    <t>2016TUN</t>
  </si>
  <si>
    <t>2016IDN</t>
  </si>
  <si>
    <t>2016TUR</t>
  </si>
  <si>
    <t>2016URY</t>
  </si>
  <si>
    <t>2016MUS</t>
  </si>
  <si>
    <t>2016JPN</t>
  </si>
  <si>
    <t>2016UZB</t>
  </si>
  <si>
    <t>2016LVA</t>
  </si>
  <si>
    <t>2016LBY</t>
  </si>
  <si>
    <t>2016PRY</t>
  </si>
  <si>
    <t>2016CHN</t>
  </si>
  <si>
    <t>2016HUN</t>
  </si>
  <si>
    <t>2016MLT</t>
  </si>
  <si>
    <t>2016SVK</t>
  </si>
  <si>
    <t>2016ARM</t>
  </si>
  <si>
    <t>2016ISL</t>
  </si>
  <si>
    <t>2016BIH</t>
  </si>
  <si>
    <t>2016BLR</t>
  </si>
  <si>
    <t>2016BEL</t>
  </si>
  <si>
    <t>2016KGZ</t>
  </si>
  <si>
    <t>2016SEN</t>
  </si>
  <si>
    <t>2016KHM</t>
  </si>
  <si>
    <t>2016AZE</t>
  </si>
  <si>
    <t>2016BOL</t>
  </si>
  <si>
    <t>2016LTU</t>
  </si>
  <si>
    <t>2016CAN</t>
  </si>
  <si>
    <t>2016KOR</t>
  </si>
  <si>
    <t>2016EGY</t>
  </si>
  <si>
    <t>2016BGR</t>
  </si>
  <si>
    <t>2016AUS</t>
  </si>
  <si>
    <t>2016IND</t>
  </si>
  <si>
    <t>2016GEO</t>
  </si>
  <si>
    <t>2016ETH</t>
  </si>
  <si>
    <t>2016MNE</t>
  </si>
  <si>
    <t>2016BHR</t>
  </si>
  <si>
    <t>2016MMR</t>
  </si>
  <si>
    <t>2016SRB</t>
  </si>
  <si>
    <t>2016GHA</t>
  </si>
  <si>
    <t>2016CYP</t>
  </si>
  <si>
    <t>2016MRT</t>
  </si>
  <si>
    <t>2016EST</t>
  </si>
  <si>
    <t>2016CMR</t>
  </si>
  <si>
    <t>2016RUS</t>
  </si>
  <si>
    <t>2016AFG</t>
  </si>
  <si>
    <t>2016GAB</t>
  </si>
  <si>
    <t>2016KEN</t>
  </si>
  <si>
    <t>2016USA</t>
  </si>
  <si>
    <t>2016IRN</t>
  </si>
  <si>
    <t>2016SLE</t>
  </si>
  <si>
    <t>2016UKR</t>
  </si>
  <si>
    <t>2016COD</t>
  </si>
  <si>
    <t>2016YEM</t>
  </si>
  <si>
    <t>2016NER</t>
  </si>
  <si>
    <t>2016UGA</t>
  </si>
  <si>
    <t>2016COG</t>
  </si>
  <si>
    <t>2016ZMB</t>
  </si>
  <si>
    <t>2016MDG</t>
  </si>
  <si>
    <t>2016IRQ</t>
  </si>
  <si>
    <t>2016CIV</t>
  </si>
  <si>
    <t>2016SAU</t>
  </si>
  <si>
    <t>2016SGP</t>
  </si>
  <si>
    <t>2016MOZ</t>
  </si>
  <si>
    <t>2016RWA</t>
  </si>
  <si>
    <t>2016TKM</t>
  </si>
  <si>
    <t>2016ZAF</t>
  </si>
  <si>
    <t>2016VEN</t>
  </si>
  <si>
    <t>2016BFA</t>
  </si>
  <si>
    <t>2016MNG</t>
  </si>
  <si>
    <t>2016HKG</t>
  </si>
  <si>
    <t>2016NGA</t>
  </si>
  <si>
    <t>2016KAZ</t>
  </si>
  <si>
    <t>2016ARE</t>
  </si>
  <si>
    <t>2016BEN</t>
  </si>
  <si>
    <t>2016MWI</t>
  </si>
  <si>
    <t>2016ZWE</t>
  </si>
  <si>
    <t>2016HTI</t>
  </si>
  <si>
    <t>2016TGO</t>
  </si>
  <si>
    <t>2016LBR</t>
  </si>
  <si>
    <t>2016LUX</t>
  </si>
  <si>
    <t>2016KWT</t>
  </si>
  <si>
    <t>2016TZA</t>
  </si>
  <si>
    <t>2016MLI</t>
  </si>
  <si>
    <t>2016GIN</t>
  </si>
  <si>
    <t>2016BWA</t>
  </si>
  <si>
    <t>2016LSO</t>
  </si>
  <si>
    <t>2016TCD</t>
  </si>
  <si>
    <t>2016CAF</t>
  </si>
  <si>
    <t>2015BDI</t>
  </si>
  <si>
    <t>2015CAF</t>
  </si>
  <si>
    <t>2015COM</t>
  </si>
  <si>
    <t>2015SWZ</t>
  </si>
  <si>
    <t>2015JAM</t>
  </si>
  <si>
    <t>2015LAO</t>
  </si>
  <si>
    <t>2015LSO</t>
  </si>
  <si>
    <t>2015NAM</t>
  </si>
  <si>
    <t>2015PSE</t>
  </si>
  <si>
    <t>2015SDN</t>
  </si>
  <si>
    <t>2015TTO</t>
  </si>
  <si>
    <t>2015CRI</t>
  </si>
  <si>
    <t>2015GTM</t>
  </si>
  <si>
    <t>2015COL</t>
  </si>
  <si>
    <t>2015PAN</t>
  </si>
  <si>
    <t>2015MDA</t>
  </si>
  <si>
    <t>2015SWE</t>
  </si>
  <si>
    <t>2015SLV</t>
  </si>
  <si>
    <t>2015CHL</t>
  </si>
  <si>
    <t>2015VUT</t>
  </si>
  <si>
    <t>2015DZA</t>
  </si>
  <si>
    <t>2015NIC</t>
  </si>
  <si>
    <t>2015THA</t>
  </si>
  <si>
    <t>2015ECU</t>
  </si>
  <si>
    <t>2015BRA</t>
  </si>
  <si>
    <t>2015ESP</t>
  </si>
  <si>
    <t>2015PER</t>
  </si>
  <si>
    <t>2015NOR</t>
  </si>
  <si>
    <t>2015PHL</t>
  </si>
  <si>
    <t>2015ARG</t>
  </si>
  <si>
    <t>2015DNK</t>
  </si>
  <si>
    <t>2015NLD</t>
  </si>
  <si>
    <t>2015FRA</t>
  </si>
  <si>
    <t>2015MEX</t>
  </si>
  <si>
    <t>2015LBN</t>
  </si>
  <si>
    <t>2015TUN</t>
  </si>
  <si>
    <t>2015JOR</t>
  </si>
  <si>
    <t>2015ISR</t>
  </si>
  <si>
    <t>2015LKA</t>
  </si>
  <si>
    <t>2015ROU</t>
  </si>
  <si>
    <t>2015ALB</t>
  </si>
  <si>
    <t>2015FIN</t>
  </si>
  <si>
    <t>2015MAR</t>
  </si>
  <si>
    <t>2015DEU</t>
  </si>
  <si>
    <t>2015CZE</t>
  </si>
  <si>
    <t>2015AUT</t>
  </si>
  <si>
    <t>2015ITA</t>
  </si>
  <si>
    <t>2015TJK</t>
  </si>
  <si>
    <t>2015GBR</t>
  </si>
  <si>
    <t>2015IRL</t>
  </si>
  <si>
    <t>2015VNM</t>
  </si>
  <si>
    <t>2015HND</t>
  </si>
  <si>
    <t>2015NZL</t>
  </si>
  <si>
    <t>2015BGD</t>
  </si>
  <si>
    <t>2015GRC</t>
  </si>
  <si>
    <t>2015URY</t>
  </si>
  <si>
    <t>2015TUR</t>
  </si>
  <si>
    <t>2015TWN</t>
  </si>
  <si>
    <t>2015PRT</t>
  </si>
  <si>
    <t>2015CHE</t>
  </si>
  <si>
    <t>2015DOM</t>
  </si>
  <si>
    <t>2015LBY</t>
  </si>
  <si>
    <t>2015BLR</t>
  </si>
  <si>
    <t>2015HRV</t>
  </si>
  <si>
    <t>2015BTN</t>
  </si>
  <si>
    <t>2015MUS</t>
  </si>
  <si>
    <t>2015POL</t>
  </si>
  <si>
    <t>2015IDN</t>
  </si>
  <si>
    <t>2015UZB</t>
  </si>
  <si>
    <t>2015MYS</t>
  </si>
  <si>
    <t>2015NPL</t>
  </si>
  <si>
    <t>2015SVN</t>
  </si>
  <si>
    <t>2015JPN</t>
  </si>
  <si>
    <t>2015LVA</t>
  </si>
  <si>
    <t>2015MLT</t>
  </si>
  <si>
    <t>2015SVK</t>
  </si>
  <si>
    <t>2015MKD</t>
  </si>
  <si>
    <t>2015CHN</t>
  </si>
  <si>
    <t>2015ISL</t>
  </si>
  <si>
    <t>2015BOL</t>
  </si>
  <si>
    <t>2015ARM</t>
  </si>
  <si>
    <t>2015PRY</t>
  </si>
  <si>
    <t>2015HUN</t>
  </si>
  <si>
    <t>2015EGY</t>
  </si>
  <si>
    <t>2015BIH</t>
  </si>
  <si>
    <t>2015PAK</t>
  </si>
  <si>
    <t>2015KGZ</t>
  </si>
  <si>
    <t>2015SEN</t>
  </si>
  <si>
    <t>2015ETH</t>
  </si>
  <si>
    <t>2015IND</t>
  </si>
  <si>
    <t>2015CAN</t>
  </si>
  <si>
    <t>2015BEL</t>
  </si>
  <si>
    <t>2015VEN</t>
  </si>
  <si>
    <t>2015LTU</t>
  </si>
  <si>
    <t>2015AZE</t>
  </si>
  <si>
    <t>2015KOR</t>
  </si>
  <si>
    <t>2015BGR</t>
  </si>
  <si>
    <t>2015AUS</t>
  </si>
  <si>
    <t>2015KHM</t>
  </si>
  <si>
    <t>2015MNE</t>
  </si>
  <si>
    <t>2015BHR</t>
  </si>
  <si>
    <t>2015COG</t>
  </si>
  <si>
    <t>2015CMR</t>
  </si>
  <si>
    <t>2015GEO</t>
  </si>
  <si>
    <t>2015RUS</t>
  </si>
  <si>
    <t>2015SRB</t>
  </si>
  <si>
    <t>2015MMR</t>
  </si>
  <si>
    <t>2015ZMB</t>
  </si>
  <si>
    <t>2015EST</t>
  </si>
  <si>
    <t>2015CYP</t>
  </si>
  <si>
    <t>2015IRN</t>
  </si>
  <si>
    <t>2015USA</t>
  </si>
  <si>
    <t>2015SLE</t>
  </si>
  <si>
    <t>2015KEN</t>
  </si>
  <si>
    <t>2015UKR</t>
  </si>
  <si>
    <t>2015IRQ</t>
  </si>
  <si>
    <t>2015GAB</t>
  </si>
  <si>
    <t>2015AFG</t>
  </si>
  <si>
    <t>2015UGA</t>
  </si>
  <si>
    <t>2015GHA</t>
  </si>
  <si>
    <t>2015MRT</t>
  </si>
  <si>
    <t>2015RWA</t>
  </si>
  <si>
    <t>2015SGP</t>
  </si>
  <si>
    <t>2015MOZ</t>
  </si>
  <si>
    <t>2015MWI</t>
  </si>
  <si>
    <t>2015CIV</t>
  </si>
  <si>
    <t>2015BFA</t>
  </si>
  <si>
    <t>2015MDG</t>
  </si>
  <si>
    <t>2015TZA</t>
  </si>
  <si>
    <t>2015ZAF</t>
  </si>
  <si>
    <t>2015KAZ</t>
  </si>
  <si>
    <t>2015HTI</t>
  </si>
  <si>
    <t>2015TKM</t>
  </si>
  <si>
    <t>2015MNG</t>
  </si>
  <si>
    <t>2015SAU</t>
  </si>
  <si>
    <t>2015MLI</t>
  </si>
  <si>
    <t>2015NER</t>
  </si>
  <si>
    <t>2015COD</t>
  </si>
  <si>
    <t>2015HKG</t>
  </si>
  <si>
    <t>2015ZWE</t>
  </si>
  <si>
    <t>2015NGA</t>
  </si>
  <si>
    <t>2015ARE</t>
  </si>
  <si>
    <t>2015KWT</t>
  </si>
  <si>
    <t>2015YEM</t>
  </si>
  <si>
    <t>2015TGO</t>
  </si>
  <si>
    <t>2015BEN</t>
  </si>
  <si>
    <t>2015LUX</t>
  </si>
  <si>
    <t>2015GIN</t>
  </si>
  <si>
    <t>2015QAT</t>
  </si>
  <si>
    <t>2015BWA</t>
  </si>
  <si>
    <t>2015TCD</t>
  </si>
  <si>
    <t>2015LBR</t>
  </si>
  <si>
    <t>2014CAF</t>
  </si>
  <si>
    <t>2014COM</t>
  </si>
  <si>
    <t>2014SWZ</t>
  </si>
  <si>
    <t>2014LAO</t>
  </si>
  <si>
    <t>2014LSO</t>
  </si>
  <si>
    <t>2014LBY</t>
  </si>
  <si>
    <t>2014MOZ</t>
  </si>
  <si>
    <t>2014PSE</t>
  </si>
  <si>
    <t>2014QAT</t>
  </si>
  <si>
    <t>2014TTO</t>
  </si>
  <si>
    <t>2014CRI</t>
  </si>
  <si>
    <t>2014GTM</t>
  </si>
  <si>
    <t>2014THA</t>
  </si>
  <si>
    <t>2014DZA</t>
  </si>
  <si>
    <t>2014COL</t>
  </si>
  <si>
    <t>2014CHL</t>
  </si>
  <si>
    <t>2014NIC</t>
  </si>
  <si>
    <t>2014PAN</t>
  </si>
  <si>
    <t>2014BRA</t>
  </si>
  <si>
    <t>2014SWE</t>
  </si>
  <si>
    <t>2014MDA</t>
  </si>
  <si>
    <t>2014PER</t>
  </si>
  <si>
    <t>2014VUT</t>
  </si>
  <si>
    <t>2014SLV</t>
  </si>
  <si>
    <t>2014ESP</t>
  </si>
  <si>
    <t>2014MEX</t>
  </si>
  <si>
    <t>2014ECU</t>
  </si>
  <si>
    <t>2014ARG</t>
  </si>
  <si>
    <t>2014FRA</t>
  </si>
  <si>
    <t>2014NLD</t>
  </si>
  <si>
    <t>2014NOR</t>
  </si>
  <si>
    <t>2014DNK</t>
  </si>
  <si>
    <t>2014PHL</t>
  </si>
  <si>
    <t>2014ISR</t>
  </si>
  <si>
    <t>2014IDN</t>
  </si>
  <si>
    <t>2014ITA</t>
  </si>
  <si>
    <t>2014ALB</t>
  </si>
  <si>
    <t>2014HND</t>
  </si>
  <si>
    <t>2014GBR</t>
  </si>
  <si>
    <t>2014ROU</t>
  </si>
  <si>
    <t>2014VNM</t>
  </si>
  <si>
    <t>2014IRL</t>
  </si>
  <si>
    <t>2014DOM</t>
  </si>
  <si>
    <t>2014MAR</t>
  </si>
  <si>
    <t>2014DEU</t>
  </si>
  <si>
    <t>2014JOR</t>
  </si>
  <si>
    <t>2014CZE</t>
  </si>
  <si>
    <t>2014AUT</t>
  </si>
  <si>
    <t>2014LBN</t>
  </si>
  <si>
    <t>2014FIN</t>
  </si>
  <si>
    <t>2014TUN</t>
  </si>
  <si>
    <t>2014HRV</t>
  </si>
  <si>
    <t>2014BGD</t>
  </si>
  <si>
    <t>2014TUR</t>
  </si>
  <si>
    <t>2014PRT</t>
  </si>
  <si>
    <t>2014NZL</t>
  </si>
  <si>
    <t>2014JAM</t>
  </si>
  <si>
    <t>2014NPL</t>
  </si>
  <si>
    <t>2014PAK</t>
  </si>
  <si>
    <t>2014TJK</t>
  </si>
  <si>
    <t>2014URY</t>
  </si>
  <si>
    <t>2014LKA</t>
  </si>
  <si>
    <t>2014MUS</t>
  </si>
  <si>
    <t>2014MKD</t>
  </si>
  <si>
    <t>2014UZB</t>
  </si>
  <si>
    <t>2014BLR</t>
  </si>
  <si>
    <t>2014CHE</t>
  </si>
  <si>
    <t>2014TWN</t>
  </si>
  <si>
    <t>2014SVN</t>
  </si>
  <si>
    <t>2014VEN</t>
  </si>
  <si>
    <t>2014SVK</t>
  </si>
  <si>
    <t>2014KGZ</t>
  </si>
  <si>
    <t>2014POL</t>
  </si>
  <si>
    <t>2014BTN</t>
  </si>
  <si>
    <t>2014ISL</t>
  </si>
  <si>
    <t>2014JPN</t>
  </si>
  <si>
    <t>2014LTU</t>
  </si>
  <si>
    <t>2014BOL</t>
  </si>
  <si>
    <t>2014EGY</t>
  </si>
  <si>
    <t>2014MLT</t>
  </si>
  <si>
    <t>2014ARM</t>
  </si>
  <si>
    <t>2014LVA</t>
  </si>
  <si>
    <t>2014CHN</t>
  </si>
  <si>
    <t>2014BIH</t>
  </si>
  <si>
    <t>2014MYS</t>
  </si>
  <si>
    <t>2014HUN</t>
  </si>
  <si>
    <t>2014IND</t>
  </si>
  <si>
    <t>2014GRC</t>
  </si>
  <si>
    <t>2014BEL</t>
  </si>
  <si>
    <t>2014AZE</t>
  </si>
  <si>
    <t>2014MMR</t>
  </si>
  <si>
    <t>2014ETH</t>
  </si>
  <si>
    <t>2014CAN</t>
  </si>
  <si>
    <t>2014KOR</t>
  </si>
  <si>
    <t>2014MNE</t>
  </si>
  <si>
    <t>2014PRY</t>
  </si>
  <si>
    <t>2014AUS</t>
  </si>
  <si>
    <t>2014SEN</t>
  </si>
  <si>
    <t>2014KEN</t>
  </si>
  <si>
    <t>2014BHR</t>
  </si>
  <si>
    <t>2014GEO</t>
  </si>
  <si>
    <t>2014SRB</t>
  </si>
  <si>
    <t>2014CYP</t>
  </si>
  <si>
    <t>2014BGR</t>
  </si>
  <si>
    <t>2014KHM</t>
  </si>
  <si>
    <t>2014MRT</t>
  </si>
  <si>
    <t>2014MWI</t>
  </si>
  <si>
    <t>2014YEM</t>
  </si>
  <si>
    <t>2014SDN</t>
  </si>
  <si>
    <t>2014RUS</t>
  </si>
  <si>
    <t>2014USA</t>
  </si>
  <si>
    <t>2014LBR</t>
  </si>
  <si>
    <t>2014EST</t>
  </si>
  <si>
    <t>2014UKR</t>
  </si>
  <si>
    <t>2014IRN</t>
  </si>
  <si>
    <t>2014IRQ</t>
  </si>
  <si>
    <t>2014RWA</t>
  </si>
  <si>
    <t>2014SGP</t>
  </si>
  <si>
    <t>2014COG</t>
  </si>
  <si>
    <t>2014COD</t>
  </si>
  <si>
    <t>2014NER</t>
  </si>
  <si>
    <t>2014HTI</t>
  </si>
  <si>
    <t>2014GHA</t>
  </si>
  <si>
    <t>2014MDG</t>
  </si>
  <si>
    <t>2014KAZ</t>
  </si>
  <si>
    <t>2014ZMB</t>
  </si>
  <si>
    <t>2014ZWE</t>
  </si>
  <si>
    <t>2014SLE</t>
  </si>
  <si>
    <t>2014CMR</t>
  </si>
  <si>
    <t>2014TKM</t>
  </si>
  <si>
    <t>2014SAU</t>
  </si>
  <si>
    <t>2014ZAF</t>
  </si>
  <si>
    <t>2014TZA</t>
  </si>
  <si>
    <t>2014UGA</t>
  </si>
  <si>
    <t>2014KWT</t>
  </si>
  <si>
    <t>2014GAB</t>
  </si>
  <si>
    <t>2014HKG</t>
  </si>
  <si>
    <t>2014ARE</t>
  </si>
  <si>
    <t>2014NGA</t>
  </si>
  <si>
    <t>2014MNG</t>
  </si>
  <si>
    <t>2014NAM</t>
  </si>
  <si>
    <t>2014AFG</t>
  </si>
  <si>
    <t>2014LUX</t>
  </si>
  <si>
    <t>2014MLI</t>
  </si>
  <si>
    <t>2014CIV</t>
  </si>
  <si>
    <t>2014BEN</t>
  </si>
  <si>
    <t>2014BFA</t>
  </si>
  <si>
    <t>2014GIN</t>
  </si>
  <si>
    <t>2014BDI</t>
  </si>
  <si>
    <t>2014BWA</t>
  </si>
  <si>
    <t>2014TGO</t>
  </si>
  <si>
    <t>2014TCD</t>
  </si>
  <si>
    <t>2013BDI</t>
  </si>
  <si>
    <t>2013CAF</t>
  </si>
  <si>
    <t>2013COM</t>
  </si>
  <si>
    <t>2013SWZ</t>
  </si>
  <si>
    <t>2013LAO</t>
  </si>
  <si>
    <t>2013LSO</t>
  </si>
  <si>
    <t>2013LBR</t>
  </si>
  <si>
    <t>2013LBY</t>
  </si>
  <si>
    <t>2013MUS</t>
  </si>
  <si>
    <t>2013MOZ</t>
  </si>
  <si>
    <t>2013NAM</t>
  </si>
  <si>
    <t>2013PSE</t>
  </si>
  <si>
    <t>2013QAT</t>
  </si>
  <si>
    <t>2013TGO</t>
  </si>
  <si>
    <t>2013CRI</t>
  </si>
  <si>
    <t>2013COL</t>
  </si>
  <si>
    <t>2013MEX</t>
  </si>
  <si>
    <t>2013PAN</t>
  </si>
  <si>
    <t>2013SLV</t>
  </si>
  <si>
    <t>2013BRA</t>
  </si>
  <si>
    <t>2013CHL</t>
  </si>
  <si>
    <t>2013DZA</t>
  </si>
  <si>
    <t>2013GTM</t>
  </si>
  <si>
    <t>2013SWE</t>
  </si>
  <si>
    <t>2013PER</t>
  </si>
  <si>
    <t>2013ECU</t>
  </si>
  <si>
    <t>2013VUT</t>
  </si>
  <si>
    <t>2013NIC</t>
  </si>
  <si>
    <t>2013THA</t>
  </si>
  <si>
    <t>2013MDA</t>
  </si>
  <si>
    <t>2013ESP</t>
  </si>
  <si>
    <t>2013FRA</t>
  </si>
  <si>
    <t>2013NLD</t>
  </si>
  <si>
    <t>2013ARG</t>
  </si>
  <si>
    <t>2013NOR</t>
  </si>
  <si>
    <t>2013TUN</t>
  </si>
  <si>
    <t>2013DNK</t>
  </si>
  <si>
    <t>2013AUT</t>
  </si>
  <si>
    <t>2013HRV</t>
  </si>
  <si>
    <t>2013ISR</t>
  </si>
  <si>
    <t>2013JAM</t>
  </si>
  <si>
    <t>2013GBR</t>
  </si>
  <si>
    <t>2013ITA</t>
  </si>
  <si>
    <t>2013CZE</t>
  </si>
  <si>
    <t>2013VNM</t>
  </si>
  <si>
    <t>2013PHL</t>
  </si>
  <si>
    <t>2013BTN</t>
  </si>
  <si>
    <t>2013MAR</t>
  </si>
  <si>
    <t>2013VEN</t>
  </si>
  <si>
    <t>2013ALB</t>
  </si>
  <si>
    <t>2013IDN</t>
  </si>
  <si>
    <t>2013DEU</t>
  </si>
  <si>
    <t>2013FIN</t>
  </si>
  <si>
    <t>2013TJK</t>
  </si>
  <si>
    <t>2013PRT</t>
  </si>
  <si>
    <t>2013BGD</t>
  </si>
  <si>
    <t>2013LKA</t>
  </si>
  <si>
    <t>2013JOR</t>
  </si>
  <si>
    <t>2013NZL</t>
  </si>
  <si>
    <t>2013HND</t>
  </si>
  <si>
    <t>2013IRL</t>
  </si>
  <si>
    <t>2013LBN</t>
  </si>
  <si>
    <t>2013DOM</t>
  </si>
  <si>
    <t>2013PRY</t>
  </si>
  <si>
    <t>2013BLR</t>
  </si>
  <si>
    <t>2013TWN</t>
  </si>
  <si>
    <t>2013MKD</t>
  </si>
  <si>
    <t>2013SVN</t>
  </si>
  <si>
    <t>2013KGZ</t>
  </si>
  <si>
    <t>2013CHE</t>
  </si>
  <si>
    <t>2013ROU</t>
  </si>
  <si>
    <t>2013UZB</t>
  </si>
  <si>
    <t>2013URY</t>
  </si>
  <si>
    <t>2013PAK</t>
  </si>
  <si>
    <t>2013NPL</t>
  </si>
  <si>
    <t>2013ISL</t>
  </si>
  <si>
    <t>2013BIH</t>
  </si>
  <si>
    <t>2013JPN</t>
  </si>
  <si>
    <t>2013AZE</t>
  </si>
  <si>
    <t>2013CHN</t>
  </si>
  <si>
    <t>2013BOL</t>
  </si>
  <si>
    <t>2013POL</t>
  </si>
  <si>
    <t>2013MLT</t>
  </si>
  <si>
    <t>2013SVK</t>
  </si>
  <si>
    <t>2013TUR</t>
  </si>
  <si>
    <t>2013BHR</t>
  </si>
  <si>
    <t>2013IND</t>
  </si>
  <si>
    <t>2013ARM</t>
  </si>
  <si>
    <t>2013BEL</t>
  </si>
  <si>
    <t>2013MYS</t>
  </si>
  <si>
    <t>2013CAN</t>
  </si>
  <si>
    <t>2013KOR</t>
  </si>
  <si>
    <t>2013GHA</t>
  </si>
  <si>
    <t>2013GRC</t>
  </si>
  <si>
    <t>2013HUN</t>
  </si>
  <si>
    <t>2013LTU</t>
  </si>
  <si>
    <t>2013AUS</t>
  </si>
  <si>
    <t>2013GEO</t>
  </si>
  <si>
    <t>2013ETH</t>
  </si>
  <si>
    <t>2013YEM</t>
  </si>
  <si>
    <t>2013LVA</t>
  </si>
  <si>
    <t>2013MNE</t>
  </si>
  <si>
    <t>2013HTI</t>
  </si>
  <si>
    <t>2013SDN</t>
  </si>
  <si>
    <t>2013IRN</t>
  </si>
  <si>
    <t>2013ZMB</t>
  </si>
  <si>
    <t>2013CYP</t>
  </si>
  <si>
    <t>2013USA</t>
  </si>
  <si>
    <t>2013SRB</t>
  </si>
  <si>
    <t>2013MMR</t>
  </si>
  <si>
    <t>2013UKR</t>
  </si>
  <si>
    <t>2013KHM</t>
  </si>
  <si>
    <t>2013BGR</t>
  </si>
  <si>
    <t>2013MRT</t>
  </si>
  <si>
    <t>2013IRQ</t>
  </si>
  <si>
    <t>2013EST</t>
  </si>
  <si>
    <t>2013ZWE</t>
  </si>
  <si>
    <t>2013RUS</t>
  </si>
  <si>
    <t>2013MDG</t>
  </si>
  <si>
    <t>2013COD</t>
  </si>
  <si>
    <t>2013SEN</t>
  </si>
  <si>
    <t>2013EGY</t>
  </si>
  <si>
    <t>2013SAU</t>
  </si>
  <si>
    <t>2013KAZ</t>
  </si>
  <si>
    <t>2013COG</t>
  </si>
  <si>
    <t>2013RWA</t>
  </si>
  <si>
    <t>2013MWI</t>
  </si>
  <si>
    <t>2013TZA</t>
  </si>
  <si>
    <t>2013SGP</t>
  </si>
  <si>
    <t>2013SLE</t>
  </si>
  <si>
    <t>2013CMR</t>
  </si>
  <si>
    <t>2013AFG</t>
  </si>
  <si>
    <t>2013KEN</t>
  </si>
  <si>
    <t>2013TTO</t>
  </si>
  <si>
    <t>2013KWT</t>
  </si>
  <si>
    <t>2013NER</t>
  </si>
  <si>
    <t>2013TKM</t>
  </si>
  <si>
    <t>2013UGA</t>
  </si>
  <si>
    <t>2013ARE</t>
  </si>
  <si>
    <t>2013HKG</t>
  </si>
  <si>
    <t>2013GIN</t>
  </si>
  <si>
    <t>2013GAB</t>
  </si>
  <si>
    <t>2013NGA</t>
  </si>
  <si>
    <t>2013LUX</t>
  </si>
  <si>
    <t>2013CIV</t>
  </si>
  <si>
    <t>2013BEN</t>
  </si>
  <si>
    <t>2013MNG</t>
  </si>
  <si>
    <t>2013MLI</t>
  </si>
  <si>
    <t>2013BFA</t>
  </si>
  <si>
    <t>2013ZAF</t>
  </si>
  <si>
    <t>2013BWA</t>
  </si>
  <si>
    <t>2013TCD</t>
  </si>
  <si>
    <t>2012VUT</t>
  </si>
  <si>
    <t>2012BTN</t>
  </si>
  <si>
    <t>2012BDI</t>
  </si>
  <si>
    <t>2012CAF</t>
  </si>
  <si>
    <t>2012COM</t>
  </si>
  <si>
    <t>2012CIV</t>
  </si>
  <si>
    <t>2012SWZ</t>
  </si>
  <si>
    <t>2012LSO</t>
  </si>
  <si>
    <t>2012LBR</t>
  </si>
  <si>
    <t>2012MUS</t>
  </si>
  <si>
    <t>2012MOZ</t>
  </si>
  <si>
    <t>2012NAM</t>
  </si>
  <si>
    <t>2012PSE</t>
  </si>
  <si>
    <t>2012TGO</t>
  </si>
  <si>
    <t>2012CRI</t>
  </si>
  <si>
    <t>2012COL</t>
  </si>
  <si>
    <t>2012PAN</t>
  </si>
  <si>
    <t>2012MEX</t>
  </si>
  <si>
    <t>2012MDA</t>
  </si>
  <si>
    <t>2012SWE</t>
  </si>
  <si>
    <t>2012CHL</t>
  </si>
  <si>
    <t>2012SLV</t>
  </si>
  <si>
    <t>2012ALB</t>
  </si>
  <si>
    <t>2012GTM</t>
  </si>
  <si>
    <t>2012BRA</t>
  </si>
  <si>
    <t>2012THA</t>
  </si>
  <si>
    <t>2012ECU</t>
  </si>
  <si>
    <t>2012PER</t>
  </si>
  <si>
    <t>2012DZA</t>
  </si>
  <si>
    <t>2012VNM</t>
  </si>
  <si>
    <t>2012FRA</t>
  </si>
  <si>
    <t>2012ESP</t>
  </si>
  <si>
    <t>2012ARG</t>
  </si>
  <si>
    <t>2012NOR</t>
  </si>
  <si>
    <t>2012NLD</t>
  </si>
  <si>
    <t>2012NIC</t>
  </si>
  <si>
    <t>2012DNK</t>
  </si>
  <si>
    <t>2012HRV</t>
  </si>
  <si>
    <t>2012VEN</t>
  </si>
  <si>
    <t>2012AUT</t>
  </si>
  <si>
    <t>2012PHL</t>
  </si>
  <si>
    <t>2012JAM</t>
  </si>
  <si>
    <t>2012GBR</t>
  </si>
  <si>
    <t>2012BGD</t>
  </si>
  <si>
    <t>2012JOR</t>
  </si>
  <si>
    <t>2012IRL</t>
  </si>
  <si>
    <t>2012CHE</t>
  </si>
  <si>
    <t>2012IDN</t>
  </si>
  <si>
    <t>2012MAR</t>
  </si>
  <si>
    <t>2012ISR</t>
  </si>
  <si>
    <t>2012ITA</t>
  </si>
  <si>
    <t>2012FIN</t>
  </si>
  <si>
    <t>2012DEU</t>
  </si>
  <si>
    <t>2012NZL</t>
  </si>
  <si>
    <t>2012LBY</t>
  </si>
  <si>
    <t>2012CZE</t>
  </si>
  <si>
    <t>2012TUN</t>
  </si>
  <si>
    <t>2012HND</t>
  </si>
  <si>
    <t>2012PRT</t>
  </si>
  <si>
    <t>2012LKA</t>
  </si>
  <si>
    <t>2012PRY</t>
  </si>
  <si>
    <t>2012UZB</t>
  </si>
  <si>
    <t>2012BOL</t>
  </si>
  <si>
    <t>2012BLR</t>
  </si>
  <si>
    <t>2012SVN</t>
  </si>
  <si>
    <t>2012TUR</t>
  </si>
  <si>
    <t>2012ISL</t>
  </si>
  <si>
    <t>2012ROU</t>
  </si>
  <si>
    <t>2012PAK</t>
  </si>
  <si>
    <t>2012MYS</t>
  </si>
  <si>
    <t>2012IND</t>
  </si>
  <si>
    <t>2012TWN</t>
  </si>
  <si>
    <t>2012KGZ</t>
  </si>
  <si>
    <t>2012DOM</t>
  </si>
  <si>
    <t>2012POL</t>
  </si>
  <si>
    <t>2012URY</t>
  </si>
  <si>
    <t>2012TJK</t>
  </si>
  <si>
    <t>2012JPN</t>
  </si>
  <si>
    <t>2012SVK</t>
  </si>
  <si>
    <t>2012CHN</t>
  </si>
  <si>
    <t>2012LBN</t>
  </si>
  <si>
    <t>2012ARM</t>
  </si>
  <si>
    <t>2012BIH</t>
  </si>
  <si>
    <t>2012LTU</t>
  </si>
  <si>
    <t>2012LAO</t>
  </si>
  <si>
    <t>2012GRC</t>
  </si>
  <si>
    <t>2012CYP</t>
  </si>
  <si>
    <t>2012GHA</t>
  </si>
  <si>
    <t>2012KOR</t>
  </si>
  <si>
    <t>2012NPL</t>
  </si>
  <si>
    <t>2012CAN</t>
  </si>
  <si>
    <t>2012MLT</t>
  </si>
  <si>
    <t>2012BEL</t>
  </si>
  <si>
    <t>2012SDN</t>
  </si>
  <si>
    <t>2012MKD</t>
  </si>
  <si>
    <t>2012ETH</t>
  </si>
  <si>
    <t>2012AZE</t>
  </si>
  <si>
    <t>2012LVA</t>
  </si>
  <si>
    <t>2012MRT</t>
  </si>
  <si>
    <t>2012MNE</t>
  </si>
  <si>
    <t>2012HUN</t>
  </si>
  <si>
    <t>2012GEO</t>
  </si>
  <si>
    <t>2012YEM</t>
  </si>
  <si>
    <t>2012EGY</t>
  </si>
  <si>
    <t>2012UKR</t>
  </si>
  <si>
    <t>2012MMR</t>
  </si>
  <si>
    <t>2012AUS</t>
  </si>
  <si>
    <t>2012KHM</t>
  </si>
  <si>
    <t>2012HTI</t>
  </si>
  <si>
    <t>2012SRB</t>
  </si>
  <si>
    <t>2012KEN</t>
  </si>
  <si>
    <t>2012USA</t>
  </si>
  <si>
    <t>2012ZMB</t>
  </si>
  <si>
    <t>2012BGR</t>
  </si>
  <si>
    <t>2012IRN</t>
  </si>
  <si>
    <t>2012IRQ</t>
  </si>
  <si>
    <t>2012ZWE</t>
  </si>
  <si>
    <t>2012COD</t>
  </si>
  <si>
    <t>2012EST</t>
  </si>
  <si>
    <t>2012RUS</t>
  </si>
  <si>
    <t>2012BHR</t>
  </si>
  <si>
    <t>2012SEN</t>
  </si>
  <si>
    <t>2012MWI</t>
  </si>
  <si>
    <t>2012KAZ</t>
  </si>
  <si>
    <t>2012TZA</t>
  </si>
  <si>
    <t>2012UGA</t>
  </si>
  <si>
    <t>2012SAU</t>
  </si>
  <si>
    <t>2012COG</t>
  </si>
  <si>
    <t>2012NGA</t>
  </si>
  <si>
    <t>2012AFG</t>
  </si>
  <si>
    <t>2012ARE</t>
  </si>
  <si>
    <t>2012MDG</t>
  </si>
  <si>
    <t>2012TTO</t>
  </si>
  <si>
    <t>2012SGP</t>
  </si>
  <si>
    <t>2012ZAF</t>
  </si>
  <si>
    <t>2012RWA</t>
  </si>
  <si>
    <t>2012SLE</t>
  </si>
  <si>
    <t>2012CMR</t>
  </si>
  <si>
    <t>2012TKM</t>
  </si>
  <si>
    <t>2012NER</t>
  </si>
  <si>
    <t>2012KWT</t>
  </si>
  <si>
    <t>2012HKG</t>
  </si>
  <si>
    <t>2012GAB</t>
  </si>
  <si>
    <t>2012BFA</t>
  </si>
  <si>
    <t>2012BWA</t>
  </si>
  <si>
    <t>2012MLI</t>
  </si>
  <si>
    <t>2012MNG</t>
  </si>
  <si>
    <t>2012LUX</t>
  </si>
  <si>
    <t>2012GIN</t>
  </si>
  <si>
    <t>2012QAT</t>
  </si>
  <si>
    <t>2012BEN</t>
  </si>
  <si>
    <t>2012TCD</t>
  </si>
  <si>
    <t>2011VUT</t>
  </si>
  <si>
    <t>2011BTN</t>
  </si>
  <si>
    <t>2011COM</t>
  </si>
  <si>
    <t>2011CIV</t>
  </si>
  <si>
    <t>2011ETH</t>
  </si>
  <si>
    <t>2011ISL</t>
  </si>
  <si>
    <t>2011LBR</t>
  </si>
  <si>
    <t>2011LBY</t>
  </si>
  <si>
    <t>2011MMR</t>
  </si>
  <si>
    <t>2011NAM</t>
  </si>
  <si>
    <t>2011NOR</t>
  </si>
  <si>
    <t>2011PSE</t>
  </si>
  <si>
    <t>2011CHE</t>
  </si>
  <si>
    <t>2011CRI</t>
  </si>
  <si>
    <t>2011PAN</t>
  </si>
  <si>
    <t>2011COL</t>
  </si>
  <si>
    <t>2011ALB</t>
  </si>
  <si>
    <t>2011THA</t>
  </si>
  <si>
    <t>2011BRA</t>
  </si>
  <si>
    <t>2011CHL</t>
  </si>
  <si>
    <t>2011MDA</t>
  </si>
  <si>
    <t>2011MEX</t>
  </si>
  <si>
    <t>2011PER</t>
  </si>
  <si>
    <t>2011VNM</t>
  </si>
  <si>
    <t>2011SWE</t>
  </si>
  <si>
    <t>2011GTM</t>
  </si>
  <si>
    <t>2011ARG</t>
  </si>
  <si>
    <t>2011ECU</t>
  </si>
  <si>
    <t>2011FRA</t>
  </si>
  <si>
    <t>2011ESP</t>
  </si>
  <si>
    <t>2011DZA</t>
  </si>
  <si>
    <t>2011NLD</t>
  </si>
  <si>
    <t>2011NIC</t>
  </si>
  <si>
    <t>2011DNK</t>
  </si>
  <si>
    <t>2011JOR</t>
  </si>
  <si>
    <t>2011BGD</t>
  </si>
  <si>
    <t>2011VEN</t>
  </si>
  <si>
    <t>2011ISR</t>
  </si>
  <si>
    <t>2011PHL</t>
  </si>
  <si>
    <t>2011TUN</t>
  </si>
  <si>
    <t>2011HND</t>
  </si>
  <si>
    <t>2011AUT</t>
  </si>
  <si>
    <t>2011GBR</t>
  </si>
  <si>
    <t>2011DOM</t>
  </si>
  <si>
    <t>2011IRL</t>
  </si>
  <si>
    <t>2011MAR</t>
  </si>
  <si>
    <t>2011JAM</t>
  </si>
  <si>
    <t>2011SLV</t>
  </si>
  <si>
    <t>2011ITA</t>
  </si>
  <si>
    <t>2011LBN</t>
  </si>
  <si>
    <t>2011PRT</t>
  </si>
  <si>
    <t>2011NZL</t>
  </si>
  <si>
    <t>2011IDN</t>
  </si>
  <si>
    <t>2011URY</t>
  </si>
  <si>
    <t>2011CZE</t>
  </si>
  <si>
    <t>2011KOR</t>
  </si>
  <si>
    <t>2011MUS</t>
  </si>
  <si>
    <t>2011GHA</t>
  </si>
  <si>
    <t>2011FIN</t>
  </si>
  <si>
    <t>2011PAK</t>
  </si>
  <si>
    <t>2011DEU</t>
  </si>
  <si>
    <t>2011LKA</t>
  </si>
  <si>
    <t>2011JPN</t>
  </si>
  <si>
    <t>2011TWN</t>
  </si>
  <si>
    <t>2011PRY</t>
  </si>
  <si>
    <t>2011HRV</t>
  </si>
  <si>
    <t>2011TUR</t>
  </si>
  <si>
    <t>2011CYP</t>
  </si>
  <si>
    <t>2011BOL</t>
  </si>
  <si>
    <t>2011MYS</t>
  </si>
  <si>
    <t>2011BLR</t>
  </si>
  <si>
    <t>2011UZB</t>
  </si>
  <si>
    <t>2011IND</t>
  </si>
  <si>
    <t>2011BIH</t>
  </si>
  <si>
    <t>2011ROU</t>
  </si>
  <si>
    <t>2011GRC</t>
  </si>
  <si>
    <t>2011CHN</t>
  </si>
  <si>
    <t>2011SVN</t>
  </si>
  <si>
    <t>2011KGZ</t>
  </si>
  <si>
    <t>2011ARM</t>
  </si>
  <si>
    <t>2011MKD</t>
  </si>
  <si>
    <t>2011MLT</t>
  </si>
  <si>
    <t>2011POL</t>
  </si>
  <si>
    <t>2011CAN</t>
  </si>
  <si>
    <t>2011SVK</t>
  </si>
  <si>
    <t>2011TJK</t>
  </si>
  <si>
    <t>2011LAO</t>
  </si>
  <si>
    <t>2011HTI</t>
  </si>
  <si>
    <t>2011MRT</t>
  </si>
  <si>
    <t>2011HUN</t>
  </si>
  <si>
    <t>2011BEL</t>
  </si>
  <si>
    <t>2011AUS</t>
  </si>
  <si>
    <t>2011GEO</t>
  </si>
  <si>
    <t>2011KHM</t>
  </si>
  <si>
    <t>2011LTU</t>
  </si>
  <si>
    <t>2011LVA</t>
  </si>
  <si>
    <t>2011UKR</t>
  </si>
  <si>
    <t>2011EGY</t>
  </si>
  <si>
    <t>2011MDG</t>
  </si>
  <si>
    <t>2011AZE</t>
  </si>
  <si>
    <t>2011SDN</t>
  </si>
  <si>
    <t>2011MNE</t>
  </si>
  <si>
    <t>2011NPL</t>
  </si>
  <si>
    <t>2011RWA</t>
  </si>
  <si>
    <t>2011YEM</t>
  </si>
  <si>
    <t>2011COG</t>
  </si>
  <si>
    <t>2011USA</t>
  </si>
  <si>
    <t>2011IRN</t>
  </si>
  <si>
    <t>2011UGA</t>
  </si>
  <si>
    <t>2011IRQ</t>
  </si>
  <si>
    <t>2011KEN</t>
  </si>
  <si>
    <t>2011NER</t>
  </si>
  <si>
    <t>2011SAU</t>
  </si>
  <si>
    <t>2011ZMB</t>
  </si>
  <si>
    <t>2011EST</t>
  </si>
  <si>
    <t>2011SEN</t>
  </si>
  <si>
    <t>2011KAZ</t>
  </si>
  <si>
    <t>2011SRB</t>
  </si>
  <si>
    <t>2011BFA</t>
  </si>
  <si>
    <t>2011COD</t>
  </si>
  <si>
    <t>2011BGR</t>
  </si>
  <si>
    <t>2011RUS</t>
  </si>
  <si>
    <t>2011MOZ</t>
  </si>
  <si>
    <t>2011TZA</t>
  </si>
  <si>
    <t>2011BHR</t>
  </si>
  <si>
    <t>2011SGP</t>
  </si>
  <si>
    <t>2011TKM</t>
  </si>
  <si>
    <t>2011TTO</t>
  </si>
  <si>
    <t>2011AFG</t>
  </si>
  <si>
    <t>2011ARE</t>
  </si>
  <si>
    <t>2011HKG</t>
  </si>
  <si>
    <t>2011CMR</t>
  </si>
  <si>
    <t>2011ZWE</t>
  </si>
  <si>
    <t>2011MNG</t>
  </si>
  <si>
    <t>2011SLE</t>
  </si>
  <si>
    <t>2011KWT</t>
  </si>
  <si>
    <t>2011NGA</t>
  </si>
  <si>
    <t>2011MLI</t>
  </si>
  <si>
    <t>2011MWI</t>
  </si>
  <si>
    <t>2011GAB</t>
  </si>
  <si>
    <t>2011ZAF</t>
  </si>
  <si>
    <t>2011GIN</t>
  </si>
  <si>
    <t>2011BEN</t>
  </si>
  <si>
    <t>2011BDI</t>
  </si>
  <si>
    <t>2011LUX</t>
  </si>
  <si>
    <t>2011QAT</t>
  </si>
  <si>
    <t>2011TCD</t>
  </si>
  <si>
    <t>2011LSO</t>
  </si>
  <si>
    <t>2011TGO</t>
  </si>
  <si>
    <t>2011SWZ</t>
  </si>
  <si>
    <t>2011CAF</t>
  </si>
  <si>
    <t>2011BWA</t>
  </si>
  <si>
    <t>2010VUT</t>
  </si>
  <si>
    <t>2010BEN</t>
  </si>
  <si>
    <t>2010BTN</t>
  </si>
  <si>
    <t>2010COM</t>
  </si>
  <si>
    <t>2010COG</t>
  </si>
  <si>
    <t>2010CIV</t>
  </si>
  <si>
    <t>2010SWZ</t>
  </si>
  <si>
    <t>2010ETH</t>
  </si>
  <si>
    <t>2010GAB</t>
  </si>
  <si>
    <t>2010GIN</t>
  </si>
  <si>
    <t>2010ISL</t>
  </si>
  <si>
    <t>2010IRN</t>
  </si>
  <si>
    <t>2010JAM</t>
  </si>
  <si>
    <t>2010LAO</t>
  </si>
  <si>
    <t>2010LSO</t>
  </si>
  <si>
    <t>2010LBY</t>
  </si>
  <si>
    <t>2010MDG</t>
  </si>
  <si>
    <t>2010MUS</t>
  </si>
  <si>
    <t>2010MOZ</t>
  </si>
  <si>
    <t>2010MMR</t>
  </si>
  <si>
    <t>2010NAM</t>
  </si>
  <si>
    <t>2010NOR</t>
  </si>
  <si>
    <t>2010PSE</t>
  </si>
  <si>
    <t>2010CHE</t>
  </si>
  <si>
    <t>2010TGO</t>
  </si>
  <si>
    <t>2010TTO</t>
  </si>
  <si>
    <t>2010CRI</t>
  </si>
  <si>
    <t>2010PAN</t>
  </si>
  <si>
    <t>2010SLV</t>
  </si>
  <si>
    <t>2010COL</t>
  </si>
  <si>
    <t>2010GTM</t>
  </si>
  <si>
    <t>2010CHL</t>
  </si>
  <si>
    <t>2010BRA</t>
  </si>
  <si>
    <t>2010MEX</t>
  </si>
  <si>
    <t>2010MDA</t>
  </si>
  <si>
    <t>2010HND</t>
  </si>
  <si>
    <t>2010THA</t>
  </si>
  <si>
    <t>2010SWE</t>
  </si>
  <si>
    <t>2010ALB</t>
  </si>
  <si>
    <t>2010NIC</t>
  </si>
  <si>
    <t>2010VEN</t>
  </si>
  <si>
    <t>2010ECU</t>
  </si>
  <si>
    <t>2010DZA</t>
  </si>
  <si>
    <t>2010PER</t>
  </si>
  <si>
    <t>2010ARG</t>
  </si>
  <si>
    <t>2010FRA</t>
  </si>
  <si>
    <t>2010VNM</t>
  </si>
  <si>
    <t>2010TUN</t>
  </si>
  <si>
    <t>2010ESP</t>
  </si>
  <si>
    <t>2010NLD</t>
  </si>
  <si>
    <t>2010JOR</t>
  </si>
  <si>
    <t>2010DNK</t>
  </si>
  <si>
    <t>2010ISR</t>
  </si>
  <si>
    <t>2010PHL</t>
  </si>
  <si>
    <t>2010PAK</t>
  </si>
  <si>
    <t>2010IDN</t>
  </si>
  <si>
    <t>2010BGD</t>
  </si>
  <si>
    <t>2010ITA</t>
  </si>
  <si>
    <t>2010AUT</t>
  </si>
  <si>
    <t>2010IRL</t>
  </si>
  <si>
    <t>2010GBR</t>
  </si>
  <si>
    <t>2010NZL</t>
  </si>
  <si>
    <t>2010TUR</t>
  </si>
  <si>
    <t>2010HRV</t>
  </si>
  <si>
    <t>2010PRY</t>
  </si>
  <si>
    <t>2010IND</t>
  </si>
  <si>
    <t>2010DEU</t>
  </si>
  <si>
    <t>2010LBN</t>
  </si>
  <si>
    <t>2010JPN</t>
  </si>
  <si>
    <t>2010URY</t>
  </si>
  <si>
    <t>2010CZE</t>
  </si>
  <si>
    <t>2010PRT</t>
  </si>
  <si>
    <t>2010SVN</t>
  </si>
  <si>
    <t>2010BOL</t>
  </si>
  <si>
    <t>2010TWN</t>
  </si>
  <si>
    <t>2010GRC</t>
  </si>
  <si>
    <t>2010LKA</t>
  </si>
  <si>
    <t>2010DOM</t>
  </si>
  <si>
    <t>2010FIN</t>
  </si>
  <si>
    <t>2010ARM</t>
  </si>
  <si>
    <t>2010POL</t>
  </si>
  <si>
    <t>2010BLR</t>
  </si>
  <si>
    <t>2010KGZ</t>
  </si>
  <si>
    <t>2010MYS</t>
  </si>
  <si>
    <t>2010CYP</t>
  </si>
  <si>
    <t>2010SVK</t>
  </si>
  <si>
    <t>2010TJK</t>
  </si>
  <si>
    <t>2010ROU</t>
  </si>
  <si>
    <t>2010EGY</t>
  </si>
  <si>
    <t>2010BIH</t>
  </si>
  <si>
    <t>2010CAN</t>
  </si>
  <si>
    <t>2010KOR</t>
  </si>
  <si>
    <t>2010MAR</t>
  </si>
  <si>
    <t>2010NPL</t>
  </si>
  <si>
    <t>2010YEM</t>
  </si>
  <si>
    <t>2010CHN</t>
  </si>
  <si>
    <t>2010MNE</t>
  </si>
  <si>
    <t>2010MLT</t>
  </si>
  <si>
    <t>2010AUS</t>
  </si>
  <si>
    <t>2010MRT</t>
  </si>
  <si>
    <t>2010GEO</t>
  </si>
  <si>
    <t>2010BEL</t>
  </si>
  <si>
    <t>2010UZB</t>
  </si>
  <si>
    <t>2010AFG</t>
  </si>
  <si>
    <t>2010SDN</t>
  </si>
  <si>
    <t>2010UKR</t>
  </si>
  <si>
    <t>2010KHM</t>
  </si>
  <si>
    <t>2010LTU</t>
  </si>
  <si>
    <t>2010SEN</t>
  </si>
  <si>
    <t>2010IRQ</t>
  </si>
  <si>
    <t>2010HUN</t>
  </si>
  <si>
    <t>2010BHR</t>
  </si>
  <si>
    <t>2010GHA</t>
  </si>
  <si>
    <t>2010MKD</t>
  </si>
  <si>
    <t>2010LVA</t>
  </si>
  <si>
    <t>2010RWA</t>
  </si>
  <si>
    <t>2010USA</t>
  </si>
  <si>
    <t>2010TKM</t>
  </si>
  <si>
    <t>2010AZE</t>
  </si>
  <si>
    <t>2010ZMB</t>
  </si>
  <si>
    <t>2010KEN</t>
  </si>
  <si>
    <t>2010LBR</t>
  </si>
  <si>
    <t>2010BGR</t>
  </si>
  <si>
    <t>2010SRB</t>
  </si>
  <si>
    <t>2010EST</t>
  </si>
  <si>
    <t>2010RUS</t>
  </si>
  <si>
    <t>2010MWI</t>
  </si>
  <si>
    <t>2010ARE</t>
  </si>
  <si>
    <t>2010SAU</t>
  </si>
  <si>
    <t>2010KAZ</t>
  </si>
  <si>
    <t>2010MNG</t>
  </si>
  <si>
    <t>2010HKG</t>
  </si>
  <si>
    <t>2010CMR</t>
  </si>
  <si>
    <t>2010SGP</t>
  </si>
  <si>
    <t>2010NER</t>
  </si>
  <si>
    <t>2010COD</t>
  </si>
  <si>
    <t>2010UGA</t>
  </si>
  <si>
    <t>2010KWT</t>
  </si>
  <si>
    <t>2010BDI</t>
  </si>
  <si>
    <t>2010BFA</t>
  </si>
  <si>
    <t>2010NGA</t>
  </si>
  <si>
    <t>2010SLE</t>
  </si>
  <si>
    <t>2010LUX</t>
  </si>
  <si>
    <t>2010ZWE</t>
  </si>
  <si>
    <t>2010ZAF</t>
  </si>
  <si>
    <t>2010TZA</t>
  </si>
  <si>
    <t>2010QAT</t>
  </si>
  <si>
    <t>2010MLI</t>
  </si>
  <si>
    <t>2010TCD</t>
  </si>
  <si>
    <t>2010CAF</t>
  </si>
  <si>
    <t>2010BWA</t>
  </si>
  <si>
    <t>2010HTI</t>
  </si>
  <si>
    <t>2009VUT</t>
  </si>
  <si>
    <t>2009DZA</t>
  </si>
  <si>
    <t>2009BEN</t>
  </si>
  <si>
    <t>2009BTN</t>
  </si>
  <si>
    <t>2009BGR</t>
  </si>
  <si>
    <t>2009CAF</t>
  </si>
  <si>
    <t>2009COM</t>
  </si>
  <si>
    <t>2009COG</t>
  </si>
  <si>
    <t>2009CZE</t>
  </si>
  <si>
    <t>2009SWZ</t>
  </si>
  <si>
    <t>2009ETH</t>
  </si>
  <si>
    <t>2009GAB</t>
  </si>
  <si>
    <t>2009GIN</t>
  </si>
  <si>
    <t>2009ISL</t>
  </si>
  <si>
    <t>2009IRN</t>
  </si>
  <si>
    <t>2009JAM</t>
  </si>
  <si>
    <t>2009LAO</t>
  </si>
  <si>
    <t>2009LSO</t>
  </si>
  <si>
    <t>2009LBY</t>
  </si>
  <si>
    <t>2009MDG</t>
  </si>
  <si>
    <t>2009MUS</t>
  </si>
  <si>
    <t>2009MAR</t>
  </si>
  <si>
    <t>2009MOZ</t>
  </si>
  <si>
    <t>2009MMR</t>
  </si>
  <si>
    <t>2009NAM</t>
  </si>
  <si>
    <t>2009NOR</t>
  </si>
  <si>
    <t>2009PSE</t>
  </si>
  <si>
    <t>2009SVK</t>
  </si>
  <si>
    <t>2009TGO</t>
  </si>
  <si>
    <t>2009TTO</t>
  </si>
  <si>
    <t>2009CRI</t>
  </si>
  <si>
    <t>2009SLV</t>
  </si>
  <si>
    <t>2009PAN</t>
  </si>
  <si>
    <t>2009GTM</t>
  </si>
  <si>
    <t>2009BRA</t>
  </si>
  <si>
    <t>2009CHL</t>
  </si>
  <si>
    <t>2009COL</t>
  </si>
  <si>
    <t>2009MEX</t>
  </si>
  <si>
    <t>2009HND</t>
  </si>
  <si>
    <t>2009ALB</t>
  </si>
  <si>
    <t>2009SWE</t>
  </si>
  <si>
    <t>2009MDA</t>
  </si>
  <si>
    <t>2009ECU</t>
  </si>
  <si>
    <t>2009PER</t>
  </si>
  <si>
    <t>2009VNM</t>
  </si>
  <si>
    <t>2009ARG</t>
  </si>
  <si>
    <t>2009JOR</t>
  </si>
  <si>
    <t>2009NIC</t>
  </si>
  <si>
    <t>2009VEN</t>
  </si>
  <si>
    <t>2009THA</t>
  </si>
  <si>
    <t>2009NLD</t>
  </si>
  <si>
    <t>2009ISR</t>
  </si>
  <si>
    <t>2009TUN</t>
  </si>
  <si>
    <t>2009ESP</t>
  </si>
  <si>
    <t>2009BGD</t>
  </si>
  <si>
    <t>2009DOM</t>
  </si>
  <si>
    <t>2009FRA</t>
  </si>
  <si>
    <t>2009DNK</t>
  </si>
  <si>
    <t>2009PHL</t>
  </si>
  <si>
    <t>2009AUT</t>
  </si>
  <si>
    <t>2009IDN</t>
  </si>
  <si>
    <t>2009ITA</t>
  </si>
  <si>
    <t>2009GBR</t>
  </si>
  <si>
    <t>2009NZL</t>
  </si>
  <si>
    <t>2009NPL</t>
  </si>
  <si>
    <t>2009PRT</t>
  </si>
  <si>
    <t>2009FIN</t>
  </si>
  <si>
    <t>2009CHE</t>
  </si>
  <si>
    <t>2009LBN</t>
  </si>
  <si>
    <t>2009BOL</t>
  </si>
  <si>
    <t>2009DEU</t>
  </si>
  <si>
    <t>2009URY</t>
  </si>
  <si>
    <t>2009TUR</t>
  </si>
  <si>
    <t>2009ROU</t>
  </si>
  <si>
    <t>2009PRY</t>
  </si>
  <si>
    <t>2009IRL</t>
  </si>
  <si>
    <t>2009EGY</t>
  </si>
  <si>
    <t>2009YEM</t>
  </si>
  <si>
    <t>2009BLR</t>
  </si>
  <si>
    <t>2009JPN</t>
  </si>
  <si>
    <t>2009HRV</t>
  </si>
  <si>
    <t>2009CYP</t>
  </si>
  <si>
    <t>2009TJK</t>
  </si>
  <si>
    <t>2009PAK</t>
  </si>
  <si>
    <t>2009BIH</t>
  </si>
  <si>
    <t>2009TWN</t>
  </si>
  <si>
    <t>2009MLT</t>
  </si>
  <si>
    <t>2009SVN</t>
  </si>
  <si>
    <t>2009POL</t>
  </si>
  <si>
    <t>2009GRC</t>
  </si>
  <si>
    <t>2009KGZ</t>
  </si>
  <si>
    <t>2009MYS</t>
  </si>
  <si>
    <t>2009LKA</t>
  </si>
  <si>
    <t>2009CAN</t>
  </si>
  <si>
    <t>2009IND</t>
  </si>
  <si>
    <t>2009ARM</t>
  </si>
  <si>
    <t>2009KOR</t>
  </si>
  <si>
    <t>2009BEL</t>
  </si>
  <si>
    <t>2009LTU</t>
  </si>
  <si>
    <t>2009CHN</t>
  </si>
  <si>
    <t>2009UKR</t>
  </si>
  <si>
    <t>2009UZB</t>
  </si>
  <si>
    <t>2009MNE</t>
  </si>
  <si>
    <t>2009MKD</t>
  </si>
  <si>
    <t>2009HUN</t>
  </si>
  <si>
    <t>2009AUS</t>
  </si>
  <si>
    <t>2009SDN</t>
  </si>
  <si>
    <t>2009KHM</t>
  </si>
  <si>
    <t>2009SEN</t>
  </si>
  <si>
    <t>2009TKM</t>
  </si>
  <si>
    <t>2009MRT</t>
  </si>
  <si>
    <t>2009GEO</t>
  </si>
  <si>
    <t>2009AZE</t>
  </si>
  <si>
    <t>2009LVA</t>
  </si>
  <si>
    <t>2009MWI</t>
  </si>
  <si>
    <t>2009USA</t>
  </si>
  <si>
    <t>2009BHR</t>
  </si>
  <si>
    <t>2009IRQ</t>
  </si>
  <si>
    <t>2009AFG</t>
  </si>
  <si>
    <t>2009RWA</t>
  </si>
  <si>
    <t>2009GHA</t>
  </si>
  <si>
    <t>2009SRB</t>
  </si>
  <si>
    <t>2009ZMB</t>
  </si>
  <si>
    <t>2009KEN</t>
  </si>
  <si>
    <t>2009LBR</t>
  </si>
  <si>
    <t>2009UGA</t>
  </si>
  <si>
    <t>2009RUS</t>
  </si>
  <si>
    <t>2009SAU</t>
  </si>
  <si>
    <t>2009CMR</t>
  </si>
  <si>
    <t>2009HTI</t>
  </si>
  <si>
    <t>2009EST</t>
  </si>
  <si>
    <t>2009HKG</t>
  </si>
  <si>
    <t>2009NER</t>
  </si>
  <si>
    <t>2009MNG</t>
  </si>
  <si>
    <t>2009SGP</t>
  </si>
  <si>
    <t>2009KAZ</t>
  </si>
  <si>
    <t>2009ARE</t>
  </si>
  <si>
    <t>2009NGA</t>
  </si>
  <si>
    <t>2009COD</t>
  </si>
  <si>
    <t>2009CIV</t>
  </si>
  <si>
    <t>2009ZAF</t>
  </si>
  <si>
    <t>2009KWT</t>
  </si>
  <si>
    <t>2009BDI</t>
  </si>
  <si>
    <t>2009BFA</t>
  </si>
  <si>
    <t>2009BWA</t>
  </si>
  <si>
    <t>2009LUX</t>
  </si>
  <si>
    <t>2009TZA</t>
  </si>
  <si>
    <t>2009MLI</t>
  </si>
  <si>
    <t>2009QAT</t>
  </si>
  <si>
    <t>2009SLE</t>
  </si>
  <si>
    <t>2009ZWE</t>
  </si>
  <si>
    <t>2009TCD</t>
  </si>
  <si>
    <t>2008VUT</t>
  </si>
  <si>
    <t>2008DZA</t>
  </si>
  <si>
    <t>2008BHR</t>
  </si>
  <si>
    <t>2008BTN</t>
  </si>
  <si>
    <t>2008BIH</t>
  </si>
  <si>
    <t>2008BGR</t>
  </si>
  <si>
    <t>2008CAF</t>
  </si>
  <si>
    <t>2008COM</t>
  </si>
  <si>
    <t>2008COD</t>
  </si>
  <si>
    <t>2008CIV</t>
  </si>
  <si>
    <t>2008CYP</t>
  </si>
  <si>
    <t>2008CZE</t>
  </si>
  <si>
    <t>2008SWZ</t>
  </si>
  <si>
    <t>2008ETH</t>
  </si>
  <si>
    <t>2008GAB</t>
  </si>
  <si>
    <t>2008GIN</t>
  </si>
  <si>
    <t>2008JAM</t>
  </si>
  <si>
    <t>2008KWT</t>
  </si>
  <si>
    <t>2008LSO</t>
  </si>
  <si>
    <t>2008LBY</t>
  </si>
  <si>
    <t>2008LUX</t>
  </si>
  <si>
    <t>2008MLT</t>
  </si>
  <si>
    <t>2008MUS</t>
  </si>
  <si>
    <t>2008MAR</t>
  </si>
  <si>
    <t>2008MMR</t>
  </si>
  <si>
    <t>2008NAM</t>
  </si>
  <si>
    <t>2008PSE</t>
  </si>
  <si>
    <t>2008QAT</t>
  </si>
  <si>
    <t>2008SVK</t>
  </si>
  <si>
    <t>2008SVN</t>
  </si>
  <si>
    <t>2008SDN</t>
  </si>
  <si>
    <t>2008CHE</t>
  </si>
  <si>
    <t>2008TUN</t>
  </si>
  <si>
    <t>2008TKM</t>
  </si>
  <si>
    <t>2008ARE</t>
  </si>
  <si>
    <t>2008CRI</t>
  </si>
  <si>
    <t>2008PAN</t>
  </si>
  <si>
    <t>2008GTM</t>
  </si>
  <si>
    <t>2008COL</t>
  </si>
  <si>
    <t>2008BRA</t>
  </si>
  <si>
    <t>2008MEX</t>
  </si>
  <si>
    <t>2008MDA</t>
  </si>
  <si>
    <t>2008SWE</t>
  </si>
  <si>
    <t>2008VNM</t>
  </si>
  <si>
    <t>2008ESP</t>
  </si>
  <si>
    <t>2008ALB</t>
  </si>
  <si>
    <t>2008CHL</t>
  </si>
  <si>
    <t>2008FRA</t>
  </si>
  <si>
    <t>2008THA</t>
  </si>
  <si>
    <t>2008HND</t>
  </si>
  <si>
    <t>2008ECU</t>
  </si>
  <si>
    <t>2008NOR</t>
  </si>
  <si>
    <t>2008NLD</t>
  </si>
  <si>
    <t>2008PER</t>
  </si>
  <si>
    <t>2008SLV</t>
  </si>
  <si>
    <t>2008BGD</t>
  </si>
  <si>
    <t>2008ITA</t>
  </si>
  <si>
    <t>2008DNK</t>
  </si>
  <si>
    <t>2008NIC</t>
  </si>
  <si>
    <t>2008TJK</t>
  </si>
  <si>
    <t>2008ARG</t>
  </si>
  <si>
    <t>2008VEN</t>
  </si>
  <si>
    <t>2008ISR</t>
  </si>
  <si>
    <t>2008PRT</t>
  </si>
  <si>
    <t>2008AUT</t>
  </si>
  <si>
    <t>2008LKA</t>
  </si>
  <si>
    <t>2008IND</t>
  </si>
  <si>
    <t>2008PHL</t>
  </si>
  <si>
    <t>2008GBR</t>
  </si>
  <si>
    <t>2008GRC</t>
  </si>
  <si>
    <t>2008NZL</t>
  </si>
  <si>
    <t>2008PRY</t>
  </si>
  <si>
    <t>2008MYS</t>
  </si>
  <si>
    <t>2008ARM</t>
  </si>
  <si>
    <t>2008JOR</t>
  </si>
  <si>
    <t>2008DOM</t>
  </si>
  <si>
    <t>2008CHN</t>
  </si>
  <si>
    <t>2008IDN</t>
  </si>
  <si>
    <t>2008HRV</t>
  </si>
  <si>
    <t>2008YEM</t>
  </si>
  <si>
    <t>2008FIN</t>
  </si>
  <si>
    <t>2008IRL</t>
  </si>
  <si>
    <t>2008TUR</t>
  </si>
  <si>
    <t>2008DEU</t>
  </si>
  <si>
    <t>2008JPN</t>
  </si>
  <si>
    <t>2008LBN</t>
  </si>
  <si>
    <t>2008ROU</t>
  </si>
  <si>
    <t>2008POL</t>
  </si>
  <si>
    <t>2008NPL</t>
  </si>
  <si>
    <t>2008EGY</t>
  </si>
  <si>
    <t>2008LAO</t>
  </si>
  <si>
    <t>2008KGZ</t>
  </si>
  <si>
    <t>2008ISL</t>
  </si>
  <si>
    <t>2008BOL</t>
  </si>
  <si>
    <t>2008CAN</t>
  </si>
  <si>
    <t>2008KHM</t>
  </si>
  <si>
    <t>2008URY</t>
  </si>
  <si>
    <t>2008BLR</t>
  </si>
  <si>
    <t>2008TWN</t>
  </si>
  <si>
    <t>2008GHA</t>
  </si>
  <si>
    <t>2008SEN</t>
  </si>
  <si>
    <t>2008AUS</t>
  </si>
  <si>
    <t>2008MKD</t>
  </si>
  <si>
    <t>2008UZB</t>
  </si>
  <si>
    <t>2008MDG</t>
  </si>
  <si>
    <t>2008LTU</t>
  </si>
  <si>
    <t>2008GEO</t>
  </si>
  <si>
    <t>2008BEL</t>
  </si>
  <si>
    <t>2008PAK</t>
  </si>
  <si>
    <t>2008MNE</t>
  </si>
  <si>
    <t>2008IRN</t>
  </si>
  <si>
    <t>2008AZE</t>
  </si>
  <si>
    <t>2008KOR</t>
  </si>
  <si>
    <t>2008HUN</t>
  </si>
  <si>
    <t>2008RWA</t>
  </si>
  <si>
    <t>2008UKR</t>
  </si>
  <si>
    <t>2008LVA</t>
  </si>
  <si>
    <t>2008SAU</t>
  </si>
  <si>
    <t>2008IRQ</t>
  </si>
  <si>
    <t>2008MRT</t>
  </si>
  <si>
    <t>2008USA</t>
  </si>
  <si>
    <t>2008MWI</t>
  </si>
  <si>
    <t>2008SRB</t>
  </si>
  <si>
    <t>2008RUS</t>
  </si>
  <si>
    <t>2008LBR</t>
  </si>
  <si>
    <t>2008EST</t>
  </si>
  <si>
    <t>2008TTO</t>
  </si>
  <si>
    <t>2008HTI</t>
  </si>
  <si>
    <t>2008TZA</t>
  </si>
  <si>
    <t>2008UGA</t>
  </si>
  <si>
    <t>2008KAZ</t>
  </si>
  <si>
    <t>2008KEN</t>
  </si>
  <si>
    <t>2008MNG</t>
  </si>
  <si>
    <t>2008AFG</t>
  </si>
  <si>
    <t>2008NER</t>
  </si>
  <si>
    <t>2008SGP</t>
  </si>
  <si>
    <t>2008COG</t>
  </si>
  <si>
    <t>2008CMR</t>
  </si>
  <si>
    <t>2008HKG</t>
  </si>
  <si>
    <t>2008MOZ</t>
  </si>
  <si>
    <t>2008ZMB</t>
  </si>
  <si>
    <t>2008ZAF</t>
  </si>
  <si>
    <t>2008NGA</t>
  </si>
  <si>
    <t>2008BEN</t>
  </si>
  <si>
    <t>2008BFA</t>
  </si>
  <si>
    <t>2008BDI</t>
  </si>
  <si>
    <t>2008MLI</t>
  </si>
  <si>
    <t>2008TCD</t>
  </si>
  <si>
    <t>2008BWA</t>
  </si>
  <si>
    <t>2008TGO</t>
  </si>
  <si>
    <t>2008SLE</t>
  </si>
  <si>
    <t>2008ZWE</t>
  </si>
  <si>
    <t>2007VUT</t>
  </si>
  <si>
    <t>2007AFG</t>
  </si>
  <si>
    <t>2007DZA</t>
  </si>
  <si>
    <t>2007BHR</t>
  </si>
  <si>
    <t>2007BTN</t>
  </si>
  <si>
    <t>2007BDI</t>
  </si>
  <si>
    <t>2007COM</t>
  </si>
  <si>
    <t>2007COG</t>
  </si>
  <si>
    <t>2007COD</t>
  </si>
  <si>
    <t>2007CIV</t>
  </si>
  <si>
    <t>2007CYP</t>
  </si>
  <si>
    <t>2007SWZ</t>
  </si>
  <si>
    <t>2007ETH</t>
  </si>
  <si>
    <t>2007GAB</t>
  </si>
  <si>
    <t>2007GIN</t>
  </si>
  <si>
    <t>2007ISL</t>
  </si>
  <si>
    <t>2007IRQ</t>
  </si>
  <si>
    <t>2007JAM</t>
  </si>
  <si>
    <t>2007KWT</t>
  </si>
  <si>
    <t>2007LSO</t>
  </si>
  <si>
    <t>2007LBY</t>
  </si>
  <si>
    <t>2007LUX</t>
  </si>
  <si>
    <t>2007MLT</t>
  </si>
  <si>
    <t>2007MUS</t>
  </si>
  <si>
    <t>2007MAR</t>
  </si>
  <si>
    <t>2007MMR</t>
  </si>
  <si>
    <t>2007PSE</t>
  </si>
  <si>
    <t>2007QAT</t>
  </si>
  <si>
    <t>2007SVK</t>
  </si>
  <si>
    <t>2007SVN</t>
  </si>
  <si>
    <t>2007SDN</t>
  </si>
  <si>
    <t>2007CHE</t>
  </si>
  <si>
    <t>2007TUN</t>
  </si>
  <si>
    <t>2007TKM</t>
  </si>
  <si>
    <t>2007ARE</t>
  </si>
  <si>
    <t>2007CRI</t>
  </si>
  <si>
    <t>2007PAN</t>
  </si>
  <si>
    <t>2007GTM</t>
  </si>
  <si>
    <t>2007COL</t>
  </si>
  <si>
    <t>2007BRA</t>
  </si>
  <si>
    <t>2007MEX</t>
  </si>
  <si>
    <t>2007VNM</t>
  </si>
  <si>
    <t>2007THA</t>
  </si>
  <si>
    <t>2007CHL</t>
  </si>
  <si>
    <t>2007PER</t>
  </si>
  <si>
    <t>2007SWE</t>
  </si>
  <si>
    <t>2007VEN</t>
  </si>
  <si>
    <t>2007SLV</t>
  </si>
  <si>
    <t>2007FRA</t>
  </si>
  <si>
    <t>2007PHL</t>
  </si>
  <si>
    <t>2007ESP</t>
  </si>
  <si>
    <t>2007ALB</t>
  </si>
  <si>
    <t>2007MDA</t>
  </si>
  <si>
    <t>2007NLD</t>
  </si>
  <si>
    <t>2007JOR</t>
  </si>
  <si>
    <t>2007HND</t>
  </si>
  <si>
    <t>2007EGY</t>
  </si>
  <si>
    <t>2007ARG</t>
  </si>
  <si>
    <t>2007NOR</t>
  </si>
  <si>
    <t>2007MYS</t>
  </si>
  <si>
    <t>2007ECU</t>
  </si>
  <si>
    <t>2007GRC</t>
  </si>
  <si>
    <t>2007ITA</t>
  </si>
  <si>
    <t>2007PAK</t>
  </si>
  <si>
    <t>2007LKA</t>
  </si>
  <si>
    <t>2007DNK</t>
  </si>
  <si>
    <t>2007TUR</t>
  </si>
  <si>
    <t>2007IDN</t>
  </si>
  <si>
    <t>2007AUT</t>
  </si>
  <si>
    <t>2007ISR</t>
  </si>
  <si>
    <t>2007NIC</t>
  </si>
  <si>
    <t>2007DOM</t>
  </si>
  <si>
    <t>2007NZL</t>
  </si>
  <si>
    <t>2007ARM</t>
  </si>
  <si>
    <t>2007PRT</t>
  </si>
  <si>
    <t>2007CZE</t>
  </si>
  <si>
    <t>2007IND</t>
  </si>
  <si>
    <t>2007NPL</t>
  </si>
  <si>
    <t>2007BGD</t>
  </si>
  <si>
    <t>2007JPN</t>
  </si>
  <si>
    <t>2007LBN</t>
  </si>
  <si>
    <t>2007HRV</t>
  </si>
  <si>
    <t>2007CHN</t>
  </si>
  <si>
    <t>2007BIH</t>
  </si>
  <si>
    <t>2007GBR</t>
  </si>
  <si>
    <t>2007LAO</t>
  </si>
  <si>
    <t>2007BOL</t>
  </si>
  <si>
    <t>2007PRY</t>
  </si>
  <si>
    <t>2007DEU</t>
  </si>
  <si>
    <t>2007POL</t>
  </si>
  <si>
    <t>2007TJK</t>
  </si>
  <si>
    <t>2007ROU</t>
  </si>
  <si>
    <t>2007URY</t>
  </si>
  <si>
    <t>2007BLR</t>
  </si>
  <si>
    <t>2007YEM</t>
  </si>
  <si>
    <t>2007FIN</t>
  </si>
  <si>
    <t>2007KGZ</t>
  </si>
  <si>
    <t>2007GHA</t>
  </si>
  <si>
    <t>2007TWN</t>
  </si>
  <si>
    <t>2007IRL</t>
  </si>
  <si>
    <t>2007CAN</t>
  </si>
  <si>
    <t>2007KOR</t>
  </si>
  <si>
    <t>2007IRN</t>
  </si>
  <si>
    <t>2007MKD</t>
  </si>
  <si>
    <t>2007SAU</t>
  </si>
  <si>
    <t>2007LTU</t>
  </si>
  <si>
    <t>2007SEN</t>
  </si>
  <si>
    <t>2007UZB</t>
  </si>
  <si>
    <t>2007MNE</t>
  </si>
  <si>
    <t>2007AUS</t>
  </si>
  <si>
    <t>2007KHM</t>
  </si>
  <si>
    <t>2007UKR</t>
  </si>
  <si>
    <t>2007AZE</t>
  </si>
  <si>
    <t>2007BEL</t>
  </si>
  <si>
    <t>2007HUN</t>
  </si>
  <si>
    <t>2007MDG</t>
  </si>
  <si>
    <t>2007SRB</t>
  </si>
  <si>
    <t>2007RWA</t>
  </si>
  <si>
    <t>2007GEO</t>
  </si>
  <si>
    <t>2007USA</t>
  </si>
  <si>
    <t>2007KEN</t>
  </si>
  <si>
    <t>2007MRT</t>
  </si>
  <si>
    <t>2007MWI</t>
  </si>
  <si>
    <t>2007LVA</t>
  </si>
  <si>
    <t>2007MNG</t>
  </si>
  <si>
    <t>2007RUS</t>
  </si>
  <si>
    <t>2007EST</t>
  </si>
  <si>
    <t>2007HTI</t>
  </si>
  <si>
    <t>2007SGP</t>
  </si>
  <si>
    <t>2007BGR</t>
  </si>
  <si>
    <t>2007TZA</t>
  </si>
  <si>
    <t>2007TTO</t>
  </si>
  <si>
    <t>2007UGA</t>
  </si>
  <si>
    <t>2007HKG</t>
  </si>
  <si>
    <t>2007NER</t>
  </si>
  <si>
    <t>2007MOZ</t>
  </si>
  <si>
    <t>2007KAZ</t>
  </si>
  <si>
    <t>2007LBR</t>
  </si>
  <si>
    <t>2007CMR</t>
  </si>
  <si>
    <t>2007NGA</t>
  </si>
  <si>
    <t>2007ZAF</t>
  </si>
  <si>
    <t>2007BFA</t>
  </si>
  <si>
    <t>2007BEN</t>
  </si>
  <si>
    <t>2007MLI</t>
  </si>
  <si>
    <t>2007BWA</t>
  </si>
  <si>
    <t>2007NAM</t>
  </si>
  <si>
    <t>2007ZMB</t>
  </si>
  <si>
    <t>2007TGO</t>
  </si>
  <si>
    <t>2007TCD</t>
  </si>
  <si>
    <t>2007SLE</t>
  </si>
  <si>
    <t>2007CAF</t>
  </si>
  <si>
    <t>2007ZWE</t>
  </si>
  <si>
    <t>2006VUT</t>
  </si>
  <si>
    <t>2006AFG</t>
  </si>
  <si>
    <t>2006ALB</t>
  </si>
  <si>
    <t>2006DZA</t>
  </si>
  <si>
    <t>2006AUS</t>
  </si>
  <si>
    <t>2006BHR</t>
  </si>
  <si>
    <t>2006BEL</t>
  </si>
  <si>
    <t>2006BTN</t>
  </si>
  <si>
    <t>2006BIH</t>
  </si>
  <si>
    <t>2006BRA</t>
  </si>
  <si>
    <t>2006BGR</t>
  </si>
  <si>
    <t>2006BDI</t>
  </si>
  <si>
    <t>2006CAN</t>
  </si>
  <si>
    <t>2006CAF</t>
  </si>
  <si>
    <t>2006COM</t>
  </si>
  <si>
    <t>2006COG</t>
  </si>
  <si>
    <t>2006COD</t>
  </si>
  <si>
    <t>2006CIV</t>
  </si>
  <si>
    <t>2006HRV</t>
  </si>
  <si>
    <t>2006CZE</t>
  </si>
  <si>
    <t>2006DNK</t>
  </si>
  <si>
    <t>2006EGY</t>
  </si>
  <si>
    <t>2006SWZ</t>
  </si>
  <si>
    <t>2006ETH</t>
  </si>
  <si>
    <t>2006GAB</t>
  </si>
  <si>
    <t>2006DEU</t>
  </si>
  <si>
    <t>2006GRC</t>
  </si>
  <si>
    <t>2006GIN</t>
  </si>
  <si>
    <t>2006HUN</t>
  </si>
  <si>
    <t>2006ISL</t>
  </si>
  <si>
    <t>2006IRN</t>
  </si>
  <si>
    <t>2006IRQ</t>
  </si>
  <si>
    <t>2006ITA</t>
  </si>
  <si>
    <t>2006JPN</t>
  </si>
  <si>
    <t>2006JOR</t>
  </si>
  <si>
    <t>2006LSO</t>
  </si>
  <si>
    <t>2006LBR</t>
  </si>
  <si>
    <t>2006LBY</t>
  </si>
  <si>
    <t>2006LUX</t>
  </si>
  <si>
    <t>2006MLT</t>
  </si>
  <si>
    <t>2006MRT</t>
  </si>
  <si>
    <t>2006MUS</t>
  </si>
  <si>
    <t>2006MEX</t>
  </si>
  <si>
    <t>2006MNG</t>
  </si>
  <si>
    <t>2006MNE</t>
  </si>
  <si>
    <t>2006MAR</t>
  </si>
  <si>
    <t>2006MMR</t>
  </si>
  <si>
    <t>2006NAM</t>
  </si>
  <si>
    <t>2006NLD</t>
  </si>
  <si>
    <t>2006MKD</t>
  </si>
  <si>
    <t>2006PAK</t>
  </si>
  <si>
    <t>2006PSE</t>
  </si>
  <si>
    <t>2006POL</t>
  </si>
  <si>
    <t>2006QAT</t>
  </si>
  <si>
    <t>2006ROU</t>
  </si>
  <si>
    <t>2006SAU</t>
  </si>
  <si>
    <t>2006SRB</t>
  </si>
  <si>
    <t>2006ESP</t>
  </si>
  <si>
    <t>2006SDN</t>
  </si>
  <si>
    <t>2006SWE</t>
  </si>
  <si>
    <t>2006TUN</t>
  </si>
  <si>
    <t>2006TUR</t>
  </si>
  <si>
    <t>2006TKM</t>
  </si>
  <si>
    <t>2006GBR</t>
  </si>
  <si>
    <t>2006YEM</t>
  </si>
  <si>
    <t>2006CRI</t>
  </si>
  <si>
    <t>2006COL</t>
  </si>
  <si>
    <t>2006CHL</t>
  </si>
  <si>
    <t>2006GTM</t>
  </si>
  <si>
    <t>2006PAN</t>
  </si>
  <si>
    <t>2006THA</t>
  </si>
  <si>
    <t>2006SLV</t>
  </si>
  <si>
    <t>2006VNM</t>
  </si>
  <si>
    <t>2006MDA</t>
  </si>
  <si>
    <t>2006HND</t>
  </si>
  <si>
    <t>2006VEN</t>
  </si>
  <si>
    <t>2006ARG</t>
  </si>
  <si>
    <t>2006NOR</t>
  </si>
  <si>
    <t>2006FRA</t>
  </si>
  <si>
    <t>2006PER</t>
  </si>
  <si>
    <t>2006ECU</t>
  </si>
  <si>
    <t>2006JAM</t>
  </si>
  <si>
    <t>2006ISR</t>
  </si>
  <si>
    <t>2006IND</t>
  </si>
  <si>
    <t>2006MYS</t>
  </si>
  <si>
    <t>2006PHL</t>
  </si>
  <si>
    <t>2006DOM</t>
  </si>
  <si>
    <t>2006LKA</t>
  </si>
  <si>
    <t>2006IDN</t>
  </si>
  <si>
    <t>2006CHE</t>
  </si>
  <si>
    <t>2006AUT</t>
  </si>
  <si>
    <t>2006NZL</t>
  </si>
  <si>
    <t>2006TJK</t>
  </si>
  <si>
    <t>2006PRT</t>
  </si>
  <si>
    <t>2006LBN</t>
  </si>
  <si>
    <t>2006TWN</t>
  </si>
  <si>
    <t>2006BGD</t>
  </si>
  <si>
    <t>2006NPL</t>
  </si>
  <si>
    <t>2006CHN</t>
  </si>
  <si>
    <t>2006ARM</t>
  </si>
  <si>
    <t>2006URY</t>
  </si>
  <si>
    <t>2006BLR</t>
  </si>
  <si>
    <t>2006NIC</t>
  </si>
  <si>
    <t>2006FIN</t>
  </si>
  <si>
    <t>2006SVN</t>
  </si>
  <si>
    <t>2006LAO</t>
  </si>
  <si>
    <t>2006LTU</t>
  </si>
  <si>
    <t>2006BOL</t>
  </si>
  <si>
    <t>2006CYP</t>
  </si>
  <si>
    <t>2006PRY</t>
  </si>
  <si>
    <t>2006KGZ</t>
  </si>
  <si>
    <t>2006IRL</t>
  </si>
  <si>
    <t>2006UZB</t>
  </si>
  <si>
    <t>2006SVK</t>
  </si>
  <si>
    <t>2006KOR</t>
  </si>
  <si>
    <t>2006AZE</t>
  </si>
  <si>
    <t>2006GHA</t>
  </si>
  <si>
    <t>2006SEN</t>
  </si>
  <si>
    <t>2006UKR</t>
  </si>
  <si>
    <t>2006GEO</t>
  </si>
  <si>
    <t>2006LVA</t>
  </si>
  <si>
    <t>2006RWA</t>
  </si>
  <si>
    <t>2006USA</t>
  </si>
  <si>
    <t>2006MDG</t>
  </si>
  <si>
    <t>2006KHM</t>
  </si>
  <si>
    <t>2006KEN</t>
  </si>
  <si>
    <t>2006EST</t>
  </si>
  <si>
    <t>2006HTI</t>
  </si>
  <si>
    <t>2006RUS</t>
  </si>
  <si>
    <t>2006HKG</t>
  </si>
  <si>
    <t>2006TTO</t>
  </si>
  <si>
    <t>2006KAZ</t>
  </si>
  <si>
    <t>2006TZA</t>
  </si>
  <si>
    <t>2006MOZ</t>
  </si>
  <si>
    <t>2006ZMB</t>
  </si>
  <si>
    <t>2006NGA</t>
  </si>
  <si>
    <t>2006KWT</t>
  </si>
  <si>
    <t>2006CMR</t>
  </si>
  <si>
    <t>2006NER</t>
  </si>
  <si>
    <t>2006ZAF</t>
  </si>
  <si>
    <t>2006MWI</t>
  </si>
  <si>
    <t>2006UGA</t>
  </si>
  <si>
    <t>2006MLI</t>
  </si>
  <si>
    <t>2006ARE</t>
  </si>
  <si>
    <t>2006SGP</t>
  </si>
  <si>
    <t>2006BEN</t>
  </si>
  <si>
    <t>2006BFA</t>
  </si>
  <si>
    <t>2006TGO</t>
  </si>
  <si>
    <t>2006BWA</t>
  </si>
  <si>
    <t>2006SLE</t>
  </si>
  <si>
    <t>2006TCD</t>
  </si>
  <si>
    <t>2006ZWE</t>
  </si>
  <si>
    <t>Year_lookup!A1:A2</t>
  </si>
  <si>
    <t>Year_lookup!B1:B2</t>
  </si>
  <si>
    <t>Year_lookup!C1:C2</t>
  </si>
  <si>
    <t>Year_lookup!D1:D2</t>
  </si>
  <si>
    <t>Year_lookup!E1:E2</t>
  </si>
  <si>
    <t>Year_lookup!F1:F2</t>
  </si>
  <si>
    <t>Year_lookup!G1:G2</t>
  </si>
  <si>
    <t>Year_lookup!H1:H2</t>
  </si>
  <si>
    <t>Year_lookup!I1:I2</t>
  </si>
  <si>
    <t>Year_lookup!J1:J2</t>
  </si>
  <si>
    <t>Year_lookup!K1:K2</t>
  </si>
  <si>
    <t>Year_lookup!L1:L2</t>
  </si>
  <si>
    <t>Year_lookup!M1:M2</t>
  </si>
  <si>
    <t>Year_lookup!N1:N2</t>
  </si>
  <si>
    <t>Year_lookup!O1:O2</t>
  </si>
  <si>
    <t>Year_lookup!P1:P2</t>
  </si>
  <si>
    <t>WID used for the years 2006 to 2020.  For 2021, carbon footprint compatible with WID is estimated based on the change in carbon footprint from 2020 to 2021 in the Global Footprint Network's Footprint Accounts.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</si>
</sst>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
    <numFmt numFmtId="167" formatCode="#\ ###\ ###\ ##0;\-#\ ###\ ###\ ##0;0"/>
    <numFmt numFmtId="168" formatCode="&quot;$&quot;#,##0"/>
    <numFmt numFmtId="169" formatCode="0.0000"/>
    <numFmt numFmtId="170" formatCode="0.0%"/>
  </numFmts>
  <fonts count="39">
    <font>
      <sz val="11"/>
      <color theme="1"/>
      <name val="Calibri"/>
      <family val="2"/>
      <scheme val="minor"/>
    </font>
    <font>
      <b/>
      <sz val="11"/>
      <color theme="1"/>
      <name val="Calibri"/>
      <family val="2"/>
      <scheme val="minor"/>
    </font>
    <font>
      <sz val="10"/>
      <name val="Arial"/>
      <family val="2"/>
    </font>
    <font>
      <b/>
      <sz val="10"/>
      <name val="Arial"/>
      <family val="2"/>
    </font>
    <font>
      <b/>
      <sz val="11"/>
      <name val="Calibri"/>
      <family val="2"/>
      <scheme val="minor"/>
    </font>
    <font>
      <sz val="11"/>
      <color theme="1"/>
      <name val="Calibri"/>
      <family val="2"/>
      <scheme val="minor"/>
    </font>
    <font>
      <i/>
      <sz val="11"/>
      <color theme="1"/>
      <name val="Calibri"/>
      <family val="2"/>
      <scheme val="minor"/>
    </font>
    <font>
      <sz val="9"/>
      <color theme="1"/>
      <name val="Arial"/>
      <family val="2"/>
    </font>
    <font>
      <sz val="11"/>
      <name val="Calibri"/>
      <family val="2"/>
      <scheme val="minor"/>
    </font>
    <font>
      <sz val="11"/>
      <color theme="0" tint="-0.34998626667073579"/>
      <name val="Calibri"/>
      <family val="2"/>
      <scheme val="minor"/>
    </font>
    <font>
      <sz val="10"/>
      <color theme="1"/>
      <name val="Calibri"/>
      <family val="2"/>
      <scheme val="minor"/>
    </font>
    <font>
      <sz val="8"/>
      <name val="Calibri"/>
      <family val="2"/>
      <scheme val="minor"/>
    </font>
    <font>
      <u/>
      <sz val="11"/>
      <color theme="10"/>
      <name val="Calibri"/>
      <family val="2"/>
      <scheme val="minor"/>
    </font>
    <font>
      <sz val="14"/>
      <name val="Azeret Mono"/>
    </font>
    <font>
      <sz val="14"/>
      <color theme="1"/>
      <name val="Azeret Mono"/>
    </font>
    <font>
      <b/>
      <sz val="14"/>
      <name val="Azeret Mono"/>
    </font>
    <font>
      <b/>
      <sz val="20"/>
      <color rgb="FF0070C0"/>
      <name val="Azeret Mono"/>
    </font>
    <font>
      <b/>
      <sz val="14"/>
      <color rgb="FF0070C0"/>
      <name val="Azeret Mono"/>
    </font>
    <font>
      <sz val="14"/>
      <color rgb="FF0070C0"/>
      <name val="Azeret Mono"/>
    </font>
    <font>
      <b/>
      <sz val="14"/>
      <color theme="1"/>
      <name val="Azeret Mono"/>
    </font>
    <font>
      <i/>
      <sz val="14"/>
      <name val="Azeret Mono"/>
    </font>
    <font>
      <i/>
      <sz val="14"/>
      <color rgb="FF0070C0"/>
      <name val="Azeret Mono"/>
    </font>
    <font>
      <i/>
      <sz val="14"/>
      <color theme="1"/>
      <name val="Azeret Mono"/>
    </font>
    <font>
      <u/>
      <sz val="12"/>
      <color theme="10"/>
      <name val="Calibri"/>
      <family val="2"/>
      <scheme val="minor"/>
    </font>
    <font>
      <sz val="11"/>
      <color theme="0"/>
      <name val="Azeret Mono"/>
    </font>
    <font>
      <b/>
      <sz val="20"/>
      <color theme="0"/>
      <name val="Azeret Mono"/>
    </font>
    <font>
      <sz val="11"/>
      <color theme="1"/>
      <name val="Azeret Mono"/>
    </font>
    <font>
      <b/>
      <sz val="16"/>
      <color theme="1"/>
      <name val="Azeret Mono"/>
    </font>
    <font>
      <sz val="16"/>
      <color theme="1"/>
      <name val="Azeret Mono"/>
    </font>
    <font>
      <b/>
      <sz val="11"/>
      <color theme="0"/>
      <name val="Azeret Mono"/>
    </font>
    <font>
      <b/>
      <sz val="10"/>
      <color theme="0"/>
      <name val="Azeret Mono"/>
    </font>
    <font>
      <sz val="10"/>
      <color theme="0"/>
      <name val="Azeret Mono"/>
    </font>
    <font>
      <sz val="10"/>
      <name val="Azeret Mono"/>
    </font>
    <font>
      <b/>
      <sz val="11"/>
      <name val="Azeret Mono"/>
    </font>
    <font>
      <b/>
      <sz val="11"/>
      <color theme="1"/>
      <name val="Azeret Mono"/>
    </font>
    <font>
      <sz val="8"/>
      <color theme="1"/>
      <name val="Calibri"/>
      <family val="2"/>
      <scheme val="minor"/>
    </font>
    <font>
      <b/>
      <sz val="10"/>
      <color theme="1"/>
      <name val="Azeret Mono"/>
    </font>
    <font>
      <sz val="10"/>
      <color theme="1"/>
      <name val="Azeret Mono"/>
    </font>
    <font>
      <b/>
      <sz val="15"/>
      <color theme="0"/>
      <name val="Azeret Mono"/>
    </font>
  </fonts>
  <fills count="1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2"/>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C00000"/>
        <bgColor indexed="64"/>
      </patternFill>
    </fill>
    <fill>
      <patternFill patternType="solid">
        <fgColor rgb="FFFFC000"/>
        <bgColor indexed="64"/>
      </patternFill>
    </fill>
    <fill>
      <patternFill patternType="solid">
        <fgColor theme="0"/>
        <bgColor indexed="64"/>
      </patternFill>
    </fill>
    <fill>
      <patternFill patternType="solid">
        <fgColor theme="1"/>
        <bgColor indexed="64"/>
      </patternFill>
    </fill>
    <fill>
      <patternFill patternType="solid">
        <fgColor theme="7" tint="0.79998168889431442"/>
        <bgColor indexed="64"/>
      </patternFill>
    </fill>
    <fill>
      <patternFill patternType="solid">
        <fgColor rgb="FFFFCCFF"/>
        <bgColor indexed="64"/>
      </patternFill>
    </fill>
  </fills>
  <borders count="4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rgb="FF0070C0"/>
      </left>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thin">
        <color indexed="9"/>
      </left>
      <right/>
      <top/>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030A0"/>
      </left>
      <right/>
      <top style="thin">
        <color rgb="FF7030A0"/>
      </top>
      <bottom/>
      <diagonal/>
    </border>
    <border>
      <left/>
      <right/>
      <top style="thin">
        <color rgb="FF7030A0"/>
      </top>
      <bottom/>
      <diagonal/>
    </border>
    <border>
      <left style="medium">
        <color indexed="64"/>
      </left>
      <right/>
      <top style="thin">
        <color rgb="FF7030A0"/>
      </top>
      <bottom style="medium">
        <color indexed="64"/>
      </bottom>
      <diagonal/>
    </border>
    <border>
      <left/>
      <right/>
      <top style="thin">
        <color rgb="FF7030A0"/>
      </top>
      <bottom style="medium">
        <color indexed="64"/>
      </bottom>
      <diagonal/>
    </border>
    <border>
      <left/>
      <right style="medium">
        <color indexed="64"/>
      </right>
      <top style="thin">
        <color rgb="FF7030A0"/>
      </top>
      <bottom style="medium">
        <color indexed="64"/>
      </bottom>
      <diagonal/>
    </border>
    <border>
      <left/>
      <right style="thin">
        <color indexed="64"/>
      </right>
      <top style="thin">
        <color rgb="FF7030A0"/>
      </top>
      <bottom/>
      <diagonal/>
    </border>
    <border>
      <left/>
      <right style="thin">
        <color rgb="FF7030A0"/>
      </right>
      <top style="thin">
        <color rgb="FF7030A0"/>
      </top>
      <bottom/>
      <diagonal/>
    </border>
    <border>
      <left style="thin">
        <color rgb="FF7030A0"/>
      </left>
      <right/>
      <top/>
      <bottom/>
      <diagonal/>
    </border>
    <border>
      <left/>
      <right style="thin">
        <color rgb="FF7030A0"/>
      </right>
      <top/>
      <bottom/>
      <diagonal/>
    </border>
    <border>
      <left style="thin">
        <color rgb="FF7030A0"/>
      </left>
      <right/>
      <top/>
      <bottom style="thin">
        <color rgb="FF7030A0"/>
      </bottom>
      <diagonal/>
    </border>
    <border>
      <left/>
      <right/>
      <top/>
      <bottom style="thin">
        <color rgb="FF7030A0"/>
      </bottom>
      <diagonal/>
    </border>
    <border>
      <left/>
      <right style="thin">
        <color indexed="64"/>
      </right>
      <top/>
      <bottom style="thin">
        <color rgb="FF7030A0"/>
      </bottom>
      <diagonal/>
    </border>
    <border>
      <left/>
      <right style="thin">
        <color rgb="FF7030A0"/>
      </right>
      <top/>
      <bottom style="thin">
        <color rgb="FF7030A0"/>
      </bottom>
      <diagonal/>
    </border>
  </borders>
  <cellStyleXfs count="5">
    <xf numFmtId="0" fontId="0" fillId="0" borderId="0"/>
    <xf numFmtId="0" fontId="2" fillId="0" borderId="0"/>
    <xf numFmtId="9" fontId="5" fillId="0" borderId="0" applyFont="0" applyFill="0" applyBorder="0" applyAlignment="0" applyProtection="0"/>
    <xf numFmtId="0" fontId="12" fillId="0" borderId="0" applyNumberFormat="0" applyFill="0" applyBorder="0" applyAlignment="0" applyProtection="0"/>
    <xf numFmtId="0" fontId="2" fillId="0" borderId="0"/>
  </cellStyleXfs>
  <cellXfs count="169">
    <xf numFmtId="0" fontId="0" fillId="0" borderId="0" xfId="0"/>
    <xf numFmtId="0" fontId="0" fillId="0" borderId="0" xfId="0" applyAlignment="1">
      <alignment wrapText="1"/>
    </xf>
    <xf numFmtId="0" fontId="1" fillId="0" borderId="0" xfId="0" applyFont="1"/>
    <xf numFmtId="0" fontId="1" fillId="0" borderId="0" xfId="0" applyFont="1" applyAlignment="1">
      <alignment horizontal="center" vertical="center" wrapText="1"/>
    </xf>
    <xf numFmtId="0" fontId="3" fillId="0" borderId="0" xfId="1" applyFont="1" applyAlignment="1">
      <alignment wrapText="1"/>
    </xf>
    <xf numFmtId="0" fontId="4" fillId="0" borderId="0" xfId="1" applyFont="1" applyAlignment="1">
      <alignment wrapText="1"/>
    </xf>
    <xf numFmtId="164" fontId="0" fillId="0" borderId="0" xfId="0" applyNumberFormat="1"/>
    <xf numFmtId="2" fontId="0" fillId="0" borderId="0" xfId="0" applyNumberFormat="1"/>
    <xf numFmtId="2" fontId="2" fillId="0" borderId="0" xfId="1" applyNumberFormat="1"/>
    <xf numFmtId="164" fontId="2" fillId="0" borderId="0" xfId="1" applyNumberFormat="1"/>
    <xf numFmtId="165" fontId="2" fillId="0" borderId="0" xfId="1" applyNumberFormat="1"/>
    <xf numFmtId="2" fontId="4" fillId="0" borderId="0" xfId="1" applyNumberFormat="1" applyFont="1"/>
    <xf numFmtId="0" fontId="2" fillId="0" borderId="0" xfId="0" applyFont="1"/>
    <xf numFmtId="166" fontId="0" fillId="0" borderId="0" xfId="0" applyNumberFormat="1"/>
    <xf numFmtId="164" fontId="4" fillId="0" borderId="0" xfId="1" applyNumberFormat="1" applyFont="1"/>
    <xf numFmtId="0" fontId="3" fillId="0" borderId="0" xfId="0" applyFont="1"/>
    <xf numFmtId="0" fontId="1" fillId="0" borderId="0" xfId="0" applyFont="1" applyAlignment="1">
      <alignment vertical="top"/>
    </xf>
    <xf numFmtId="0" fontId="0" fillId="0" borderId="1" xfId="0" applyBorder="1"/>
    <xf numFmtId="0" fontId="1" fillId="0" borderId="1" xfId="0" applyFont="1" applyBorder="1" applyAlignment="1">
      <alignment vertical="top"/>
    </xf>
    <xf numFmtId="164" fontId="0" fillId="0" borderId="1" xfId="0" applyNumberFormat="1" applyBorder="1"/>
    <xf numFmtId="9" fontId="0" fillId="0" borderId="0" xfId="2" applyFont="1"/>
    <xf numFmtId="0" fontId="1" fillId="0" borderId="0" xfId="0" applyFont="1" applyAlignment="1">
      <alignment wrapText="1"/>
    </xf>
    <xf numFmtId="2" fontId="0" fillId="0" borderId="0" xfId="0" applyNumberFormat="1" applyAlignment="1">
      <alignment vertical="top"/>
    </xf>
    <xf numFmtId="0" fontId="0" fillId="0" borderId="0" xfId="0" applyAlignment="1">
      <alignment horizontal="right"/>
    </xf>
    <xf numFmtId="0" fontId="0" fillId="0" borderId="2" xfId="0" applyBorder="1"/>
    <xf numFmtId="0" fontId="1" fillId="0" borderId="1" xfId="0" applyFont="1" applyBorder="1"/>
    <xf numFmtId="165" fontId="0" fillId="0" borderId="0" xfId="0" applyNumberFormat="1"/>
    <xf numFmtId="0" fontId="0" fillId="0" borderId="4" xfId="0" applyBorder="1"/>
    <xf numFmtId="165" fontId="0" fillId="0" borderId="5" xfId="0" applyNumberFormat="1" applyBorder="1"/>
    <xf numFmtId="0" fontId="0" fillId="0" borderId="6" xfId="0" applyBorder="1"/>
    <xf numFmtId="2" fontId="0" fillId="0" borderId="7" xfId="0" applyNumberFormat="1" applyBorder="1"/>
    <xf numFmtId="0" fontId="0" fillId="0" borderId="8" xfId="0" applyBorder="1"/>
    <xf numFmtId="2" fontId="0" fillId="0" borderId="9" xfId="0" applyNumberFormat="1" applyBorder="1"/>
    <xf numFmtId="0" fontId="1" fillId="0" borderId="10" xfId="0" applyFont="1" applyBorder="1"/>
    <xf numFmtId="0" fontId="1" fillId="0" borderId="11" xfId="0" applyFont="1" applyBorder="1"/>
    <xf numFmtId="168" fontId="0" fillId="0" borderId="0" xfId="0" applyNumberFormat="1"/>
    <xf numFmtId="164" fontId="6" fillId="0" borderId="0" xfId="0" applyNumberFormat="1" applyFont="1"/>
    <xf numFmtId="2" fontId="6" fillId="0" borderId="0" xfId="0" applyNumberFormat="1" applyFont="1"/>
    <xf numFmtId="0" fontId="1" fillId="0" borderId="12" xfId="0" applyFont="1" applyBorder="1" applyAlignment="1">
      <alignment vertical="top"/>
    </xf>
    <xf numFmtId="0" fontId="0" fillId="5" borderId="0" xfId="0" applyFill="1"/>
    <xf numFmtId="164" fontId="0" fillId="5" borderId="0" xfId="0" applyNumberFormat="1" applyFill="1"/>
    <xf numFmtId="2" fontId="2" fillId="5" borderId="0" xfId="1" applyNumberFormat="1" applyFill="1"/>
    <xf numFmtId="164" fontId="2" fillId="5" borderId="0" xfId="1" applyNumberFormat="1" applyFill="1"/>
    <xf numFmtId="165" fontId="2" fillId="5" borderId="0" xfId="1" applyNumberFormat="1" applyFill="1"/>
    <xf numFmtId="167" fontId="7" fillId="5" borderId="0" xfId="0" applyNumberFormat="1" applyFont="1" applyFill="1" applyAlignment="1">
      <alignment horizontal="right"/>
    </xf>
    <xf numFmtId="1" fontId="8" fillId="0" borderId="0" xfId="1" applyNumberFormat="1" applyFont="1"/>
    <xf numFmtId="2" fontId="1" fillId="0" borderId="0" xfId="0" applyNumberFormat="1" applyFont="1"/>
    <xf numFmtId="0" fontId="9" fillId="0" borderId="0" xfId="0" applyFont="1"/>
    <xf numFmtId="2" fontId="8" fillId="0" borderId="0" xfId="0" applyNumberFormat="1" applyFont="1"/>
    <xf numFmtId="0" fontId="8" fillId="0" borderId="0" xfId="0" applyFont="1"/>
    <xf numFmtId="0" fontId="3" fillId="0" borderId="0" xfId="1" applyFont="1"/>
    <xf numFmtId="0" fontId="3" fillId="0" borderId="0" xfId="1" applyFont="1" applyAlignment="1">
      <alignment horizontal="right" wrapText="1"/>
    </xf>
    <xf numFmtId="0" fontId="6" fillId="0" borderId="0" xfId="0" applyFont="1"/>
    <xf numFmtId="0" fontId="6" fillId="0" borderId="0" xfId="0" applyFont="1" applyAlignment="1">
      <alignment horizontal="right"/>
    </xf>
    <xf numFmtId="0" fontId="10" fillId="0" borderId="0" xfId="0" applyFont="1" applyAlignment="1">
      <alignment horizontal="right" wrapText="1"/>
    </xf>
    <xf numFmtId="164" fontId="1" fillId="0" borderId="0" xfId="0" applyNumberFormat="1" applyFont="1"/>
    <xf numFmtId="169" fontId="0" fillId="0" borderId="0" xfId="0" applyNumberFormat="1"/>
    <xf numFmtId="170" fontId="0" fillId="0" borderId="0" xfId="2" applyNumberFormat="1" applyFont="1"/>
    <xf numFmtId="170" fontId="0" fillId="0" borderId="0" xfId="0" applyNumberFormat="1"/>
    <xf numFmtId="164" fontId="4" fillId="6" borderId="0" xfId="1" applyNumberFormat="1" applyFont="1" applyFill="1"/>
    <xf numFmtId="164" fontId="4" fillId="7" borderId="0" xfId="1" applyNumberFormat="1" applyFont="1" applyFill="1"/>
    <xf numFmtId="164" fontId="4" fillId="9" borderId="0" xfId="1" applyNumberFormat="1" applyFont="1" applyFill="1"/>
    <xf numFmtId="164" fontId="4" fillId="8" borderId="0" xfId="1" applyNumberFormat="1" applyFont="1" applyFill="1"/>
    <xf numFmtId="164" fontId="4" fillId="2" borderId="0" xfId="1" applyNumberFormat="1" applyFont="1" applyFill="1"/>
    <xf numFmtId="164" fontId="4" fillId="10" borderId="0" xfId="1" applyNumberFormat="1" applyFont="1" applyFill="1"/>
    <xf numFmtId="0" fontId="13" fillId="11" borderId="0" xfId="4" applyFont="1" applyFill="1"/>
    <xf numFmtId="0" fontId="14" fillId="11" borderId="0" xfId="0" applyFont="1" applyFill="1"/>
    <xf numFmtId="0" fontId="13" fillId="11" borderId="13" xfId="4" applyFont="1" applyFill="1" applyBorder="1"/>
    <xf numFmtId="0" fontId="13" fillId="11" borderId="14" xfId="4" applyFont="1" applyFill="1" applyBorder="1"/>
    <xf numFmtId="0" fontId="13" fillId="11" borderId="15" xfId="4" applyFont="1" applyFill="1" applyBorder="1"/>
    <xf numFmtId="0" fontId="13" fillId="11" borderId="16" xfId="4" applyFont="1" applyFill="1" applyBorder="1"/>
    <xf numFmtId="0" fontId="15" fillId="11" borderId="0" xfId="4" applyFont="1" applyFill="1" applyAlignment="1">
      <alignment horizontal="center"/>
    </xf>
    <xf numFmtId="0" fontId="13" fillId="11" borderId="17" xfId="4" applyFont="1" applyFill="1" applyBorder="1"/>
    <xf numFmtId="0" fontId="17" fillId="11" borderId="18" xfId="4" applyFont="1" applyFill="1" applyBorder="1"/>
    <xf numFmtId="0" fontId="17" fillId="11" borderId="0" xfId="4" applyFont="1" applyFill="1"/>
    <xf numFmtId="0" fontId="18" fillId="11" borderId="0" xfId="4" applyFont="1" applyFill="1"/>
    <xf numFmtId="0" fontId="15" fillId="11" borderId="0" xfId="4" applyFont="1" applyFill="1"/>
    <xf numFmtId="0" fontId="19" fillId="11" borderId="0" xfId="0" applyFont="1" applyFill="1" applyAlignment="1">
      <alignment vertical="top"/>
    </xf>
    <xf numFmtId="0" fontId="13" fillId="11" borderId="0" xfId="4" applyFont="1" applyFill="1" applyAlignment="1">
      <alignment horizontal="left" wrapText="1"/>
    </xf>
    <xf numFmtId="0" fontId="14" fillId="11" borderId="0" xfId="0" applyFont="1" applyFill="1" applyAlignment="1">
      <alignment vertical="top"/>
    </xf>
    <xf numFmtId="0" fontId="20" fillId="11" borderId="0" xfId="4" applyFont="1" applyFill="1" applyAlignment="1">
      <alignment horizontal="left" wrapText="1"/>
    </xf>
    <xf numFmtId="0" fontId="18" fillId="11" borderId="16" xfId="4" applyFont="1" applyFill="1" applyBorder="1"/>
    <xf numFmtId="0" fontId="21" fillId="11" borderId="0" xfId="4" applyFont="1" applyFill="1"/>
    <xf numFmtId="0" fontId="17" fillId="11" borderId="0" xfId="4" applyFont="1" applyFill="1" applyAlignment="1">
      <alignment horizontal="center"/>
    </xf>
    <xf numFmtId="0" fontId="18" fillId="11" borderId="0" xfId="4" applyFont="1" applyFill="1" applyAlignment="1">
      <alignment horizontal="center"/>
    </xf>
    <xf numFmtId="0" fontId="13" fillId="11" borderId="19" xfId="4" applyFont="1" applyFill="1" applyBorder="1"/>
    <xf numFmtId="0" fontId="13" fillId="11" borderId="20" xfId="4" applyFont="1" applyFill="1" applyBorder="1"/>
    <xf numFmtId="49" fontId="13" fillId="11" borderId="20" xfId="4" applyNumberFormat="1" applyFont="1" applyFill="1" applyBorder="1" applyAlignment="1">
      <alignment horizontal="center"/>
    </xf>
    <xf numFmtId="0" fontId="13" fillId="11" borderId="21" xfId="4" applyFont="1" applyFill="1" applyBorder="1"/>
    <xf numFmtId="0" fontId="23" fillId="11" borderId="0" xfId="3" applyFont="1" applyFill="1"/>
    <xf numFmtId="0" fontId="24" fillId="12" borderId="0" xfId="0" applyFont="1" applyFill="1"/>
    <xf numFmtId="0" fontId="25" fillId="12" borderId="0" xfId="0" applyFont="1" applyFill="1"/>
    <xf numFmtId="0" fontId="26" fillId="0" borderId="0" xfId="0" applyFont="1"/>
    <xf numFmtId="0" fontId="14" fillId="0" borderId="0" xfId="0" applyFont="1"/>
    <xf numFmtId="0" fontId="27" fillId="2" borderId="0" xfId="0" applyFont="1" applyFill="1"/>
    <xf numFmtId="0" fontId="28" fillId="2" borderId="0" xfId="0" applyFont="1" applyFill="1"/>
    <xf numFmtId="0" fontId="27" fillId="4" borderId="2" xfId="0" applyFont="1" applyFill="1" applyBorder="1"/>
    <xf numFmtId="0" fontId="28" fillId="0" borderId="0" xfId="0" applyFont="1"/>
    <xf numFmtId="166" fontId="28" fillId="0" borderId="0" xfId="0" applyNumberFormat="1" applyFont="1"/>
    <xf numFmtId="0" fontId="26" fillId="7" borderId="2" xfId="0" applyFont="1" applyFill="1" applyBorder="1" applyAlignment="1">
      <alignment horizontal="center"/>
    </xf>
    <xf numFmtId="0" fontId="26" fillId="13" borderId="2" xfId="0" applyFont="1" applyFill="1" applyBorder="1" applyAlignment="1">
      <alignment horizontal="center"/>
    </xf>
    <xf numFmtId="0" fontId="26" fillId="8" borderId="2" xfId="0" applyFont="1" applyFill="1" applyBorder="1" applyAlignment="1">
      <alignment horizontal="center"/>
    </xf>
    <xf numFmtId="0" fontId="29" fillId="12" borderId="22" xfId="0" applyFont="1" applyFill="1" applyBorder="1" applyAlignment="1">
      <alignment horizontal="center" vertical="center" wrapText="1"/>
    </xf>
    <xf numFmtId="0" fontId="29" fillId="12" borderId="23" xfId="0" applyFont="1" applyFill="1" applyBorder="1" applyAlignment="1">
      <alignment horizontal="center" vertical="center" wrapText="1"/>
    </xf>
    <xf numFmtId="0" fontId="30" fillId="12" borderId="23" xfId="1" applyFont="1" applyFill="1" applyBorder="1" applyAlignment="1">
      <alignment wrapText="1"/>
    </xf>
    <xf numFmtId="0" fontId="29" fillId="12" borderId="23" xfId="1" applyFont="1" applyFill="1" applyBorder="1" applyAlignment="1">
      <alignment wrapText="1"/>
    </xf>
    <xf numFmtId="0" fontId="30" fillId="12" borderId="24" xfId="1" applyFont="1" applyFill="1" applyBorder="1" applyAlignment="1">
      <alignment wrapText="1"/>
    </xf>
    <xf numFmtId="0" fontId="26" fillId="0" borderId="1" xfId="0" applyFont="1" applyBorder="1"/>
    <xf numFmtId="165" fontId="32" fillId="0" borderId="0" xfId="1" applyNumberFormat="1" applyFont="1"/>
    <xf numFmtId="164" fontId="26" fillId="0" borderId="0" xfId="0" applyNumberFormat="1" applyFont="1"/>
    <xf numFmtId="2" fontId="26" fillId="0" borderId="0" xfId="0" applyNumberFormat="1" applyFont="1"/>
    <xf numFmtId="164" fontId="33" fillId="0" borderId="0" xfId="1" applyNumberFormat="1" applyFont="1"/>
    <xf numFmtId="1" fontId="26" fillId="0" borderId="3" xfId="0" applyNumberFormat="1" applyFont="1" applyBorder="1"/>
    <xf numFmtId="0" fontId="32" fillId="0" borderId="0" xfId="0" applyFont="1"/>
    <xf numFmtId="0" fontId="26" fillId="0" borderId="25" xfId="0" applyFont="1" applyBorder="1"/>
    <xf numFmtId="0" fontId="26" fillId="0" borderId="12" xfId="0" applyFont="1" applyBorder="1"/>
    <xf numFmtId="165" fontId="32" fillId="0" borderId="12" xfId="1" applyNumberFormat="1" applyFont="1" applyBorder="1"/>
    <xf numFmtId="164" fontId="26" fillId="0" borderId="12" xfId="0" applyNumberFormat="1" applyFont="1" applyBorder="1"/>
    <xf numFmtId="2" fontId="26" fillId="0" borderId="12" xfId="0" applyNumberFormat="1" applyFont="1" applyBorder="1"/>
    <xf numFmtId="166" fontId="26" fillId="0" borderId="0" xfId="0" applyNumberFormat="1" applyFont="1"/>
    <xf numFmtId="0" fontId="34" fillId="0" borderId="0" xfId="0" applyFont="1"/>
    <xf numFmtId="0" fontId="0" fillId="0" borderId="27" xfId="0" applyBorder="1"/>
    <xf numFmtId="0" fontId="0" fillId="0" borderId="5" xfId="0" applyBorder="1"/>
    <xf numFmtId="0" fontId="35" fillId="0" borderId="0" xfId="0" applyFont="1" applyAlignment="1">
      <alignment wrapText="1"/>
    </xf>
    <xf numFmtId="1" fontId="0" fillId="0" borderId="3" xfId="0" applyNumberFormat="1" applyBorder="1"/>
    <xf numFmtId="0" fontId="1" fillId="0" borderId="25" xfId="0" applyFont="1" applyBorder="1" applyAlignment="1">
      <alignment vertical="top"/>
    </xf>
    <xf numFmtId="1" fontId="0" fillId="0" borderId="26" xfId="0" applyNumberFormat="1" applyBorder="1"/>
    <xf numFmtId="0" fontId="0" fillId="0" borderId="22" xfId="0" applyBorder="1"/>
    <xf numFmtId="0" fontId="1" fillId="0" borderId="24" xfId="0" applyFont="1" applyBorder="1" applyAlignment="1">
      <alignment wrapText="1"/>
    </xf>
    <xf numFmtId="0" fontId="26" fillId="0" borderId="3" xfId="0" applyFont="1" applyBorder="1"/>
    <xf numFmtId="0" fontId="1" fillId="0" borderId="2" xfId="0" applyFont="1" applyBorder="1" applyAlignment="1">
      <alignment wrapText="1"/>
    </xf>
    <xf numFmtId="2" fontId="0" fillId="0" borderId="29" xfId="0" applyNumberFormat="1" applyBorder="1"/>
    <xf numFmtId="2" fontId="0" fillId="0" borderId="30" xfId="0" applyNumberFormat="1" applyBorder="1"/>
    <xf numFmtId="0" fontId="36" fillId="0" borderId="23" xfId="0" applyFont="1" applyBorder="1" applyAlignment="1">
      <alignment wrapText="1"/>
    </xf>
    <xf numFmtId="2" fontId="26" fillId="0" borderId="26" xfId="0" applyNumberFormat="1" applyFont="1" applyBorder="1"/>
    <xf numFmtId="0" fontId="1" fillId="14" borderId="31" xfId="0" applyFont="1" applyFill="1" applyBorder="1"/>
    <xf numFmtId="0" fontId="1" fillId="14" borderId="32" xfId="0" applyFont="1" applyFill="1" applyBorder="1"/>
    <xf numFmtId="0" fontId="0" fillId="14" borderId="32" xfId="0" applyFill="1" applyBorder="1"/>
    <xf numFmtId="0" fontId="0" fillId="14" borderId="36" xfId="0" applyFill="1" applyBorder="1"/>
    <xf numFmtId="0" fontId="0" fillId="14" borderId="37" xfId="0" applyFill="1" applyBorder="1"/>
    <xf numFmtId="0" fontId="0" fillId="14" borderId="38" xfId="0" applyFill="1" applyBorder="1"/>
    <xf numFmtId="0" fontId="0" fillId="14" borderId="0" xfId="0" applyFill="1"/>
    <xf numFmtId="0" fontId="0" fillId="14" borderId="3" xfId="0" applyFill="1" applyBorder="1"/>
    <xf numFmtId="16" fontId="0" fillId="14" borderId="39" xfId="0" quotePrefix="1" applyNumberFormat="1" applyFill="1" applyBorder="1" applyAlignment="1">
      <alignment horizontal="right"/>
    </xf>
    <xf numFmtId="164" fontId="0" fillId="14" borderId="0" xfId="0" applyNumberFormat="1" applyFill="1"/>
    <xf numFmtId="164" fontId="0" fillId="14" borderId="3" xfId="0" applyNumberFormat="1" applyFill="1" applyBorder="1"/>
    <xf numFmtId="0" fontId="0" fillId="14" borderId="39" xfId="0" applyFill="1" applyBorder="1"/>
    <xf numFmtId="0" fontId="0" fillId="14" borderId="40" xfId="0" applyFill="1" applyBorder="1"/>
    <xf numFmtId="0" fontId="0" fillId="14" borderId="41" xfId="0" applyFill="1" applyBorder="1"/>
    <xf numFmtId="164" fontId="0" fillId="14" borderId="41" xfId="0" applyNumberFormat="1" applyFill="1" applyBorder="1"/>
    <xf numFmtId="164" fontId="0" fillId="14" borderId="42" xfId="0" applyNumberFormat="1" applyFill="1" applyBorder="1"/>
    <xf numFmtId="0" fontId="0" fillId="14" borderId="43" xfId="0" applyFill="1" applyBorder="1"/>
    <xf numFmtId="9" fontId="0" fillId="0" borderId="0" xfId="0" applyNumberFormat="1"/>
    <xf numFmtId="0" fontId="26" fillId="11" borderId="0" xfId="0" applyFont="1" applyFill="1"/>
    <xf numFmtId="0" fontId="26" fillId="11" borderId="2" xfId="0" applyFont="1" applyFill="1" applyBorder="1" applyAlignment="1">
      <alignment vertical="top" wrapText="1"/>
    </xf>
    <xf numFmtId="0" fontId="26" fillId="11" borderId="2" xfId="0" applyFont="1" applyFill="1" applyBorder="1" applyAlignment="1">
      <alignment vertical="top"/>
    </xf>
    <xf numFmtId="0" fontId="26" fillId="11" borderId="2" xfId="0" applyFont="1" applyFill="1" applyBorder="1" applyAlignment="1">
      <alignment wrapText="1"/>
    </xf>
    <xf numFmtId="0" fontId="38" fillId="12" borderId="0" xfId="0" applyFont="1" applyFill="1"/>
    <xf numFmtId="164" fontId="33" fillId="0" borderId="12" xfId="1" applyNumberFormat="1" applyFont="1" applyBorder="1"/>
    <xf numFmtId="1" fontId="26" fillId="0" borderId="26" xfId="0" applyNumberFormat="1" applyFont="1" applyBorder="1"/>
    <xf numFmtId="0" fontId="16" fillId="11" borderId="0" xfId="4" applyFont="1" applyFill="1" applyAlignment="1">
      <alignment horizontal="left" wrapText="1"/>
    </xf>
    <xf numFmtId="0" fontId="22" fillId="11" borderId="0" xfId="4" applyFont="1" applyFill="1" applyAlignment="1">
      <alignment horizontal="left" wrapText="1"/>
    </xf>
    <xf numFmtId="0" fontId="14" fillId="0" borderId="0" xfId="0" applyFont="1" applyAlignment="1">
      <alignment horizontal="left" wrapText="1"/>
    </xf>
    <xf numFmtId="0" fontId="1" fillId="3" borderId="8" xfId="0" applyFont="1" applyFill="1" applyBorder="1" applyAlignment="1">
      <alignment horizontal="left"/>
    </xf>
    <xf numFmtId="0" fontId="1" fillId="3" borderId="28" xfId="0" applyFont="1" applyFill="1" applyBorder="1" applyAlignment="1">
      <alignment horizontal="left"/>
    </xf>
    <xf numFmtId="0" fontId="1" fillId="3" borderId="9" xfId="0" applyFont="1" applyFill="1" applyBorder="1" applyAlignment="1">
      <alignment horizontal="left"/>
    </xf>
    <xf numFmtId="0" fontId="1" fillId="11" borderId="33" xfId="0" applyFont="1" applyFill="1" applyBorder="1" applyAlignment="1">
      <alignment horizontal="left"/>
    </xf>
    <xf numFmtId="0" fontId="1" fillId="11" borderId="34" xfId="0" applyFont="1" applyFill="1" applyBorder="1" applyAlignment="1">
      <alignment horizontal="left"/>
    </xf>
    <xf numFmtId="0" fontId="1" fillId="11" borderId="35" xfId="0" applyFont="1" applyFill="1" applyBorder="1" applyAlignment="1">
      <alignment horizontal="left"/>
    </xf>
  </cellXfs>
  <cellStyles count="5">
    <cellStyle name="Hyperlink" xfId="3" builtinId="8"/>
    <cellStyle name="Normal" xfId="0" builtinId="0"/>
    <cellStyle name="Normal 2" xfId="1" xr:uid="{87EA6E6E-F9B2-40D5-A94E-41DC689A3952}"/>
    <cellStyle name="Normal 4" xfId="4" xr:uid="{4DBDEF01-4AC6-433A-AF1F-0A36FEB46A2E}"/>
    <cellStyle name="Percent" xfId="2" builtinId="5"/>
  </cellStyles>
  <dxfs count="137">
    <dxf>
      <fill>
        <patternFill>
          <bgColor rgb="FF00B050"/>
        </patternFill>
      </fill>
    </dxf>
    <dxf>
      <fill>
        <patternFill>
          <bgColor rgb="FFFF0000"/>
        </patternFill>
      </fill>
    </dxf>
    <dxf>
      <fill>
        <patternFill>
          <bgColor rgb="FF00B050"/>
        </patternFill>
      </fill>
    </dxf>
    <dxf>
      <fill>
        <patternFill>
          <bgColor rgb="FFFF0000"/>
        </patternFill>
      </fill>
    </dxf>
    <dxf>
      <fill>
        <patternFill patternType="none">
          <bgColor auto="1"/>
        </patternFill>
      </fill>
    </dxf>
    <dxf>
      <font>
        <color theme="0" tint="-0.34998626667073579"/>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patternType="none">
          <bgColor auto="1"/>
        </patternFill>
      </fill>
    </dxf>
    <dxf>
      <font>
        <color theme="0" tint="-0.34998626667073579"/>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theme="7" tint="0.79998168889431442"/>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theme="7" tint="0.79998168889431442"/>
        </patternFill>
      </fill>
    </dxf>
    <dxf>
      <font>
        <color theme="0"/>
      </font>
    </dxf>
    <dxf>
      <fill>
        <patternFill>
          <bgColor rgb="FF00B050"/>
        </patternFill>
      </fill>
    </dxf>
    <dxf>
      <fill>
        <patternFill>
          <bgColor rgb="FFFF0000"/>
        </patternFill>
      </fill>
    </dxf>
    <dxf>
      <fill>
        <patternFill>
          <bgColor theme="7" tint="0.79998168889431442"/>
        </patternFill>
      </fill>
    </dxf>
    <dxf>
      <fill>
        <patternFill>
          <bgColor theme="0"/>
        </patternFill>
      </fill>
    </dxf>
    <dxf>
      <fill>
        <patternFill>
          <bgColor rgb="FF00B050"/>
        </patternFill>
      </fill>
    </dxf>
    <dxf>
      <fill>
        <patternFill>
          <bgColor rgb="FFFF0000"/>
        </patternFill>
      </fill>
    </dxf>
    <dxf>
      <fill>
        <patternFill>
          <bgColor theme="7" tint="0.79998168889431442"/>
        </patternFill>
      </fill>
    </dxf>
    <dxf>
      <fill>
        <patternFill patternType="none">
          <bgColor auto="1"/>
        </patternFill>
      </fill>
    </dxf>
    <dxf>
      <fill>
        <patternFill>
          <bgColor rgb="FF00B050"/>
        </patternFill>
      </fill>
    </dxf>
    <dxf>
      <fill>
        <patternFill>
          <bgColor rgb="FFFF0000"/>
        </patternFill>
      </fill>
    </dxf>
    <dxf>
      <fill>
        <patternFill>
          <bgColor theme="7" tint="0.79998168889431442"/>
        </patternFill>
      </fill>
    </dxf>
    <dxf>
      <fill>
        <patternFill patternType="none">
          <bgColor auto="1"/>
        </patternFill>
      </fill>
    </dxf>
    <dxf>
      <fill>
        <patternFill>
          <bgColor rgb="FF00B050"/>
        </patternFill>
      </fill>
    </dxf>
    <dxf>
      <fill>
        <patternFill>
          <bgColor rgb="FFFF0000"/>
        </patternFill>
      </fill>
    </dxf>
    <dxf>
      <fill>
        <patternFill>
          <bgColor theme="7" tint="0.79998168889431442"/>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1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5.xml"/><Relationship Id="rId12" Type="http://schemas.openxmlformats.org/officeDocument/2006/relationships/worksheet" Target="worksheets/sheet10.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worksheet" Target="worksheets/sheet9.xml"/><Relationship Id="rId24" Type="http://schemas.openxmlformats.org/officeDocument/2006/relationships/customXml" Target="../customXml/item3.xml"/><Relationship Id="rId5" Type="http://schemas.openxmlformats.org/officeDocument/2006/relationships/chartsheet" Target="chartsheets/sheet2.xml"/><Relationship Id="rId15" Type="http://schemas.openxmlformats.org/officeDocument/2006/relationships/worksheet" Target="worksheets/sheet13.xml"/><Relationship Id="rId23" Type="http://schemas.openxmlformats.org/officeDocument/2006/relationships/customXml" Target="../customXml/item2.xml"/><Relationship Id="rId10" Type="http://schemas.openxmlformats.org/officeDocument/2006/relationships/worksheet" Target="worksheets/sheet8.xml"/><Relationship Id="rId19"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worksheet" Target="worksheets/sheet7.xml"/><Relationship Id="rId14" Type="http://schemas.openxmlformats.org/officeDocument/2006/relationships/worksheet" Target="worksheets/sheet1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 Country Grapher'!$C$7</c:f>
              <c:strCache>
                <c:ptCount val="1"/>
                <c:pt idx="0">
                  <c:v>Life Expectancy (years)</c:v>
                </c:pt>
              </c:strCache>
            </c:strRef>
          </c:tx>
          <c:spPr>
            <a:ln w="28575" cap="rnd">
              <a:solidFill>
                <a:schemeClr val="accent1"/>
              </a:solidFill>
              <a:round/>
            </a:ln>
            <a:effectLst/>
          </c:spPr>
          <c:marker>
            <c:symbol val="none"/>
          </c:marker>
          <c:cat>
            <c:numRef>
              <c:f>'2. Country Grapher'!$B$8:$B$23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'2. Country Grapher'!$C$8:$C$23</c:f>
              <c:numCache>
                <c:formatCode>0.0</c:formatCode>
                <c:ptCount val="16"/>
                <c:pt idx="0">
                  <c:v>80.748000000000005</c:v>
                </c:pt>
                <c:pt idx="1">
                  <c:v>80.966999999999999</c:v>
                </c:pt>
                <c:pt idx="2">
                  <c:v>81.049000000000007</c:v>
                </c:pt>
                <c:pt idx="3">
                  <c:v>81.177999999999997</c:v>
                </c:pt>
                <c:pt idx="4">
                  <c:v>81.427000000000007</c:v>
                </c:pt>
                <c:pt idx="5">
                  <c:v>81.813000000000002</c:v>
                </c:pt>
                <c:pt idx="6">
                  <c:v>81.774000000000001</c:v>
                </c:pt>
                <c:pt idx="7">
                  <c:v>82.016000000000005</c:v>
                </c:pt>
                <c:pt idx="8">
                  <c:v>82.475999999999999</c:v>
                </c:pt>
                <c:pt idx="9">
                  <c:v>82.186000000000007</c:v>
                </c:pt>
                <c:pt idx="10">
                  <c:v>82.436999999999998</c:v>
                </c:pt>
                <c:pt idx="11">
                  <c:v>82.472999999999999</c:v>
                </c:pt>
                <c:pt idx="12">
                  <c:v>82.590999999999994</c:v>
                </c:pt>
                <c:pt idx="13">
                  <c:v>82.730999999999995</c:v>
                </c:pt>
                <c:pt idx="14">
                  <c:v>82.21</c:v>
                </c:pt>
                <c:pt idx="15">
                  <c:v>82.498999999999995</c:v>
                </c:pt>
              </c:numCache>
            </c:numRef>
          </c:val>
          <c:smooth val="1"/>
          <c:extLst>
            <c:ext xmlns:c16="http://schemas.microsoft.com/office/drawing/2014/chart" uri="{C3380CC4-5D6E-409C-BE32-E72D297353CC}">
              <c16:uniqueId val="{00000000-445B-4316-97FF-471624ECAE4A}"/>
            </c:ext>
          </c:extLst>
        </c:ser>
        <c:dLbls>
          <c:showLegendKey val="0"/>
          <c:showVal val="0"/>
          <c:showCatName val="0"/>
          <c:showSerName val="0"/>
          <c:showPercent val="0"/>
          <c:showBubbleSize val="0"/>
        </c:dLbls>
        <c:smooth val="0"/>
        <c:axId val="1019695759"/>
        <c:axId val="992069919"/>
      </c:lineChart>
      <c:catAx>
        <c:axId val="101969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069919"/>
        <c:crosses val="autoZero"/>
        <c:auto val="1"/>
        <c:lblAlgn val="ctr"/>
        <c:lblOffset val="100"/>
        <c:noMultiLvlLbl val="0"/>
      </c:catAx>
      <c:valAx>
        <c:axId val="992069919"/>
        <c:scaling>
          <c:orientation val="minMax"/>
          <c:max val="85"/>
          <c:min val="5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9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[1]Transposed!$B$187</c:f>
              <c:strCache>
                <c:ptCount val="1"/>
                <c:pt idx="0">
                  <c:v>EU</c:v>
                </c:pt>
              </c:strCache>
            </c:strRef>
          </c:tx>
          <c:spPr>
            <a:ln w="28575" cap="rnd">
              <a:solidFill>
                <a:schemeClr val="accent1"/>
              </a:solidFill>
              <a:round/>
            </a:ln>
            <a:effectLst/>
          </c:spPr>
          <c:marker>
            <c:symbol val="none"/>
          </c:marker>
          <c:cat>
            <c:numRef>
              <c:f>[1]Transposed!$E$3:$T$3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[1]Transposed!$E$187:$T$187</c:f>
              <c:numCache>
                <c:formatCode>General</c:formatCode>
                <c:ptCount val="16"/>
                <c:pt idx="0">
                  <c:v>41.222812824936256</c:v>
                </c:pt>
                <c:pt idx="1">
                  <c:v>40.681010924465753</c:v>
                </c:pt>
                <c:pt idx="2">
                  <c:v>42.181328783603981</c:v>
                </c:pt>
                <c:pt idx="3">
                  <c:v>41.98360627778775</c:v>
                </c:pt>
                <c:pt idx="4">
                  <c:v>41.851290206016571</c:v>
                </c:pt>
                <c:pt idx="5">
                  <c:v>42.085845945868812</c:v>
                </c:pt>
                <c:pt idx="6">
                  <c:v>42.739876621334112</c:v>
                </c:pt>
                <c:pt idx="7">
                  <c:v>43.742502391398645</c:v>
                </c:pt>
                <c:pt idx="8">
                  <c:v>44.608638489896883</c:v>
                </c:pt>
                <c:pt idx="9">
                  <c:v>44.580737526249969</c:v>
                </c:pt>
                <c:pt idx="10">
                  <c:v>45.318606799321202</c:v>
                </c:pt>
                <c:pt idx="11">
                  <c:v>45.798954798071108</c:v>
                </c:pt>
                <c:pt idx="12">
                  <c:v>46.530732703998574</c:v>
                </c:pt>
                <c:pt idx="13">
                  <c:v>47.527410508496935</c:v>
                </c:pt>
                <c:pt idx="14">
                  <c:v>49.389622613982546</c:v>
                </c:pt>
                <c:pt idx="15">
                  <c:v>47.88644380965885</c:v>
                </c:pt>
              </c:numCache>
            </c:numRef>
          </c:val>
          <c:smooth val="0"/>
          <c:extLst>
            <c:ext xmlns:c16="http://schemas.microsoft.com/office/drawing/2014/chart" uri="{C3380CC4-5D6E-409C-BE32-E72D297353CC}">
              <c16:uniqueId val="{00000000-CDF6-4826-A491-46BC26C4F2D8}"/>
            </c:ext>
          </c:extLst>
        </c:ser>
        <c:ser>
          <c:idx val="1"/>
          <c:order val="1"/>
          <c:tx>
            <c:strRef>
              <c:f>[1]Transposed!$B$188</c:f>
              <c:strCache>
                <c:ptCount val="1"/>
                <c:pt idx="0">
                  <c:v>United States of America</c:v>
                </c:pt>
              </c:strCache>
            </c:strRef>
          </c:tx>
          <c:spPr>
            <a:ln w="28575" cap="rnd">
              <a:solidFill>
                <a:schemeClr val="accent2"/>
              </a:solidFill>
              <a:round/>
            </a:ln>
            <a:effectLst/>
          </c:spPr>
          <c:marker>
            <c:symbol val="none"/>
          </c:marker>
          <c:cat>
            <c:numRef>
              <c:f>[1]Transposed!$E$3:$T$3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[1]Transposed!$E$188:$T$188</c:f>
              <c:numCache>
                <c:formatCode>General</c:formatCode>
                <c:ptCount val="16"/>
                <c:pt idx="0">
                  <c:v>28.262401419059245</c:v>
                </c:pt>
                <c:pt idx="1">
                  <c:v>29.699488465140771</c:v>
                </c:pt>
                <c:pt idx="2">
                  <c:v>29.78323650312225</c:v>
                </c:pt>
                <c:pt idx="3">
                  <c:v>31.198337093860662</c:v>
                </c:pt>
                <c:pt idx="4">
                  <c:v>30.791303904826897</c:v>
                </c:pt>
                <c:pt idx="5">
                  <c:v>30.880363096387434</c:v>
                </c:pt>
                <c:pt idx="6">
                  <c:v>31.340077733982419</c:v>
                </c:pt>
                <c:pt idx="7">
                  <c:v>32.051682966221556</c:v>
                </c:pt>
                <c:pt idx="8">
                  <c:v>31.689190192470996</c:v>
                </c:pt>
                <c:pt idx="9">
                  <c:v>30.807613571666522</c:v>
                </c:pt>
                <c:pt idx="10">
                  <c:v>31.001630252952808</c:v>
                </c:pt>
                <c:pt idx="11">
                  <c:v>31.889412983562465</c:v>
                </c:pt>
                <c:pt idx="12">
                  <c:v>30.977167412645937</c:v>
                </c:pt>
                <c:pt idx="13">
                  <c:v>31.84358592102609</c:v>
                </c:pt>
                <c:pt idx="14">
                  <c:v>33.223807620780015</c:v>
                </c:pt>
                <c:pt idx="15">
                  <c:v>32.12388662654881</c:v>
                </c:pt>
              </c:numCache>
            </c:numRef>
          </c:val>
          <c:smooth val="0"/>
          <c:extLst>
            <c:ext xmlns:c16="http://schemas.microsoft.com/office/drawing/2014/chart" uri="{C3380CC4-5D6E-409C-BE32-E72D297353CC}">
              <c16:uniqueId val="{00000001-CDF6-4826-A491-46BC26C4F2D8}"/>
            </c:ext>
          </c:extLst>
        </c:ser>
        <c:ser>
          <c:idx val="2"/>
          <c:order val="2"/>
          <c:tx>
            <c:strRef>
              <c:f>[1]Transposed!$B$189</c:f>
              <c:strCache>
                <c:ptCount val="1"/>
                <c:pt idx="0">
                  <c:v>United Kingdom</c:v>
                </c:pt>
              </c:strCache>
            </c:strRef>
          </c:tx>
          <c:spPr>
            <a:ln w="28575" cap="rnd">
              <a:solidFill>
                <a:schemeClr val="accent3"/>
              </a:solidFill>
              <a:round/>
            </a:ln>
            <a:effectLst/>
          </c:spPr>
          <c:marker>
            <c:symbol val="none"/>
          </c:marker>
          <c:cat>
            <c:numRef>
              <c:f>[1]Transposed!$E$3:$T$3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[1]Transposed!$E$189:$T$189</c:f>
              <c:numCache>
                <c:formatCode>General</c:formatCode>
                <c:ptCount val="16"/>
                <c:pt idx="1">
                  <c:v>38.832249038455707</c:v>
                </c:pt>
                <c:pt idx="2">
                  <c:v>41.036088045626727</c:v>
                </c:pt>
                <c:pt idx="3">
                  <c:v>42.815187830132331</c:v>
                </c:pt>
                <c:pt idx="4">
                  <c:v>43.093850456209935</c:v>
                </c:pt>
                <c:pt idx="5">
                  <c:v>44.013603407176404</c:v>
                </c:pt>
                <c:pt idx="6">
                  <c:v>43.892547604498276</c:v>
                </c:pt>
                <c:pt idx="7">
                  <c:v>44.887985540974974</c:v>
                </c:pt>
                <c:pt idx="8">
                  <c:v>44.917653213409785</c:v>
                </c:pt>
                <c:pt idx="9">
                  <c:v>43.922421476085979</c:v>
                </c:pt>
                <c:pt idx="10">
                  <c:v>46.98528983933862</c:v>
                </c:pt>
                <c:pt idx="11">
                  <c:v>49.043855989852759</c:v>
                </c:pt>
                <c:pt idx="12">
                  <c:v>49.699523987057368</c:v>
                </c:pt>
                <c:pt idx="13">
                  <c:v>50.326981795139318</c:v>
                </c:pt>
                <c:pt idx="14">
                  <c:v>49.408841396320817</c:v>
                </c:pt>
                <c:pt idx="15">
                  <c:v>49.519777912789664</c:v>
                </c:pt>
              </c:numCache>
            </c:numRef>
          </c:val>
          <c:smooth val="0"/>
          <c:extLst>
            <c:ext xmlns:c16="http://schemas.microsoft.com/office/drawing/2014/chart" uri="{C3380CC4-5D6E-409C-BE32-E72D297353CC}">
              <c16:uniqueId val="{00000002-CDF6-4826-A491-46BC26C4F2D8}"/>
            </c:ext>
          </c:extLst>
        </c:ser>
        <c:ser>
          <c:idx val="3"/>
          <c:order val="3"/>
          <c:tx>
            <c:strRef>
              <c:f>[1]Transposed!$B$190</c:f>
              <c:strCache>
                <c:ptCount val="1"/>
                <c:pt idx="0">
                  <c:v>Japan</c:v>
                </c:pt>
              </c:strCache>
            </c:strRef>
          </c:tx>
          <c:spPr>
            <a:ln w="28575" cap="rnd">
              <a:solidFill>
                <a:schemeClr val="accent4"/>
              </a:solidFill>
              <a:round/>
            </a:ln>
            <a:effectLst/>
          </c:spPr>
          <c:marker>
            <c:symbol val="none"/>
          </c:marker>
          <c:cat>
            <c:numRef>
              <c:f>[1]Transposed!$E$3:$T$3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[1]Transposed!$E$190:$T$190</c:f>
              <c:numCache>
                <c:formatCode>General</c:formatCode>
                <c:ptCount val="16"/>
                <c:pt idx="1">
                  <c:v>40.059715961057087</c:v>
                </c:pt>
                <c:pt idx="2">
                  <c:v>38.36904450754156</c:v>
                </c:pt>
                <c:pt idx="3">
                  <c:v>39.800962452949328</c:v>
                </c:pt>
                <c:pt idx="4">
                  <c:v>40.206964972427514</c:v>
                </c:pt>
                <c:pt idx="5">
                  <c:v>39.941102936902446</c:v>
                </c:pt>
                <c:pt idx="6">
                  <c:v>37.963267567488536</c:v>
                </c:pt>
                <c:pt idx="7">
                  <c:v>38.573818558391835</c:v>
                </c:pt>
                <c:pt idx="8">
                  <c:v>39.039534694058396</c:v>
                </c:pt>
                <c:pt idx="9">
                  <c:v>39.547081761769626</c:v>
                </c:pt>
                <c:pt idx="10">
                  <c:v>40.287777450280878</c:v>
                </c:pt>
                <c:pt idx="11">
                  <c:v>40.22413379561867</c:v>
                </c:pt>
                <c:pt idx="12">
                  <c:v>39.911368471115956</c:v>
                </c:pt>
                <c:pt idx="13">
                  <c:v>41.051502565878977</c:v>
                </c:pt>
                <c:pt idx="14">
                  <c:v>43.384561097873373</c:v>
                </c:pt>
                <c:pt idx="15">
                  <c:v>42.66388969785919</c:v>
                </c:pt>
              </c:numCache>
            </c:numRef>
          </c:val>
          <c:smooth val="0"/>
          <c:extLst>
            <c:ext xmlns:c16="http://schemas.microsoft.com/office/drawing/2014/chart" uri="{C3380CC4-5D6E-409C-BE32-E72D297353CC}">
              <c16:uniqueId val="{00000003-CDF6-4826-A491-46BC26C4F2D8}"/>
            </c:ext>
          </c:extLst>
        </c:ser>
        <c:ser>
          <c:idx val="4"/>
          <c:order val="4"/>
          <c:tx>
            <c:strRef>
              <c:f>[1]Transposed!$B$191</c:f>
              <c:strCache>
                <c:ptCount val="1"/>
                <c:pt idx="0">
                  <c:v>China</c:v>
                </c:pt>
              </c:strCache>
            </c:strRef>
          </c:tx>
          <c:spPr>
            <a:ln w="28575" cap="rnd">
              <a:solidFill>
                <a:schemeClr val="accent5"/>
              </a:solidFill>
              <a:round/>
            </a:ln>
            <a:effectLst/>
          </c:spPr>
          <c:marker>
            <c:symbol val="none"/>
          </c:marker>
          <c:cat>
            <c:numRef>
              <c:f>[1]Transposed!$E$3:$T$3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[1]Transposed!$E$191:$T$191</c:f>
              <c:numCache>
                <c:formatCode>General</c:formatCode>
                <c:ptCount val="16"/>
                <c:pt idx="0">
                  <c:v>38.147856735563451</c:v>
                </c:pt>
                <c:pt idx="1">
                  <c:v>39.896102206044581</c:v>
                </c:pt>
                <c:pt idx="2">
                  <c:v>38.917957707607407</c:v>
                </c:pt>
                <c:pt idx="3">
                  <c:v>35.139240672886963</c:v>
                </c:pt>
                <c:pt idx="4">
                  <c:v>35.869204381869231</c:v>
                </c:pt>
                <c:pt idx="5">
                  <c:v>37.627173848439668</c:v>
                </c:pt>
                <c:pt idx="6">
                  <c:v>37.681682391882319</c:v>
                </c:pt>
                <c:pt idx="7">
                  <c:v>38.528785834183232</c:v>
                </c:pt>
                <c:pt idx="8">
                  <c:v>38.338893947486781</c:v>
                </c:pt>
                <c:pt idx="9">
                  <c:v>39.134530716810474</c:v>
                </c:pt>
                <c:pt idx="10">
                  <c:v>39.374918749400464</c:v>
                </c:pt>
                <c:pt idx="11">
                  <c:v>37.598222636166113</c:v>
                </c:pt>
                <c:pt idx="12">
                  <c:v>37.825795704739662</c:v>
                </c:pt>
                <c:pt idx="13">
                  <c:v>37.771221534226456</c:v>
                </c:pt>
                <c:pt idx="14">
                  <c:v>41.882883876432331</c:v>
                </c:pt>
                <c:pt idx="15">
                  <c:v>41.918194461780573</c:v>
                </c:pt>
              </c:numCache>
            </c:numRef>
          </c:val>
          <c:smooth val="0"/>
          <c:extLst>
            <c:ext xmlns:c16="http://schemas.microsoft.com/office/drawing/2014/chart" uri="{C3380CC4-5D6E-409C-BE32-E72D297353CC}">
              <c16:uniqueId val="{00000004-CDF6-4826-A491-46BC26C4F2D8}"/>
            </c:ext>
          </c:extLst>
        </c:ser>
        <c:ser>
          <c:idx val="5"/>
          <c:order val="5"/>
          <c:tx>
            <c:strRef>
              <c:f>[1]Transposed!$B$192</c:f>
              <c:strCache>
                <c:ptCount val="1"/>
                <c:pt idx="0">
                  <c:v>India</c:v>
                </c:pt>
              </c:strCache>
            </c:strRef>
          </c:tx>
          <c:spPr>
            <a:ln w="28575" cap="rnd">
              <a:solidFill>
                <a:schemeClr val="accent6"/>
              </a:solidFill>
              <a:round/>
            </a:ln>
            <a:effectLst/>
          </c:spPr>
          <c:marker>
            <c:symbol val="none"/>
          </c:marker>
          <c:cat>
            <c:numRef>
              <c:f>[1]Transposed!$E$3:$T$3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[1]Transposed!$E$192:$T$192</c:f>
              <c:numCache>
                <c:formatCode>General</c:formatCode>
                <c:ptCount val="16"/>
                <c:pt idx="0">
                  <c:v>42.912784289312256</c:v>
                </c:pt>
                <c:pt idx="1">
                  <c:v>40.382231384563106</c:v>
                </c:pt>
                <c:pt idx="2">
                  <c:v>41.501491155169667</c:v>
                </c:pt>
                <c:pt idx="3">
                  <c:v>36.514392776151695</c:v>
                </c:pt>
                <c:pt idx="4">
                  <c:v>40.619538432053581</c:v>
                </c:pt>
                <c:pt idx="5">
                  <c:v>38.017334414821882</c:v>
                </c:pt>
                <c:pt idx="6">
                  <c:v>38.919144502891051</c:v>
                </c:pt>
                <c:pt idx="7">
                  <c:v>37.046601997478362</c:v>
                </c:pt>
                <c:pt idx="8">
                  <c:v>37.284465398248571</c:v>
                </c:pt>
                <c:pt idx="9">
                  <c:v>36.9637163168344</c:v>
                </c:pt>
                <c:pt idx="10">
                  <c:v>35.810357663251992</c:v>
                </c:pt>
                <c:pt idx="11">
                  <c:v>34.866177612879454</c:v>
                </c:pt>
                <c:pt idx="12">
                  <c:v>32.991125234095115</c:v>
                </c:pt>
                <c:pt idx="13">
                  <c:v>28.434342278728277</c:v>
                </c:pt>
                <c:pt idx="14">
                  <c:v>36.042685499739726</c:v>
                </c:pt>
                <c:pt idx="15">
                  <c:v>27.849938131255012</c:v>
                </c:pt>
              </c:numCache>
            </c:numRef>
          </c:val>
          <c:smooth val="0"/>
          <c:extLst>
            <c:ext xmlns:c16="http://schemas.microsoft.com/office/drawing/2014/chart" uri="{C3380CC4-5D6E-409C-BE32-E72D297353CC}">
              <c16:uniqueId val="{00000005-CDF6-4826-A491-46BC26C4F2D8}"/>
            </c:ext>
          </c:extLst>
        </c:ser>
        <c:ser>
          <c:idx val="6"/>
          <c:order val="6"/>
          <c:tx>
            <c:strRef>
              <c:f>[1]Transposed!$B$193</c:f>
              <c:strCache>
                <c:ptCount val="1"/>
                <c:pt idx="0">
                  <c:v>Brazil</c:v>
                </c:pt>
              </c:strCache>
            </c:strRef>
          </c:tx>
          <c:spPr>
            <a:ln w="28575" cap="rnd">
              <a:solidFill>
                <a:schemeClr val="accent1">
                  <a:lumMod val="60000"/>
                </a:schemeClr>
              </a:solidFill>
              <a:round/>
            </a:ln>
            <a:effectLst/>
          </c:spPr>
          <c:marker>
            <c:symbol val="none"/>
          </c:marker>
          <c:cat>
            <c:numRef>
              <c:f>[1]Transposed!$E$3:$T$3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[1]Transposed!$E$193:$T$193</c:f>
              <c:numCache>
                <c:formatCode>General</c:formatCode>
                <c:ptCount val="16"/>
                <c:pt idx="1">
                  <c:v>50.415085144938921</c:v>
                </c:pt>
                <c:pt idx="2">
                  <c:v>52.748838544428487</c:v>
                </c:pt>
                <c:pt idx="3">
                  <c:v>55.628679882269793</c:v>
                </c:pt>
                <c:pt idx="4">
                  <c:v>53.206964192708007</c:v>
                </c:pt>
                <c:pt idx="5">
                  <c:v>54.311440015237672</c:v>
                </c:pt>
                <c:pt idx="6">
                  <c:v>51.450221819172498</c:v>
                </c:pt>
                <c:pt idx="7">
                  <c:v>54.859734927419908</c:v>
                </c:pt>
                <c:pt idx="8">
                  <c:v>53.593154413408861</c:v>
                </c:pt>
                <c:pt idx="9">
                  <c:v>51.06726381153721</c:v>
                </c:pt>
                <c:pt idx="10">
                  <c:v>50.356752570636999</c:v>
                </c:pt>
                <c:pt idx="11">
                  <c:v>50.225755942955693</c:v>
                </c:pt>
                <c:pt idx="12">
                  <c:v>50.002842987914853</c:v>
                </c:pt>
                <c:pt idx="13">
                  <c:v>52.229359746670823</c:v>
                </c:pt>
                <c:pt idx="14">
                  <c:v>48.89599963644639</c:v>
                </c:pt>
                <c:pt idx="15">
                  <c:v>46.172934208831272</c:v>
                </c:pt>
              </c:numCache>
            </c:numRef>
          </c:val>
          <c:smooth val="0"/>
          <c:extLst>
            <c:ext xmlns:c16="http://schemas.microsoft.com/office/drawing/2014/chart" uri="{C3380CC4-5D6E-409C-BE32-E72D297353CC}">
              <c16:uniqueId val="{00000006-CDF6-4826-A491-46BC26C4F2D8}"/>
            </c:ext>
          </c:extLst>
        </c:ser>
        <c:ser>
          <c:idx val="7"/>
          <c:order val="7"/>
          <c:tx>
            <c:strRef>
              <c:f>[1]Transposed!$B$194</c:f>
              <c:strCache>
                <c:ptCount val="1"/>
                <c:pt idx="0">
                  <c:v>Russia</c:v>
                </c:pt>
              </c:strCache>
            </c:strRef>
          </c:tx>
          <c:spPr>
            <a:ln w="28575" cap="rnd">
              <a:solidFill>
                <a:schemeClr val="accent2">
                  <a:lumMod val="60000"/>
                </a:schemeClr>
              </a:solidFill>
              <a:round/>
            </a:ln>
            <a:effectLst/>
          </c:spPr>
          <c:marker>
            <c:symbol val="none"/>
          </c:marker>
          <c:cat>
            <c:numRef>
              <c:f>[1]Transposed!$E$3:$T$3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[1]Transposed!$E$194:$T$194</c:f>
              <c:numCache>
                <c:formatCode>General</c:formatCode>
                <c:ptCount val="16"/>
                <c:pt idx="0">
                  <c:v>25.5950091200713</c:v>
                </c:pt>
                <c:pt idx="1">
                  <c:v>26.854726262695024</c:v>
                </c:pt>
                <c:pt idx="2">
                  <c:v>28.75138698067499</c:v>
                </c:pt>
                <c:pt idx="3">
                  <c:v>27.541338571050638</c:v>
                </c:pt>
                <c:pt idx="4">
                  <c:v>28.197218810093396</c:v>
                </c:pt>
                <c:pt idx="5">
                  <c:v>28.116532558632752</c:v>
                </c:pt>
                <c:pt idx="6">
                  <c:v>29.00779849677382</c:v>
                </c:pt>
                <c:pt idx="7">
                  <c:v>29.172270895396792</c:v>
                </c:pt>
                <c:pt idx="8">
                  <c:v>31.989495951634467</c:v>
                </c:pt>
                <c:pt idx="9">
                  <c:v>32.645241674054354</c:v>
                </c:pt>
                <c:pt idx="10">
                  <c:v>31.92128450634436</c:v>
                </c:pt>
                <c:pt idx="11">
                  <c:v>30.684299145341175</c:v>
                </c:pt>
                <c:pt idx="12">
                  <c:v>30.703708716837028</c:v>
                </c:pt>
                <c:pt idx="13">
                  <c:v>30.651889044405362</c:v>
                </c:pt>
                <c:pt idx="14">
                  <c:v>30.140762869607482</c:v>
                </c:pt>
                <c:pt idx="15">
                  <c:v>27.777335910783098</c:v>
                </c:pt>
              </c:numCache>
            </c:numRef>
          </c:val>
          <c:smooth val="0"/>
          <c:extLst>
            <c:ext xmlns:c16="http://schemas.microsoft.com/office/drawing/2014/chart" uri="{C3380CC4-5D6E-409C-BE32-E72D297353CC}">
              <c16:uniqueId val="{00000007-CDF6-4826-A491-46BC26C4F2D8}"/>
            </c:ext>
          </c:extLst>
        </c:ser>
        <c:dLbls>
          <c:showLegendKey val="0"/>
          <c:showVal val="0"/>
          <c:showCatName val="0"/>
          <c:showSerName val="0"/>
          <c:showPercent val="0"/>
          <c:showBubbleSize val="0"/>
        </c:dLbls>
        <c:smooth val="0"/>
        <c:axId val="421030031"/>
        <c:axId val="421030863"/>
      </c:lineChart>
      <c:catAx>
        <c:axId val="42103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30863"/>
        <c:crosses val="autoZero"/>
        <c:auto val="1"/>
        <c:lblAlgn val="ctr"/>
        <c:lblOffset val="100"/>
        <c:noMultiLvlLbl val="0"/>
      </c:catAx>
      <c:valAx>
        <c:axId val="421030863"/>
        <c:scaling>
          <c:orientation val="minMax"/>
          <c:min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HPI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30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marker>
            <c:symbol val="none"/>
          </c:marker>
          <c:val>
            <c:numRef>
              <c:f>'5. Income groups'!$G$5:$P$5</c:f>
              <c:numCache>
                <c:formatCode>0.0</c:formatCode>
                <c:ptCount val="10"/>
                <c:pt idx="0">
                  <c:v>1.5360082837632869</c:v>
                </c:pt>
                <c:pt idx="1">
                  <c:v>1.8304099648657006</c:v>
                </c:pt>
                <c:pt idx="2">
                  <c:v>2.4312131179771055</c:v>
                </c:pt>
                <c:pt idx="3">
                  <c:v>2.8341155063096806</c:v>
                </c:pt>
                <c:pt idx="4">
                  <c:v>3.0739165354135332</c:v>
                </c:pt>
                <c:pt idx="5">
                  <c:v>3.4299186372675785</c:v>
                </c:pt>
                <c:pt idx="6">
                  <c:v>3.8708210985989364</c:v>
                </c:pt>
                <c:pt idx="7">
                  <c:v>4.5638244313381078</c:v>
                </c:pt>
                <c:pt idx="8">
                  <c:v>6.085533006987939</c:v>
                </c:pt>
                <c:pt idx="9">
                  <c:v>16.328903380796021</c:v>
                </c:pt>
              </c:numCache>
            </c:numRef>
          </c:val>
          <c:smooth val="0"/>
          <c:extLst>
            <c:ext xmlns:c16="http://schemas.microsoft.com/office/drawing/2014/chart" uri="{C3380CC4-5D6E-409C-BE32-E72D297353CC}">
              <c16:uniqueId val="{00000000-9709-4C13-9240-B5FE88287901}"/>
            </c:ext>
          </c:extLst>
        </c:ser>
        <c:dLbls>
          <c:showLegendKey val="0"/>
          <c:showVal val="0"/>
          <c:showCatName val="0"/>
          <c:showSerName val="0"/>
          <c:showPercent val="0"/>
          <c:showBubbleSize val="0"/>
        </c:dLbls>
        <c:smooth val="0"/>
        <c:axId val="278637743"/>
        <c:axId val="971951007"/>
      </c:lineChart>
      <c:catAx>
        <c:axId val="27863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Decile</a:t>
                </a:r>
              </a:p>
            </c:rich>
          </c:tx>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51007"/>
        <c:crosses val="autoZero"/>
        <c:auto val="1"/>
        <c:lblAlgn val="ctr"/>
        <c:lblOffset val="100"/>
        <c:noMultiLvlLbl val="0"/>
      </c:catAx>
      <c:valAx>
        <c:axId val="971951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Carbon Footprint</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3774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FF0000"/>
              </a:solidFill>
              <a:round/>
            </a:ln>
            <a:effectLst/>
          </c:spPr>
          <c:marker>
            <c:symbol val="none"/>
          </c:marker>
          <c:val>
            <c:numRef>
              <c:f>'5. Income groups'!$G$6:$P$6</c:f>
              <c:numCache>
                <c:formatCode>0.0</c:formatCode>
                <c:ptCount val="10"/>
                <c:pt idx="0">
                  <c:v>6.2874792076968218</c:v>
                </c:pt>
                <c:pt idx="1">
                  <c:v>6.3760565494554919</c:v>
                </c:pt>
                <c:pt idx="2">
                  <c:v>6.4172426679088561</c:v>
                </c:pt>
                <c:pt idx="3">
                  <c:v>6.4443712706042016</c:v>
                </c:pt>
                <c:pt idx="4">
                  <c:v>6.4646338912141612</c:v>
                </c:pt>
                <c:pt idx="5">
                  <c:v>6.4808132813013151</c:v>
                </c:pt>
                <c:pt idx="6">
                  <c:v>6.4942822793291173</c:v>
                </c:pt>
                <c:pt idx="7">
                  <c:v>6.5058200096675254</c:v>
                </c:pt>
                <c:pt idx="8">
                  <c:v>6.5159114847068835</c:v>
                </c:pt>
                <c:pt idx="9">
                  <c:v>6.5248792262796877</c:v>
                </c:pt>
              </c:numCache>
            </c:numRef>
          </c:val>
          <c:smooth val="0"/>
          <c:extLst>
            <c:ext xmlns:c16="http://schemas.microsoft.com/office/drawing/2014/chart" uri="{C3380CC4-5D6E-409C-BE32-E72D297353CC}">
              <c16:uniqueId val="{00000000-A670-48A4-966F-C4C3FB7B87E2}"/>
            </c:ext>
          </c:extLst>
        </c:ser>
        <c:dLbls>
          <c:showLegendKey val="0"/>
          <c:showVal val="0"/>
          <c:showCatName val="0"/>
          <c:showSerName val="0"/>
          <c:showPercent val="0"/>
          <c:showBubbleSize val="0"/>
        </c:dLbls>
        <c:smooth val="0"/>
        <c:axId val="278637743"/>
        <c:axId val="971951007"/>
      </c:lineChart>
      <c:catAx>
        <c:axId val="27863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Decile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51007"/>
        <c:crosses val="autoZero"/>
        <c:auto val="1"/>
        <c:lblAlgn val="ctr"/>
        <c:lblOffset val="100"/>
        <c:noMultiLvlLbl val="0"/>
      </c:catAx>
      <c:valAx>
        <c:axId val="971951007"/>
        <c:scaling>
          <c:orientation val="minMax"/>
          <c:max val="9"/>
          <c:min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Life Satisfaction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3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marker>
            <c:symbol val="none"/>
          </c:marker>
          <c:val>
            <c:numRef>
              <c:f>'5. Income groups'!$G$7:$P$7</c:f>
              <c:numCache>
                <c:formatCode>0.0</c:formatCode>
                <c:ptCount val="10"/>
                <c:pt idx="0">
                  <c:v>71.711960455281115</c:v>
                </c:pt>
                <c:pt idx="1">
                  <c:v>72.824309316263736</c:v>
                </c:pt>
                <c:pt idx="2">
                  <c:v>73.821697316437778</c:v>
                </c:pt>
                <c:pt idx="3">
                  <c:v>74.704124455803253</c:v>
                </c:pt>
                <c:pt idx="4">
                  <c:v>75.47159073436012</c:v>
                </c:pt>
                <c:pt idx="5">
                  <c:v>76.124096152108422</c:v>
                </c:pt>
                <c:pt idx="6">
                  <c:v>76.661640709048186</c:v>
                </c:pt>
                <c:pt idx="7">
                  <c:v>77.084224405179327</c:v>
                </c:pt>
                <c:pt idx="8">
                  <c:v>77.391847240501917</c:v>
                </c:pt>
                <c:pt idx="9">
                  <c:v>77.584509215015899</c:v>
                </c:pt>
              </c:numCache>
            </c:numRef>
          </c:val>
          <c:smooth val="0"/>
          <c:extLst>
            <c:ext xmlns:c16="http://schemas.microsoft.com/office/drawing/2014/chart" uri="{C3380CC4-5D6E-409C-BE32-E72D297353CC}">
              <c16:uniqueId val="{00000000-B8B6-4402-AA7A-C5ECF3DCC9A7}"/>
            </c:ext>
          </c:extLst>
        </c:ser>
        <c:ser>
          <c:idx val="1"/>
          <c:order val="1"/>
          <c:spPr>
            <a:ln w="28575" cap="rnd">
              <a:solidFill>
                <a:schemeClr val="accent1">
                  <a:lumMod val="75000"/>
                </a:schemeClr>
              </a:solidFill>
              <a:round/>
            </a:ln>
            <a:effectLst/>
          </c:spPr>
          <c:marker>
            <c:symbol val="none"/>
          </c:marker>
          <c:val>
            <c:numRef>
              <c:f>'5. Income groups'!$G$7:$P$7</c:f>
              <c:numCache>
                <c:formatCode>0.0</c:formatCode>
                <c:ptCount val="10"/>
                <c:pt idx="0">
                  <c:v>71.711960455281115</c:v>
                </c:pt>
                <c:pt idx="1">
                  <c:v>72.824309316263736</c:v>
                </c:pt>
                <c:pt idx="2">
                  <c:v>73.821697316437778</c:v>
                </c:pt>
                <c:pt idx="3">
                  <c:v>74.704124455803253</c:v>
                </c:pt>
                <c:pt idx="4">
                  <c:v>75.47159073436012</c:v>
                </c:pt>
                <c:pt idx="5">
                  <c:v>76.124096152108422</c:v>
                </c:pt>
                <c:pt idx="6">
                  <c:v>76.661640709048186</c:v>
                </c:pt>
                <c:pt idx="7">
                  <c:v>77.084224405179327</c:v>
                </c:pt>
                <c:pt idx="8">
                  <c:v>77.391847240501917</c:v>
                </c:pt>
                <c:pt idx="9">
                  <c:v>77.584509215015899</c:v>
                </c:pt>
              </c:numCache>
            </c:numRef>
          </c:val>
          <c:smooth val="0"/>
          <c:extLst>
            <c:ext xmlns:c16="http://schemas.microsoft.com/office/drawing/2014/chart" uri="{C3380CC4-5D6E-409C-BE32-E72D297353CC}">
              <c16:uniqueId val="{00000001-B8B6-4402-AA7A-C5ECF3DCC9A7}"/>
            </c:ext>
          </c:extLst>
        </c:ser>
        <c:dLbls>
          <c:showLegendKey val="0"/>
          <c:showVal val="0"/>
          <c:showCatName val="0"/>
          <c:showSerName val="0"/>
          <c:showPercent val="0"/>
          <c:showBubbleSize val="0"/>
        </c:dLbls>
        <c:smooth val="0"/>
        <c:axId val="278637743"/>
        <c:axId val="971951007"/>
      </c:lineChart>
      <c:catAx>
        <c:axId val="27863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Decile</a:t>
                </a:r>
              </a:p>
            </c:rich>
          </c:tx>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51007"/>
        <c:crosses val="autoZero"/>
        <c:auto val="1"/>
        <c:lblAlgn val="ctr"/>
        <c:lblOffset val="100"/>
        <c:noMultiLvlLbl val="0"/>
      </c:catAx>
      <c:valAx>
        <c:axId val="971951007"/>
        <c:scaling>
          <c:orientation val="minMax"/>
          <c:min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Life Expectancy</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3774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chemeClr val="accent2"/>
              </a:solidFill>
              <a:round/>
            </a:ln>
            <a:effectLst/>
          </c:spPr>
          <c:marker>
            <c:symbol val="none"/>
          </c:marker>
          <c:val>
            <c:numRef>
              <c:f>'5. Income groups'!$G$8:$P$8</c:f>
              <c:numCache>
                <c:formatCode>0.0</c:formatCode>
                <c:ptCount val="10"/>
                <c:pt idx="0">
                  <c:v>56.545892124563444</c:v>
                </c:pt>
                <c:pt idx="1">
                  <c:v>57.600292509619074</c:v>
                </c:pt>
                <c:pt idx="2">
                  <c:v>57.016336447535032</c:v>
                </c:pt>
                <c:pt idx="3">
                  <c:v>56.894443588442329</c:v>
                </c:pt>
                <c:pt idx="4">
                  <c:v>57.136098558848325</c:v>
                </c:pt>
                <c:pt idx="5">
                  <c:v>56.832048559218364</c:v>
                </c:pt>
                <c:pt idx="6">
                  <c:v>56.127940282636771</c:v>
                </c:pt>
                <c:pt idx="7">
                  <c:v>54.57330612100742</c:v>
                </c:pt>
                <c:pt idx="8">
                  <c:v>50.824932669524102</c:v>
                </c:pt>
                <c:pt idx="9">
                  <c:v>33.867674330197907</c:v>
                </c:pt>
              </c:numCache>
            </c:numRef>
          </c:val>
          <c:smooth val="0"/>
          <c:extLst>
            <c:ext xmlns:c16="http://schemas.microsoft.com/office/drawing/2014/chart" uri="{C3380CC4-5D6E-409C-BE32-E72D297353CC}">
              <c16:uniqueId val="{00000000-18AC-4229-B7C2-49B8C488A8BF}"/>
            </c:ext>
          </c:extLst>
        </c:ser>
        <c:dLbls>
          <c:showLegendKey val="0"/>
          <c:showVal val="0"/>
          <c:showCatName val="0"/>
          <c:showSerName val="0"/>
          <c:showPercent val="0"/>
          <c:showBubbleSize val="0"/>
        </c:dLbls>
        <c:smooth val="0"/>
        <c:axId val="278637743"/>
        <c:axId val="971951007"/>
      </c:lineChart>
      <c:catAx>
        <c:axId val="27863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Decile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51007"/>
        <c:crosses val="autoZero"/>
        <c:auto val="1"/>
        <c:lblAlgn val="ctr"/>
        <c:lblOffset val="100"/>
        <c:noMultiLvlLbl val="0"/>
      </c:catAx>
      <c:valAx>
        <c:axId val="971951007"/>
        <c:scaling>
          <c:orientation val="minMax"/>
          <c:max val="70"/>
          <c:min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HPI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3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'Old Calcs'!$H$305:$H$456</c:f>
              <c:strCache>
                <c:ptCount val="152"/>
                <c:pt idx="0">
                  <c:v>6.5</c:v>
                </c:pt>
                <c:pt idx="1">
                  <c:v>3.1</c:v>
                </c:pt>
                <c:pt idx="8">
                  <c:v>4.6</c:v>
                </c:pt>
                <c:pt idx="10">
                  <c:v>4.5</c:v>
                </c:pt>
                <c:pt idx="13">
                  <c:v>7.0</c:v>
                </c:pt>
                <c:pt idx="14">
                  <c:v>6.5</c:v>
                </c:pt>
                <c:pt idx="15">
                  <c:v>7.4</c:v>
                </c:pt>
                <c:pt idx="16">
                  <c:v>6.4</c:v>
                </c:pt>
                <c:pt idx="17">
                  <c:v>7.0</c:v>
                </c:pt>
                <c:pt idx="18">
                  <c:v>6.3</c:v>
                </c:pt>
                <c:pt idx="19">
                  <c:v>6.5</c:v>
                </c:pt>
                <c:pt idx="20">
                  <c:v>6.3</c:v>
                </c:pt>
                <c:pt idx="21">
                  <c:v>7.7</c:v>
                </c:pt>
                <c:pt idx="22">
                  <c:v>6.1</c:v>
                </c:pt>
                <c:pt idx="23">
                  <c:v>6.0</c:v>
                </c:pt>
                <c:pt idx="24">
                  <c:v>6.5</c:v>
                </c:pt>
                <c:pt idx="25">
                  <c:v>6.7</c:v>
                </c:pt>
                <c:pt idx="26">
                  <c:v>7.2</c:v>
                </c:pt>
                <c:pt idx="27">
                  <c:v>7.4</c:v>
                </c:pt>
                <c:pt idx="28">
                  <c:v>5.9</c:v>
                </c:pt>
                <c:pt idx="29">
                  <c:v>7.4</c:v>
                </c:pt>
                <c:pt idx="30">
                  <c:v>6.0</c:v>
                </c:pt>
                <c:pt idx="31">
                  <c:v>5.8</c:v>
                </c:pt>
                <c:pt idx="32">
                  <c:v>5.8</c:v>
                </c:pt>
                <c:pt idx="33">
                  <c:v>6.1</c:v>
                </c:pt>
                <c:pt idx="34">
                  <c:v>6.4</c:v>
                </c:pt>
                <c:pt idx="35">
                  <c:v>7.3</c:v>
                </c:pt>
                <c:pt idx="36">
                  <c:v>6.4</c:v>
                </c:pt>
                <c:pt idx="37">
                  <c:v>6.1</c:v>
                </c:pt>
                <c:pt idx="38">
                  <c:v>5.9</c:v>
                </c:pt>
                <c:pt idx="39">
                  <c:v>7.8</c:v>
                </c:pt>
                <c:pt idx="40">
                  <c:v>6.3</c:v>
                </c:pt>
                <c:pt idx="41">
                  <c:v>7.3</c:v>
                </c:pt>
                <c:pt idx="42">
                  <c:v>6.1</c:v>
                </c:pt>
                <c:pt idx="43">
                  <c:v>7.0</c:v>
                </c:pt>
                <c:pt idx="44">
                  <c:v>6.0</c:v>
                </c:pt>
                <c:pt idx="45">
                  <c:v>6.7</c:v>
                </c:pt>
                <c:pt idx="46">
                  <c:v>6.0</c:v>
                </c:pt>
                <c:pt idx="47">
                  <c:v>5.5</c:v>
                </c:pt>
                <c:pt idx="48">
                  <c:v>5.1</c:v>
                </c:pt>
                <c:pt idx="49">
                  <c:v>5.5</c:v>
                </c:pt>
                <c:pt idx="50">
                  <c:v>6.1</c:v>
                </c:pt>
                <c:pt idx="51">
                  <c:v>5.0</c:v>
                </c:pt>
                <c:pt idx="52">
                  <c:v>7.2</c:v>
                </c:pt>
                <c:pt idx="53">
                  <c:v>5.5</c:v>
                </c:pt>
                <c:pt idx="54">
                  <c:v>5.5</c:v>
                </c:pt>
                <c:pt idx="55">
                  <c:v>5.4</c:v>
                </c:pt>
                <c:pt idx="56">
                  <c:v>5.6</c:v>
                </c:pt>
                <c:pt idx="57">
                  <c:v>7.7</c:v>
                </c:pt>
                <c:pt idx="58">
                  <c:v>6.2</c:v>
                </c:pt>
                <c:pt idx="59">
                  <c:v>5.1</c:v>
                </c:pt>
                <c:pt idx="60">
                  <c:v>4.7</c:v>
                </c:pt>
                <c:pt idx="61">
                  <c:v>7.2</c:v>
                </c:pt>
                <c:pt idx="62">
                  <c:v>7.1</c:v>
                </c:pt>
                <c:pt idx="63">
                  <c:v>6.0</c:v>
                </c:pt>
                <c:pt idx="64">
                  <c:v>6.5</c:v>
                </c:pt>
                <c:pt idx="65">
                  <c:v>6.2</c:v>
                </c:pt>
                <c:pt idx="66">
                  <c:v>5.7</c:v>
                </c:pt>
                <c:pt idx="67">
                  <c:v>6.2</c:v>
                </c:pt>
                <c:pt idx="68">
                  <c:v>6.6</c:v>
                </c:pt>
                <c:pt idx="69">
                  <c:v>6.0</c:v>
                </c:pt>
                <c:pt idx="70">
                  <c:v>5.3</c:v>
                </c:pt>
                <c:pt idx="71">
                  <c:v>5.9</c:v>
                </c:pt>
                <c:pt idx="72">
                  <c:v>6.2</c:v>
                </c:pt>
                <c:pt idx="73">
                  <c:v>5.8</c:v>
                </c:pt>
                <c:pt idx="74">
                  <c:v>5.3</c:v>
                </c:pt>
                <c:pt idx="75">
                  <c:v>4.2</c:v>
                </c:pt>
                <c:pt idx="76">
                  <c:v>5.0</c:v>
                </c:pt>
                <c:pt idx="77">
                  <c:v>5.0</c:v>
                </c:pt>
                <c:pt idx="78">
                  <c:v>6.7</c:v>
                </c:pt>
                <c:pt idx="79">
                  <c:v>7.5</c:v>
                </c:pt>
                <c:pt idx="80">
                  <c:v>4.9</c:v>
                </c:pt>
                <c:pt idx="81">
                  <c:v>4.3</c:v>
                </c:pt>
                <c:pt idx="82">
                  <c:v>4.5</c:v>
                </c:pt>
                <c:pt idx="83">
                  <c:v>4.9</c:v>
                </c:pt>
                <c:pt idx="84">
                  <c:v>5.1</c:v>
                </c:pt>
                <c:pt idx="85">
                  <c:v>6.0</c:v>
                </c:pt>
                <c:pt idx="86">
                  <c:v>5.0</c:v>
                </c:pt>
                <c:pt idx="87">
                  <c:v>5.1</c:v>
                </c:pt>
                <c:pt idx="88">
                  <c:v>7.2</c:v>
                </c:pt>
                <c:pt idx="89">
                  <c:v>6.1</c:v>
                </c:pt>
                <c:pt idx="90">
                  <c:v>6.8</c:v>
                </c:pt>
                <c:pt idx="91">
                  <c:v>5.7</c:v>
                </c:pt>
                <c:pt idx="92">
                  <c:v>5.2</c:v>
                </c:pt>
                <c:pt idx="93">
                  <c:v>4.0</c:v>
                </c:pt>
                <c:pt idx="94">
                  <c:v>5.9</c:v>
                </c:pt>
                <c:pt idx="95">
                  <c:v>5.1</c:v>
                </c:pt>
                <c:pt idx="96">
                  <c:v>7.1</c:v>
                </c:pt>
                <c:pt idx="97">
                  <c:v>5.0</c:v>
                </c:pt>
                <c:pt idx="98">
                  <c:v>5.7</c:v>
                </c:pt>
                <c:pt idx="99">
                  <c:v>6.2</c:v>
                </c:pt>
                <c:pt idx="100">
                  <c:v>4.9</c:v>
                </c:pt>
                <c:pt idx="101">
                  <c:v>6.0</c:v>
                </c:pt>
                <c:pt idx="102">
                  <c:v>5.2</c:v>
                </c:pt>
                <c:pt idx="103">
                  <c:v>4.3</c:v>
                </c:pt>
                <c:pt idx="104">
                  <c:v>5.1</c:v>
                </c:pt>
                <c:pt idx="105">
                  <c:v>5.4</c:v>
                </c:pt>
                <c:pt idx="106">
                  <c:v>5.4</c:v>
                </c:pt>
                <c:pt idx="107">
                  <c:v>5.4</c:v>
                </c:pt>
                <c:pt idx="108">
                  <c:v>6.1</c:v>
                </c:pt>
                <c:pt idx="109">
                  <c:v>4.1</c:v>
                </c:pt>
                <c:pt idx="110">
                  <c:v>4.3</c:v>
                </c:pt>
                <c:pt idx="111">
                  <c:v>4.7</c:v>
                </c:pt>
                <c:pt idx="112">
                  <c:v>4.9</c:v>
                </c:pt>
                <c:pt idx="113">
                  <c:v>4.4</c:v>
                </c:pt>
                <c:pt idx="114">
                  <c:v>4.9</c:v>
                </c:pt>
                <c:pt idx="115">
                  <c:v>4.6</c:v>
                </c:pt>
                <c:pt idx="116">
                  <c:v>4.9</c:v>
                </c:pt>
                <c:pt idx="117">
                  <c:v>4.4</c:v>
                </c:pt>
                <c:pt idx="118">
                  <c:v>4.8</c:v>
                </c:pt>
                <c:pt idx="119">
                  <c:v>5.0</c:v>
                </c:pt>
                <c:pt idx="120">
                  <c:v>4.2</c:v>
                </c:pt>
                <c:pt idx="121">
                  <c:v>5.2</c:v>
                </c:pt>
                <c:pt idx="122">
                  <c:v>6.9</c:v>
                </c:pt>
                <c:pt idx="123">
                  <c:v>5.0</c:v>
                </c:pt>
                <c:pt idx="124">
                  <c:v>4.2</c:v>
                </c:pt>
                <c:pt idx="125">
                  <c:v>5.4</c:v>
                </c:pt>
                <c:pt idx="126">
                  <c:v>4.8</c:v>
                </c:pt>
                <c:pt idx="127">
                  <c:v>3.9</c:v>
                </c:pt>
                <c:pt idx="128">
                  <c:v>4.7</c:v>
                </c:pt>
                <c:pt idx="129">
                  <c:v>3.6</c:v>
                </c:pt>
                <c:pt idx="130">
                  <c:v>6.3</c:v>
                </c:pt>
                <c:pt idx="131">
                  <c:v>5.0</c:v>
                </c:pt>
                <c:pt idx="132">
                  <c:v>3.2</c:v>
                </c:pt>
                <c:pt idx="133">
                  <c:v>6.6</c:v>
                </c:pt>
                <c:pt idx="134">
                  <c:v>5.0</c:v>
                </c:pt>
                <c:pt idx="135">
                  <c:v>3.3</c:v>
                </c:pt>
                <c:pt idx="136">
                  <c:v>6.4</c:v>
                </c:pt>
                <c:pt idx="137">
                  <c:v>4.2</c:v>
                </c:pt>
                <c:pt idx="138">
                  <c:v>5.7</c:v>
                </c:pt>
                <c:pt idx="139">
                  <c:v>6.7</c:v>
                </c:pt>
                <c:pt idx="140">
                  <c:v>4.4</c:v>
                </c:pt>
                <c:pt idx="141">
                  <c:v>5.5</c:v>
                </c:pt>
                <c:pt idx="142">
                  <c:v>3.4</c:v>
                </c:pt>
                <c:pt idx="143">
                  <c:v>4.4</c:v>
                </c:pt>
                <c:pt idx="144">
                  <c:v>3.3</c:v>
                </c:pt>
                <c:pt idx="145">
                  <c:v>7.4</c:v>
                </c:pt>
                <c:pt idx="146">
                  <c:v>4.3</c:v>
                </c:pt>
                <c:pt idx="147">
                  <c:v>6.1</c:v>
                </c:pt>
                <c:pt idx="148">
                  <c:v>2.7</c:v>
                </c:pt>
                <c:pt idx="149">
                  <c:v>2.4</c:v>
                </c:pt>
                <c:pt idx="150">
                  <c:v>4.3</c:v>
                </c:pt>
                <c:pt idx="151">
                  <c:v>5.6</c:v>
                </c:pt>
              </c:strCache>
            </c:strRef>
          </c:xVal>
          <c:yVal>
            <c:numRef>
              <c:f>'Old Calcs'!$U$305:$U$456</c:f>
              <c:numCache>
                <c:formatCode>"$"#,##0</c:formatCode>
                <c:ptCount val="152"/>
                <c:pt idx="0">
                  <c:v>89019.069857330993</c:v>
                </c:pt>
                <c:pt idx="1">
                  <c:v>847.76501242058339</c:v>
                </c:pt>
                <c:pt idx="2">
                  <c:v>729.65846262042612</c:v>
                </c:pt>
                <c:pt idx="3">
                  <c:v>861.76678875587277</c:v>
                </c:pt>
                <c:pt idx="4">
                  <c:v>1059.8921113671797</c:v>
                </c:pt>
                <c:pt idx="5">
                  <c:v>3112.2959428540739</c:v>
                </c:pt>
                <c:pt idx="6">
                  <c:v>4133.13037109375</c:v>
                </c:pt>
                <c:pt idx="7">
                  <c:v>11797.284199149686</c:v>
                </c:pt>
                <c:pt idx="8">
                  <c:v>3290.6505267658554</c:v>
                </c:pt>
                <c:pt idx="9">
                  <c:v>41739.46484375</c:v>
                </c:pt>
                <c:pt idx="10">
                  <c:v>17605.785439071406</c:v>
                </c:pt>
                <c:pt idx="11">
                  <c:v>90840.429077197987</c:v>
                </c:pt>
                <c:pt idx="12">
                  <c:v>25306.617956332746</c:v>
                </c:pt>
                <c:pt idx="13">
                  <c:v>20818.061678298985</c:v>
                </c:pt>
                <c:pt idx="14">
                  <c:v>9023.0265751172974</c:v>
                </c:pt>
                <c:pt idx="15">
                  <c:v>52850.569179253296</c:v>
                </c:pt>
                <c:pt idx="16">
                  <c:v>14616.135124170616</c:v>
                </c:pt>
                <c:pt idx="17">
                  <c:v>3070.4040503814285</c:v>
                </c:pt>
                <c:pt idx="18">
                  <c:v>8673.0020163106346</c:v>
                </c:pt>
                <c:pt idx="19">
                  <c:v>40782.235043603483</c:v>
                </c:pt>
                <c:pt idx="20">
                  <c:v>8731.8608688855475</c:v>
                </c:pt>
                <c:pt idx="21">
                  <c:v>56813.964155463473</c:v>
                </c:pt>
                <c:pt idx="22">
                  <c:v>5398.0944148439403</c:v>
                </c:pt>
                <c:pt idx="23">
                  <c:v>12735.168277970011</c:v>
                </c:pt>
                <c:pt idx="24">
                  <c:v>14685.12789246737</c:v>
                </c:pt>
                <c:pt idx="25">
                  <c:v>45922.794739031262</c:v>
                </c:pt>
                <c:pt idx="26">
                  <c:v>47088.205526678226</c:v>
                </c:pt>
                <c:pt idx="27">
                  <c:v>56784.037252982409</c:v>
                </c:pt>
                <c:pt idx="28">
                  <c:v>5613.6605879154449</c:v>
                </c:pt>
                <c:pt idx="29">
                  <c:v>64983.354207692195</c:v>
                </c:pt>
                <c:pt idx="30">
                  <c:v>17997.133070712905</c:v>
                </c:pt>
                <c:pt idx="31">
                  <c:v>11390.216965956924</c:v>
                </c:pt>
                <c:pt idx="32">
                  <c:v>12776.92182687252</c:v>
                </c:pt>
                <c:pt idx="33">
                  <c:v>34945.6615139469</c:v>
                </c:pt>
                <c:pt idx="34">
                  <c:v>20064.500499715417</c:v>
                </c:pt>
                <c:pt idx="35">
                  <c:v>86925.906581797564</c:v>
                </c:pt>
                <c:pt idx="36">
                  <c:v>42739.0499116836</c:v>
                </c:pt>
                <c:pt idx="37">
                  <c:v>32788.332510881635</c:v>
                </c:pt>
                <c:pt idx="38">
                  <c:v>24809.860973599447</c:v>
                </c:pt>
                <c:pt idx="39">
                  <c:v>48583.433989793491</c:v>
                </c:pt>
                <c:pt idx="40">
                  <c:v>10244.366192124531</c:v>
                </c:pt>
                <c:pt idx="41">
                  <c:v>41151.00673964755</c:v>
                </c:pt>
                <c:pt idx="42">
                  <c:v>30000.977830377007</c:v>
                </c:pt>
                <c:pt idx="43">
                  <c:v>53874.316651009874</c:v>
                </c:pt>
                <c:pt idx="44">
                  <c:v>18171.060962765507</c:v>
                </c:pt>
                <c:pt idx="45">
                  <c:v>39034.233248355813</c:v>
                </c:pt>
                <c:pt idx="46">
                  <c:v>29721.585762042763</c:v>
                </c:pt>
                <c:pt idx="47">
                  <c:v>14317.552869282732</c:v>
                </c:pt>
                <c:pt idx="48">
                  <c:v>5467.2075209020613</c:v>
                </c:pt>
                <c:pt idx="49">
                  <c:v>3575.281956291461</c:v>
                </c:pt>
                <c:pt idx="50">
                  <c:v>22071.748099839431</c:v>
                </c:pt>
                <c:pt idx="51">
                  <c:v>13653.182207384994</c:v>
                </c:pt>
                <c:pt idx="52">
                  <c:v>55806.438249936589</c:v>
                </c:pt>
                <c:pt idx="53">
                  <c:v>10252.004622351169</c:v>
                </c:pt>
                <c:pt idx="54">
                  <c:v>3430.4838820910309</c:v>
                </c:pt>
                <c:pt idx="55">
                  <c:v>3922.0813312463833</c:v>
                </c:pt>
                <c:pt idx="56">
                  <c:v>29347.516191766324</c:v>
                </c:pt>
                <c:pt idx="57">
                  <c:v>69923.931208995404</c:v>
                </c:pt>
                <c:pt idx="58">
                  <c:v>23676.4135788934</c:v>
                </c:pt>
                <c:pt idx="59">
                  <c:v>8217.5986328125</c:v>
                </c:pt>
                <c:pt idx="60">
                  <c:v>11627.279917739783</c:v>
                </c:pt>
                <c:pt idx="61">
                  <c:v>43272.566909079229</c:v>
                </c:pt>
                <c:pt idx="62">
                  <c:v>49768.976214213617</c:v>
                </c:pt>
                <c:pt idx="63">
                  <c:v>14851.648587573334</c:v>
                </c:pt>
                <c:pt idx="64">
                  <c:v>0</c:v>
                </c:pt>
                <c:pt idx="65">
                  <c:v>33159.76442007412</c:v>
                </c:pt>
                <c:pt idx="66">
                  <c:v>5258.3666963114174</c:v>
                </c:pt>
                <c:pt idx="67">
                  <c:v>7403.7427803632308</c:v>
                </c:pt>
                <c:pt idx="68">
                  <c:v>23552.842731429049</c:v>
                </c:pt>
                <c:pt idx="69">
                  <c:v>32645.663728836098</c:v>
                </c:pt>
                <c:pt idx="70">
                  <c:v>11857.789117041737</c:v>
                </c:pt>
                <c:pt idx="71">
                  <c:v>41654.327915269336</c:v>
                </c:pt>
                <c:pt idx="72">
                  <c:v>32056.299733325293</c:v>
                </c:pt>
                <c:pt idx="73">
                  <c:v>19288.040687826382</c:v>
                </c:pt>
                <c:pt idx="74">
                  <c:v>22535.445619861668</c:v>
                </c:pt>
                <c:pt idx="75">
                  <c:v>13639.021885348246</c:v>
                </c:pt>
                <c:pt idx="76">
                  <c:v>16773.081717702025</c:v>
                </c:pt>
                <c:pt idx="77">
                  <c:v>4464.294449691407</c:v>
                </c:pt>
                <c:pt idx="78">
                  <c:v>45881.490254442688</c:v>
                </c:pt>
                <c:pt idx="79">
                  <c:v>56584.168682721502</c:v>
                </c:pt>
                <c:pt idx="80">
                  <c:v>28150.05894867027</c:v>
                </c:pt>
                <c:pt idx="81">
                  <c:v>11113.802877822189</c:v>
                </c:pt>
                <c:pt idx="82">
                  <c:v>9534.6609493486012</c:v>
                </c:pt>
                <c:pt idx="83">
                  <c:v>14989.25816020377</c:v>
                </c:pt>
                <c:pt idx="84">
                  <c:v>15977.763827987557</c:v>
                </c:pt>
                <c:pt idx="85">
                  <c:v>31038.679266874708</c:v>
                </c:pt>
                <c:pt idx="86">
                  <c:v>5345.9415922814487</c:v>
                </c:pt>
                <c:pt idx="87">
                  <c:v>23266.069315280343</c:v>
                </c:pt>
                <c:pt idx="88">
                  <c:v>49379.09333378703</c:v>
                </c:pt>
                <c:pt idx="89">
                  <c:v>37184.453601321053</c:v>
                </c:pt>
                <c:pt idx="90">
                  <c:v>51987.713914509477</c:v>
                </c:pt>
                <c:pt idx="91">
                  <c:v>13609.723009190038</c:v>
                </c:pt>
                <c:pt idx="92">
                  <c:v>14442.040866801633</c:v>
                </c:pt>
                <c:pt idx="93">
                  <c:v>17185.047018369187</c:v>
                </c:pt>
                <c:pt idx="94">
                  <c:v>42758.590368609162</c:v>
                </c:pt>
                <c:pt idx="95">
                  <c:v>1455.6376486721742</c:v>
                </c:pt>
                <c:pt idx="96">
                  <c:v>49175.677050069593</c:v>
                </c:pt>
                <c:pt idx="97">
                  <c:v>1217.4459864823393</c:v>
                </c:pt>
                <c:pt idx="98">
                  <c:v>8528.7488036082923</c:v>
                </c:pt>
                <c:pt idx="99">
                  <c:v>18306.811897496947</c:v>
                </c:pt>
                <c:pt idx="100">
                  <c:v>2250.014921646859</c:v>
                </c:pt>
                <c:pt idx="101">
                  <c:v>36153.4319482746</c:v>
                </c:pt>
                <c:pt idx="102">
                  <c:v>3695.0616935700036</c:v>
                </c:pt>
                <c:pt idx="103">
                  <c:v>11780.962096502779</c:v>
                </c:pt>
                <c:pt idx="104">
                  <c:v>0</c:v>
                </c:pt>
                <c:pt idx="105">
                  <c:v>27674.397489570947</c:v>
                </c:pt>
                <c:pt idx="106">
                  <c:v>5132.3415694298055</c:v>
                </c:pt>
                <c:pt idx="107">
                  <c:v>21533.963774298038</c:v>
                </c:pt>
                <c:pt idx="108">
                  <c:v>41739.46484375</c:v>
                </c:pt>
                <c:pt idx="109">
                  <c:v>2181.6588770326325</c:v>
                </c:pt>
                <c:pt idx="110">
                  <c:v>1585.4716511094218</c:v>
                </c:pt>
                <c:pt idx="111">
                  <c:v>12804.955078125</c:v>
                </c:pt>
                <c:pt idx="112">
                  <c:v>3756.5095616586918</c:v>
                </c:pt>
                <c:pt idx="113">
                  <c:v>5157.5465718010009</c:v>
                </c:pt>
                <c:pt idx="114">
                  <c:v>14478.001722093117</c:v>
                </c:pt>
                <c:pt idx="115">
                  <c:v>4601.2113725803729</c:v>
                </c:pt>
                <c:pt idx="116">
                  <c:v>1285.1827595965092</c:v>
                </c:pt>
                <c:pt idx="117">
                  <c:v>4829.536707032089</c:v>
                </c:pt>
                <c:pt idx="118">
                  <c:v>10299.31628901934</c:v>
                </c:pt>
                <c:pt idx="119">
                  <c:v>3156.4389569288401</c:v>
                </c:pt>
                <c:pt idx="120">
                  <c:v>0</c:v>
                </c:pt>
                <c:pt idx="121">
                  <c:v>7840.0713830942832</c:v>
                </c:pt>
                <c:pt idx="122">
                  <c:v>62470.929912866923</c:v>
                </c:pt>
                <c:pt idx="123">
                  <c:v>14084.353512189777</c:v>
                </c:pt>
                <c:pt idx="124">
                  <c:v>5505.6463312571759</c:v>
                </c:pt>
                <c:pt idx="125">
                  <c:v>27254.57421875</c:v>
                </c:pt>
                <c:pt idx="126">
                  <c:v>2545.1402015108019</c:v>
                </c:pt>
                <c:pt idx="127">
                  <c:v>1517.7031693919223</c:v>
                </c:pt>
                <c:pt idx="128">
                  <c:v>2110.0623111907357</c:v>
                </c:pt>
                <c:pt idx="129">
                  <c:v>2577.78955078125</c:v>
                </c:pt>
                <c:pt idx="130">
                  <c:v>26351.804441878194</c:v>
                </c:pt>
                <c:pt idx="131">
                  <c:v>13852.205968660006</c:v>
                </c:pt>
                <c:pt idx="132">
                  <c:v>6617.1298686839336</c:v>
                </c:pt>
                <c:pt idx="133">
                  <c:v>47024.54431619159</c:v>
                </c:pt>
                <c:pt idx="134">
                  <c:v>2219.0467425244319</c:v>
                </c:pt>
                <c:pt idx="135">
                  <c:v>2190.6709601992038</c:v>
                </c:pt>
                <c:pt idx="136">
                  <c:v>98455.32823343754</c:v>
                </c:pt>
                <c:pt idx="137">
                  <c:v>2073.129781013015</c:v>
                </c:pt>
                <c:pt idx="138">
                  <c:v>59592.034481454684</c:v>
                </c:pt>
                <c:pt idx="139">
                  <c:v>71782.153836257494</c:v>
                </c:pt>
                <c:pt idx="140">
                  <c:v>10009.578071045999</c:v>
                </c:pt>
                <c:pt idx="141">
                  <c:v>14992.603965093627</c:v>
                </c:pt>
                <c:pt idx="142">
                  <c:v>1655.8432502657915</c:v>
                </c:pt>
                <c:pt idx="143">
                  <c:v>8501.2663286099869</c:v>
                </c:pt>
                <c:pt idx="144">
                  <c:v>3372.3589795822963</c:v>
                </c:pt>
                <c:pt idx="145">
                  <c:v>114542.49693395566</c:v>
                </c:pt>
                <c:pt idx="146">
                  <c:v>5076.3682902061719</c:v>
                </c:pt>
                <c:pt idx="147">
                  <c:v>47314.796837397298</c:v>
                </c:pt>
                <c:pt idx="148">
                  <c:v>2203.3968095175733</c:v>
                </c:pt>
                <c:pt idx="149">
                  <c:v>2079.9218609882369</c:v>
                </c:pt>
                <c:pt idx="150">
                  <c:v>1561.9966725692811</c:v>
                </c:pt>
                <c:pt idx="151">
                  <c:v>12458.018425763295</c:v>
                </c:pt>
              </c:numCache>
            </c:numRef>
          </c:yVal>
          <c:smooth val="0"/>
          <c:extLst>
            <c:ext xmlns:c16="http://schemas.microsoft.com/office/drawing/2014/chart" uri="{C3380CC4-5D6E-409C-BE32-E72D297353CC}">
              <c16:uniqueId val="{00000000-12E9-4BC4-9471-C539DBA63FA1}"/>
            </c:ext>
          </c:extLst>
        </c:ser>
        <c:dLbls>
          <c:showLegendKey val="0"/>
          <c:showVal val="0"/>
          <c:showCatName val="0"/>
          <c:showSerName val="0"/>
          <c:showPercent val="0"/>
          <c:showBubbleSize val="0"/>
        </c:dLbls>
        <c:axId val="408885983"/>
        <c:axId val="2088644399"/>
      </c:scatterChart>
      <c:valAx>
        <c:axId val="408885983"/>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644399"/>
        <c:crosses val="autoZero"/>
        <c:crossBetween val="midCat"/>
      </c:valAx>
      <c:valAx>
        <c:axId val="20886443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885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 Country Grapher'!$D$7</c:f>
              <c:strCache>
                <c:ptCount val="1"/>
                <c:pt idx="0">
                  <c:v>Ladder of life (0-10)</c:v>
                </c:pt>
              </c:strCache>
            </c:strRef>
          </c:tx>
          <c:spPr>
            <a:ln w="28575" cap="rnd">
              <a:solidFill>
                <a:schemeClr val="accent1"/>
              </a:solidFill>
              <a:round/>
            </a:ln>
            <a:effectLst/>
          </c:spPr>
          <c:marker>
            <c:symbol val="none"/>
          </c:marker>
          <c:cat>
            <c:numRef>
              <c:f>'2. Country Grapher'!$B$8:$B$23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'2. Country Grapher'!$D$8:$D$23</c:f>
              <c:numCache>
                <c:formatCode>0.00</c:formatCode>
                <c:ptCount val="16"/>
                <c:pt idx="0">
                  <c:v>6.582700252532959</c:v>
                </c:pt>
                <c:pt idx="1">
                  <c:v>6.7953824996948242</c:v>
                </c:pt>
                <c:pt idx="2">
                  <c:v>7.0080647468566895</c:v>
                </c:pt>
                <c:pt idx="3">
                  <c:v>6.2834982872009277</c:v>
                </c:pt>
                <c:pt idx="4">
                  <c:v>6.7979011535644531</c:v>
                </c:pt>
                <c:pt idx="5">
                  <c:v>6.9591851234436035</c:v>
                </c:pt>
                <c:pt idx="6">
                  <c:v>6.6493654251098633</c:v>
                </c:pt>
                <c:pt idx="7">
                  <c:v>6.667121410369873</c:v>
                </c:pt>
                <c:pt idx="8">
                  <c:v>6.4668679237365723</c:v>
                </c:pt>
                <c:pt idx="9">
                  <c:v>6.3576250076293945</c:v>
                </c:pt>
                <c:pt idx="10">
                  <c:v>6.4752087593078613</c:v>
                </c:pt>
                <c:pt idx="11">
                  <c:v>6.6352224349975586</c:v>
                </c:pt>
                <c:pt idx="12">
                  <c:v>6.6659035682678223</c:v>
                </c:pt>
                <c:pt idx="13">
                  <c:v>6.6896443367004395</c:v>
                </c:pt>
                <c:pt idx="14">
                  <c:v>6.7141118049621582</c:v>
                </c:pt>
                <c:pt idx="15">
                  <c:v>6.6562066078186035</c:v>
                </c:pt>
              </c:numCache>
            </c:numRef>
          </c:val>
          <c:smooth val="1"/>
          <c:extLst>
            <c:ext xmlns:c16="http://schemas.microsoft.com/office/drawing/2014/chart" uri="{C3380CC4-5D6E-409C-BE32-E72D297353CC}">
              <c16:uniqueId val="{00000000-D14E-47B7-B06D-47047FDD3620}"/>
            </c:ext>
          </c:extLst>
        </c:ser>
        <c:dLbls>
          <c:showLegendKey val="0"/>
          <c:showVal val="0"/>
          <c:showCatName val="0"/>
          <c:showSerName val="0"/>
          <c:showPercent val="0"/>
          <c:showBubbleSize val="0"/>
        </c:dLbls>
        <c:smooth val="0"/>
        <c:axId val="1019695759"/>
        <c:axId val="992069919"/>
      </c:lineChart>
      <c:catAx>
        <c:axId val="101969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069919"/>
        <c:crosses val="autoZero"/>
        <c:auto val="1"/>
        <c:lblAlgn val="ctr"/>
        <c:lblOffset val="100"/>
        <c:noMultiLvlLbl val="0"/>
      </c:catAx>
      <c:valAx>
        <c:axId val="992069919"/>
        <c:scaling>
          <c:orientation val="minMax"/>
          <c:max val="8"/>
          <c:min val="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9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 Country Grapher'!$E$7</c:f>
              <c:strCache>
                <c:ptCount val="1"/>
                <c:pt idx="0">
                  <c:v>Carbon Footprint (tCO2e)</c:v>
                </c:pt>
              </c:strCache>
            </c:strRef>
          </c:tx>
          <c:spPr>
            <a:ln w="28575" cap="rnd">
              <a:solidFill>
                <a:schemeClr val="accent1"/>
              </a:solidFill>
              <a:round/>
            </a:ln>
            <a:effectLst/>
          </c:spPr>
          <c:marker>
            <c:symbol val="none"/>
          </c:marker>
          <c:cat>
            <c:numRef>
              <c:f>'2. Country Grapher'!$B$8:$B$23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'2. Country Grapher'!$E$8:$E$23</c:f>
              <c:numCache>
                <c:formatCode>0.00</c:formatCode>
                <c:ptCount val="16"/>
                <c:pt idx="0">
                  <c:v>11.2954616546631</c:v>
                </c:pt>
                <c:pt idx="1">
                  <c:v>11.496300697326699</c:v>
                </c:pt>
                <c:pt idx="2">
                  <c:v>11.2418775558472</c:v>
                </c:pt>
                <c:pt idx="3">
                  <c:v>10.5451917648315</c:v>
                </c:pt>
                <c:pt idx="4">
                  <c:v>10.4622716903687</c:v>
                </c:pt>
                <c:pt idx="5">
                  <c:v>10.6348171234131</c:v>
                </c:pt>
                <c:pt idx="6">
                  <c:v>9.6910181045532209</c:v>
                </c:pt>
                <c:pt idx="7">
                  <c:v>9.5058479309081996</c:v>
                </c:pt>
                <c:pt idx="8">
                  <c:v>9.0870771408081108</c:v>
                </c:pt>
                <c:pt idx="9">
                  <c:v>8.9387588500976598</c:v>
                </c:pt>
                <c:pt idx="10">
                  <c:v>8.8254966735839808</c:v>
                </c:pt>
                <c:pt idx="11">
                  <c:v>9.0281715393066406</c:v>
                </c:pt>
                <c:pt idx="12">
                  <c:v>8.89831638336182</c:v>
                </c:pt>
                <c:pt idx="13">
                  <c:v>8.6635255813598597</c:v>
                </c:pt>
                <c:pt idx="14">
                  <c:v>7.6917552947998002</c:v>
                </c:pt>
                <c:pt idx="15">
                  <c:v>7.913447065906519</c:v>
                </c:pt>
              </c:numCache>
            </c:numRef>
          </c:val>
          <c:smooth val="1"/>
          <c:extLst>
            <c:ext xmlns:c16="http://schemas.microsoft.com/office/drawing/2014/chart" uri="{C3380CC4-5D6E-409C-BE32-E72D297353CC}">
              <c16:uniqueId val="{00000000-2735-4DB2-954E-D19FE02AD766}"/>
            </c:ext>
          </c:extLst>
        </c:ser>
        <c:dLbls>
          <c:showLegendKey val="0"/>
          <c:showVal val="0"/>
          <c:showCatName val="0"/>
          <c:showSerName val="0"/>
          <c:showPercent val="0"/>
          <c:showBubbleSize val="0"/>
        </c:dLbls>
        <c:smooth val="0"/>
        <c:axId val="1019695759"/>
        <c:axId val="992069919"/>
      </c:lineChart>
      <c:catAx>
        <c:axId val="101969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069919"/>
        <c:crosses val="autoZero"/>
        <c:auto val="1"/>
        <c:lblAlgn val="ctr"/>
        <c:lblOffset val="100"/>
        <c:noMultiLvlLbl val="0"/>
      </c:catAx>
      <c:valAx>
        <c:axId val="992069919"/>
        <c:scaling>
          <c:orientation val="minMax"/>
          <c:max val="20"/>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9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 Country Grapher'!$F$7</c:f>
              <c:strCache>
                <c:ptCount val="1"/>
                <c:pt idx="0">
                  <c:v>HPI</c:v>
                </c:pt>
              </c:strCache>
            </c:strRef>
          </c:tx>
          <c:spPr>
            <a:ln w="28575" cap="rnd">
              <a:solidFill>
                <a:schemeClr val="accent1"/>
              </a:solidFill>
              <a:round/>
            </a:ln>
            <a:effectLst/>
          </c:spPr>
          <c:marker>
            <c:symbol val="none"/>
          </c:marker>
          <c:cat>
            <c:numRef>
              <c:f>'2. Country Grapher'!$B$8:$B$23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'2. Country Grapher'!$F$8:$F$23</c:f>
              <c:numCache>
                <c:formatCode>0.00</c:formatCode>
                <c:ptCount val="16"/>
                <c:pt idx="0">
                  <c:v>44.745256823718371</c:v>
                </c:pt>
                <c:pt idx="1">
                  <c:v>45.752525920328402</c:v>
                </c:pt>
                <c:pt idx="2">
                  <c:v>47.471634171261535</c:v>
                </c:pt>
                <c:pt idx="3">
                  <c:v>44.198177222647068</c:v>
                </c:pt>
                <c:pt idx="4">
                  <c:v>47.709892752277604</c:v>
                </c:pt>
                <c:pt idx="5">
                  <c:v>48.600022029424082</c:v>
                </c:pt>
                <c:pt idx="6">
                  <c:v>48.333507018447122</c:v>
                </c:pt>
                <c:pt idx="7">
                  <c:v>48.9177912311931</c:v>
                </c:pt>
                <c:pt idx="8">
                  <c:v>48.726445105211766</c:v>
                </c:pt>
                <c:pt idx="9">
                  <c:v>47.939896602473361</c:v>
                </c:pt>
                <c:pt idx="10">
                  <c:v>49.082872033559951</c:v>
                </c:pt>
                <c:pt idx="11">
                  <c:v>49.655608780385137</c:v>
                </c:pt>
                <c:pt idx="12">
                  <c:v>50.142355181827611</c:v>
                </c:pt>
                <c:pt idx="13">
                  <c:v>50.845102661438546</c:v>
                </c:pt>
                <c:pt idx="14">
                  <c:v>52.717369654763658</c:v>
                </c:pt>
                <c:pt idx="15">
                  <c:v>51.956148300899549</c:v>
                </c:pt>
              </c:numCache>
            </c:numRef>
          </c:val>
          <c:smooth val="1"/>
          <c:extLst>
            <c:ext xmlns:c16="http://schemas.microsoft.com/office/drawing/2014/chart" uri="{C3380CC4-5D6E-409C-BE32-E72D297353CC}">
              <c16:uniqueId val="{00000000-812E-4EB4-9273-C5EAE8DA1B75}"/>
            </c:ext>
          </c:extLst>
        </c:ser>
        <c:dLbls>
          <c:showLegendKey val="0"/>
          <c:showVal val="0"/>
          <c:showCatName val="0"/>
          <c:showSerName val="0"/>
          <c:showPercent val="0"/>
          <c:showBubbleSize val="0"/>
        </c:dLbls>
        <c:smooth val="0"/>
        <c:axId val="1019695759"/>
        <c:axId val="992069919"/>
      </c:lineChart>
      <c:catAx>
        <c:axId val="101969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069919"/>
        <c:crosses val="autoZero"/>
        <c:auto val="1"/>
        <c:lblAlgn val="ctr"/>
        <c:lblOffset val="100"/>
        <c:noMultiLvlLbl val="0"/>
      </c:catAx>
      <c:valAx>
        <c:axId val="992069919"/>
        <c:scaling>
          <c:orientation val="minMax"/>
          <c:max val="75"/>
          <c:min val="1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9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HPI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'2. Country Grapher'!$F$7</c:f>
              <c:strCache>
                <c:ptCount val="1"/>
                <c:pt idx="0">
                  <c:v>HPI</c:v>
                </c:pt>
              </c:strCache>
            </c:strRef>
          </c:tx>
          <c:spPr>
            <a:ln w="28575" cap="rnd">
              <a:solidFill>
                <a:schemeClr val="accent1"/>
              </a:solidFill>
              <a:round/>
            </a:ln>
            <a:effectLst/>
          </c:spPr>
          <c:marker>
            <c:symbol val="none"/>
          </c:marker>
          <c:dPt>
            <c:idx val="16"/>
            <c:marker>
              <c:symbol val="none"/>
            </c:marker>
            <c:bubble3D val="0"/>
            <c:spPr>
              <a:ln w="28575" cap="rnd">
                <a:solidFill>
                  <a:schemeClr val="accent2"/>
                </a:solidFill>
                <a:prstDash val="sysDot"/>
                <a:round/>
              </a:ln>
              <a:effectLst/>
            </c:spPr>
            <c:extLst>
              <c:ext xmlns:c16="http://schemas.microsoft.com/office/drawing/2014/chart" uri="{C3380CC4-5D6E-409C-BE32-E72D297353CC}">
                <c16:uniqueId val="{00000002-D778-46BA-966E-3CCF779CED45}"/>
              </c:ext>
            </c:extLst>
          </c:dPt>
          <c:xVal>
            <c:numRef>
              <c:f>'2. Country Grapher'!$B$8:$B$24</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2030</c:v>
                </c:pt>
              </c:numCache>
            </c:numRef>
          </c:xVal>
          <c:yVal>
            <c:numRef>
              <c:f>'2. Country Grapher'!$F$8:$F$24</c:f>
              <c:numCache>
                <c:formatCode>0.00</c:formatCode>
                <c:ptCount val="17"/>
                <c:pt idx="0">
                  <c:v>44.745256823718371</c:v>
                </c:pt>
                <c:pt idx="1">
                  <c:v>45.752525920328402</c:v>
                </c:pt>
                <c:pt idx="2">
                  <c:v>47.471634171261535</c:v>
                </c:pt>
                <c:pt idx="3">
                  <c:v>44.198177222647068</c:v>
                </c:pt>
                <c:pt idx="4">
                  <c:v>47.709892752277604</c:v>
                </c:pt>
                <c:pt idx="5">
                  <c:v>48.600022029424082</c:v>
                </c:pt>
                <c:pt idx="6">
                  <c:v>48.333507018447122</c:v>
                </c:pt>
                <c:pt idx="7">
                  <c:v>48.9177912311931</c:v>
                </c:pt>
                <c:pt idx="8">
                  <c:v>48.726445105211766</c:v>
                </c:pt>
                <c:pt idx="9">
                  <c:v>47.939896602473361</c:v>
                </c:pt>
                <c:pt idx="10">
                  <c:v>49.082872033559951</c:v>
                </c:pt>
                <c:pt idx="11">
                  <c:v>49.655608780385137</c:v>
                </c:pt>
                <c:pt idx="12">
                  <c:v>50.142355181827611</c:v>
                </c:pt>
                <c:pt idx="13">
                  <c:v>50.845102661438546</c:v>
                </c:pt>
                <c:pt idx="14">
                  <c:v>52.717369654763658</c:v>
                </c:pt>
                <c:pt idx="15">
                  <c:v>51.956148300899549</c:v>
                </c:pt>
                <c:pt idx="16">
                  <c:v>66.358493511703927</c:v>
                </c:pt>
              </c:numCache>
            </c:numRef>
          </c:yVal>
          <c:smooth val="1"/>
          <c:extLst>
            <c:ext xmlns:c16="http://schemas.microsoft.com/office/drawing/2014/chart" uri="{C3380CC4-5D6E-409C-BE32-E72D297353CC}">
              <c16:uniqueId val="{00000000-D778-46BA-966E-3CCF779CED45}"/>
            </c:ext>
          </c:extLst>
        </c:ser>
        <c:ser>
          <c:idx val="1"/>
          <c:order val="1"/>
          <c:spPr>
            <a:ln w="28575" cap="rnd">
              <a:solidFill>
                <a:schemeClr val="accent1"/>
              </a:solidFill>
              <a:prstDash val="sysDot"/>
              <a:round/>
            </a:ln>
            <a:effectLst/>
          </c:spPr>
          <c:marker>
            <c:symbol val="none"/>
          </c:marker>
          <c:xVal>
            <c:numRef>
              <c:f>'2. Country Grapher'!$B$27:$B$28</c:f>
              <c:numCache>
                <c:formatCode>General</c:formatCode>
                <c:ptCount val="1"/>
                <c:pt idx="0">
                  <c:v>2030</c:v>
                </c:pt>
              </c:numCache>
            </c:numRef>
          </c:xVal>
          <c:yVal>
            <c:numRef>
              <c:f>'2. Country Grapher'!$F$27:$F$28</c:f>
              <c:numCache>
                <c:formatCode>0.00</c:formatCode>
                <c:ptCount val="1"/>
                <c:pt idx="0">
                  <c:v>58.32510485914397</c:v>
                </c:pt>
              </c:numCache>
            </c:numRef>
          </c:yVal>
          <c:smooth val="1"/>
          <c:extLst>
            <c:ext xmlns:c16="http://schemas.microsoft.com/office/drawing/2014/chart" uri="{C3380CC4-5D6E-409C-BE32-E72D297353CC}">
              <c16:uniqueId val="{00000002-65A0-4F3E-AF1D-2F2FEF872796}"/>
            </c:ext>
          </c:extLst>
        </c:ser>
        <c:dLbls>
          <c:showLegendKey val="0"/>
          <c:showVal val="0"/>
          <c:showCatName val="0"/>
          <c:showSerName val="0"/>
          <c:showPercent val="0"/>
          <c:showBubbleSize val="0"/>
        </c:dLbls>
        <c:axId val="1019695759"/>
        <c:axId val="992069919"/>
      </c:scatterChart>
      <c:valAx>
        <c:axId val="1019695759"/>
        <c:scaling>
          <c:orientation val="minMax"/>
          <c:max val="2030"/>
          <c:min val="2006"/>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069919"/>
        <c:crosses val="autoZero"/>
        <c:crossBetween val="midCat"/>
      </c:valAx>
      <c:valAx>
        <c:axId val="992069919"/>
        <c:scaling>
          <c:orientation val="minMax"/>
          <c:max val="80"/>
          <c:min val="1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95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Carbon footprint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'2. Country Grapher'!$E$7</c:f>
              <c:strCache>
                <c:ptCount val="1"/>
                <c:pt idx="0">
                  <c:v>Carbon Footprint (tCO2e)</c:v>
                </c:pt>
              </c:strCache>
            </c:strRef>
          </c:tx>
          <c:spPr>
            <a:ln w="28575" cap="rnd">
              <a:solidFill>
                <a:schemeClr val="accent1"/>
              </a:solidFill>
              <a:round/>
            </a:ln>
            <a:effectLst/>
          </c:spPr>
          <c:marker>
            <c:symbol val="none"/>
          </c:marker>
          <c:dPt>
            <c:idx val="16"/>
            <c:marker>
              <c:symbol val="none"/>
            </c:marker>
            <c:bubble3D val="0"/>
            <c:spPr>
              <a:ln w="28575" cap="rnd">
                <a:solidFill>
                  <a:schemeClr val="accent2"/>
                </a:solidFill>
                <a:prstDash val="sysDot"/>
                <a:round/>
              </a:ln>
              <a:effectLst/>
            </c:spPr>
            <c:extLst>
              <c:ext xmlns:c16="http://schemas.microsoft.com/office/drawing/2014/chart" uri="{C3380CC4-5D6E-409C-BE32-E72D297353CC}">
                <c16:uniqueId val="{00000001-05D6-4D05-8401-482A59715441}"/>
              </c:ext>
            </c:extLst>
          </c:dPt>
          <c:xVal>
            <c:numRef>
              <c:f>'2. Country Grapher'!$B$8:$B$24</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2030</c:v>
                </c:pt>
              </c:numCache>
            </c:numRef>
          </c:xVal>
          <c:yVal>
            <c:numRef>
              <c:f>'2. Country Grapher'!$E$8:$E$24</c:f>
              <c:numCache>
                <c:formatCode>0.00</c:formatCode>
                <c:ptCount val="17"/>
                <c:pt idx="0">
                  <c:v>11.2954616546631</c:v>
                </c:pt>
                <c:pt idx="1">
                  <c:v>11.496300697326699</c:v>
                </c:pt>
                <c:pt idx="2">
                  <c:v>11.2418775558472</c:v>
                </c:pt>
                <c:pt idx="3">
                  <c:v>10.5451917648315</c:v>
                </c:pt>
                <c:pt idx="4">
                  <c:v>10.4622716903687</c:v>
                </c:pt>
                <c:pt idx="5">
                  <c:v>10.6348171234131</c:v>
                </c:pt>
                <c:pt idx="6">
                  <c:v>9.6910181045532209</c:v>
                </c:pt>
                <c:pt idx="7">
                  <c:v>9.5058479309081996</c:v>
                </c:pt>
                <c:pt idx="8">
                  <c:v>9.0870771408081108</c:v>
                </c:pt>
                <c:pt idx="9">
                  <c:v>8.9387588500976598</c:v>
                </c:pt>
                <c:pt idx="10">
                  <c:v>8.8254966735839808</c:v>
                </c:pt>
                <c:pt idx="11">
                  <c:v>9.0281715393066406</c:v>
                </c:pt>
                <c:pt idx="12">
                  <c:v>8.89831638336182</c:v>
                </c:pt>
                <c:pt idx="13">
                  <c:v>8.6635255813598597</c:v>
                </c:pt>
                <c:pt idx="14">
                  <c:v>7.6917552947998002</c:v>
                </c:pt>
                <c:pt idx="15">
                  <c:v>7.913447065906519</c:v>
                </c:pt>
                <c:pt idx="16">
                  <c:v>2.950764705882353</c:v>
                </c:pt>
              </c:numCache>
            </c:numRef>
          </c:yVal>
          <c:smooth val="1"/>
          <c:extLst>
            <c:ext xmlns:c16="http://schemas.microsoft.com/office/drawing/2014/chart" uri="{C3380CC4-5D6E-409C-BE32-E72D297353CC}">
              <c16:uniqueId val="{00000002-05D6-4D05-8401-482A59715441}"/>
            </c:ext>
          </c:extLst>
        </c:ser>
        <c:ser>
          <c:idx val="1"/>
          <c:order val="1"/>
          <c:spPr>
            <a:ln w="28575" cap="rnd">
              <a:solidFill>
                <a:schemeClr val="accent1"/>
              </a:solidFill>
              <a:prstDash val="sysDot"/>
              <a:round/>
            </a:ln>
            <a:effectLst/>
          </c:spPr>
          <c:marker>
            <c:symbol val="none"/>
          </c:marker>
          <c:xVal>
            <c:numRef>
              <c:f>'2. Country Grapher'!$B$27:$B$28</c:f>
              <c:numCache>
                <c:formatCode>General</c:formatCode>
                <c:ptCount val="1"/>
                <c:pt idx="0">
                  <c:v>2030</c:v>
                </c:pt>
              </c:numCache>
            </c:numRef>
          </c:xVal>
          <c:yVal>
            <c:numRef>
              <c:f>'2. Country Grapher'!$E$27:$E$28</c:f>
              <c:numCache>
                <c:formatCode>0.00</c:formatCode>
                <c:ptCount val="1"/>
                <c:pt idx="0">
                  <c:v>4.9397552985178361</c:v>
                </c:pt>
              </c:numCache>
            </c:numRef>
          </c:yVal>
          <c:smooth val="1"/>
          <c:extLst>
            <c:ext xmlns:c16="http://schemas.microsoft.com/office/drawing/2014/chart" uri="{C3380CC4-5D6E-409C-BE32-E72D297353CC}">
              <c16:uniqueId val="{00000002-C666-4801-AB1B-9CDAB78397CB}"/>
            </c:ext>
          </c:extLst>
        </c:ser>
        <c:dLbls>
          <c:showLegendKey val="0"/>
          <c:showVal val="0"/>
          <c:showCatName val="0"/>
          <c:showSerName val="0"/>
          <c:showPercent val="0"/>
          <c:showBubbleSize val="0"/>
        </c:dLbls>
        <c:axId val="1019695759"/>
        <c:axId val="992069919"/>
      </c:scatterChart>
      <c:valAx>
        <c:axId val="1019695759"/>
        <c:scaling>
          <c:orientation val="minMax"/>
          <c:max val="2030"/>
          <c:min val="2006"/>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069919"/>
        <c:crosses val="autoZero"/>
        <c:crossBetween val="midCat"/>
      </c:valAx>
      <c:valAx>
        <c:axId val="992069919"/>
        <c:scaling>
          <c:orientation val="minMax"/>
          <c:max val="20"/>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95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Life</a:t>
            </a:r>
            <a:r>
              <a:rPr lang="en-GB" baseline="0"/>
              <a:t> expectancy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'2. Country Grapher'!$C$7</c:f>
              <c:strCache>
                <c:ptCount val="1"/>
                <c:pt idx="0">
                  <c:v>Life Expectancy (years)</c:v>
                </c:pt>
              </c:strCache>
            </c:strRef>
          </c:tx>
          <c:spPr>
            <a:ln w="28575" cap="rnd">
              <a:solidFill>
                <a:schemeClr val="accent1"/>
              </a:solidFill>
              <a:round/>
            </a:ln>
            <a:effectLst/>
          </c:spPr>
          <c:marker>
            <c:symbol val="none"/>
          </c:marker>
          <c:dPt>
            <c:idx val="16"/>
            <c:marker>
              <c:symbol val="none"/>
            </c:marker>
            <c:bubble3D val="0"/>
            <c:spPr>
              <a:ln w="28575" cap="rnd">
                <a:solidFill>
                  <a:schemeClr val="accent2"/>
                </a:solidFill>
                <a:prstDash val="sysDot"/>
                <a:round/>
              </a:ln>
              <a:effectLst/>
            </c:spPr>
            <c:extLst>
              <c:ext xmlns:c16="http://schemas.microsoft.com/office/drawing/2014/chart" uri="{C3380CC4-5D6E-409C-BE32-E72D297353CC}">
                <c16:uniqueId val="{00000001-B96B-4067-9D8A-EF2EAE593D4A}"/>
              </c:ext>
            </c:extLst>
          </c:dPt>
          <c:xVal>
            <c:numRef>
              <c:f>'2. Country Grapher'!$B$8:$B$24</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2030</c:v>
                </c:pt>
              </c:numCache>
            </c:numRef>
          </c:xVal>
          <c:yVal>
            <c:numRef>
              <c:f>'2. Country Grapher'!$C$8:$C$24</c:f>
              <c:numCache>
                <c:formatCode>0.0</c:formatCode>
                <c:ptCount val="17"/>
                <c:pt idx="0">
                  <c:v>80.748000000000005</c:v>
                </c:pt>
                <c:pt idx="1">
                  <c:v>80.966999999999999</c:v>
                </c:pt>
                <c:pt idx="2">
                  <c:v>81.049000000000007</c:v>
                </c:pt>
                <c:pt idx="3">
                  <c:v>81.177999999999997</c:v>
                </c:pt>
                <c:pt idx="4">
                  <c:v>81.427000000000007</c:v>
                </c:pt>
                <c:pt idx="5">
                  <c:v>81.813000000000002</c:v>
                </c:pt>
                <c:pt idx="6">
                  <c:v>81.774000000000001</c:v>
                </c:pt>
                <c:pt idx="7">
                  <c:v>82.016000000000005</c:v>
                </c:pt>
                <c:pt idx="8">
                  <c:v>82.475999999999999</c:v>
                </c:pt>
                <c:pt idx="9">
                  <c:v>82.186000000000007</c:v>
                </c:pt>
                <c:pt idx="10">
                  <c:v>82.436999999999998</c:v>
                </c:pt>
                <c:pt idx="11">
                  <c:v>82.472999999999999</c:v>
                </c:pt>
                <c:pt idx="12">
                  <c:v>82.590999999999994</c:v>
                </c:pt>
                <c:pt idx="13">
                  <c:v>82.730999999999995</c:v>
                </c:pt>
                <c:pt idx="14">
                  <c:v>82.21</c:v>
                </c:pt>
                <c:pt idx="15">
                  <c:v>82.498999999999995</c:v>
                </c:pt>
                <c:pt idx="16">
                  <c:v>82.730999999999995</c:v>
                </c:pt>
              </c:numCache>
            </c:numRef>
          </c:yVal>
          <c:smooth val="1"/>
          <c:extLst>
            <c:ext xmlns:c16="http://schemas.microsoft.com/office/drawing/2014/chart" uri="{C3380CC4-5D6E-409C-BE32-E72D297353CC}">
              <c16:uniqueId val="{00000002-B96B-4067-9D8A-EF2EAE593D4A}"/>
            </c:ext>
          </c:extLst>
        </c:ser>
        <c:ser>
          <c:idx val="1"/>
          <c:order val="1"/>
          <c:spPr>
            <a:ln w="28575" cap="rnd">
              <a:solidFill>
                <a:schemeClr val="accent1"/>
              </a:solidFill>
              <a:prstDash val="sysDot"/>
              <a:round/>
            </a:ln>
            <a:effectLst/>
          </c:spPr>
          <c:marker>
            <c:symbol val="none"/>
          </c:marker>
          <c:xVal>
            <c:numRef>
              <c:f>'2. Country Grapher'!$B$27:$B$28</c:f>
              <c:numCache>
                <c:formatCode>General</c:formatCode>
                <c:ptCount val="1"/>
                <c:pt idx="0">
                  <c:v>2030</c:v>
                </c:pt>
              </c:numCache>
            </c:numRef>
          </c:xVal>
          <c:yVal>
            <c:numRef>
              <c:f>'2. Country Grapher'!$C$27:$C$28</c:f>
              <c:numCache>
                <c:formatCode>0.00</c:formatCode>
                <c:ptCount val="1"/>
                <c:pt idx="0">
                  <c:v>84.311054945054906</c:v>
                </c:pt>
              </c:numCache>
            </c:numRef>
          </c:yVal>
          <c:smooth val="1"/>
          <c:extLst>
            <c:ext xmlns:c16="http://schemas.microsoft.com/office/drawing/2014/chart" uri="{C3380CC4-5D6E-409C-BE32-E72D297353CC}">
              <c16:uniqueId val="{00000002-BECF-450E-ADDB-4F18563BB67C}"/>
            </c:ext>
          </c:extLst>
        </c:ser>
        <c:dLbls>
          <c:showLegendKey val="0"/>
          <c:showVal val="0"/>
          <c:showCatName val="0"/>
          <c:showSerName val="0"/>
          <c:showPercent val="0"/>
          <c:showBubbleSize val="0"/>
        </c:dLbls>
        <c:axId val="1019695759"/>
        <c:axId val="992069919"/>
      </c:scatterChart>
      <c:valAx>
        <c:axId val="1019695759"/>
        <c:scaling>
          <c:orientation val="minMax"/>
          <c:max val="2030"/>
          <c:min val="2006"/>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069919"/>
        <c:crosses val="autoZero"/>
        <c:crossBetween val="midCat"/>
      </c:valAx>
      <c:valAx>
        <c:axId val="992069919"/>
        <c:scaling>
          <c:orientation val="minMax"/>
          <c:max val="85"/>
          <c:min val="5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95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Wellbeing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'2. Country Grapher'!$D$7</c:f>
              <c:strCache>
                <c:ptCount val="1"/>
                <c:pt idx="0">
                  <c:v>Ladder of life (0-10)</c:v>
                </c:pt>
              </c:strCache>
            </c:strRef>
          </c:tx>
          <c:spPr>
            <a:ln w="28575" cap="rnd">
              <a:solidFill>
                <a:schemeClr val="accent1"/>
              </a:solidFill>
              <a:round/>
            </a:ln>
            <a:effectLst/>
          </c:spPr>
          <c:marker>
            <c:symbol val="none"/>
          </c:marker>
          <c:dPt>
            <c:idx val="16"/>
            <c:marker>
              <c:symbol val="none"/>
            </c:marker>
            <c:bubble3D val="0"/>
            <c:spPr>
              <a:ln w="28575" cap="rnd">
                <a:solidFill>
                  <a:schemeClr val="accent2"/>
                </a:solidFill>
                <a:prstDash val="sysDot"/>
                <a:round/>
              </a:ln>
              <a:effectLst/>
            </c:spPr>
            <c:extLst>
              <c:ext xmlns:c16="http://schemas.microsoft.com/office/drawing/2014/chart" uri="{C3380CC4-5D6E-409C-BE32-E72D297353CC}">
                <c16:uniqueId val="{00000001-B93D-47F8-9904-4D0745D31226}"/>
              </c:ext>
            </c:extLst>
          </c:dPt>
          <c:xVal>
            <c:numRef>
              <c:f>'2. Country Grapher'!$B$8:$B$24</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2030</c:v>
                </c:pt>
              </c:numCache>
            </c:numRef>
          </c:xVal>
          <c:yVal>
            <c:numRef>
              <c:f>'2. Country Grapher'!$D$8:$D$24</c:f>
              <c:numCache>
                <c:formatCode>0.00</c:formatCode>
                <c:ptCount val="17"/>
                <c:pt idx="0">
                  <c:v>6.582700252532959</c:v>
                </c:pt>
                <c:pt idx="1">
                  <c:v>6.7953824996948242</c:v>
                </c:pt>
                <c:pt idx="2">
                  <c:v>7.0080647468566895</c:v>
                </c:pt>
                <c:pt idx="3">
                  <c:v>6.2834982872009277</c:v>
                </c:pt>
                <c:pt idx="4">
                  <c:v>6.7979011535644531</c:v>
                </c:pt>
                <c:pt idx="5">
                  <c:v>6.9591851234436035</c:v>
                </c:pt>
                <c:pt idx="6">
                  <c:v>6.6493654251098633</c:v>
                </c:pt>
                <c:pt idx="7">
                  <c:v>6.667121410369873</c:v>
                </c:pt>
                <c:pt idx="8">
                  <c:v>6.4668679237365723</c:v>
                </c:pt>
                <c:pt idx="9">
                  <c:v>6.3576250076293945</c:v>
                </c:pt>
                <c:pt idx="10">
                  <c:v>6.4752087593078613</c:v>
                </c:pt>
                <c:pt idx="11">
                  <c:v>6.6352224349975586</c:v>
                </c:pt>
                <c:pt idx="12">
                  <c:v>6.6659035682678223</c:v>
                </c:pt>
                <c:pt idx="13">
                  <c:v>6.6896443367004395</c:v>
                </c:pt>
                <c:pt idx="14">
                  <c:v>6.7141118049621582</c:v>
                </c:pt>
                <c:pt idx="15">
                  <c:v>6.6562066078186035</c:v>
                </c:pt>
                <c:pt idx="16">
                  <c:v>6.6393829186757403</c:v>
                </c:pt>
              </c:numCache>
            </c:numRef>
          </c:yVal>
          <c:smooth val="1"/>
          <c:extLst>
            <c:ext xmlns:c16="http://schemas.microsoft.com/office/drawing/2014/chart" uri="{C3380CC4-5D6E-409C-BE32-E72D297353CC}">
              <c16:uniqueId val="{00000002-B93D-47F8-9904-4D0745D31226}"/>
            </c:ext>
          </c:extLst>
        </c:ser>
        <c:ser>
          <c:idx val="1"/>
          <c:order val="1"/>
          <c:spPr>
            <a:ln w="28575" cap="rnd">
              <a:solidFill>
                <a:schemeClr val="accent1"/>
              </a:solidFill>
              <a:prstDash val="sysDot"/>
              <a:round/>
            </a:ln>
            <a:effectLst/>
          </c:spPr>
          <c:marker>
            <c:symbol val="none"/>
          </c:marker>
          <c:xVal>
            <c:numRef>
              <c:f>'2. Country Grapher'!$B$27:$B$28</c:f>
              <c:numCache>
                <c:formatCode>General</c:formatCode>
                <c:ptCount val="1"/>
                <c:pt idx="0">
                  <c:v>2030</c:v>
                </c:pt>
              </c:numCache>
            </c:numRef>
          </c:xVal>
          <c:yVal>
            <c:numRef>
              <c:f>'2. Country Grapher'!$D$27:$D$28</c:f>
              <c:numCache>
                <c:formatCode>0.0</c:formatCode>
                <c:ptCount val="1"/>
                <c:pt idx="0">
                  <c:v>6.3091408708593377</c:v>
                </c:pt>
              </c:numCache>
            </c:numRef>
          </c:yVal>
          <c:smooth val="1"/>
          <c:extLst>
            <c:ext xmlns:c16="http://schemas.microsoft.com/office/drawing/2014/chart" uri="{C3380CC4-5D6E-409C-BE32-E72D297353CC}">
              <c16:uniqueId val="{00000002-87C2-44C5-A21E-2BCAF0FD1928}"/>
            </c:ext>
          </c:extLst>
        </c:ser>
        <c:dLbls>
          <c:showLegendKey val="0"/>
          <c:showVal val="0"/>
          <c:showCatName val="0"/>
          <c:showSerName val="0"/>
          <c:showPercent val="0"/>
          <c:showBubbleSize val="0"/>
        </c:dLbls>
        <c:axId val="1019695759"/>
        <c:axId val="992069919"/>
      </c:scatterChart>
      <c:valAx>
        <c:axId val="1019695759"/>
        <c:scaling>
          <c:orientation val="minMax"/>
          <c:max val="2030"/>
          <c:min val="2006"/>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069919"/>
        <c:crosses val="autoZero"/>
        <c:crossBetween val="midCat"/>
      </c:valAx>
      <c:valAx>
        <c:axId val="992069919"/>
        <c:scaling>
          <c:orientation val="minMax"/>
          <c:max val="8"/>
          <c:min val="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95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zeret Mono" pitchFamily="2" charset="77"/>
                <a:ea typeface="+mn-ea"/>
                <a:cs typeface="Azeret Mono" pitchFamily="2" charset="77"/>
              </a:defRPr>
            </a:pPr>
            <a:r>
              <a:rPr lang="en-US" sz="1600" b="1"/>
              <a:t>Happy Planet Index Scores by Region, 2006 - 2021</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zeret Mono" pitchFamily="2" charset="77"/>
              <a:ea typeface="+mn-ea"/>
              <a:cs typeface="Azeret Mono" pitchFamily="2" charset="77"/>
            </a:defRPr>
          </a:pPr>
          <a:endParaRPr lang="en-US"/>
        </a:p>
      </c:txPr>
    </c:title>
    <c:autoTitleDeleted val="0"/>
    <c:plotArea>
      <c:layout>
        <c:manualLayout>
          <c:layoutTarget val="inner"/>
          <c:xMode val="edge"/>
          <c:yMode val="edge"/>
          <c:x val="8.6911805249975743E-2"/>
          <c:y val="6.6159681993938457E-2"/>
          <c:w val="0.81049415819861959"/>
          <c:h val="0.75230138693134641"/>
        </c:manualLayout>
      </c:layout>
      <c:lineChart>
        <c:grouping val="standard"/>
        <c:varyColors val="0"/>
        <c:ser>
          <c:idx val="0"/>
          <c:order val="0"/>
          <c:tx>
            <c:strRef>
              <c:f>'Cont data'!$A$4</c:f>
              <c:strCache>
                <c:ptCount val="1"/>
                <c:pt idx="0">
                  <c:v>Latin America</c:v>
                </c:pt>
              </c:strCache>
            </c:strRef>
          </c:tx>
          <c:spPr>
            <a:ln w="28575" cap="rnd">
              <a:solidFill>
                <a:schemeClr val="accent1"/>
              </a:solidFill>
              <a:round/>
            </a:ln>
            <a:effectLst/>
          </c:spPr>
          <c:marker>
            <c:symbol val="none"/>
          </c:marker>
          <c:dLbls>
            <c:dLbl>
              <c:idx val="1"/>
              <c:layout>
                <c:manualLayout>
                  <c:x val="0.72173410698324869"/>
                  <c:y val="7.5728499393865806E-2"/>
                </c:manualLayout>
              </c:layout>
              <c:spPr>
                <a:solidFill>
                  <a:schemeClr val="accent1">
                    <a:lumMod val="75000"/>
                  </a:schemeClr>
                </a:solid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Azeret Mono" pitchFamily="2" charset="77"/>
                      <a:ea typeface="+mn-ea"/>
                      <a:cs typeface="Azeret Mono" pitchFamily="2" charset="77"/>
                    </a:defRPr>
                  </a:pPr>
                  <a:endParaRPr lang="en-US"/>
                </a:p>
              </c:txPr>
              <c:dLblPos val="r"/>
              <c:showLegendKey val="0"/>
              <c:showVal val="0"/>
              <c:showCatName val="0"/>
              <c:showSerName val="1"/>
              <c:showPercent val="0"/>
              <c:showBubbleSize val="0"/>
              <c:extLst>
                <c:ext xmlns:c15="http://schemas.microsoft.com/office/drawing/2012/chart" uri="{CE6537A1-D6FC-4f65-9D91-7224C49458BB}">
                  <c15:layout>
                    <c:manualLayout>
                      <c:w val="7.9217252508620384E-2"/>
                      <c:h val="5.3675083439278473E-2"/>
                    </c:manualLayout>
                  </c15:layout>
                </c:ext>
                <c:ext xmlns:c16="http://schemas.microsoft.com/office/drawing/2014/chart" uri="{C3380CC4-5D6E-409C-BE32-E72D297353CC}">
                  <c16:uniqueId val="{00000000-8636-4A15-98C3-7F1409E7B4C3}"/>
                </c:ext>
              </c:extLst>
            </c:dLbl>
            <c:dLbl>
              <c:idx val="2"/>
              <c:delete val="1"/>
              <c:extLst>
                <c:ext xmlns:c15="http://schemas.microsoft.com/office/drawing/2012/chart" uri="{CE6537A1-D6FC-4f65-9D91-7224C49458BB}"/>
                <c:ext xmlns:c16="http://schemas.microsoft.com/office/drawing/2014/chart" uri="{C3380CC4-5D6E-409C-BE32-E72D297353CC}">
                  <c16:uniqueId val="{00000001-8636-4A15-98C3-7F1409E7B4C3}"/>
                </c:ext>
              </c:extLst>
            </c:dLbl>
            <c:dLbl>
              <c:idx val="3"/>
              <c:delete val="1"/>
              <c:extLst>
                <c:ext xmlns:c15="http://schemas.microsoft.com/office/drawing/2012/chart" uri="{CE6537A1-D6FC-4f65-9D91-7224C49458BB}"/>
                <c:ext xmlns:c16="http://schemas.microsoft.com/office/drawing/2014/chart" uri="{C3380CC4-5D6E-409C-BE32-E72D297353CC}">
                  <c16:uniqueId val="{00000002-8636-4A15-98C3-7F1409E7B4C3}"/>
                </c:ext>
              </c:extLst>
            </c:dLbl>
            <c:dLbl>
              <c:idx val="4"/>
              <c:delete val="1"/>
              <c:extLst>
                <c:ext xmlns:c15="http://schemas.microsoft.com/office/drawing/2012/chart" uri="{CE6537A1-D6FC-4f65-9D91-7224C49458BB}"/>
                <c:ext xmlns:c16="http://schemas.microsoft.com/office/drawing/2014/chart" uri="{C3380CC4-5D6E-409C-BE32-E72D297353CC}">
                  <c16:uniqueId val="{00000003-8636-4A15-98C3-7F1409E7B4C3}"/>
                </c:ext>
              </c:extLst>
            </c:dLbl>
            <c:dLbl>
              <c:idx val="5"/>
              <c:delete val="1"/>
              <c:extLst>
                <c:ext xmlns:c15="http://schemas.microsoft.com/office/drawing/2012/chart" uri="{CE6537A1-D6FC-4f65-9D91-7224C49458BB}"/>
                <c:ext xmlns:c16="http://schemas.microsoft.com/office/drawing/2014/chart" uri="{C3380CC4-5D6E-409C-BE32-E72D297353CC}">
                  <c16:uniqueId val="{00000004-8636-4A15-98C3-7F1409E7B4C3}"/>
                </c:ext>
              </c:extLst>
            </c:dLbl>
            <c:dLbl>
              <c:idx val="6"/>
              <c:delete val="1"/>
              <c:extLst>
                <c:ext xmlns:c15="http://schemas.microsoft.com/office/drawing/2012/chart" uri="{CE6537A1-D6FC-4f65-9D91-7224C49458BB}"/>
                <c:ext xmlns:c16="http://schemas.microsoft.com/office/drawing/2014/chart" uri="{C3380CC4-5D6E-409C-BE32-E72D297353CC}">
                  <c16:uniqueId val="{00000005-8636-4A15-98C3-7F1409E7B4C3}"/>
                </c:ext>
              </c:extLst>
            </c:dLbl>
            <c:dLbl>
              <c:idx val="7"/>
              <c:delete val="1"/>
              <c:extLst>
                <c:ext xmlns:c15="http://schemas.microsoft.com/office/drawing/2012/chart" uri="{CE6537A1-D6FC-4f65-9D91-7224C49458BB}"/>
                <c:ext xmlns:c16="http://schemas.microsoft.com/office/drawing/2014/chart" uri="{C3380CC4-5D6E-409C-BE32-E72D297353CC}">
                  <c16:uniqueId val="{00000006-8636-4A15-98C3-7F1409E7B4C3}"/>
                </c:ext>
              </c:extLst>
            </c:dLbl>
            <c:dLbl>
              <c:idx val="8"/>
              <c:delete val="1"/>
              <c:extLst>
                <c:ext xmlns:c15="http://schemas.microsoft.com/office/drawing/2012/chart" uri="{CE6537A1-D6FC-4f65-9D91-7224C49458BB}"/>
                <c:ext xmlns:c16="http://schemas.microsoft.com/office/drawing/2014/chart" uri="{C3380CC4-5D6E-409C-BE32-E72D297353CC}">
                  <c16:uniqueId val="{00000007-8636-4A15-98C3-7F1409E7B4C3}"/>
                </c:ext>
              </c:extLst>
            </c:dLbl>
            <c:dLbl>
              <c:idx val="9"/>
              <c:delete val="1"/>
              <c:extLst>
                <c:ext xmlns:c15="http://schemas.microsoft.com/office/drawing/2012/chart" uri="{CE6537A1-D6FC-4f65-9D91-7224C49458BB}"/>
                <c:ext xmlns:c16="http://schemas.microsoft.com/office/drawing/2014/chart" uri="{C3380CC4-5D6E-409C-BE32-E72D297353CC}">
                  <c16:uniqueId val="{00000008-8636-4A15-98C3-7F1409E7B4C3}"/>
                </c:ext>
              </c:extLst>
            </c:dLbl>
            <c:dLbl>
              <c:idx val="10"/>
              <c:delete val="1"/>
              <c:extLst>
                <c:ext xmlns:c15="http://schemas.microsoft.com/office/drawing/2012/chart" uri="{CE6537A1-D6FC-4f65-9D91-7224C49458BB}"/>
                <c:ext xmlns:c16="http://schemas.microsoft.com/office/drawing/2014/chart" uri="{C3380CC4-5D6E-409C-BE32-E72D297353CC}">
                  <c16:uniqueId val="{00000009-8636-4A15-98C3-7F1409E7B4C3}"/>
                </c:ext>
              </c:extLst>
            </c:dLbl>
            <c:dLbl>
              <c:idx val="11"/>
              <c:delete val="1"/>
              <c:extLst>
                <c:ext xmlns:c15="http://schemas.microsoft.com/office/drawing/2012/chart" uri="{CE6537A1-D6FC-4f65-9D91-7224C49458BB}"/>
                <c:ext xmlns:c16="http://schemas.microsoft.com/office/drawing/2014/chart" uri="{C3380CC4-5D6E-409C-BE32-E72D297353CC}">
                  <c16:uniqueId val="{0000000A-8636-4A15-98C3-7F1409E7B4C3}"/>
                </c:ext>
              </c:extLst>
            </c:dLbl>
            <c:dLbl>
              <c:idx val="12"/>
              <c:delete val="1"/>
              <c:extLst>
                <c:ext xmlns:c15="http://schemas.microsoft.com/office/drawing/2012/chart" uri="{CE6537A1-D6FC-4f65-9D91-7224C49458BB}"/>
                <c:ext xmlns:c16="http://schemas.microsoft.com/office/drawing/2014/chart" uri="{C3380CC4-5D6E-409C-BE32-E72D297353CC}">
                  <c16:uniqueId val="{0000000B-8636-4A15-98C3-7F1409E7B4C3}"/>
                </c:ext>
              </c:extLst>
            </c:dLbl>
            <c:dLbl>
              <c:idx val="13"/>
              <c:delete val="1"/>
              <c:extLst>
                <c:ext xmlns:c15="http://schemas.microsoft.com/office/drawing/2012/chart" uri="{CE6537A1-D6FC-4f65-9D91-7224C49458BB}"/>
                <c:ext xmlns:c16="http://schemas.microsoft.com/office/drawing/2014/chart" uri="{C3380CC4-5D6E-409C-BE32-E72D297353CC}">
                  <c16:uniqueId val="{0000000C-8636-4A15-98C3-7F1409E7B4C3}"/>
                </c:ext>
              </c:extLst>
            </c:dLbl>
            <c:dLbl>
              <c:idx val="14"/>
              <c:delete val="1"/>
              <c:extLst>
                <c:ext xmlns:c15="http://schemas.microsoft.com/office/drawing/2012/chart" uri="{CE6537A1-D6FC-4f65-9D91-7224C49458BB}"/>
                <c:ext xmlns:c16="http://schemas.microsoft.com/office/drawing/2014/chart" uri="{C3380CC4-5D6E-409C-BE32-E72D297353CC}">
                  <c16:uniqueId val="{0000000D-8636-4A15-98C3-7F1409E7B4C3}"/>
                </c:ext>
              </c:extLst>
            </c:dLbl>
            <c:dLbl>
              <c:idx val="15"/>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zeret Mono" pitchFamily="2" charset="77"/>
                      <a:ea typeface="+mn-ea"/>
                      <a:cs typeface="Azeret Mono" pitchFamily="2" charset="77"/>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02A-4A12-A7F3-C02DFFE91C58}"/>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zeret Mono" pitchFamily="2" charset="77"/>
                    <a:ea typeface="+mn-ea"/>
                    <a:cs typeface="Azeret Mono" pitchFamily="2" charset="77"/>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'Cont data'!$B$3:$Q$3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'Cont data'!$B$4:$Q$4</c:f>
              <c:numCache>
                <c:formatCode>0.0</c:formatCode>
                <c:ptCount val="16"/>
                <c:pt idx="1">
                  <c:v>48.403539675903197</c:v>
                </c:pt>
                <c:pt idx="2">
                  <c:v>49.370976458498824</c:v>
                </c:pt>
                <c:pt idx="3">
                  <c:v>52.329681177465552</c:v>
                </c:pt>
                <c:pt idx="4">
                  <c:v>50.976541076571515</c:v>
                </c:pt>
                <c:pt idx="5">
                  <c:v>51.548884129269148</c:v>
                </c:pt>
                <c:pt idx="6">
                  <c:v>50.810501807749326</c:v>
                </c:pt>
                <c:pt idx="7">
                  <c:v>52.438789105705197</c:v>
                </c:pt>
                <c:pt idx="8">
                  <c:v>50.866228684997175</c:v>
                </c:pt>
                <c:pt idx="9">
                  <c:v>48.930668567750509</c:v>
                </c:pt>
                <c:pt idx="10">
                  <c:v>48.996804960538483</c:v>
                </c:pt>
                <c:pt idx="11">
                  <c:v>48.808391146380906</c:v>
                </c:pt>
                <c:pt idx="12">
                  <c:v>48.794171554009687</c:v>
                </c:pt>
                <c:pt idx="13">
                  <c:v>49.982680877434248</c:v>
                </c:pt>
                <c:pt idx="14">
                  <c:v>45.563700186746637</c:v>
                </c:pt>
                <c:pt idx="15">
                  <c:v>44.384564588108447</c:v>
                </c:pt>
              </c:numCache>
            </c:numRef>
          </c:val>
          <c:smooth val="0"/>
          <c:extLst>
            <c:ext xmlns:c16="http://schemas.microsoft.com/office/drawing/2014/chart" uri="{C3380CC4-5D6E-409C-BE32-E72D297353CC}">
              <c16:uniqueId val="{0000000E-8636-4A15-98C3-7F1409E7B4C3}"/>
            </c:ext>
          </c:extLst>
        </c:ser>
        <c:ser>
          <c:idx val="1"/>
          <c:order val="1"/>
          <c:tx>
            <c:strRef>
              <c:f>'Cont data'!$A$5</c:f>
              <c:strCache>
                <c:ptCount val="1"/>
                <c:pt idx="0">
                  <c:v>N America &amp; Oceania</c:v>
                </c:pt>
              </c:strCache>
            </c:strRef>
          </c:tx>
          <c:spPr>
            <a:ln w="28575" cap="rnd">
              <a:solidFill>
                <a:srgbClr val="FF0000"/>
              </a:solidFill>
              <a:round/>
            </a:ln>
            <a:effectLst/>
          </c:spPr>
          <c:marker>
            <c:symbol val="none"/>
          </c:marker>
          <c:dLbls>
            <c:dLbl>
              <c:idx val="0"/>
              <c:layout>
                <c:manualLayout>
                  <c:x val="0.78687757637058653"/>
                  <c:y val="-6.2707585289383791E-2"/>
                </c:manualLayout>
              </c:layout>
              <c:spPr>
                <a:solidFill>
                  <a:srgbClr val="FF0000"/>
                </a:solid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Azeret Mono" pitchFamily="2" charset="77"/>
                      <a:ea typeface="+mn-ea"/>
                      <a:cs typeface="Azeret Mono" pitchFamily="2" charset="77"/>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9.2554443077664361E-2"/>
                      <c:h val="4.5153863057885969E-2"/>
                    </c:manualLayout>
                  </c15:layout>
                </c:ext>
                <c:ext xmlns:c16="http://schemas.microsoft.com/office/drawing/2014/chart" uri="{C3380CC4-5D6E-409C-BE32-E72D297353CC}">
                  <c16:uniqueId val="{0000000F-8636-4A15-98C3-7F1409E7B4C3}"/>
                </c:ext>
              </c:extLst>
            </c:dLbl>
            <c:dLbl>
              <c:idx val="1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02A-4A12-A7F3-C02DFFE91C58}"/>
                </c:ext>
              </c:extLst>
            </c:dLbl>
            <c:spPr>
              <a:solidFill>
                <a:srgbClr val="FF0000"/>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Azeret Mono" pitchFamily="2" charset="77"/>
                    <a:ea typeface="+mn-ea"/>
                    <a:cs typeface="Azeret Mono"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'Cont data'!$B$3:$Q$3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'Cont data'!$B$5:$Q$5</c:f>
              <c:numCache>
                <c:formatCode>0.0</c:formatCode>
                <c:ptCount val="16"/>
                <c:pt idx="0">
                  <c:v>28.886700904550235</c:v>
                </c:pt>
                <c:pt idx="1">
                  <c:v>30.47476850099531</c:v>
                </c:pt>
                <c:pt idx="2">
                  <c:v>30.669958372814975</c:v>
                </c:pt>
                <c:pt idx="3">
                  <c:v>31.969376363060796</c:v>
                </c:pt>
                <c:pt idx="4">
                  <c:v>31.681904810582015</c:v>
                </c:pt>
                <c:pt idx="5">
                  <c:v>31.740444456337791</c:v>
                </c:pt>
                <c:pt idx="6">
                  <c:v>31.94630101085999</c:v>
                </c:pt>
                <c:pt idx="7">
                  <c:v>32.788618577270292</c:v>
                </c:pt>
                <c:pt idx="8">
                  <c:v>32.390477089314828</c:v>
                </c:pt>
                <c:pt idx="9">
                  <c:v>31.784123477674207</c:v>
                </c:pt>
                <c:pt idx="10">
                  <c:v>31.994118382470603</c:v>
                </c:pt>
                <c:pt idx="11">
                  <c:v>32.791952633073777</c:v>
                </c:pt>
                <c:pt idx="12">
                  <c:v>31.952041965441417</c:v>
                </c:pt>
                <c:pt idx="13">
                  <c:v>32.728779329312232</c:v>
                </c:pt>
                <c:pt idx="14">
                  <c:v>34.255574233255402</c:v>
                </c:pt>
                <c:pt idx="15">
                  <c:v>33.235958735529728</c:v>
                </c:pt>
              </c:numCache>
            </c:numRef>
          </c:val>
          <c:smooth val="0"/>
          <c:extLst>
            <c:ext xmlns:c16="http://schemas.microsoft.com/office/drawing/2014/chart" uri="{C3380CC4-5D6E-409C-BE32-E72D297353CC}">
              <c16:uniqueId val="{00000011-8636-4A15-98C3-7F1409E7B4C3}"/>
            </c:ext>
          </c:extLst>
        </c:ser>
        <c:ser>
          <c:idx val="2"/>
          <c:order val="2"/>
          <c:tx>
            <c:strRef>
              <c:f>'Cont data'!$A$6</c:f>
              <c:strCache>
                <c:ptCount val="1"/>
                <c:pt idx="0">
                  <c:v>Western Europe</c:v>
                </c:pt>
              </c:strCache>
            </c:strRef>
          </c:tx>
          <c:spPr>
            <a:ln w="28575" cap="sq">
              <a:solidFill>
                <a:schemeClr val="accent3"/>
              </a:solidFill>
              <a:round/>
            </a:ln>
            <a:effectLst/>
          </c:spPr>
          <c:marker>
            <c:symbol val="none"/>
          </c:marker>
          <c:dLbls>
            <c:dLbl>
              <c:idx val="1"/>
              <c:delete val="1"/>
              <c:extLst>
                <c:ext xmlns:c15="http://schemas.microsoft.com/office/drawing/2012/chart" uri="{CE6537A1-D6FC-4f65-9D91-7224C49458BB}">
                  <c15:layout>
                    <c:manualLayout>
                      <c:w val="6.2875488115075193E-2"/>
                      <c:h val="5.3675083439278473E-2"/>
                    </c:manualLayout>
                  </c15:layout>
                </c:ext>
                <c:ext xmlns:c16="http://schemas.microsoft.com/office/drawing/2014/chart" uri="{C3380CC4-5D6E-409C-BE32-E72D297353CC}">
                  <c16:uniqueId val="{00000012-8636-4A15-98C3-7F1409E7B4C3}"/>
                </c:ext>
              </c:extLst>
            </c:dLbl>
            <c:dLbl>
              <c:idx val="2"/>
              <c:delete val="1"/>
              <c:extLst>
                <c:ext xmlns:c15="http://schemas.microsoft.com/office/drawing/2012/chart" uri="{CE6537A1-D6FC-4f65-9D91-7224C49458BB}"/>
                <c:ext xmlns:c16="http://schemas.microsoft.com/office/drawing/2014/chart" uri="{C3380CC4-5D6E-409C-BE32-E72D297353CC}">
                  <c16:uniqueId val="{00000013-8636-4A15-98C3-7F1409E7B4C3}"/>
                </c:ext>
              </c:extLst>
            </c:dLbl>
            <c:dLbl>
              <c:idx val="3"/>
              <c:delete val="1"/>
              <c:extLst>
                <c:ext xmlns:c15="http://schemas.microsoft.com/office/drawing/2012/chart" uri="{CE6537A1-D6FC-4f65-9D91-7224C49458BB}"/>
                <c:ext xmlns:c16="http://schemas.microsoft.com/office/drawing/2014/chart" uri="{C3380CC4-5D6E-409C-BE32-E72D297353CC}">
                  <c16:uniqueId val="{00000014-8636-4A15-98C3-7F1409E7B4C3}"/>
                </c:ext>
              </c:extLst>
            </c:dLbl>
            <c:dLbl>
              <c:idx val="4"/>
              <c:delete val="1"/>
              <c:extLst>
                <c:ext xmlns:c15="http://schemas.microsoft.com/office/drawing/2012/chart" uri="{CE6537A1-D6FC-4f65-9D91-7224C49458BB}"/>
                <c:ext xmlns:c16="http://schemas.microsoft.com/office/drawing/2014/chart" uri="{C3380CC4-5D6E-409C-BE32-E72D297353CC}">
                  <c16:uniqueId val="{00000015-8636-4A15-98C3-7F1409E7B4C3}"/>
                </c:ext>
              </c:extLst>
            </c:dLbl>
            <c:dLbl>
              <c:idx val="5"/>
              <c:delete val="1"/>
              <c:extLst>
                <c:ext xmlns:c15="http://schemas.microsoft.com/office/drawing/2012/chart" uri="{CE6537A1-D6FC-4f65-9D91-7224C49458BB}"/>
                <c:ext xmlns:c16="http://schemas.microsoft.com/office/drawing/2014/chart" uri="{C3380CC4-5D6E-409C-BE32-E72D297353CC}">
                  <c16:uniqueId val="{00000016-8636-4A15-98C3-7F1409E7B4C3}"/>
                </c:ext>
              </c:extLst>
            </c:dLbl>
            <c:dLbl>
              <c:idx val="6"/>
              <c:delete val="1"/>
              <c:extLst>
                <c:ext xmlns:c15="http://schemas.microsoft.com/office/drawing/2012/chart" uri="{CE6537A1-D6FC-4f65-9D91-7224C49458BB}"/>
                <c:ext xmlns:c16="http://schemas.microsoft.com/office/drawing/2014/chart" uri="{C3380CC4-5D6E-409C-BE32-E72D297353CC}">
                  <c16:uniqueId val="{00000017-8636-4A15-98C3-7F1409E7B4C3}"/>
                </c:ext>
              </c:extLst>
            </c:dLbl>
            <c:dLbl>
              <c:idx val="7"/>
              <c:delete val="1"/>
              <c:extLst>
                <c:ext xmlns:c15="http://schemas.microsoft.com/office/drawing/2012/chart" uri="{CE6537A1-D6FC-4f65-9D91-7224C49458BB}"/>
                <c:ext xmlns:c16="http://schemas.microsoft.com/office/drawing/2014/chart" uri="{C3380CC4-5D6E-409C-BE32-E72D297353CC}">
                  <c16:uniqueId val="{00000018-8636-4A15-98C3-7F1409E7B4C3}"/>
                </c:ext>
              </c:extLst>
            </c:dLbl>
            <c:dLbl>
              <c:idx val="8"/>
              <c:delete val="1"/>
              <c:extLst>
                <c:ext xmlns:c15="http://schemas.microsoft.com/office/drawing/2012/chart" uri="{CE6537A1-D6FC-4f65-9D91-7224C49458BB}"/>
                <c:ext xmlns:c16="http://schemas.microsoft.com/office/drawing/2014/chart" uri="{C3380CC4-5D6E-409C-BE32-E72D297353CC}">
                  <c16:uniqueId val="{00000019-8636-4A15-98C3-7F1409E7B4C3}"/>
                </c:ext>
              </c:extLst>
            </c:dLbl>
            <c:dLbl>
              <c:idx val="9"/>
              <c:delete val="1"/>
              <c:extLst>
                <c:ext xmlns:c15="http://schemas.microsoft.com/office/drawing/2012/chart" uri="{CE6537A1-D6FC-4f65-9D91-7224C49458BB}"/>
                <c:ext xmlns:c16="http://schemas.microsoft.com/office/drawing/2014/chart" uri="{C3380CC4-5D6E-409C-BE32-E72D297353CC}">
                  <c16:uniqueId val="{0000001A-8636-4A15-98C3-7F1409E7B4C3}"/>
                </c:ext>
              </c:extLst>
            </c:dLbl>
            <c:dLbl>
              <c:idx val="10"/>
              <c:delete val="1"/>
              <c:extLst>
                <c:ext xmlns:c15="http://schemas.microsoft.com/office/drawing/2012/chart" uri="{CE6537A1-D6FC-4f65-9D91-7224C49458BB}"/>
                <c:ext xmlns:c16="http://schemas.microsoft.com/office/drawing/2014/chart" uri="{C3380CC4-5D6E-409C-BE32-E72D297353CC}">
                  <c16:uniqueId val="{0000001B-8636-4A15-98C3-7F1409E7B4C3}"/>
                </c:ext>
              </c:extLst>
            </c:dLbl>
            <c:dLbl>
              <c:idx val="11"/>
              <c:delete val="1"/>
              <c:extLst>
                <c:ext xmlns:c15="http://schemas.microsoft.com/office/drawing/2012/chart" uri="{CE6537A1-D6FC-4f65-9D91-7224C49458BB}"/>
                <c:ext xmlns:c16="http://schemas.microsoft.com/office/drawing/2014/chart" uri="{C3380CC4-5D6E-409C-BE32-E72D297353CC}">
                  <c16:uniqueId val="{0000001C-8636-4A15-98C3-7F1409E7B4C3}"/>
                </c:ext>
              </c:extLst>
            </c:dLbl>
            <c:dLbl>
              <c:idx val="12"/>
              <c:delete val="1"/>
              <c:extLst>
                <c:ext xmlns:c15="http://schemas.microsoft.com/office/drawing/2012/chart" uri="{CE6537A1-D6FC-4f65-9D91-7224C49458BB}"/>
                <c:ext xmlns:c16="http://schemas.microsoft.com/office/drawing/2014/chart" uri="{C3380CC4-5D6E-409C-BE32-E72D297353CC}">
                  <c16:uniqueId val="{0000001D-8636-4A15-98C3-7F1409E7B4C3}"/>
                </c:ext>
              </c:extLst>
            </c:dLbl>
            <c:dLbl>
              <c:idx val="13"/>
              <c:delete val="1"/>
              <c:extLst>
                <c:ext xmlns:c15="http://schemas.microsoft.com/office/drawing/2012/chart" uri="{CE6537A1-D6FC-4f65-9D91-7224C49458BB}"/>
                <c:ext xmlns:c16="http://schemas.microsoft.com/office/drawing/2014/chart" uri="{C3380CC4-5D6E-409C-BE32-E72D297353CC}">
                  <c16:uniqueId val="{0000001E-8636-4A15-98C3-7F1409E7B4C3}"/>
                </c:ext>
              </c:extLst>
            </c:dLbl>
            <c:dLbl>
              <c:idx val="14"/>
              <c:layout>
                <c:manualLayout>
                  <c:x val="4.0514731029413519E-2"/>
                  <c:y val="-8.3808693884742779E-3"/>
                </c:manualLayout>
              </c:layout>
              <c:spPr>
                <a:solidFill>
                  <a:sysClr val="window" lastClr="FFFFFF">
                    <a:lumMod val="85000"/>
                  </a:sysClr>
                </a:solidFill>
                <a:ln>
                  <a:solidFill>
                    <a:sysClr val="window" lastClr="FFFFFF">
                      <a:lumMod val="85000"/>
                    </a:sysClr>
                  </a:solid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Azeret Mono" pitchFamily="2" charset="77"/>
                      <a:ea typeface="+mn-ea"/>
                      <a:cs typeface="Azeret Mono" pitchFamily="2" charset="77"/>
                    </a:defRPr>
                  </a:pPr>
                  <a:endParaRPr lang="en-US"/>
                </a:p>
              </c:txPr>
              <c:dLblPos val="r"/>
              <c:showLegendKey val="0"/>
              <c:showVal val="0"/>
              <c:showCatName val="0"/>
              <c:showSerName val="1"/>
              <c:showPercent val="0"/>
              <c:showBubbleSize val="0"/>
              <c:separator>, </c:separator>
              <c:extLst>
                <c:ext xmlns:c15="http://schemas.microsoft.com/office/drawing/2012/chart" uri="{CE6537A1-D6FC-4f65-9D91-7224C49458BB}">
                  <c15:layout>
                    <c:manualLayout>
                      <c:w val="8.7128731629878234E-2"/>
                      <c:h val="2.0789050121391813E-2"/>
                    </c:manualLayout>
                  </c15:layout>
                </c:ext>
                <c:ext xmlns:c16="http://schemas.microsoft.com/office/drawing/2014/chart" uri="{C3380CC4-5D6E-409C-BE32-E72D297353CC}">
                  <c16:uniqueId val="{0000001F-8636-4A15-98C3-7F1409E7B4C3}"/>
                </c:ext>
              </c:extLst>
            </c:dLbl>
            <c:dLbl>
              <c:idx val="15"/>
              <c:layout>
                <c:manualLayout>
                  <c:x val="5.888923946492982E-3"/>
                  <c:y val="2.6662315610809714E-3"/>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02A-4A12-A7F3-C02DFFE91C58}"/>
                </c:ext>
              </c:extLst>
            </c:dLbl>
            <c:spPr>
              <a:solidFill>
                <a:schemeClr val="bg1">
                  <a:lumMod val="85000"/>
                </a:schemeClr>
              </a:solidFill>
              <a:ln>
                <a:solidFill>
                  <a:schemeClr val="bg1">
                    <a:lumMod val="85000"/>
                  </a:schemeClr>
                </a:solid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Azeret Mono" pitchFamily="2" charset="77"/>
                    <a:ea typeface="+mn-ea"/>
                    <a:cs typeface="Azeret Mono" pitchFamily="2" charset="77"/>
                  </a:defRPr>
                </a:pPr>
                <a:endParaRPr lang="en-US"/>
              </a:p>
            </c:txPr>
            <c:dLblPos val="b"/>
            <c:showLegendKey val="0"/>
            <c:showVal val="0"/>
            <c:showCatName val="0"/>
            <c:showSerName val="0"/>
            <c:showPercent val="0"/>
            <c:showBubbleSize val="0"/>
            <c:separator>, </c:separator>
            <c:extLst>
              <c:ext xmlns:c15="http://schemas.microsoft.com/office/drawing/2012/chart" uri="{CE6537A1-D6FC-4f65-9D91-7224C49458BB}">
                <c15:showLeaderLines val="0"/>
              </c:ext>
            </c:extLst>
          </c:dLbls>
          <c:cat>
            <c:numRef>
              <c:f>'Cont data'!$B$3:$Q$3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'Cont data'!$B$6:$Q$6</c:f>
              <c:numCache>
                <c:formatCode>0.0</c:formatCode>
                <c:ptCount val="16"/>
                <c:pt idx="1">
                  <c:v>41.509656886286429</c:v>
                </c:pt>
                <c:pt idx="2">
                  <c:v>43.12244769629352</c:v>
                </c:pt>
                <c:pt idx="3">
                  <c:v>42.975262539712382</c:v>
                </c:pt>
                <c:pt idx="4">
                  <c:v>43.400298096734602</c:v>
                </c:pt>
                <c:pt idx="5">
                  <c:v>43.869229654535737</c:v>
                </c:pt>
                <c:pt idx="6">
                  <c:v>44.173301399608391</c:v>
                </c:pt>
                <c:pt idx="7">
                  <c:v>45.198949738144648</c:v>
                </c:pt>
                <c:pt idx="8">
                  <c:v>45.73271945123291</c:v>
                </c:pt>
                <c:pt idx="9">
                  <c:v>45.408907433537493</c:v>
                </c:pt>
                <c:pt idx="10">
                  <c:v>46.394900141978866</c:v>
                </c:pt>
                <c:pt idx="11">
                  <c:v>47.068970350225356</c:v>
                </c:pt>
                <c:pt idx="12">
                  <c:v>47.989597647488658</c:v>
                </c:pt>
                <c:pt idx="13">
                  <c:v>48.911529214846119</c:v>
                </c:pt>
                <c:pt idx="14">
                  <c:v>50.288129929590347</c:v>
                </c:pt>
                <c:pt idx="15">
                  <c:v>49.194595803040947</c:v>
                </c:pt>
              </c:numCache>
            </c:numRef>
          </c:val>
          <c:smooth val="0"/>
          <c:extLst>
            <c:ext xmlns:c16="http://schemas.microsoft.com/office/drawing/2014/chart" uri="{C3380CC4-5D6E-409C-BE32-E72D297353CC}">
              <c16:uniqueId val="{00000020-8636-4A15-98C3-7F1409E7B4C3}"/>
            </c:ext>
          </c:extLst>
        </c:ser>
        <c:ser>
          <c:idx val="3"/>
          <c:order val="3"/>
          <c:tx>
            <c:strRef>
              <c:f>'Cont data'!$A$7</c:f>
              <c:strCache>
                <c:ptCount val="1"/>
                <c:pt idx="0">
                  <c:v>Middle East &amp; N. Africa</c:v>
                </c:pt>
              </c:strCache>
            </c:strRef>
          </c:tx>
          <c:spPr>
            <a:ln w="28575" cap="rnd">
              <a:solidFill>
                <a:schemeClr val="accent4"/>
              </a:solidFill>
              <a:round/>
            </a:ln>
            <a:effectLst/>
          </c:spPr>
          <c:marker>
            <c:symbol val="none"/>
          </c:marker>
          <c:dLbls>
            <c:dLbl>
              <c:idx val="1"/>
              <c:layout>
                <c:manualLayout>
                  <c:x val="0.75064245936752305"/>
                  <c:y val="0.1106527374926905"/>
                </c:manualLayout>
              </c:layout>
              <c:spPr>
                <a:solidFill>
                  <a:srgbClr val="FFC000"/>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lumMod val="75000"/>
                          <a:lumOff val="25000"/>
                        </a:schemeClr>
                      </a:solidFill>
                      <a:latin typeface="Azeret Mono" pitchFamily="2" charset="77"/>
                      <a:ea typeface="+mn-ea"/>
                      <a:cs typeface="Azeret Mono" pitchFamily="2" charset="77"/>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6.9763914486860548E-2"/>
                      <c:h val="4.7850780781355483E-2"/>
                    </c:manualLayout>
                  </c15:layout>
                </c:ext>
                <c:ext xmlns:c16="http://schemas.microsoft.com/office/drawing/2014/chart" uri="{C3380CC4-5D6E-409C-BE32-E72D297353CC}">
                  <c16:uniqueId val="{00000021-8636-4A15-98C3-7F1409E7B4C3}"/>
                </c:ext>
              </c:extLst>
            </c:dLbl>
            <c:dLbl>
              <c:idx val="13"/>
              <c:spPr>
                <a:solidFill>
                  <a:schemeClr val="accent4"/>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zeret Mono" pitchFamily="2" charset="77"/>
                      <a:ea typeface="+mn-ea"/>
                      <a:cs typeface="Azeret Mono" pitchFamily="2" charset="77"/>
                    </a:defRPr>
                  </a:pPr>
                  <a:endParaRPr lang="en-US"/>
                </a:p>
              </c:txPr>
              <c:showLegendKey val="0"/>
              <c:showVal val="0"/>
              <c:showCatName val="0"/>
              <c:showSerName val="0"/>
              <c:showPercent val="0"/>
              <c:showBubbleSize val="0"/>
              <c:extLst>
                <c:ext xmlns:c16="http://schemas.microsoft.com/office/drawing/2014/chart" uri="{C3380CC4-5D6E-409C-BE32-E72D297353CC}">
                  <c16:uniqueId val="{00000022-8636-4A15-98C3-7F1409E7B4C3}"/>
                </c:ext>
              </c:extLst>
            </c:dLbl>
            <c:dLbl>
              <c:idx val="14"/>
              <c:spPr>
                <a:solidFill>
                  <a:schemeClr val="accent4"/>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zeret Mono" pitchFamily="2" charset="77"/>
                      <a:ea typeface="+mn-ea"/>
                      <a:cs typeface="Azeret Mono" pitchFamily="2" charset="77"/>
                    </a:defRPr>
                  </a:pPr>
                  <a:endParaRPr lang="en-US"/>
                </a:p>
              </c:txPr>
              <c:showLegendKey val="0"/>
              <c:showVal val="0"/>
              <c:showCatName val="0"/>
              <c:showSerName val="0"/>
              <c:showPercent val="0"/>
              <c:showBubbleSize val="0"/>
              <c:extLst>
                <c:ext xmlns:c16="http://schemas.microsoft.com/office/drawing/2014/chart" uri="{C3380CC4-5D6E-409C-BE32-E72D297353CC}">
                  <c16:uniqueId val="{00000023-8636-4A15-98C3-7F1409E7B4C3}"/>
                </c:ext>
              </c:extLst>
            </c:dLbl>
            <c:dLbl>
              <c:idx val="15"/>
              <c:layout>
                <c:manualLayout>
                  <c:x val="-2.7342778217882683E-3"/>
                  <c:y val="-1.6761903756316233E-2"/>
                </c:manualLayout>
              </c:layout>
              <c:spPr>
                <a:solidFill>
                  <a:srgbClr val="FFC000"/>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zeret Mono" pitchFamily="2" charset="77"/>
                      <a:ea typeface="+mn-ea"/>
                      <a:cs typeface="Azeret Mono"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02A-4A12-A7F3-C02DFFE91C58}"/>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zeret Mono" pitchFamily="2" charset="77"/>
                    <a:ea typeface="+mn-ea"/>
                    <a:cs typeface="Azeret Mono"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'Cont data'!$B$3:$Q$3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'Cont data'!$B$7:$Q$7</c:f>
              <c:numCache>
                <c:formatCode>0.0</c:formatCode>
                <c:ptCount val="16"/>
                <c:pt idx="1">
                  <c:v>40.489700563413507</c:v>
                </c:pt>
                <c:pt idx="2">
                  <c:v>36.8662764344433</c:v>
                </c:pt>
                <c:pt idx="3">
                  <c:v>38.587811931771725</c:v>
                </c:pt>
                <c:pt idx="4">
                  <c:v>37.417128749915925</c:v>
                </c:pt>
                <c:pt idx="5">
                  <c:v>35.788666159315582</c:v>
                </c:pt>
                <c:pt idx="6">
                  <c:v>35.660763055373501</c:v>
                </c:pt>
                <c:pt idx="7">
                  <c:v>35.518130776384517</c:v>
                </c:pt>
                <c:pt idx="8">
                  <c:v>37.845484610714685</c:v>
                </c:pt>
                <c:pt idx="9">
                  <c:v>36.882411047837024</c:v>
                </c:pt>
                <c:pt idx="10">
                  <c:v>36.514378958208454</c:v>
                </c:pt>
                <c:pt idx="11">
                  <c:v>35.475683357849348</c:v>
                </c:pt>
                <c:pt idx="12">
                  <c:v>34.635369983876465</c:v>
                </c:pt>
                <c:pt idx="13">
                  <c:v>35.826404584992105</c:v>
                </c:pt>
                <c:pt idx="14">
                  <c:v>35.454797701850687</c:v>
                </c:pt>
                <c:pt idx="15">
                  <c:v>33.804741418261521</c:v>
                </c:pt>
              </c:numCache>
            </c:numRef>
          </c:val>
          <c:smooth val="0"/>
          <c:extLst>
            <c:ext xmlns:c16="http://schemas.microsoft.com/office/drawing/2014/chart" uri="{C3380CC4-5D6E-409C-BE32-E72D297353CC}">
              <c16:uniqueId val="{00000024-8636-4A15-98C3-7F1409E7B4C3}"/>
            </c:ext>
          </c:extLst>
        </c:ser>
        <c:ser>
          <c:idx val="4"/>
          <c:order val="4"/>
          <c:tx>
            <c:strRef>
              <c:f>'Cont data'!$A$8</c:f>
              <c:strCache>
                <c:ptCount val="1"/>
                <c:pt idx="0">
                  <c:v>Africa</c:v>
                </c:pt>
              </c:strCache>
            </c:strRef>
          </c:tx>
          <c:spPr>
            <a:ln w="28575" cap="rnd">
              <a:solidFill>
                <a:schemeClr val="accent5"/>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5-8636-4A15-98C3-7F1409E7B4C3}"/>
                </c:ext>
              </c:extLst>
            </c:dLbl>
            <c:dLbl>
              <c:idx val="1"/>
              <c:delete val="1"/>
              <c:extLst>
                <c:ext xmlns:c15="http://schemas.microsoft.com/office/drawing/2012/chart" uri="{CE6537A1-D6FC-4f65-9D91-7224C49458BB}"/>
                <c:ext xmlns:c16="http://schemas.microsoft.com/office/drawing/2014/chart" uri="{C3380CC4-5D6E-409C-BE32-E72D297353CC}">
                  <c16:uniqueId val="{00000026-8636-4A15-98C3-7F1409E7B4C3}"/>
                </c:ext>
              </c:extLst>
            </c:dLbl>
            <c:dLbl>
              <c:idx val="2"/>
              <c:delete val="1"/>
              <c:extLst>
                <c:ext xmlns:c15="http://schemas.microsoft.com/office/drawing/2012/chart" uri="{CE6537A1-D6FC-4f65-9D91-7224C49458BB}"/>
                <c:ext xmlns:c16="http://schemas.microsoft.com/office/drawing/2014/chart" uri="{C3380CC4-5D6E-409C-BE32-E72D297353CC}">
                  <c16:uniqueId val="{00000027-8636-4A15-98C3-7F1409E7B4C3}"/>
                </c:ext>
              </c:extLst>
            </c:dLbl>
            <c:dLbl>
              <c:idx val="3"/>
              <c:delete val="1"/>
              <c:extLst>
                <c:ext xmlns:c15="http://schemas.microsoft.com/office/drawing/2012/chart" uri="{CE6537A1-D6FC-4f65-9D91-7224C49458BB}"/>
                <c:ext xmlns:c16="http://schemas.microsoft.com/office/drawing/2014/chart" uri="{C3380CC4-5D6E-409C-BE32-E72D297353CC}">
                  <c16:uniqueId val="{00000028-8636-4A15-98C3-7F1409E7B4C3}"/>
                </c:ext>
              </c:extLst>
            </c:dLbl>
            <c:dLbl>
              <c:idx val="4"/>
              <c:delete val="1"/>
              <c:extLst>
                <c:ext xmlns:c15="http://schemas.microsoft.com/office/drawing/2012/chart" uri="{CE6537A1-D6FC-4f65-9D91-7224C49458BB}"/>
                <c:ext xmlns:c16="http://schemas.microsoft.com/office/drawing/2014/chart" uri="{C3380CC4-5D6E-409C-BE32-E72D297353CC}">
                  <c16:uniqueId val="{00000029-8636-4A15-98C3-7F1409E7B4C3}"/>
                </c:ext>
              </c:extLst>
            </c:dLbl>
            <c:dLbl>
              <c:idx val="5"/>
              <c:delete val="1"/>
              <c:extLst>
                <c:ext xmlns:c15="http://schemas.microsoft.com/office/drawing/2012/chart" uri="{CE6537A1-D6FC-4f65-9D91-7224C49458BB}"/>
                <c:ext xmlns:c16="http://schemas.microsoft.com/office/drawing/2014/chart" uri="{C3380CC4-5D6E-409C-BE32-E72D297353CC}">
                  <c16:uniqueId val="{0000002A-8636-4A15-98C3-7F1409E7B4C3}"/>
                </c:ext>
              </c:extLst>
            </c:dLbl>
            <c:dLbl>
              <c:idx val="6"/>
              <c:delete val="1"/>
              <c:extLst>
                <c:ext xmlns:c15="http://schemas.microsoft.com/office/drawing/2012/chart" uri="{CE6537A1-D6FC-4f65-9D91-7224C49458BB}"/>
                <c:ext xmlns:c16="http://schemas.microsoft.com/office/drawing/2014/chart" uri="{C3380CC4-5D6E-409C-BE32-E72D297353CC}">
                  <c16:uniqueId val="{0000002B-8636-4A15-98C3-7F1409E7B4C3}"/>
                </c:ext>
              </c:extLst>
            </c:dLbl>
            <c:dLbl>
              <c:idx val="7"/>
              <c:delete val="1"/>
              <c:extLst>
                <c:ext xmlns:c15="http://schemas.microsoft.com/office/drawing/2012/chart" uri="{CE6537A1-D6FC-4f65-9D91-7224C49458BB}"/>
                <c:ext xmlns:c16="http://schemas.microsoft.com/office/drawing/2014/chart" uri="{C3380CC4-5D6E-409C-BE32-E72D297353CC}">
                  <c16:uniqueId val="{0000002C-8636-4A15-98C3-7F1409E7B4C3}"/>
                </c:ext>
              </c:extLst>
            </c:dLbl>
            <c:dLbl>
              <c:idx val="8"/>
              <c:delete val="1"/>
              <c:extLst>
                <c:ext xmlns:c15="http://schemas.microsoft.com/office/drawing/2012/chart" uri="{CE6537A1-D6FC-4f65-9D91-7224C49458BB}"/>
                <c:ext xmlns:c16="http://schemas.microsoft.com/office/drawing/2014/chart" uri="{C3380CC4-5D6E-409C-BE32-E72D297353CC}">
                  <c16:uniqueId val="{0000002D-8636-4A15-98C3-7F1409E7B4C3}"/>
                </c:ext>
              </c:extLst>
            </c:dLbl>
            <c:dLbl>
              <c:idx val="9"/>
              <c:delete val="1"/>
              <c:extLst>
                <c:ext xmlns:c15="http://schemas.microsoft.com/office/drawing/2012/chart" uri="{CE6537A1-D6FC-4f65-9D91-7224C49458BB}"/>
                <c:ext xmlns:c16="http://schemas.microsoft.com/office/drawing/2014/chart" uri="{C3380CC4-5D6E-409C-BE32-E72D297353CC}">
                  <c16:uniqueId val="{0000002E-8636-4A15-98C3-7F1409E7B4C3}"/>
                </c:ext>
              </c:extLst>
            </c:dLbl>
            <c:dLbl>
              <c:idx val="10"/>
              <c:delete val="1"/>
              <c:extLst>
                <c:ext xmlns:c15="http://schemas.microsoft.com/office/drawing/2012/chart" uri="{CE6537A1-D6FC-4f65-9D91-7224C49458BB}"/>
                <c:ext xmlns:c16="http://schemas.microsoft.com/office/drawing/2014/chart" uri="{C3380CC4-5D6E-409C-BE32-E72D297353CC}">
                  <c16:uniqueId val="{0000002F-8636-4A15-98C3-7F1409E7B4C3}"/>
                </c:ext>
              </c:extLst>
            </c:dLbl>
            <c:dLbl>
              <c:idx val="11"/>
              <c:delete val="1"/>
              <c:extLst>
                <c:ext xmlns:c15="http://schemas.microsoft.com/office/drawing/2012/chart" uri="{CE6537A1-D6FC-4f65-9D91-7224C49458BB}"/>
                <c:ext xmlns:c16="http://schemas.microsoft.com/office/drawing/2014/chart" uri="{C3380CC4-5D6E-409C-BE32-E72D297353CC}">
                  <c16:uniqueId val="{00000030-8636-4A15-98C3-7F1409E7B4C3}"/>
                </c:ext>
              </c:extLst>
            </c:dLbl>
            <c:dLbl>
              <c:idx val="12"/>
              <c:delete val="1"/>
              <c:extLst>
                <c:ext xmlns:c15="http://schemas.microsoft.com/office/drawing/2012/chart" uri="{CE6537A1-D6FC-4f65-9D91-7224C49458BB}"/>
                <c:ext xmlns:c16="http://schemas.microsoft.com/office/drawing/2014/chart" uri="{C3380CC4-5D6E-409C-BE32-E72D297353CC}">
                  <c16:uniqueId val="{00000031-8636-4A15-98C3-7F1409E7B4C3}"/>
                </c:ext>
              </c:extLst>
            </c:dLbl>
            <c:dLbl>
              <c:idx val="13"/>
              <c:delete val="1"/>
              <c:extLst>
                <c:ext xmlns:c15="http://schemas.microsoft.com/office/drawing/2012/chart" uri="{CE6537A1-D6FC-4f65-9D91-7224C49458BB}"/>
                <c:ext xmlns:c16="http://schemas.microsoft.com/office/drawing/2014/chart" uri="{C3380CC4-5D6E-409C-BE32-E72D297353CC}">
                  <c16:uniqueId val="{00000032-8636-4A15-98C3-7F1409E7B4C3}"/>
                </c:ext>
              </c:extLst>
            </c:dLbl>
            <c:dLbl>
              <c:idx val="14"/>
              <c:layout>
                <c:manualLayout>
                  <c:x val="-8.2028334653646041E-3"/>
                  <c:y val="9.8476184568357883E-2"/>
                </c:manualLayout>
              </c:layout>
              <c:spPr>
                <a:solidFill>
                  <a:schemeClr val="accent5"/>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Azeret Mono" pitchFamily="2" charset="77"/>
                      <a:ea typeface="+mn-ea"/>
                      <a:cs typeface="Azeret Mono" pitchFamily="2" charset="77"/>
                    </a:defRPr>
                  </a:pPr>
                  <a:endParaRPr lang="en-US"/>
                </a:p>
              </c:txPr>
              <c:showLegendKey val="0"/>
              <c:showVal val="0"/>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33-8636-4A15-98C3-7F1409E7B4C3}"/>
                </c:ext>
              </c:extLst>
            </c:dLbl>
            <c:dLbl>
              <c:idx val="1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2A-4A12-A7F3-C02DFFE91C58}"/>
                </c:ext>
              </c:extLst>
            </c:dLbl>
            <c:spPr>
              <a:solidFill>
                <a:srgbClr val="0070C0"/>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Azeret Mono" pitchFamily="2" charset="77"/>
                    <a:ea typeface="+mn-ea"/>
                    <a:cs typeface="Azeret Mono" pitchFamily="2" charset="77"/>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'Cont data'!$B$3:$Q$3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'Cont data'!$B$8:$Q$8</c:f>
              <c:numCache>
                <c:formatCode>0.0</c:formatCode>
                <c:ptCount val="16"/>
                <c:pt idx="0">
                  <c:v>22.530131506521684</c:v>
                </c:pt>
                <c:pt idx="1">
                  <c:v>24.810288850977273</c:v>
                </c:pt>
                <c:pt idx="2">
                  <c:v>25.287369671254879</c:v>
                </c:pt>
                <c:pt idx="3">
                  <c:v>25.485829237881291</c:v>
                </c:pt>
                <c:pt idx="4">
                  <c:v>25.302556219345131</c:v>
                </c:pt>
                <c:pt idx="5">
                  <c:v>28.176730377134362</c:v>
                </c:pt>
                <c:pt idx="6">
                  <c:v>28.284708654621706</c:v>
                </c:pt>
                <c:pt idx="7">
                  <c:v>26.179686297315655</c:v>
                </c:pt>
                <c:pt idx="8">
                  <c:v>27.052630377425224</c:v>
                </c:pt>
                <c:pt idx="9">
                  <c:v>27.707699983655374</c:v>
                </c:pt>
                <c:pt idx="10">
                  <c:v>28.259322036631989</c:v>
                </c:pt>
                <c:pt idx="11">
                  <c:v>29.442646309466742</c:v>
                </c:pt>
                <c:pt idx="12">
                  <c:v>30.441561295628954</c:v>
                </c:pt>
                <c:pt idx="13">
                  <c:v>29.111913181690127</c:v>
                </c:pt>
                <c:pt idx="14">
                  <c:v>30.786322823167275</c:v>
                </c:pt>
                <c:pt idx="15">
                  <c:v>26.221599584715403</c:v>
                </c:pt>
              </c:numCache>
            </c:numRef>
          </c:val>
          <c:smooth val="0"/>
          <c:extLst>
            <c:ext xmlns:c16="http://schemas.microsoft.com/office/drawing/2014/chart" uri="{C3380CC4-5D6E-409C-BE32-E72D297353CC}">
              <c16:uniqueId val="{00000034-8636-4A15-98C3-7F1409E7B4C3}"/>
            </c:ext>
          </c:extLst>
        </c:ser>
        <c:ser>
          <c:idx val="5"/>
          <c:order val="5"/>
          <c:tx>
            <c:strRef>
              <c:f>'Cont data'!$A$9</c:f>
              <c:strCache>
                <c:ptCount val="1"/>
                <c:pt idx="0">
                  <c:v>South Asia</c:v>
                </c:pt>
              </c:strCache>
            </c:strRef>
          </c:tx>
          <c:spPr>
            <a:ln w="28575" cap="rnd">
              <a:solidFill>
                <a:schemeClr val="accent6"/>
              </a:solidFill>
              <a:round/>
            </a:ln>
            <a:effectLst/>
          </c:spPr>
          <c:marker>
            <c:symbol val="none"/>
          </c:marker>
          <c:dLbls>
            <c:dLbl>
              <c:idx val="0"/>
              <c:layout>
                <c:manualLayout>
                  <c:x val="0.78647534687920406"/>
                  <c:y val="0.27992923704961459"/>
                </c:manualLayout>
              </c:layout>
              <c:spPr>
                <a:solidFill>
                  <a:schemeClr val="accent6">
                    <a:lumMod val="75000"/>
                  </a:schemeClr>
                </a:solid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Azeret Mono" pitchFamily="2" charset="77"/>
                      <a:ea typeface="+mn-ea"/>
                      <a:cs typeface="Azeret Mono" pitchFamily="2" charset="77"/>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6.8151752852004588E-2"/>
                      <c:h val="5.1649993693519726E-2"/>
                    </c:manualLayout>
                  </c15:layout>
                </c:ext>
                <c:ext xmlns:c16="http://schemas.microsoft.com/office/drawing/2014/chart" uri="{C3380CC4-5D6E-409C-BE32-E72D297353CC}">
                  <c16:uniqueId val="{00000035-8636-4A15-98C3-7F1409E7B4C3}"/>
                </c:ext>
              </c:extLst>
            </c:dLbl>
            <c:dLbl>
              <c:idx val="15"/>
              <c:layout>
                <c:manualLayout>
                  <c:x val="-1.367138910894094E-2"/>
                  <c:y val="1.88571417258557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02A-4A12-A7F3-C02DFFE91C58}"/>
                </c:ext>
              </c:extLst>
            </c:dLbl>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Azeret Mono" pitchFamily="2" charset="77"/>
                    <a:ea typeface="+mn-ea"/>
                    <a:cs typeface="Azeret Mono"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'Cont data'!$B$3:$Q$3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'Cont data'!$B$9:$Q$9</c:f>
              <c:numCache>
                <c:formatCode>0.0</c:formatCode>
                <c:ptCount val="16"/>
                <c:pt idx="0">
                  <c:v>42.077246471894767</c:v>
                </c:pt>
                <c:pt idx="1">
                  <c:v>40.497227817737894</c:v>
                </c:pt>
                <c:pt idx="2">
                  <c:v>40.425382737874486</c:v>
                </c:pt>
                <c:pt idx="3">
                  <c:v>37.543437700451712</c:v>
                </c:pt>
                <c:pt idx="4">
                  <c:v>41.098429075580867</c:v>
                </c:pt>
                <c:pt idx="5">
                  <c:v>38.620456911028896</c:v>
                </c:pt>
                <c:pt idx="6">
                  <c:v>39.097161439970328</c:v>
                </c:pt>
                <c:pt idx="7">
                  <c:v>37.722268593086163</c:v>
                </c:pt>
                <c:pt idx="8">
                  <c:v>38.156519265449717</c:v>
                </c:pt>
                <c:pt idx="9">
                  <c:v>37.531927011852964</c:v>
                </c:pt>
                <c:pt idx="10">
                  <c:v>37.333787758264862</c:v>
                </c:pt>
                <c:pt idx="11">
                  <c:v>36.395323660145912</c:v>
                </c:pt>
                <c:pt idx="12">
                  <c:v>34.881546891673779</c:v>
                </c:pt>
                <c:pt idx="13">
                  <c:v>31.038530862220718</c:v>
                </c:pt>
                <c:pt idx="14">
                  <c:v>37.037219746978337</c:v>
                </c:pt>
                <c:pt idx="15">
                  <c:v>29.623198726072513</c:v>
                </c:pt>
              </c:numCache>
            </c:numRef>
          </c:val>
          <c:smooth val="0"/>
          <c:extLst>
            <c:ext xmlns:c16="http://schemas.microsoft.com/office/drawing/2014/chart" uri="{C3380CC4-5D6E-409C-BE32-E72D297353CC}">
              <c16:uniqueId val="{00000037-8636-4A15-98C3-7F1409E7B4C3}"/>
            </c:ext>
          </c:extLst>
        </c:ser>
        <c:ser>
          <c:idx val="6"/>
          <c:order val="6"/>
          <c:tx>
            <c:strRef>
              <c:f>'Cont data'!$A$10</c:f>
              <c:strCache>
                <c:ptCount val="1"/>
                <c:pt idx="0">
                  <c:v>Eastern Europe &amp; Central Asia</c:v>
                </c:pt>
              </c:strCache>
            </c:strRef>
          </c:tx>
          <c:spPr>
            <a:ln w="28575" cap="rnd">
              <a:solidFill>
                <a:srgbClr val="FF85FF"/>
              </a:solidFill>
              <a:round/>
            </a:ln>
            <a:effectLst/>
          </c:spPr>
          <c:marker>
            <c:symbol val="none"/>
          </c:marker>
          <c:dLbls>
            <c:dLbl>
              <c:idx val="0"/>
              <c:layout>
                <c:manualLayout>
                  <c:x val="0.78486777452283896"/>
                  <c:y val="-0.18573039005741951"/>
                </c:manualLayout>
              </c:layout>
              <c:spPr>
                <a:solidFill>
                  <a:srgbClr val="FF85FF"/>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lumMod val="75000"/>
                          <a:lumOff val="25000"/>
                        </a:schemeClr>
                      </a:solidFill>
                      <a:latin typeface="Azeret Mono" pitchFamily="2" charset="77"/>
                      <a:ea typeface="+mn-ea"/>
                      <a:cs typeface="Azeret Mono" pitchFamily="2" charset="77"/>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9.1748369363902557E-2"/>
                      <c:h val="4.8131410685779627E-2"/>
                    </c:manualLayout>
                  </c15:layout>
                </c:ext>
                <c:ext xmlns:c16="http://schemas.microsoft.com/office/drawing/2014/chart" uri="{C3380CC4-5D6E-409C-BE32-E72D297353CC}">
                  <c16:uniqueId val="{00000038-8636-4A15-98C3-7F1409E7B4C3}"/>
                </c:ext>
              </c:extLst>
            </c:dLbl>
            <c:dLbl>
              <c:idx val="15"/>
              <c:layout>
                <c:manualLayout>
                  <c:x val="-4.101416732682453E-3"/>
                  <c:y val="-1.25714278172371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02A-4A12-A7F3-C02DFFE91C58}"/>
                </c:ext>
              </c:extLst>
            </c:dLbl>
            <c:spPr>
              <a:solidFill>
                <a:srgbClr val="FF85FF"/>
              </a:solid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Azeret Mono" pitchFamily="2" charset="77"/>
                    <a:ea typeface="+mn-ea"/>
                    <a:cs typeface="Azeret Mono"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'Cont data'!$B$3:$Q$3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'Cont data'!$B$10:$Q$10</c:f>
              <c:numCache>
                <c:formatCode>0.0</c:formatCode>
                <c:ptCount val="16"/>
                <c:pt idx="0">
                  <c:v>29.764354946246126</c:v>
                </c:pt>
                <c:pt idx="1">
                  <c:v>31.726802574395318</c:v>
                </c:pt>
                <c:pt idx="2">
                  <c:v>32.601543921877095</c:v>
                </c:pt>
                <c:pt idx="3">
                  <c:v>32.777499654690239</c:v>
                </c:pt>
                <c:pt idx="4">
                  <c:v>32.642060975809066</c:v>
                </c:pt>
                <c:pt idx="5">
                  <c:v>33.02708915276618</c:v>
                </c:pt>
                <c:pt idx="6">
                  <c:v>33.919330742831335</c:v>
                </c:pt>
                <c:pt idx="7">
                  <c:v>34.017354850498954</c:v>
                </c:pt>
                <c:pt idx="8">
                  <c:v>35.38754325334493</c:v>
                </c:pt>
                <c:pt idx="9">
                  <c:v>35.596524765441274</c:v>
                </c:pt>
                <c:pt idx="10">
                  <c:v>35.661728768364547</c:v>
                </c:pt>
                <c:pt idx="11">
                  <c:v>36.133417370797176</c:v>
                </c:pt>
                <c:pt idx="12">
                  <c:v>36.166073076371845</c:v>
                </c:pt>
                <c:pt idx="13">
                  <c:v>36.7016513843122</c:v>
                </c:pt>
                <c:pt idx="14">
                  <c:v>37.037382988422998</c:v>
                </c:pt>
                <c:pt idx="15">
                  <c:v>35.718509071144879</c:v>
                </c:pt>
              </c:numCache>
            </c:numRef>
          </c:val>
          <c:smooth val="0"/>
          <c:extLst>
            <c:ext xmlns:c16="http://schemas.microsoft.com/office/drawing/2014/chart" uri="{C3380CC4-5D6E-409C-BE32-E72D297353CC}">
              <c16:uniqueId val="{0000003A-8636-4A15-98C3-7F1409E7B4C3}"/>
            </c:ext>
          </c:extLst>
        </c:ser>
        <c:ser>
          <c:idx val="7"/>
          <c:order val="7"/>
          <c:tx>
            <c:strRef>
              <c:f>'Cont data'!$A$11</c:f>
              <c:strCache>
                <c:ptCount val="1"/>
                <c:pt idx="0">
                  <c:v>East Asia</c:v>
                </c:pt>
              </c:strCache>
            </c:strRef>
          </c:tx>
          <c:spPr>
            <a:ln w="28575" cap="rnd">
              <a:solidFill>
                <a:srgbClr val="7030A0"/>
              </a:solidFill>
              <a:round/>
            </a:ln>
            <a:effectLst/>
          </c:spPr>
          <c:marker>
            <c:symbol val="none"/>
          </c:marker>
          <c:dLbls>
            <c:dLbl>
              <c:idx val="0"/>
              <c:layout>
                <c:manualLayout>
                  <c:x val="0.75788002182685721"/>
                  <c:y val="-5.2791417905276763E-2"/>
                </c:manualLayout>
              </c:layout>
              <c:spPr>
                <a:solidFill>
                  <a:srgbClr val="7030A0"/>
                </a:solid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lumMod val="85000"/>
                        </a:schemeClr>
                      </a:solidFill>
                      <a:latin typeface="Azeret Mono" pitchFamily="2" charset="77"/>
                      <a:ea typeface="+mn-ea"/>
                      <a:cs typeface="Azeret Mono" pitchFamily="2" charset="77"/>
                    </a:defRPr>
                  </a:pPr>
                  <a:endParaRPr lang="en-US"/>
                </a:p>
              </c:txPr>
              <c:dLblPos val="r"/>
              <c:showLegendKey val="0"/>
              <c:showVal val="0"/>
              <c:showCatName val="0"/>
              <c:showSerName val="1"/>
              <c:showPercent val="0"/>
              <c:showBubbleSize val="0"/>
              <c:extLst>
                <c:ext xmlns:c15="http://schemas.microsoft.com/office/drawing/2012/chart" uri="{CE6537A1-D6FC-4f65-9D91-7224C49458BB}">
                  <c15:layout>
                    <c:manualLayout>
                      <c:w val="6.9837226309634806E-2"/>
                      <c:h val="4.1524544964725962E-2"/>
                    </c:manualLayout>
                  </c15:layout>
                </c:ext>
                <c:ext xmlns:c16="http://schemas.microsoft.com/office/drawing/2014/chart" uri="{C3380CC4-5D6E-409C-BE32-E72D297353CC}">
                  <c16:uniqueId val="{0000003B-8636-4A15-98C3-7F1409E7B4C3}"/>
                </c:ext>
              </c:extLst>
            </c:dLbl>
            <c:dLbl>
              <c:idx val="15"/>
              <c:layout>
                <c:manualLayout>
                  <c:x val="-3.4178472772352302E-2"/>
                  <c:y val="2.3047617664934822E-2"/>
                </c:manualLayout>
              </c:layout>
              <c:spPr>
                <a:solidFill>
                  <a:srgbClr val="7030A0"/>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zeret Mono" pitchFamily="2" charset="77"/>
                      <a:ea typeface="+mn-ea"/>
                      <a:cs typeface="Azeret Mono"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02A-4A12-A7F3-C02DFFE91C58}"/>
                </c:ext>
              </c:extLst>
            </c:dLbl>
            <c:spPr>
              <a:solidFill>
                <a:srgbClr val="7030A0"/>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zeret Mono" pitchFamily="2" charset="77"/>
                    <a:ea typeface="+mn-ea"/>
                    <a:cs typeface="Azeret Mono"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'Cont data'!$B$3:$Q$3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'Cont data'!$B$11:$Q$11</c:f>
              <c:numCache>
                <c:formatCode>0.0</c:formatCode>
                <c:ptCount val="16"/>
                <c:pt idx="0">
                  <c:v>39.133888942323722</c:v>
                </c:pt>
                <c:pt idx="1">
                  <c:v>40.686992257745786</c:v>
                </c:pt>
                <c:pt idx="2">
                  <c:v>39.285049818776109</c:v>
                </c:pt>
                <c:pt idx="3">
                  <c:v>37.609614342043258</c:v>
                </c:pt>
                <c:pt idx="4">
                  <c:v>38.277726537694825</c:v>
                </c:pt>
                <c:pt idx="5">
                  <c:v>39.468671564944877</c:v>
                </c:pt>
                <c:pt idx="6">
                  <c:v>39.186715222069893</c:v>
                </c:pt>
                <c:pt idx="7">
                  <c:v>39.511197414863418</c:v>
                </c:pt>
                <c:pt idx="8">
                  <c:v>40.19530018794201</c:v>
                </c:pt>
                <c:pt idx="9">
                  <c:v>40.004161792783734</c:v>
                </c:pt>
                <c:pt idx="10">
                  <c:v>40.246309889839019</c:v>
                </c:pt>
                <c:pt idx="11">
                  <c:v>39.085438507729165</c:v>
                </c:pt>
                <c:pt idx="12">
                  <c:v>39.572358905487235</c:v>
                </c:pt>
                <c:pt idx="13">
                  <c:v>39.78755862842651</c:v>
                </c:pt>
                <c:pt idx="14">
                  <c:v>41.611256246008935</c:v>
                </c:pt>
                <c:pt idx="15">
                  <c:v>41.86537412784152</c:v>
                </c:pt>
              </c:numCache>
            </c:numRef>
          </c:val>
          <c:smooth val="0"/>
          <c:extLst>
            <c:ext xmlns:c16="http://schemas.microsoft.com/office/drawing/2014/chart" uri="{C3380CC4-5D6E-409C-BE32-E72D297353CC}">
              <c16:uniqueId val="{0000003D-8636-4A15-98C3-7F1409E7B4C3}"/>
            </c:ext>
          </c:extLst>
        </c:ser>
        <c:dLbls>
          <c:showLegendKey val="0"/>
          <c:showVal val="1"/>
          <c:showCatName val="0"/>
          <c:showSerName val="0"/>
          <c:showPercent val="0"/>
          <c:showBubbleSize val="0"/>
        </c:dLbls>
        <c:smooth val="0"/>
        <c:axId val="421030031"/>
        <c:axId val="421030863"/>
      </c:lineChart>
      <c:dateAx>
        <c:axId val="42103003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zeret Mono" pitchFamily="2" charset="77"/>
                    <a:ea typeface="+mn-ea"/>
                    <a:cs typeface="Azeret Mono" pitchFamily="2" charset="77"/>
                  </a:defRPr>
                </a:pPr>
                <a:r>
                  <a:rPr lang="en-US" sz="1400" b="1"/>
                  <a:t>Year</a:t>
                </a:r>
              </a:p>
            </c:rich>
          </c:tx>
          <c:layout>
            <c:manualLayout>
              <c:xMode val="edge"/>
              <c:yMode val="edge"/>
              <c:x val="0.5019273022580728"/>
              <c:y val="0.853808930709561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zeret Mono" pitchFamily="2" charset="77"/>
                  <a:ea typeface="+mn-ea"/>
                  <a:cs typeface="Azeret Mono" pitchFamily="2" charset="77"/>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zeret Mono" pitchFamily="2" charset="77"/>
                <a:ea typeface="+mn-ea"/>
                <a:cs typeface="Azeret Mono" pitchFamily="2" charset="77"/>
              </a:defRPr>
            </a:pPr>
            <a:endParaRPr lang="en-US"/>
          </a:p>
        </c:txPr>
        <c:crossAx val="421030863"/>
        <c:crosses val="autoZero"/>
        <c:auto val="0"/>
        <c:lblOffset val="100"/>
        <c:baseTimeUnit val="days"/>
      </c:dateAx>
      <c:valAx>
        <c:axId val="421030863"/>
        <c:scaling>
          <c:orientation val="minMax"/>
          <c:min val="20"/>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Azeret Mono" pitchFamily="2" charset="77"/>
                    <a:ea typeface="+mn-ea"/>
                    <a:cs typeface="Azeret Mono" pitchFamily="2" charset="77"/>
                  </a:defRPr>
                </a:pPr>
                <a:r>
                  <a:rPr lang="en-GB" sz="1400" b="1"/>
                  <a:t>Happy</a:t>
                </a:r>
                <a:r>
                  <a:rPr lang="en-GB" sz="1400" b="1" baseline="0"/>
                  <a:t> </a:t>
                </a:r>
                <a:r>
                  <a:rPr lang="en-GB" sz="1400" b="1"/>
                  <a:t>Planet Index Score (0-100)</a:t>
                </a:r>
              </a:p>
            </c:rich>
          </c:tx>
          <c:layout>
            <c:manualLayout>
              <c:xMode val="edge"/>
              <c:yMode val="edge"/>
              <c:x val="1.4656290935914964E-2"/>
              <c:y val="0.16428070167605677"/>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Azeret Mono" pitchFamily="2" charset="77"/>
                  <a:ea typeface="+mn-ea"/>
                  <a:cs typeface="Azeret Mono" pitchFamily="2" charset="77"/>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zeret Mono" pitchFamily="2" charset="77"/>
                <a:ea typeface="+mn-ea"/>
                <a:cs typeface="Azeret Mono" pitchFamily="2" charset="77"/>
              </a:defRPr>
            </a:pPr>
            <a:endParaRPr lang="en-US"/>
          </a:p>
        </c:txPr>
        <c:crossAx val="421030031"/>
        <c:crosses val="autoZero"/>
        <c:crossBetween val="between"/>
        <c:majorUnit val="1"/>
      </c:valAx>
      <c:spPr>
        <a:noFill/>
        <a:ln>
          <a:noFill/>
        </a:ln>
        <a:effectLst/>
      </c:spPr>
    </c:plotArea>
    <c:legend>
      <c:legendPos val="b"/>
      <c:layout>
        <c:manualLayout>
          <c:xMode val="edge"/>
          <c:yMode val="edge"/>
          <c:x val="5.2286952635137642E-2"/>
          <c:y val="0.90748401414883961"/>
          <c:w val="0.93499808025669529"/>
          <c:h val="8.03654473766078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zeret Mono" pitchFamily="2" charset="77"/>
              <a:ea typeface="+mn-ea"/>
              <a:cs typeface="Azeret Mono" pitchFamily="2" charset="77"/>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zeret Mono" pitchFamily="2" charset="77"/>
          <a:cs typeface="Azeret Mono" pitchFamily="2" charset="77"/>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6ACD9EA-F59F-4085-A449-6CB06090BA59}">
  <sheetPr>
    <tabColor theme="5" tint="0.39997558519241921"/>
  </sheetPr>
  <sheetViews>
    <sheetView zoomScale="85"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FB128B-5BF0-4F2E-B628-FCE2C88E8832}">
  <sheetPr/>
  <sheetViews>
    <sheetView zoomScale="7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1</xdr:row>
      <xdr:rowOff>76200</xdr:rowOff>
    </xdr:from>
    <xdr:to>
      <xdr:col>4</xdr:col>
      <xdr:colOff>75658</xdr:colOff>
      <xdr:row>6</xdr:row>
      <xdr:rowOff>571500</xdr:rowOff>
    </xdr:to>
    <xdr:pic>
      <xdr:nvPicPr>
        <xdr:cNvPr id="3" name="Picture 2">
          <a:extLst>
            <a:ext uri="{FF2B5EF4-FFF2-40B4-BE49-F238E27FC236}">
              <a16:creationId xmlns:a16="http://schemas.microsoft.com/office/drawing/2014/main" id="{F661E333-E53C-4239-A47A-147A91288691}"/>
            </a:ext>
          </a:extLst>
        </xdr:cNvPr>
        <xdr:cNvPicPr>
          <a:picLocks noChangeAspect="1"/>
        </xdr:cNvPicPr>
      </xdr:nvPicPr>
      <xdr:blipFill rotWithShape="1">
        <a:blip xmlns:r="http://schemas.openxmlformats.org/officeDocument/2006/relationships" r:embed="rId1"/>
        <a:srcRect l="8299" t="9812" r="9958" b="13552"/>
        <a:stretch/>
      </xdr:blipFill>
      <xdr:spPr>
        <a:xfrm>
          <a:off x="441960" y="304800"/>
          <a:ext cx="1767298" cy="1600200"/>
        </a:xfrm>
        <a:prstGeom prst="rect">
          <a:avLst/>
        </a:prstGeom>
      </xdr:spPr>
    </xdr:pic>
    <xdr:clientData/>
  </xdr:twoCellAnchor>
  <xdr:twoCellAnchor editAs="oneCell">
    <xdr:from>
      <xdr:col>11</xdr:col>
      <xdr:colOff>304800</xdr:colOff>
      <xdr:row>1</xdr:row>
      <xdr:rowOff>32658</xdr:rowOff>
    </xdr:from>
    <xdr:to>
      <xdr:col>17</xdr:col>
      <xdr:colOff>475160</xdr:colOff>
      <xdr:row>6</xdr:row>
      <xdr:rowOff>358372</xdr:rowOff>
    </xdr:to>
    <xdr:pic>
      <xdr:nvPicPr>
        <xdr:cNvPr id="5" name="Picture 4">
          <a:extLst>
            <a:ext uri="{FF2B5EF4-FFF2-40B4-BE49-F238E27FC236}">
              <a16:creationId xmlns:a16="http://schemas.microsoft.com/office/drawing/2014/main" id="{301CD0F0-5F76-C3AE-EB70-9AC7BE008E3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08914" y="261258"/>
          <a:ext cx="3831770" cy="1410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59503</xdr:colOff>
      <xdr:row>3</xdr:row>
      <xdr:rowOff>21174</xdr:rowOff>
    </xdr:from>
    <xdr:to>
      <xdr:col>13</xdr:col>
      <xdr:colOff>554915</xdr:colOff>
      <xdr:row>13</xdr:row>
      <xdr:rowOff>91885</xdr:rowOff>
    </xdr:to>
    <xdr:graphicFrame macro="">
      <xdr:nvGraphicFramePr>
        <xdr:cNvPr id="3" name="Chart 2">
          <a:extLst>
            <a:ext uri="{FF2B5EF4-FFF2-40B4-BE49-F238E27FC236}">
              <a16:creationId xmlns:a16="http://schemas.microsoft.com/office/drawing/2014/main" id="{F98B8134-3A9E-AC79-5C83-FF3EBD8AD0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631787</xdr:colOff>
      <xdr:row>3</xdr:row>
      <xdr:rowOff>54905</xdr:rowOff>
    </xdr:from>
    <xdr:to>
      <xdr:col>18</xdr:col>
      <xdr:colOff>250340</xdr:colOff>
      <xdr:row>13</xdr:row>
      <xdr:rowOff>60846</xdr:rowOff>
    </xdr:to>
    <xdr:graphicFrame macro="">
      <xdr:nvGraphicFramePr>
        <xdr:cNvPr id="4" name="Chart 3">
          <a:extLst>
            <a:ext uri="{FF2B5EF4-FFF2-40B4-BE49-F238E27FC236}">
              <a16:creationId xmlns:a16="http://schemas.microsoft.com/office/drawing/2014/main" id="{E94C76CD-F3EE-4935-8B25-F9644BB50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53341</xdr:colOff>
      <xdr:row>13</xdr:row>
      <xdr:rowOff>110823</xdr:rowOff>
    </xdr:from>
    <xdr:to>
      <xdr:col>13</xdr:col>
      <xdr:colOff>552563</xdr:colOff>
      <xdr:row>24</xdr:row>
      <xdr:rowOff>135699</xdr:rowOff>
    </xdr:to>
    <xdr:graphicFrame macro="">
      <xdr:nvGraphicFramePr>
        <xdr:cNvPr id="5" name="Chart 4">
          <a:extLst>
            <a:ext uri="{FF2B5EF4-FFF2-40B4-BE49-F238E27FC236}">
              <a16:creationId xmlns:a16="http://schemas.microsoft.com/office/drawing/2014/main" id="{4A9301B5-A907-4089-A9CB-59CDA89F1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631786</xdr:colOff>
      <xdr:row>13</xdr:row>
      <xdr:rowOff>127631</xdr:rowOff>
    </xdr:from>
    <xdr:to>
      <xdr:col>18</xdr:col>
      <xdr:colOff>263674</xdr:colOff>
      <xdr:row>24</xdr:row>
      <xdr:rowOff>122364</xdr:rowOff>
    </xdr:to>
    <xdr:graphicFrame macro="">
      <xdr:nvGraphicFramePr>
        <xdr:cNvPr id="6" name="Chart 5">
          <a:extLst>
            <a:ext uri="{FF2B5EF4-FFF2-40B4-BE49-F238E27FC236}">
              <a16:creationId xmlns:a16="http://schemas.microsoft.com/office/drawing/2014/main" id="{FA8B0D67-1FE7-4509-B26E-676B84824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465157</xdr:colOff>
      <xdr:row>6</xdr:row>
      <xdr:rowOff>314101</xdr:rowOff>
    </xdr:from>
    <xdr:to>
      <xdr:col>13</xdr:col>
      <xdr:colOff>355450</xdr:colOff>
      <xdr:row>6</xdr:row>
      <xdr:rowOff>326427</xdr:rowOff>
    </xdr:to>
    <xdr:cxnSp macro="">
      <xdr:nvCxnSpPr>
        <xdr:cNvPr id="8" name="Straight Connector 7">
          <a:extLst>
            <a:ext uri="{FF2B5EF4-FFF2-40B4-BE49-F238E27FC236}">
              <a16:creationId xmlns:a16="http://schemas.microsoft.com/office/drawing/2014/main" id="{A6E743AB-FD62-B7E6-DA36-D027BE56FBA4}"/>
            </a:ext>
          </a:extLst>
        </xdr:cNvPr>
        <xdr:cNvCxnSpPr/>
      </xdr:nvCxnSpPr>
      <xdr:spPr>
        <a:xfrm>
          <a:off x="5427682" y="857026"/>
          <a:ext cx="2109618" cy="12326"/>
        </a:xfrm>
        <a:prstGeom prst="line">
          <a:avLst/>
        </a:prstGeom>
        <a:ln w="19050">
          <a:prstDash val="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231178</xdr:colOff>
      <xdr:row>7</xdr:row>
      <xdr:rowOff>31375</xdr:rowOff>
    </xdr:from>
    <xdr:to>
      <xdr:col>18</xdr:col>
      <xdr:colOff>39557</xdr:colOff>
      <xdr:row>7</xdr:row>
      <xdr:rowOff>36530</xdr:rowOff>
    </xdr:to>
    <xdr:cxnSp macro="">
      <xdr:nvCxnSpPr>
        <xdr:cNvPr id="9" name="Straight Connector 8">
          <a:extLst>
            <a:ext uri="{FF2B5EF4-FFF2-40B4-BE49-F238E27FC236}">
              <a16:creationId xmlns:a16="http://schemas.microsoft.com/office/drawing/2014/main" id="{7E6EAE6E-2F62-4D5C-90D3-7ED60A852F64}"/>
            </a:ext>
          </a:extLst>
        </xdr:cNvPr>
        <xdr:cNvCxnSpPr/>
      </xdr:nvCxnSpPr>
      <xdr:spPr>
        <a:xfrm>
          <a:off x="8222653" y="936250"/>
          <a:ext cx="2113429" cy="5155"/>
        </a:xfrm>
        <a:prstGeom prst="line">
          <a:avLst/>
        </a:prstGeom>
        <a:ln w="19050">
          <a:prstDash val="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23</xdr:col>
      <xdr:colOff>206074</xdr:colOff>
      <xdr:row>13</xdr:row>
      <xdr:rowOff>96368</xdr:rowOff>
    </xdr:from>
    <xdr:to>
      <xdr:col>27</xdr:col>
      <xdr:colOff>504711</xdr:colOff>
      <xdr:row>24</xdr:row>
      <xdr:rowOff>96032</xdr:rowOff>
    </xdr:to>
    <xdr:graphicFrame macro="">
      <xdr:nvGraphicFramePr>
        <xdr:cNvPr id="11" name="Chart 10">
          <a:extLst>
            <a:ext uri="{FF2B5EF4-FFF2-40B4-BE49-F238E27FC236}">
              <a16:creationId xmlns:a16="http://schemas.microsoft.com/office/drawing/2014/main" id="{81693EEA-58A8-437C-92A4-BF3475FEB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493171</xdr:colOff>
      <xdr:row>21</xdr:row>
      <xdr:rowOff>171898</xdr:rowOff>
    </xdr:from>
    <xdr:to>
      <xdr:col>13</xdr:col>
      <xdr:colOff>304127</xdr:colOff>
      <xdr:row>22</xdr:row>
      <xdr:rowOff>9301</xdr:rowOff>
    </xdr:to>
    <xdr:cxnSp macro="">
      <xdr:nvCxnSpPr>
        <xdr:cNvPr id="12" name="Straight Connector 11">
          <a:extLst>
            <a:ext uri="{FF2B5EF4-FFF2-40B4-BE49-F238E27FC236}">
              <a16:creationId xmlns:a16="http://schemas.microsoft.com/office/drawing/2014/main" id="{98A439FA-2C2B-4E5E-9712-96FD72AFF318}"/>
            </a:ext>
          </a:extLst>
        </xdr:cNvPr>
        <xdr:cNvCxnSpPr/>
      </xdr:nvCxnSpPr>
      <xdr:spPr>
        <a:xfrm>
          <a:off x="5455696" y="3610423"/>
          <a:ext cx="2030281" cy="18378"/>
        </a:xfrm>
        <a:prstGeom prst="line">
          <a:avLst/>
        </a:prstGeom>
        <a:ln w="19050">
          <a:prstDash val="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342116</xdr:colOff>
      <xdr:row>13</xdr:row>
      <xdr:rowOff>65775</xdr:rowOff>
    </xdr:from>
    <xdr:to>
      <xdr:col>23</xdr:col>
      <xdr:colOff>57150</xdr:colOff>
      <xdr:row>24</xdr:row>
      <xdr:rowOff>57819</xdr:rowOff>
    </xdr:to>
    <xdr:graphicFrame macro="">
      <xdr:nvGraphicFramePr>
        <xdr:cNvPr id="15" name="Chart 14">
          <a:extLst>
            <a:ext uri="{FF2B5EF4-FFF2-40B4-BE49-F238E27FC236}">
              <a16:creationId xmlns:a16="http://schemas.microsoft.com/office/drawing/2014/main" id="{5A234055-C359-4D4F-BC3D-A274193E7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340882</xdr:colOff>
      <xdr:row>3</xdr:row>
      <xdr:rowOff>58601</xdr:rowOff>
    </xdr:from>
    <xdr:to>
      <xdr:col>23</xdr:col>
      <xdr:colOff>40676</xdr:colOff>
      <xdr:row>13</xdr:row>
      <xdr:rowOff>50645</xdr:rowOff>
    </xdr:to>
    <xdr:graphicFrame macro="">
      <xdr:nvGraphicFramePr>
        <xdr:cNvPr id="16" name="Chart 15">
          <a:extLst>
            <a:ext uri="{FF2B5EF4-FFF2-40B4-BE49-F238E27FC236}">
              <a16:creationId xmlns:a16="http://schemas.microsoft.com/office/drawing/2014/main" id="{C785F9AF-972A-49BE-822D-79E95E5D6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169768</xdr:colOff>
      <xdr:row>3</xdr:row>
      <xdr:rowOff>45492</xdr:rowOff>
    </xdr:from>
    <xdr:to>
      <xdr:col>27</xdr:col>
      <xdr:colOff>502695</xdr:colOff>
      <xdr:row>13</xdr:row>
      <xdr:rowOff>28011</xdr:rowOff>
    </xdr:to>
    <xdr:graphicFrame macro="">
      <xdr:nvGraphicFramePr>
        <xdr:cNvPr id="17" name="Chart 16">
          <a:extLst>
            <a:ext uri="{FF2B5EF4-FFF2-40B4-BE49-F238E27FC236}">
              <a16:creationId xmlns:a16="http://schemas.microsoft.com/office/drawing/2014/main" id="{B84FE09D-39FC-466F-A8AF-488AF3A8D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12987618" cy="9424147"/>
    <xdr:graphicFrame macro="">
      <xdr:nvGraphicFramePr>
        <xdr:cNvPr id="2" name="Chart 1">
          <a:extLst>
            <a:ext uri="{FF2B5EF4-FFF2-40B4-BE49-F238E27FC236}">
              <a16:creationId xmlns:a16="http://schemas.microsoft.com/office/drawing/2014/main" id="{73713626-894E-4EB0-4A54-D9B14B6A0E3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2991042" cy="9419167"/>
    <xdr:graphicFrame macro="">
      <xdr:nvGraphicFramePr>
        <xdr:cNvPr id="2" name="Chart 1">
          <a:extLst>
            <a:ext uri="{FF2B5EF4-FFF2-40B4-BE49-F238E27FC236}">
              <a16:creationId xmlns:a16="http://schemas.microsoft.com/office/drawing/2014/main" id="{FBF87F52-51A0-5EAB-A9E8-1C5FDE1A05D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21</xdr:col>
      <xdr:colOff>96157</xdr:colOff>
      <xdr:row>2</xdr:row>
      <xdr:rowOff>123506</xdr:rowOff>
    </xdr:from>
    <xdr:to>
      <xdr:col>31</xdr:col>
      <xdr:colOff>231412</xdr:colOff>
      <xdr:row>20</xdr:row>
      <xdr:rowOff>54929</xdr:rowOff>
    </xdr:to>
    <xdr:grpSp>
      <xdr:nvGrpSpPr>
        <xdr:cNvPr id="2" name="Group 1">
          <a:extLst>
            <a:ext uri="{FF2B5EF4-FFF2-40B4-BE49-F238E27FC236}">
              <a16:creationId xmlns:a16="http://schemas.microsoft.com/office/drawing/2014/main" id="{4403F9AE-CA77-4743-AC07-6FE06659C85D}"/>
            </a:ext>
          </a:extLst>
        </xdr:cNvPr>
        <xdr:cNvGrpSpPr/>
      </xdr:nvGrpSpPr>
      <xdr:grpSpPr>
        <a:xfrm>
          <a:off x="10383157" y="485269"/>
          <a:ext cx="6298490" cy="3166748"/>
          <a:chOff x="9029700" y="174306"/>
          <a:chExt cx="6231255" cy="4636773"/>
        </a:xfrm>
      </xdr:grpSpPr>
      <xdr:graphicFrame macro="">
        <xdr:nvGraphicFramePr>
          <xdr:cNvPr id="3" name="Chart 2">
            <a:extLst>
              <a:ext uri="{FF2B5EF4-FFF2-40B4-BE49-F238E27FC236}">
                <a16:creationId xmlns:a16="http://schemas.microsoft.com/office/drawing/2014/main" id="{67C9DA02-B394-DA2F-96AB-27BB9AC6E156}"/>
              </a:ext>
            </a:extLst>
          </xdr:cNvPr>
          <xdr:cNvGraphicFramePr/>
        </xdr:nvGraphicFramePr>
        <xdr:xfrm>
          <a:off x="9029700" y="174306"/>
          <a:ext cx="3097530" cy="229266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5DB39F00-4FE0-2AFC-6945-5E4D1FD6D9EA}"/>
              </a:ext>
            </a:extLst>
          </xdr:cNvPr>
          <xdr:cNvGraphicFramePr>
            <a:graphicFrameLocks/>
          </xdr:cNvGraphicFramePr>
        </xdr:nvGraphicFramePr>
        <xdr:xfrm>
          <a:off x="12165330" y="180975"/>
          <a:ext cx="3095625" cy="22964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3AD2EE99-9A5E-537C-A132-C021BE2D5B3A}"/>
              </a:ext>
            </a:extLst>
          </xdr:cNvPr>
          <xdr:cNvGraphicFramePr>
            <a:graphicFrameLocks/>
          </xdr:cNvGraphicFramePr>
        </xdr:nvGraphicFramePr>
        <xdr:xfrm>
          <a:off x="9041130" y="2516505"/>
          <a:ext cx="3091815" cy="229457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17C9CB55-E727-7B13-3819-65A9FCC123AD}"/>
              </a:ext>
            </a:extLst>
          </xdr:cNvPr>
          <xdr:cNvGraphicFramePr>
            <a:graphicFrameLocks/>
          </xdr:cNvGraphicFramePr>
        </xdr:nvGraphicFramePr>
        <xdr:xfrm>
          <a:off x="12153900" y="2516505"/>
          <a:ext cx="3095625" cy="2292669"/>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drawings/drawing6.xml><?xml version="1.0" encoding="utf-8"?>
<xdr:wsDr xmlns:xdr="http://schemas.openxmlformats.org/drawingml/2006/spreadsheetDrawing" xmlns:a="http://schemas.openxmlformats.org/drawingml/2006/main">
  <xdr:twoCellAnchor>
    <xdr:from>
      <xdr:col>22</xdr:col>
      <xdr:colOff>585108</xdr:colOff>
      <xdr:row>304</xdr:row>
      <xdr:rowOff>68036</xdr:rowOff>
    </xdr:from>
    <xdr:to>
      <xdr:col>30</xdr:col>
      <xdr:colOff>260441</xdr:colOff>
      <xdr:row>319</xdr:row>
      <xdr:rowOff>142604</xdr:rowOff>
    </xdr:to>
    <xdr:graphicFrame macro="">
      <xdr:nvGraphicFramePr>
        <xdr:cNvPr id="2" name="Chart 1">
          <a:extLst>
            <a:ext uri="{FF2B5EF4-FFF2-40B4-BE49-F238E27FC236}">
              <a16:creationId xmlns:a16="http://schemas.microsoft.com/office/drawing/2014/main" id="{E8453A0F-FAF6-49C0-9A3B-499D0C837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hotorcool.sharepoint.com/sites/HotorCoolInstitutegGmbh/Freigegebene%20Dokumente/Projects%20(archive)/Happy%20Planet%20Index/HPI%202024/Data/HPI%20all%20years%20(WID%20data).xlsx" TargetMode="External"/><Relationship Id="rId1" Type="http://schemas.openxmlformats.org/officeDocument/2006/relationships/externalLinkPath" Target="https://hotorcool.sharepoint.com/sites/HotorCoolInstitutegGmbh/Freigegebene%20Dokumente/Projects%20(archive)/Happy%20Planet%20Index/HPI%202024/Data/HPI%20all%20years%20(WID%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lcs"/>
      <sheetName val="Sheet1"/>
      <sheetName val="Old Calcs"/>
      <sheetName val="Transposed"/>
      <sheetName val="HPI-Social Connection"/>
      <sheetName val="Country Grapher"/>
      <sheetName val="HLY-CO2"/>
      <sheetName val="HPI-GDP"/>
      <sheetName val="HPI-GDPgrowth"/>
      <sheetName val="HLY-GDP"/>
      <sheetName val="Inequality"/>
      <sheetName val="G7"/>
      <sheetName val="Selected countries"/>
      <sheetName val="Regions"/>
      <sheetName val="Regions2"/>
      <sheetName val="Old coeffs"/>
      <sheetName val="WB GDP"/>
      <sheetName val="country codes"/>
      <sheetName val="Year_lookup"/>
    </sheetNames>
    <sheetDataSet>
      <sheetData sheetId="0"/>
      <sheetData sheetId="1"/>
      <sheetData sheetId="2"/>
      <sheetData sheetId="3">
        <row r="3">
          <cell r="E3">
            <v>2006</v>
          </cell>
          <cell r="F3">
            <v>2007</v>
          </cell>
          <cell r="G3">
            <v>2008</v>
          </cell>
          <cell r="H3">
            <v>2009</v>
          </cell>
          <cell r="I3">
            <v>2010</v>
          </cell>
          <cell r="J3">
            <v>2011</v>
          </cell>
          <cell r="K3">
            <v>2012</v>
          </cell>
          <cell r="L3">
            <v>2013</v>
          </cell>
          <cell r="M3">
            <v>2014</v>
          </cell>
          <cell r="N3">
            <v>2015</v>
          </cell>
          <cell r="O3">
            <v>2016</v>
          </cell>
          <cell r="P3">
            <v>2017</v>
          </cell>
          <cell r="Q3">
            <v>2018</v>
          </cell>
          <cell r="R3">
            <v>2019</v>
          </cell>
          <cell r="S3">
            <v>2020</v>
          </cell>
          <cell r="T3">
            <v>2021</v>
          </cell>
        </row>
        <row r="187">
          <cell r="B187" t="str">
            <v>EU</v>
          </cell>
          <cell r="E187">
            <v>41.222812824936256</v>
          </cell>
          <cell r="F187">
            <v>40.681010924465753</v>
          </cell>
          <cell r="G187">
            <v>42.181328783603981</v>
          </cell>
          <cell r="H187">
            <v>41.98360627778775</v>
          </cell>
          <cell r="I187">
            <v>41.851290206016571</v>
          </cell>
          <cell r="J187">
            <v>42.085845945868812</v>
          </cell>
          <cell r="K187">
            <v>42.739876621334112</v>
          </cell>
          <cell r="L187">
            <v>43.742502391398645</v>
          </cell>
          <cell r="M187">
            <v>44.608638489896883</v>
          </cell>
          <cell r="N187">
            <v>44.580737526249969</v>
          </cell>
          <cell r="O187">
            <v>45.318606799321202</v>
          </cell>
          <cell r="P187">
            <v>45.798954798071108</v>
          </cell>
          <cell r="Q187">
            <v>46.530732703998574</v>
          </cell>
          <cell r="R187">
            <v>47.527410508496935</v>
          </cell>
          <cell r="S187">
            <v>49.389622613982546</v>
          </cell>
          <cell r="T187">
            <v>47.88644380965885</v>
          </cell>
        </row>
        <row r="188">
          <cell r="B188" t="str">
            <v>United States of America</v>
          </cell>
          <cell r="E188">
            <v>28.262401419059245</v>
          </cell>
          <cell r="F188">
            <v>29.699488465140771</v>
          </cell>
          <cell r="G188">
            <v>29.78323650312225</v>
          </cell>
          <cell r="H188">
            <v>31.198337093860662</v>
          </cell>
          <cell r="I188">
            <v>30.791303904826897</v>
          </cell>
          <cell r="J188">
            <v>30.880363096387434</v>
          </cell>
          <cell r="K188">
            <v>31.340077733982419</v>
          </cell>
          <cell r="L188">
            <v>32.051682966221556</v>
          </cell>
          <cell r="M188">
            <v>31.689190192470996</v>
          </cell>
          <cell r="N188">
            <v>30.807613571666522</v>
          </cell>
          <cell r="O188">
            <v>31.001630252952808</v>
          </cell>
          <cell r="P188">
            <v>31.889412983562465</v>
          </cell>
          <cell r="Q188">
            <v>30.977167412645937</v>
          </cell>
          <cell r="R188">
            <v>31.84358592102609</v>
          </cell>
          <cell r="S188">
            <v>33.223807620780015</v>
          </cell>
          <cell r="T188">
            <v>32.12388662654881</v>
          </cell>
        </row>
        <row r="189">
          <cell r="B189" t="str">
            <v>United Kingdom</v>
          </cell>
          <cell r="E189"/>
          <cell r="F189">
            <v>38.832249038455707</v>
          </cell>
          <cell r="G189">
            <v>41.036088045626727</v>
          </cell>
          <cell r="H189">
            <v>42.815187830132331</v>
          </cell>
          <cell r="I189">
            <v>43.093850456209935</v>
          </cell>
          <cell r="J189">
            <v>44.013603407176404</v>
          </cell>
          <cell r="K189">
            <v>43.892547604498276</v>
          </cell>
          <cell r="L189">
            <v>44.887985540974974</v>
          </cell>
          <cell r="M189">
            <v>44.917653213409785</v>
          </cell>
          <cell r="N189">
            <v>43.922421476085979</v>
          </cell>
          <cell r="O189">
            <v>46.98528983933862</v>
          </cell>
          <cell r="P189">
            <v>49.043855989852759</v>
          </cell>
          <cell r="Q189">
            <v>49.699523987057368</v>
          </cell>
          <cell r="R189">
            <v>50.326981795139318</v>
          </cell>
          <cell r="S189">
            <v>49.408841396320817</v>
          </cell>
          <cell r="T189">
            <v>49.519777912789664</v>
          </cell>
        </row>
        <row r="190">
          <cell r="B190" t="str">
            <v>Japan</v>
          </cell>
          <cell r="E190"/>
          <cell r="F190">
            <v>40.059715961057087</v>
          </cell>
          <cell r="G190">
            <v>38.36904450754156</v>
          </cell>
          <cell r="H190">
            <v>39.800962452949328</v>
          </cell>
          <cell r="I190">
            <v>40.206964972427514</v>
          </cell>
          <cell r="J190">
            <v>39.941102936902446</v>
          </cell>
          <cell r="K190">
            <v>37.963267567488536</v>
          </cell>
          <cell r="L190">
            <v>38.573818558391835</v>
          </cell>
          <cell r="M190">
            <v>39.039534694058396</v>
          </cell>
          <cell r="N190">
            <v>39.547081761769626</v>
          </cell>
          <cell r="O190">
            <v>40.287777450280878</v>
          </cell>
          <cell r="P190">
            <v>40.22413379561867</v>
          </cell>
          <cell r="Q190">
            <v>39.911368471115956</v>
          </cell>
          <cell r="R190">
            <v>41.051502565878977</v>
          </cell>
          <cell r="S190">
            <v>43.384561097873373</v>
          </cell>
          <cell r="T190">
            <v>42.66388969785919</v>
          </cell>
        </row>
        <row r="191">
          <cell r="B191" t="str">
            <v>China</v>
          </cell>
          <cell r="E191">
            <v>38.147856735563451</v>
          </cell>
          <cell r="F191">
            <v>39.896102206044581</v>
          </cell>
          <cell r="G191">
            <v>38.917957707607407</v>
          </cell>
          <cell r="H191">
            <v>35.139240672886963</v>
          </cell>
          <cell r="I191">
            <v>35.869204381869231</v>
          </cell>
          <cell r="J191">
            <v>37.627173848439668</v>
          </cell>
          <cell r="K191">
            <v>37.681682391882319</v>
          </cell>
          <cell r="L191">
            <v>38.528785834183232</v>
          </cell>
          <cell r="M191">
            <v>38.338893947486781</v>
          </cell>
          <cell r="N191">
            <v>39.134530716810474</v>
          </cell>
          <cell r="O191">
            <v>39.374918749400464</v>
          </cell>
          <cell r="P191">
            <v>37.598222636166113</v>
          </cell>
          <cell r="Q191">
            <v>37.825795704739662</v>
          </cell>
          <cell r="R191">
            <v>37.771221534226456</v>
          </cell>
          <cell r="S191">
            <v>41.882883876432331</v>
          </cell>
          <cell r="T191">
            <v>41.918194461780573</v>
          </cell>
        </row>
        <row r="192">
          <cell r="B192" t="str">
            <v>India</v>
          </cell>
          <cell r="E192">
            <v>42.912784289312256</v>
          </cell>
          <cell r="F192">
            <v>40.382231384563106</v>
          </cell>
          <cell r="G192">
            <v>41.501491155169667</v>
          </cell>
          <cell r="H192">
            <v>36.514392776151695</v>
          </cell>
          <cell r="I192">
            <v>40.619538432053581</v>
          </cell>
          <cell r="J192">
            <v>38.017334414821882</v>
          </cell>
          <cell r="K192">
            <v>38.919144502891051</v>
          </cell>
          <cell r="L192">
            <v>37.046601997478362</v>
          </cell>
          <cell r="M192">
            <v>37.284465398248571</v>
          </cell>
          <cell r="N192">
            <v>36.9637163168344</v>
          </cell>
          <cell r="O192">
            <v>35.810357663251992</v>
          </cell>
          <cell r="P192">
            <v>34.866177612879454</v>
          </cell>
          <cell r="Q192">
            <v>32.991125234095115</v>
          </cell>
          <cell r="R192">
            <v>28.434342278728277</v>
          </cell>
          <cell r="S192">
            <v>36.042685499739726</v>
          </cell>
          <cell r="T192">
            <v>27.849938131255012</v>
          </cell>
        </row>
        <row r="193">
          <cell r="B193" t="str">
            <v>Brazil</v>
          </cell>
          <cell r="E193"/>
          <cell r="F193">
            <v>50.415085144938921</v>
          </cell>
          <cell r="G193">
            <v>52.748838544428487</v>
          </cell>
          <cell r="H193">
            <v>55.628679882269793</v>
          </cell>
          <cell r="I193">
            <v>53.206964192708007</v>
          </cell>
          <cell r="J193">
            <v>54.311440015237672</v>
          </cell>
          <cell r="K193">
            <v>51.450221819172498</v>
          </cell>
          <cell r="L193">
            <v>54.859734927419908</v>
          </cell>
          <cell r="M193">
            <v>53.593154413408861</v>
          </cell>
          <cell r="N193">
            <v>51.06726381153721</v>
          </cell>
          <cell r="O193">
            <v>50.356752570636999</v>
          </cell>
          <cell r="P193">
            <v>50.225755942955693</v>
          </cell>
          <cell r="Q193">
            <v>50.002842987914853</v>
          </cell>
          <cell r="R193">
            <v>52.229359746670823</v>
          </cell>
          <cell r="S193">
            <v>48.89599963644639</v>
          </cell>
          <cell r="T193">
            <v>46.172934208831272</v>
          </cell>
        </row>
        <row r="194">
          <cell r="B194" t="str">
            <v>Russia</v>
          </cell>
          <cell r="E194">
            <v>25.5950091200713</v>
          </cell>
          <cell r="F194">
            <v>26.854726262695024</v>
          </cell>
          <cell r="G194">
            <v>28.75138698067499</v>
          </cell>
          <cell r="H194">
            <v>27.541338571050638</v>
          </cell>
          <cell r="I194">
            <v>28.197218810093396</v>
          </cell>
          <cell r="J194">
            <v>28.116532558632752</v>
          </cell>
          <cell r="K194">
            <v>29.00779849677382</v>
          </cell>
          <cell r="L194">
            <v>29.172270895396792</v>
          </cell>
          <cell r="M194">
            <v>31.989495951634467</v>
          </cell>
          <cell r="N194">
            <v>32.645241674054354</v>
          </cell>
          <cell r="O194">
            <v>31.92128450634436</v>
          </cell>
          <cell r="P194">
            <v>30.684299145341175</v>
          </cell>
          <cell r="Q194">
            <v>30.703708716837028</v>
          </cell>
          <cell r="R194">
            <v>30.651889044405362</v>
          </cell>
          <cell r="S194">
            <v>30.140762869607482</v>
          </cell>
          <cell r="T194">
            <v>27.777335910783098</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Set>
  </externalBook>
</externalLink>
</file>

<file path=xl/persons/person.xml><?xml version="1.0" encoding="utf-8"?>
<personList xmlns="http://schemas.microsoft.com/office/spreadsheetml/2018/threadedcomments" xmlns:x="http://schemas.openxmlformats.org/spreadsheetml/2006/main">
  <person displayName="Saamah" id="{EF48DC43-2310-464C-B5E3-C7E58319AFB6}" userId="Saamah" providerId="None"/>
  <person displayName="Rabia Abrar" id="{3C19B96B-B545-466C-B447-658326CE5B6A}" userId="1010d3ecf5462dc9" providerId="Windows Live"/>
  <person displayName="Alexander Hoffman" id="{A6054D8A-BC06-D248-9CCA-1CB9E51E8BE5}" userId="S::A.Hoffman@hotorcool.org::a54bf9b1-5d39-4629-add4-1cb98f4ebfcf" providerId="AD"/>
  <person displayName="Saamah Abdallah" id="{8E93E54F-9068-4A19-89B5-3B0698017E4F}" userId="S::S.Abdallah@hotorcool.org::c4a034bf-1dee-4524-a354-f204eff91c8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9" dT="2021-10-05T20:08:42.78" personId="{3C19B96B-B545-466C-B447-658326CE5B6A}" id="{09DE599D-4ADD-4102-AD2F-7FBDB4168D3D}">
    <text>Country code</text>
  </threadedComment>
  <threadedComment ref="E9" dT="2021-09-07T18:29:05.88" personId="{EF48DC43-2310-464C-B5E3-C7E58319AFB6}" id="{18820ECE-69EE-4062-83F5-7672D57F44E3}">
    <text>1 - Latin America
2 - N. America &amp; Oceania
3 - Western Europe
4 - Middle East
5 - Africa
6 - South Asia
7 - Eastern Europe &amp; Central Asia
8 - East Asia</text>
  </threadedComment>
  <threadedComment ref="K9" dT="2024-04-17T19:15:22.57" personId="{8E93E54F-9068-4A19-89B5-3B0698017E4F}" id="{827AEEEE-FA68-48E8-8EC7-431915521D79}">
    <text>Based on UNEP Emissions Gap Report (https://www.unep.org/resources/emissions-gap-report-2023) lower target of 26Gt emissions, divided by world pop, with aviation removed (as 3.5% of all emissions).  3.5% comes from: https://ourworldindata.org/co2-emissions-from-aviation</text>
    <extLst>
      <x:ext xmlns:xltc2="http://schemas.microsoft.com/office/spreadsheetml/2020/threadedcomments2" uri="{F7C98A9C-CBB3-438F-8F68-D28B6AF4A901}">
        <xltc2:checksum>3479053746</xltc2:checksum>
        <xltc2:hyperlink startIndex="36" length="56" url="https://www.unep.org/resources/emissions-gap-report-2023"/>
        <xltc2:hyperlink startIndex="216" length="54" url="https://ourworldindata.org/co2-emissions-from-aviation"/>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G8" dT="2021-10-05T07:02:32.61" personId="{EF48DC43-2310-464C-B5E3-C7E58319AFB6}" id="{592C624C-7805-4310-8126-F4DACEC7F0CA}">
    <text>Rank not reported for 2006, as data was available for much fewer countries then.</text>
  </threadedComment>
  <threadedComment ref="C24" dT="2023-12-13T09:57:19.61" personId="{8E93E54F-9068-4A19-89B5-3B0698017E4F}" id="{F93F4AC0-0F68-41B9-8DFE-A6A39DBC825B}">
    <text>The highest value from the last three years, or 75, whichever is higher</text>
  </threadedComment>
  <threadedComment ref="D24" dT="2023-12-13T09:58:00.31" personId="{8E93E54F-9068-4A19-89B5-3B0698017E4F}" id="{DF02F5DB-890D-425B-A774-D1B0496B4800}">
    <text>The average of the last 6 years, or 6 - whichever is higher</text>
  </threadedComment>
  <threadedComment ref="E24" dT="2023-12-13T10:06:31.57" personId="{8E93E54F-9068-4A19-89B5-3B0698017E4F}" id="{1F0AAAA5-BCFC-4096-B8A1-2A8E5CE3B4B6}">
    <text>Based on same methodology for actual years, with global population estimated to be 8.5bn</text>
  </threadedComment>
</ThreadedComments>
</file>

<file path=xl/threadedComments/threadedComment3.xml><?xml version="1.0" encoding="utf-8"?>
<ThreadedComments xmlns="http://schemas.microsoft.com/office/spreadsheetml/2018/threadedcomments" xmlns:x="http://schemas.openxmlformats.org/spreadsheetml/2006/main">
  <threadedComment ref="D2" dT="2023-12-21T14:31:28.21" personId="{8E93E54F-9068-4A19-89B5-3B0698017E4F}" id="{441A304E-ADA5-4E2B-B45B-EF40F503E1F5}">
    <text>1 Latin America
2 N America &amp; Oceania
3 Western Europe
4 Middle East &amp; N Africa
5 Sub-Saharan Africa
6 South Asia
7 Eastern Europe &amp; Central Asia
8 East Asia</text>
  </threadedComment>
  <threadedComment ref="Q2" dT="2023-12-21T13:25:14.46" personId="{8E93E54F-9068-4A19-89B5-3B0698017E4F}" id="{E5B4DFBA-FF61-437D-8F8A-37D8EA6D1F78}">
    <text>1 - within budget
2 - within double budget
3 - over double budget</text>
  </threadedComment>
  <threadedComment ref="R2" dT="2023-12-21T13:20:56.59" personId="{8E93E54F-9068-4A19-89B5-3B0698017E4F}" id="{195B4E4A-4CF2-447E-A3C8-3B5B6E7803F1}">
    <text xml:space="preserve">Based on UNEP Emissions Gap Report (https://www.unep.org/resources/emissions-gap-report-2023) lower target of 26Gt emissions, divided by world pop, with aviation removed (as 3.5% of all emissions).  3.5% comes from: https://ourworldindata.org/co2-emissions-from-aviation
</text>
    <extLst>
      <x:ext xmlns:xltc2="http://schemas.microsoft.com/office/spreadsheetml/2020/threadedcomments2" uri="{F7C98A9C-CBB3-438F-8F68-D28B6AF4A901}">
        <xltc2:checksum>634156202</xltc2:checksum>
        <xltc2:hyperlink startIndex="36" length="56" url="https://www.unep.org/resources/emissions-gap-report-2023"/>
        <xltc2:hyperlink startIndex="216" length="54" url="https://ourworldindata.org/co2-emissions-from-aviation"/>
      </x:ext>
    </extLst>
  </threadedComment>
  <threadedComment ref="I61" dT="2023-11-08T12:49:42.14" personId="{8E93E54F-9068-4A19-89B5-3B0698017E4F}" id="{2A0230F9-8BA0-464C-9213-2972C4CEDF94}">
    <text>Old figure</text>
  </threadedComment>
  <threadedComment ref="I65" dT="2023-11-08T14:02:28.94" personId="{A6054D8A-BC06-D248-9CCA-1CB9E51E8BE5}" id="{FC66B654-0087-714D-85A8-C355AD4B645E}">
    <text>Investigate this</text>
  </threadedComment>
  <threadedComment ref="I135" dT="2023-11-08T12:49:50.24" personId="{8E93E54F-9068-4A19-89B5-3B0698017E4F}" id="{E59D809A-8589-4BA4-90C1-C2B77B8317E2}">
    <text>Old figure</text>
  </threadedComment>
  <threadedComment ref="I211" dT="2021-05-21T10:48:07.66" personId="{00000000-0000-0000-0000-000000000000}" id="{1595A44B-543C-4A5E-9623-39C4014872BC}">
    <text>imputed</text>
  </threadedComment>
  <threadedComment ref="I213" dT="2021-05-21T10:48:07.66" personId="{00000000-0000-0000-0000-000000000000}" id="{BAC826F4-63A7-4BF6-911A-B35F56DDA9BC}">
    <text>imputed</text>
  </threadedComment>
  <threadedComment ref="I320" dT="2021-05-21T10:48:07.66" personId="{00000000-0000-0000-0000-000000000000}" id="{A9DBBD92-FDEE-4AD0-BE60-F00B70CFD11F}">
    <text>imputed</text>
  </threadedComment>
  <threadedComment ref="I373" dT="2021-05-21T10:48:07.66" personId="{00000000-0000-0000-0000-000000000000}" id="{79C5171F-11F0-4A21-8D20-02DBB7ABFFCE}">
    <text>imputed</text>
  </threadedComment>
  <threadedComment ref="I375" dT="2021-05-21T10:48:07.66" personId="{00000000-0000-0000-0000-000000000000}" id="{DE735A07-E16D-45F1-B897-1AE9E1096F81}">
    <text>imputed</text>
  </threadedComment>
  <threadedComment ref="I388" dT="2021-05-21T10:48:07.66" personId="{00000000-0000-0000-0000-000000000000}" id="{872D8508-9416-4C4A-ACCA-67A97FBD84A4}">
    <text>imputed</text>
  </threadedComment>
  <threadedComment ref="I442" dT="2021-05-21T10:48:07.66" personId="{00000000-0000-0000-0000-000000000000}" id="{7ED188B5-E9AF-4BD0-807A-75634DC35A73}">
    <text>imputed</text>
  </threadedComment>
  <threadedComment ref="I470" dT="2021-05-21T10:48:07.66" personId="{00000000-0000-0000-0000-000000000000}" id="{A3156CD3-D063-439F-B85C-ABE639561391}">
    <text>imputed</text>
  </threadedComment>
  <threadedComment ref="I526" dT="2021-05-21T10:48:07.66" personId="{00000000-0000-0000-0000-000000000000}" id="{35401AB6-1260-4413-AD00-D2C2A650E94A}">
    <text>imputed</text>
  </threadedComment>
  <threadedComment ref="I527" dT="2021-05-21T10:48:07.66" personId="{00000000-0000-0000-0000-000000000000}" id="{A2FBAAEB-E6B6-4D4C-8653-2DD1E8548B03}">
    <text>imputed</text>
  </threadedComment>
  <threadedComment ref="I540" dT="2021-05-21T10:48:07.66" personId="{00000000-0000-0000-0000-000000000000}" id="{5AE05643-10BD-4001-8F7C-6AD1618C99B3}">
    <text>imputed</text>
  </threadedComment>
  <threadedComment ref="I595" dT="2021-05-21T10:48:07.66" personId="{00000000-0000-0000-0000-000000000000}" id="{8DA21AD7-F413-48F9-9A8A-882E95F943B2}">
    <text>imputed</text>
  </threadedComment>
  <threadedComment ref="I625" dT="2021-05-21T10:48:07.66" personId="{00000000-0000-0000-0000-000000000000}" id="{8F969E12-FDFF-47B5-B326-0D3787B5CEF3}">
    <text>imputed</text>
  </threadedComment>
  <threadedComment ref="I671" dT="2021-05-21T10:48:07.66" personId="{00000000-0000-0000-0000-000000000000}" id="{AB56DC9D-B8C0-40D0-A0A7-BA650B62B9CA}">
    <text>imputed</text>
  </threadedComment>
  <threadedComment ref="I681" dT="2021-05-21T10:48:07.66" personId="{00000000-0000-0000-0000-000000000000}" id="{9EDDBB53-299C-42BE-8129-8AA36E1BEC77}">
    <text>imputed</text>
  </threadedComment>
  <threadedComment ref="I690" dT="2021-05-21T10:48:07.66" personId="{00000000-0000-0000-0000-000000000000}" id="{D3BDE265-2B39-4144-8617-CC4B2A888112}">
    <text>imputed</text>
  </threadedComment>
  <threadedComment ref="I750" dT="2021-05-21T10:48:07.66" personId="{00000000-0000-0000-0000-000000000000}" id="{CC5B7E03-B146-4057-9E68-4C019FB46253}">
    <text>imputed</text>
  </threadedComment>
  <threadedComment ref="I781" dT="2021-05-21T10:48:07.66" personId="{00000000-0000-0000-0000-000000000000}" id="{53B9F0D3-8208-42E0-A1E1-C5A18C46D6D3}">
    <text>imputed</text>
  </threadedComment>
  <threadedComment ref="I825" dT="2021-05-21T10:48:07.66" personId="{00000000-0000-0000-0000-000000000000}" id="{95921237-1F52-4C0F-9472-6934428A7E8E}">
    <text>imputed</text>
  </threadedComment>
  <threadedComment ref="I831" dT="2021-05-21T10:48:07.66" personId="{00000000-0000-0000-0000-000000000000}" id="{FB3D832E-59F9-48A6-81C9-4A4A42E263F5}">
    <text>imputed</text>
  </threadedComment>
  <threadedComment ref="I843" dT="2021-05-21T10:48:07.66" personId="{00000000-0000-0000-0000-000000000000}" id="{D4666AC2-87A1-46FD-B28F-811747C9521C}">
    <text>imputed</text>
  </threadedComment>
  <threadedComment ref="I896" dT="2021-05-21T10:48:07.66" personId="{00000000-0000-0000-0000-000000000000}" id="{3528AF5C-9678-4787-9FA6-0EE9E2B170A5}">
    <text>imputed</text>
  </threadedComment>
  <threadedComment ref="I934" dT="2021-05-21T10:48:07.66" personId="{00000000-0000-0000-0000-000000000000}" id="{854B2FB4-269E-4B23-91B4-AC36FBB3F5DB}">
    <text>imputed</text>
  </threadedComment>
  <threadedComment ref="I970" dT="2021-05-21T10:48:07.66" personId="{00000000-0000-0000-0000-000000000000}" id="{C4DCF1C9-8454-4573-9D0B-B03EBA08C19A}">
    <text>imputed</text>
  </threadedComment>
  <threadedComment ref="I972" dT="2021-05-21T10:48:07.66" personId="{00000000-0000-0000-0000-000000000000}" id="{7C906D3F-82D3-4A74-B6B6-DF6177BB2F9F}">
    <text>imputed</text>
  </threadedComment>
  <threadedComment ref="I993" dT="2021-05-21T10:48:07.66" personId="{00000000-0000-0000-0000-000000000000}" id="{26F0FD5A-ED95-4A46-B447-435A07120B1E}">
    <text>imputed</text>
  </threadedComment>
  <threadedComment ref="I1053" dT="2021-05-21T10:48:07.66" personId="{00000000-0000-0000-0000-000000000000}" id="{4A8661C9-DC09-4DAB-8DD0-2838F5CC154C}">
    <text>imputed</text>
  </threadedComment>
  <threadedComment ref="I1089" dT="2021-05-21T10:48:07.66" personId="{00000000-0000-0000-0000-000000000000}" id="{DE864339-9F6A-44A2-90DD-C5A23BBCEEE2}">
    <text>imputed</text>
  </threadedComment>
  <threadedComment ref="I1127" dT="2021-05-21T10:48:07.66" personId="{00000000-0000-0000-0000-000000000000}" id="{1432706B-9300-4D63-A1DE-4AA6FDD3E9F6}">
    <text>imputed</text>
  </threadedComment>
  <threadedComment ref="I1134" dT="2021-05-21T10:48:07.66" personId="{00000000-0000-0000-0000-000000000000}" id="{707084DC-1E7E-4440-A5DA-7260ED7F400B}">
    <text>imputed</text>
  </threadedComment>
  <threadedComment ref="I1141" dT="2021-05-21T10:48:07.66" personId="{00000000-0000-0000-0000-000000000000}" id="{891D0303-CEB3-49A8-AEF6-FBCD3597B507}">
    <text>imputed</text>
  </threadedComment>
  <threadedComment ref="I1203" dT="2021-05-21T10:48:07.66" personId="{00000000-0000-0000-0000-000000000000}" id="{24A4EE72-0FA2-4926-8881-1218CDCF29C7}">
    <text>imputed</text>
  </threadedComment>
  <threadedComment ref="I1245" dT="2021-05-21T10:48:07.66" personId="{00000000-0000-0000-0000-000000000000}" id="{900EF858-A971-4A19-8D1C-8D7080910D68}">
    <text>imputed</text>
  </threadedComment>
  <threadedComment ref="I1284" dT="2021-05-21T10:48:07.66" personId="{00000000-0000-0000-0000-000000000000}" id="{A989FC8F-7A93-4750-84B1-217FC692B3B3}">
    <text>imputed</text>
  </threadedComment>
  <threadedComment ref="I1291" dT="2021-05-21T10:48:07.66" personId="{00000000-0000-0000-0000-000000000000}" id="{48B02886-FABA-444A-9911-CB138CD6BD99}">
    <text>imputed</text>
  </threadedComment>
  <threadedComment ref="I1294" dT="2021-05-21T10:48:07.66" personId="{00000000-0000-0000-0000-000000000000}" id="{92AE4D0B-D933-4D22-B689-DE04DD9F6B8B}">
    <text>imputed</text>
  </threadedComment>
  <threadedComment ref="I1358" dT="2021-05-21T10:48:07.66" personId="{00000000-0000-0000-0000-000000000000}" id="{B792BD16-6056-4382-8745-BCE34BF2A803}">
    <text>imputed</text>
  </threadedComment>
  <threadedComment ref="I1371" dT="2021-05-21T10:48:07.66" personId="{00000000-0000-0000-0000-000000000000}" id="{B64ACE15-6636-44FA-BC1E-B71D03AF5CF0}">
    <text>imputed</text>
  </threadedComment>
  <threadedComment ref="I1437" dT="2021-05-21T10:48:07.66" personId="{00000000-0000-0000-0000-000000000000}" id="{62B8DD4E-EB3A-4F22-AB6D-DE81C0C8EB41}">
    <text>imputed</text>
  </threadedComment>
  <threadedComment ref="I1442" dT="2021-05-21T10:48:07.66" personId="{00000000-0000-0000-0000-000000000000}" id="{A22DD972-0123-4304-BF70-35EC53051B3A}">
    <text>imputed</text>
  </threadedComment>
  <threadedComment ref="I1446" dT="2021-05-21T10:48:07.66" personId="{00000000-0000-0000-0000-000000000000}" id="{B0A5CC6E-88B8-42D1-BE05-E44937BFD9B7}">
    <text>imputed</text>
  </threadedComment>
  <threadedComment ref="I1512" dT="2021-05-21T10:48:07.66" personId="{00000000-0000-0000-0000-000000000000}" id="{E2D2A0DB-041C-4CAF-AAF5-0F85A0ED0D8E}">
    <text>imputed</text>
  </threadedComment>
  <threadedComment ref="I1523" dT="2021-05-21T10:48:07.66" personId="{00000000-0000-0000-0000-000000000000}" id="{F97E131D-A221-4898-84F3-39FC5F10E3E7}">
    <text>imputed</text>
  </threadedComment>
  <threadedComment ref="I1528" dT="2021-05-21T10:48:07.66" personId="{00000000-0000-0000-0000-000000000000}" id="{7DBA83FD-81ED-4323-B7A0-D0AD2D76FD7C}">
    <text>imputed</text>
  </threadedComment>
  <threadedComment ref="I1576" dT="2021-05-21T10:48:07.66" personId="{00000000-0000-0000-0000-000000000000}" id="{DCB5A0E2-D87D-4DCF-8919-B232404B0014}">
    <text>imputed</text>
  </threadedComment>
  <threadedComment ref="I1586" dT="2021-05-21T10:48:07.66" personId="{00000000-0000-0000-0000-000000000000}" id="{D08D8F8B-6AFA-4337-BBCD-F6CC74AD861B}">
    <text>imputed</text>
  </threadedComment>
  <threadedComment ref="I1653" dT="2021-05-21T10:48:07.66" personId="{00000000-0000-0000-0000-000000000000}" id="{3D3EFE15-0A10-4D7F-B09F-60C5E9FFEEBF}">
    <text>imputed</text>
  </threadedComment>
  <threadedComment ref="I1675" dT="2021-05-21T10:48:07.66" personId="{00000000-0000-0000-0000-000000000000}" id="{C9EB918A-C131-405C-8C00-E54F08A2477F}">
    <text>imputed</text>
  </threadedComment>
  <threadedComment ref="I1685" dT="2021-05-21T10:48:07.66" personId="{00000000-0000-0000-0000-000000000000}" id="{3D6D130A-DC31-41B1-8EF1-18335331E6DD}">
    <text>imputed</text>
  </threadedComment>
  <threadedComment ref="I1744" dT="2021-05-21T10:48:07.66" personId="{00000000-0000-0000-0000-000000000000}" id="{A923AB49-902B-45FD-9874-1871E4187565}">
    <text>imputed</text>
  </threadedComment>
  <threadedComment ref="I1749" dT="2021-05-21T10:48:07.66" personId="{00000000-0000-0000-0000-000000000000}" id="{F8327AAD-6034-4368-8DA2-C6D4E25F7061}">
    <text>imputed</text>
  </threadedComment>
  <threadedComment ref="I1806" dT="2021-05-21T10:48:07.66" personId="{00000000-0000-0000-0000-000000000000}" id="{F935A375-E5BF-4D8C-966B-7F54D9889CF2}">
    <text>imputed</text>
  </threadedComment>
  <threadedComment ref="I1827" dT="2021-05-21T10:48:07.66" personId="{00000000-0000-0000-0000-000000000000}" id="{36357962-2A91-411E-9EC2-4EE97F5243D0}">
    <text>imputed</text>
  </threadedComment>
  <threadedComment ref="I1840" dT="2021-05-21T10:48:07.66" personId="{00000000-0000-0000-0000-000000000000}" id="{5BE32072-43D7-4A51-A07A-FDDD70D60139}">
    <text>imputed</text>
  </threadedComment>
  <threadedComment ref="I1898" dT="2021-05-21T10:48:07.66" personId="{00000000-0000-0000-0000-000000000000}" id="{95CD794C-81B3-4284-8EE7-58AA77C32FAD}">
    <text>imputed</text>
  </threadedComment>
  <threadedComment ref="I1912" dT="2021-05-21T10:48:07.66" personId="{00000000-0000-0000-0000-000000000000}" id="{C2635D78-0819-4FB8-ACBF-070F28C75E7C}">
    <text>imputed</text>
  </threadedComment>
  <threadedComment ref="I1958" dT="2021-05-21T10:48:07.66" personId="{00000000-0000-0000-0000-000000000000}" id="{0C3083BD-F7D6-4FAE-A844-55362F0D88EB}">
    <text>imputed</text>
  </threadedComment>
  <threadedComment ref="I1979" dT="2021-05-21T10:48:07.66" personId="{00000000-0000-0000-0000-000000000000}" id="{CE918813-44E0-4339-8861-676018D19699}">
    <text>imputed</text>
  </threadedComment>
  <threadedComment ref="I2071" dT="2021-05-21T10:48:07.66" personId="{00000000-0000-0000-0000-000000000000}" id="{D6253C27-F456-4E2B-8D6D-FC05DB1150FB}">
    <text>imputed</text>
  </threadedComment>
  <threadedComment ref="I2075" dT="2021-05-21T10:48:07.66" personId="{00000000-0000-0000-0000-000000000000}" id="{338F11AA-0B0D-4043-8DE6-487B7EF27252}">
    <text>imputed</text>
  </threadedComment>
  <threadedComment ref="I2077" dT="2021-05-21T10:48:07.66" personId="{00000000-0000-0000-0000-000000000000}" id="{0BE93998-A5FF-4D9E-98ED-2E21D40AFA16}">
    <text>imputed</text>
  </threadedComment>
  <threadedComment ref="I2117" dT="2021-05-21T10:48:07.66" personId="{00000000-0000-0000-0000-000000000000}" id="{BC3D9FB4-6377-4602-9454-31C71D842758}">
    <text>imputed</text>
  </threadedComment>
  <threadedComment ref="I2131" dT="2021-05-21T10:48:07.66" personId="{00000000-0000-0000-0000-000000000000}" id="{4DC58303-E263-4497-BE7E-F42C28A9FDAF}">
    <text>imputed</text>
  </threadedComment>
  <threadedComment ref="I2146" dT="2021-05-21T10:48:07.66" personId="{00000000-0000-0000-0000-000000000000}" id="{8C2C4F45-598E-4BB7-B28B-E0EC49DCF9ED}">
    <text>imputed</text>
  </threadedComment>
  <threadedComment ref="I2223" dT="2021-05-21T10:48:07.66" personId="{00000000-0000-0000-0000-000000000000}" id="{A4B10200-C7EC-44DB-9D77-B53140BDBB96}">
    <text>imputed</text>
  </threadedComment>
  <threadedComment ref="I2229" dT="2021-05-21T10:48:07.66" personId="{00000000-0000-0000-0000-000000000000}" id="{A76A1C47-4831-4E7E-96AF-D6835FD94E08}">
    <text>imputed</text>
  </threadedComment>
  <threadedComment ref="I2264" dT="2021-05-21T10:48:07.66" personId="{00000000-0000-0000-0000-000000000000}" id="{DEBBDDDF-657C-4280-8256-D8FEC1C16511}">
    <text>imputed</text>
  </threadedComment>
  <threadedComment ref="I2283" dT="2021-05-21T10:48:07.66" personId="{00000000-0000-0000-0000-000000000000}" id="{E7AA66EF-5035-4991-81E7-AC595ED531BD}">
    <text>imputed</text>
  </threadedComment>
  <threadedComment ref="I2312" dT="2021-05-21T10:48:07.66" personId="{00000000-0000-0000-0000-000000000000}" id="{EEF5C4BB-4735-4B7B-B881-70658C8FE698}">
    <text>imputed</text>
  </threadedComment>
  <threadedComment ref="I2378" dT="2021-05-21T10:48:07.66" personId="{00000000-0000-0000-0000-000000000000}" id="{AC395C1F-069C-464C-BEAC-7385E103493B}">
    <text>imputed</text>
  </threadedComment>
  <threadedComment ref="I2383" dT="2021-05-21T10:48:07.66" personId="{00000000-0000-0000-0000-000000000000}" id="{A5A116B7-85B1-477C-B9DE-0174D99CC850}">
    <text>imputed</text>
  </threadedComment>
  <threadedComment ref="I2412" dT="2021-05-21T10:48:07.66" personId="{00000000-0000-0000-0000-000000000000}" id="{F2FC2B1C-6500-4345-B3B5-1AAF7217AF40}">
    <text>imputed</text>
  </threadedComment>
  <threadedComment ref="C2440" dT="2023-12-22T19:56:13.95" personId="{8E93E54F-9068-4A19-89B5-3B0698017E4F}" id="{C41D6882-CF25-4DFD-AEDC-8EA1AFEDE5D6}">
    <text>Used as to get the highest scores at time of HPI beginning, to modify Happy Life Years</text>
  </threadedComment>
  <threadedComment ref="B2445" dT="2023-12-21T13:20:56.59" personId="{8E93E54F-9068-4A19-89B5-3B0698017E4F}" id="{8E5FF3A0-7DB8-4562-8A9D-E1C49B7A8E54}">
    <text xml:space="preserve">Based on UNEP Emissions Gap Report (https://www.unep.org/resources/emissions-gap-report-2023) lower target of 26Gt emissions, divided by world pop, with aviation removed (as 3.5% of all emissions).  3.5% comes from: https://ourworldindata.org/co2-emissions-from-aviation
</text>
    <extLst>
      <x:ext xmlns:xltc2="http://schemas.microsoft.com/office/spreadsheetml/2020/threadedcomments2" uri="{F7C98A9C-CBB3-438F-8F68-D28B6AF4A901}">
        <xltc2:checksum>634156202</xltc2:checksum>
        <xltc2:hyperlink startIndex="36" length="56" url="https://www.unep.org/resources/emissions-gap-report-2023"/>
        <xltc2:hyperlink startIndex="216" length="54" url="https://ourworldindata.org/co2-emissions-from-aviation"/>
      </x:ext>
    </extLst>
  </threadedComment>
  <threadedComment ref="E2445" dT="2023-11-29T10:38:30.60" personId="{8E93E54F-9068-4A19-89B5-3B0698017E4F}" id="{2AA4E497-C4BE-4D0E-BF81-65955C90CE63}">
    <text>From UNPD - July estimates</text>
  </threadedComment>
</ThreadedComments>
</file>

<file path=xl/threadedComments/threadedComment4.xml><?xml version="1.0" encoding="utf-8"?>
<ThreadedComments xmlns="http://schemas.microsoft.com/office/spreadsheetml/2018/threadedcomments" xmlns:x="http://schemas.openxmlformats.org/spreadsheetml/2006/main">
  <threadedComment ref="D2" dT="2023-12-21T14:31:28.21" personId="{8E93E54F-9068-4A19-89B5-3B0698017E4F}" id="{61F4F749-C1CB-41FE-9135-BACF36B9B43F}">
    <text>1 Latin America
2 N America &amp; Oceania
3 Western Europe
4 Middle East &amp; N Africa
5 Sub-Saharan Africa
6 South Asia
7 Eastern Europe &amp; Central Asia
8 East Asia</text>
  </threadedComment>
  <threadedComment ref="S2" dT="2023-12-21T13:25:14.46" personId="{8E93E54F-9068-4A19-89B5-3B0698017E4F}" id="{B1BD2522-136C-45EF-93D2-173E1C1852BD}">
    <text>1 - within budget
2 - within double budget
3 - over double budget</text>
  </threadedComment>
  <threadedComment ref="T2" dT="2023-12-21T13:20:56.59" personId="{8E93E54F-9068-4A19-89B5-3B0698017E4F}" id="{BB575572-90A6-4B8B-A068-9FA672263217}">
    <text xml:space="preserve">Based on UNEP Emissions Gap Report (https://www.unep.org/resources/emissions-gap-report-2023) lower target of 26Gt emissions, divided by world pop, with aviation removed (as 3.5% of all emissions).  3.5% comes from: https://ourworldindata.org/co2-emissions-from-aviation
</text>
    <extLst>
      <x:ext xmlns:xltc2="http://schemas.microsoft.com/office/spreadsheetml/2020/threadedcomments2" uri="{F7C98A9C-CBB3-438F-8F68-D28B6AF4A901}">
        <xltc2:checksum>634156202</xltc2:checksum>
        <xltc2:hyperlink startIndex="36" length="56" url="https://www.unep.org/resources/emissions-gap-report-2023"/>
        <xltc2:hyperlink startIndex="216" length="54" url="https://ourworldindata.org/co2-emissions-from-aviation"/>
      </x:ext>
    </extLst>
  </threadedComment>
  <threadedComment ref="G58" dT="2021-05-19T10:27:14.79" personId="{00000000-0000-0000-0000-000000000000}" id="{21CD3D01-C688-43E5-A4E9-2F14E26300B8}">
    <text>extrapolated using Pop Division data</text>
  </threadedComment>
  <threadedComment ref="I58" dT="2023-11-08T12:49:42.14" personId="{8E93E54F-9068-4A19-89B5-3B0698017E4F}" id="{716D316E-218B-410D-BEBD-86E23B339722}">
    <text>Old figure</text>
  </threadedComment>
  <threadedComment ref="I62" dT="2023-11-08T14:02:28.94" personId="{A6054D8A-BC06-D248-9CCA-1CB9E51E8BE5}" id="{FAEB3E63-FD24-4945-8B59-694125E8FD86}">
    <text>Investigate this</text>
  </threadedComment>
  <threadedComment ref="I136" dT="2023-11-08T12:49:50.24" personId="{8E93E54F-9068-4A19-89B5-3B0698017E4F}" id="{A18B20A4-62A6-4A5F-BD5F-084330927DF1}">
    <text>Old figure</text>
  </threadedComment>
  <threadedComment ref="G199" dT="2021-05-19T10:27:14.79" personId="{00000000-0000-0000-0000-000000000000}" id="{3F60F0BA-29BC-4A62-B549-7C9A5E501E47}">
    <text>extrapolated using Pop Division data</text>
  </threadedComment>
  <threadedComment ref="I215" dT="2021-05-21T10:48:07.66" personId="{00000000-0000-0000-0000-000000000000}" id="{2CFB644B-6FDC-490F-A66E-608125522914}">
    <text>imputed</text>
  </threadedComment>
  <threadedComment ref="I289" dT="2021-05-21T10:48:07.66" personId="{00000000-0000-0000-0000-000000000000}" id="{C68CA979-BD19-44A0-8F5C-501442D4CF99}">
    <text>imputed</text>
  </threadedComment>
  <threadedComment ref="I322" dT="2021-05-21T10:48:07.66" personId="{00000000-0000-0000-0000-000000000000}" id="{4AF3D57F-5956-4ABE-A614-BE820F724EE3}">
    <text>imputed</text>
  </threadedComment>
  <threadedComment ref="G369" dT="2021-05-19T10:27:14.79" personId="{00000000-0000-0000-0000-000000000000}" id="{27DFB03B-C698-487A-9724-5D7075050149}">
    <text>extrapolated using Pop Division data</text>
  </threadedComment>
  <threadedComment ref="I369" dT="2021-05-21T10:48:07.66" personId="{00000000-0000-0000-0000-000000000000}" id="{48C9A6DF-02D4-4CC1-9198-8BA1F8D86498}">
    <text>imputed</text>
  </threadedComment>
  <threadedComment ref="I373" dT="2021-05-21T10:48:07.66" personId="{00000000-0000-0000-0000-000000000000}" id="{90375C72-5E8D-4AE7-8ECF-EBEC4F8906A5}">
    <text>imputed</text>
  </threadedComment>
  <threadedComment ref="I384" dT="2021-05-21T10:48:07.66" personId="{00000000-0000-0000-0000-000000000000}" id="{2E500211-C11E-4AB8-8258-B6A6F3BD14F7}">
    <text>imputed</text>
  </threadedComment>
  <threadedComment ref="I443" dT="2021-05-21T10:48:07.66" personId="{00000000-0000-0000-0000-000000000000}" id="{8EE38CD9-2998-4DB2-B98E-D4AC6DE62822}">
    <text>imputed</text>
  </threadedComment>
  <threadedComment ref="I471" dT="2021-05-21T10:48:07.66" personId="{00000000-0000-0000-0000-000000000000}" id="{2F487276-BE14-418C-A03D-2C55255A6B7C}">
    <text>imputed</text>
  </threadedComment>
  <threadedComment ref="G523" dT="2021-05-19T10:27:14.79" personId="{00000000-0000-0000-0000-000000000000}" id="{596ABBF9-2DFA-4C20-B272-172EE25BFAA9}">
    <text>extrapolated using Pop Division data</text>
  </threadedComment>
  <threadedComment ref="I523" dT="2021-05-21T10:48:07.66" personId="{00000000-0000-0000-0000-000000000000}" id="{7B733DA4-8AFC-4893-808E-BFF50321E371}">
    <text>imputed</text>
  </threadedComment>
  <threadedComment ref="I525" dT="2021-05-21T10:48:07.66" personId="{00000000-0000-0000-0000-000000000000}" id="{0856D277-45AB-44D9-8F92-3A6F6934ED7F}">
    <text>imputed</text>
  </threadedComment>
  <threadedComment ref="I538" dT="2021-05-21T10:48:07.66" personId="{00000000-0000-0000-0000-000000000000}" id="{943FF4F5-1B57-40C9-8E75-0CB1407A0E8E}">
    <text>imputed</text>
  </threadedComment>
  <threadedComment ref="I599" dT="2021-05-21T10:48:07.66" personId="{00000000-0000-0000-0000-000000000000}" id="{F49821B0-4AF2-4896-9445-67D14D1DB8DB}">
    <text>imputed</text>
  </threadedComment>
  <threadedComment ref="I626" dT="2021-05-21T10:48:07.66" personId="{00000000-0000-0000-0000-000000000000}" id="{45525618-FC66-473F-80DA-FC2ADB7F953E}">
    <text>imputed</text>
  </threadedComment>
  <threadedComment ref="I669" dT="2021-05-21T10:48:07.66" personId="{00000000-0000-0000-0000-000000000000}" id="{9E597B3B-F1E0-4734-BC5D-CC7520285F35}">
    <text>imputed</text>
  </threadedComment>
  <threadedComment ref="G674" dT="2021-05-19T10:27:14.79" personId="{00000000-0000-0000-0000-000000000000}" id="{68552CFB-ED88-4C8F-B378-8A2ABB9AF47E}">
    <text>extrapolated using Pop Division data</text>
  </threadedComment>
  <threadedComment ref="I674" dT="2021-05-21T10:48:07.66" personId="{00000000-0000-0000-0000-000000000000}" id="{B2FF15E7-0D10-4B06-86C7-B5368F9DA738}">
    <text>imputed</text>
  </threadedComment>
  <threadedComment ref="I688" dT="2021-05-21T10:48:07.66" personId="{00000000-0000-0000-0000-000000000000}" id="{775380E6-F88E-4E8A-8E49-7F053E07061C}">
    <text>imputed</text>
  </threadedComment>
  <threadedComment ref="I752" dT="2021-05-21T10:48:07.66" personId="{00000000-0000-0000-0000-000000000000}" id="{3EF4E33A-FFD6-4319-90C6-8A357DE54192}">
    <text>imputed</text>
  </threadedComment>
  <threadedComment ref="I783" dT="2021-05-21T10:48:07.66" personId="{00000000-0000-0000-0000-000000000000}" id="{EF17FBE7-C3F9-498B-8846-5F958D53110B}">
    <text>imputed</text>
  </threadedComment>
  <threadedComment ref="G819" dT="2021-05-19T10:27:14.79" personId="{00000000-0000-0000-0000-000000000000}" id="{6BFB8ED3-3AD2-4107-834B-BABB2F5F2B32}">
    <text>extrapolated using Pop Division data</text>
  </threadedComment>
  <threadedComment ref="I819" dT="2021-05-21T10:48:07.66" personId="{00000000-0000-0000-0000-000000000000}" id="{CBC13AA6-2469-42E0-B726-A5973BDBC251}">
    <text>imputed</text>
  </threadedComment>
  <threadedComment ref="I829" dT="2021-05-21T10:48:07.66" personId="{00000000-0000-0000-0000-000000000000}" id="{388EFE19-D71E-44FA-9E63-8C25A6277B6D}">
    <text>imputed</text>
  </threadedComment>
  <threadedComment ref="I842" dT="2021-05-21T10:48:07.66" personId="{00000000-0000-0000-0000-000000000000}" id="{A8C20DE9-8DE3-4EFE-B7C4-0DCF507B4C69}">
    <text>imputed</text>
  </threadedComment>
  <threadedComment ref="I901" dT="2021-05-21T10:48:07.66" personId="{00000000-0000-0000-0000-000000000000}" id="{025F1FEB-EFAF-4901-A43C-2981FBC33630}">
    <text>imputed</text>
  </threadedComment>
  <threadedComment ref="I936" dT="2021-05-21T10:48:07.66" personId="{00000000-0000-0000-0000-000000000000}" id="{56B61011-C526-4163-B7AB-662E871F49F5}">
    <text>imputed</text>
  </threadedComment>
  <threadedComment ref="I966" dT="2021-05-21T10:48:07.66" personId="{00000000-0000-0000-0000-000000000000}" id="{5D930B7F-0ACD-4105-828A-21D8AC09A801}">
    <text>imputed</text>
  </threadedComment>
  <threadedComment ref="G971" dT="2021-05-19T10:27:14.79" personId="{00000000-0000-0000-0000-000000000000}" id="{34E03A23-48F4-4B0E-8447-004BC2FF0EB8}">
    <text>extrapolated using Pop Division data</text>
  </threadedComment>
  <threadedComment ref="I971" dT="2021-05-21T10:48:07.66" personId="{00000000-0000-0000-0000-000000000000}" id="{9273BA74-5C60-4F23-912A-B8C059B35304}">
    <text>imputed</text>
  </threadedComment>
  <threadedComment ref="I990" dT="2021-05-21T10:48:07.66" personId="{00000000-0000-0000-0000-000000000000}" id="{5410FD31-AB3B-4C4A-918E-11A5AFCBBACA}">
    <text>imputed</text>
  </threadedComment>
  <threadedComment ref="I1058" dT="2021-05-21T10:48:07.66" personId="{00000000-0000-0000-0000-000000000000}" id="{E6E095EC-4AB8-4F97-AB04-A37BF8D0C56C}">
    <text>imputed</text>
  </threadedComment>
  <threadedComment ref="I1090" dT="2021-05-21T10:48:07.66" personId="{00000000-0000-0000-0000-000000000000}" id="{E3C404B3-6814-4F93-8512-F6C955BEA230}">
    <text>imputed</text>
  </threadedComment>
  <threadedComment ref="I1122" dT="2021-05-21T10:48:07.66" personId="{00000000-0000-0000-0000-000000000000}" id="{5568C20C-0B72-4D38-A2A4-68CEFA8B2556}">
    <text>imputed</text>
  </threadedComment>
  <threadedComment ref="G1129" dT="2021-05-19T10:27:14.79" personId="{00000000-0000-0000-0000-000000000000}" id="{DC62988D-AF82-4A02-BE4D-68CC9E383B27}">
    <text>extrapolated using Pop Division data</text>
  </threadedComment>
  <threadedComment ref="I1129" dT="2021-05-21T10:48:07.66" personId="{00000000-0000-0000-0000-000000000000}" id="{F4358DE0-F403-465E-B0C2-2BD99C16FE39}">
    <text>imputed</text>
  </threadedComment>
  <threadedComment ref="I1138" dT="2021-05-21T10:48:07.66" personId="{00000000-0000-0000-0000-000000000000}" id="{CA356EF0-7649-44B1-B96E-5176519C4EA9}">
    <text>imputed</text>
  </threadedComment>
  <threadedComment ref="I1207" dT="2021-05-21T10:48:07.66" personId="{00000000-0000-0000-0000-000000000000}" id="{B19D9DC3-52DB-4E5E-BB82-CBBF49A977EB}">
    <text>imputed</text>
  </threadedComment>
  <threadedComment ref="I1246" dT="2021-05-21T10:48:07.66" personId="{00000000-0000-0000-0000-000000000000}" id="{C354B7FD-BE0B-4834-ACF5-2ED3DF63652B}">
    <text>imputed</text>
  </threadedComment>
  <threadedComment ref="G1281" dT="2021-05-19T10:27:14.79" personId="{00000000-0000-0000-0000-000000000000}" id="{0137C3A3-6B44-4553-A87E-E6953DCC0550}">
    <text>extrapolated using Pop Division data</text>
  </threadedComment>
  <threadedComment ref="I1281" dT="2021-05-21T10:48:07.66" personId="{00000000-0000-0000-0000-000000000000}" id="{623821AB-4488-4DA2-B13A-B139A4981B40}">
    <text>imputed</text>
  </threadedComment>
  <threadedComment ref="I1288" dT="2021-05-21T10:48:07.66" personId="{00000000-0000-0000-0000-000000000000}" id="{F41FAB82-8A28-49B0-99A6-871991AFAB18}">
    <text>imputed</text>
  </threadedComment>
  <threadedComment ref="I1292" dT="2021-05-21T10:48:07.66" personId="{00000000-0000-0000-0000-000000000000}" id="{9C9882FC-AFAC-4E77-8792-F328E047BCA5}">
    <text>imputed</text>
  </threadedComment>
  <threadedComment ref="I1362" dT="2021-05-21T10:48:07.66" personId="{00000000-0000-0000-0000-000000000000}" id="{36572F8C-0C5D-466C-BE9E-88F51B789091}">
    <text>imputed</text>
  </threadedComment>
  <threadedComment ref="I1371" dT="2021-05-21T10:48:07.66" personId="{00000000-0000-0000-0000-000000000000}" id="{379597F4-5627-4E65-8892-AEBDABEDFCA5}">
    <text>imputed</text>
  </threadedComment>
  <threadedComment ref="I1428" dT="2021-05-21T10:48:07.66" personId="{00000000-0000-0000-0000-000000000000}" id="{46386B00-C99F-4ADA-B9CA-93E129F608CE}">
    <text>imputed</text>
  </threadedComment>
  <threadedComment ref="G1438" dT="2021-05-19T10:27:14.79" personId="{00000000-0000-0000-0000-000000000000}" id="{7DED93E1-21DF-4F73-8FB1-5C0593BBB120}">
    <text>extrapolated using Pop Division data</text>
  </threadedComment>
  <threadedComment ref="I1438" dT="2021-05-21T10:48:07.66" personId="{00000000-0000-0000-0000-000000000000}" id="{5794802F-A92F-4021-8E90-0BA9366EC9DE}">
    <text>imputed</text>
  </threadedComment>
  <threadedComment ref="I1441" dT="2021-05-21T10:48:07.66" personId="{00000000-0000-0000-0000-000000000000}" id="{004EBF0C-BD86-4E9B-9B79-623B16B40FBA}">
    <text>imputed</text>
  </threadedComment>
  <threadedComment ref="I1515" dT="2021-05-21T10:48:07.66" personId="{00000000-0000-0000-0000-000000000000}" id="{3637681A-1443-499D-8FBB-77A3A5D14E16}">
    <text>imputed</text>
  </threadedComment>
  <threadedComment ref="I1523" dT="2021-05-21T10:48:07.66" personId="{00000000-0000-0000-0000-000000000000}" id="{2F8AEFCC-AE0C-49DC-993C-BA5C2B4D16BC}">
    <text>imputed</text>
  </threadedComment>
  <threadedComment ref="I1528" dT="2021-05-21T10:48:07.66" personId="{00000000-0000-0000-0000-000000000000}" id="{D7B569AD-F69F-4606-95F3-9B5CDC027AEA}">
    <text>imputed</text>
  </threadedComment>
  <threadedComment ref="I1576" dT="2021-05-21T10:48:07.66" personId="{00000000-0000-0000-0000-000000000000}" id="{298196EB-F361-4F2C-B1D5-B53A9DA7183D}">
    <text>imputed</text>
  </threadedComment>
  <threadedComment ref="G1583" dT="2021-05-19T10:27:14.79" personId="{00000000-0000-0000-0000-000000000000}" id="{FE878074-C460-4126-B637-B8C64CC5213E}">
    <text>extrapolated using Pop Division data</text>
  </threadedComment>
  <threadedComment ref="I1583" dT="2021-05-21T10:48:07.66" personId="{00000000-0000-0000-0000-000000000000}" id="{9E2565E6-115E-4409-BCE4-DF0B4DE343A4}">
    <text>imputed</text>
  </threadedComment>
  <threadedComment ref="I1655" dT="2021-05-21T10:48:07.66" personId="{00000000-0000-0000-0000-000000000000}" id="{714B69EA-08A5-48E6-BD9F-2C6F3F63F03C}">
    <text>imputed</text>
  </threadedComment>
  <threadedComment ref="I1675" dT="2021-05-21T10:48:07.66" personId="{00000000-0000-0000-0000-000000000000}" id="{C7FE34CE-1415-409A-A3A0-927B8E2BE668}">
    <text>imputed</text>
  </threadedComment>
  <threadedComment ref="I1685" dT="2021-05-21T10:48:07.66" personId="{00000000-0000-0000-0000-000000000000}" id="{D39FF4AA-B6F8-4A89-B5E7-D173C03D47BE}">
    <text>imputed</text>
  </threadedComment>
  <threadedComment ref="I1743" dT="2021-05-21T10:48:07.66" personId="{00000000-0000-0000-0000-000000000000}" id="{72D69F85-4F2C-4B17-B989-22D59B7439C0}">
    <text>imputed</text>
  </threadedComment>
  <threadedComment ref="G1748" dT="2021-05-19T10:27:14.79" personId="{00000000-0000-0000-0000-000000000000}" id="{76B56BE5-A757-44A1-B976-3C40AE13D49A}">
    <text>extrapolated using Pop Division data</text>
  </threadedComment>
  <threadedComment ref="I1748" dT="2021-05-21T10:48:07.66" personId="{00000000-0000-0000-0000-000000000000}" id="{5AC32124-120A-4ED9-8821-7807D1E7EDB1}">
    <text>imputed</text>
  </threadedComment>
  <threadedComment ref="I1810" dT="2021-05-21T10:48:07.66" personId="{00000000-0000-0000-0000-000000000000}" id="{8066CC90-AD5B-44E9-8A7D-C412EFCBE1D0}">
    <text>imputed</text>
  </threadedComment>
  <threadedComment ref="I1827" dT="2021-05-21T10:48:07.66" personId="{00000000-0000-0000-0000-000000000000}" id="{34ACD9B0-5329-42D6-B6EA-151462272235}">
    <text>imputed</text>
  </threadedComment>
  <threadedComment ref="I1840" dT="2021-05-21T10:48:07.66" personId="{00000000-0000-0000-0000-000000000000}" id="{3412BB3D-4B85-4CA1-829F-477C7259694E}">
    <text>imputed</text>
  </threadedComment>
  <threadedComment ref="I1896" dT="2021-05-21T10:48:07.66" personId="{00000000-0000-0000-0000-000000000000}" id="{1C0B84F7-C02F-40BA-9F46-A6B23326A4EA}">
    <text>imputed</text>
  </threadedComment>
  <threadedComment ref="G1909" dT="2021-05-19T10:27:14.79" personId="{00000000-0000-0000-0000-000000000000}" id="{00DDB974-1C1A-4679-8E2E-E5F34D36C6FF}">
    <text>extrapolated using Pop Division data</text>
  </threadedComment>
  <threadedComment ref="I1909" dT="2021-05-21T10:48:07.66" personId="{00000000-0000-0000-0000-000000000000}" id="{78EE8A90-D99E-47D8-9DF6-ED8CB07278ED}">
    <text>imputed</text>
  </threadedComment>
  <threadedComment ref="I1959" dT="2021-05-21T10:48:07.66" personId="{00000000-0000-0000-0000-000000000000}" id="{9D4F273D-E8FC-485A-910A-EAD3F515A514}">
    <text>imputed</text>
  </threadedComment>
  <threadedComment ref="I1979" dT="2021-05-21T10:48:07.66" personId="{00000000-0000-0000-0000-000000000000}" id="{93046DD0-408F-47F4-8AD6-9BEB6D29A987}">
    <text>imputed</text>
  </threadedComment>
  <threadedComment ref="I2069" dT="2021-05-21T10:48:07.66" personId="{00000000-0000-0000-0000-000000000000}" id="{1BD81C8D-A20F-4EA8-9000-DF162101538D}">
    <text>imputed</text>
  </threadedComment>
  <threadedComment ref="I2074" dT="2021-05-21T10:48:07.66" personId="{00000000-0000-0000-0000-000000000000}" id="{33391020-1C6A-462A-85E3-18007F0E952C}">
    <text>imputed</text>
  </threadedComment>
  <threadedComment ref="G2076" dT="2021-05-19T10:27:14.79" personId="{00000000-0000-0000-0000-000000000000}" id="{D9CAED8B-93F0-4AC8-9006-CC6A03402091}">
    <text>extrapolated using Pop Division data</text>
  </threadedComment>
  <threadedComment ref="I2076" dT="2021-05-21T10:48:07.66" personId="{00000000-0000-0000-0000-000000000000}" id="{9041542B-D36C-42E8-BB04-49699239EA16}">
    <text>imputed</text>
  </threadedComment>
  <threadedComment ref="I2121" dT="2021-05-21T10:48:07.66" personId="{00000000-0000-0000-0000-000000000000}" id="{118B8786-F4FE-4991-8757-7811E5FDEF46}">
    <text>imputed</text>
  </threadedComment>
  <threadedComment ref="I2131" dT="2021-05-21T10:48:07.66" personId="{00000000-0000-0000-0000-000000000000}" id="{0883536C-4788-409E-8B42-3C1FFC14689D}">
    <text>imputed</text>
  </threadedComment>
  <threadedComment ref="I2146" dT="2021-05-21T10:48:07.66" personId="{00000000-0000-0000-0000-000000000000}" id="{BCA6D406-292D-4C53-901B-588BED667A0A}">
    <text>imputed</text>
  </threadedComment>
  <threadedComment ref="I2221" dT="2021-05-21T10:48:07.66" personId="{00000000-0000-0000-0000-000000000000}" id="{77D93C4A-8B2E-48B6-B23C-5631539BA677}">
    <text>imputed</text>
  </threadedComment>
  <threadedComment ref="G2229" dT="2021-05-19T10:27:14.79" personId="{00000000-0000-0000-0000-000000000000}" id="{F6F03DD4-29F2-41EF-8972-AEB6D5874107}">
    <text>extrapolated using Pop Division data</text>
  </threadedComment>
  <threadedComment ref="I2229" dT="2021-05-21T10:48:07.66" personId="{00000000-0000-0000-0000-000000000000}" id="{65C9E255-4303-4D0F-8D82-9E3BD0384CD0}">
    <text>imputed</text>
  </threadedComment>
  <threadedComment ref="I2268" dT="2021-05-21T10:48:07.66" personId="{00000000-0000-0000-0000-000000000000}" id="{C98DCB81-B2C4-4ABF-9382-1CDA8BA3F705}">
    <text>imputed</text>
  </threadedComment>
  <threadedComment ref="I2283" dT="2021-05-21T10:48:07.66" personId="{00000000-0000-0000-0000-000000000000}" id="{13748E6B-7FEE-4157-A16C-AEE42DF48727}">
    <text>imputed</text>
  </threadedComment>
  <threadedComment ref="I2312" dT="2021-05-21T10:48:07.66" personId="{00000000-0000-0000-0000-000000000000}" id="{EED792D1-2260-44B2-B6F0-B757AD9CFCE2}">
    <text>imputed</text>
  </threadedComment>
  <threadedComment ref="G2376" dT="2021-05-19T10:27:14.79" personId="{00000000-0000-0000-0000-000000000000}" id="{650318C6-D8DA-4DD1-8EEB-2AA071749025}">
    <text>extrapolated using Pop Division data</text>
  </threadedComment>
  <threadedComment ref="I2376" dT="2021-05-21T10:48:07.66" personId="{00000000-0000-0000-0000-000000000000}" id="{273775C2-7604-4949-BECE-FD6B5A85A29B}">
    <text>imputed</text>
  </threadedComment>
  <threadedComment ref="I2382" dT="2021-05-21T10:48:07.66" personId="{00000000-0000-0000-0000-000000000000}" id="{1E4556E0-F745-4388-9182-CCA587078A17}">
    <text>imputed</text>
  </threadedComment>
  <threadedComment ref="I2415" dT="2021-05-21T10:48:07.66" personId="{00000000-0000-0000-0000-000000000000}" id="{DB11A2B5-B0F2-436B-B4DE-034AA33B72B9}">
    <text>imputed</text>
  </threadedComment>
  <threadedComment ref="A2436" dT="2023-12-14T13:54:47.64" personId="{A6054D8A-BC06-D248-9CCA-1CB9E51E8BE5}" id="{F06D3559-EDAA-4212-AAD9-15AF611A9CB1}">
    <text>Used to scale HPI into 1-100 score</text>
  </threadedComment>
  <threadedComment ref="Q2437" dT="2023-11-29T10:38:30.60" personId="{8E93E54F-9068-4A19-89B5-3B0698017E4F}" id="{11505382-3E02-43B1-B2DE-8BE5F745ECD9}">
    <text>From UNPD - July estimates</text>
  </threadedComment>
  <threadedComment ref="G2438" dT="2023-12-14T13:55:05.67" personId="{A6054D8A-BC06-D248-9CCA-1CB9E51E8BE5}" id="{B0F99DDB-F8FB-428E-8450-CBA9A6D13BAA}">
    <text>Max (100) score for lifeexp</text>
  </threadedComment>
  <threadedComment ref="H2438" dT="2023-12-14T13:55:26.03" personId="{A6054D8A-BC06-D248-9CCA-1CB9E51E8BE5}" id="{1D3F506B-4C6B-4753-B0D7-00DF484A64BD}">
    <text>Max (100) score for ladder/life satisfaction</text>
  </threadedComment>
  <threadedComment ref="I2455" dT="2023-11-29T10:41:11.29" personId="{8E93E54F-9068-4A19-89B5-3B0698017E4F}" id="{1FF0ED1E-367D-4DC6-A7FF-80BA44DC9B1F}">
    <text>Based on UNEP Emissions Gap Report (https://www.unep.org/resources/emissions-gap-report-2023) lower target of 26Gt emissions, divided by world pop, with aviation removed (as 3.5% of all emissions).  3.5% comes from: https://ourworldindata.org/co2-emissions-from-aviation</text>
    <extLst>
      <x:ext xmlns:xltc2="http://schemas.microsoft.com/office/spreadsheetml/2020/threadedcomments2" uri="{F7C98A9C-CBB3-438F-8F68-D28B6AF4A901}">
        <xltc2:checksum>3479053746</xltc2:checksum>
        <xltc2:hyperlink startIndex="36" length="56" url="https://www.unep.org/resources/emissions-gap-report-2023"/>
        <xltc2:hyperlink startIndex="216" length="54" url="https://ourworldindata.org/co2-emissions-from-aviation"/>
      </x:ext>
    </extLst>
  </threadedComment>
  <threadedComment ref="I2455" dT="2023-12-14T14:02:26.83" personId="{A6054D8A-BC06-D248-9CCA-1CB9E51E8BE5}" id="{F1A9392F-9879-42DD-95F2-FCF416867AB6}" parentId="{1FF0ED1E-367D-4DC6-A7FF-80BA44DC9B1F}">
    <text>This target (which changes every year as the budget shrinks, hence why we have this table down here) is scaled to 100 bc it represents the best footprint score</text>
  </threadedComment>
  <threadedComment ref="B2458" dT="2023-12-14T13:59:10.18" personId="{A6054D8A-BC06-D248-9CCA-1CB9E51E8BE5}" id="{4519D739-73D8-4C6F-9C42-1EF0B89B3241}">
    <text>Max,min,mean,etc.. of observed LifeExp, Ladder, and footprint out of all countries during all years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hotorcool.org/"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01364-2701-403D-ADA9-E6A973203477}">
  <dimension ref="A1:W28"/>
  <sheetViews>
    <sheetView zoomScale="70" zoomScaleNormal="70" workbookViewId="0">
      <selection activeCell="K34" sqref="K34"/>
    </sheetView>
  </sheetViews>
  <sheetFormatPr defaultColWidth="8.90625" defaultRowHeight="17.5"/>
  <cols>
    <col min="1" max="1" width="3.6328125" style="66" customWidth="1"/>
    <col min="2" max="2" width="9.6328125" style="66" customWidth="1"/>
    <col min="3" max="4" width="8.90625" style="66"/>
    <col min="5" max="5" width="29.90625" style="66" customWidth="1"/>
    <col min="6" max="6" width="3.6328125" style="66" customWidth="1"/>
    <col min="7" max="7" width="3.90625" style="66" customWidth="1"/>
    <col min="8" max="8" width="8.90625" style="66" customWidth="1"/>
    <col min="9" max="20" width="8.90625" style="66"/>
    <col min="21" max="21" width="12.90625" style="66" customWidth="1"/>
    <col min="22" max="16384" width="8.90625" style="66"/>
  </cols>
  <sheetData>
    <row r="1" spans="1:23" ht="18" thickBot="1">
      <c r="A1" s="65"/>
      <c r="B1" s="65"/>
      <c r="C1" s="65"/>
      <c r="D1" s="65"/>
      <c r="E1" s="65"/>
      <c r="F1" s="65"/>
      <c r="G1" s="65"/>
      <c r="H1" s="65"/>
      <c r="I1" s="65"/>
      <c r="J1" s="65"/>
      <c r="K1" s="65"/>
      <c r="L1" s="65"/>
      <c r="M1" s="65"/>
      <c r="N1" s="65"/>
      <c r="O1" s="65"/>
      <c r="P1" s="65"/>
      <c r="Q1" s="65"/>
      <c r="R1" s="65"/>
      <c r="S1" s="65"/>
      <c r="T1" s="65"/>
      <c r="U1" s="65"/>
      <c r="V1" s="65"/>
      <c r="W1" s="65"/>
    </row>
    <row r="2" spans="1:23">
      <c r="A2" s="65"/>
      <c r="B2" s="67"/>
      <c r="C2" s="68"/>
      <c r="D2" s="68"/>
      <c r="E2" s="68"/>
      <c r="F2" s="68"/>
      <c r="G2" s="68"/>
      <c r="H2" s="68"/>
      <c r="I2" s="68"/>
      <c r="J2" s="68"/>
      <c r="K2" s="68"/>
      <c r="L2" s="68"/>
      <c r="M2" s="68"/>
      <c r="N2" s="68"/>
      <c r="O2" s="68"/>
      <c r="P2" s="68"/>
      <c r="Q2" s="68"/>
      <c r="R2" s="68"/>
      <c r="S2" s="68"/>
      <c r="T2" s="68"/>
      <c r="U2" s="69"/>
      <c r="V2" s="65"/>
      <c r="W2" s="65"/>
    </row>
    <row r="3" spans="1:23" ht="18">
      <c r="A3" s="65"/>
      <c r="B3" s="70"/>
      <c r="C3" s="65"/>
      <c r="D3" s="65"/>
      <c r="E3" s="65"/>
      <c r="F3" s="65"/>
      <c r="G3" s="65"/>
      <c r="H3" s="71"/>
      <c r="I3" s="65"/>
      <c r="J3" s="65"/>
      <c r="K3" s="65"/>
      <c r="L3" s="65"/>
      <c r="M3" s="65"/>
      <c r="N3" s="65"/>
      <c r="O3" s="65"/>
      <c r="P3" s="65"/>
      <c r="Q3" s="65"/>
      <c r="R3" s="65"/>
      <c r="S3" s="65"/>
      <c r="T3" s="65"/>
      <c r="U3" s="72"/>
      <c r="V3" s="65"/>
      <c r="W3" s="65"/>
    </row>
    <row r="4" spans="1:23" ht="18">
      <c r="A4" s="65"/>
      <c r="B4" s="70"/>
      <c r="D4" s="65"/>
      <c r="E4" s="65"/>
      <c r="F4" s="65"/>
      <c r="G4" s="65"/>
      <c r="H4" s="71"/>
      <c r="I4" s="65"/>
      <c r="J4" s="65"/>
      <c r="K4" s="65"/>
      <c r="L4" s="65"/>
      <c r="M4" s="65"/>
      <c r="N4" s="65"/>
      <c r="O4" s="65"/>
      <c r="P4" s="65"/>
      <c r="Q4" s="65"/>
      <c r="R4" s="65"/>
      <c r="S4" s="65"/>
      <c r="T4" s="65"/>
      <c r="U4" s="72"/>
      <c r="V4" s="65"/>
      <c r="W4" s="65"/>
    </row>
    <row r="5" spans="1:23" ht="18">
      <c r="A5" s="65"/>
      <c r="B5" s="70"/>
      <c r="C5" s="65"/>
      <c r="D5" s="65"/>
      <c r="E5" s="65"/>
      <c r="F5" s="65"/>
      <c r="G5" s="65"/>
      <c r="H5" s="71"/>
      <c r="I5" s="65"/>
      <c r="J5" s="65"/>
      <c r="K5" s="65"/>
      <c r="L5" s="65"/>
      <c r="M5" s="65"/>
      <c r="N5" s="65"/>
      <c r="O5" s="65"/>
      <c r="P5" s="65"/>
      <c r="Q5" s="65"/>
      <c r="R5" s="65"/>
      <c r="S5" s="65"/>
      <c r="T5" s="65"/>
      <c r="U5" s="72"/>
      <c r="V5" s="65"/>
      <c r="W5" s="65"/>
    </row>
    <row r="6" spans="1:23">
      <c r="A6" s="65"/>
      <c r="B6" s="70"/>
      <c r="C6" s="65"/>
      <c r="D6" s="65"/>
      <c r="E6" s="65"/>
      <c r="F6" s="65"/>
      <c r="G6" s="65"/>
      <c r="H6" s="65"/>
      <c r="I6" s="65"/>
      <c r="J6" s="65"/>
      <c r="K6" s="65"/>
      <c r="L6" s="65"/>
      <c r="M6" s="65"/>
      <c r="N6" s="65"/>
      <c r="O6" s="65"/>
      <c r="P6" s="65"/>
      <c r="Q6" s="65"/>
      <c r="R6" s="65"/>
      <c r="S6" s="65"/>
      <c r="T6" s="65"/>
      <c r="U6" s="72"/>
      <c r="V6" s="65"/>
      <c r="W6" s="65"/>
    </row>
    <row r="7" spans="1:23" ht="51" customHeight="1">
      <c r="A7" s="65"/>
      <c r="B7" s="70"/>
      <c r="C7" s="65"/>
      <c r="D7" s="65"/>
      <c r="E7" s="65"/>
      <c r="F7" s="65"/>
      <c r="G7" s="65"/>
      <c r="H7" s="65"/>
      <c r="I7" s="65"/>
      <c r="J7" s="65"/>
      <c r="K7" s="65"/>
      <c r="L7" s="65"/>
      <c r="M7" s="65"/>
      <c r="N7" s="65"/>
      <c r="O7" s="65"/>
      <c r="P7" s="65"/>
      <c r="Q7" s="65"/>
      <c r="R7" s="65"/>
      <c r="S7" s="65"/>
      <c r="T7" s="65"/>
      <c r="U7" s="72"/>
      <c r="V7" s="65"/>
      <c r="W7" s="65"/>
    </row>
    <row r="8" spans="1:23" ht="25">
      <c r="A8" s="65"/>
      <c r="B8" s="70"/>
      <c r="C8" s="160" t="s">
        <v>703</v>
      </c>
      <c r="D8" s="160"/>
      <c r="E8" s="160"/>
      <c r="F8" s="160"/>
      <c r="G8" s="160"/>
      <c r="H8" s="160"/>
      <c r="I8" s="160"/>
      <c r="J8" s="160"/>
      <c r="K8" s="73" t="s">
        <v>694</v>
      </c>
      <c r="L8" s="74"/>
      <c r="M8" s="74"/>
      <c r="N8" s="74"/>
      <c r="P8" s="74"/>
      <c r="Q8" s="74"/>
      <c r="R8" s="74"/>
      <c r="S8" s="74"/>
      <c r="T8" s="74"/>
      <c r="U8" s="72"/>
      <c r="V8" s="65"/>
      <c r="W8" s="65"/>
    </row>
    <row r="9" spans="1:23">
      <c r="A9" s="65"/>
      <c r="B9" s="70"/>
      <c r="C9" s="75"/>
      <c r="D9" s="75"/>
      <c r="E9" s="75"/>
      <c r="F9" s="75"/>
      <c r="G9" s="75"/>
      <c r="H9" s="75"/>
      <c r="I9" s="75"/>
      <c r="J9" s="75"/>
      <c r="K9" s="75"/>
      <c r="L9" s="75"/>
      <c r="M9" s="75"/>
      <c r="N9" s="75"/>
      <c r="O9" s="75"/>
      <c r="P9" s="75"/>
      <c r="Q9" s="75"/>
      <c r="R9" s="75"/>
      <c r="S9" s="75"/>
      <c r="T9" s="75"/>
      <c r="U9" s="72"/>
      <c r="V9" s="65"/>
      <c r="W9" s="65"/>
    </row>
    <row r="10" spans="1:23">
      <c r="A10" s="65"/>
      <c r="B10" s="70"/>
      <c r="C10" s="75" t="s">
        <v>695</v>
      </c>
      <c r="D10" s="75"/>
      <c r="E10" s="75"/>
      <c r="F10" s="75"/>
      <c r="G10" s="75"/>
      <c r="H10" s="75"/>
      <c r="I10" s="75"/>
      <c r="J10" s="75"/>
      <c r="K10" s="75"/>
      <c r="L10" s="75"/>
      <c r="M10" s="75"/>
      <c r="N10" s="75"/>
      <c r="O10" s="75"/>
      <c r="P10" s="75"/>
      <c r="Q10" s="75"/>
      <c r="R10" s="75"/>
      <c r="S10" s="75"/>
      <c r="T10" s="75"/>
      <c r="U10" s="72"/>
      <c r="V10" s="65"/>
      <c r="W10" s="65"/>
    </row>
    <row r="11" spans="1:23">
      <c r="A11" s="65"/>
      <c r="B11" s="70"/>
      <c r="C11" s="75"/>
      <c r="D11" s="75"/>
      <c r="E11" s="75"/>
      <c r="F11" s="75"/>
      <c r="G11" s="75"/>
      <c r="H11" s="75"/>
      <c r="I11" s="75"/>
      <c r="J11" s="75"/>
      <c r="K11" s="75"/>
      <c r="L11" s="75"/>
      <c r="M11" s="75"/>
      <c r="N11" s="75"/>
      <c r="O11" s="75"/>
      <c r="P11" s="75"/>
      <c r="Q11" s="75"/>
      <c r="R11" s="75"/>
      <c r="S11" s="75"/>
      <c r="T11" s="75"/>
      <c r="U11" s="72"/>
      <c r="V11" s="65"/>
      <c r="W11" s="65"/>
    </row>
    <row r="12" spans="1:23" ht="18">
      <c r="A12" s="65"/>
      <c r="B12" s="70"/>
      <c r="C12" s="76" t="s">
        <v>696</v>
      </c>
      <c r="D12" s="65"/>
      <c r="E12" s="65"/>
      <c r="F12" s="65"/>
      <c r="G12" s="65"/>
      <c r="H12" s="65"/>
      <c r="I12" s="65"/>
      <c r="J12" s="65"/>
      <c r="K12" s="65"/>
      <c r="L12" s="65"/>
      <c r="M12" s="65"/>
      <c r="N12" s="65"/>
      <c r="O12" s="65"/>
      <c r="P12" s="65"/>
      <c r="Q12" s="65"/>
      <c r="R12" s="65"/>
      <c r="S12" s="65"/>
      <c r="T12" s="65"/>
      <c r="U12" s="72"/>
      <c r="V12" s="65"/>
      <c r="W12" s="65"/>
    </row>
    <row r="13" spans="1:23">
      <c r="A13" s="65"/>
      <c r="B13" s="70"/>
      <c r="C13" s="65"/>
      <c r="D13" s="65"/>
      <c r="E13" s="65"/>
      <c r="F13" s="65"/>
      <c r="G13" s="65"/>
      <c r="H13" s="65"/>
      <c r="I13" s="65"/>
      <c r="J13" s="65"/>
      <c r="K13" s="65"/>
      <c r="L13" s="65"/>
      <c r="M13" s="65"/>
      <c r="N13" s="65"/>
      <c r="O13" s="65"/>
      <c r="P13" s="65"/>
      <c r="Q13" s="65"/>
      <c r="R13" s="65"/>
      <c r="S13" s="65"/>
      <c r="T13" s="65"/>
      <c r="U13" s="72"/>
      <c r="V13" s="65"/>
      <c r="W13" s="65"/>
    </row>
    <row r="14" spans="1:23" ht="18" customHeight="1">
      <c r="A14" s="65"/>
      <c r="B14" s="70"/>
      <c r="C14" s="77" t="s">
        <v>697</v>
      </c>
      <c r="E14" s="78"/>
      <c r="F14" s="78"/>
      <c r="G14" s="79" t="s">
        <v>708</v>
      </c>
      <c r="H14" s="78"/>
      <c r="I14" s="78"/>
      <c r="J14" s="78"/>
      <c r="K14" s="78"/>
      <c r="L14" s="78"/>
      <c r="M14" s="78"/>
      <c r="N14" s="78"/>
      <c r="O14" s="78"/>
      <c r="P14" s="78"/>
      <c r="Q14" s="78"/>
      <c r="R14" s="78"/>
      <c r="S14" s="78"/>
      <c r="T14" s="78"/>
      <c r="U14" s="72"/>
      <c r="V14" s="65"/>
      <c r="W14" s="65"/>
    </row>
    <row r="15" spans="1:23" ht="18" customHeight="1">
      <c r="A15" s="65"/>
      <c r="B15" s="70"/>
      <c r="C15" s="77" t="s">
        <v>698</v>
      </c>
      <c r="E15" s="78"/>
      <c r="F15" s="78"/>
      <c r="G15" s="79" t="s">
        <v>699</v>
      </c>
      <c r="H15" s="78"/>
      <c r="I15" s="78"/>
      <c r="J15" s="78"/>
      <c r="K15" s="78"/>
      <c r="L15" s="78"/>
      <c r="M15" s="78"/>
      <c r="N15" s="78"/>
      <c r="O15" s="78"/>
      <c r="P15" s="78"/>
      <c r="Q15" s="78"/>
      <c r="R15" s="78"/>
      <c r="S15" s="78"/>
      <c r="T15" s="78"/>
      <c r="U15" s="72"/>
      <c r="V15" s="65"/>
      <c r="W15" s="65"/>
    </row>
    <row r="16" spans="1:23" ht="18">
      <c r="A16" s="65"/>
      <c r="B16" s="70"/>
      <c r="C16" s="77" t="s">
        <v>700</v>
      </c>
      <c r="E16" s="65"/>
      <c r="F16" s="65"/>
      <c r="G16" s="79" t="s">
        <v>701</v>
      </c>
      <c r="H16" s="65"/>
      <c r="I16" s="65"/>
      <c r="J16" s="65"/>
      <c r="K16" s="65"/>
      <c r="L16" s="65"/>
      <c r="M16" s="65"/>
      <c r="N16" s="65"/>
      <c r="O16" s="65"/>
      <c r="P16" s="65"/>
      <c r="Q16" s="65"/>
      <c r="R16" s="65"/>
      <c r="S16" s="65"/>
      <c r="T16" s="65"/>
      <c r="U16" s="72"/>
      <c r="V16" s="65"/>
      <c r="W16" s="65"/>
    </row>
    <row r="17" spans="1:23" ht="18">
      <c r="A17" s="65"/>
      <c r="B17" s="70"/>
      <c r="C17" s="77" t="s">
        <v>709</v>
      </c>
      <c r="E17" s="65"/>
      <c r="F17" s="65"/>
      <c r="G17" s="79" t="s">
        <v>710</v>
      </c>
      <c r="H17" s="65"/>
      <c r="I17" s="65"/>
      <c r="J17" s="65"/>
      <c r="K17" s="65"/>
      <c r="L17" s="65"/>
      <c r="M17" s="65"/>
      <c r="N17" s="65"/>
      <c r="O17" s="65"/>
      <c r="P17" s="65"/>
      <c r="Q17" s="65"/>
      <c r="R17" s="65"/>
      <c r="S17" s="65"/>
      <c r="T17" s="65"/>
      <c r="U17" s="72"/>
      <c r="V17" s="65"/>
      <c r="W17" s="65"/>
    </row>
    <row r="18" spans="1:23" ht="18">
      <c r="A18" s="65"/>
      <c r="B18" s="70"/>
      <c r="C18" s="77" t="s">
        <v>711</v>
      </c>
      <c r="E18" s="65"/>
      <c r="F18" s="65"/>
      <c r="G18" s="79" t="s">
        <v>712</v>
      </c>
      <c r="H18" s="65"/>
      <c r="I18" s="65"/>
      <c r="J18" s="65"/>
      <c r="K18" s="65"/>
      <c r="L18" s="65"/>
      <c r="M18" s="65"/>
      <c r="N18" s="65"/>
      <c r="O18" s="65"/>
      <c r="P18" s="65"/>
      <c r="Q18" s="65"/>
      <c r="R18" s="65"/>
      <c r="S18" s="65"/>
      <c r="T18" s="65"/>
      <c r="U18" s="72"/>
      <c r="V18" s="65"/>
      <c r="W18" s="65"/>
    </row>
    <row r="19" spans="1:23" ht="24.9" customHeight="1">
      <c r="A19" s="65"/>
      <c r="B19" s="70"/>
      <c r="C19" s="77" t="s">
        <v>1034</v>
      </c>
      <c r="E19" s="78"/>
      <c r="F19" s="78"/>
      <c r="G19" s="79" t="s">
        <v>702</v>
      </c>
      <c r="H19" s="78"/>
      <c r="I19" s="78"/>
      <c r="J19" s="78"/>
      <c r="K19" s="78"/>
      <c r="L19" s="78"/>
      <c r="M19" s="78"/>
      <c r="N19" s="78"/>
      <c r="O19" s="78"/>
      <c r="P19" s="78"/>
      <c r="Q19" s="78"/>
      <c r="R19" s="78"/>
      <c r="S19" s="78"/>
      <c r="T19" s="78"/>
      <c r="U19" s="72"/>
      <c r="V19" s="65"/>
      <c r="W19" s="65"/>
    </row>
    <row r="20" spans="1:23" ht="60" customHeight="1">
      <c r="A20" s="65"/>
      <c r="B20" s="70"/>
      <c r="C20" s="161" t="s">
        <v>704</v>
      </c>
      <c r="D20" s="161"/>
      <c r="E20" s="161"/>
      <c r="F20" s="161"/>
      <c r="G20" s="161"/>
      <c r="H20" s="161"/>
      <c r="I20" s="161"/>
      <c r="J20" s="161"/>
      <c r="K20" s="161"/>
      <c r="L20" s="161"/>
      <c r="M20" s="161"/>
      <c r="N20" s="161"/>
      <c r="O20" s="161"/>
      <c r="P20" s="80"/>
      <c r="Q20" s="80"/>
      <c r="R20" s="80"/>
      <c r="S20" s="80"/>
      <c r="T20" s="80"/>
      <c r="U20" s="72"/>
      <c r="V20" s="65"/>
      <c r="W20" s="65"/>
    </row>
    <row r="21" spans="1:23" ht="18">
      <c r="A21" s="65"/>
      <c r="B21" s="81"/>
      <c r="C21" s="82"/>
      <c r="D21" s="75"/>
      <c r="E21" s="75"/>
      <c r="F21" s="75"/>
      <c r="G21" s="75"/>
      <c r="H21" s="83"/>
      <c r="I21" s="65"/>
      <c r="J21" s="65"/>
      <c r="K21" s="65"/>
      <c r="L21" s="65"/>
      <c r="M21" s="65"/>
      <c r="N21" s="65"/>
      <c r="O21" s="65"/>
      <c r="P21" s="65"/>
      <c r="Q21" s="65"/>
      <c r="R21" s="65"/>
      <c r="S21" s="65"/>
      <c r="T21" s="65"/>
      <c r="U21" s="72"/>
      <c r="V21" s="65"/>
      <c r="W21" s="65"/>
    </row>
    <row r="22" spans="1:23" ht="18">
      <c r="A22" s="65"/>
      <c r="B22" s="81"/>
      <c r="C22" s="74" t="s">
        <v>705</v>
      </c>
      <c r="D22" s="75"/>
      <c r="E22" s="75"/>
      <c r="F22" s="75"/>
      <c r="G22" s="75"/>
      <c r="H22" s="84"/>
      <c r="I22" s="65"/>
      <c r="J22" s="65"/>
      <c r="K22" s="65"/>
      <c r="L22" s="65"/>
      <c r="M22" s="65"/>
      <c r="N22" s="65"/>
      <c r="O22" s="65"/>
      <c r="P22" s="65"/>
      <c r="Q22" s="65"/>
      <c r="R22" s="65"/>
      <c r="S22" s="65"/>
      <c r="T22" s="65"/>
      <c r="U22" s="72"/>
      <c r="V22" s="65"/>
      <c r="W22" s="65"/>
    </row>
    <row r="23" spans="1:23">
      <c r="A23" s="65"/>
      <c r="B23" s="81"/>
      <c r="C23" s="75" t="s">
        <v>707</v>
      </c>
      <c r="D23" s="75"/>
      <c r="E23" s="75"/>
      <c r="F23" s="75"/>
      <c r="G23" s="75"/>
      <c r="H23" s="84"/>
      <c r="I23" s="65"/>
      <c r="J23" s="65"/>
      <c r="K23" s="65"/>
      <c r="L23" s="65"/>
      <c r="M23" s="65"/>
      <c r="N23" s="65"/>
      <c r="O23" s="65"/>
      <c r="P23" s="65"/>
      <c r="Q23" s="65"/>
      <c r="R23" s="65"/>
      <c r="S23" s="65"/>
      <c r="T23" s="65"/>
      <c r="U23" s="72"/>
      <c r="V23" s="65"/>
      <c r="W23" s="65"/>
    </row>
    <row r="24" spans="1:23">
      <c r="A24" s="65"/>
      <c r="B24" s="81"/>
      <c r="C24" s="89" t="s">
        <v>706</v>
      </c>
      <c r="D24" s="75"/>
      <c r="E24" s="75"/>
      <c r="F24" s="75"/>
      <c r="G24" s="75"/>
      <c r="H24" s="84"/>
      <c r="I24" s="65"/>
      <c r="J24" s="65"/>
      <c r="K24" s="65"/>
      <c r="L24" s="65"/>
      <c r="M24" s="65"/>
      <c r="N24" s="65"/>
      <c r="O24" s="65"/>
      <c r="P24" s="65"/>
      <c r="Q24" s="65"/>
      <c r="R24" s="65"/>
      <c r="S24" s="65"/>
      <c r="T24" s="65"/>
      <c r="U24" s="72"/>
      <c r="V24" s="65"/>
      <c r="W24" s="65"/>
    </row>
    <row r="25" spans="1:23">
      <c r="A25" s="65"/>
      <c r="B25" s="81"/>
      <c r="D25" s="75"/>
      <c r="E25" s="75"/>
      <c r="F25" s="75"/>
      <c r="G25" s="75"/>
      <c r="H25" s="84"/>
      <c r="I25" s="65"/>
      <c r="J25" s="65"/>
      <c r="K25" s="65"/>
      <c r="L25" s="65"/>
      <c r="M25" s="65"/>
      <c r="N25" s="65"/>
      <c r="O25" s="65"/>
      <c r="P25" s="65"/>
      <c r="Q25" s="65"/>
      <c r="R25" s="65"/>
      <c r="S25" s="65"/>
      <c r="T25" s="65"/>
      <c r="U25" s="72"/>
      <c r="V25" s="65"/>
      <c r="W25" s="65"/>
    </row>
    <row r="26" spans="1:23" ht="18" thickBot="1">
      <c r="A26" s="65"/>
      <c r="B26" s="85"/>
      <c r="C26" s="86"/>
      <c r="D26" s="86"/>
      <c r="E26" s="86"/>
      <c r="F26" s="86"/>
      <c r="G26" s="86"/>
      <c r="H26" s="87"/>
      <c r="I26" s="86"/>
      <c r="J26" s="86"/>
      <c r="K26" s="86"/>
      <c r="L26" s="86"/>
      <c r="M26" s="86"/>
      <c r="N26" s="86"/>
      <c r="O26" s="86"/>
      <c r="P26" s="86"/>
      <c r="Q26" s="86"/>
      <c r="R26" s="86"/>
      <c r="S26" s="86"/>
      <c r="T26" s="86"/>
      <c r="U26" s="88"/>
      <c r="V26" s="65"/>
      <c r="W26" s="65"/>
    </row>
    <row r="27" spans="1:23">
      <c r="A27" s="65"/>
      <c r="B27" s="65"/>
      <c r="C27" s="65"/>
      <c r="D27" s="65"/>
      <c r="E27" s="65"/>
      <c r="F27" s="65"/>
      <c r="G27" s="65"/>
      <c r="H27" s="65"/>
      <c r="I27" s="65"/>
      <c r="J27" s="65"/>
      <c r="K27" s="65"/>
      <c r="L27" s="65"/>
      <c r="M27" s="65"/>
      <c r="N27" s="65"/>
      <c r="O27" s="65"/>
      <c r="P27" s="65"/>
      <c r="Q27" s="65"/>
      <c r="R27" s="65"/>
      <c r="S27" s="65"/>
      <c r="T27" s="65"/>
      <c r="U27" s="65"/>
      <c r="V27" s="65"/>
      <c r="W27" s="65"/>
    </row>
    <row r="28" spans="1:23">
      <c r="A28" s="65"/>
      <c r="B28" s="65"/>
      <c r="C28" s="65"/>
      <c r="D28" s="65"/>
      <c r="E28" s="65"/>
      <c r="F28" s="65"/>
      <c r="G28" s="65"/>
      <c r="H28" s="65"/>
      <c r="I28" s="65"/>
      <c r="J28" s="65"/>
      <c r="K28" s="65"/>
      <c r="L28" s="65"/>
      <c r="M28" s="65"/>
      <c r="N28" s="65"/>
      <c r="O28" s="65"/>
      <c r="P28" s="65"/>
      <c r="Q28" s="65"/>
      <c r="R28" s="65"/>
      <c r="S28" s="65"/>
      <c r="T28" s="65"/>
      <c r="U28" s="65"/>
      <c r="V28" s="65"/>
      <c r="W28" s="65"/>
    </row>
  </sheetData>
  <mergeCells count="2">
    <mergeCell ref="C8:J8"/>
    <mergeCell ref="C20:O20"/>
  </mergeCells>
  <hyperlinks>
    <hyperlink ref="C24" r:id="rId1" xr:uid="{D005F73D-BE67-4ED5-96A5-47EB9F13A74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45E98-AC50-574A-B251-61A638F57C98}">
  <dimension ref="A1:AT267"/>
  <sheetViews>
    <sheetView workbookViewId="0">
      <pane xSplit="1" ySplit="1" topLeftCell="B2" activePane="bottomRight" state="frozen"/>
      <selection pane="topRight" activeCell="B1" sqref="B1"/>
      <selection pane="bottomLeft" activeCell="A2" sqref="A2"/>
      <selection pane="bottomRight" activeCell="D2" sqref="D2"/>
    </sheetView>
  </sheetViews>
  <sheetFormatPr defaultColWidth="11.453125" defaultRowHeight="14.5"/>
  <cols>
    <col min="1" max="1" width="19.453125" customWidth="1"/>
    <col min="2" max="33" width="11.453125" customWidth="1"/>
  </cols>
  <sheetData>
    <row r="1" spans="1:46">
      <c r="A1" t="s">
        <v>363</v>
      </c>
      <c r="B1" t="s">
        <v>364</v>
      </c>
      <c r="C1" t="s">
        <v>365</v>
      </c>
      <c r="D1" t="s">
        <v>366</v>
      </c>
      <c r="E1" t="s">
        <v>367</v>
      </c>
      <c r="F1" t="s">
        <v>368</v>
      </c>
      <c r="G1" t="s">
        <v>369</v>
      </c>
      <c r="H1" t="s">
        <v>370</v>
      </c>
      <c r="I1" t="s">
        <v>371</v>
      </c>
      <c r="J1" t="s">
        <v>372</v>
      </c>
      <c r="K1" t="s">
        <v>373</v>
      </c>
      <c r="L1" t="s">
        <v>374</v>
      </c>
      <c r="M1" t="s">
        <v>375</v>
      </c>
      <c r="N1" t="s">
        <v>376</v>
      </c>
      <c r="O1" t="s">
        <v>377</v>
      </c>
      <c r="P1" t="s">
        <v>378</v>
      </c>
      <c r="Q1" t="s">
        <v>379</v>
      </c>
      <c r="R1" t="s">
        <v>380</v>
      </c>
      <c r="S1" t="s">
        <v>381</v>
      </c>
      <c r="T1" t="s">
        <v>382</v>
      </c>
      <c r="U1" t="s">
        <v>383</v>
      </c>
      <c r="V1" t="s">
        <v>384</v>
      </c>
      <c r="W1" t="s">
        <v>385</v>
      </c>
      <c r="X1" t="s">
        <v>386</v>
      </c>
      <c r="Y1" t="s">
        <v>387</v>
      </c>
      <c r="Z1" t="s">
        <v>388</v>
      </c>
      <c r="AA1" t="s">
        <v>389</v>
      </c>
      <c r="AB1" t="s">
        <v>390</v>
      </c>
      <c r="AC1" t="s">
        <v>391</v>
      </c>
      <c r="AD1" t="s">
        <v>392</v>
      </c>
      <c r="AE1" t="s">
        <v>393</v>
      </c>
      <c r="AF1" t="s">
        <v>394</v>
      </c>
      <c r="AG1" t="s">
        <v>395</v>
      </c>
      <c r="AH1" t="s">
        <v>396</v>
      </c>
      <c r="AI1" t="s">
        <v>397</v>
      </c>
      <c r="AJ1" t="s">
        <v>398</v>
      </c>
      <c r="AK1" t="s">
        <v>399</v>
      </c>
      <c r="AL1" t="s">
        <v>686</v>
      </c>
      <c r="AM1" t="s">
        <v>681</v>
      </c>
      <c r="AN1" t="s">
        <v>682</v>
      </c>
      <c r="AO1" t="s">
        <v>683</v>
      </c>
      <c r="AP1" t="s">
        <v>684</v>
      </c>
      <c r="AQ1" t="s">
        <v>685</v>
      </c>
      <c r="AR1" t="s">
        <v>687</v>
      </c>
      <c r="AS1" t="s">
        <v>689</v>
      </c>
      <c r="AT1" t="s">
        <v>688</v>
      </c>
    </row>
    <row r="2" spans="1:46">
      <c r="A2" t="s">
        <v>18</v>
      </c>
      <c r="B2" t="s">
        <v>204</v>
      </c>
      <c r="C2" t="s">
        <v>628</v>
      </c>
      <c r="D2" t="s">
        <v>629</v>
      </c>
      <c r="Q2">
        <v>1280.4631706577791</v>
      </c>
      <c r="R2">
        <v>1292.3334372293787</v>
      </c>
      <c r="S2">
        <v>1260.060580519819</v>
      </c>
      <c r="T2">
        <v>1352.3206265474976</v>
      </c>
      <c r="U2">
        <v>1366.9931457809275</v>
      </c>
      <c r="V2">
        <v>1528.3445777794443</v>
      </c>
      <c r="W2">
        <v>1556.8444515450151</v>
      </c>
      <c r="X2">
        <v>1823.742614485117</v>
      </c>
      <c r="Y2">
        <v>2026.1638179799706</v>
      </c>
      <c r="Z2">
        <v>1961.0963165574083</v>
      </c>
      <c r="AA2">
        <v>2122.8307587067638</v>
      </c>
      <c r="AB2">
        <v>2165.340914755604</v>
      </c>
      <c r="AC2">
        <v>2144.4496335206322</v>
      </c>
      <c r="AD2">
        <v>2108.714172811864</v>
      </c>
      <c r="AE2">
        <v>2101.4221865480695</v>
      </c>
      <c r="AF2">
        <v>2096.0931105533659</v>
      </c>
      <c r="AG2">
        <v>2060.6989729279699</v>
      </c>
      <c r="AH2">
        <v>2079.9218609882369</v>
      </c>
      <c r="AI2">
        <v>1968.3410015211643</v>
      </c>
      <c r="AJ2">
        <v>1517.0162662229004</v>
      </c>
      <c r="AL2" s="57">
        <f>(AE2-AD2)/AD2</f>
        <v>-3.4580249698189648E-3</v>
      </c>
      <c r="AM2" s="57">
        <f>(AF2-AE2)/AE2</f>
        <v>-2.5359378181199397E-3</v>
      </c>
      <c r="AN2" s="57">
        <f t="shared" ref="AN2:AQ2" si="0">(AG2-AF2)/AF2</f>
        <v>-1.6885765926711177E-2</v>
      </c>
      <c r="AO2" s="57">
        <f t="shared" si="0"/>
        <v>9.3283338870955596E-3</v>
      </c>
      <c r="AP2" s="57">
        <f t="shared" si="0"/>
        <v>-5.3646659309622771E-2</v>
      </c>
      <c r="AQ2" s="57">
        <f t="shared" si="0"/>
        <v>-0.22929194430714658</v>
      </c>
      <c r="AR2" s="58">
        <f>AVERAGE(AM2:AP2)</f>
        <v>-1.5935007291839581E-2</v>
      </c>
      <c r="AS2" s="58">
        <f>AVERAGE(AM2:AO2)</f>
        <v>-3.3644566192451851E-3</v>
      </c>
      <c r="AT2" s="58">
        <f>(AH2-U2)/U2</f>
        <v>0.52153057051360108</v>
      </c>
    </row>
    <row r="3" spans="1:46">
      <c r="A3" t="s">
        <v>402</v>
      </c>
      <c r="B3" t="s">
        <v>403</v>
      </c>
      <c r="C3" t="s">
        <v>628</v>
      </c>
      <c r="D3" t="s">
        <v>629</v>
      </c>
      <c r="E3">
        <v>3037.2974661181074</v>
      </c>
      <c r="F3">
        <v>2955.6422383963977</v>
      </c>
      <c r="G3">
        <v>2823.9403664100037</v>
      </c>
      <c r="H3">
        <v>2737.7312400753399</v>
      </c>
      <c r="I3">
        <v>2715.1311157203845</v>
      </c>
      <c r="J3">
        <v>2764.3050168270761</v>
      </c>
      <c r="K3">
        <v>2838.6920292346199</v>
      </c>
      <c r="L3">
        <v>2886.5662346724025</v>
      </c>
      <c r="M3">
        <v>2867.9602433588084</v>
      </c>
      <c r="N3">
        <v>2873.5537350760032</v>
      </c>
      <c r="O3">
        <v>2897.1408413109639</v>
      </c>
      <c r="P3">
        <v>2928.0629463173882</v>
      </c>
      <c r="Q3">
        <v>2966.0398061962587</v>
      </c>
      <c r="R3">
        <v>2985.9185514868677</v>
      </c>
      <c r="S3">
        <v>3075.5462301732418</v>
      </c>
      <c r="T3">
        <v>3185.3941233097598</v>
      </c>
      <c r="U3">
        <v>3310.5150078524543</v>
      </c>
      <c r="V3">
        <v>3440.8412463966406</v>
      </c>
      <c r="W3">
        <v>3501.8380513973789</v>
      </c>
      <c r="X3">
        <v>3431.1780293812767</v>
      </c>
      <c r="Y3">
        <v>3513.3159199138131</v>
      </c>
      <c r="Z3">
        <v>3558.3785276095441</v>
      </c>
      <c r="AA3">
        <v>3543.8249458985856</v>
      </c>
      <c r="AB3">
        <v>3593.299064668779</v>
      </c>
      <c r="AC3">
        <v>3642.8753728548822</v>
      </c>
      <c r="AD3">
        <v>3658.5335880715597</v>
      </c>
      <c r="AE3">
        <v>3654.5788150782519</v>
      </c>
      <c r="AF3">
        <v>3659.0590969348877</v>
      </c>
      <c r="AG3">
        <v>3661.3605658734073</v>
      </c>
      <c r="AH3">
        <v>3648.2203016629114</v>
      </c>
      <c r="AI3">
        <v>3455.023118998186</v>
      </c>
      <c r="AJ3">
        <v>3519.1748399236171</v>
      </c>
      <c r="AK3">
        <v>3553.9133700589255</v>
      </c>
      <c r="AL3" s="57">
        <f t="shared" ref="AL3:AL66" si="1">(AE3-AD3)/AD3</f>
        <v>-1.0809721704352208E-3</v>
      </c>
      <c r="AM3" s="57">
        <f t="shared" ref="AM3:AM66" si="2">(AF3-AE3)/AE3</f>
        <v>1.2259365807493065E-3</v>
      </c>
      <c r="AN3" s="57">
        <f t="shared" ref="AN3:AN66" si="3">(AG3-AF3)/AF3</f>
        <v>6.2897834594893777E-4</v>
      </c>
      <c r="AO3" s="57">
        <f t="shared" ref="AO3:AO66" si="4">(AH3-AG3)/AG3</f>
        <v>-3.588901987139109E-3</v>
      </c>
      <c r="AP3" s="57">
        <f t="shared" ref="AP3:AP66" si="5">(AI3-AH3)/AH3</f>
        <v>-5.2956555988864874E-2</v>
      </c>
      <c r="AQ3" s="57">
        <f t="shared" ref="AQ3:AQ66" si="6">(AJ3-AI3)/AI3</f>
        <v>1.8567667629394189E-2</v>
      </c>
      <c r="AR3" s="58">
        <f t="shared" ref="AR3:AR66" si="7">AVERAGE(AM3:AP3)</f>
        <v>-1.3672635762326435E-2</v>
      </c>
      <c r="AS3" s="58">
        <f t="shared" ref="AS3:AS66" si="8">AVERAGE(AM3:AO3)</f>
        <v>-5.7799568681362158E-4</v>
      </c>
      <c r="AT3" s="58">
        <f t="shared" ref="AT3:AT66" si="9">(AH3-U3)/U3</f>
        <v>0.10200989665034867</v>
      </c>
    </row>
    <row r="4" spans="1:46">
      <c r="A4" t="s">
        <v>404</v>
      </c>
      <c r="B4" t="s">
        <v>405</v>
      </c>
      <c r="C4" t="s">
        <v>628</v>
      </c>
      <c r="D4" t="s">
        <v>629</v>
      </c>
      <c r="E4">
        <v>2788.301038944353</v>
      </c>
      <c r="F4">
        <v>2750.7907638850947</v>
      </c>
      <c r="G4">
        <v>2743.855561114297</v>
      </c>
      <c r="H4">
        <v>2644.7096829666557</v>
      </c>
      <c r="I4">
        <v>2575.0641765963287</v>
      </c>
      <c r="J4">
        <v>2561.6654459161623</v>
      </c>
      <c r="K4">
        <v>2612.1947949644195</v>
      </c>
      <c r="L4">
        <v>2654.3849272832999</v>
      </c>
      <c r="M4">
        <v>2676.5298446054758</v>
      </c>
      <c r="N4">
        <v>2649.5558535197847</v>
      </c>
      <c r="O4">
        <v>2671.5991878481332</v>
      </c>
      <c r="P4">
        <v>2734.2576330435741</v>
      </c>
      <c r="Q4">
        <v>2907.9833895192528</v>
      </c>
      <c r="R4">
        <v>2982.7083369103461</v>
      </c>
      <c r="S4">
        <v>3128.2966958631291</v>
      </c>
      <c r="T4">
        <v>3217.7023897375416</v>
      </c>
      <c r="U4">
        <v>3296.9527640801352</v>
      </c>
      <c r="V4">
        <v>3379.5520789033835</v>
      </c>
      <c r="W4">
        <v>3491.547420475646</v>
      </c>
      <c r="X4">
        <v>3599.3515419945088</v>
      </c>
      <c r="Y4">
        <v>3737.506710207922</v>
      </c>
      <c r="Z4">
        <v>3811.7603759460212</v>
      </c>
      <c r="AA4">
        <v>3901.7248294744431</v>
      </c>
      <c r="AB4">
        <v>4026.2319164524993</v>
      </c>
      <c r="AC4">
        <v>4146.9946218088608</v>
      </c>
      <c r="AD4">
        <v>4148.5472719814379</v>
      </c>
      <c r="AE4">
        <v>4055.9432537530192</v>
      </c>
      <c r="AF4">
        <v>4051.271199235121</v>
      </c>
      <c r="AG4">
        <v>4064.0798939050251</v>
      </c>
      <c r="AH4">
        <v>4093.4428528355729</v>
      </c>
      <c r="AI4">
        <v>3957.9338040931812</v>
      </c>
      <c r="AJ4">
        <v>4014.6079651051905</v>
      </c>
      <c r="AK4">
        <v>4063.8576905389441</v>
      </c>
      <c r="AL4" s="57">
        <f t="shared" si="1"/>
        <v>-2.2322035198646527E-2</v>
      </c>
      <c r="AM4" s="57">
        <f t="shared" si="2"/>
        <v>-1.1519033244794825E-3</v>
      </c>
      <c r="AN4" s="57">
        <f t="shared" si="3"/>
        <v>3.1616482925957536E-3</v>
      </c>
      <c r="AO4" s="57">
        <f t="shared" si="4"/>
        <v>7.2249954964182699E-3</v>
      </c>
      <c r="AP4" s="57">
        <f t="shared" si="5"/>
        <v>-3.3103930753185712E-2</v>
      </c>
      <c r="AQ4" s="57">
        <f t="shared" si="6"/>
        <v>1.431912806459738E-2</v>
      </c>
      <c r="AR4" s="58">
        <f t="shared" si="7"/>
        <v>-5.9672975721627927E-3</v>
      </c>
      <c r="AS4" s="58">
        <f t="shared" si="8"/>
        <v>3.0782468215115135E-3</v>
      </c>
      <c r="AT4" s="58">
        <f t="shared" si="9"/>
        <v>0.24158371252178434</v>
      </c>
    </row>
    <row r="5" spans="1:46">
      <c r="A5" t="s">
        <v>19</v>
      </c>
      <c r="B5" t="s">
        <v>205</v>
      </c>
      <c r="C5" t="s">
        <v>628</v>
      </c>
      <c r="D5" t="s">
        <v>629</v>
      </c>
      <c r="E5">
        <v>4827.0277050902869</v>
      </c>
      <c r="F5">
        <v>3496.3696258757814</v>
      </c>
      <c r="G5">
        <v>3264.8207568289322</v>
      </c>
      <c r="H5">
        <v>3598.8102667231437</v>
      </c>
      <c r="I5">
        <v>3921.6149701916693</v>
      </c>
      <c r="J5">
        <v>4471.6017020713252</v>
      </c>
      <c r="K5">
        <v>4908.9323920198731</v>
      </c>
      <c r="L5">
        <v>4400.3127539301659</v>
      </c>
      <c r="M5">
        <v>4819.0678323910633</v>
      </c>
      <c r="N5">
        <v>5474.8499141414532</v>
      </c>
      <c r="O5">
        <v>5892.5821911122839</v>
      </c>
      <c r="P5">
        <v>6441.4406981576603</v>
      </c>
      <c r="Q5">
        <v>6753.8811903883661</v>
      </c>
      <c r="R5">
        <v>7153.9953994332327</v>
      </c>
      <c r="S5">
        <v>7580.1281143081615</v>
      </c>
      <c r="T5">
        <v>8040.0813770370478</v>
      </c>
      <c r="U5">
        <v>8568.5497336690532</v>
      </c>
      <c r="V5">
        <v>9150.1168205784779</v>
      </c>
      <c r="W5">
        <v>9912.1484702204889</v>
      </c>
      <c r="X5">
        <v>10313.901711226184</v>
      </c>
      <c r="Y5">
        <v>10749.466426347361</v>
      </c>
      <c r="Z5">
        <v>11052.777934734202</v>
      </c>
      <c r="AA5">
        <v>11227.950407469983</v>
      </c>
      <c r="AB5">
        <v>11361.252491829775</v>
      </c>
      <c r="AC5">
        <v>11586.817445882331</v>
      </c>
      <c r="AD5">
        <v>11878.437602077734</v>
      </c>
      <c r="AE5">
        <v>12291.842060194433</v>
      </c>
      <c r="AF5">
        <v>12770.991863440533</v>
      </c>
      <c r="AG5">
        <v>13317.119263680868</v>
      </c>
      <c r="AH5">
        <v>13653.182207384994</v>
      </c>
      <c r="AI5">
        <v>13278.369768708613</v>
      </c>
      <c r="AJ5">
        <v>14595.944385954317</v>
      </c>
      <c r="AK5">
        <v>15501.662931463454</v>
      </c>
      <c r="AL5" s="57">
        <f t="shared" si="1"/>
        <v>3.4802932167138458E-2</v>
      </c>
      <c r="AM5" s="57">
        <f t="shared" si="2"/>
        <v>3.8981122674669418E-2</v>
      </c>
      <c r="AN5" s="57">
        <f t="shared" si="3"/>
        <v>4.276311551052913E-2</v>
      </c>
      <c r="AO5" s="57">
        <f t="shared" si="4"/>
        <v>2.5235408428056529E-2</v>
      </c>
      <c r="AP5" s="57">
        <f t="shared" si="5"/>
        <v>-2.7452386775710456E-2</v>
      </c>
      <c r="AQ5" s="57">
        <f t="shared" si="6"/>
        <v>9.9227137080536695E-2</v>
      </c>
      <c r="AR5" s="58">
        <f t="shared" si="7"/>
        <v>1.9881814959386152E-2</v>
      </c>
      <c r="AS5" s="58">
        <f t="shared" si="8"/>
        <v>3.5659882204418354E-2</v>
      </c>
      <c r="AT5" s="58">
        <f t="shared" si="9"/>
        <v>0.59340642602989258</v>
      </c>
    </row>
    <row r="6" spans="1:46">
      <c r="A6" t="s">
        <v>20</v>
      </c>
      <c r="B6" t="s">
        <v>206</v>
      </c>
      <c r="C6" t="s">
        <v>628</v>
      </c>
      <c r="D6" t="s">
        <v>629</v>
      </c>
      <c r="E6">
        <v>8828.8744734948596</v>
      </c>
      <c r="F6">
        <v>8517.3769617051639</v>
      </c>
      <c r="G6">
        <v>8471.5276053104044</v>
      </c>
      <c r="H6">
        <v>8109.8835591866382</v>
      </c>
      <c r="I6">
        <v>7869.2702717190059</v>
      </c>
      <c r="J6">
        <v>8013.1234420948595</v>
      </c>
      <c r="K6">
        <v>8195.8604795122628</v>
      </c>
      <c r="L6">
        <v>8147.8781980179883</v>
      </c>
      <c r="M6">
        <v>8435.035658358307</v>
      </c>
      <c r="N6">
        <v>8584.0714959414836</v>
      </c>
      <c r="O6">
        <v>8786.1903496569557</v>
      </c>
      <c r="P6">
        <v>8926.1101335889471</v>
      </c>
      <c r="Q6">
        <v>9299.6821337387428</v>
      </c>
      <c r="R6">
        <v>9835.1617094611793</v>
      </c>
      <c r="S6">
        <v>10114.725555392348</v>
      </c>
      <c r="T6">
        <v>10566.372839117374</v>
      </c>
      <c r="U6">
        <v>10592.247111248395</v>
      </c>
      <c r="V6">
        <v>10775.532106707769</v>
      </c>
      <c r="W6">
        <v>10847.176634377071</v>
      </c>
      <c r="X6">
        <v>10824.576361633995</v>
      </c>
      <c r="Y6">
        <v>11007.746606244418</v>
      </c>
      <c r="Z6">
        <v>11113.968892521521</v>
      </c>
      <c r="AA6">
        <v>11270.701045131036</v>
      </c>
      <c r="AB6">
        <v>11360.63761170583</v>
      </c>
      <c r="AC6">
        <v>11561.259795438518</v>
      </c>
      <c r="AD6">
        <v>11751.634119110116</v>
      </c>
      <c r="AE6">
        <v>11888.322966678315</v>
      </c>
      <c r="AF6">
        <v>11809.483033384611</v>
      </c>
      <c r="AG6">
        <v>11725.877741425655</v>
      </c>
      <c r="AH6">
        <v>11627.279917739783</v>
      </c>
      <c r="AI6">
        <v>10844.770763706258</v>
      </c>
      <c r="AJ6">
        <v>11029.138782119184</v>
      </c>
      <c r="AK6">
        <v>11187.382302720987</v>
      </c>
      <c r="AL6" s="57">
        <f t="shared" si="1"/>
        <v>1.1631475774583564E-2</v>
      </c>
      <c r="AM6" s="57">
        <f t="shared" si="2"/>
        <v>-6.6317119340283783E-3</v>
      </c>
      <c r="AN6" s="57">
        <f t="shared" si="3"/>
        <v>-7.0795048117356192E-3</v>
      </c>
      <c r="AO6" s="57">
        <f t="shared" si="4"/>
        <v>-8.4085665789897738E-3</v>
      </c>
      <c r="AP6" s="57">
        <f t="shared" si="5"/>
        <v>-6.7299416507522802E-2</v>
      </c>
      <c r="AQ6" s="57">
        <f t="shared" si="6"/>
        <v>1.7000637674144569E-2</v>
      </c>
      <c r="AR6" s="58">
        <f t="shared" si="7"/>
        <v>-2.2354799958069143E-2</v>
      </c>
      <c r="AS6" s="58">
        <f t="shared" si="8"/>
        <v>-7.3732611082512568E-3</v>
      </c>
      <c r="AT6" s="58">
        <f t="shared" si="9"/>
        <v>9.7716074372192416E-2</v>
      </c>
    </row>
    <row r="7" spans="1:46">
      <c r="A7" t="s">
        <v>412</v>
      </c>
      <c r="B7" t="s">
        <v>413</v>
      </c>
      <c r="C7" t="s">
        <v>628</v>
      </c>
      <c r="D7" t="s">
        <v>629</v>
      </c>
      <c r="AL7" s="57" t="e">
        <f t="shared" si="1"/>
        <v>#DIV/0!</v>
      </c>
      <c r="AM7" s="57" t="e">
        <f t="shared" si="2"/>
        <v>#DIV/0!</v>
      </c>
      <c r="AN7" s="57" t="e">
        <f t="shared" si="3"/>
        <v>#DIV/0!</v>
      </c>
      <c r="AO7" s="57" t="e">
        <f t="shared" si="4"/>
        <v>#DIV/0!</v>
      </c>
      <c r="AP7" s="57" t="e">
        <f t="shared" si="5"/>
        <v>#DIV/0!</v>
      </c>
      <c r="AQ7" s="57" t="e">
        <f t="shared" si="6"/>
        <v>#DIV/0!</v>
      </c>
      <c r="AR7" s="58" t="e">
        <f t="shared" si="7"/>
        <v>#DIV/0!</v>
      </c>
      <c r="AS7" s="58" t="e">
        <f t="shared" si="8"/>
        <v>#DIV/0!</v>
      </c>
      <c r="AT7" s="58" t="e">
        <f t="shared" si="9"/>
        <v>#DIV/0!</v>
      </c>
    </row>
    <row r="8" spans="1:46">
      <c r="A8" t="s">
        <v>408</v>
      </c>
      <c r="B8" t="s">
        <v>409</v>
      </c>
      <c r="C8" t="s">
        <v>628</v>
      </c>
      <c r="D8" t="s">
        <v>629</v>
      </c>
      <c r="AL8" s="57" t="e">
        <f t="shared" si="1"/>
        <v>#DIV/0!</v>
      </c>
      <c r="AM8" s="57" t="e">
        <f t="shared" si="2"/>
        <v>#DIV/0!</v>
      </c>
      <c r="AN8" s="57" t="e">
        <f t="shared" si="3"/>
        <v>#DIV/0!</v>
      </c>
      <c r="AO8" s="57" t="e">
        <f t="shared" si="4"/>
        <v>#DIV/0!</v>
      </c>
      <c r="AP8" s="57" t="e">
        <f t="shared" si="5"/>
        <v>#DIV/0!</v>
      </c>
      <c r="AQ8" s="57" t="e">
        <f t="shared" si="6"/>
        <v>#DIV/0!</v>
      </c>
      <c r="AR8" s="58" t="e">
        <f t="shared" si="7"/>
        <v>#DIV/0!</v>
      </c>
      <c r="AS8" s="58" t="e">
        <f t="shared" si="8"/>
        <v>#DIV/0!</v>
      </c>
      <c r="AT8" s="58" t="e">
        <f t="shared" si="9"/>
        <v>#DIV/0!</v>
      </c>
    </row>
    <row r="9" spans="1:46">
      <c r="A9" t="s">
        <v>406</v>
      </c>
      <c r="B9" t="s">
        <v>407</v>
      </c>
      <c r="C9" t="s">
        <v>628</v>
      </c>
      <c r="D9" t="s">
        <v>629</v>
      </c>
      <c r="E9">
        <v>5793.084512040452</v>
      </c>
      <c r="F9">
        <v>5659.1193296602569</v>
      </c>
      <c r="G9">
        <v>5158.3838352269604</v>
      </c>
      <c r="H9">
        <v>3799.1948989203433</v>
      </c>
      <c r="I9">
        <v>3728.886198552123</v>
      </c>
      <c r="J9">
        <v>4149.4457335506268</v>
      </c>
      <c r="K9">
        <v>4557.1477739314723</v>
      </c>
      <c r="L9">
        <v>4728.2923423160573</v>
      </c>
      <c r="M9">
        <v>4790.4186097767988</v>
      </c>
      <c r="N9">
        <v>4739.5096390453355</v>
      </c>
      <c r="O9">
        <v>4728.3743681359238</v>
      </c>
      <c r="P9">
        <v>4768.008893978129</v>
      </c>
      <c r="Q9">
        <v>5241.8205874263267</v>
      </c>
      <c r="R9">
        <v>5217.3905191863842</v>
      </c>
      <c r="S9">
        <v>5589.2379356663505</v>
      </c>
      <c r="T9">
        <v>6204.58875174683</v>
      </c>
      <c r="U9">
        <v>6677.019740086721</v>
      </c>
      <c r="V9">
        <v>7340.3889091124665</v>
      </c>
      <c r="W9">
        <v>7866.1843445504992</v>
      </c>
      <c r="X9">
        <v>7646.1443576293022</v>
      </c>
      <c r="Y9">
        <v>7689.8207353675652</v>
      </c>
      <c r="Z9">
        <v>7663.2860526651557</v>
      </c>
      <c r="AA9">
        <v>8011.0500950636624</v>
      </c>
      <c r="AB9">
        <v>8099.6788284648292</v>
      </c>
      <c r="AC9">
        <v>8183.1645766116008</v>
      </c>
      <c r="AD9">
        <v>7966.8855556133303</v>
      </c>
      <c r="AE9">
        <v>7487.9250976405228</v>
      </c>
      <c r="AF9">
        <v>7216.061372670023</v>
      </c>
      <c r="AG9">
        <v>6878.5900252680676</v>
      </c>
      <c r="AH9">
        <v>6602.269211283653</v>
      </c>
      <c r="AI9">
        <v>6029.6918949533938</v>
      </c>
      <c r="AJ9">
        <v>5911.8356573844458</v>
      </c>
      <c r="AK9">
        <v>5906.1156767703296</v>
      </c>
      <c r="AL9" s="57">
        <f t="shared" si="1"/>
        <v>-6.0118907775114229E-2</v>
      </c>
      <c r="AM9" s="57">
        <f t="shared" si="2"/>
        <v>-3.6306950380174771E-2</v>
      </c>
      <c r="AN9" s="57">
        <f t="shared" si="3"/>
        <v>-4.6766695843259889E-2</v>
      </c>
      <c r="AO9" s="57">
        <f t="shared" si="4"/>
        <v>-4.0171141610325298E-2</v>
      </c>
      <c r="AP9" s="57">
        <f t="shared" si="5"/>
        <v>-8.672432129118457E-2</v>
      </c>
      <c r="AQ9" s="57">
        <f t="shared" si="6"/>
        <v>-1.9545980063689305E-2</v>
      </c>
      <c r="AR9" s="58">
        <f t="shared" si="7"/>
        <v>-5.2492277281236135E-2</v>
      </c>
      <c r="AS9" s="58">
        <f t="shared" si="8"/>
        <v>-4.108159594458665E-2</v>
      </c>
      <c r="AT9" s="58">
        <f t="shared" si="9"/>
        <v>-1.1195193621233338E-2</v>
      </c>
    </row>
    <row r="10" spans="1:46">
      <c r="A10" t="s">
        <v>414</v>
      </c>
      <c r="B10" t="s">
        <v>415</v>
      </c>
      <c r="C10" t="s">
        <v>628</v>
      </c>
      <c r="D10" t="s">
        <v>629</v>
      </c>
      <c r="E10">
        <v>15264.351921720354</v>
      </c>
      <c r="F10">
        <v>15521.592424496141</v>
      </c>
      <c r="G10">
        <v>15452.501330576733</v>
      </c>
      <c r="H10">
        <v>15978.018000267919</v>
      </c>
      <c r="I10">
        <v>16730.21391737802</v>
      </c>
      <c r="J10">
        <v>15690.644720384449</v>
      </c>
      <c r="K10">
        <v>16391.420313735471</v>
      </c>
      <c r="L10">
        <v>16943.587162458283</v>
      </c>
      <c r="M10">
        <v>17414.131176741383</v>
      </c>
      <c r="N10">
        <v>17754.221690116847</v>
      </c>
      <c r="O10">
        <v>18545.582617256983</v>
      </c>
      <c r="P10">
        <v>17432.700685877797</v>
      </c>
      <c r="Q10">
        <v>17388.22745962374</v>
      </c>
      <c r="R10">
        <v>18236.935071679283</v>
      </c>
      <c r="S10">
        <v>19077.06347739587</v>
      </c>
      <c r="T10">
        <v>20076.07379376256</v>
      </c>
      <c r="U10">
        <v>22340.385686031881</v>
      </c>
      <c r="V10">
        <v>24087.683866926462</v>
      </c>
      <c r="W10">
        <v>23726.948260397676</v>
      </c>
      <c r="X10">
        <v>20571.532727589303</v>
      </c>
      <c r="Y10">
        <v>18701.750155066009</v>
      </c>
      <c r="Z10">
        <v>18116.856451734042</v>
      </c>
      <c r="AA10">
        <v>18526.053723874931</v>
      </c>
      <c r="AB10">
        <v>18243.4826025693</v>
      </c>
      <c r="AC10">
        <v>18779.139077328888</v>
      </c>
      <c r="AD10">
        <v>19344.665612726894</v>
      </c>
      <c r="AE10">
        <v>20267.548757334167</v>
      </c>
      <c r="AF10">
        <v>20777.559498933693</v>
      </c>
      <c r="AG10">
        <v>22072.555693444472</v>
      </c>
      <c r="AH10">
        <v>22908.639255179482</v>
      </c>
      <c r="AI10">
        <v>18787.564379463463</v>
      </c>
      <c r="AJ10">
        <v>19899.88242535308</v>
      </c>
      <c r="AK10">
        <v>21457.937890413868</v>
      </c>
      <c r="AL10" s="57">
        <f t="shared" si="1"/>
        <v>4.7707371276560398E-2</v>
      </c>
      <c r="AM10" s="57">
        <f t="shared" si="2"/>
        <v>2.5163908458094613E-2</v>
      </c>
      <c r="AN10" s="57">
        <f t="shared" si="3"/>
        <v>6.2326674823250452E-2</v>
      </c>
      <c r="AO10" s="57">
        <f t="shared" si="4"/>
        <v>3.7878874261186052E-2</v>
      </c>
      <c r="AP10" s="57">
        <f t="shared" si="5"/>
        <v>-0.17989173559421573</v>
      </c>
      <c r="AQ10" s="57">
        <f t="shared" si="6"/>
        <v>5.9205015797869083E-2</v>
      </c>
      <c r="AR10" s="58">
        <f t="shared" si="7"/>
        <v>-1.3630569512921152E-2</v>
      </c>
      <c r="AS10" s="58">
        <f t="shared" si="8"/>
        <v>4.1789819180843707E-2</v>
      </c>
      <c r="AT10" s="58">
        <f t="shared" si="9"/>
        <v>2.5436157510158645E-2</v>
      </c>
    </row>
    <row r="11" spans="1:46">
      <c r="A11" t="s">
        <v>410</v>
      </c>
      <c r="B11" t="s">
        <v>411</v>
      </c>
      <c r="C11" t="s">
        <v>628</v>
      </c>
      <c r="D11" t="s">
        <v>629</v>
      </c>
      <c r="E11">
        <v>9683.2279364290898</v>
      </c>
      <c r="F11">
        <v>9725.8519534458082</v>
      </c>
      <c r="G11">
        <v>9944.5617516541115</v>
      </c>
      <c r="H11">
        <v>9936.3395828591729</v>
      </c>
      <c r="I11">
        <v>9954.2245313957064</v>
      </c>
      <c r="J11">
        <v>9975.5304581729306</v>
      </c>
      <c r="K11">
        <v>10193.845754606185</v>
      </c>
      <c r="L11">
        <v>10393.172332112847</v>
      </c>
      <c r="M11">
        <v>10685.058172175603</v>
      </c>
      <c r="N11">
        <v>10654.944245275323</v>
      </c>
      <c r="O11">
        <v>11082.742253775157</v>
      </c>
      <c r="P11">
        <v>11031.169058517629</v>
      </c>
      <c r="Q11">
        <v>10857.612037889659</v>
      </c>
      <c r="R11">
        <v>11148.020223533973</v>
      </c>
      <c r="S11">
        <v>11830.872211766027</v>
      </c>
      <c r="T11">
        <v>12190.398557436674</v>
      </c>
      <c r="U11">
        <v>12577.785014279589</v>
      </c>
      <c r="V11">
        <v>12806.208152052923</v>
      </c>
      <c r="W11">
        <v>13164.444929106512</v>
      </c>
      <c r="X11">
        <v>12892.331348826188</v>
      </c>
      <c r="Y11">
        <v>13162.02960549741</v>
      </c>
      <c r="Z11">
        <v>13329.384688101312</v>
      </c>
      <c r="AA11">
        <v>13788.172030717064</v>
      </c>
      <c r="AB11">
        <v>13836.223490935206</v>
      </c>
      <c r="AC11">
        <v>13872.227300980368</v>
      </c>
      <c r="AD11">
        <v>14148.528238836161</v>
      </c>
      <c r="AE11">
        <v>14388.859250167056</v>
      </c>
      <c r="AF11">
        <v>14332.353524291171</v>
      </c>
      <c r="AG11">
        <v>14420.012245302483</v>
      </c>
      <c r="AH11">
        <v>14358.169115707327</v>
      </c>
      <c r="AI11">
        <v>13466.489755436549</v>
      </c>
      <c r="AJ11">
        <v>13745.206183608236</v>
      </c>
      <c r="AK11">
        <v>14324.396571150874</v>
      </c>
      <c r="AL11" s="57">
        <f t="shared" si="1"/>
        <v>1.6986290536651866E-2</v>
      </c>
      <c r="AM11" s="57">
        <f t="shared" si="2"/>
        <v>-3.9270469530257078E-3</v>
      </c>
      <c r="AN11" s="57">
        <f t="shared" si="3"/>
        <v>6.1161428137216827E-3</v>
      </c>
      <c r="AO11" s="57">
        <f t="shared" si="4"/>
        <v>-4.2887016004651566E-3</v>
      </c>
      <c r="AP11" s="57">
        <f t="shared" si="5"/>
        <v>-6.2102580982648613E-2</v>
      </c>
      <c r="AQ11" s="57">
        <f t="shared" si="6"/>
        <v>2.0697036364592816E-2</v>
      </c>
      <c r="AR11" s="58">
        <f t="shared" si="7"/>
        <v>-1.605054668060445E-2</v>
      </c>
      <c r="AS11" s="58">
        <f t="shared" si="8"/>
        <v>-6.9986857992306061E-4</v>
      </c>
      <c r="AT11" s="58">
        <f t="shared" si="9"/>
        <v>0.14154989128900394</v>
      </c>
    </row>
    <row r="12" spans="1:46">
      <c r="A12" t="s">
        <v>21</v>
      </c>
      <c r="B12" t="s">
        <v>207</v>
      </c>
      <c r="C12" t="s">
        <v>628</v>
      </c>
      <c r="D12" t="s">
        <v>629</v>
      </c>
      <c r="E12">
        <v>14136.525400580345</v>
      </c>
      <c r="F12">
        <v>15209.48763096463</v>
      </c>
      <c r="G12">
        <v>16190.510705997965</v>
      </c>
      <c r="H12">
        <v>17282.964990439687</v>
      </c>
      <c r="I12">
        <v>18046.89291822294</v>
      </c>
      <c r="J12">
        <v>17303.923848564689</v>
      </c>
      <c r="K12">
        <v>18031.548191229536</v>
      </c>
      <c r="L12">
        <v>19261.898622246787</v>
      </c>
      <c r="M12">
        <v>19773.17636552934</v>
      </c>
      <c r="N12">
        <v>18884.943111737492</v>
      </c>
      <c r="O12">
        <v>18524.809607525836</v>
      </c>
      <c r="P12">
        <v>17514.50410088132</v>
      </c>
      <c r="Q12">
        <v>15439.74463336687</v>
      </c>
      <c r="R12">
        <v>16631.573976926833</v>
      </c>
      <c r="S12">
        <v>17950.151281838273</v>
      </c>
      <c r="T12">
        <v>19338.146190935659</v>
      </c>
      <c r="U12">
        <v>20679.243097676044</v>
      </c>
      <c r="V12">
        <v>22316.255525910354</v>
      </c>
      <c r="W12">
        <v>22992.390179142974</v>
      </c>
      <c r="X12">
        <v>21413.283116466086</v>
      </c>
      <c r="Y12">
        <v>23521.270175096095</v>
      </c>
      <c r="Z12">
        <v>24647.629273954146</v>
      </c>
      <c r="AA12">
        <v>24118.867515891186</v>
      </c>
      <c r="AB12">
        <v>24424.136446507135</v>
      </c>
      <c r="AC12">
        <v>23550.099059937435</v>
      </c>
      <c r="AD12">
        <v>23933.886612095299</v>
      </c>
      <c r="AE12">
        <v>23189.527445132895</v>
      </c>
      <c r="AF12">
        <v>23597.117752839007</v>
      </c>
      <c r="AG12">
        <v>22747.241657583083</v>
      </c>
      <c r="AH12">
        <v>22071.748099839431</v>
      </c>
      <c r="AI12">
        <v>19685.215869505017</v>
      </c>
      <c r="AJ12">
        <v>21527.196136701514</v>
      </c>
      <c r="AK12">
        <v>22447.088475763747</v>
      </c>
      <c r="AL12" s="57">
        <f t="shared" si="1"/>
        <v>-3.110063898214644E-2</v>
      </c>
      <c r="AM12" s="57">
        <f t="shared" si="2"/>
        <v>1.757648182656946E-2</v>
      </c>
      <c r="AN12" s="57">
        <f t="shared" si="3"/>
        <v>-3.6016097565715381E-2</v>
      </c>
      <c r="AO12" s="57">
        <f t="shared" si="4"/>
        <v>-2.9695624986621944E-2</v>
      </c>
      <c r="AP12" s="57">
        <f t="shared" si="5"/>
        <v>-0.10812610852294822</v>
      </c>
      <c r="AQ12" s="57">
        <f t="shared" si="6"/>
        <v>9.3571758593207321E-2</v>
      </c>
      <c r="AR12" s="58">
        <f t="shared" si="7"/>
        <v>-3.9065337312179024E-2</v>
      </c>
      <c r="AS12" s="58">
        <f t="shared" si="8"/>
        <v>-1.6045080241922621E-2</v>
      </c>
      <c r="AT12" s="58">
        <f t="shared" si="9"/>
        <v>6.7338296454374488E-2</v>
      </c>
    </row>
    <row r="13" spans="1:46">
      <c r="A13" t="s">
        <v>22</v>
      </c>
      <c r="B13" t="s">
        <v>208</v>
      </c>
      <c r="C13" t="s">
        <v>628</v>
      </c>
      <c r="D13" t="s">
        <v>629</v>
      </c>
      <c r="E13">
        <v>5153.2982105075562</v>
      </c>
      <c r="F13">
        <v>4473.5190883177029</v>
      </c>
      <c r="G13">
        <v>2634.9631244838888</v>
      </c>
      <c r="H13">
        <v>2484.55232933972</v>
      </c>
      <c r="I13">
        <v>2683.6375333735591</v>
      </c>
      <c r="J13">
        <v>2912.781056980732</v>
      </c>
      <c r="K13">
        <v>3105.952780744421</v>
      </c>
      <c r="L13">
        <v>3236.0605083240644</v>
      </c>
      <c r="M13">
        <v>3505.36840234803</v>
      </c>
      <c r="N13">
        <v>3660.0341195530091</v>
      </c>
      <c r="O13">
        <v>3921.8575218759879</v>
      </c>
      <c r="P13">
        <v>4346.907505596685</v>
      </c>
      <c r="Q13">
        <v>4965.2243590476392</v>
      </c>
      <c r="R13">
        <v>5698.7784765625074</v>
      </c>
      <c r="S13">
        <v>6334.856153109271</v>
      </c>
      <c r="T13">
        <v>7259.2038923541486</v>
      </c>
      <c r="U13">
        <v>8273.7856997295621</v>
      </c>
      <c r="V13">
        <v>9476.4714935994634</v>
      </c>
      <c r="W13">
        <v>10201.559451038554</v>
      </c>
      <c r="X13">
        <v>8819.6774594062717</v>
      </c>
      <c r="Y13">
        <v>9068.7876513900628</v>
      </c>
      <c r="Z13">
        <v>9551.1581308567329</v>
      </c>
      <c r="AA13">
        <v>10289.975631267072</v>
      </c>
      <c r="AB13">
        <v>10677.303654819461</v>
      </c>
      <c r="AC13">
        <v>11105.532499626115</v>
      </c>
      <c r="AD13">
        <v>11506.038989675642</v>
      </c>
      <c r="AE13">
        <v>11580.38364317509</v>
      </c>
      <c r="AF13">
        <v>12509.639606481782</v>
      </c>
      <c r="AG13">
        <v>13231.431069044378</v>
      </c>
      <c r="AH13">
        <v>14317.552869282732</v>
      </c>
      <c r="AI13">
        <v>13357.697063857249</v>
      </c>
      <c r="AJ13">
        <v>14193.116834061891</v>
      </c>
      <c r="AK13">
        <v>16041.829702379535</v>
      </c>
      <c r="AL13" s="57">
        <f t="shared" si="1"/>
        <v>6.4613594275281603E-3</v>
      </c>
      <c r="AM13" s="57">
        <f t="shared" si="2"/>
        <v>8.0243970488348207E-2</v>
      </c>
      <c r="AN13" s="57">
        <f t="shared" si="3"/>
        <v>5.769882149031736E-2</v>
      </c>
      <c r="AO13" s="57">
        <f t="shared" si="4"/>
        <v>8.2086494995948875E-2</v>
      </c>
      <c r="AP13" s="57">
        <f t="shared" si="5"/>
        <v>-6.7040493175672747E-2</v>
      </c>
      <c r="AQ13" s="57">
        <f t="shared" si="6"/>
        <v>6.2542200666093062E-2</v>
      </c>
      <c r="AR13" s="58">
        <f t="shared" si="7"/>
        <v>3.8247198449735426E-2</v>
      </c>
      <c r="AS13" s="58">
        <f t="shared" si="8"/>
        <v>7.3343095658204807E-2</v>
      </c>
      <c r="AT13" s="58">
        <f t="shared" si="9"/>
        <v>0.73047180443055437</v>
      </c>
    </row>
    <row r="14" spans="1:46">
      <c r="A14" t="s">
        <v>400</v>
      </c>
      <c r="B14" t="s">
        <v>401</v>
      </c>
      <c r="C14" t="s">
        <v>628</v>
      </c>
      <c r="D14" t="s">
        <v>629</v>
      </c>
      <c r="E14">
        <v>30823.482503317002</v>
      </c>
      <c r="F14">
        <v>32222.658171709663</v>
      </c>
      <c r="G14">
        <v>32986.541881149722</v>
      </c>
      <c r="H14">
        <v>34336.553964092091</v>
      </c>
      <c r="I14">
        <v>35984.829417430912</v>
      </c>
      <c r="J14">
        <v>35780.722833824584</v>
      </c>
      <c r="K14">
        <v>35125.927112337602</v>
      </c>
      <c r="L14">
        <v>36479.941838573221</v>
      </c>
      <c r="M14">
        <v>36105.260176845572</v>
      </c>
      <c r="N14">
        <v>35495.248572596924</v>
      </c>
      <c r="O14">
        <v>37241.030497720058</v>
      </c>
      <c r="P14">
        <v>38123.342382849405</v>
      </c>
      <c r="Q14">
        <v>37309.787945786702</v>
      </c>
      <c r="R14">
        <v>37353.558683300231</v>
      </c>
      <c r="S14">
        <v>39713.846670342122</v>
      </c>
      <c r="T14">
        <v>39166.133791433167</v>
      </c>
      <c r="U14">
        <v>39146.909343314546</v>
      </c>
      <c r="V14">
        <v>39866.71559966261</v>
      </c>
      <c r="W14">
        <v>40096.781454968987</v>
      </c>
      <c r="X14">
        <v>34978.009139275331</v>
      </c>
      <c r="Y14">
        <v>33639.396183899356</v>
      </c>
      <c r="Z14">
        <v>34446.856891129341</v>
      </c>
      <c r="AA14">
        <v>33815.109335904635</v>
      </c>
      <c r="AB14">
        <v>35720.69811090982</v>
      </c>
      <c r="AC14">
        <v>35467.235763923447</v>
      </c>
      <c r="AD14">
        <v>36490.524457094703</v>
      </c>
      <c r="AE14">
        <v>37043.698152379417</v>
      </c>
      <c r="AF14">
        <v>38865.188195117022</v>
      </c>
      <c r="AG14">
        <v>40706.749216155928</v>
      </c>
      <c r="AH14">
        <v>40780.516484679807</v>
      </c>
      <c r="AI14">
        <v>33155.243239260184</v>
      </c>
      <c r="AJ14">
        <v>38866.333486196658</v>
      </c>
      <c r="AL14" s="57">
        <f t="shared" si="1"/>
        <v>1.5159379140607608E-2</v>
      </c>
      <c r="AM14" s="57">
        <f t="shared" si="2"/>
        <v>4.9171387674224583E-2</v>
      </c>
      <c r="AN14" s="57">
        <f t="shared" si="3"/>
        <v>4.7383303839765724E-2</v>
      </c>
      <c r="AO14" s="57">
        <f t="shared" si="4"/>
        <v>1.8121630919769513E-3</v>
      </c>
      <c r="AP14" s="57">
        <f t="shared" si="5"/>
        <v>-0.18698324353700235</v>
      </c>
      <c r="AQ14" s="57">
        <f t="shared" si="6"/>
        <v>0.17225300401879692</v>
      </c>
      <c r="AR14" s="58">
        <f t="shared" si="7"/>
        <v>-2.2154097232758775E-2</v>
      </c>
      <c r="AS14" s="58">
        <f t="shared" si="8"/>
        <v>3.2788951535322415E-2</v>
      </c>
      <c r="AT14" s="58">
        <f t="shared" si="9"/>
        <v>4.1730168965286293E-2</v>
      </c>
    </row>
    <row r="15" spans="1:46">
      <c r="A15" t="s">
        <v>23</v>
      </c>
      <c r="B15" t="s">
        <v>209</v>
      </c>
      <c r="C15" t="s">
        <v>628</v>
      </c>
      <c r="D15" t="s">
        <v>629</v>
      </c>
      <c r="E15">
        <v>31006.100226642011</v>
      </c>
      <c r="F15">
        <v>30496.126448268049</v>
      </c>
      <c r="G15">
        <v>30285.853822086559</v>
      </c>
      <c r="H15">
        <v>31232.585476127555</v>
      </c>
      <c r="I15">
        <v>32164.658835884944</v>
      </c>
      <c r="J15">
        <v>33044.844495124642</v>
      </c>
      <c r="K15">
        <v>33905.262944299255</v>
      </c>
      <c r="L15">
        <v>34852.751736026141</v>
      </c>
      <c r="M15">
        <v>36099.022910626125</v>
      </c>
      <c r="N15">
        <v>37475.978759258753</v>
      </c>
      <c r="O15">
        <v>38494.886676337272</v>
      </c>
      <c r="P15">
        <v>38779.600000266299</v>
      </c>
      <c r="Q15">
        <v>39872.147526057903</v>
      </c>
      <c r="R15">
        <v>40642.562284403299</v>
      </c>
      <c r="S15">
        <v>41905.849664970418</v>
      </c>
      <c r="T15">
        <v>42704.442472334747</v>
      </c>
      <c r="U15">
        <v>43286.72353657514</v>
      </c>
      <c r="V15">
        <v>44109.669374297875</v>
      </c>
      <c r="W15">
        <v>44777.273719411663</v>
      </c>
      <c r="X15">
        <v>44684.401494053884</v>
      </c>
      <c r="Y15">
        <v>44965.393364321448</v>
      </c>
      <c r="Z15">
        <v>45405.365365274658</v>
      </c>
      <c r="AA15">
        <v>46360.607124322887</v>
      </c>
      <c r="AB15">
        <v>46744.623881901214</v>
      </c>
      <c r="AC15">
        <v>47240.274464020353</v>
      </c>
      <c r="AD15">
        <v>47567.680660893209</v>
      </c>
      <c r="AE15">
        <v>48109.202715345345</v>
      </c>
      <c r="AF15">
        <v>48400.245787522799</v>
      </c>
      <c r="AG15">
        <v>49052.817953588899</v>
      </c>
      <c r="AH15">
        <v>49379.09333378703</v>
      </c>
      <c r="AI15">
        <v>48747.851714513286</v>
      </c>
      <c r="AJ15">
        <v>49774.340701916655</v>
      </c>
      <c r="AK15">
        <v>50997.546432729228</v>
      </c>
      <c r="AL15" s="57">
        <f t="shared" si="1"/>
        <v>1.1384243396532415E-2</v>
      </c>
      <c r="AM15" s="57">
        <f t="shared" si="2"/>
        <v>6.0496340772785246E-3</v>
      </c>
      <c r="AN15" s="57">
        <f t="shared" si="3"/>
        <v>1.3482827523870304E-2</v>
      </c>
      <c r="AO15" s="57">
        <f t="shared" si="4"/>
        <v>6.6515114484724342E-3</v>
      </c>
      <c r="AP15" s="57">
        <f t="shared" si="5"/>
        <v>-1.2783580593648213E-2</v>
      </c>
      <c r="AQ15" s="57">
        <f t="shared" si="6"/>
        <v>2.1057112289068543E-2</v>
      </c>
      <c r="AR15" s="58">
        <f t="shared" si="7"/>
        <v>3.3500981139932629E-3</v>
      </c>
      <c r="AS15" s="58">
        <f t="shared" si="8"/>
        <v>8.727991016540421E-3</v>
      </c>
      <c r="AT15" s="58">
        <f t="shared" si="9"/>
        <v>0.14074453549398672</v>
      </c>
    </row>
    <row r="16" spans="1:46">
      <c r="A16" t="s">
        <v>24</v>
      </c>
      <c r="B16" t="s">
        <v>210</v>
      </c>
      <c r="C16" t="s">
        <v>628</v>
      </c>
      <c r="D16" t="s">
        <v>629</v>
      </c>
      <c r="E16">
        <v>37494.560412986444</v>
      </c>
      <c r="F16">
        <v>38399.674022296749</v>
      </c>
      <c r="G16">
        <v>38774.490260631603</v>
      </c>
      <c r="H16">
        <v>38658.649780022432</v>
      </c>
      <c r="I16">
        <v>39435.210024783017</v>
      </c>
      <c r="J16">
        <v>40425.393719081891</v>
      </c>
      <c r="K16">
        <v>41319.374997464511</v>
      </c>
      <c r="L16">
        <v>42136.662280274097</v>
      </c>
      <c r="M16">
        <v>43597.890071072477</v>
      </c>
      <c r="N16">
        <v>45060.61875439532</v>
      </c>
      <c r="O16">
        <v>46469.86106010362</v>
      </c>
      <c r="P16">
        <v>46878.916239860228</v>
      </c>
      <c r="Q16">
        <v>47419.278411754116</v>
      </c>
      <c r="R16">
        <v>47633.114000991583</v>
      </c>
      <c r="S16">
        <v>48633.27181576391</v>
      </c>
      <c r="T16">
        <v>49387.027864120202</v>
      </c>
      <c r="U16">
        <v>50840.694462156061</v>
      </c>
      <c r="V16">
        <v>52565.073968795645</v>
      </c>
      <c r="W16">
        <v>53166.054201528597</v>
      </c>
      <c r="X16">
        <v>51030.724677818595</v>
      </c>
      <c r="Y16">
        <v>51843.428327545276</v>
      </c>
      <c r="Z16">
        <v>53179.14746474319</v>
      </c>
      <c r="AA16">
        <v>53297.444785091931</v>
      </c>
      <c r="AB16">
        <v>52997.753816671204</v>
      </c>
      <c r="AC16">
        <v>52932.900111651834</v>
      </c>
      <c r="AD16">
        <v>52873.858654557072</v>
      </c>
      <c r="AE16">
        <v>53345.741525981794</v>
      </c>
      <c r="AF16">
        <v>54172.98678882535</v>
      </c>
      <c r="AG16">
        <v>55217.286530076788</v>
      </c>
      <c r="AH16">
        <v>55806.438249936589</v>
      </c>
      <c r="AI16">
        <v>51988.415829793303</v>
      </c>
      <c r="AJ16">
        <v>54121.14554204965</v>
      </c>
      <c r="AK16">
        <v>56280.508330601711</v>
      </c>
      <c r="AL16" s="57">
        <f t="shared" si="1"/>
        <v>8.9246913963229469E-3</v>
      </c>
      <c r="AM16" s="57">
        <f t="shared" si="2"/>
        <v>1.5507240862715363E-2</v>
      </c>
      <c r="AN16" s="57">
        <f t="shared" si="3"/>
        <v>1.9277130598729569E-2</v>
      </c>
      <c r="AO16" s="57">
        <f t="shared" si="4"/>
        <v>1.0669697061967923E-2</v>
      </c>
      <c r="AP16" s="57">
        <f t="shared" si="5"/>
        <v>-6.8415447032182261E-2</v>
      </c>
      <c r="AQ16" s="57">
        <f t="shared" si="6"/>
        <v>4.102317176270124E-2</v>
      </c>
      <c r="AR16" s="58">
        <f t="shared" si="7"/>
        <v>-5.7403446271923515E-3</v>
      </c>
      <c r="AS16" s="58">
        <f t="shared" si="8"/>
        <v>1.5151356174470951E-2</v>
      </c>
      <c r="AT16" s="58">
        <f t="shared" si="9"/>
        <v>9.7672619155051946E-2</v>
      </c>
    </row>
    <row r="17" spans="1:46">
      <c r="A17" t="s">
        <v>25</v>
      </c>
      <c r="B17" t="s">
        <v>211</v>
      </c>
      <c r="C17" t="s">
        <v>628</v>
      </c>
      <c r="D17" t="s">
        <v>629</v>
      </c>
      <c r="E17">
        <v>7616.9102750611291</v>
      </c>
      <c r="F17">
        <v>7463.6288596749473</v>
      </c>
      <c r="G17">
        <v>5690.1809181744929</v>
      </c>
      <c r="H17">
        <v>4309.9214621210785</v>
      </c>
      <c r="I17">
        <v>3414.5112053559546</v>
      </c>
      <c r="J17">
        <v>2976.995221383534</v>
      </c>
      <c r="K17">
        <v>2985.3371754856958</v>
      </c>
      <c r="L17">
        <v>3128.164135131703</v>
      </c>
      <c r="M17">
        <v>3408.4753810396969</v>
      </c>
      <c r="N17">
        <v>3628.7168834993186</v>
      </c>
      <c r="O17">
        <v>3998.5204831307806</v>
      </c>
      <c r="P17">
        <v>4360.4594414242565</v>
      </c>
      <c r="Q17">
        <v>4736.5643763261478</v>
      </c>
      <c r="R17">
        <v>5180.6864577022152</v>
      </c>
      <c r="S17">
        <v>5610.7631374849416</v>
      </c>
      <c r="T17">
        <v>7106.5979072603104</v>
      </c>
      <c r="U17">
        <v>9453.9418598060092</v>
      </c>
      <c r="V17">
        <v>11684.191543147384</v>
      </c>
      <c r="W17">
        <v>12672.376215483504</v>
      </c>
      <c r="X17">
        <v>13565.855092211737</v>
      </c>
      <c r="Y17">
        <v>14082.238148167857</v>
      </c>
      <c r="Z17">
        <v>13913.836694341895</v>
      </c>
      <c r="AA17">
        <v>14027.46879025399</v>
      </c>
      <c r="AB17">
        <v>14651.69397077603</v>
      </c>
      <c r="AC17">
        <v>14867.943734540559</v>
      </c>
      <c r="AD17">
        <v>14852.611708030205</v>
      </c>
      <c r="AE17">
        <v>14232.192618014227</v>
      </c>
      <c r="AF17">
        <v>14121.406935559091</v>
      </c>
      <c r="AG17">
        <v>14209.593168561887</v>
      </c>
      <c r="AH17">
        <v>14442.040866801633</v>
      </c>
      <c r="AI17">
        <v>13726.769657688519</v>
      </c>
      <c r="AJ17">
        <v>14433.904206035546</v>
      </c>
      <c r="AK17">
        <v>15044.944041546605</v>
      </c>
      <c r="AL17" s="57">
        <f t="shared" si="1"/>
        <v>-4.1771716800523502E-2</v>
      </c>
      <c r="AM17" s="57">
        <f t="shared" si="2"/>
        <v>-7.7841612623279627E-3</v>
      </c>
      <c r="AN17" s="57">
        <f t="shared" si="3"/>
        <v>6.244861677396644E-3</v>
      </c>
      <c r="AO17" s="57">
        <f t="shared" si="4"/>
        <v>1.6358504813074236E-2</v>
      </c>
      <c r="AP17" s="57">
        <f t="shared" si="5"/>
        <v>-4.9527017386949125E-2</v>
      </c>
      <c r="AQ17" s="57">
        <f t="shared" si="6"/>
        <v>5.1515000687066437E-2</v>
      </c>
      <c r="AR17" s="58">
        <f t="shared" si="7"/>
        <v>-8.6769530397015522E-3</v>
      </c>
      <c r="AS17" s="58">
        <f t="shared" si="8"/>
        <v>4.9397350760476385E-3</v>
      </c>
      <c r="AT17" s="58">
        <f t="shared" si="9"/>
        <v>0.52762107922440493</v>
      </c>
    </row>
    <row r="18" spans="1:46">
      <c r="A18" t="s">
        <v>630</v>
      </c>
      <c r="B18" t="s">
        <v>416</v>
      </c>
      <c r="C18" t="s">
        <v>628</v>
      </c>
      <c r="D18" t="s">
        <v>629</v>
      </c>
      <c r="E18">
        <v>35674.455631124569</v>
      </c>
      <c r="F18">
        <v>33516.576971969604</v>
      </c>
      <c r="G18">
        <v>31558.186419485388</v>
      </c>
      <c r="H18">
        <v>30975.23221503694</v>
      </c>
      <c r="I18">
        <v>31316.705100848962</v>
      </c>
      <c r="J18">
        <v>32081.594017096733</v>
      </c>
      <c r="K18">
        <v>32846.750795169472</v>
      </c>
      <c r="L18">
        <v>34512.370035754866</v>
      </c>
      <c r="M18">
        <v>32411.867490408247</v>
      </c>
      <c r="N18">
        <v>35811.89221763298</v>
      </c>
      <c r="O18">
        <v>36753.631124013926</v>
      </c>
      <c r="P18">
        <v>37190.730261200661</v>
      </c>
      <c r="Q18">
        <v>37696.175841023891</v>
      </c>
      <c r="R18">
        <v>36726.008742592683</v>
      </c>
      <c r="S18">
        <v>36553.557663589301</v>
      </c>
      <c r="T18">
        <v>37282.283432239834</v>
      </c>
      <c r="U18">
        <v>37693.912411601123</v>
      </c>
      <c r="V18">
        <v>37704.462820456436</v>
      </c>
      <c r="W18">
        <v>36307.736890187</v>
      </c>
      <c r="X18">
        <v>34294.191428130151</v>
      </c>
      <c r="Y18">
        <v>34335.271955628785</v>
      </c>
      <c r="Z18">
        <v>34118.294414391537</v>
      </c>
      <c r="AA18">
        <v>34793.037585987397</v>
      </c>
      <c r="AB18">
        <v>33482.285162290078</v>
      </c>
      <c r="AC18">
        <v>33795.753144812828</v>
      </c>
      <c r="AD18">
        <v>33822.67816982662</v>
      </c>
      <c r="AE18">
        <v>33520.121320824772</v>
      </c>
      <c r="AF18">
        <v>34067.846183443275</v>
      </c>
      <c r="AG18">
        <v>34341.802447286638</v>
      </c>
      <c r="AH18">
        <v>33862.944648749872</v>
      </c>
      <c r="AI18">
        <v>25780.414176445545</v>
      </c>
      <c r="AJ18">
        <v>30053.032393498295</v>
      </c>
      <c r="AK18">
        <v>34197.129792815213</v>
      </c>
      <c r="AL18" s="57">
        <f t="shared" si="1"/>
        <v>-8.9453841438186608E-3</v>
      </c>
      <c r="AM18" s="57">
        <f t="shared" si="2"/>
        <v>1.6340181390639009E-2</v>
      </c>
      <c r="AN18" s="57">
        <f t="shared" si="3"/>
        <v>8.0414905705575336E-3</v>
      </c>
      <c r="AO18" s="57">
        <f t="shared" si="4"/>
        <v>-1.3943874939930571E-2</v>
      </c>
      <c r="AP18" s="57">
        <f t="shared" si="5"/>
        <v>-0.23868362766859116</v>
      </c>
      <c r="AQ18" s="57">
        <f t="shared" si="6"/>
        <v>0.16573117048509087</v>
      </c>
      <c r="AR18" s="58">
        <f t="shared" si="7"/>
        <v>-5.7061457661831301E-2</v>
      </c>
      <c r="AS18" s="58">
        <f t="shared" si="8"/>
        <v>3.4792656737553242E-3</v>
      </c>
      <c r="AT18" s="58">
        <f t="shared" si="9"/>
        <v>-0.10163359327147445</v>
      </c>
    </row>
    <row r="19" spans="1:46">
      <c r="A19" t="s">
        <v>26</v>
      </c>
      <c r="B19" t="s">
        <v>212</v>
      </c>
      <c r="C19" t="s">
        <v>628</v>
      </c>
      <c r="D19" t="s">
        <v>629</v>
      </c>
      <c r="E19">
        <v>36997.735601611668</v>
      </c>
      <c r="F19">
        <v>39769.311809610052</v>
      </c>
      <c r="G19">
        <v>40971.726502181045</v>
      </c>
      <c r="H19">
        <v>44690.414816210388</v>
      </c>
      <c r="I19">
        <v>43113.48124047336</v>
      </c>
      <c r="J19">
        <v>43369.153569087619</v>
      </c>
      <c r="K19">
        <v>43737.1881449762</v>
      </c>
      <c r="L19">
        <v>43716.020749388153</v>
      </c>
      <c r="M19">
        <v>44458.438366843773</v>
      </c>
      <c r="N19">
        <v>45053.746115174603</v>
      </c>
      <c r="O19">
        <v>46154.029537200659</v>
      </c>
      <c r="P19">
        <v>46084.927207247318</v>
      </c>
      <c r="Q19">
        <v>46478.205422670821</v>
      </c>
      <c r="R19">
        <v>47504.557309486358</v>
      </c>
      <c r="S19">
        <v>47455.239988126028</v>
      </c>
      <c r="T19">
        <v>46821.024625402257</v>
      </c>
      <c r="U19">
        <v>46303.487014622209</v>
      </c>
      <c r="V19">
        <v>46792.174255346341</v>
      </c>
      <c r="W19">
        <v>46588.642101690668</v>
      </c>
      <c r="X19">
        <v>44972.745584123644</v>
      </c>
      <c r="Y19">
        <v>45600.066244148889</v>
      </c>
      <c r="Z19">
        <v>46564.710884156455</v>
      </c>
      <c r="AA19">
        <v>47793.530971317756</v>
      </c>
      <c r="AB19">
        <v>48915.529936618455</v>
      </c>
      <c r="AC19">
        <v>49117.98844810186</v>
      </c>
      <c r="AD19">
        <v>48453.725848663467</v>
      </c>
      <c r="AE19">
        <v>48486.302747053705</v>
      </c>
      <c r="AF19">
        <v>48929.447011995137</v>
      </c>
      <c r="AG19">
        <v>48937.660362373863</v>
      </c>
      <c r="AH19">
        <v>49768.976214213617</v>
      </c>
      <c r="AI19">
        <v>47994.414292422567</v>
      </c>
      <c r="AJ19">
        <v>49754.047737042878</v>
      </c>
      <c r="AK19">
        <v>51854.716370535927</v>
      </c>
      <c r="AL19" s="57">
        <f t="shared" si="1"/>
        <v>6.7233010092941387E-4</v>
      </c>
      <c r="AM19" s="57">
        <f t="shared" si="2"/>
        <v>9.1395763305206663E-3</v>
      </c>
      <c r="AN19" s="57">
        <f t="shared" si="3"/>
        <v>1.6786109143462834E-4</v>
      </c>
      <c r="AO19" s="57">
        <f t="shared" si="4"/>
        <v>1.6987241435001629E-2</v>
      </c>
      <c r="AP19" s="57">
        <f t="shared" si="5"/>
        <v>-3.5655986053501523E-2</v>
      </c>
      <c r="AQ19" s="57">
        <f t="shared" si="6"/>
        <v>3.6663296564036302E-2</v>
      </c>
      <c r="AR19" s="58">
        <f t="shared" si="7"/>
        <v>-2.3403267991361498E-3</v>
      </c>
      <c r="AS19" s="58">
        <f t="shared" si="8"/>
        <v>8.7648929523189752E-3</v>
      </c>
      <c r="AT19" s="58">
        <f t="shared" si="9"/>
        <v>7.4842942141636948E-2</v>
      </c>
    </row>
    <row r="20" spans="1:46">
      <c r="A20" t="s">
        <v>27</v>
      </c>
      <c r="B20" t="s">
        <v>213</v>
      </c>
      <c r="C20" t="s">
        <v>628</v>
      </c>
      <c r="D20" t="s">
        <v>629</v>
      </c>
      <c r="E20">
        <v>1730.3689449932542</v>
      </c>
      <c r="F20">
        <v>1756.3326243442075</v>
      </c>
      <c r="G20">
        <v>1818.1507651228449</v>
      </c>
      <c r="H20">
        <v>1867.7809380996021</v>
      </c>
      <c r="I20">
        <v>1903.5808316819816</v>
      </c>
      <c r="J20">
        <v>1964.0611259084189</v>
      </c>
      <c r="K20">
        <v>2017.2135265289876</v>
      </c>
      <c r="L20">
        <v>2070.4374462447136</v>
      </c>
      <c r="M20">
        <v>2137.150043496436</v>
      </c>
      <c r="N20">
        <v>2194.5264762690613</v>
      </c>
      <c r="O20">
        <v>2267.0753475587858</v>
      </c>
      <c r="P20">
        <v>2337.3645834656882</v>
      </c>
      <c r="Q20">
        <v>2382.2814713691469</v>
      </c>
      <c r="R20">
        <v>2451.9902324134696</v>
      </c>
      <c r="S20">
        <v>2537.9507142314214</v>
      </c>
      <c r="T20">
        <v>2663.0962570031807</v>
      </c>
      <c r="U20">
        <v>2806.5926906221057</v>
      </c>
      <c r="V20">
        <v>2973.281324899744</v>
      </c>
      <c r="W20">
        <v>3124.2267972797508</v>
      </c>
      <c r="X20">
        <v>3253.0913365599049</v>
      </c>
      <c r="Y20">
        <v>3395.364787366776</v>
      </c>
      <c r="Z20">
        <v>3571.0586470602998</v>
      </c>
      <c r="AA20">
        <v>3756.9319325328202</v>
      </c>
      <c r="AB20">
        <v>3932.7083303160252</v>
      </c>
      <c r="AC20">
        <v>4119.4246394645224</v>
      </c>
      <c r="AD20">
        <v>4337.3859020907721</v>
      </c>
      <c r="AE20">
        <v>4589.0935317460799</v>
      </c>
      <c r="AF20">
        <v>4830.776082681301</v>
      </c>
      <c r="AG20">
        <v>5124.4987545878157</v>
      </c>
      <c r="AH20">
        <v>5467.2075209020613</v>
      </c>
      <c r="AI20">
        <v>5591.3737781881409</v>
      </c>
      <c r="AJ20">
        <v>5911.0129962422698</v>
      </c>
      <c r="AK20">
        <v>6263.0046487169329</v>
      </c>
      <c r="AL20" s="57">
        <f t="shared" si="1"/>
        <v>5.8032103976262718E-2</v>
      </c>
      <c r="AM20" s="57">
        <f t="shared" si="2"/>
        <v>5.2664551128306293E-2</v>
      </c>
      <c r="AN20" s="57">
        <f t="shared" si="3"/>
        <v>6.0802377688242024E-2</v>
      </c>
      <c r="AO20" s="57">
        <f t="shared" si="4"/>
        <v>6.6876543975628519E-2</v>
      </c>
      <c r="AP20" s="57">
        <f t="shared" si="5"/>
        <v>2.2711092785735854E-2</v>
      </c>
      <c r="AQ20" s="57">
        <f t="shared" si="6"/>
        <v>5.7166490872249731E-2</v>
      </c>
      <c r="AR20" s="58">
        <f t="shared" si="7"/>
        <v>5.0763641394478171E-2</v>
      </c>
      <c r="AS20" s="58">
        <f t="shared" si="8"/>
        <v>6.0114490930725607E-2</v>
      </c>
      <c r="AT20" s="58">
        <f t="shared" si="9"/>
        <v>0.94798751495722278</v>
      </c>
    </row>
    <row r="21" spans="1:46">
      <c r="A21" t="s">
        <v>421</v>
      </c>
      <c r="B21" t="s">
        <v>422</v>
      </c>
      <c r="C21" t="s">
        <v>628</v>
      </c>
      <c r="D21" t="s">
        <v>629</v>
      </c>
      <c r="E21">
        <v>14097.395549570976</v>
      </c>
      <c r="F21">
        <v>13519.721406359185</v>
      </c>
      <c r="G21">
        <v>12710.419326671807</v>
      </c>
      <c r="H21">
        <v>12772.787193717862</v>
      </c>
      <c r="I21">
        <v>12993.92352316301</v>
      </c>
      <c r="J21">
        <v>13225.75438539457</v>
      </c>
      <c r="K21">
        <v>13726.032319965505</v>
      </c>
      <c r="L21">
        <v>14353.120118636227</v>
      </c>
      <c r="M21">
        <v>14864.666058493662</v>
      </c>
      <c r="N21">
        <v>14884.601843092025</v>
      </c>
      <c r="O21">
        <v>15517.9408347638</v>
      </c>
      <c r="P21">
        <v>15109.763349026913</v>
      </c>
      <c r="Q21">
        <v>15167.126786980576</v>
      </c>
      <c r="R21">
        <v>15436.602407221326</v>
      </c>
      <c r="S21">
        <v>15595.852989211069</v>
      </c>
      <c r="T21">
        <v>16154.261200613042</v>
      </c>
      <c r="U21">
        <v>17081.632843539748</v>
      </c>
      <c r="V21">
        <v>17371.07252388302</v>
      </c>
      <c r="W21">
        <v>17405.893549031123</v>
      </c>
      <c r="X21">
        <v>16462.706741105652</v>
      </c>
      <c r="Y21">
        <v>16019.507425481763</v>
      </c>
      <c r="Z21">
        <v>15864.572322618917</v>
      </c>
      <c r="AA21">
        <v>15755.266965059762</v>
      </c>
      <c r="AB21">
        <v>15489.761184775774</v>
      </c>
      <c r="AC21">
        <v>15441.219761206783</v>
      </c>
      <c r="AD21">
        <v>15789.45121798276</v>
      </c>
      <c r="AE21">
        <v>16156.517559289048</v>
      </c>
      <c r="AF21">
        <v>16198.962160436573</v>
      </c>
      <c r="AG21">
        <v>16003.857425536091</v>
      </c>
      <c r="AH21">
        <v>15954.80266482898</v>
      </c>
      <c r="AI21">
        <v>13805.777541084581</v>
      </c>
      <c r="AJ21">
        <v>13754.802423178116</v>
      </c>
      <c r="AK21">
        <v>15106.775174739512</v>
      </c>
      <c r="AL21" s="57">
        <f t="shared" si="1"/>
        <v>2.3247568027458296E-2</v>
      </c>
      <c r="AM21" s="57">
        <f t="shared" si="2"/>
        <v>2.6270884794181147E-3</v>
      </c>
      <c r="AN21" s="57">
        <f t="shared" si="3"/>
        <v>-1.204427376075949E-2</v>
      </c>
      <c r="AO21" s="57">
        <f t="shared" si="4"/>
        <v>-3.0651835618604297E-3</v>
      </c>
      <c r="AP21" s="57">
        <f t="shared" si="5"/>
        <v>-0.13469455993221052</v>
      </c>
      <c r="AQ21" s="57">
        <f t="shared" si="6"/>
        <v>-3.6923032951072469E-3</v>
      </c>
      <c r="AR21" s="58">
        <f t="shared" si="7"/>
        <v>-3.6794232193853083E-2</v>
      </c>
      <c r="AS21" s="58">
        <f t="shared" si="8"/>
        <v>-4.1607896144006014E-3</v>
      </c>
      <c r="AT21" s="58">
        <f t="shared" si="9"/>
        <v>-6.5967357396803789E-2</v>
      </c>
    </row>
    <row r="22" spans="1:46">
      <c r="A22" t="s">
        <v>28</v>
      </c>
      <c r="B22" t="s">
        <v>214</v>
      </c>
      <c r="C22" t="s">
        <v>628</v>
      </c>
      <c r="D22" t="s">
        <v>629</v>
      </c>
      <c r="E22">
        <v>8895.1721710996298</v>
      </c>
      <c r="F22">
        <v>8784.3768402894329</v>
      </c>
      <c r="G22">
        <v>7923.649882270237</v>
      </c>
      <c r="H22">
        <v>7305.3064729295511</v>
      </c>
      <c r="I22">
        <v>6458.2141734298993</v>
      </c>
      <c r="J22">
        <v>5805.362809259228</v>
      </c>
      <c r="K22">
        <v>5988.039351847201</v>
      </c>
      <c r="L22">
        <v>6698.457478370362</v>
      </c>
      <c r="M22">
        <v>7293.9077798869212</v>
      </c>
      <c r="N22">
        <v>7575.9178733282288</v>
      </c>
      <c r="O22">
        <v>8053.1731569462063</v>
      </c>
      <c r="P22">
        <v>8477.0835050195801</v>
      </c>
      <c r="Q22">
        <v>8961.6405841799296</v>
      </c>
      <c r="R22">
        <v>9660.1931113043629</v>
      </c>
      <c r="S22">
        <v>10839.955625183024</v>
      </c>
      <c r="T22">
        <v>11940.185882739115</v>
      </c>
      <c r="U22">
        <v>13214.870790717157</v>
      </c>
      <c r="V22">
        <v>14417.352669533746</v>
      </c>
      <c r="W22">
        <v>15942.896727228523</v>
      </c>
      <c r="X22">
        <v>16014.114570946411</v>
      </c>
      <c r="Y22">
        <v>17300.702649457213</v>
      </c>
      <c r="Z22">
        <v>18274.019624925106</v>
      </c>
      <c r="AA22">
        <v>18611.453100996947</v>
      </c>
      <c r="AB22">
        <v>18805.42974504568</v>
      </c>
      <c r="AC22">
        <v>19119.312137862737</v>
      </c>
      <c r="AD22">
        <v>18362.695254310416</v>
      </c>
      <c r="AE22">
        <v>17883.190318390014</v>
      </c>
      <c r="AF22">
        <v>18356.066057551412</v>
      </c>
      <c r="AG22">
        <v>18974.745216951564</v>
      </c>
      <c r="AH22">
        <v>19288.040687826382</v>
      </c>
      <c r="AI22">
        <v>19239.553142745815</v>
      </c>
      <c r="AJ22">
        <v>19872.692495200874</v>
      </c>
      <c r="AK22">
        <v>19132.270387948462</v>
      </c>
      <c r="AL22" s="57">
        <f t="shared" si="1"/>
        <v>-2.6112993178811501E-2</v>
      </c>
      <c r="AM22" s="57">
        <f t="shared" si="2"/>
        <v>2.6442470875854891E-2</v>
      </c>
      <c r="AN22" s="57">
        <f t="shared" si="3"/>
        <v>3.370434370090078E-2</v>
      </c>
      <c r="AO22" s="57">
        <f t="shared" si="4"/>
        <v>1.6511181957527845E-2</v>
      </c>
      <c r="AP22" s="57">
        <f t="shared" si="5"/>
        <v>-2.5138657609307864E-3</v>
      </c>
      <c r="AQ22" s="57">
        <f t="shared" si="6"/>
        <v>3.2908215058715169E-2</v>
      </c>
      <c r="AR22" s="58">
        <f t="shared" si="7"/>
        <v>1.8536032693338183E-2</v>
      </c>
      <c r="AS22" s="58">
        <f t="shared" si="8"/>
        <v>2.5552665511427836E-2</v>
      </c>
      <c r="AT22" s="58">
        <f t="shared" si="9"/>
        <v>0.45957088747135905</v>
      </c>
    </row>
    <row r="23" spans="1:46">
      <c r="A23" t="s">
        <v>29</v>
      </c>
      <c r="B23" t="s">
        <v>215</v>
      </c>
      <c r="C23" t="s">
        <v>628</v>
      </c>
      <c r="D23" t="s">
        <v>629</v>
      </c>
      <c r="E23">
        <v>35506.926514654057</v>
      </c>
      <c r="F23">
        <v>36023.684283895374</v>
      </c>
      <c r="G23">
        <v>36426.993154708085</v>
      </c>
      <c r="H23">
        <v>35935.957392722521</v>
      </c>
      <c r="I23">
        <v>36981.448945997465</v>
      </c>
      <c r="J23">
        <v>37784.149887365027</v>
      </c>
      <c r="K23">
        <v>38208.718673490541</v>
      </c>
      <c r="L23">
        <v>39562.372980195512</v>
      </c>
      <c r="M23">
        <v>40252.468905705078</v>
      </c>
      <c r="N23">
        <v>41583.097392295072</v>
      </c>
      <c r="O23">
        <v>43024.139910104226</v>
      </c>
      <c r="P23">
        <v>43347.889209927445</v>
      </c>
      <c r="Q23">
        <v>43890.598110013438</v>
      </c>
      <c r="R23">
        <v>44160.911429245425</v>
      </c>
      <c r="S23">
        <v>45540.466912010699</v>
      </c>
      <c r="T23">
        <v>46342.186609331395</v>
      </c>
      <c r="U23">
        <v>47212.577772728022</v>
      </c>
      <c r="V23">
        <v>48590.400535333058</v>
      </c>
      <c r="W23">
        <v>48423.515483960997</v>
      </c>
      <c r="X23">
        <v>47064.790019837608</v>
      </c>
      <c r="Y23">
        <v>47972.558838523029</v>
      </c>
      <c r="Z23">
        <v>48154.871146125231</v>
      </c>
      <c r="AA23">
        <v>48210.924657801414</v>
      </c>
      <c r="AB23">
        <v>48204.585699286748</v>
      </c>
      <c r="AC23">
        <v>48748.620592603882</v>
      </c>
      <c r="AD23">
        <v>49456.398581778318</v>
      </c>
      <c r="AE23">
        <v>49829.927388774107</v>
      </c>
      <c r="AF23">
        <v>50442.270541962374</v>
      </c>
      <c r="AG23">
        <v>51113.481738402064</v>
      </c>
      <c r="AH23">
        <v>51987.713914509477</v>
      </c>
      <c r="AI23">
        <v>48988.234703789742</v>
      </c>
      <c r="AJ23">
        <v>51823.507529590293</v>
      </c>
      <c r="AK23">
        <v>53155.91101043165</v>
      </c>
      <c r="AL23" s="57">
        <f t="shared" si="1"/>
        <v>7.5526891910284054E-3</v>
      </c>
      <c r="AM23" s="57">
        <f t="shared" si="2"/>
        <v>1.2288662361691866E-2</v>
      </c>
      <c r="AN23" s="57">
        <f t="shared" si="3"/>
        <v>1.330652227245236E-2</v>
      </c>
      <c r="AO23" s="57">
        <f t="shared" si="4"/>
        <v>1.7103749272681486E-2</v>
      </c>
      <c r="AP23" s="57">
        <f t="shared" si="5"/>
        <v>-5.7695924380367837E-2</v>
      </c>
      <c r="AQ23" s="57">
        <f t="shared" si="6"/>
        <v>5.7876607372039361E-2</v>
      </c>
      <c r="AR23" s="58">
        <f t="shared" si="7"/>
        <v>-3.749247618385531E-3</v>
      </c>
      <c r="AS23" s="58">
        <f t="shared" si="8"/>
        <v>1.4232977968941905E-2</v>
      </c>
      <c r="AT23" s="58">
        <f t="shared" si="9"/>
        <v>0.10114118667207736</v>
      </c>
    </row>
    <row r="24" spans="1:46">
      <c r="A24" t="s">
        <v>417</v>
      </c>
      <c r="B24" t="s">
        <v>418</v>
      </c>
      <c r="C24" t="s">
        <v>628</v>
      </c>
      <c r="D24" t="s">
        <v>629</v>
      </c>
      <c r="E24">
        <v>6396.5007194636337</v>
      </c>
      <c r="F24">
        <v>6981.0061196235965</v>
      </c>
      <c r="G24">
        <v>7663.6484283543896</v>
      </c>
      <c r="H24">
        <v>7979.0221480966666</v>
      </c>
      <c r="I24">
        <v>7823.9657778682467</v>
      </c>
      <c r="J24">
        <v>7675.2175160926727</v>
      </c>
      <c r="K24">
        <v>7521.8641817150829</v>
      </c>
      <c r="L24">
        <v>7530.2720068261651</v>
      </c>
      <c r="M24">
        <v>7554.9257250659575</v>
      </c>
      <c r="N24">
        <v>7954.4449392297465</v>
      </c>
      <c r="O24">
        <v>8702.0826511058549</v>
      </c>
      <c r="P24">
        <v>8857.3701383529697</v>
      </c>
      <c r="Q24">
        <v>9023.4010071710818</v>
      </c>
      <c r="R24">
        <v>9566.0602270689506</v>
      </c>
      <c r="S24">
        <v>9710.0140570573058</v>
      </c>
      <c r="T24">
        <v>9631.5916105185697</v>
      </c>
      <c r="U24">
        <v>9781.7767113313857</v>
      </c>
      <c r="V24">
        <v>9815.054747688464</v>
      </c>
      <c r="W24">
        <v>9397.1518974387473</v>
      </c>
      <c r="X24">
        <v>9101.5492346117408</v>
      </c>
      <c r="Y24">
        <v>8988.865136386923</v>
      </c>
      <c r="Z24">
        <v>8776.863316189656</v>
      </c>
      <c r="AA24">
        <v>8912.1057537558809</v>
      </c>
      <c r="AB24">
        <v>9109.572146591172</v>
      </c>
      <c r="AC24">
        <v>9276.3177928587393</v>
      </c>
      <c r="AD24">
        <v>9387.9145422840702</v>
      </c>
      <c r="AE24">
        <v>9208.1139434473735</v>
      </c>
      <c r="AF24">
        <v>8873.7540251936043</v>
      </c>
      <c r="AG24">
        <v>8798.5385732526374</v>
      </c>
      <c r="AH24">
        <v>9028.5514848303246</v>
      </c>
      <c r="AI24">
        <v>7703.1180410435236</v>
      </c>
      <c r="AJ24">
        <v>8762.2405367513493</v>
      </c>
      <c r="AK24">
        <v>9697.9330494303013</v>
      </c>
      <c r="AL24" s="57">
        <f t="shared" si="1"/>
        <v>-1.9152347204148219E-2</v>
      </c>
      <c r="AM24" s="57">
        <f t="shared" si="2"/>
        <v>-3.6311444483341178E-2</v>
      </c>
      <c r="AN24" s="57">
        <f t="shared" si="3"/>
        <v>-8.4761704829119221E-3</v>
      </c>
      <c r="AO24" s="57">
        <f t="shared" si="4"/>
        <v>2.6142172323585799E-2</v>
      </c>
      <c r="AP24" s="57">
        <f t="shared" si="5"/>
        <v>-0.14680466141371404</v>
      </c>
      <c r="AQ24" s="57">
        <f t="shared" si="6"/>
        <v>0.13749269971778191</v>
      </c>
      <c r="AR24" s="58">
        <f t="shared" si="7"/>
        <v>-4.1362526014095333E-2</v>
      </c>
      <c r="AS24" s="58">
        <f t="shared" si="8"/>
        <v>-6.2151475475557679E-3</v>
      </c>
      <c r="AT24" s="58">
        <f t="shared" si="9"/>
        <v>-7.700290537490101E-2</v>
      </c>
    </row>
    <row r="25" spans="1:46">
      <c r="A25" t="s">
        <v>30</v>
      </c>
      <c r="B25" t="s">
        <v>216</v>
      </c>
      <c r="C25" t="s">
        <v>628</v>
      </c>
      <c r="D25" t="s">
        <v>629</v>
      </c>
      <c r="E25">
        <v>2109.5593345394223</v>
      </c>
      <c r="F25">
        <v>2132.3968158503262</v>
      </c>
      <c r="G25">
        <v>2129.2012140860329</v>
      </c>
      <c r="H25">
        <v>2155.3666162298559</v>
      </c>
      <c r="I25">
        <v>2118.2786941647341</v>
      </c>
      <c r="J25">
        <v>2200.5937839082726</v>
      </c>
      <c r="K25">
        <v>2237.5263235763705</v>
      </c>
      <c r="L25">
        <v>2297.9943025947609</v>
      </c>
      <c r="M25">
        <v>2317.4812954318468</v>
      </c>
      <c r="N25">
        <v>2367.7612243825579</v>
      </c>
      <c r="O25">
        <v>2431.4456520951835</v>
      </c>
      <c r="P25">
        <v>2485.1165305627392</v>
      </c>
      <c r="Q25">
        <v>2523.609972876764</v>
      </c>
      <c r="R25">
        <v>2532.9984278907536</v>
      </c>
      <c r="S25">
        <v>2566.3456571056645</v>
      </c>
      <c r="T25">
        <v>2528.6764808549005</v>
      </c>
      <c r="U25">
        <v>2549.1944186531282</v>
      </c>
      <c r="V25">
        <v>2625.2127554105919</v>
      </c>
      <c r="W25">
        <v>2673.7693486622252</v>
      </c>
      <c r="X25">
        <v>2656.4316418249709</v>
      </c>
      <c r="Y25">
        <v>2634.1347281312501</v>
      </c>
      <c r="Z25">
        <v>2633.9390595543105</v>
      </c>
      <c r="AA25">
        <v>2681.3516613202673</v>
      </c>
      <c r="AB25">
        <v>2792.0272996634772</v>
      </c>
      <c r="AC25">
        <v>2883.899097536264</v>
      </c>
      <c r="AD25">
        <v>2849.8204992149444</v>
      </c>
      <c r="AE25">
        <v>2859.3916854271674</v>
      </c>
      <c r="AF25">
        <v>2933.8373843172012</v>
      </c>
      <c r="AG25">
        <v>3040.1675201442963</v>
      </c>
      <c r="AH25">
        <v>3156.4389569288401</v>
      </c>
      <c r="AI25">
        <v>3186.4862944155761</v>
      </c>
      <c r="AJ25">
        <v>3321.5521744596235</v>
      </c>
      <c r="AK25">
        <v>3435.1718272946587</v>
      </c>
      <c r="AL25" s="57">
        <f t="shared" si="1"/>
        <v>3.3585224805771485E-3</v>
      </c>
      <c r="AM25" s="57">
        <f t="shared" si="2"/>
        <v>2.6035502330598776E-2</v>
      </c>
      <c r="AN25" s="57">
        <f t="shared" si="3"/>
        <v>3.6242682159373173E-2</v>
      </c>
      <c r="AO25" s="57">
        <f t="shared" si="4"/>
        <v>3.8245075646037144E-2</v>
      </c>
      <c r="AP25" s="57">
        <f t="shared" si="5"/>
        <v>9.5193786088521738E-3</v>
      </c>
      <c r="AQ25" s="57">
        <f t="shared" si="6"/>
        <v>4.2387089591678098E-2</v>
      </c>
      <c r="AR25" s="58">
        <f t="shared" si="7"/>
        <v>2.7510659686215317E-2</v>
      </c>
      <c r="AS25" s="58">
        <f t="shared" si="8"/>
        <v>3.3507753378669701E-2</v>
      </c>
      <c r="AT25" s="58">
        <f t="shared" si="9"/>
        <v>0.23821036709963875</v>
      </c>
    </row>
    <row r="26" spans="1:46">
      <c r="A26" t="s">
        <v>419</v>
      </c>
      <c r="B26" t="s">
        <v>420</v>
      </c>
      <c r="C26" t="s">
        <v>628</v>
      </c>
      <c r="D26" t="s">
        <v>629</v>
      </c>
      <c r="E26">
        <v>65961.406278066701</v>
      </c>
      <c r="F26">
        <v>63958.896254241627</v>
      </c>
      <c r="G26">
        <v>64385.407410265136</v>
      </c>
      <c r="H26">
        <v>65967.850013877585</v>
      </c>
      <c r="I26">
        <v>65904.720420960337</v>
      </c>
      <c r="J26">
        <v>68313.38185451852</v>
      </c>
      <c r="K26">
        <v>69643.407520528664</v>
      </c>
      <c r="L26">
        <v>72403.88043745613</v>
      </c>
      <c r="M26">
        <v>74677.092423911599</v>
      </c>
      <c r="N26">
        <v>76772.32384678346</v>
      </c>
      <c r="O26">
        <v>83181.52634211746</v>
      </c>
      <c r="P26">
        <v>88231.783860841009</v>
      </c>
      <c r="Q26">
        <v>86364.153739107045</v>
      </c>
      <c r="R26">
        <v>88727.311269306141</v>
      </c>
      <c r="S26">
        <v>90195.811564694377</v>
      </c>
      <c r="T26">
        <v>91114.076990183457</v>
      </c>
      <c r="U26">
        <v>95615.360697056196</v>
      </c>
      <c r="V26">
        <v>98257.992698202608</v>
      </c>
      <c r="W26">
        <v>95855.800692617981</v>
      </c>
      <c r="X26">
        <v>89961.982744367066</v>
      </c>
      <c r="Y26">
        <v>88399.915949249349</v>
      </c>
      <c r="Z26">
        <v>85829.378260439145</v>
      </c>
      <c r="AA26">
        <v>80982.367755316009</v>
      </c>
      <c r="AB26">
        <v>80503.650291078782</v>
      </c>
      <c r="AC26">
        <v>77361.104881258856</v>
      </c>
      <c r="AD26">
        <v>77842.753903220946</v>
      </c>
      <c r="AE26">
        <v>78149.352535183978</v>
      </c>
      <c r="AF26">
        <v>81834.955873554281</v>
      </c>
      <c r="AG26">
        <v>81423.408453321463</v>
      </c>
      <c r="AH26">
        <v>81681.726668255913</v>
      </c>
      <c r="AI26">
        <v>76117.804743872664</v>
      </c>
      <c r="AJ26">
        <v>78570.489514839574</v>
      </c>
      <c r="AK26">
        <v>81165.650944318273</v>
      </c>
      <c r="AL26" s="57">
        <f t="shared" si="1"/>
        <v>3.9386919987981772E-3</v>
      </c>
      <c r="AM26" s="57">
        <f t="shared" si="2"/>
        <v>4.7161022053394376E-2</v>
      </c>
      <c r="AN26" s="57">
        <f t="shared" si="3"/>
        <v>-5.0289929998705357E-3</v>
      </c>
      <c r="AO26" s="57">
        <f t="shared" si="4"/>
        <v>3.1725301094775379E-3</v>
      </c>
      <c r="AP26" s="57">
        <f t="shared" si="5"/>
        <v>-6.8117094867260725E-2</v>
      </c>
      <c r="AQ26" s="57">
        <f t="shared" si="6"/>
        <v>3.2222221584291624E-2</v>
      </c>
      <c r="AR26" s="58">
        <f t="shared" si="7"/>
        <v>-5.7031339260648368E-3</v>
      </c>
      <c r="AS26" s="58">
        <f t="shared" si="8"/>
        <v>1.510151972100046E-2</v>
      </c>
      <c r="AT26" s="58">
        <f t="shared" si="9"/>
        <v>-0.14572589516183534</v>
      </c>
    </row>
    <row r="27" spans="1:46">
      <c r="A27" t="s">
        <v>31</v>
      </c>
      <c r="B27" t="s">
        <v>217</v>
      </c>
      <c r="C27" t="s">
        <v>628</v>
      </c>
      <c r="D27" t="s">
        <v>629</v>
      </c>
      <c r="E27">
        <v>2737.9930533341835</v>
      </c>
      <c r="F27">
        <v>2682.3093751261858</v>
      </c>
      <c r="G27">
        <v>2917.5795085030945</v>
      </c>
      <c r="H27">
        <v>3118.9632284964596</v>
      </c>
      <c r="I27">
        <v>3270.7487395137032</v>
      </c>
      <c r="J27">
        <v>3460.4611919586778</v>
      </c>
      <c r="K27">
        <v>3585.3629615229806</v>
      </c>
      <c r="L27">
        <v>3713.2947201691077</v>
      </c>
      <c r="M27">
        <v>3860.3472023069644</v>
      </c>
      <c r="N27">
        <v>4067.4651584608309</v>
      </c>
      <c r="O27">
        <v>4087.8306721643894</v>
      </c>
      <c r="P27">
        <v>4311.4468373407035</v>
      </c>
      <c r="Q27">
        <v>4663.1276284831702</v>
      </c>
      <c r="R27">
        <v>4904.5109777802572</v>
      </c>
      <c r="S27">
        <v>5076.3153624598281</v>
      </c>
      <c r="T27">
        <v>5336.7762197068187</v>
      </c>
      <c r="U27">
        <v>5626.0547036776779</v>
      </c>
      <c r="V27">
        <v>6577.4317680979439</v>
      </c>
      <c r="W27">
        <v>6811.9331493701038</v>
      </c>
      <c r="X27">
        <v>7188.8591934528486</v>
      </c>
      <c r="Y27">
        <v>7958.2268607304213</v>
      </c>
      <c r="Z27">
        <v>8499.3542955281864</v>
      </c>
      <c r="AA27">
        <v>8837.5763733848053</v>
      </c>
      <c r="AB27">
        <v>8929.046204194532</v>
      </c>
      <c r="AC27">
        <v>9349.0443865546476</v>
      </c>
      <c r="AD27">
        <v>9877.2472826014036</v>
      </c>
      <c r="AE27">
        <v>10587.570376534131</v>
      </c>
      <c r="AF27">
        <v>10986.88813592971</v>
      </c>
      <c r="AG27">
        <v>11233.780540635886</v>
      </c>
      <c r="AH27">
        <v>11797.284199149686</v>
      </c>
      <c r="AI27">
        <v>10547.051505250716</v>
      </c>
      <c r="AJ27">
        <v>10907.856709608446</v>
      </c>
      <c r="AL27" s="57">
        <f t="shared" si="1"/>
        <v>7.191508662377516E-2</v>
      </c>
      <c r="AM27" s="57">
        <f t="shared" si="2"/>
        <v>3.7715712405615817E-2</v>
      </c>
      <c r="AN27" s="57">
        <f t="shared" si="3"/>
        <v>2.2471549873961057E-2</v>
      </c>
      <c r="AO27" s="57">
        <f t="shared" si="4"/>
        <v>5.0161533463774027E-2</v>
      </c>
      <c r="AP27" s="57">
        <f t="shared" si="5"/>
        <v>-0.10597631393749785</v>
      </c>
      <c r="AQ27" s="57">
        <f t="shared" si="6"/>
        <v>3.420910613531257E-2</v>
      </c>
      <c r="AR27" s="58">
        <f t="shared" si="7"/>
        <v>1.0931204514632656E-3</v>
      </c>
      <c r="AS27" s="58">
        <f t="shared" si="8"/>
        <v>3.6782931914450305E-2</v>
      </c>
      <c r="AT27" s="58">
        <f t="shared" si="9"/>
        <v>1.0969017936206622</v>
      </c>
    </row>
    <row r="28" spans="1:46">
      <c r="A28" t="s">
        <v>32</v>
      </c>
      <c r="B28" t="s">
        <v>218</v>
      </c>
      <c r="C28" t="s">
        <v>628</v>
      </c>
      <c r="D28" t="s">
        <v>629</v>
      </c>
      <c r="E28">
        <v>4437.8668305700585</v>
      </c>
      <c r="F28">
        <v>4575.706750707528</v>
      </c>
      <c r="G28">
        <v>4556.9934543886611</v>
      </c>
      <c r="H28">
        <v>4657.0303992421732</v>
      </c>
      <c r="I28">
        <v>4779.8392284836709</v>
      </c>
      <c r="J28">
        <v>4909.1782586924846</v>
      </c>
      <c r="K28">
        <v>5028.4440980812924</v>
      </c>
      <c r="L28">
        <v>5181.4165036256081</v>
      </c>
      <c r="M28">
        <v>5343.9574122902632</v>
      </c>
      <c r="N28">
        <v>5270.0275432296248</v>
      </c>
      <c r="O28">
        <v>5305.6192605356682</v>
      </c>
      <c r="P28">
        <v>5300.3143393418868</v>
      </c>
      <c r="Q28">
        <v>5337.7658529939399</v>
      </c>
      <c r="R28">
        <v>5387.5817741519104</v>
      </c>
      <c r="S28">
        <v>5515.6558194819863</v>
      </c>
      <c r="T28">
        <v>5660.5748195226379</v>
      </c>
      <c r="U28">
        <v>5829.3713331054005</v>
      </c>
      <c r="V28">
        <v>5989.6899270515532</v>
      </c>
      <c r="W28">
        <v>6248.9339576280654</v>
      </c>
      <c r="X28">
        <v>6349.0079138859674</v>
      </c>
      <c r="Y28">
        <v>6499.8181575858125</v>
      </c>
      <c r="Z28">
        <v>6724.3006726043714</v>
      </c>
      <c r="AA28">
        <v>6952.7383756609261</v>
      </c>
      <c r="AB28">
        <v>7305.227987705287</v>
      </c>
      <c r="AC28">
        <v>7581.5984275921573</v>
      </c>
      <c r="AD28">
        <v>7825.7667483884115</v>
      </c>
      <c r="AE28">
        <v>8034.1727246753871</v>
      </c>
      <c r="AF28">
        <v>8244.9334457511541</v>
      </c>
      <c r="AG28">
        <v>8466.2931995207473</v>
      </c>
      <c r="AH28">
        <v>8528.7488036082923</v>
      </c>
      <c r="AI28">
        <v>7679.9331944980249</v>
      </c>
      <c r="AJ28">
        <v>8052.177441439303</v>
      </c>
      <c r="AK28">
        <v>8201.1837988639218</v>
      </c>
      <c r="AL28" s="57">
        <f t="shared" si="1"/>
        <v>2.6630742135253828E-2</v>
      </c>
      <c r="AM28" s="57">
        <f t="shared" si="2"/>
        <v>2.6233033356185719E-2</v>
      </c>
      <c r="AN28" s="57">
        <f t="shared" si="3"/>
        <v>2.6847973391909686E-2</v>
      </c>
      <c r="AO28" s="57">
        <f t="shared" si="4"/>
        <v>7.3769715524475846E-3</v>
      </c>
      <c r="AP28" s="57">
        <f t="shared" si="5"/>
        <v>-9.9524048445553404E-2</v>
      </c>
      <c r="AQ28" s="57">
        <f t="shared" si="6"/>
        <v>4.8469724607494935E-2</v>
      </c>
      <c r="AR28" s="58">
        <f t="shared" si="7"/>
        <v>-9.7665175362526037E-3</v>
      </c>
      <c r="AS28" s="58">
        <f t="shared" si="8"/>
        <v>2.0152659433514328E-2</v>
      </c>
      <c r="AT28" s="58">
        <f t="shared" si="9"/>
        <v>0.46306493723824754</v>
      </c>
    </row>
    <row r="29" spans="1:46">
      <c r="A29" t="s">
        <v>33</v>
      </c>
      <c r="B29" t="s">
        <v>219</v>
      </c>
      <c r="C29" t="s">
        <v>628</v>
      </c>
      <c r="D29" t="s">
        <v>629</v>
      </c>
      <c r="I29">
        <v>1730.1226782747947</v>
      </c>
      <c r="J29">
        <v>2096.5653965499023</v>
      </c>
      <c r="K29">
        <v>3802.2296422586128</v>
      </c>
      <c r="L29">
        <v>4933.0706660182796</v>
      </c>
      <c r="M29">
        <v>5609.3502572511652</v>
      </c>
      <c r="N29">
        <v>6091.6617887106786</v>
      </c>
      <c r="O29">
        <v>6826.0044625348892</v>
      </c>
      <c r="P29">
        <v>6965.4504233163625</v>
      </c>
      <c r="Q29">
        <v>7309.5742207278836</v>
      </c>
      <c r="R29">
        <v>7618.8363364403413</v>
      </c>
      <c r="S29">
        <v>8180.7160288866853</v>
      </c>
      <c r="T29">
        <v>8600.3471832284067</v>
      </c>
      <c r="U29">
        <v>9146.8675004555189</v>
      </c>
      <c r="V29">
        <v>9803.9132180716133</v>
      </c>
      <c r="W29">
        <v>10506.666814293016</v>
      </c>
      <c r="X29">
        <v>10363.510414417107</v>
      </c>
      <c r="Y29">
        <v>10636.06768001964</v>
      </c>
      <c r="Z29">
        <v>10933.041730635223</v>
      </c>
      <c r="AA29">
        <v>11046.126476307896</v>
      </c>
      <c r="AB29">
        <v>11483.254411760126</v>
      </c>
      <c r="AC29">
        <v>11766.97718194094</v>
      </c>
      <c r="AD29">
        <v>12437.495256252205</v>
      </c>
      <c r="AE29">
        <v>13000.616922296467</v>
      </c>
      <c r="AF29">
        <v>13582.184752486297</v>
      </c>
      <c r="AG29">
        <v>14267.519811778297</v>
      </c>
      <c r="AH29">
        <v>14851.648587573334</v>
      </c>
      <c r="AI29">
        <v>14587.481736905855</v>
      </c>
      <c r="AJ29">
        <v>15893.060102042558</v>
      </c>
      <c r="AK29">
        <v>16703.456424590659</v>
      </c>
      <c r="AL29" s="57">
        <f t="shared" si="1"/>
        <v>4.5276131121431924E-2</v>
      </c>
      <c r="AM29" s="57">
        <f t="shared" si="2"/>
        <v>4.4733864067052279E-2</v>
      </c>
      <c r="AN29" s="57">
        <f t="shared" si="3"/>
        <v>5.0458381459326351E-2</v>
      </c>
      <c r="AO29" s="57">
        <f t="shared" si="4"/>
        <v>4.0941157503269807E-2</v>
      </c>
      <c r="AP29" s="57">
        <f t="shared" si="5"/>
        <v>-1.7787038867086661E-2</v>
      </c>
      <c r="AQ29" s="57">
        <f t="shared" si="6"/>
        <v>8.949991428840201E-2</v>
      </c>
      <c r="AR29" s="58">
        <f t="shared" si="7"/>
        <v>2.9586591040640445E-2</v>
      </c>
      <c r="AS29" s="58">
        <f t="shared" si="8"/>
        <v>4.5377801009882812E-2</v>
      </c>
      <c r="AT29" s="58">
        <f t="shared" si="9"/>
        <v>0.62368686185010491</v>
      </c>
    </row>
    <row r="30" spans="1:46">
      <c r="A30" t="s">
        <v>34</v>
      </c>
      <c r="B30" t="s">
        <v>220</v>
      </c>
      <c r="C30" t="s">
        <v>628</v>
      </c>
      <c r="D30" t="s">
        <v>629</v>
      </c>
      <c r="E30">
        <v>9164.8725083574482</v>
      </c>
      <c r="F30">
        <v>9569.4608785342589</v>
      </c>
      <c r="G30">
        <v>9570.5494061997269</v>
      </c>
      <c r="H30">
        <v>9476.6611862023328</v>
      </c>
      <c r="I30">
        <v>9550.8312340391767</v>
      </c>
      <c r="J30">
        <v>9956.8087948888187</v>
      </c>
      <c r="K30">
        <v>10280.627119297482</v>
      </c>
      <c r="L30">
        <v>10880.853161444</v>
      </c>
      <c r="M30">
        <v>10689.217307096666</v>
      </c>
      <c r="N30">
        <v>11474.065261553766</v>
      </c>
      <c r="O30">
        <v>11462.079694975911</v>
      </c>
      <c r="P30">
        <v>11262.899441921056</v>
      </c>
      <c r="Q30">
        <v>11725.560183317661</v>
      </c>
      <c r="R30">
        <v>12054.874961214349</v>
      </c>
      <c r="S30">
        <v>12166.467624445117</v>
      </c>
      <c r="T30">
        <v>12494.217447997944</v>
      </c>
      <c r="U30">
        <v>13287.226042477516</v>
      </c>
      <c r="V30">
        <v>13783.380072913218</v>
      </c>
      <c r="W30">
        <v>13945.599268732087</v>
      </c>
      <c r="X30">
        <v>11729.565772062426</v>
      </c>
      <c r="Y30">
        <v>12653.371256650042</v>
      </c>
      <c r="Z30">
        <v>13250.251766094185</v>
      </c>
      <c r="AA30">
        <v>12975.948482389023</v>
      </c>
      <c r="AB30">
        <v>14144.518789165588</v>
      </c>
      <c r="AC30">
        <v>14665.273020801937</v>
      </c>
      <c r="AD30">
        <v>13682.70483203673</v>
      </c>
      <c r="AE30">
        <v>14373.519936660388</v>
      </c>
      <c r="AF30">
        <v>14656.772988720955</v>
      </c>
      <c r="AG30">
        <v>14962.082959494424</v>
      </c>
      <c r="AH30">
        <v>15117.990674101493</v>
      </c>
      <c r="AI30">
        <v>13545.218171150938</v>
      </c>
      <c r="AJ30">
        <v>14907.085768038567</v>
      </c>
      <c r="AK30">
        <v>15518.029870163495</v>
      </c>
      <c r="AL30" s="57">
        <f t="shared" si="1"/>
        <v>5.0488197553321568E-2</v>
      </c>
      <c r="AM30" s="57">
        <f t="shared" si="2"/>
        <v>1.9706589152050064E-2</v>
      </c>
      <c r="AN30" s="57">
        <f t="shared" si="3"/>
        <v>2.0830640619761174E-2</v>
      </c>
      <c r="AO30" s="57">
        <f t="shared" si="4"/>
        <v>1.0420187819379445E-2</v>
      </c>
      <c r="AP30" s="57">
        <f t="shared" si="5"/>
        <v>-0.10403317060149127</v>
      </c>
      <c r="AQ30" s="57">
        <f t="shared" si="6"/>
        <v>0.10054231535289554</v>
      </c>
      <c r="AR30" s="58">
        <f t="shared" si="7"/>
        <v>-1.3268938252575148E-2</v>
      </c>
      <c r="AS30" s="58">
        <f t="shared" si="8"/>
        <v>1.6985805863730226E-2</v>
      </c>
      <c r="AT30" s="58">
        <f t="shared" si="9"/>
        <v>0.13778381023783767</v>
      </c>
    </row>
    <row r="31" spans="1:46">
      <c r="A31" t="s">
        <v>35</v>
      </c>
      <c r="B31" t="s">
        <v>221</v>
      </c>
      <c r="C31" t="s">
        <v>628</v>
      </c>
      <c r="D31" t="s">
        <v>629</v>
      </c>
      <c r="E31">
        <v>10401.8424448513</v>
      </c>
      <c r="F31">
        <v>10328.957122214639</v>
      </c>
      <c r="G31">
        <v>10103.787942781775</v>
      </c>
      <c r="H31">
        <v>10431.409659710804</v>
      </c>
      <c r="I31">
        <v>10867.750916653693</v>
      </c>
      <c r="J31">
        <v>11151.191642166299</v>
      </c>
      <c r="K31">
        <v>11224.399456481056</v>
      </c>
      <c r="L31">
        <v>11432.650568881994</v>
      </c>
      <c r="M31">
        <v>11304.096995498854</v>
      </c>
      <c r="N31">
        <v>11196.83853207577</v>
      </c>
      <c r="O31">
        <v>11529.486615164395</v>
      </c>
      <c r="P31">
        <v>11536.363832140731</v>
      </c>
      <c r="Q31">
        <v>11739.431843405062</v>
      </c>
      <c r="R31">
        <v>11733.411197541162</v>
      </c>
      <c r="S31">
        <v>12268.663832548518</v>
      </c>
      <c r="T31">
        <v>12520.854989900859</v>
      </c>
      <c r="U31">
        <v>12877.444183046573</v>
      </c>
      <c r="V31">
        <v>13518.847775847704</v>
      </c>
      <c r="W31">
        <v>14067.945812576261</v>
      </c>
      <c r="X31">
        <v>13916.96322549718</v>
      </c>
      <c r="Y31">
        <v>14824.7411544273</v>
      </c>
      <c r="Z31">
        <v>15271.469351800337</v>
      </c>
      <c r="AA31">
        <v>15425.352928595699</v>
      </c>
      <c r="AB31">
        <v>15751.484448123516</v>
      </c>
      <c r="AC31">
        <v>15695.64310417854</v>
      </c>
      <c r="AD31">
        <v>15011.577194352854</v>
      </c>
      <c r="AE31">
        <v>14402.494008245298</v>
      </c>
      <c r="AF31">
        <v>14477.861768060051</v>
      </c>
      <c r="AG31">
        <v>14619.591129827108</v>
      </c>
      <c r="AH31">
        <v>14685.12789246737</v>
      </c>
      <c r="AI31">
        <v>14109.763969044454</v>
      </c>
      <c r="AJ31">
        <v>14735.581783015239</v>
      </c>
      <c r="AK31">
        <v>15093.465117066098</v>
      </c>
      <c r="AL31" s="57">
        <f t="shared" si="1"/>
        <v>-4.0574230024056718E-2</v>
      </c>
      <c r="AM31" s="57">
        <f t="shared" si="2"/>
        <v>5.2329658857421454E-3</v>
      </c>
      <c r="AN31" s="57">
        <f t="shared" si="3"/>
        <v>9.7893849269737512E-3</v>
      </c>
      <c r="AO31" s="57">
        <f t="shared" si="4"/>
        <v>4.4828040714868615E-3</v>
      </c>
      <c r="AP31" s="57">
        <f t="shared" si="5"/>
        <v>-3.9180041715404103E-2</v>
      </c>
      <c r="AQ31" s="57">
        <f t="shared" si="6"/>
        <v>4.4353528191100354E-2</v>
      </c>
      <c r="AR31" s="58">
        <f t="shared" si="7"/>
        <v>-4.9187217078003366E-3</v>
      </c>
      <c r="AS31" s="58">
        <f t="shared" si="8"/>
        <v>6.5017182947342518E-3</v>
      </c>
      <c r="AT31" s="58">
        <f t="shared" si="9"/>
        <v>0.14037596930923998</v>
      </c>
    </row>
    <row r="32" spans="1:46">
      <c r="A32" t="s">
        <v>616</v>
      </c>
      <c r="B32" t="s">
        <v>617</v>
      </c>
      <c r="C32" t="s">
        <v>628</v>
      </c>
      <c r="D32" t="s">
        <v>629</v>
      </c>
      <c r="AL32" s="57" t="e">
        <f t="shared" si="1"/>
        <v>#DIV/0!</v>
      </c>
      <c r="AM32" s="57" t="e">
        <f t="shared" si="2"/>
        <v>#DIV/0!</v>
      </c>
      <c r="AN32" s="57" t="e">
        <f t="shared" si="3"/>
        <v>#DIV/0!</v>
      </c>
      <c r="AO32" s="57" t="e">
        <f t="shared" si="4"/>
        <v>#DIV/0!</v>
      </c>
      <c r="AP32" s="57" t="e">
        <f t="shared" si="5"/>
        <v>#DIV/0!</v>
      </c>
      <c r="AQ32" s="57" t="e">
        <f t="shared" si="6"/>
        <v>#DIV/0!</v>
      </c>
      <c r="AR32" s="58" t="e">
        <f t="shared" si="7"/>
        <v>#DIV/0!</v>
      </c>
      <c r="AS32" s="58" t="e">
        <f t="shared" si="8"/>
        <v>#DIV/0!</v>
      </c>
      <c r="AT32" s="58" t="e">
        <f t="shared" si="9"/>
        <v>#DIV/0!</v>
      </c>
    </row>
    <row r="33" spans="1:46">
      <c r="A33" t="s">
        <v>625</v>
      </c>
      <c r="B33" t="s">
        <v>423</v>
      </c>
      <c r="C33" t="s">
        <v>628</v>
      </c>
      <c r="D33" t="s">
        <v>629</v>
      </c>
      <c r="E33">
        <v>70358.724094287812</v>
      </c>
      <c r="F33">
        <v>70439.053204346463</v>
      </c>
      <c r="G33">
        <v>71781.102896307406</v>
      </c>
      <c r="H33">
        <v>70154.424726612415</v>
      </c>
      <c r="I33">
        <v>70570.964514419786</v>
      </c>
      <c r="J33">
        <v>71966.097408782662</v>
      </c>
      <c r="K33">
        <v>72320.987984445965</v>
      </c>
      <c r="L33">
        <v>69660.186006114585</v>
      </c>
      <c r="M33">
        <v>67770.17249009911</v>
      </c>
      <c r="N33">
        <v>68366.663177326947</v>
      </c>
      <c r="O33">
        <v>68865.787299849602</v>
      </c>
      <c r="P33">
        <v>69338.920719178263</v>
      </c>
      <c r="Q33">
        <v>70631.873678212854</v>
      </c>
      <c r="R33">
        <v>71331.752727535859</v>
      </c>
      <c r="S33">
        <v>70415.424154102293</v>
      </c>
      <c r="T33">
        <v>69482.383801827178</v>
      </c>
      <c r="U33">
        <v>71352.885788417218</v>
      </c>
      <c r="V33">
        <v>70342.409304752669</v>
      </c>
      <c r="W33">
        <v>67934.064084873127</v>
      </c>
      <c r="X33">
        <v>65753.405701453477</v>
      </c>
      <c r="Y33">
        <v>66484.241540615083</v>
      </c>
      <c r="Z33">
        <v>68037.522979010319</v>
      </c>
      <c r="AA33">
        <v>67792.754626051712</v>
      </c>
      <c r="AB33">
        <v>65534.683160273416</v>
      </c>
      <c r="AC33">
        <v>63131.186248061989</v>
      </c>
      <c r="AD33">
        <v>62170.087023220134</v>
      </c>
      <c r="AE33">
        <v>59980.988745408555</v>
      </c>
      <c r="AF33">
        <v>60173.051133601315</v>
      </c>
      <c r="AG33">
        <v>59650.231527303462</v>
      </c>
      <c r="AH33">
        <v>61424.364313268823</v>
      </c>
      <c r="AI33">
        <v>61603.550803618637</v>
      </c>
      <c r="AJ33">
        <v>60127.023688627145</v>
      </c>
      <c r="AK33">
        <v>58669.900768184052</v>
      </c>
      <c r="AL33" s="57">
        <f t="shared" si="1"/>
        <v>-3.5211439819827904E-2</v>
      </c>
      <c r="AM33" s="57">
        <f t="shared" si="2"/>
        <v>3.2020543877323542E-3</v>
      </c>
      <c r="AN33" s="57">
        <f t="shared" si="3"/>
        <v>-8.6886005686672707E-3</v>
      </c>
      <c r="AO33" s="57">
        <f t="shared" si="4"/>
        <v>2.9742261522544038E-2</v>
      </c>
      <c r="AP33" s="57">
        <f t="shared" si="5"/>
        <v>2.9171891700164633E-3</v>
      </c>
      <c r="AQ33" s="57">
        <f t="shared" si="6"/>
        <v>-2.3968214424821097E-2</v>
      </c>
      <c r="AR33" s="58">
        <f t="shared" si="7"/>
        <v>6.7932261279063958E-3</v>
      </c>
      <c r="AS33" s="58">
        <f t="shared" si="8"/>
        <v>8.08523844720304E-3</v>
      </c>
      <c r="AT33" s="58">
        <f t="shared" si="9"/>
        <v>-0.13914674039378658</v>
      </c>
    </row>
    <row r="34" spans="1:46">
      <c r="A34" t="s">
        <v>36</v>
      </c>
      <c r="B34" t="s">
        <v>222</v>
      </c>
      <c r="C34" t="s">
        <v>628</v>
      </c>
      <c r="D34" t="s">
        <v>629</v>
      </c>
      <c r="E34">
        <v>12507.728414549101</v>
      </c>
      <c r="F34">
        <v>11565.387544325196</v>
      </c>
      <c r="G34">
        <v>10840.091574432638</v>
      </c>
      <c r="H34">
        <v>10765.163391808423</v>
      </c>
      <c r="I34">
        <v>10998.160160357787</v>
      </c>
      <c r="J34">
        <v>11362.659819775155</v>
      </c>
      <c r="K34">
        <v>12015.941050035208</v>
      </c>
      <c r="L34">
        <v>10382.863760348564</v>
      </c>
      <c r="M34">
        <v>10848.434035408582</v>
      </c>
      <c r="N34">
        <v>9993.4610187105427</v>
      </c>
      <c r="O34">
        <v>10503.632762061405</v>
      </c>
      <c r="P34">
        <v>11124.519258314378</v>
      </c>
      <c r="Q34">
        <v>12036.197586378825</v>
      </c>
      <c r="R34">
        <v>12767.283736468406</v>
      </c>
      <c r="S34">
        <v>13701.517662062364</v>
      </c>
      <c r="T34">
        <v>14779.210564311894</v>
      </c>
      <c r="U34">
        <v>15904.920809358111</v>
      </c>
      <c r="V34">
        <v>17078.388543526115</v>
      </c>
      <c r="W34">
        <v>18250.562153143132</v>
      </c>
      <c r="X34">
        <v>17767.535299668216</v>
      </c>
      <c r="Y34">
        <v>18160.629769844531</v>
      </c>
      <c r="Z34">
        <v>18661.502077153196</v>
      </c>
      <c r="AA34">
        <v>18911.60672077032</v>
      </c>
      <c r="AB34">
        <v>18911.14842060252</v>
      </c>
      <c r="AC34">
        <v>19202.831689477152</v>
      </c>
      <c r="AD34">
        <v>19988.248184250744</v>
      </c>
      <c r="AE34">
        <v>20740.819431249271</v>
      </c>
      <c r="AF34">
        <v>21469.970889311611</v>
      </c>
      <c r="AG34">
        <v>22206.156990416999</v>
      </c>
      <c r="AH34">
        <v>23266.069315280343</v>
      </c>
      <c r="AI34">
        <v>22479.582939657375</v>
      </c>
      <c r="AJ34">
        <v>24393.775534638502</v>
      </c>
      <c r="AK34">
        <v>26823.020770777417</v>
      </c>
      <c r="AL34" s="57">
        <f t="shared" si="1"/>
        <v>3.7650685545894749E-2</v>
      </c>
      <c r="AM34" s="57">
        <f t="shared" si="2"/>
        <v>3.515538334824711E-2</v>
      </c>
      <c r="AN34" s="57">
        <f t="shared" si="3"/>
        <v>3.4289105695615232E-2</v>
      </c>
      <c r="AO34" s="57">
        <f t="shared" si="4"/>
        <v>4.7730560732356618E-2</v>
      </c>
      <c r="AP34" s="57">
        <f t="shared" si="5"/>
        <v>-3.3804007241843431E-2</v>
      </c>
      <c r="AQ34" s="57">
        <f t="shared" si="6"/>
        <v>8.5152495939068429E-2</v>
      </c>
      <c r="AR34" s="58">
        <f t="shared" si="7"/>
        <v>2.0842760633593881E-2</v>
      </c>
      <c r="AS34" s="58">
        <f t="shared" si="8"/>
        <v>3.905834992540632E-2</v>
      </c>
      <c r="AT34" s="58">
        <f t="shared" si="9"/>
        <v>0.46282207840928652</v>
      </c>
    </row>
    <row r="35" spans="1:46">
      <c r="A35" t="s">
        <v>37</v>
      </c>
      <c r="B35" t="s">
        <v>223</v>
      </c>
      <c r="C35" t="s">
        <v>628</v>
      </c>
      <c r="D35" t="s">
        <v>629</v>
      </c>
      <c r="E35">
        <v>981.84476188342057</v>
      </c>
      <c r="F35">
        <v>1044.1739197550478</v>
      </c>
      <c r="G35">
        <v>1021.1445162588823</v>
      </c>
      <c r="H35">
        <v>1030.559203626181</v>
      </c>
      <c r="I35">
        <v>1018.1222087886027</v>
      </c>
      <c r="J35">
        <v>1049.083717448214</v>
      </c>
      <c r="K35">
        <v>1135.2566602284078</v>
      </c>
      <c r="L35">
        <v>1176.3839028108137</v>
      </c>
      <c r="M35">
        <v>1228.1228689112002</v>
      </c>
      <c r="N35">
        <v>1280.9227203757116</v>
      </c>
      <c r="O35">
        <v>1266.7448166380671</v>
      </c>
      <c r="P35">
        <v>1310.0722119769589</v>
      </c>
      <c r="Q35">
        <v>1325.7034296915485</v>
      </c>
      <c r="R35">
        <v>1385.4550482843376</v>
      </c>
      <c r="S35">
        <v>1402.7843716247316</v>
      </c>
      <c r="T35">
        <v>1477.039822099292</v>
      </c>
      <c r="U35">
        <v>1521.154454277015</v>
      </c>
      <c r="V35">
        <v>1536.3858137954969</v>
      </c>
      <c r="W35">
        <v>1578.3458260377352</v>
      </c>
      <c r="X35">
        <v>1578.1489389018573</v>
      </c>
      <c r="Y35">
        <v>1661.8720214076268</v>
      </c>
      <c r="Z35">
        <v>1720.0825222873286</v>
      </c>
      <c r="AA35">
        <v>1776.3909974557596</v>
      </c>
      <c r="AB35">
        <v>1823.5949524836692</v>
      </c>
      <c r="AC35">
        <v>1846.6451267669665</v>
      </c>
      <c r="AD35">
        <v>1862.8547118619663</v>
      </c>
      <c r="AE35">
        <v>1916.7563817823971</v>
      </c>
      <c r="AF35">
        <v>1978.1550116137641</v>
      </c>
      <c r="AG35">
        <v>2051.2184306082413</v>
      </c>
      <c r="AH35">
        <v>2110.0623111907357</v>
      </c>
      <c r="AI35">
        <v>2093.7336472986876</v>
      </c>
      <c r="AJ35">
        <v>2179.7890386663857</v>
      </c>
      <c r="AK35">
        <v>2156.1255281789508</v>
      </c>
      <c r="AL35" s="57">
        <f t="shared" si="1"/>
        <v>2.8934983269068158E-2</v>
      </c>
      <c r="AM35" s="57">
        <f t="shared" si="2"/>
        <v>3.2032568361281433E-2</v>
      </c>
      <c r="AN35" s="57">
        <f t="shared" si="3"/>
        <v>3.6935133275967369E-2</v>
      </c>
      <c r="AO35" s="57">
        <f t="shared" si="4"/>
        <v>2.8687281522253888E-2</v>
      </c>
      <c r="AP35" s="57">
        <f t="shared" si="5"/>
        <v>-7.7384747386126333E-3</v>
      </c>
      <c r="AQ35" s="57">
        <f t="shared" si="6"/>
        <v>4.1101403456321128E-2</v>
      </c>
      <c r="AR35" s="58">
        <f t="shared" si="7"/>
        <v>2.2479127105222513E-2</v>
      </c>
      <c r="AS35" s="58">
        <f t="shared" si="8"/>
        <v>3.2551661053167563E-2</v>
      </c>
      <c r="AT35" s="58">
        <f t="shared" si="9"/>
        <v>0.38714533902714104</v>
      </c>
    </row>
    <row r="36" spans="1:46">
      <c r="A36" t="s">
        <v>38</v>
      </c>
      <c r="B36" t="s">
        <v>224</v>
      </c>
      <c r="C36" t="s">
        <v>628</v>
      </c>
      <c r="D36" t="s">
        <v>629</v>
      </c>
      <c r="E36">
        <v>1175.1550858816449</v>
      </c>
      <c r="F36">
        <v>1209.3881575180353</v>
      </c>
      <c r="G36">
        <v>1190.0674350919219</v>
      </c>
      <c r="H36">
        <v>1153.5413087144789</v>
      </c>
      <c r="I36">
        <v>1103.1672978511215</v>
      </c>
      <c r="J36">
        <v>956.49097606857651</v>
      </c>
      <c r="K36">
        <v>880.30941206073248</v>
      </c>
      <c r="L36">
        <v>867.28426499179807</v>
      </c>
      <c r="M36">
        <v>891.69984368877056</v>
      </c>
      <c r="N36">
        <v>862.00668043285089</v>
      </c>
      <c r="O36">
        <v>837.34841145109499</v>
      </c>
      <c r="P36">
        <v>833.67087874237927</v>
      </c>
      <c r="Q36">
        <v>846.74729518459594</v>
      </c>
      <c r="R36">
        <v>810.55233524198434</v>
      </c>
      <c r="S36">
        <v>818.74606327076901</v>
      </c>
      <c r="T36">
        <v>796.10871307382627</v>
      </c>
      <c r="U36">
        <v>809.69601065269876</v>
      </c>
      <c r="V36">
        <v>807.44748064358043</v>
      </c>
      <c r="W36">
        <v>812.59216977687788</v>
      </c>
      <c r="X36">
        <v>801.80342736217085</v>
      </c>
      <c r="Y36">
        <v>804.3549408041938</v>
      </c>
      <c r="Z36">
        <v>807.66495758429983</v>
      </c>
      <c r="AA36">
        <v>814.32077076854</v>
      </c>
      <c r="AB36">
        <v>824.61052260755309</v>
      </c>
      <c r="AC36">
        <v>831.29483860372613</v>
      </c>
      <c r="AD36">
        <v>781.57928725715226</v>
      </c>
      <c r="AE36">
        <v>764.33660219415185</v>
      </c>
      <c r="AF36">
        <v>750.78761627097697</v>
      </c>
      <c r="AG36">
        <v>740.44822253128439</v>
      </c>
      <c r="AH36">
        <v>729.65846262042612</v>
      </c>
      <c r="AI36">
        <v>711.35526342316905</v>
      </c>
      <c r="AJ36">
        <v>714.06671237755381</v>
      </c>
      <c r="AK36">
        <v>708.17831727719147</v>
      </c>
      <c r="AL36" s="57">
        <f t="shared" si="1"/>
        <v>-2.2061338298141574E-2</v>
      </c>
      <c r="AM36" s="57">
        <f t="shared" si="2"/>
        <v>-1.772646486414536E-2</v>
      </c>
      <c r="AN36" s="57">
        <f t="shared" si="3"/>
        <v>-1.377139621860898E-2</v>
      </c>
      <c r="AO36" s="57">
        <f t="shared" si="4"/>
        <v>-1.4571930328865624E-2</v>
      </c>
      <c r="AP36" s="57">
        <f t="shared" si="5"/>
        <v>-2.5084611684656821E-2</v>
      </c>
      <c r="AQ36" s="57">
        <f t="shared" si="6"/>
        <v>3.8116663976545074E-3</v>
      </c>
      <c r="AR36" s="58">
        <f t="shared" si="7"/>
        <v>-1.7788600774069196E-2</v>
      </c>
      <c r="AS36" s="58">
        <f t="shared" si="8"/>
        <v>-1.5356597137206655E-2</v>
      </c>
      <c r="AT36" s="58">
        <f t="shared" si="9"/>
        <v>-9.8848885235032949E-2</v>
      </c>
    </row>
    <row r="37" spans="1:46">
      <c r="A37" t="s">
        <v>428</v>
      </c>
      <c r="B37" t="s">
        <v>429</v>
      </c>
      <c r="C37" t="s">
        <v>628</v>
      </c>
      <c r="D37" t="s">
        <v>629</v>
      </c>
      <c r="E37">
        <v>1816.0247431633907</v>
      </c>
      <c r="F37">
        <v>1801.2176907175985</v>
      </c>
      <c r="G37">
        <v>1949.9609503722727</v>
      </c>
      <c r="H37">
        <v>2066.7306047477541</v>
      </c>
      <c r="I37">
        <v>2402.4347295666275</v>
      </c>
      <c r="J37">
        <v>2678.9822943099275</v>
      </c>
      <c r="K37">
        <v>2914.7578352389733</v>
      </c>
      <c r="L37">
        <v>3166.2805341502644</v>
      </c>
      <c r="M37">
        <v>3485.244680349655</v>
      </c>
      <c r="N37">
        <v>3795.2288892912479</v>
      </c>
      <c r="O37">
        <v>4255.7456966004656</v>
      </c>
      <c r="P37">
        <v>4278.7578299135266</v>
      </c>
      <c r="Q37">
        <v>4434.2183532438903</v>
      </c>
      <c r="R37">
        <v>4553.4153272169588</v>
      </c>
      <c r="S37">
        <v>4950.7631119111966</v>
      </c>
      <c r="T37">
        <v>5225.92171172296</v>
      </c>
      <c r="U37">
        <v>5574.632262712953</v>
      </c>
      <c r="V37">
        <v>6345.9414429065191</v>
      </c>
      <c r="W37">
        <v>6718.056380166021</v>
      </c>
      <c r="X37">
        <v>6549.0054280469803</v>
      </c>
      <c r="Y37">
        <v>6597.9493836017446</v>
      </c>
      <c r="Z37">
        <v>6774.8937419546273</v>
      </c>
      <c r="AA37">
        <v>6766.9429310797887</v>
      </c>
      <c r="AB37">
        <v>6733.0887958757794</v>
      </c>
      <c r="AC37">
        <v>6703.8123564667158</v>
      </c>
      <c r="AD37">
        <v>6691.9314316090286</v>
      </c>
      <c r="AE37">
        <v>6900.5610092195902</v>
      </c>
      <c r="AF37">
        <v>7130.8541521819207</v>
      </c>
      <c r="AG37">
        <v>7314.3012831594324</v>
      </c>
      <c r="AH37">
        <v>7793.311789294281</v>
      </c>
      <c r="AI37">
        <v>6228.4286108944743</v>
      </c>
      <c r="AJ37">
        <v>6592.855522109262</v>
      </c>
      <c r="AK37">
        <v>7692.3753912217644</v>
      </c>
      <c r="AL37" s="57">
        <f t="shared" si="1"/>
        <v>3.1176287405622467E-2</v>
      </c>
      <c r="AM37" s="57">
        <f t="shared" si="2"/>
        <v>3.3373104397547398E-2</v>
      </c>
      <c r="AN37" s="57">
        <f t="shared" si="3"/>
        <v>2.5725828499995336E-2</v>
      </c>
      <c r="AO37" s="57">
        <f t="shared" si="4"/>
        <v>6.5489578237326679E-2</v>
      </c>
      <c r="AP37" s="57">
        <f t="shared" si="5"/>
        <v>-0.20079822554379206</v>
      </c>
      <c r="AQ37" s="57">
        <f t="shared" si="6"/>
        <v>5.8510249371301976E-2</v>
      </c>
      <c r="AR37" s="58">
        <f t="shared" si="7"/>
        <v>-1.9052428602230664E-2</v>
      </c>
      <c r="AS37" s="58">
        <f t="shared" si="8"/>
        <v>4.1529503711623138E-2</v>
      </c>
      <c r="AT37" s="58">
        <f t="shared" si="9"/>
        <v>0.39799567433737493</v>
      </c>
    </row>
    <row r="38" spans="1:46">
      <c r="A38" t="s">
        <v>39</v>
      </c>
      <c r="B38" t="s">
        <v>225</v>
      </c>
      <c r="C38" t="s">
        <v>628</v>
      </c>
      <c r="D38" t="s">
        <v>629</v>
      </c>
      <c r="H38">
        <v>1716.8409577648265</v>
      </c>
      <c r="I38">
        <v>1077.8984917177318</v>
      </c>
      <c r="J38">
        <v>1153.9264828276246</v>
      </c>
      <c r="K38">
        <v>1193.2308710635764</v>
      </c>
      <c r="L38">
        <v>1214.011729326367</v>
      </c>
      <c r="M38">
        <v>1244.9809449135316</v>
      </c>
      <c r="N38">
        <v>1376.0467168219423</v>
      </c>
      <c r="O38">
        <v>1486.1071138750738</v>
      </c>
      <c r="P38">
        <v>1578.6277008441907</v>
      </c>
      <c r="Q38">
        <v>1652.5381317394238</v>
      </c>
      <c r="R38">
        <v>1761.4211024485896</v>
      </c>
      <c r="S38">
        <v>1909.4184560960034</v>
      </c>
      <c r="T38">
        <v>2124.83745733056</v>
      </c>
      <c r="U38">
        <v>2313.3303319564047</v>
      </c>
      <c r="V38">
        <v>2505.5203494616176</v>
      </c>
      <c r="W38">
        <v>2629.2590578002278</v>
      </c>
      <c r="X38">
        <v>2592.1554610004891</v>
      </c>
      <c r="Y38">
        <v>2706.9918156240838</v>
      </c>
      <c r="Z38">
        <v>2856.5307862791565</v>
      </c>
      <c r="AA38">
        <v>3021.3322193753925</v>
      </c>
      <c r="AB38">
        <v>3197.5321003696276</v>
      </c>
      <c r="AC38">
        <v>3378.364590513128</v>
      </c>
      <c r="AD38">
        <v>3565.245067071085</v>
      </c>
      <c r="AE38">
        <v>3761.9113376767532</v>
      </c>
      <c r="AF38">
        <v>3972.724163927945</v>
      </c>
      <c r="AG38">
        <v>4217.6217909622574</v>
      </c>
      <c r="AH38">
        <v>4464.294449691407</v>
      </c>
      <c r="AI38">
        <v>4276.1845389917808</v>
      </c>
      <c r="AJ38">
        <v>4354.5652062820318</v>
      </c>
      <c r="AK38">
        <v>4530.5316752292165</v>
      </c>
      <c r="AL38" s="57">
        <f t="shared" si="1"/>
        <v>5.5162062328364188E-2</v>
      </c>
      <c r="AM38" s="57">
        <f t="shared" si="2"/>
        <v>5.6038754592601242E-2</v>
      </c>
      <c r="AN38" s="57">
        <f t="shared" si="3"/>
        <v>6.1644759849668274E-2</v>
      </c>
      <c r="AO38" s="57">
        <f t="shared" si="4"/>
        <v>5.84861969505499E-2</v>
      </c>
      <c r="AP38" s="57">
        <f t="shared" si="5"/>
        <v>-4.213653754685228E-2</v>
      </c>
      <c r="AQ38" s="57">
        <f t="shared" si="6"/>
        <v>1.8329580160899996E-2</v>
      </c>
      <c r="AR38" s="58">
        <f t="shared" si="7"/>
        <v>3.3508293461491784E-2</v>
      </c>
      <c r="AS38" s="58">
        <f t="shared" si="8"/>
        <v>5.8723237130939805E-2</v>
      </c>
      <c r="AT38" s="58">
        <f t="shared" si="9"/>
        <v>0.92981278463413919</v>
      </c>
    </row>
    <row r="39" spans="1:46">
      <c r="A39" t="s">
        <v>40</v>
      </c>
      <c r="B39" t="s">
        <v>226</v>
      </c>
      <c r="C39" t="s">
        <v>628</v>
      </c>
      <c r="D39" t="s">
        <v>629</v>
      </c>
      <c r="E39">
        <v>3483.1868621115023</v>
      </c>
      <c r="F39">
        <v>3251.7550361467406</v>
      </c>
      <c r="G39">
        <v>3059.792361399027</v>
      </c>
      <c r="H39">
        <v>2736.2826139305112</v>
      </c>
      <c r="I39">
        <v>2709.0800454371947</v>
      </c>
      <c r="J39">
        <v>2710.9380751970025</v>
      </c>
      <c r="K39">
        <v>2749.5200344574828</v>
      </c>
      <c r="L39">
        <v>2798.5773576393635</v>
      </c>
      <c r="M39">
        <v>2854.3700931492808</v>
      </c>
      <c r="N39">
        <v>2905.1311570511202</v>
      </c>
      <c r="O39">
        <v>2937.9918727385102</v>
      </c>
      <c r="P39">
        <v>2985.5779058305766</v>
      </c>
      <c r="Q39">
        <v>3036.7677022679918</v>
      </c>
      <c r="R39">
        <v>3116.1528201253568</v>
      </c>
      <c r="S39">
        <v>3245.4958926852873</v>
      </c>
      <c r="T39">
        <v>3228.3611605909114</v>
      </c>
      <c r="U39">
        <v>3261.4516554282209</v>
      </c>
      <c r="V39">
        <v>3309.2822952258316</v>
      </c>
      <c r="W39">
        <v>3308.3199079280271</v>
      </c>
      <c r="X39">
        <v>3298.4074519732694</v>
      </c>
      <c r="Y39">
        <v>3298.6245792748477</v>
      </c>
      <c r="Z39">
        <v>3314.8982341616734</v>
      </c>
      <c r="AA39">
        <v>3371.9755326308068</v>
      </c>
      <c r="AB39">
        <v>3442.2006267927195</v>
      </c>
      <c r="AC39">
        <v>3530.2831910642481</v>
      </c>
      <c r="AD39">
        <v>3614.7557160849083</v>
      </c>
      <c r="AE39">
        <v>3667.3226747556064</v>
      </c>
      <c r="AF39">
        <v>3691.0947236525194</v>
      </c>
      <c r="AG39">
        <v>3732.5012476744359</v>
      </c>
      <c r="AH39">
        <v>3756.5095616586918</v>
      </c>
      <c r="AI39">
        <v>3665.5105811133776</v>
      </c>
      <c r="AJ39">
        <v>3700.4642891129806</v>
      </c>
      <c r="AK39">
        <v>3733.232719678238</v>
      </c>
      <c r="AL39" s="57">
        <f t="shared" si="1"/>
        <v>1.4542326729517606E-2</v>
      </c>
      <c r="AM39" s="57">
        <f t="shared" si="2"/>
        <v>6.4821263371642665E-3</v>
      </c>
      <c r="AN39" s="57">
        <f t="shared" si="3"/>
        <v>1.1217952158362045E-2</v>
      </c>
      <c r="AO39" s="57">
        <f t="shared" si="4"/>
        <v>6.4322320050701817E-3</v>
      </c>
      <c r="AP39" s="57">
        <f t="shared" si="5"/>
        <v>-2.4224344182191701E-2</v>
      </c>
      <c r="AQ39" s="57">
        <f t="shared" si="6"/>
        <v>9.5358360659774776E-3</v>
      </c>
      <c r="AR39" s="58">
        <f t="shared" si="7"/>
        <v>-2.3008420398802285E-5</v>
      </c>
      <c r="AS39" s="58">
        <f t="shared" si="8"/>
        <v>8.0441035001988306E-3</v>
      </c>
      <c r="AT39" s="58">
        <f t="shared" si="9"/>
        <v>0.15179066211406744</v>
      </c>
    </row>
    <row r="40" spans="1:46">
      <c r="A40" t="s">
        <v>41</v>
      </c>
      <c r="B40" t="s">
        <v>227</v>
      </c>
      <c r="C40" t="s">
        <v>628</v>
      </c>
      <c r="D40" t="s">
        <v>629</v>
      </c>
      <c r="E40">
        <v>34562.866346593837</v>
      </c>
      <c r="F40">
        <v>33423.884517918028</v>
      </c>
      <c r="G40">
        <v>33327.947463663557</v>
      </c>
      <c r="H40">
        <v>33840.818255181366</v>
      </c>
      <c r="I40">
        <v>34976.592867794534</v>
      </c>
      <c r="J40">
        <v>35549.093028033341</v>
      </c>
      <c r="K40">
        <v>35749.045251539232</v>
      </c>
      <c r="L40">
        <v>36910.477860823965</v>
      </c>
      <c r="M40">
        <v>38031.624764121982</v>
      </c>
      <c r="N40">
        <v>39671.384648274659</v>
      </c>
      <c r="O40">
        <v>41338.647017914205</v>
      </c>
      <c r="P40">
        <v>41623.950340904899</v>
      </c>
      <c r="Q40">
        <v>42416.408752576244</v>
      </c>
      <c r="R40">
        <v>42793.079252630756</v>
      </c>
      <c r="S40">
        <v>43704.413908953749</v>
      </c>
      <c r="T40">
        <v>44680.796488969318</v>
      </c>
      <c r="U40">
        <v>45396.839658025172</v>
      </c>
      <c r="V40">
        <v>45889.562129153688</v>
      </c>
      <c r="W40">
        <v>45851.201928281283</v>
      </c>
      <c r="X40">
        <v>44004.314101953772</v>
      </c>
      <c r="Y40">
        <v>44862.419495829279</v>
      </c>
      <c r="Z40">
        <v>45823.164240388316</v>
      </c>
      <c r="AA40">
        <v>46126.513885900211</v>
      </c>
      <c r="AB40">
        <v>46704.762235567709</v>
      </c>
      <c r="AC40">
        <v>47564.609109622048</v>
      </c>
      <c r="AD40">
        <v>47522.140667315143</v>
      </c>
      <c r="AE40">
        <v>47457.585345724372</v>
      </c>
      <c r="AF40">
        <v>48317.17458351508</v>
      </c>
      <c r="AG40">
        <v>48962.48151089227</v>
      </c>
      <c r="AH40">
        <v>49175.677050069593</v>
      </c>
      <c r="AI40">
        <v>46181.757554575641</v>
      </c>
      <c r="AJ40">
        <v>48218.038315767983</v>
      </c>
      <c r="AK40">
        <v>48954.805350879396</v>
      </c>
      <c r="AL40" s="57">
        <f t="shared" si="1"/>
        <v>-1.358426213219203E-3</v>
      </c>
      <c r="AM40" s="57">
        <f t="shared" si="2"/>
        <v>1.8112789168026035E-2</v>
      </c>
      <c r="AN40" s="57">
        <f t="shared" si="3"/>
        <v>1.3355642852455977E-2</v>
      </c>
      <c r="AO40" s="57">
        <f t="shared" si="4"/>
        <v>4.3542633583613368E-3</v>
      </c>
      <c r="AP40" s="57">
        <f t="shared" si="5"/>
        <v>-6.0882120493137473E-2</v>
      </c>
      <c r="AQ40" s="57">
        <f t="shared" si="6"/>
        <v>4.4092751532592747E-2</v>
      </c>
      <c r="AR40" s="58">
        <f t="shared" si="7"/>
        <v>-6.2648562785735315E-3</v>
      </c>
      <c r="AS40" s="58">
        <f t="shared" si="8"/>
        <v>1.1940898459614449E-2</v>
      </c>
      <c r="AT40" s="58">
        <f t="shared" si="9"/>
        <v>8.3240098220722841E-2</v>
      </c>
    </row>
    <row r="41" spans="1:46">
      <c r="A41" t="s">
        <v>430</v>
      </c>
      <c r="B41" t="s">
        <v>431</v>
      </c>
      <c r="C41" t="s">
        <v>628</v>
      </c>
      <c r="D41" t="s">
        <v>629</v>
      </c>
      <c r="E41">
        <v>10260.271305573846</v>
      </c>
      <c r="F41">
        <v>10417.257792396951</v>
      </c>
      <c r="G41">
        <v>10629.899916113121</v>
      </c>
      <c r="H41">
        <v>10895.001102727192</v>
      </c>
      <c r="I41">
        <v>11100.397679490572</v>
      </c>
      <c r="J41">
        <v>11310.790469699876</v>
      </c>
      <c r="K41">
        <v>11569.551542434219</v>
      </c>
      <c r="L41">
        <v>11889.467367426063</v>
      </c>
      <c r="M41">
        <v>11934.503680065041</v>
      </c>
      <c r="N41">
        <v>12373.48108662754</v>
      </c>
      <c r="O41">
        <v>12710.566261646103</v>
      </c>
      <c r="P41">
        <v>12904.411439375934</v>
      </c>
      <c r="Q41">
        <v>13284.590365350132</v>
      </c>
      <c r="R41">
        <v>13987.732967791537</v>
      </c>
      <c r="S41">
        <v>14468.477718604594</v>
      </c>
      <c r="T41">
        <v>14873.489687499619</v>
      </c>
      <c r="U41">
        <v>15791.595440274918</v>
      </c>
      <c r="V41">
        <v>16245.58783958626</v>
      </c>
      <c r="W41">
        <v>16373.265546305498</v>
      </c>
      <c r="X41">
        <v>15748.434735687089</v>
      </c>
      <c r="Y41">
        <v>15881.445377249214</v>
      </c>
      <c r="Z41">
        <v>15997.299361985099</v>
      </c>
      <c r="AA41">
        <v>16403.065731537201</v>
      </c>
      <c r="AB41">
        <v>16587.370082738638</v>
      </c>
      <c r="AC41">
        <v>16828.876202664167</v>
      </c>
      <c r="AD41">
        <v>16745.722996705947</v>
      </c>
      <c r="AE41">
        <v>16336.338714968402</v>
      </c>
      <c r="AF41">
        <v>16158.692939316123</v>
      </c>
      <c r="AG41">
        <v>16234.817579811963</v>
      </c>
      <c r="AH41">
        <v>16286.253429446691</v>
      </c>
      <c r="AI41">
        <v>15014.513551293156</v>
      </c>
      <c r="AJ41">
        <v>15776.128381892266</v>
      </c>
      <c r="AK41">
        <v>17831.904791911315</v>
      </c>
      <c r="AL41" s="57">
        <f t="shared" si="1"/>
        <v>-2.4447095047378631E-2</v>
      </c>
      <c r="AM41" s="57">
        <f t="shared" si="2"/>
        <v>-1.087427108067422E-2</v>
      </c>
      <c r="AN41" s="57">
        <f t="shared" si="3"/>
        <v>4.7110642415030589E-3</v>
      </c>
      <c r="AO41" s="57">
        <f t="shared" si="4"/>
        <v>3.1682431528327853E-3</v>
      </c>
      <c r="AP41" s="57">
        <f t="shared" si="5"/>
        <v>-7.808670567867626E-2</v>
      </c>
      <c r="AQ41" s="57">
        <f t="shared" si="6"/>
        <v>5.072524181334629E-2</v>
      </c>
      <c r="AR41" s="58">
        <f t="shared" si="7"/>
        <v>-2.027041734125366E-2</v>
      </c>
      <c r="AS41" s="58">
        <f t="shared" si="8"/>
        <v>-9.9832122877945863E-4</v>
      </c>
      <c r="AT41" s="58">
        <f t="shared" si="9"/>
        <v>3.1324130043896455E-2</v>
      </c>
    </row>
    <row r="42" spans="1:46">
      <c r="A42" t="s">
        <v>436</v>
      </c>
      <c r="B42" t="s">
        <v>437</v>
      </c>
      <c r="C42" t="s">
        <v>628</v>
      </c>
      <c r="D42" t="s">
        <v>629</v>
      </c>
      <c r="U42">
        <v>84778.384260836378</v>
      </c>
      <c r="V42">
        <v>84870.011938839103</v>
      </c>
      <c r="W42">
        <v>82125.114481142984</v>
      </c>
      <c r="X42">
        <v>74068.880226957001</v>
      </c>
      <c r="Y42">
        <v>70095.894087048742</v>
      </c>
      <c r="Z42">
        <v>69103.242350215543</v>
      </c>
      <c r="AA42">
        <v>68270.035309018611</v>
      </c>
      <c r="AB42">
        <v>67537.547245447422</v>
      </c>
      <c r="AC42">
        <v>67762.360120036014</v>
      </c>
      <c r="AD42">
        <v>68135.463479675513</v>
      </c>
      <c r="AE42">
        <v>68824.424954748174</v>
      </c>
      <c r="AF42">
        <v>69534.77174944336</v>
      </c>
      <c r="AG42">
        <v>71046.020471137163</v>
      </c>
      <c r="AH42">
        <v>72432.501282943616</v>
      </c>
      <c r="AI42">
        <v>67530.693800049441</v>
      </c>
      <c r="AJ42">
        <v>69400.666661238065</v>
      </c>
      <c r="AL42" s="57">
        <f t="shared" si="1"/>
        <v>1.011164289325155E-2</v>
      </c>
      <c r="AM42" s="57">
        <f t="shared" si="2"/>
        <v>1.0321143913112773E-2</v>
      </c>
      <c r="AN42" s="57">
        <f t="shared" si="3"/>
        <v>2.1733712266135401E-2</v>
      </c>
      <c r="AO42" s="57">
        <f t="shared" si="4"/>
        <v>1.9515249448344815E-2</v>
      </c>
      <c r="AP42" s="57">
        <f t="shared" si="5"/>
        <v>-6.767414345869692E-2</v>
      </c>
      <c r="AQ42" s="57">
        <f t="shared" si="6"/>
        <v>2.7690710045500153E-2</v>
      </c>
      <c r="AR42" s="58">
        <f t="shared" si="7"/>
        <v>-4.0260094577759843E-3</v>
      </c>
      <c r="AS42" s="58">
        <f t="shared" si="8"/>
        <v>1.7190035209197662E-2</v>
      </c>
      <c r="AT42" s="58">
        <f t="shared" si="9"/>
        <v>-0.14562536294520981</v>
      </c>
    </row>
    <row r="43" spans="1:46">
      <c r="A43" t="s">
        <v>42</v>
      </c>
      <c r="B43" t="s">
        <v>228</v>
      </c>
      <c r="C43" t="s">
        <v>628</v>
      </c>
      <c r="D43" t="s">
        <v>629</v>
      </c>
      <c r="E43">
        <v>1200.6133902403101</v>
      </c>
      <c r="F43">
        <v>1157.3816628019088</v>
      </c>
      <c r="G43">
        <v>1049.119414856282</v>
      </c>
      <c r="H43">
        <v>1019.4410062691522</v>
      </c>
      <c r="I43">
        <v>1036.2839012203483</v>
      </c>
      <c r="J43">
        <v>1080.770061094727</v>
      </c>
      <c r="K43">
        <v>1010.7438887474618</v>
      </c>
      <c r="L43">
        <v>1035.1074582189601</v>
      </c>
      <c r="M43">
        <v>1054.3129732191048</v>
      </c>
      <c r="N43">
        <v>1062.2982575314668</v>
      </c>
      <c r="O43">
        <v>1007.2478344294059</v>
      </c>
      <c r="P43">
        <v>1028.7914078518579</v>
      </c>
      <c r="Q43">
        <v>1042.7086445440914</v>
      </c>
      <c r="R43">
        <v>962.86483675181967</v>
      </c>
      <c r="S43">
        <v>998.68909966164665</v>
      </c>
      <c r="T43">
        <v>985.32481596555908</v>
      </c>
      <c r="U43">
        <v>1011.7775095286817</v>
      </c>
      <c r="V43">
        <v>1038.7501326467575</v>
      </c>
      <c r="W43">
        <v>1038.3352861775802</v>
      </c>
      <c r="X43">
        <v>1103.4637660211986</v>
      </c>
      <c r="Y43">
        <v>1130.8957080808073</v>
      </c>
      <c r="Z43">
        <v>1160.4147414355218</v>
      </c>
      <c r="AA43">
        <v>1208.5157704992548</v>
      </c>
      <c r="AB43">
        <v>764.05150024664533</v>
      </c>
      <c r="AC43">
        <v>765.25955398335668</v>
      </c>
      <c r="AD43">
        <v>795.03701867803295</v>
      </c>
      <c r="AE43">
        <v>818.3959952764053</v>
      </c>
      <c r="AF43">
        <v>839.60000945213528</v>
      </c>
      <c r="AG43">
        <v>854.64749130494909</v>
      </c>
      <c r="AH43">
        <v>861.76678875587277</v>
      </c>
      <c r="AI43">
        <v>847.76501242058339</v>
      </c>
      <c r="AJ43">
        <v>837.50468572537579</v>
      </c>
      <c r="AK43">
        <v>819.19234307717772</v>
      </c>
      <c r="AL43" s="57">
        <f t="shared" si="1"/>
        <v>2.9380992393553015E-2</v>
      </c>
      <c r="AM43" s="57">
        <f t="shared" si="2"/>
        <v>2.5909235013507771E-2</v>
      </c>
      <c r="AN43" s="57">
        <f t="shared" si="3"/>
        <v>1.7922203053133298E-2</v>
      </c>
      <c r="AO43" s="57">
        <f t="shared" si="4"/>
        <v>8.330098108698978E-3</v>
      </c>
      <c r="AP43" s="57">
        <f t="shared" si="5"/>
        <v>-1.6247755794237154E-2</v>
      </c>
      <c r="AQ43" s="57">
        <f t="shared" si="6"/>
        <v>-1.2102795638984639E-2</v>
      </c>
      <c r="AR43" s="58">
        <f t="shared" si="7"/>
        <v>8.9784450952757229E-3</v>
      </c>
      <c r="AS43" s="58">
        <f t="shared" si="8"/>
        <v>1.7387178725113347E-2</v>
      </c>
      <c r="AT43" s="58">
        <f t="shared" si="9"/>
        <v>-0.14826453381306004</v>
      </c>
    </row>
    <row r="44" spans="1:46">
      <c r="A44" t="s">
        <v>424</v>
      </c>
      <c r="B44" t="s">
        <v>425</v>
      </c>
      <c r="C44" t="s">
        <v>628</v>
      </c>
      <c r="D44" t="s">
        <v>629</v>
      </c>
      <c r="E44">
        <v>13981.753733297135</v>
      </c>
      <c r="F44">
        <v>12634.117283734595</v>
      </c>
      <c r="G44">
        <v>12376.316961455843</v>
      </c>
      <c r="H44">
        <v>12572.03514887774</v>
      </c>
      <c r="I44">
        <v>13084.116564589378</v>
      </c>
      <c r="J44">
        <v>13847.205125112087</v>
      </c>
      <c r="K44">
        <v>14506.691909739673</v>
      </c>
      <c r="L44">
        <v>14790.472264466463</v>
      </c>
      <c r="M44">
        <v>15193.597633508329</v>
      </c>
      <c r="N44">
        <v>15481.907844672362</v>
      </c>
      <c r="O44">
        <v>16182.715398094555</v>
      </c>
      <c r="P44">
        <v>16809.897795038807</v>
      </c>
      <c r="Q44">
        <v>17542.958260807027</v>
      </c>
      <c r="R44">
        <v>18305.390165422199</v>
      </c>
      <c r="S44">
        <v>19458.241435167081</v>
      </c>
      <c r="T44">
        <v>20482.117860902086</v>
      </c>
      <c r="U44">
        <v>21888.580919346176</v>
      </c>
      <c r="V44">
        <v>23375.721723449038</v>
      </c>
      <c r="W44">
        <v>24441.739160277055</v>
      </c>
      <c r="X44">
        <v>23660.438990962451</v>
      </c>
      <c r="Y44">
        <v>24035.085661170324</v>
      </c>
      <c r="Z44">
        <v>24956.198214344036</v>
      </c>
      <c r="AA44">
        <v>25235.630893499172</v>
      </c>
      <c r="AB44">
        <v>25455.109975066782</v>
      </c>
      <c r="AC44">
        <v>26337.13597425793</v>
      </c>
      <c r="AD44">
        <v>27452.098024733325</v>
      </c>
      <c r="AE44">
        <v>28283.314903193736</v>
      </c>
      <c r="AF44">
        <v>29830.047857864523</v>
      </c>
      <c r="AG44">
        <v>31381.75448453303</v>
      </c>
      <c r="AH44">
        <v>32673.824073255924</v>
      </c>
      <c r="AI44">
        <v>31638.192871924046</v>
      </c>
      <c r="AJ44">
        <v>33916.249917426103</v>
      </c>
      <c r="AK44">
        <v>35580.513288377908</v>
      </c>
      <c r="AL44" s="57">
        <f t="shared" si="1"/>
        <v>3.0278810665454979E-2</v>
      </c>
      <c r="AM44" s="57">
        <f t="shared" si="2"/>
        <v>5.4687117120636085E-2</v>
      </c>
      <c r="AN44" s="57">
        <f t="shared" si="3"/>
        <v>5.2018241273434906E-2</v>
      </c>
      <c r="AO44" s="57">
        <f t="shared" si="4"/>
        <v>4.1172637092668288E-2</v>
      </c>
      <c r="AP44" s="57">
        <f t="shared" si="5"/>
        <v>-3.169605121855204E-2</v>
      </c>
      <c r="AQ44" s="57">
        <f t="shared" si="6"/>
        <v>7.2003387005192099E-2</v>
      </c>
      <c r="AR44" s="58">
        <f t="shared" si="7"/>
        <v>2.9045486067046815E-2</v>
      </c>
      <c r="AS44" s="58">
        <f t="shared" si="8"/>
        <v>4.9292665162246431E-2</v>
      </c>
      <c r="AT44" s="58">
        <f t="shared" si="9"/>
        <v>0.49273377719874178</v>
      </c>
    </row>
    <row r="45" spans="1:46">
      <c r="A45" t="s">
        <v>43</v>
      </c>
      <c r="B45" t="s">
        <v>229</v>
      </c>
      <c r="C45" t="s">
        <v>628</v>
      </c>
      <c r="D45" t="s">
        <v>629</v>
      </c>
      <c r="E45">
        <v>1027.244422576789</v>
      </c>
      <c r="F45">
        <v>1075.1840866416876</v>
      </c>
      <c r="G45">
        <v>1113.2216997160497</v>
      </c>
      <c r="H45">
        <v>917.18486109721869</v>
      </c>
      <c r="I45">
        <v>987.9856133502193</v>
      </c>
      <c r="J45">
        <v>957.24650996256003</v>
      </c>
      <c r="K45">
        <v>936.12370635976629</v>
      </c>
      <c r="L45">
        <v>955.7834782913734</v>
      </c>
      <c r="M45">
        <v>987.9828784463009</v>
      </c>
      <c r="N45">
        <v>947.70354752546848</v>
      </c>
      <c r="O45">
        <v>907.83351362067617</v>
      </c>
      <c r="P45">
        <v>980.4697626109089</v>
      </c>
      <c r="Q45">
        <v>1027.6699852189529</v>
      </c>
      <c r="R45">
        <v>1133.0654673489505</v>
      </c>
      <c r="S45">
        <v>1448.4099900066012</v>
      </c>
      <c r="T45">
        <v>1632.9542335051526</v>
      </c>
      <c r="U45">
        <v>1586.3641051888826</v>
      </c>
      <c r="V45">
        <v>1583.7002275858745</v>
      </c>
      <c r="W45">
        <v>1576.765197281449</v>
      </c>
      <c r="X45">
        <v>1586.4544401688188</v>
      </c>
      <c r="Y45">
        <v>1741.0539976033035</v>
      </c>
      <c r="Z45">
        <v>1682.6577462155776</v>
      </c>
      <c r="AA45">
        <v>1769.3249204559097</v>
      </c>
      <c r="AB45">
        <v>1804.8231325982065</v>
      </c>
      <c r="AC45">
        <v>1861.6929035835979</v>
      </c>
      <c r="AD45">
        <v>1853.2593645620354</v>
      </c>
      <c r="AE45">
        <v>1683.4780884835823</v>
      </c>
      <c r="AF45">
        <v>1579.760600476314</v>
      </c>
      <c r="AG45">
        <v>1563.5439331454977</v>
      </c>
      <c r="AH45">
        <v>1561.9966725692811</v>
      </c>
      <c r="AI45">
        <v>1489.186712179657</v>
      </c>
      <c r="AJ45">
        <v>1425.4945124539749</v>
      </c>
      <c r="AK45">
        <v>1412.6707184812685</v>
      </c>
      <c r="AL45" s="57">
        <f t="shared" si="1"/>
        <v>-9.1612258556468207E-2</v>
      </c>
      <c r="AM45" s="57">
        <f t="shared" si="2"/>
        <v>-6.1609051354326379E-2</v>
      </c>
      <c r="AN45" s="57">
        <f t="shared" si="3"/>
        <v>-1.0265268880567627E-2</v>
      </c>
      <c r="AO45" s="57">
        <f t="shared" si="4"/>
        <v>-9.895856095989699E-4</v>
      </c>
      <c r="AP45" s="57">
        <f t="shared" si="5"/>
        <v>-4.6613390200032412E-2</v>
      </c>
      <c r="AQ45" s="57">
        <f t="shared" si="6"/>
        <v>-4.2769787834366697E-2</v>
      </c>
      <c r="AR45" s="58">
        <f t="shared" si="7"/>
        <v>-2.9869324011131348E-2</v>
      </c>
      <c r="AS45" s="58">
        <f t="shared" si="8"/>
        <v>-2.4287968614830995E-2</v>
      </c>
      <c r="AT45" s="58">
        <f t="shared" si="9"/>
        <v>-1.5360554704873455E-2</v>
      </c>
    </row>
    <row r="46" spans="1:46">
      <c r="A46" t="s">
        <v>426</v>
      </c>
      <c r="B46" t="s">
        <v>427</v>
      </c>
      <c r="C46" t="s">
        <v>628</v>
      </c>
      <c r="D46" t="s">
        <v>629</v>
      </c>
      <c r="AL46" s="57" t="e">
        <f t="shared" si="1"/>
        <v>#DIV/0!</v>
      </c>
      <c r="AM46" s="57" t="e">
        <f t="shared" si="2"/>
        <v>#DIV/0!</v>
      </c>
      <c r="AN46" s="57" t="e">
        <f t="shared" si="3"/>
        <v>#DIV/0!</v>
      </c>
      <c r="AO46" s="57" t="e">
        <f t="shared" si="4"/>
        <v>#DIV/0!</v>
      </c>
      <c r="AP46" s="57" t="e">
        <f t="shared" si="5"/>
        <v>#DIV/0!</v>
      </c>
      <c r="AQ46" s="57" t="e">
        <f t="shared" si="6"/>
        <v>#DIV/0!</v>
      </c>
      <c r="AR46" s="58" t="e">
        <f t="shared" si="7"/>
        <v>#DIV/0!</v>
      </c>
      <c r="AS46" s="58" t="e">
        <f t="shared" si="8"/>
        <v>#DIV/0!</v>
      </c>
      <c r="AT46" s="58" t="e">
        <f t="shared" si="9"/>
        <v>#DIV/0!</v>
      </c>
    </row>
    <row r="47" spans="1:46">
      <c r="A47" t="s">
        <v>44</v>
      </c>
      <c r="B47" t="s">
        <v>230</v>
      </c>
      <c r="C47" t="s">
        <v>628</v>
      </c>
      <c r="D47" t="s">
        <v>629</v>
      </c>
      <c r="E47">
        <v>9701.8237908063929</v>
      </c>
      <c r="F47">
        <v>10290.039660138527</v>
      </c>
      <c r="G47">
        <v>11256.209483324548</v>
      </c>
      <c r="H47">
        <v>11812.649378865794</v>
      </c>
      <c r="I47">
        <v>12221.507702716915</v>
      </c>
      <c r="J47">
        <v>13122.946342286117</v>
      </c>
      <c r="K47">
        <v>13825.156199811292</v>
      </c>
      <c r="L47">
        <v>14652.775193093916</v>
      </c>
      <c r="M47">
        <v>15074.58011014128</v>
      </c>
      <c r="N47">
        <v>14855.357182215794</v>
      </c>
      <c r="O47">
        <v>15415.754285376626</v>
      </c>
      <c r="P47">
        <v>15725.60115943557</v>
      </c>
      <c r="Q47">
        <v>16053.6546085706</v>
      </c>
      <c r="R47">
        <v>16636.653746351622</v>
      </c>
      <c r="S47">
        <v>17571.024797895006</v>
      </c>
      <c r="T47">
        <v>18415.754989593352</v>
      </c>
      <c r="U47">
        <v>19339.487624584952</v>
      </c>
      <c r="V47">
        <v>20140.529650446297</v>
      </c>
      <c r="W47">
        <v>20695.562560621725</v>
      </c>
      <c r="X47">
        <v>20255.098783644393</v>
      </c>
      <c r="Y47">
        <v>21225.103856623708</v>
      </c>
      <c r="Z47">
        <v>22323.723084724817</v>
      </c>
      <c r="AA47">
        <v>23467.978726164849</v>
      </c>
      <c r="AB47">
        <v>24011.591013561327</v>
      </c>
      <c r="AC47">
        <v>24197.183280079444</v>
      </c>
      <c r="AD47">
        <v>24464.745662455338</v>
      </c>
      <c r="AE47">
        <v>24599.374633038791</v>
      </c>
      <c r="AF47">
        <v>24546.912420860357</v>
      </c>
      <c r="AG47">
        <v>25071.990069194206</v>
      </c>
      <c r="AH47">
        <v>24809.860973599447</v>
      </c>
      <c r="AI47">
        <v>22970.550435184301</v>
      </c>
      <c r="AJ47">
        <v>25412.752072566491</v>
      </c>
      <c r="AK47">
        <v>25886.121355785941</v>
      </c>
      <c r="AL47" s="57">
        <f t="shared" si="1"/>
        <v>5.5029785488455258E-3</v>
      </c>
      <c r="AM47" s="57">
        <f t="shared" si="2"/>
        <v>-2.1326644665175137E-3</v>
      </c>
      <c r="AN47" s="57">
        <f t="shared" si="3"/>
        <v>2.1390781835667009E-2</v>
      </c>
      <c r="AO47" s="57">
        <f t="shared" si="4"/>
        <v>-1.0455057411530933E-2</v>
      </c>
      <c r="AP47" s="57">
        <f t="shared" si="5"/>
        <v>-7.4136269460453014E-2</v>
      </c>
      <c r="AQ47" s="57">
        <f t="shared" si="6"/>
        <v>0.10631881217967841</v>
      </c>
      <c r="AR47" s="58">
        <f t="shared" si="7"/>
        <v>-1.6333302375708614E-2</v>
      </c>
      <c r="AS47" s="58">
        <f t="shared" si="8"/>
        <v>2.9343533192061869E-3</v>
      </c>
      <c r="AT47" s="58">
        <f t="shared" si="9"/>
        <v>0.2828603040165546</v>
      </c>
    </row>
    <row r="48" spans="1:46">
      <c r="A48" t="s">
        <v>45</v>
      </c>
      <c r="B48" t="s">
        <v>231</v>
      </c>
      <c r="C48" t="s">
        <v>628</v>
      </c>
      <c r="D48" t="s">
        <v>629</v>
      </c>
      <c r="E48">
        <v>1423.8963479071126</v>
      </c>
      <c r="F48">
        <v>1534.7052715507218</v>
      </c>
      <c r="G48">
        <v>1731.6572154950661</v>
      </c>
      <c r="H48">
        <v>1949.5342682330004</v>
      </c>
      <c r="I48">
        <v>2178.9240567606007</v>
      </c>
      <c r="J48">
        <v>2391.4771155893568</v>
      </c>
      <c r="K48">
        <v>2601.3634260738586</v>
      </c>
      <c r="L48">
        <v>2812.7111345946551</v>
      </c>
      <c r="M48">
        <v>3004.4273415470288</v>
      </c>
      <c r="N48">
        <v>3206.7300257081815</v>
      </c>
      <c r="O48">
        <v>3451.679230928577</v>
      </c>
      <c r="P48">
        <v>3712.3381323406938</v>
      </c>
      <c r="Q48">
        <v>4024.3556966354936</v>
      </c>
      <c r="R48">
        <v>4400.8251834121202</v>
      </c>
      <c r="S48">
        <v>4817.2118445275837</v>
      </c>
      <c r="T48">
        <v>5334.6466393818046</v>
      </c>
      <c r="U48">
        <v>5979.7817118252742</v>
      </c>
      <c r="V48">
        <v>6795.1740123799109</v>
      </c>
      <c r="W48">
        <v>7412.8743634920402</v>
      </c>
      <c r="X48">
        <v>8069.3546383775638</v>
      </c>
      <c r="Y48">
        <v>8884.5880312260542</v>
      </c>
      <c r="Z48">
        <v>9680.0976996166246</v>
      </c>
      <c r="AA48">
        <v>10370.726571679093</v>
      </c>
      <c r="AB48">
        <v>11101.938929993426</v>
      </c>
      <c r="AC48">
        <v>11851.40421757962</v>
      </c>
      <c r="AD48">
        <v>12612.351651241795</v>
      </c>
      <c r="AE48">
        <v>13399.137320274394</v>
      </c>
      <c r="AF48">
        <v>14243.532610849123</v>
      </c>
      <c r="AG48">
        <v>15133.995618232722</v>
      </c>
      <c r="AH48">
        <v>15977.763827987557</v>
      </c>
      <c r="AI48">
        <v>16296.609378967843</v>
      </c>
      <c r="AJ48">
        <v>17657.495180866568</v>
      </c>
      <c r="AK48">
        <v>18187.978737053687</v>
      </c>
      <c r="AL48" s="57">
        <f t="shared" si="1"/>
        <v>6.2382154477522281E-2</v>
      </c>
      <c r="AM48" s="57">
        <f t="shared" si="2"/>
        <v>6.3018631005226255E-2</v>
      </c>
      <c r="AN48" s="57">
        <f t="shared" si="3"/>
        <v>6.2517005556988373E-2</v>
      </c>
      <c r="AO48" s="57">
        <f t="shared" si="4"/>
        <v>5.5753168630384889E-2</v>
      </c>
      <c r="AP48" s="57">
        <f t="shared" si="5"/>
        <v>1.9955580418692768E-2</v>
      </c>
      <c r="AQ48" s="57">
        <f t="shared" si="6"/>
        <v>8.350729714704111E-2</v>
      </c>
      <c r="AR48" s="58">
        <f t="shared" si="7"/>
        <v>5.0311096402823066E-2</v>
      </c>
      <c r="AS48" s="58">
        <f t="shared" si="8"/>
        <v>6.0429601730866499E-2</v>
      </c>
      <c r="AT48" s="58">
        <f t="shared" si="9"/>
        <v>1.6719643956886996</v>
      </c>
    </row>
    <row r="49" spans="1:46">
      <c r="A49" t="s">
        <v>46</v>
      </c>
      <c r="B49" t="s">
        <v>232</v>
      </c>
      <c r="C49" t="s">
        <v>628</v>
      </c>
      <c r="D49" t="s">
        <v>629</v>
      </c>
      <c r="E49">
        <v>8434.9593357497743</v>
      </c>
      <c r="F49">
        <v>8430.222989367192</v>
      </c>
      <c r="G49">
        <v>8598.9920206796614</v>
      </c>
      <c r="H49">
        <v>8885.1868452091876</v>
      </c>
      <c r="I49">
        <v>9220.5019933903695</v>
      </c>
      <c r="J49">
        <v>9518.2601410311145</v>
      </c>
      <c r="K49">
        <v>9538.2725510317032</v>
      </c>
      <c r="L49">
        <v>9691.028323715127</v>
      </c>
      <c r="M49">
        <v>9578.6560118484249</v>
      </c>
      <c r="N49">
        <v>9023.6212332315299</v>
      </c>
      <c r="O49">
        <v>9138.3189151308598</v>
      </c>
      <c r="P49">
        <v>9146.4048517545016</v>
      </c>
      <c r="Q49">
        <v>9232.627394983263</v>
      </c>
      <c r="R49">
        <v>9453.3285557798081</v>
      </c>
      <c r="S49">
        <v>9816.277588307561</v>
      </c>
      <c r="T49">
        <v>10150.707922239322</v>
      </c>
      <c r="U49">
        <v>10692.727652918311</v>
      </c>
      <c r="V49">
        <v>11272.577979828604</v>
      </c>
      <c r="W49">
        <v>11507.525825489114</v>
      </c>
      <c r="X49">
        <v>11507.717112721391</v>
      </c>
      <c r="Y49">
        <v>11890.203077216634</v>
      </c>
      <c r="Z49">
        <v>12578.015626756112</v>
      </c>
      <c r="AA49">
        <v>12934.965751943962</v>
      </c>
      <c r="AB49">
        <v>13465.075043652581</v>
      </c>
      <c r="AC49">
        <v>13938.231516616233</v>
      </c>
      <c r="AD49">
        <v>14215.688252106822</v>
      </c>
      <c r="AE49">
        <v>14358.168218158835</v>
      </c>
      <c r="AF49">
        <v>14334.914608362222</v>
      </c>
      <c r="AG49">
        <v>14426.434382140787</v>
      </c>
      <c r="AH49">
        <v>14616.135124170616</v>
      </c>
      <c r="AI49">
        <v>13358.298082883701</v>
      </c>
      <c r="AJ49">
        <v>14661.213243538057</v>
      </c>
      <c r="AK49">
        <v>15651.582057921638</v>
      </c>
      <c r="AL49" s="57">
        <f t="shared" si="1"/>
        <v>1.0022727252118578E-2</v>
      </c>
      <c r="AM49" s="57">
        <f t="shared" si="2"/>
        <v>-1.6195387491841858E-3</v>
      </c>
      <c r="AN49" s="57">
        <f t="shared" si="3"/>
        <v>6.3843961599309362E-3</v>
      </c>
      <c r="AO49" s="57">
        <f t="shared" si="4"/>
        <v>1.3149523784246287E-2</v>
      </c>
      <c r="AP49" s="57">
        <f t="shared" si="5"/>
        <v>-8.6058115267888952E-2</v>
      </c>
      <c r="AQ49" s="57">
        <f t="shared" si="6"/>
        <v>9.7536014885295313E-2</v>
      </c>
      <c r="AR49" s="58">
        <f t="shared" si="7"/>
        <v>-1.7035933518223981E-2</v>
      </c>
      <c r="AS49" s="58">
        <f t="shared" si="8"/>
        <v>5.9714603983310119E-3</v>
      </c>
      <c r="AT49" s="58">
        <f t="shared" si="9"/>
        <v>0.36692297780365796</v>
      </c>
    </row>
    <row r="50" spans="1:46">
      <c r="A50" t="s">
        <v>47</v>
      </c>
      <c r="B50" t="s">
        <v>233</v>
      </c>
      <c r="C50" t="s">
        <v>628</v>
      </c>
      <c r="D50" t="s">
        <v>629</v>
      </c>
      <c r="E50">
        <v>2922.7122521188508</v>
      </c>
      <c r="F50">
        <v>2695.2560740190479</v>
      </c>
      <c r="G50">
        <v>2856.0085641707174</v>
      </c>
      <c r="H50">
        <v>2876.2837550632485</v>
      </c>
      <c r="I50">
        <v>2666.0453718120361</v>
      </c>
      <c r="J50">
        <v>2703.5843510276941</v>
      </c>
      <c r="K50">
        <v>2611.8217465677703</v>
      </c>
      <c r="L50">
        <v>2659.2739778366058</v>
      </c>
      <c r="M50">
        <v>2636.3443078911114</v>
      </c>
      <c r="N50">
        <v>2633.5657555776365</v>
      </c>
      <c r="O50">
        <v>2863.1518498392538</v>
      </c>
      <c r="P50">
        <v>2871.196853295316</v>
      </c>
      <c r="Q50">
        <v>2878.5343592749045</v>
      </c>
      <c r="R50">
        <v>2881.9607066093076</v>
      </c>
      <c r="S50">
        <v>2881.5667436228505</v>
      </c>
      <c r="T50">
        <v>2905.6891826398864</v>
      </c>
      <c r="U50">
        <v>2923.532300744369</v>
      </c>
      <c r="V50">
        <v>2888.4466340080826</v>
      </c>
      <c r="W50">
        <v>2942.9908456034404</v>
      </c>
      <c r="X50">
        <v>2976.7794541822477</v>
      </c>
      <c r="Y50">
        <v>3025.5173837623724</v>
      </c>
      <c r="Z50">
        <v>3084.8265854417218</v>
      </c>
      <c r="AA50">
        <v>3115.2380326356129</v>
      </c>
      <c r="AB50">
        <v>3185.319697100485</v>
      </c>
      <c r="AC50">
        <v>3183.1570311200253</v>
      </c>
      <c r="AD50">
        <v>3150.8776237969209</v>
      </c>
      <c r="AE50">
        <v>3185.6296637038781</v>
      </c>
      <c r="AF50">
        <v>3240.179170202859</v>
      </c>
      <c r="AG50">
        <v>3294.8319720657523</v>
      </c>
      <c r="AH50">
        <v>3290.6505267658554</v>
      </c>
      <c r="AI50">
        <v>3222.3740892959781</v>
      </c>
      <c r="AJ50">
        <v>3228.5268583001853</v>
      </c>
      <c r="AK50">
        <v>3245.7686972112538</v>
      </c>
      <c r="AL50" s="57">
        <f t="shared" si="1"/>
        <v>1.1029320734164128E-2</v>
      </c>
      <c r="AM50" s="57">
        <f t="shared" si="2"/>
        <v>1.7123618329054961E-2</v>
      </c>
      <c r="AN50" s="57">
        <f t="shared" si="3"/>
        <v>1.6867215975427563E-2</v>
      </c>
      <c r="AO50" s="57">
        <f t="shared" si="4"/>
        <v>-1.2690921222532996E-3</v>
      </c>
      <c r="AP50" s="57">
        <f t="shared" si="5"/>
        <v>-2.0748613963872137E-2</v>
      </c>
      <c r="AQ50" s="57">
        <f t="shared" si="6"/>
        <v>1.9093900440191854E-3</v>
      </c>
      <c r="AR50" s="58">
        <f t="shared" si="7"/>
        <v>2.9932820545892714E-3</v>
      </c>
      <c r="AS50" s="58">
        <f t="shared" si="8"/>
        <v>1.0907247394076407E-2</v>
      </c>
      <c r="AT50" s="58">
        <f t="shared" si="9"/>
        <v>0.12557351458987245</v>
      </c>
    </row>
    <row r="51" spans="1:46">
      <c r="A51" t="s">
        <v>48</v>
      </c>
      <c r="B51" t="s">
        <v>234</v>
      </c>
      <c r="C51" t="s">
        <v>628</v>
      </c>
      <c r="D51" t="s">
        <v>629</v>
      </c>
      <c r="E51">
        <v>5007.3192447228221</v>
      </c>
      <c r="F51">
        <v>4986.6992046040359</v>
      </c>
      <c r="G51">
        <v>4978.3508384466604</v>
      </c>
      <c r="H51">
        <v>4790.4611574547225</v>
      </c>
      <c r="I51">
        <v>4400.020297281344</v>
      </c>
      <c r="J51">
        <v>4453.4308382762574</v>
      </c>
      <c r="K51">
        <v>4522.0084537284356</v>
      </c>
      <c r="L51">
        <v>4402.4080946661134</v>
      </c>
      <c r="M51">
        <v>4470.3470745821032</v>
      </c>
      <c r="N51">
        <v>4240.1559969382952</v>
      </c>
      <c r="O51">
        <v>4390.5630570648173</v>
      </c>
      <c r="P51">
        <v>4389.3537121175741</v>
      </c>
      <c r="Q51">
        <v>4484.2805853663886</v>
      </c>
      <c r="R51">
        <v>4397.3305589795655</v>
      </c>
      <c r="S51">
        <v>4398.2037781400177</v>
      </c>
      <c r="T51">
        <v>4571.793116655027</v>
      </c>
      <c r="U51">
        <v>4755.0302147921875</v>
      </c>
      <c r="V51">
        <v>4280.0246690986933</v>
      </c>
      <c r="W51">
        <v>4401.6645316140539</v>
      </c>
      <c r="X51">
        <v>4720.4146745723319</v>
      </c>
      <c r="Y51">
        <v>4977.973114547859</v>
      </c>
      <c r="Z51">
        <v>4925.3769025399151</v>
      </c>
      <c r="AA51">
        <v>5267.0496167340743</v>
      </c>
      <c r="AB51">
        <v>5105.169837897055</v>
      </c>
      <c r="AC51">
        <v>5319.3872487978851</v>
      </c>
      <c r="AD51">
        <v>5009.4322669125386</v>
      </c>
      <c r="AE51">
        <v>4363.7539249427773</v>
      </c>
      <c r="AF51">
        <v>4073.9260852755547</v>
      </c>
      <c r="AG51">
        <v>3786.4119996175018</v>
      </c>
      <c r="AH51">
        <v>3695.0616935700036</v>
      </c>
      <c r="AI51">
        <v>3384.6543353217503</v>
      </c>
      <c r="AJ51">
        <v>3234.3929719276339</v>
      </c>
      <c r="AK51">
        <v>3210.4035674733468</v>
      </c>
      <c r="AL51" s="57">
        <f t="shared" si="1"/>
        <v>-0.12889251866613458</v>
      </c>
      <c r="AM51" s="57">
        <f t="shared" si="2"/>
        <v>-6.6417090572086557E-2</v>
      </c>
      <c r="AN51" s="57">
        <f t="shared" si="3"/>
        <v>-7.0574202781248013E-2</v>
      </c>
      <c r="AO51" s="57">
        <f t="shared" si="4"/>
        <v>-2.4125823089702406E-2</v>
      </c>
      <c r="AP51" s="57">
        <f t="shared" si="5"/>
        <v>-8.4006001520464904E-2</v>
      </c>
      <c r="AQ51" s="57">
        <f t="shared" si="6"/>
        <v>-4.4394891917325541E-2</v>
      </c>
      <c r="AR51" s="58">
        <f t="shared" si="7"/>
        <v>-6.1280779490875473E-2</v>
      </c>
      <c r="AS51" s="58">
        <f t="shared" si="8"/>
        <v>-5.3705705481012327E-2</v>
      </c>
      <c r="AT51" s="58">
        <f t="shared" si="9"/>
        <v>-0.22291520207900686</v>
      </c>
    </row>
    <row r="52" spans="1:46">
      <c r="A52" t="s">
        <v>49</v>
      </c>
      <c r="B52" t="s">
        <v>235</v>
      </c>
      <c r="C52" t="s">
        <v>628</v>
      </c>
      <c r="D52" t="s">
        <v>629</v>
      </c>
      <c r="E52">
        <v>1750.1697386890201</v>
      </c>
      <c r="F52">
        <v>1550.7637045834877</v>
      </c>
      <c r="G52">
        <v>1346.7472222566666</v>
      </c>
      <c r="H52">
        <v>1128.5931446904613</v>
      </c>
      <c r="I52">
        <v>1034.1233869869025</v>
      </c>
      <c r="J52">
        <v>998.68831386490899</v>
      </c>
      <c r="K52">
        <v>969.80866296994395</v>
      </c>
      <c r="L52">
        <v>900.96779641781427</v>
      </c>
      <c r="M52">
        <v>865.60661203327663</v>
      </c>
      <c r="N52">
        <v>805.27788139127335</v>
      </c>
      <c r="O52">
        <v>728.20719690248507</v>
      </c>
      <c r="P52">
        <v>691.70914515946367</v>
      </c>
      <c r="Q52">
        <v>690.65960751002501</v>
      </c>
      <c r="R52">
        <v>708.02877112255533</v>
      </c>
      <c r="S52">
        <v>733.54189699826725</v>
      </c>
      <c r="T52">
        <v>754.6644432573903</v>
      </c>
      <c r="U52">
        <v>769.88714463365864</v>
      </c>
      <c r="V52">
        <v>792.19088494491564</v>
      </c>
      <c r="W52">
        <v>815.01185698515815</v>
      </c>
      <c r="X52">
        <v>811.92734518465568</v>
      </c>
      <c r="Y52">
        <v>841.85628715052405</v>
      </c>
      <c r="Z52">
        <v>870.07380558192961</v>
      </c>
      <c r="AA52">
        <v>900.9789904437921</v>
      </c>
      <c r="AB52">
        <v>944.64024746779933</v>
      </c>
      <c r="AC52">
        <v>999.07213354300632</v>
      </c>
      <c r="AD52">
        <v>1032.5718648828681</v>
      </c>
      <c r="AE52">
        <v>1021.327198358567</v>
      </c>
      <c r="AF52">
        <v>1023.5398331529161</v>
      </c>
      <c r="AG52">
        <v>1048.2464468070621</v>
      </c>
      <c r="AH52">
        <v>1059.8921113671797</v>
      </c>
      <c r="AI52">
        <v>1044.0712138463073</v>
      </c>
      <c r="AJ52">
        <v>1073.6432710427355</v>
      </c>
      <c r="AK52">
        <v>1132.6542327101959</v>
      </c>
      <c r="AL52" s="57">
        <f t="shared" si="1"/>
        <v>-1.0889960211705638E-2</v>
      </c>
      <c r="AM52" s="57">
        <f t="shared" si="2"/>
        <v>2.1664308929647417E-3</v>
      </c>
      <c r="AN52" s="57">
        <f t="shared" si="3"/>
        <v>2.413839975141914E-2</v>
      </c>
      <c r="AO52" s="57">
        <f t="shared" si="4"/>
        <v>1.1109662804572465E-2</v>
      </c>
      <c r="AP52" s="57">
        <f t="shared" si="5"/>
        <v>-1.4926894304803064E-2</v>
      </c>
      <c r="AQ52" s="57">
        <f t="shared" si="6"/>
        <v>2.8323793247288363E-2</v>
      </c>
      <c r="AR52" s="58">
        <f t="shared" si="7"/>
        <v>5.62189978603832E-3</v>
      </c>
      <c r="AS52" s="58">
        <f t="shared" si="8"/>
        <v>1.2471497816318781E-2</v>
      </c>
      <c r="AT52" s="58">
        <f t="shared" si="9"/>
        <v>0.37668503592369557</v>
      </c>
    </row>
    <row r="53" spans="1:46">
      <c r="A53" t="s">
        <v>50</v>
      </c>
      <c r="B53" t="s">
        <v>236</v>
      </c>
      <c r="C53" t="s">
        <v>628</v>
      </c>
      <c r="D53" t="s">
        <v>629</v>
      </c>
      <c r="E53">
        <v>9810.5513067105585</v>
      </c>
      <c r="F53">
        <v>9781.4599304599506</v>
      </c>
      <c r="G53">
        <v>10416.108847268832</v>
      </c>
      <c r="H53">
        <v>10882.049151352481</v>
      </c>
      <c r="I53">
        <v>11100.709013516351</v>
      </c>
      <c r="J53">
        <v>11290.959581018213</v>
      </c>
      <c r="K53">
        <v>11182.479348575973</v>
      </c>
      <c r="L53">
        <v>11532.462715425436</v>
      </c>
      <c r="M53">
        <v>12092.475808746725</v>
      </c>
      <c r="N53">
        <v>12343.710851212007</v>
      </c>
      <c r="O53">
        <v>12570.696086779702</v>
      </c>
      <c r="P53">
        <v>12771.950769365081</v>
      </c>
      <c r="Q53">
        <v>12986.000683999395</v>
      </c>
      <c r="R53">
        <v>13333.217257362714</v>
      </c>
      <c r="S53">
        <v>13713.008348999896</v>
      </c>
      <c r="T53">
        <v>14049.909396661016</v>
      </c>
      <c r="U53">
        <v>14864.781420368825</v>
      </c>
      <c r="V53">
        <v>15861.874578808713</v>
      </c>
      <c r="W53">
        <v>16385.001000228185</v>
      </c>
      <c r="X53">
        <v>16024.030061013938</v>
      </c>
      <c r="Y53">
        <v>16667.016520478803</v>
      </c>
      <c r="Z53">
        <v>17186.44844317215</v>
      </c>
      <c r="AA53">
        <v>17809.940563576889</v>
      </c>
      <c r="AB53">
        <v>18044.945006720558</v>
      </c>
      <c r="AC53">
        <v>18480.65175424534</v>
      </c>
      <c r="AD53">
        <v>18956.191932297879</v>
      </c>
      <c r="AE53">
        <v>19553.598858887057</v>
      </c>
      <c r="AF53">
        <v>20168.220480899698</v>
      </c>
      <c r="AG53">
        <v>20503.276803714725</v>
      </c>
      <c r="AH53">
        <v>20818.061678298985</v>
      </c>
      <c r="AI53">
        <v>19778.386530261319</v>
      </c>
      <c r="AJ53">
        <v>21189.695663489412</v>
      </c>
      <c r="AK53">
        <v>21987.276869641049</v>
      </c>
      <c r="AL53" s="57">
        <f t="shared" si="1"/>
        <v>3.1515133879358205E-2</v>
      </c>
      <c r="AM53" s="57">
        <f t="shared" si="2"/>
        <v>3.143265986216634E-2</v>
      </c>
      <c r="AN53" s="57">
        <f t="shared" si="3"/>
        <v>1.6613083099341491E-2</v>
      </c>
      <c r="AO53" s="57">
        <f t="shared" si="4"/>
        <v>1.5352905664680313E-2</v>
      </c>
      <c r="AP53" s="57">
        <f t="shared" si="5"/>
        <v>-4.9941015840174824E-2</v>
      </c>
      <c r="AQ53" s="57">
        <f t="shared" si="6"/>
        <v>7.135613064638828E-2</v>
      </c>
      <c r="AR53" s="58">
        <f t="shared" si="7"/>
        <v>3.3644081965033303E-3</v>
      </c>
      <c r="AS53" s="58">
        <f t="shared" si="8"/>
        <v>2.1132882875396049E-2</v>
      </c>
      <c r="AT53" s="58">
        <f t="shared" si="9"/>
        <v>0.4004956473677127</v>
      </c>
    </row>
    <row r="54" spans="1:46">
      <c r="A54" t="s">
        <v>51</v>
      </c>
      <c r="B54" t="s">
        <v>237</v>
      </c>
      <c r="C54" t="s">
        <v>628</v>
      </c>
      <c r="D54" t="s">
        <v>629</v>
      </c>
      <c r="E54">
        <v>4351.4767820330244</v>
      </c>
      <c r="F54">
        <v>4191.811912962743</v>
      </c>
      <c r="G54">
        <v>4028.7879958268272</v>
      </c>
      <c r="H54">
        <v>3876.6558889613834</v>
      </c>
      <c r="I54">
        <v>3770.5393063931519</v>
      </c>
      <c r="J54">
        <v>3898.7067599866696</v>
      </c>
      <c r="K54">
        <v>4055.0803808939668</v>
      </c>
      <c r="L54">
        <v>4294.2734734988207</v>
      </c>
      <c r="M54">
        <v>4329.5700710040128</v>
      </c>
      <c r="N54">
        <v>4249.6179751243644</v>
      </c>
      <c r="O54">
        <v>4123.8415687352608</v>
      </c>
      <c r="P54">
        <v>3930.7077865792348</v>
      </c>
      <c r="Q54">
        <v>3728.5874390359722</v>
      </c>
      <c r="R54">
        <v>3467.5616600637627</v>
      </c>
      <c r="S54">
        <v>3495.3404221986534</v>
      </c>
      <c r="T54">
        <v>3451.0102410646309</v>
      </c>
      <c r="U54">
        <v>3470.6335225231746</v>
      </c>
      <c r="V54">
        <v>3433.8512057188855</v>
      </c>
      <c r="W54">
        <v>3522.2340033328132</v>
      </c>
      <c r="X54">
        <v>3572.6816002293181</v>
      </c>
      <c r="Y54">
        <v>3737.4007316506395</v>
      </c>
      <c r="Z54">
        <v>3464.0470370930225</v>
      </c>
      <c r="AA54">
        <v>3652.1767666298924</v>
      </c>
      <c r="AB54">
        <v>3962.6045982184787</v>
      </c>
      <c r="AC54">
        <v>4234.7904129396038</v>
      </c>
      <c r="AD54">
        <v>4423.8267971142523</v>
      </c>
      <c r="AE54">
        <v>4620.3491560666498</v>
      </c>
      <c r="AF54">
        <v>4836.0483665488246</v>
      </c>
      <c r="AG54">
        <v>4941.7938110099576</v>
      </c>
      <c r="AH54">
        <v>5132.3415694298055</v>
      </c>
      <c r="AI54">
        <v>5092.1634710325106</v>
      </c>
      <c r="AJ54">
        <v>5316.4639005330509</v>
      </c>
      <c r="AK54">
        <v>5537.3697577025096</v>
      </c>
      <c r="AL54" s="57">
        <f t="shared" si="1"/>
        <v>4.4423610589951867E-2</v>
      </c>
      <c r="AM54" s="57">
        <f t="shared" si="2"/>
        <v>4.6684612611788343E-2</v>
      </c>
      <c r="AN54" s="57">
        <f t="shared" si="3"/>
        <v>2.1866084961552349E-2</v>
      </c>
      <c r="AO54" s="57">
        <f t="shared" si="4"/>
        <v>3.8558419413477221E-2</v>
      </c>
      <c r="AP54" s="57">
        <f t="shared" si="5"/>
        <v>-7.8284147408681937E-3</v>
      </c>
      <c r="AQ54" s="57">
        <f t="shared" si="6"/>
        <v>4.4048159643048555E-2</v>
      </c>
      <c r="AR54" s="58">
        <f t="shared" si="7"/>
        <v>2.4820175561487429E-2</v>
      </c>
      <c r="AS54" s="58">
        <f t="shared" si="8"/>
        <v>3.5703038995605972E-2</v>
      </c>
      <c r="AT54" s="58">
        <f t="shared" si="9"/>
        <v>0.47879098617665561</v>
      </c>
    </row>
    <row r="55" spans="1:46">
      <c r="A55" t="s">
        <v>52</v>
      </c>
      <c r="B55" t="s">
        <v>238</v>
      </c>
      <c r="C55" t="s">
        <v>628</v>
      </c>
      <c r="D55" t="s">
        <v>629</v>
      </c>
      <c r="J55">
        <v>15083.558943419039</v>
      </c>
      <c r="K55">
        <v>16215.712042433493</v>
      </c>
      <c r="L55">
        <v>17301.802475369594</v>
      </c>
      <c r="M55">
        <v>17702.126170708361</v>
      </c>
      <c r="N55">
        <v>17629.376896410813</v>
      </c>
      <c r="O55">
        <v>18330.928329480554</v>
      </c>
      <c r="P55">
        <v>19642.910395581115</v>
      </c>
      <c r="Q55">
        <v>20774.486328467021</v>
      </c>
      <c r="R55">
        <v>21930.647666600784</v>
      </c>
      <c r="S55">
        <v>22841.556079565606</v>
      </c>
      <c r="T55">
        <v>23795.078397029858</v>
      </c>
      <c r="U55">
        <v>24959.462398292548</v>
      </c>
      <c r="V55">
        <v>26203.406336251697</v>
      </c>
      <c r="W55">
        <v>26731.138225720522</v>
      </c>
      <c r="X55">
        <v>24834.317738788042</v>
      </c>
      <c r="Y55">
        <v>24586.103769459663</v>
      </c>
      <c r="Z55">
        <v>24649.76889748931</v>
      </c>
      <c r="AA55">
        <v>24148.71899522988</v>
      </c>
      <c r="AB55">
        <v>24119.730888417816</v>
      </c>
      <c r="AC55">
        <v>24114.19802252885</v>
      </c>
      <c r="AD55">
        <v>24927.00771388775</v>
      </c>
      <c r="AE55">
        <v>25995.162974376908</v>
      </c>
      <c r="AF55">
        <v>27206.935714080377</v>
      </c>
      <c r="AG55">
        <v>28219.932214603912</v>
      </c>
      <c r="AH55">
        <v>29347.516191766324</v>
      </c>
      <c r="AI55">
        <v>26945.878450492954</v>
      </c>
      <c r="AJ55">
        <v>31793.226112243126</v>
      </c>
      <c r="AK55">
        <v>34025.454873913244</v>
      </c>
      <c r="AL55" s="57">
        <f t="shared" si="1"/>
        <v>4.2851323060892309E-2</v>
      </c>
      <c r="AM55" s="57">
        <f t="shared" si="2"/>
        <v>4.6615316122383892E-2</v>
      </c>
      <c r="AN55" s="57">
        <f t="shared" si="3"/>
        <v>3.7233024371770042E-2</v>
      </c>
      <c r="AO55" s="57">
        <f t="shared" si="4"/>
        <v>3.9957005161723375E-2</v>
      </c>
      <c r="AP55" s="57">
        <f t="shared" si="5"/>
        <v>-8.183444641721227E-2</v>
      </c>
      <c r="AQ55" s="57">
        <f t="shared" si="6"/>
        <v>0.17989198870083578</v>
      </c>
      <c r="AR55" s="58">
        <f t="shared" si="7"/>
        <v>1.049272480966626E-2</v>
      </c>
      <c r="AS55" s="58">
        <f t="shared" si="8"/>
        <v>4.1268448551959103E-2</v>
      </c>
      <c r="AT55" s="58">
        <f t="shared" si="9"/>
        <v>0.17580722386768871</v>
      </c>
    </row>
    <row r="56" spans="1:46">
      <c r="A56" t="s">
        <v>432</v>
      </c>
      <c r="B56" t="s">
        <v>433</v>
      </c>
      <c r="C56" t="s">
        <v>628</v>
      </c>
      <c r="D56" t="s">
        <v>629</v>
      </c>
      <c r="AL56" s="57" t="e">
        <f t="shared" si="1"/>
        <v>#DIV/0!</v>
      </c>
      <c r="AM56" s="57" t="e">
        <f t="shared" si="2"/>
        <v>#DIV/0!</v>
      </c>
      <c r="AN56" s="57" t="e">
        <f t="shared" si="3"/>
        <v>#DIV/0!</v>
      </c>
      <c r="AO56" s="57" t="e">
        <f t="shared" si="4"/>
        <v>#DIV/0!</v>
      </c>
      <c r="AP56" s="57" t="e">
        <f t="shared" si="5"/>
        <v>#DIV/0!</v>
      </c>
      <c r="AQ56" s="57" t="e">
        <f t="shared" si="6"/>
        <v>#DIV/0!</v>
      </c>
      <c r="AR56" s="58" t="e">
        <f t="shared" si="7"/>
        <v>#DIV/0!</v>
      </c>
      <c r="AS56" s="58" t="e">
        <f t="shared" si="8"/>
        <v>#DIV/0!</v>
      </c>
      <c r="AT56" s="58" t="e">
        <f t="shared" si="9"/>
        <v>#DIV/0!</v>
      </c>
    </row>
    <row r="57" spans="1:46">
      <c r="A57" t="s">
        <v>434</v>
      </c>
      <c r="B57" t="s">
        <v>435</v>
      </c>
      <c r="C57" t="s">
        <v>628</v>
      </c>
      <c r="D57" t="s">
        <v>629</v>
      </c>
      <c r="O57">
        <v>28613.900065084305</v>
      </c>
      <c r="P57">
        <v>29474.59073132194</v>
      </c>
      <c r="Q57">
        <v>29555.437579890389</v>
      </c>
      <c r="R57">
        <v>29035.651508686726</v>
      </c>
      <c r="S57">
        <v>28598.56617912422</v>
      </c>
      <c r="T57">
        <v>28067.078992978393</v>
      </c>
      <c r="U57">
        <v>27802.978503679926</v>
      </c>
      <c r="V57">
        <v>27932.588711797547</v>
      </c>
      <c r="W57">
        <v>28186.870880863364</v>
      </c>
      <c r="X57">
        <v>27855.140579000901</v>
      </c>
      <c r="Y57">
        <v>27527.489299237186</v>
      </c>
      <c r="Z57">
        <v>27305.3738655657</v>
      </c>
      <c r="AA57">
        <v>27061.85356983243</v>
      </c>
      <c r="AB57">
        <v>26539.610242693667</v>
      </c>
      <c r="AC57">
        <v>25869.781891391278</v>
      </c>
      <c r="AD57">
        <v>25604.929435772112</v>
      </c>
      <c r="AE57">
        <v>25113.695089406225</v>
      </c>
      <c r="AF57">
        <v>24599.937827787486</v>
      </c>
      <c r="AG57">
        <v>24193.61298176496</v>
      </c>
      <c r="AH57">
        <v>23659.23473320192</v>
      </c>
      <c r="AI57">
        <v>19607.431875924365</v>
      </c>
      <c r="AJ57">
        <v>20783.085610663118</v>
      </c>
      <c r="AL57" s="57">
        <f t="shared" si="1"/>
        <v>-1.9185147438039566E-2</v>
      </c>
      <c r="AM57" s="57">
        <f t="shared" si="2"/>
        <v>-2.0457254887810538E-2</v>
      </c>
      <c r="AN57" s="57">
        <f t="shared" si="3"/>
        <v>-1.6517311908144389E-2</v>
      </c>
      <c r="AO57" s="57">
        <f t="shared" si="4"/>
        <v>-2.2087575302035613E-2</v>
      </c>
      <c r="AP57" s="57">
        <f t="shared" si="5"/>
        <v>-0.17125671658312358</v>
      </c>
      <c r="AQ57" s="57">
        <f t="shared" si="6"/>
        <v>5.9959598083944812E-2</v>
      </c>
      <c r="AR57" s="58">
        <f t="shared" si="7"/>
        <v>-5.7579714670278531E-2</v>
      </c>
      <c r="AS57" s="58">
        <f t="shared" si="8"/>
        <v>-1.9687380699330181E-2</v>
      </c>
      <c r="AT57" s="58">
        <f t="shared" si="9"/>
        <v>-0.14903956315074485</v>
      </c>
    </row>
    <row r="58" spans="1:46">
      <c r="A58" t="s">
        <v>53</v>
      </c>
      <c r="B58" t="s">
        <v>239</v>
      </c>
      <c r="C58" t="s">
        <v>628</v>
      </c>
      <c r="D58" t="s">
        <v>629</v>
      </c>
      <c r="E58">
        <v>25232.609375</v>
      </c>
      <c r="F58">
        <v>24769.65625</v>
      </c>
      <c r="G58">
        <v>26386.578125</v>
      </c>
      <c r="H58">
        <v>25937.3125</v>
      </c>
      <c r="I58">
        <v>26905.345703125</v>
      </c>
      <c r="J58">
        <v>28631.46875</v>
      </c>
      <c r="K58">
        <v>28530.576171875</v>
      </c>
      <c r="L58">
        <v>28871.865234375</v>
      </c>
      <c r="M58">
        <v>30262.837890625</v>
      </c>
      <c r="N58">
        <v>31421.783203125</v>
      </c>
      <c r="O58">
        <v>32943.90625</v>
      </c>
      <c r="P58">
        <v>33878.89453125</v>
      </c>
      <c r="Q58">
        <v>34739.77734375</v>
      </c>
      <c r="R58">
        <v>35220.4453125</v>
      </c>
      <c r="S58">
        <v>36499.234375</v>
      </c>
      <c r="T58">
        <v>37723.33203125</v>
      </c>
      <c r="U58">
        <v>38847.9765625</v>
      </c>
      <c r="V58">
        <v>39968.39453125</v>
      </c>
      <c r="W58">
        <v>40398.6796875</v>
      </c>
      <c r="X58">
        <v>38536.03515625</v>
      </c>
      <c r="Y58">
        <v>38398.5546875</v>
      </c>
      <c r="Z58">
        <v>37587.21484375</v>
      </c>
      <c r="AA58">
        <v>35742.66796875</v>
      </c>
      <c r="AB58">
        <v>33465.828125</v>
      </c>
      <c r="AC58">
        <v>33235.2578125</v>
      </c>
      <c r="AD58">
        <v>34567.80078125</v>
      </c>
      <c r="AE58">
        <v>36671.55078125</v>
      </c>
      <c r="AF58">
        <v>38415.109375</v>
      </c>
      <c r="AG58">
        <v>40092.67578125</v>
      </c>
      <c r="AH58">
        <v>41739.46484375</v>
      </c>
      <c r="AI58">
        <v>39464.53515625</v>
      </c>
      <c r="AJ58">
        <v>41694.2578125</v>
      </c>
      <c r="AK58">
        <v>43620.125</v>
      </c>
      <c r="AL58" s="57">
        <f t="shared" si="1"/>
        <v>6.0858658996354197E-2</v>
      </c>
      <c r="AM58" s="57">
        <f t="shared" si="2"/>
        <v>4.7545264833508863E-2</v>
      </c>
      <c r="AN58" s="57">
        <f t="shared" si="3"/>
        <v>4.3669442402830591E-2</v>
      </c>
      <c r="AO58" s="57">
        <f t="shared" si="4"/>
        <v>4.1074561136429516E-2</v>
      </c>
      <c r="AP58" s="57">
        <f t="shared" si="5"/>
        <v>-5.4503087090745111E-2</v>
      </c>
      <c r="AQ58" s="57">
        <f t="shared" si="6"/>
        <v>5.6499402499534543E-2</v>
      </c>
      <c r="AR58" s="58">
        <f t="shared" si="7"/>
        <v>1.9446545320505965E-2</v>
      </c>
      <c r="AS58" s="58">
        <f t="shared" si="8"/>
        <v>4.409642279092299E-2</v>
      </c>
      <c r="AT58" s="58">
        <f t="shared" si="9"/>
        <v>7.4430859393617876E-2</v>
      </c>
    </row>
    <row r="59" spans="1:46">
      <c r="A59" t="s">
        <v>438</v>
      </c>
      <c r="B59" t="s">
        <v>240</v>
      </c>
      <c r="C59" t="s">
        <v>628</v>
      </c>
      <c r="D59" t="s">
        <v>629</v>
      </c>
      <c r="E59">
        <v>23585.181493805441</v>
      </c>
      <c r="F59">
        <v>20895.879760711632</v>
      </c>
      <c r="G59">
        <v>20768.788166446553</v>
      </c>
      <c r="H59">
        <v>20760.054250988072</v>
      </c>
      <c r="I59">
        <v>21356.312796969592</v>
      </c>
      <c r="J59">
        <v>22758.596811840398</v>
      </c>
      <c r="K59">
        <v>23756.978385925257</v>
      </c>
      <c r="L59">
        <v>23659.320793906656</v>
      </c>
      <c r="M59">
        <v>23597.306180410415</v>
      </c>
      <c r="N59">
        <v>23948.385034035055</v>
      </c>
      <c r="O59">
        <v>24976.506318295895</v>
      </c>
      <c r="P59">
        <v>25833.414669993752</v>
      </c>
      <c r="Q59">
        <v>26289.626138953565</v>
      </c>
      <c r="R59">
        <v>27239.559444038412</v>
      </c>
      <c r="S59">
        <v>28542.254817274501</v>
      </c>
      <c r="T59">
        <v>30384.44664878408</v>
      </c>
      <c r="U59">
        <v>32352.812966455098</v>
      </c>
      <c r="V59">
        <v>33956.24598467879</v>
      </c>
      <c r="W59">
        <v>34580.443346298445</v>
      </c>
      <c r="X59">
        <v>32782.612349219315</v>
      </c>
      <c r="Y59">
        <v>33483.137594808992</v>
      </c>
      <c r="Z59">
        <v>34002.189775220577</v>
      </c>
      <c r="AA59">
        <v>33688.09983445824</v>
      </c>
      <c r="AB59">
        <v>33661.468416172713</v>
      </c>
      <c r="AC59">
        <v>34386.704914397749</v>
      </c>
      <c r="AD59">
        <v>36168.418555386095</v>
      </c>
      <c r="AE59">
        <v>37014.959293581596</v>
      </c>
      <c r="AF59">
        <v>38824.887917091924</v>
      </c>
      <c r="AG59">
        <v>39941.285349758873</v>
      </c>
      <c r="AH59">
        <v>40989.726622822294</v>
      </c>
      <c r="AI59">
        <v>38639.979520260065</v>
      </c>
      <c r="AJ59">
        <v>40744.337882073982</v>
      </c>
      <c r="AK59">
        <v>41666.508176312142</v>
      </c>
      <c r="AL59" s="57">
        <f t="shared" si="1"/>
        <v>2.3405522608049907E-2</v>
      </c>
      <c r="AM59" s="57">
        <f t="shared" si="2"/>
        <v>4.8897220422559541E-2</v>
      </c>
      <c r="AN59" s="57">
        <f t="shared" si="3"/>
        <v>2.8754685269174355E-2</v>
      </c>
      <c r="AO59" s="57">
        <f t="shared" si="4"/>
        <v>2.6249562673870002E-2</v>
      </c>
      <c r="AP59" s="57">
        <f t="shared" si="5"/>
        <v>-5.7325268943216975E-2</v>
      </c>
      <c r="AQ59" s="57">
        <f t="shared" si="6"/>
        <v>5.4460648994664712E-2</v>
      </c>
      <c r="AR59" s="58">
        <f t="shared" si="7"/>
        <v>1.1644049855596732E-2</v>
      </c>
      <c r="AS59" s="58">
        <f t="shared" si="8"/>
        <v>3.4633822788534635E-2</v>
      </c>
      <c r="AT59" s="58">
        <f t="shared" si="9"/>
        <v>0.26696020730322123</v>
      </c>
    </row>
    <row r="60" spans="1:46">
      <c r="A60" t="s">
        <v>55</v>
      </c>
      <c r="B60" t="s">
        <v>241</v>
      </c>
      <c r="C60" t="s">
        <v>628</v>
      </c>
      <c r="D60" t="s">
        <v>629</v>
      </c>
      <c r="E60">
        <v>39027.978736514757</v>
      </c>
      <c r="F60">
        <v>39469.322808415862</v>
      </c>
      <c r="G60">
        <v>40108.891945301511</v>
      </c>
      <c r="H60">
        <v>39979.757384956058</v>
      </c>
      <c r="I60">
        <v>41969.68871115474</v>
      </c>
      <c r="J60">
        <v>43015.677509760681</v>
      </c>
      <c r="K60">
        <v>44013.385585154378</v>
      </c>
      <c r="L60">
        <v>45260.137118681203</v>
      </c>
      <c r="M60">
        <v>46096.369723404146</v>
      </c>
      <c r="N60">
        <v>47298.537351843705</v>
      </c>
      <c r="O60">
        <v>48907.011402102682</v>
      </c>
      <c r="P60">
        <v>49133.223102650547</v>
      </c>
      <c r="Q60">
        <v>49204.899005534535</v>
      </c>
      <c r="R60">
        <v>49262.644973255577</v>
      </c>
      <c r="S60">
        <v>50446.541604898455</v>
      </c>
      <c r="T60">
        <v>51483.273786292957</v>
      </c>
      <c r="U60">
        <v>53322.288999178309</v>
      </c>
      <c r="V60">
        <v>53569.028023800762</v>
      </c>
      <c r="W60">
        <v>52982.531737349302</v>
      </c>
      <c r="X60">
        <v>50114.050052322731</v>
      </c>
      <c r="Y60">
        <v>50825.412292935805</v>
      </c>
      <c r="Z60">
        <v>51293.20617820022</v>
      </c>
      <c r="AA60">
        <v>51216.309409926049</v>
      </c>
      <c r="AB60">
        <v>51479.266453301723</v>
      </c>
      <c r="AC60">
        <v>52048.33549278455</v>
      </c>
      <c r="AD60">
        <v>52892.646029024749</v>
      </c>
      <c r="AE60">
        <v>54185.008478770302</v>
      </c>
      <c r="AF60">
        <v>55356.680780178001</v>
      </c>
      <c r="AG60">
        <v>56178.77462998245</v>
      </c>
      <c r="AH60">
        <v>56813.964155463473</v>
      </c>
      <c r="AI60">
        <v>55518.597100915576</v>
      </c>
      <c r="AJ60">
        <v>57962.65409438128</v>
      </c>
      <c r="AK60">
        <v>59704.229682024445</v>
      </c>
      <c r="AL60" s="57">
        <f t="shared" si="1"/>
        <v>2.4433688740706436E-2</v>
      </c>
      <c r="AM60" s="57">
        <f t="shared" si="2"/>
        <v>2.1623551131615328E-2</v>
      </c>
      <c r="AN60" s="57">
        <f t="shared" si="3"/>
        <v>1.485085157235118E-2</v>
      </c>
      <c r="AO60" s="57">
        <f t="shared" si="4"/>
        <v>1.1306574941597669E-2</v>
      </c>
      <c r="AP60" s="57">
        <f t="shared" si="5"/>
        <v>-2.2800152635068825E-2</v>
      </c>
      <c r="AQ60" s="57">
        <f t="shared" si="6"/>
        <v>4.4022311821445455E-2</v>
      </c>
      <c r="AR60" s="58">
        <f t="shared" si="7"/>
        <v>6.2452062526238373E-3</v>
      </c>
      <c r="AS60" s="58">
        <f t="shared" si="8"/>
        <v>1.5926992548521392E-2</v>
      </c>
      <c r="AT60" s="58">
        <f t="shared" si="9"/>
        <v>6.5482469372966534E-2</v>
      </c>
    </row>
    <row r="61" spans="1:46">
      <c r="A61" t="s">
        <v>439</v>
      </c>
      <c r="B61" t="s">
        <v>440</v>
      </c>
      <c r="C61" t="s">
        <v>628</v>
      </c>
      <c r="D61" t="s">
        <v>629</v>
      </c>
      <c r="AB61">
        <v>3664.2680361994339</v>
      </c>
      <c r="AC61">
        <v>3854.2699562859761</v>
      </c>
      <c r="AD61">
        <v>4073.6224547994902</v>
      </c>
      <c r="AE61">
        <v>4291.2973762258007</v>
      </c>
      <c r="AF61">
        <v>4451.683846144816</v>
      </c>
      <c r="AG61">
        <v>4589.3783262741563</v>
      </c>
      <c r="AH61">
        <v>4768.1130047072656</v>
      </c>
      <c r="AI61">
        <v>4753.8878860133973</v>
      </c>
      <c r="AJ61">
        <v>4912.6715434604757</v>
      </c>
      <c r="AK61">
        <v>4991.0162439193318</v>
      </c>
      <c r="AL61" s="57">
        <f t="shared" si="1"/>
        <v>5.3435222297011989E-2</v>
      </c>
      <c r="AM61" s="57">
        <f t="shared" si="2"/>
        <v>3.7374820679538956E-2</v>
      </c>
      <c r="AN61" s="57">
        <f t="shared" si="3"/>
        <v>3.093087579626403E-2</v>
      </c>
      <c r="AO61" s="57">
        <f t="shared" si="4"/>
        <v>3.8945291873161703E-2</v>
      </c>
      <c r="AP61" s="57">
        <f t="shared" si="5"/>
        <v>-2.9833853937238411E-3</v>
      </c>
      <c r="AQ61" s="57">
        <f t="shared" si="6"/>
        <v>3.3400799777849655E-2</v>
      </c>
      <c r="AR61" s="58">
        <f t="shared" si="7"/>
        <v>2.6066900738810211E-2</v>
      </c>
      <c r="AS61" s="58">
        <f t="shared" si="8"/>
        <v>3.5750329449654894E-2</v>
      </c>
      <c r="AT61" s="58" t="e">
        <f t="shared" si="9"/>
        <v>#DIV/0!</v>
      </c>
    </row>
    <row r="62" spans="1:46">
      <c r="A62" t="s">
        <v>441</v>
      </c>
      <c r="B62" t="s">
        <v>442</v>
      </c>
      <c r="C62" t="s">
        <v>628</v>
      </c>
      <c r="D62" t="s">
        <v>629</v>
      </c>
      <c r="E62">
        <v>7855.8210423105993</v>
      </c>
      <c r="F62">
        <v>8000.8506039392996</v>
      </c>
      <c r="G62">
        <v>8166.6468915147307</v>
      </c>
      <c r="H62">
        <v>8336.286611526597</v>
      </c>
      <c r="I62">
        <v>8335.6662507725414</v>
      </c>
      <c r="J62">
        <v>8587.9365216236038</v>
      </c>
      <c r="K62">
        <v>8859.0040868860015</v>
      </c>
      <c r="L62">
        <v>9063.7676476820798</v>
      </c>
      <c r="M62">
        <v>9425.3656236280385</v>
      </c>
      <c r="N62">
        <v>9491.7834563326523</v>
      </c>
      <c r="O62">
        <v>9763.941226015655</v>
      </c>
      <c r="P62">
        <v>9785.3399607369411</v>
      </c>
      <c r="Q62">
        <v>9493.4274115989392</v>
      </c>
      <c r="R62">
        <v>10070.004288300295</v>
      </c>
      <c r="S62">
        <v>10357.233553678603</v>
      </c>
      <c r="T62">
        <v>10409.982086060512</v>
      </c>
      <c r="U62">
        <v>10884.253137708774</v>
      </c>
      <c r="V62">
        <v>11570.17241070835</v>
      </c>
      <c r="W62">
        <v>12392.829740410469</v>
      </c>
      <c r="X62">
        <v>12246.99408723363</v>
      </c>
      <c r="Y62">
        <v>12335.109927196341</v>
      </c>
      <c r="Z62">
        <v>12309.862217823409</v>
      </c>
      <c r="AA62">
        <v>12153.68773006801</v>
      </c>
      <c r="AB62">
        <v>12044.22187196714</v>
      </c>
      <c r="AC62">
        <v>12516.384049187262</v>
      </c>
      <c r="AD62">
        <v>12063.895679663367</v>
      </c>
      <c r="AE62">
        <v>12385.269087892646</v>
      </c>
      <c r="AF62">
        <v>11511.606424141517</v>
      </c>
      <c r="AG62">
        <v>11849.301536493327</v>
      </c>
      <c r="AH62">
        <v>12395.420470207675</v>
      </c>
      <c r="AI62">
        <v>10255.760984412134</v>
      </c>
      <c r="AJ62">
        <v>10899.414529565684</v>
      </c>
      <c r="AK62">
        <v>11495.130423316888</v>
      </c>
      <c r="AL62" s="57">
        <f t="shared" si="1"/>
        <v>2.6639272815582496E-2</v>
      </c>
      <c r="AM62" s="57">
        <f t="shared" si="2"/>
        <v>-7.0540466868433835E-2</v>
      </c>
      <c r="AN62" s="57">
        <f t="shared" si="3"/>
        <v>2.9335185716879122E-2</v>
      </c>
      <c r="AO62" s="57">
        <f t="shared" si="4"/>
        <v>4.6088702530897516E-2</v>
      </c>
      <c r="AP62" s="57">
        <f t="shared" si="5"/>
        <v>-0.17261693469279243</v>
      </c>
      <c r="AQ62" s="57">
        <f t="shared" si="6"/>
        <v>6.2760193625011992E-2</v>
      </c>
      <c r="AR62" s="58">
        <f t="shared" si="7"/>
        <v>-4.1933378328362407E-2</v>
      </c>
      <c r="AS62" s="58">
        <f t="shared" si="8"/>
        <v>1.627807126447602E-3</v>
      </c>
      <c r="AT62" s="58">
        <f t="shared" si="9"/>
        <v>0.13883978196569341</v>
      </c>
    </row>
    <row r="63" spans="1:46">
      <c r="A63" t="s">
        <v>56</v>
      </c>
      <c r="B63" t="s">
        <v>242</v>
      </c>
      <c r="C63" t="s">
        <v>628</v>
      </c>
      <c r="D63" t="s">
        <v>629</v>
      </c>
      <c r="E63">
        <v>6207.1121127923116</v>
      </c>
      <c r="F63">
        <v>6137.1044791596796</v>
      </c>
      <c r="G63">
        <v>6688.8704342056635</v>
      </c>
      <c r="H63">
        <v>7040.4860000128738</v>
      </c>
      <c r="I63">
        <v>7085.2822165896532</v>
      </c>
      <c r="J63">
        <v>7349.363490415989</v>
      </c>
      <c r="K63">
        <v>7650.1133706214641</v>
      </c>
      <c r="L63">
        <v>8189.0458383114428</v>
      </c>
      <c r="M63">
        <v>8599.5647431652869</v>
      </c>
      <c r="N63">
        <v>8970.3942378338743</v>
      </c>
      <c r="O63">
        <v>9246.3094162092202</v>
      </c>
      <c r="P63">
        <v>9333.5704881452966</v>
      </c>
      <c r="Q63">
        <v>9613.3316981766657</v>
      </c>
      <c r="R63">
        <v>9351.3239511649917</v>
      </c>
      <c r="S63">
        <v>9460.9129113452655</v>
      </c>
      <c r="T63">
        <v>10215.499371039197</v>
      </c>
      <c r="U63">
        <v>11009.275069451707</v>
      </c>
      <c r="V63">
        <v>11677.254130751631</v>
      </c>
      <c r="W63">
        <v>11899.227647672091</v>
      </c>
      <c r="X63">
        <v>11856.047420060064</v>
      </c>
      <c r="Y63">
        <v>12677.017563764161</v>
      </c>
      <c r="Z63">
        <v>12905.288988573009</v>
      </c>
      <c r="AA63">
        <v>13087.948989942659</v>
      </c>
      <c r="AB63">
        <v>13555.511358686739</v>
      </c>
      <c r="AC63">
        <v>14334.733860884971</v>
      </c>
      <c r="AD63">
        <v>15145.469459290664</v>
      </c>
      <c r="AE63">
        <v>15967.20228092859</v>
      </c>
      <c r="AF63">
        <v>16524.53384205867</v>
      </c>
      <c r="AG63">
        <v>17484.121755925727</v>
      </c>
      <c r="AH63">
        <v>18171.060962765507</v>
      </c>
      <c r="AI63">
        <v>16768.426104425511</v>
      </c>
      <c r="AJ63">
        <v>18626.078683118227</v>
      </c>
      <c r="AK63">
        <v>19338.015112262368</v>
      </c>
      <c r="AL63" s="57">
        <f t="shared" si="1"/>
        <v>5.425601522928377E-2</v>
      </c>
      <c r="AM63" s="57">
        <f t="shared" si="2"/>
        <v>3.4904772378049204E-2</v>
      </c>
      <c r="AN63" s="57">
        <f t="shared" si="3"/>
        <v>5.8070498268743241E-2</v>
      </c>
      <c r="AO63" s="57">
        <f t="shared" si="4"/>
        <v>3.9289317269079381E-2</v>
      </c>
      <c r="AP63" s="57">
        <f t="shared" si="5"/>
        <v>-7.7190586791500412E-2</v>
      </c>
      <c r="AQ63" s="57">
        <f t="shared" si="6"/>
        <v>0.11078276321964681</v>
      </c>
      <c r="AR63" s="58">
        <f t="shared" si="7"/>
        <v>1.3768500281092857E-2</v>
      </c>
      <c r="AS63" s="58">
        <f t="shared" si="8"/>
        <v>4.4088195971957282E-2</v>
      </c>
      <c r="AT63" s="58">
        <f t="shared" si="9"/>
        <v>0.65052293163118113</v>
      </c>
    </row>
    <row r="64" spans="1:46">
      <c r="A64" t="s">
        <v>445</v>
      </c>
      <c r="B64" t="s">
        <v>446</v>
      </c>
      <c r="C64" t="s">
        <v>628</v>
      </c>
      <c r="D64" t="s">
        <v>629</v>
      </c>
      <c r="E64">
        <v>4506.7733324839483</v>
      </c>
      <c r="F64">
        <v>4596.8278394886029</v>
      </c>
      <c r="G64">
        <v>4681.9807311254908</v>
      </c>
      <c r="H64">
        <v>4746.0244831020118</v>
      </c>
      <c r="I64">
        <v>4813.6629682384118</v>
      </c>
      <c r="J64">
        <v>4870.6197949840998</v>
      </c>
      <c r="K64">
        <v>5058.47252453892</v>
      </c>
      <c r="L64">
        <v>5182.5757949353683</v>
      </c>
      <c r="M64">
        <v>5187.7800389084232</v>
      </c>
      <c r="N64">
        <v>5227.1074208218379</v>
      </c>
      <c r="O64">
        <v>5359.9853776882783</v>
      </c>
      <c r="P64">
        <v>5346.2268664735711</v>
      </c>
      <c r="Q64">
        <v>5378.4613271967019</v>
      </c>
      <c r="R64">
        <v>5591.9768566093317</v>
      </c>
      <c r="S64">
        <v>5848.4450765638057</v>
      </c>
      <c r="T64">
        <v>6103.9621115908431</v>
      </c>
      <c r="U64">
        <v>6375.3295297484447</v>
      </c>
      <c r="V64">
        <v>6649.7507223183911</v>
      </c>
      <c r="W64">
        <v>6781.3816160023316</v>
      </c>
      <c r="X64">
        <v>6794.957424971255</v>
      </c>
      <c r="Y64">
        <v>7131.2133997564379</v>
      </c>
      <c r="Z64">
        <v>7379.6038110431191</v>
      </c>
      <c r="AA64">
        <v>7604.5110194232593</v>
      </c>
      <c r="AB64">
        <v>7831.490021667074</v>
      </c>
      <c r="AC64">
        <v>8084.0990128250505</v>
      </c>
      <c r="AD64">
        <v>8376.2372348812296</v>
      </c>
      <c r="AE64">
        <v>8689.1371941211601</v>
      </c>
      <c r="AF64">
        <v>8997.4559210813768</v>
      </c>
      <c r="AG64">
        <v>9261.6524086932804</v>
      </c>
      <c r="AH64">
        <v>9397.6675124253761</v>
      </c>
      <c r="AI64">
        <v>8929.724924200018</v>
      </c>
      <c r="AJ64">
        <v>9440.6816534438422</v>
      </c>
      <c r="AK64">
        <v>9875.9590499514434</v>
      </c>
      <c r="AL64" s="57">
        <f t="shared" si="1"/>
        <v>3.7355670627011221E-2</v>
      </c>
      <c r="AM64" s="57">
        <f t="shared" si="2"/>
        <v>3.5483238447289914E-2</v>
      </c>
      <c r="AN64" s="57">
        <f t="shared" si="3"/>
        <v>2.9363465620640759E-2</v>
      </c>
      <c r="AO64" s="57">
        <f t="shared" si="4"/>
        <v>1.4685835499983521E-2</v>
      </c>
      <c r="AP64" s="57">
        <f t="shared" si="5"/>
        <v>-4.9793482011004898E-2</v>
      </c>
      <c r="AQ64" s="57">
        <f t="shared" si="6"/>
        <v>5.721976136791234E-2</v>
      </c>
      <c r="AR64" s="58">
        <f t="shared" si="7"/>
        <v>7.4347643892273222E-3</v>
      </c>
      <c r="AS64" s="58">
        <f t="shared" si="8"/>
        <v>2.6510846522638062E-2</v>
      </c>
      <c r="AT64" s="58">
        <f t="shared" si="9"/>
        <v>0.47406772756986976</v>
      </c>
    </row>
    <row r="65" spans="1:46">
      <c r="A65" t="s">
        <v>447</v>
      </c>
      <c r="B65" t="s">
        <v>448</v>
      </c>
      <c r="C65" t="s">
        <v>628</v>
      </c>
      <c r="D65" t="s">
        <v>629</v>
      </c>
      <c r="E65">
        <v>5160.1482971021805</v>
      </c>
      <c r="F65">
        <v>5363.447143131667</v>
      </c>
      <c r="G65">
        <v>5564.9302076236154</v>
      </c>
      <c r="H65">
        <v>5775.1769022680492</v>
      </c>
      <c r="I65">
        <v>6047.3064219156277</v>
      </c>
      <c r="J65">
        <v>6354.6652822491596</v>
      </c>
      <c r="K65">
        <v>6668.0486242284642</v>
      </c>
      <c r="L65">
        <v>6882.419964924954</v>
      </c>
      <c r="M65">
        <v>6792.6455007602099</v>
      </c>
      <c r="N65">
        <v>6996.6303572664538</v>
      </c>
      <c r="O65">
        <v>7328.9595473937452</v>
      </c>
      <c r="P65">
        <v>7529.6671795483298</v>
      </c>
      <c r="Q65">
        <v>7833.3608998237833</v>
      </c>
      <c r="R65">
        <v>8197.10791014809</v>
      </c>
      <c r="S65">
        <v>8651.174938803546</v>
      </c>
      <c r="T65">
        <v>9137.1407328970672</v>
      </c>
      <c r="U65">
        <v>9707.4204944187113</v>
      </c>
      <c r="V65">
        <v>10414.7318300959</v>
      </c>
      <c r="W65">
        <v>10849.303105791279</v>
      </c>
      <c r="X65">
        <v>11123.752178774299</v>
      </c>
      <c r="Y65">
        <v>11935.791002841581</v>
      </c>
      <c r="Z65">
        <v>12551.849607006325</v>
      </c>
      <c r="AA65">
        <v>13146.689298199648</v>
      </c>
      <c r="AB65">
        <v>13766.4164286421</v>
      </c>
      <c r="AC65">
        <v>14362.728912477376</v>
      </c>
      <c r="AD65">
        <v>14972.495632457461</v>
      </c>
      <c r="AE65">
        <v>15610.215959907131</v>
      </c>
      <c r="AF65">
        <v>16329.796428534322</v>
      </c>
      <c r="AG65">
        <v>17056.711569200379</v>
      </c>
      <c r="AH65">
        <v>17700.890590812643</v>
      </c>
      <c r="AI65">
        <v>17604.526871884213</v>
      </c>
      <c r="AJ65">
        <v>18630.224527101876</v>
      </c>
      <c r="AK65">
        <v>19175.30698039637</v>
      </c>
      <c r="AL65" s="57">
        <f t="shared" si="1"/>
        <v>4.2592787675771022E-2</v>
      </c>
      <c r="AM65" s="57">
        <f t="shared" si="2"/>
        <v>4.6096765763865337E-2</v>
      </c>
      <c r="AN65" s="57">
        <f t="shared" si="3"/>
        <v>4.451464804520535E-2</v>
      </c>
      <c r="AO65" s="57">
        <f t="shared" si="4"/>
        <v>3.7766894222182337E-2</v>
      </c>
      <c r="AP65" s="57">
        <f t="shared" si="5"/>
        <v>-5.4440039857907999E-3</v>
      </c>
      <c r="AQ65" s="57">
        <f t="shared" si="6"/>
        <v>5.8263290043641114E-2</v>
      </c>
      <c r="AR65" s="58">
        <f t="shared" si="7"/>
        <v>3.0733576011365556E-2</v>
      </c>
      <c r="AS65" s="58">
        <f t="shared" si="8"/>
        <v>4.2792769343751008E-2</v>
      </c>
      <c r="AT65" s="58">
        <f t="shared" si="9"/>
        <v>0.82343915162527304</v>
      </c>
    </row>
    <row r="66" spans="1:46">
      <c r="A66" t="s">
        <v>443</v>
      </c>
      <c r="B66" t="s">
        <v>444</v>
      </c>
      <c r="C66" t="s">
        <v>628</v>
      </c>
      <c r="D66" t="s">
        <v>629</v>
      </c>
      <c r="E66">
        <v>2191.9720602476204</v>
      </c>
      <c r="F66">
        <v>2322.9074880427261</v>
      </c>
      <c r="G66">
        <v>2520.737655529485</v>
      </c>
      <c r="H66">
        <v>2742.3606216887219</v>
      </c>
      <c r="I66">
        <v>2979.7373598314343</v>
      </c>
      <c r="J66">
        <v>3221.0961403819338</v>
      </c>
      <c r="K66">
        <v>3458.6754059744799</v>
      </c>
      <c r="L66">
        <v>3641.5114648419931</v>
      </c>
      <c r="M66">
        <v>3623.5877491558117</v>
      </c>
      <c r="N66">
        <v>3791.2812658343755</v>
      </c>
      <c r="O66">
        <v>4025.9692650294928</v>
      </c>
      <c r="P66">
        <v>4243.7340569570924</v>
      </c>
      <c r="Q66">
        <v>4524.4757147959053</v>
      </c>
      <c r="R66">
        <v>4863.8999840681745</v>
      </c>
      <c r="S66">
        <v>5240.7066169391146</v>
      </c>
      <c r="T66">
        <v>5681.5797361724908</v>
      </c>
      <c r="U66">
        <v>6215.2968784835766</v>
      </c>
      <c r="V66">
        <v>6882.8311129048261</v>
      </c>
      <c r="W66">
        <v>7384.8364166970205</v>
      </c>
      <c r="X66">
        <v>7864.124216378872</v>
      </c>
      <c r="Y66">
        <v>8550.2924859679424</v>
      </c>
      <c r="Z66">
        <v>9178.9375569988842</v>
      </c>
      <c r="AA66">
        <v>9775.5357356292134</v>
      </c>
      <c r="AB66">
        <v>10375.856694621807</v>
      </c>
      <c r="AC66">
        <v>10984.965474627088</v>
      </c>
      <c r="AD66">
        <v>11608.5390024507</v>
      </c>
      <c r="AE66">
        <v>12263.235966920378</v>
      </c>
      <c r="AF66">
        <v>12968.864324841832</v>
      </c>
      <c r="AG66">
        <v>13709.856139613985</v>
      </c>
      <c r="AH66">
        <v>14408.611618788937</v>
      </c>
      <c r="AI66">
        <v>14458.047241702636</v>
      </c>
      <c r="AJ66">
        <v>15415.447708000711</v>
      </c>
      <c r="AK66">
        <v>15937.898618245325</v>
      </c>
      <c r="AL66" s="57">
        <f t="shared" si="1"/>
        <v>5.6397877832125472E-2</v>
      </c>
      <c r="AM66" s="57">
        <f t="shared" si="2"/>
        <v>5.7540143549782485E-2</v>
      </c>
      <c r="AN66" s="57">
        <f t="shared" si="3"/>
        <v>5.7136214568363132E-2</v>
      </c>
      <c r="AO66" s="57">
        <f t="shared" si="4"/>
        <v>5.0967382302133032E-2</v>
      </c>
      <c r="AP66" s="57">
        <f t="shared" si="5"/>
        <v>3.4309775446535627E-3</v>
      </c>
      <c r="AQ66" s="57">
        <f t="shared" si="6"/>
        <v>6.6219209986847979E-2</v>
      </c>
      <c r="AR66" s="58">
        <f t="shared" si="7"/>
        <v>4.2268679491233051E-2</v>
      </c>
      <c r="AS66" s="58">
        <f t="shared" si="8"/>
        <v>5.5214580140092874E-2</v>
      </c>
      <c r="AT66" s="58">
        <f t="shared" si="9"/>
        <v>1.3182499405087764</v>
      </c>
    </row>
    <row r="67" spans="1:46">
      <c r="A67" t="s">
        <v>593</v>
      </c>
      <c r="B67" t="s">
        <v>594</v>
      </c>
      <c r="C67" t="s">
        <v>628</v>
      </c>
      <c r="D67" t="s">
        <v>629</v>
      </c>
      <c r="E67">
        <v>2218.0316271141273</v>
      </c>
      <c r="F67">
        <v>2350.5170293781321</v>
      </c>
      <c r="G67">
        <v>2550.7316791279773</v>
      </c>
      <c r="H67">
        <v>2775.0557032752722</v>
      </c>
      <c r="I67">
        <v>3015.3339676664359</v>
      </c>
      <c r="J67">
        <v>3259.5656983293011</v>
      </c>
      <c r="K67">
        <v>3499.876392294635</v>
      </c>
      <c r="L67">
        <v>3684.752889406363</v>
      </c>
      <c r="M67">
        <v>3666.4692042818024</v>
      </c>
      <c r="N67">
        <v>3836.0008604910222</v>
      </c>
      <c r="O67">
        <v>4073.2994611570293</v>
      </c>
      <c r="P67">
        <v>4293.4482113849608</v>
      </c>
      <c r="Q67">
        <v>4577.2685094344361</v>
      </c>
      <c r="R67">
        <v>4920.498285978917</v>
      </c>
      <c r="S67">
        <v>5301.6099188493654</v>
      </c>
      <c r="T67">
        <v>5747.473612192076</v>
      </c>
      <c r="U67">
        <v>6287.1928932960473</v>
      </c>
      <c r="V67">
        <v>6962.2098912098973</v>
      </c>
      <c r="W67">
        <v>7469.7439133040361</v>
      </c>
      <c r="X67">
        <v>7954.2596155455258</v>
      </c>
      <c r="Y67">
        <v>8647.9645963082403</v>
      </c>
      <c r="Z67">
        <v>9283.3570829531891</v>
      </c>
      <c r="AA67">
        <v>9886.2087820547167</v>
      </c>
      <c r="AB67">
        <v>10492.824395283511</v>
      </c>
      <c r="AC67">
        <v>11108.38090398902</v>
      </c>
      <c r="AD67">
        <v>11738.607552579755</v>
      </c>
      <c r="AE67">
        <v>12400.28514880966</v>
      </c>
      <c r="AF67">
        <v>13113.364220397389</v>
      </c>
      <c r="AG67">
        <v>13862.310357683364</v>
      </c>
      <c r="AH67">
        <v>14568.640669879516</v>
      </c>
      <c r="AI67">
        <v>14618.556038459619</v>
      </c>
      <c r="AJ67">
        <v>15586.699395294732</v>
      </c>
      <c r="AK67">
        <v>16115.185723312265</v>
      </c>
      <c r="AL67" s="57">
        <f t="shared" ref="AL67:AL130" si="10">(AE67-AD67)/AD67</f>
        <v>5.6367639284822205E-2</v>
      </c>
      <c r="AM67" s="57">
        <f t="shared" ref="AM67:AM130" si="11">(AF67-AE67)/AE67</f>
        <v>5.7505054362090927E-2</v>
      </c>
      <c r="AN67" s="57">
        <f t="shared" ref="AN67:AN130" si="12">(AG67-AF67)/AF67</f>
        <v>5.7113195721431656E-2</v>
      </c>
      <c r="AO67" s="57">
        <f t="shared" ref="AO67:AO130" si="13">(AH67-AG67)/AG67</f>
        <v>5.0953289456880463E-2</v>
      </c>
      <c r="AP67" s="57">
        <f t="shared" ref="AP67:AP130" si="14">(AI67-AH67)/AH67</f>
        <v>3.4262200373506605E-3</v>
      </c>
      <c r="AQ67" s="57">
        <f t="shared" ref="AQ67:AQ130" si="15">(AJ67-AI67)/AI67</f>
        <v>6.6227016833129565E-2</v>
      </c>
      <c r="AR67" s="58">
        <f t="shared" ref="AR67:AR130" si="16">AVERAGE(AM67:AP67)</f>
        <v>4.2249439894438426E-2</v>
      </c>
      <c r="AS67" s="58">
        <f t="shared" ref="AS67:AS130" si="17">AVERAGE(AM67:AO67)</f>
        <v>5.5190513180134348E-2</v>
      </c>
      <c r="AT67" s="58">
        <f t="shared" ref="AT67:AT130" si="18">(AH67-U67)/U67</f>
        <v>1.3171932080235473</v>
      </c>
    </row>
    <row r="68" spans="1:46">
      <c r="A68" t="s">
        <v>57</v>
      </c>
      <c r="B68" t="s">
        <v>243</v>
      </c>
      <c r="C68" t="s">
        <v>628</v>
      </c>
      <c r="D68" t="s">
        <v>629</v>
      </c>
      <c r="E68">
        <v>8120.0011610789352</v>
      </c>
      <c r="F68">
        <v>8281.0871748419759</v>
      </c>
      <c r="G68">
        <v>8279.5682762472061</v>
      </c>
      <c r="H68">
        <v>8277.1545004620348</v>
      </c>
      <c r="I68">
        <v>8466.2487450487424</v>
      </c>
      <c r="J68">
        <v>8496.6967322244436</v>
      </c>
      <c r="K68">
        <v>8487.08619825399</v>
      </c>
      <c r="L68">
        <v>8697.3537263409889</v>
      </c>
      <c r="M68">
        <v>8825.4869739782625</v>
      </c>
      <c r="N68">
        <v>8263.3772695949665</v>
      </c>
      <c r="O68">
        <v>8211.7112541384467</v>
      </c>
      <c r="P68">
        <v>8395.8326575409519</v>
      </c>
      <c r="Q68">
        <v>8589.2838667312699</v>
      </c>
      <c r="R68">
        <v>8670.2107397642139</v>
      </c>
      <c r="S68">
        <v>9220.325409477442</v>
      </c>
      <c r="T68">
        <v>9542.2249946019601</v>
      </c>
      <c r="U68">
        <v>9792.4218199121879</v>
      </c>
      <c r="V68">
        <v>9836.4191046075557</v>
      </c>
      <c r="W68">
        <v>10284.954265884297</v>
      </c>
      <c r="X68">
        <v>10170.650937962699</v>
      </c>
      <c r="Y68">
        <v>10355.822659675436</v>
      </c>
      <c r="Z68">
        <v>10988.722108140131</v>
      </c>
      <c r="AA68">
        <v>11424.152329244658</v>
      </c>
      <c r="AB68">
        <v>11806.923835850655</v>
      </c>
      <c r="AC68">
        <v>12073.810419492816</v>
      </c>
      <c r="AD68">
        <v>11908.215784299024</v>
      </c>
      <c r="AE68">
        <v>11587.825301011211</v>
      </c>
      <c r="AF68">
        <v>11679.430234276857</v>
      </c>
      <c r="AG68">
        <v>11608.41904983673</v>
      </c>
      <c r="AH68">
        <v>11390.216965956924</v>
      </c>
      <c r="AI68">
        <v>10356.974201715828</v>
      </c>
      <c r="AJ68">
        <v>10668.758291422186</v>
      </c>
      <c r="AK68">
        <v>10859.21782911369</v>
      </c>
      <c r="AL68" s="57">
        <f t="shared" si="10"/>
        <v>-2.6904994760864775E-2</v>
      </c>
      <c r="AM68" s="57">
        <f t="shared" si="11"/>
        <v>7.9052739307048266E-3</v>
      </c>
      <c r="AN68" s="57">
        <f t="shared" si="12"/>
        <v>-6.080021286631189E-3</v>
      </c>
      <c r="AO68" s="57">
        <f t="shared" si="13"/>
        <v>-1.8796882068353164E-2</v>
      </c>
      <c r="AP68" s="57">
        <f t="shared" si="14"/>
        <v>-9.0713176696216785E-2</v>
      </c>
      <c r="AQ68" s="57">
        <f t="shared" si="15"/>
        <v>3.0103781629069327E-2</v>
      </c>
      <c r="AR68" s="58">
        <f t="shared" si="16"/>
        <v>-2.6921201530124079E-2</v>
      </c>
      <c r="AS68" s="58">
        <f t="shared" si="17"/>
        <v>-5.6572098080931756E-3</v>
      </c>
      <c r="AT68" s="58">
        <f t="shared" si="18"/>
        <v>0.163166495013086</v>
      </c>
    </row>
    <row r="69" spans="1:46">
      <c r="A69" t="s">
        <v>58</v>
      </c>
      <c r="B69" t="s">
        <v>244</v>
      </c>
      <c r="C69" t="s">
        <v>628</v>
      </c>
      <c r="D69" t="s">
        <v>629</v>
      </c>
      <c r="E69">
        <v>6291.7054053749798</v>
      </c>
      <c r="F69">
        <v>6210.9263192160806</v>
      </c>
      <c r="G69">
        <v>6339.6688843086113</v>
      </c>
      <c r="H69">
        <v>6375.5181798956683</v>
      </c>
      <c r="I69">
        <v>6481.6660528563689</v>
      </c>
      <c r="J69">
        <v>6635.5367057275098</v>
      </c>
      <c r="K69">
        <v>6817.992134433609</v>
      </c>
      <c r="L69">
        <v>7039.0928512425207</v>
      </c>
      <c r="M69">
        <v>7273.8749961768526</v>
      </c>
      <c r="N69">
        <v>7552.8794931795583</v>
      </c>
      <c r="O69">
        <v>7869.2594931027143</v>
      </c>
      <c r="P69">
        <v>7981.622684201835</v>
      </c>
      <c r="Q69">
        <v>8003.2808190541364</v>
      </c>
      <c r="R69">
        <v>8088.2164023125179</v>
      </c>
      <c r="S69">
        <v>8249.8680491860869</v>
      </c>
      <c r="T69">
        <v>8449.5252202253978</v>
      </c>
      <c r="U69">
        <v>8853.7612853559331</v>
      </c>
      <c r="V69">
        <v>9298.0505364755991</v>
      </c>
      <c r="W69">
        <v>9770.2211980763241</v>
      </c>
      <c r="X69">
        <v>10028.733304259404</v>
      </c>
      <c r="Y69">
        <v>10333.275566243707</v>
      </c>
      <c r="Z69">
        <v>10286.010196695206</v>
      </c>
      <c r="AA69">
        <v>10279.860421555211</v>
      </c>
      <c r="AB69">
        <v>10264.064157995468</v>
      </c>
      <c r="AC69">
        <v>10318.650921701314</v>
      </c>
      <c r="AD69">
        <v>10534.882204445499</v>
      </c>
      <c r="AE69">
        <v>10765.828800946527</v>
      </c>
      <c r="AF69">
        <v>10995.005668947884</v>
      </c>
      <c r="AG69">
        <v>11363.318020548822</v>
      </c>
      <c r="AH69">
        <v>11780.962096502779</v>
      </c>
      <c r="AI69">
        <v>11989.599251464588</v>
      </c>
      <c r="AJ69">
        <v>12180.451645243606</v>
      </c>
      <c r="AK69">
        <v>12780.759867658247</v>
      </c>
      <c r="AL69" s="57">
        <f t="shared" si="10"/>
        <v>2.1922086267236386E-2</v>
      </c>
      <c r="AM69" s="57">
        <f t="shared" si="11"/>
        <v>2.1287433809202717E-2</v>
      </c>
      <c r="AN69" s="57">
        <f t="shared" si="12"/>
        <v>3.3498150222980479E-2</v>
      </c>
      <c r="AO69" s="57">
        <f t="shared" si="13"/>
        <v>3.675370830937856E-2</v>
      </c>
      <c r="AP69" s="57">
        <f t="shared" si="14"/>
        <v>1.7709687311848965E-2</v>
      </c>
      <c r="AQ69" s="57">
        <f t="shared" si="15"/>
        <v>1.5918162882358578E-2</v>
      </c>
      <c r="AR69" s="58">
        <f t="shared" si="16"/>
        <v>2.7312244913352681E-2</v>
      </c>
      <c r="AS69" s="58">
        <f t="shared" si="17"/>
        <v>3.0513097447187252E-2</v>
      </c>
      <c r="AT69" s="58">
        <f t="shared" si="18"/>
        <v>0.33061664040890937</v>
      </c>
    </row>
    <row r="70" spans="1:46">
      <c r="A70" t="s">
        <v>59</v>
      </c>
      <c r="B70" t="s">
        <v>245</v>
      </c>
      <c r="C70" t="s">
        <v>628</v>
      </c>
      <c r="D70" t="s">
        <v>629</v>
      </c>
      <c r="E70">
        <v>5191.9714551092911</v>
      </c>
      <c r="F70">
        <v>5178.9459194579404</v>
      </c>
      <c r="G70">
        <v>5451.6311209542082</v>
      </c>
      <c r="H70">
        <v>5688.1147943661517</v>
      </c>
      <c r="I70">
        <v>5890.0983584004298</v>
      </c>
      <c r="J70">
        <v>6109.7461325226759</v>
      </c>
      <c r="K70">
        <v>6107.3214874984915</v>
      </c>
      <c r="L70">
        <v>6249.915862935316</v>
      </c>
      <c r="M70">
        <v>6369.4091295296785</v>
      </c>
      <c r="N70">
        <v>6464.5316855461642</v>
      </c>
      <c r="O70">
        <v>6499.4507208216601</v>
      </c>
      <c r="P70">
        <v>6524.1962396470308</v>
      </c>
      <c r="Q70">
        <v>6601.2629441187137</v>
      </c>
      <c r="R70">
        <v>6687.2732791610852</v>
      </c>
      <c r="S70">
        <v>6736.906702229925</v>
      </c>
      <c r="T70">
        <v>6916.6936622634757</v>
      </c>
      <c r="U70">
        <v>7221.4995364543111</v>
      </c>
      <c r="V70">
        <v>7343.9107156391501</v>
      </c>
      <c r="W70">
        <v>7470.7513894286631</v>
      </c>
      <c r="X70">
        <v>7287.1759035555579</v>
      </c>
      <c r="Y70">
        <v>7412.9778111681271</v>
      </c>
      <c r="Z70">
        <v>7665.9480611686658</v>
      </c>
      <c r="AA70">
        <v>7851.7017416721183</v>
      </c>
      <c r="AB70">
        <v>7995.6329062884097</v>
      </c>
      <c r="AC70">
        <v>8100.9753034936648</v>
      </c>
      <c r="AD70">
        <v>8266.7225831773303</v>
      </c>
      <c r="AE70">
        <v>8450.2508772919173</v>
      </c>
      <c r="AF70">
        <v>8617.9217082452888</v>
      </c>
      <c r="AG70">
        <v>8812.2009474916304</v>
      </c>
      <c r="AH70">
        <v>9023.0265751172974</v>
      </c>
      <c r="AI70">
        <v>8295.6279919935532</v>
      </c>
      <c r="AJ70">
        <v>9191.6040492169141</v>
      </c>
      <c r="AK70">
        <v>9397.5297935883827</v>
      </c>
      <c r="AL70" s="57">
        <f t="shared" si="10"/>
        <v>2.2200853151654633E-2</v>
      </c>
      <c r="AM70" s="57">
        <f t="shared" si="11"/>
        <v>1.9842112783177577E-2</v>
      </c>
      <c r="AN70" s="57">
        <f t="shared" si="12"/>
        <v>2.2543630102889293E-2</v>
      </c>
      <c r="AO70" s="57">
        <f t="shared" si="13"/>
        <v>2.3924287346815211E-2</v>
      </c>
      <c r="AP70" s="57">
        <f t="shared" si="14"/>
        <v>-8.0615808572445449E-2</v>
      </c>
      <c r="AQ70" s="57">
        <f t="shared" si="15"/>
        <v>0.10800581439863306</v>
      </c>
      <c r="AR70" s="58">
        <f t="shared" si="16"/>
        <v>-3.5764445848908422E-3</v>
      </c>
      <c r="AS70" s="58">
        <f t="shared" si="17"/>
        <v>2.2103343410960694E-2</v>
      </c>
      <c r="AT70" s="58">
        <f t="shared" si="18"/>
        <v>0.24946716808175817</v>
      </c>
    </row>
    <row r="71" spans="1:46">
      <c r="A71" t="s">
        <v>472</v>
      </c>
      <c r="B71" t="s">
        <v>473</v>
      </c>
      <c r="C71" t="s">
        <v>628</v>
      </c>
      <c r="D71" t="s">
        <v>629</v>
      </c>
      <c r="E71">
        <v>936.4197507129827</v>
      </c>
      <c r="F71">
        <v>893.09734097873832</v>
      </c>
      <c r="G71">
        <v>1159.7386215923445</v>
      </c>
      <c r="H71">
        <v>1240.908573028616</v>
      </c>
      <c r="I71">
        <v>1394.7864646826863</v>
      </c>
      <c r="J71">
        <v>1578.0494398766173</v>
      </c>
      <c r="K71">
        <v>2530.1987703252507</v>
      </c>
      <c r="L71">
        <v>6084.6230749264496</v>
      </c>
      <c r="M71">
        <v>7242.2249256060113</v>
      </c>
      <c r="N71">
        <v>8749.4258683877961</v>
      </c>
      <c r="O71">
        <v>9890.8177374015322</v>
      </c>
      <c r="P71">
        <v>15389.155994440363</v>
      </c>
      <c r="Q71">
        <v>17534.847075505357</v>
      </c>
      <c r="R71">
        <v>19081.926233119593</v>
      </c>
      <c r="S71">
        <v>25164.153285584976</v>
      </c>
      <c r="T71">
        <v>28075.178075681062</v>
      </c>
      <c r="U71">
        <v>28879.352085104332</v>
      </c>
      <c r="V71">
        <v>31770.014787869339</v>
      </c>
      <c r="W71">
        <v>35688.647072047686</v>
      </c>
      <c r="X71">
        <v>34479.894833044527</v>
      </c>
      <c r="Y71">
        <v>29944.261803254529</v>
      </c>
      <c r="Z71">
        <v>30502.600468832072</v>
      </c>
      <c r="AA71">
        <v>31680.659740138293</v>
      </c>
      <c r="AB71">
        <v>29143.02180178569</v>
      </c>
      <c r="AC71">
        <v>28106.198388650406</v>
      </c>
      <c r="AD71">
        <v>24563.500604446232</v>
      </c>
      <c r="AE71">
        <v>21566.057048272138</v>
      </c>
      <c r="AF71">
        <v>19617.844705363619</v>
      </c>
      <c r="AG71">
        <v>17764.969629882849</v>
      </c>
      <c r="AH71">
        <v>16240.369810156189</v>
      </c>
      <c r="AI71">
        <v>15132.37997421416</v>
      </c>
      <c r="AJ71">
        <v>14637.007349859461</v>
      </c>
      <c r="AK71">
        <v>14732.917816294108</v>
      </c>
      <c r="AL71" s="57">
        <f t="shared" si="10"/>
        <v>-0.12202835436377206</v>
      </c>
      <c r="AM71" s="57">
        <f t="shared" si="11"/>
        <v>-9.0336974373561182E-2</v>
      </c>
      <c r="AN71" s="57">
        <f t="shared" si="12"/>
        <v>-9.4448452585323209E-2</v>
      </c>
      <c r="AO71" s="57">
        <f t="shared" si="13"/>
        <v>-8.5820570003232469E-2</v>
      </c>
      <c r="AP71" s="57">
        <f t="shared" si="14"/>
        <v>-6.822442154298293E-2</v>
      </c>
      <c r="AQ71" s="57">
        <f t="shared" si="15"/>
        <v>-3.2735936131581586E-2</v>
      </c>
      <c r="AR71" s="58">
        <f t="shared" si="16"/>
        <v>-8.470760462627494E-2</v>
      </c>
      <c r="AS71" s="58">
        <f t="shared" si="17"/>
        <v>-9.0201998987372287E-2</v>
      </c>
      <c r="AT71" s="58">
        <f t="shared" si="18"/>
        <v>-0.4376477089133588</v>
      </c>
    </row>
    <row r="72" spans="1:46">
      <c r="A72" t="s">
        <v>455</v>
      </c>
      <c r="B72" t="s">
        <v>456</v>
      </c>
      <c r="C72" t="s">
        <v>628</v>
      </c>
      <c r="D72" t="s">
        <v>629</v>
      </c>
      <c r="AL72" s="57" t="e">
        <f t="shared" si="10"/>
        <v>#DIV/0!</v>
      </c>
      <c r="AM72" s="57" t="e">
        <f t="shared" si="11"/>
        <v>#DIV/0!</v>
      </c>
      <c r="AN72" s="57" t="e">
        <f t="shared" si="12"/>
        <v>#DIV/0!</v>
      </c>
      <c r="AO72" s="57" t="e">
        <f t="shared" si="13"/>
        <v>#DIV/0!</v>
      </c>
      <c r="AP72" s="57" t="e">
        <f t="shared" si="14"/>
        <v>#DIV/0!</v>
      </c>
      <c r="AQ72" s="57" t="e">
        <f t="shared" si="15"/>
        <v>#DIV/0!</v>
      </c>
      <c r="AR72" s="58" t="e">
        <f t="shared" si="16"/>
        <v>#DIV/0!</v>
      </c>
      <c r="AS72" s="58" t="e">
        <f t="shared" si="17"/>
        <v>#DIV/0!</v>
      </c>
      <c r="AT72" s="58" t="e">
        <f t="shared" si="18"/>
        <v>#DIV/0!</v>
      </c>
    </row>
    <row r="73" spans="1:46">
      <c r="A73" t="s">
        <v>60</v>
      </c>
      <c r="B73" t="s">
        <v>246</v>
      </c>
      <c r="C73" t="s">
        <v>628</v>
      </c>
      <c r="D73" t="s">
        <v>629</v>
      </c>
      <c r="J73">
        <v>12730.717414221443</v>
      </c>
      <c r="K73">
        <v>13558.568529298866</v>
      </c>
      <c r="L73">
        <v>15503.844831557784</v>
      </c>
      <c r="M73">
        <v>16332.819930888714</v>
      </c>
      <c r="N73">
        <v>16215.578951758604</v>
      </c>
      <c r="O73">
        <v>17765.207533612411</v>
      </c>
      <c r="P73">
        <v>18952.107007543374</v>
      </c>
      <c r="Q73">
        <v>20364.008737403525</v>
      </c>
      <c r="R73">
        <v>22049.682790341598</v>
      </c>
      <c r="S73">
        <v>23691.152986528359</v>
      </c>
      <c r="T73">
        <v>26096.988338623745</v>
      </c>
      <c r="U73">
        <v>28814.920316465454</v>
      </c>
      <c r="V73">
        <v>31140.579835089859</v>
      </c>
      <c r="W73">
        <v>29621.764529999335</v>
      </c>
      <c r="X73">
        <v>25337.175235261035</v>
      </c>
      <c r="Y73">
        <v>26015.74635093255</v>
      </c>
      <c r="Z73">
        <v>27990.136407634989</v>
      </c>
      <c r="AA73">
        <v>28997.322884538451</v>
      </c>
      <c r="AB73">
        <v>29525.118863511689</v>
      </c>
      <c r="AC73">
        <v>30494.096303197297</v>
      </c>
      <c r="AD73">
        <v>31038.804628705122</v>
      </c>
      <c r="AE73">
        <v>32008.934356661382</v>
      </c>
      <c r="AF73">
        <v>33821.932908470037</v>
      </c>
      <c r="AG73">
        <v>34979.867049440734</v>
      </c>
      <c r="AH73">
        <v>36153.4319482746</v>
      </c>
      <c r="AI73">
        <v>35883.265325260989</v>
      </c>
      <c r="AJ73">
        <v>38717.696150511903</v>
      </c>
      <c r="AK73">
        <v>37826.011414109591</v>
      </c>
      <c r="AL73" s="57">
        <f t="shared" si="10"/>
        <v>3.1255383045875128E-2</v>
      </c>
      <c r="AM73" s="57">
        <f t="shared" si="11"/>
        <v>5.6640390823612372E-2</v>
      </c>
      <c r="AN73" s="57">
        <f t="shared" si="12"/>
        <v>3.4236190583912959E-2</v>
      </c>
      <c r="AO73" s="57">
        <f t="shared" si="13"/>
        <v>3.3549724393610252E-2</v>
      </c>
      <c r="AP73" s="57">
        <f t="shared" si="14"/>
        <v>-7.4727794418007996E-3</v>
      </c>
      <c r="AQ73" s="57">
        <f t="shared" si="15"/>
        <v>7.8990325979490517E-2</v>
      </c>
      <c r="AR73" s="58">
        <f t="shared" si="16"/>
        <v>2.9238381589833697E-2</v>
      </c>
      <c r="AS73" s="58">
        <f t="shared" si="17"/>
        <v>4.1475435267045196E-2</v>
      </c>
      <c r="AT73" s="58">
        <f t="shared" si="18"/>
        <v>0.25467749177205828</v>
      </c>
    </row>
    <row r="74" spans="1:46">
      <c r="A74" t="s">
        <v>61</v>
      </c>
      <c r="B74" t="s">
        <v>247</v>
      </c>
      <c r="C74" t="s">
        <v>628</v>
      </c>
      <c r="D74" t="s">
        <v>629</v>
      </c>
      <c r="E74">
        <v>4909.2663020676655</v>
      </c>
      <c r="F74">
        <v>4795.228556267989</v>
      </c>
      <c r="G74">
        <v>4760.2475113618584</v>
      </c>
      <c r="H74">
        <v>4762.4976042264325</v>
      </c>
      <c r="I74">
        <v>4875.3680275395091</v>
      </c>
      <c r="J74">
        <v>5111.5152517583101</v>
      </c>
      <c r="K74">
        <v>5198.7880120301397</v>
      </c>
      <c r="L74">
        <v>5267.3271145003782</v>
      </c>
      <c r="M74">
        <v>5326.9360439095672</v>
      </c>
      <c r="N74">
        <v>5412.9780017742942</v>
      </c>
      <c r="O74">
        <v>5443.4393531128235</v>
      </c>
      <c r="P74">
        <v>5443.2789355121049</v>
      </c>
      <c r="Q74">
        <v>5630.8040733420121</v>
      </c>
      <c r="R74">
        <v>5805.1618389125515</v>
      </c>
      <c r="S74">
        <v>5976.211797728135</v>
      </c>
      <c r="T74">
        <v>6298.5311399238617</v>
      </c>
      <c r="U74">
        <v>6639.7184368721446</v>
      </c>
      <c r="V74">
        <v>6894.087572249492</v>
      </c>
      <c r="W74">
        <v>6913.3484243590874</v>
      </c>
      <c r="X74">
        <v>6989.3779051027368</v>
      </c>
      <c r="Y74">
        <v>7221.3359590723076</v>
      </c>
      <c r="Z74">
        <v>7347.2045834410537</v>
      </c>
      <c r="AA74">
        <v>7701.3939837136595</v>
      </c>
      <c r="AB74">
        <v>7949.5879278553966</v>
      </c>
      <c r="AC74">
        <v>7969.2077071713557</v>
      </c>
      <c r="AD74">
        <v>8088.7344748387013</v>
      </c>
      <c r="AE74">
        <v>8113.2396008174674</v>
      </c>
      <c r="AF74">
        <v>8213.9206193605969</v>
      </c>
      <c r="AG74">
        <v>8343.9229592285283</v>
      </c>
      <c r="AH74">
        <v>8501.2663286099869</v>
      </c>
      <c r="AI74">
        <v>8290.4094449110435</v>
      </c>
      <c r="AJ74">
        <v>8856.8289680235193</v>
      </c>
      <c r="AK74">
        <v>9131.5466748685285</v>
      </c>
      <c r="AL74" s="57">
        <f t="shared" si="10"/>
        <v>3.029537692823661E-3</v>
      </c>
      <c r="AM74" s="57">
        <f t="shared" si="11"/>
        <v>1.2409471862877709E-2</v>
      </c>
      <c r="AN74" s="57">
        <f t="shared" si="12"/>
        <v>1.5827075265557076E-2</v>
      </c>
      <c r="AO74" s="57">
        <f t="shared" si="13"/>
        <v>1.8857241389966816E-2</v>
      </c>
      <c r="AP74" s="57">
        <f t="shared" si="14"/>
        <v>-2.4802997053430736E-2</v>
      </c>
      <c r="AQ74" s="57">
        <f t="shared" si="15"/>
        <v>6.8322261629691267E-2</v>
      </c>
      <c r="AR74" s="58">
        <f t="shared" si="16"/>
        <v>5.5726978662427153E-3</v>
      </c>
      <c r="AS74" s="58">
        <f t="shared" si="17"/>
        <v>1.5697929506133867E-2</v>
      </c>
      <c r="AT74" s="58">
        <f t="shared" si="18"/>
        <v>0.28036548679536855</v>
      </c>
    </row>
    <row r="75" spans="1:46">
      <c r="A75" t="s">
        <v>62</v>
      </c>
      <c r="B75" t="s">
        <v>248</v>
      </c>
      <c r="C75" t="s">
        <v>628</v>
      </c>
      <c r="D75" t="s">
        <v>629</v>
      </c>
      <c r="E75">
        <v>767.17041855734772</v>
      </c>
      <c r="F75">
        <v>683.03473439337665</v>
      </c>
      <c r="G75">
        <v>598.92275183554455</v>
      </c>
      <c r="H75">
        <v>655.2132181135446</v>
      </c>
      <c r="I75">
        <v>653.88673191050873</v>
      </c>
      <c r="J75">
        <v>671.54102868095652</v>
      </c>
      <c r="K75">
        <v>731.18462178800576</v>
      </c>
      <c r="L75">
        <v>730.87498201649441</v>
      </c>
      <c r="M75">
        <v>684.33263093823962</v>
      </c>
      <c r="N75">
        <v>698.19342529706591</v>
      </c>
      <c r="O75">
        <v>719.00443551405112</v>
      </c>
      <c r="P75">
        <v>756.27256439365101</v>
      </c>
      <c r="Q75">
        <v>745.53779452732954</v>
      </c>
      <c r="R75">
        <v>708.53266368311995</v>
      </c>
      <c r="S75">
        <v>781.91351674497662</v>
      </c>
      <c r="T75">
        <v>849.8476733253143</v>
      </c>
      <c r="U75">
        <v>915.67343832706138</v>
      </c>
      <c r="V75">
        <v>991.88340080493833</v>
      </c>
      <c r="W75">
        <v>1068.13800881515</v>
      </c>
      <c r="X75">
        <v>1130.0318403503732</v>
      </c>
      <c r="Y75">
        <v>1236.4794094140418</v>
      </c>
      <c r="Z75">
        <v>1336.0669507674852</v>
      </c>
      <c r="AA75">
        <v>1411.1359288617671</v>
      </c>
      <c r="AB75">
        <v>1518.1437623013037</v>
      </c>
      <c r="AC75">
        <v>1629.1890697962895</v>
      </c>
      <c r="AD75">
        <v>1750.6727312872049</v>
      </c>
      <c r="AE75">
        <v>1864.4876681633505</v>
      </c>
      <c r="AF75">
        <v>1987.9687536713802</v>
      </c>
      <c r="AG75">
        <v>2067.4564965925101</v>
      </c>
      <c r="AH75">
        <v>2181.6588770326325</v>
      </c>
      <c r="AI75">
        <v>2253.2357883219242</v>
      </c>
      <c r="AJ75">
        <v>2319.1610634353319</v>
      </c>
      <c r="AK75">
        <v>2381.1657843049275</v>
      </c>
      <c r="AL75" s="57">
        <f t="shared" si="10"/>
        <v>6.5012114967062773E-2</v>
      </c>
      <c r="AM75" s="57">
        <f t="shared" si="11"/>
        <v>6.6227890705046699E-2</v>
      </c>
      <c r="AN75" s="57">
        <f t="shared" si="12"/>
        <v>3.9984402558808807E-2</v>
      </c>
      <c r="AO75" s="57">
        <f t="shared" si="13"/>
        <v>5.5238105676393041E-2</v>
      </c>
      <c r="AP75" s="57">
        <f t="shared" si="14"/>
        <v>3.2808479842021197E-2</v>
      </c>
      <c r="AQ75" s="57">
        <f t="shared" si="15"/>
        <v>2.9258045454046731E-2</v>
      </c>
      <c r="AR75" s="58">
        <f t="shared" si="16"/>
        <v>4.8564719695567436E-2</v>
      </c>
      <c r="AS75" s="58">
        <f t="shared" si="17"/>
        <v>5.3816799646749514E-2</v>
      </c>
      <c r="AT75" s="58">
        <f t="shared" si="18"/>
        <v>1.3825730721407963</v>
      </c>
    </row>
    <row r="76" spans="1:46">
      <c r="A76" t="s">
        <v>453</v>
      </c>
      <c r="B76" t="s">
        <v>454</v>
      </c>
      <c r="C76" t="s">
        <v>628</v>
      </c>
      <c r="D76" t="s">
        <v>629</v>
      </c>
      <c r="E76">
        <v>32703.423549042906</v>
      </c>
      <c r="F76">
        <v>33415.568098104632</v>
      </c>
      <c r="G76">
        <v>33729.467305849954</v>
      </c>
      <c r="H76">
        <v>33360.677326877303</v>
      </c>
      <c r="I76">
        <v>34076.791212785822</v>
      </c>
      <c r="J76">
        <v>34818.076429848254</v>
      </c>
      <c r="K76">
        <v>35325.106266628914</v>
      </c>
      <c r="L76">
        <v>36205.092774815872</v>
      </c>
      <c r="M76">
        <v>37228.827492981196</v>
      </c>
      <c r="N76">
        <v>38223.619100455922</v>
      </c>
      <c r="O76">
        <v>39574.335080147212</v>
      </c>
      <c r="P76">
        <v>40306.696664754629</v>
      </c>
      <c r="Q76">
        <v>40509.054941482638</v>
      </c>
      <c r="R76">
        <v>40598.310342373712</v>
      </c>
      <c r="S76">
        <v>41311.548728860696</v>
      </c>
      <c r="T76">
        <v>41807.034725880578</v>
      </c>
      <c r="U76">
        <v>42974.645863544873</v>
      </c>
      <c r="V76">
        <v>44050.100265621149</v>
      </c>
      <c r="W76">
        <v>44018.562161995324</v>
      </c>
      <c r="X76">
        <v>41870.449531603044</v>
      </c>
      <c r="Y76">
        <v>42647.997131328906</v>
      </c>
      <c r="Z76">
        <v>43418.7089164141</v>
      </c>
      <c r="AA76">
        <v>42917.226981677763</v>
      </c>
      <c r="AB76">
        <v>42656.579031599045</v>
      </c>
      <c r="AC76">
        <v>43102.900942803913</v>
      </c>
      <c r="AD76">
        <v>43854.082815843925</v>
      </c>
      <c r="AE76">
        <v>44546.798196173957</v>
      </c>
      <c r="AF76">
        <v>45614.443121339085</v>
      </c>
      <c r="AG76">
        <v>46322.698993692335</v>
      </c>
      <c r="AH76">
        <v>47007.639683404261</v>
      </c>
      <c r="AI76">
        <v>44001.925626646662</v>
      </c>
      <c r="AJ76">
        <v>46357.187214437443</v>
      </c>
      <c r="AK76">
        <v>47784.63481588888</v>
      </c>
      <c r="AL76" s="57">
        <f t="shared" si="10"/>
        <v>1.5795915359556038E-2</v>
      </c>
      <c r="AM76" s="57">
        <f t="shared" si="11"/>
        <v>2.3966816211200257E-2</v>
      </c>
      <c r="AN76" s="57">
        <f t="shared" si="12"/>
        <v>1.5527009076252804E-2</v>
      </c>
      <c r="AO76" s="57">
        <f t="shared" si="13"/>
        <v>1.4786286304370845E-2</v>
      </c>
      <c r="AP76" s="57">
        <f t="shared" si="14"/>
        <v>-6.3940969531783284E-2</v>
      </c>
      <c r="AQ76" s="57">
        <f t="shared" si="15"/>
        <v>5.3526329910536533E-2</v>
      </c>
      <c r="AR76" s="58">
        <f t="shared" si="16"/>
        <v>-2.4152144849898458E-3</v>
      </c>
      <c r="AS76" s="58">
        <f t="shared" si="17"/>
        <v>1.8093370530607968E-2</v>
      </c>
      <c r="AT76" s="58">
        <f t="shared" si="18"/>
        <v>9.3845888402783836E-2</v>
      </c>
    </row>
    <row r="77" spans="1:46">
      <c r="A77" t="s">
        <v>451</v>
      </c>
      <c r="B77" t="s">
        <v>452</v>
      </c>
      <c r="C77" t="s">
        <v>628</v>
      </c>
      <c r="D77" t="s">
        <v>629</v>
      </c>
      <c r="E77">
        <v>23570.083188863278</v>
      </c>
      <c r="F77">
        <v>23285.485304032154</v>
      </c>
      <c r="G77">
        <v>22674.251449956882</v>
      </c>
      <c r="H77">
        <v>22205.579774568047</v>
      </c>
      <c r="I77">
        <v>22013.897287576179</v>
      </c>
      <c r="J77">
        <v>22326.162836643678</v>
      </c>
      <c r="K77">
        <v>22599.918274661417</v>
      </c>
      <c r="L77">
        <v>23204.34135335332</v>
      </c>
      <c r="M77">
        <v>23657.423433361142</v>
      </c>
      <c r="N77">
        <v>24294.741719768273</v>
      </c>
      <c r="O77">
        <v>25414.380341034994</v>
      </c>
      <c r="P77">
        <v>25991.753388183995</v>
      </c>
      <c r="Q77">
        <v>26480.505490885917</v>
      </c>
      <c r="R77">
        <v>27058.219469010586</v>
      </c>
      <c r="S77">
        <v>28026.507559094782</v>
      </c>
      <c r="T77">
        <v>28838.814422108182</v>
      </c>
      <c r="U77">
        <v>30041.145302088415</v>
      </c>
      <c r="V77">
        <v>31221.475052559006</v>
      </c>
      <c r="W77">
        <v>31587.45127242021</v>
      </c>
      <c r="X77">
        <v>29972.921719425383</v>
      </c>
      <c r="Y77">
        <v>30728.130504553825</v>
      </c>
      <c r="Z77">
        <v>31520.633499092317</v>
      </c>
      <c r="AA77">
        <v>31617.205197789186</v>
      </c>
      <c r="AB77">
        <v>31820.619569763534</v>
      </c>
      <c r="AC77">
        <v>32222.540195772443</v>
      </c>
      <c r="AD77">
        <v>32640.382868055825</v>
      </c>
      <c r="AE77">
        <v>33103.042874179315</v>
      </c>
      <c r="AF77">
        <v>33997.319886699392</v>
      </c>
      <c r="AG77">
        <v>34715.640642878774</v>
      </c>
      <c r="AH77">
        <v>35308.869764534007</v>
      </c>
      <c r="AI77">
        <v>33484.229067667591</v>
      </c>
      <c r="AJ77">
        <v>35525.69956475489</v>
      </c>
      <c r="AK77">
        <v>36534.793428126221</v>
      </c>
      <c r="AL77" s="57">
        <f t="shared" si="10"/>
        <v>1.4174466273687037E-2</v>
      </c>
      <c r="AM77" s="57">
        <f t="shared" si="11"/>
        <v>2.7014948925363637E-2</v>
      </c>
      <c r="AN77" s="57">
        <f t="shared" si="12"/>
        <v>2.112874657688554E-2</v>
      </c>
      <c r="AO77" s="57">
        <f t="shared" si="13"/>
        <v>1.7088237770341196E-2</v>
      </c>
      <c r="AP77" s="57">
        <f t="shared" si="14"/>
        <v>-5.167655348456314E-2</v>
      </c>
      <c r="AQ77" s="57">
        <f t="shared" si="15"/>
        <v>6.0968120035307764E-2</v>
      </c>
      <c r="AR77" s="58">
        <f t="shared" si="16"/>
        <v>3.3888449470068083E-3</v>
      </c>
      <c r="AS77" s="58">
        <f t="shared" si="17"/>
        <v>2.1743977757530123E-2</v>
      </c>
      <c r="AT77" s="58">
        <f t="shared" si="18"/>
        <v>0.17535032068432452</v>
      </c>
    </row>
    <row r="78" spans="1:46">
      <c r="A78" t="s">
        <v>449</v>
      </c>
      <c r="B78" t="s">
        <v>450</v>
      </c>
      <c r="C78" t="s">
        <v>628</v>
      </c>
      <c r="D78" t="s">
        <v>629</v>
      </c>
      <c r="E78">
        <v>15438.326234742364</v>
      </c>
      <c r="F78">
        <v>14517.509247356165</v>
      </c>
      <c r="G78">
        <v>12850.4234216476</v>
      </c>
      <c r="H78">
        <v>11921.99607348284</v>
      </c>
      <c r="I78">
        <v>10450.903458200712</v>
      </c>
      <c r="J78">
        <v>10149.480093122562</v>
      </c>
      <c r="K78">
        <v>10038.221704798785</v>
      </c>
      <c r="L78">
        <v>10265.464651362761</v>
      </c>
      <c r="M78">
        <v>10079.7147063632</v>
      </c>
      <c r="N78">
        <v>10325.648439354074</v>
      </c>
      <c r="O78">
        <v>11185.059597620635</v>
      </c>
      <c r="P78">
        <v>11536.265821314239</v>
      </c>
      <c r="Q78">
        <v>12159.982864673302</v>
      </c>
      <c r="R78">
        <v>13013.543104911163</v>
      </c>
      <c r="S78">
        <v>14088.827273096647</v>
      </c>
      <c r="T78">
        <v>15062.143062692883</v>
      </c>
      <c r="U78">
        <v>16261.793116576298</v>
      </c>
      <c r="V78">
        <v>17498.330346173105</v>
      </c>
      <c r="W78">
        <v>18171.248486519984</v>
      </c>
      <c r="X78">
        <v>16950.8373549924</v>
      </c>
      <c r="Y78">
        <v>17776.24977371396</v>
      </c>
      <c r="Z78">
        <v>18743.950626217866</v>
      </c>
      <c r="AA78">
        <v>19333.542931150841</v>
      </c>
      <c r="AB78">
        <v>19911.809594563227</v>
      </c>
      <c r="AC78">
        <v>20052.227275617071</v>
      </c>
      <c r="AD78">
        <v>19967.233757857935</v>
      </c>
      <c r="AE78">
        <v>20132.1558065059</v>
      </c>
      <c r="AF78">
        <v>20766.256076349629</v>
      </c>
      <c r="AG78">
        <v>21335.513265708363</v>
      </c>
      <c r="AH78">
        <v>21741.618901637186</v>
      </c>
      <c r="AI78">
        <v>21363.414657520691</v>
      </c>
      <c r="AJ78">
        <v>22861.625642860516</v>
      </c>
      <c r="AK78">
        <v>23007.394840631452</v>
      </c>
      <c r="AL78" s="57">
        <f t="shared" si="10"/>
        <v>8.2596342912578322E-3</v>
      </c>
      <c r="AM78" s="57">
        <f t="shared" si="11"/>
        <v>3.1496888656048154E-2</v>
      </c>
      <c r="AN78" s="57">
        <f t="shared" si="12"/>
        <v>2.7412605684230776E-2</v>
      </c>
      <c r="AO78" s="57">
        <f t="shared" si="13"/>
        <v>1.9034256681396036E-2</v>
      </c>
      <c r="AP78" s="57">
        <f t="shared" si="14"/>
        <v>-1.7395403986591649E-2</v>
      </c>
      <c r="AQ78" s="57">
        <f t="shared" si="15"/>
        <v>7.0129752633547329E-2</v>
      </c>
      <c r="AR78" s="58">
        <f t="shared" si="16"/>
        <v>1.5137086758770832E-2</v>
      </c>
      <c r="AS78" s="58">
        <f t="shared" si="17"/>
        <v>2.5981250340558325E-2</v>
      </c>
      <c r="AT78" s="58">
        <f t="shared" si="18"/>
        <v>0.33697549500092222</v>
      </c>
    </row>
    <row r="79" spans="1:46">
      <c r="A79" t="s">
        <v>595</v>
      </c>
      <c r="B79" t="s">
        <v>596</v>
      </c>
      <c r="C79" t="s">
        <v>628</v>
      </c>
      <c r="D79" t="s">
        <v>629</v>
      </c>
      <c r="E79">
        <v>14991.152842756808</v>
      </c>
      <c r="F79">
        <v>14042.53929764245</v>
      </c>
      <c r="G79">
        <v>12590.06406371412</v>
      </c>
      <c r="H79">
        <v>11838.131720225372</v>
      </c>
      <c r="I79">
        <v>10651.48129145153</v>
      </c>
      <c r="J79">
        <v>10507.652916661649</v>
      </c>
      <c r="K79">
        <v>10517.015025925728</v>
      </c>
      <c r="L79">
        <v>10764.474804614327</v>
      </c>
      <c r="M79">
        <v>10656.162192201602</v>
      </c>
      <c r="N79">
        <v>10923.083694709145</v>
      </c>
      <c r="O79">
        <v>11748.059211099233</v>
      </c>
      <c r="P79">
        <v>12116.687525496865</v>
      </c>
      <c r="Q79">
        <v>12738.062608172489</v>
      </c>
      <c r="R79">
        <v>13550.009235736403</v>
      </c>
      <c r="S79">
        <v>14630.550466147548</v>
      </c>
      <c r="T79">
        <v>15567.842969911826</v>
      </c>
      <c r="U79">
        <v>16775.722389344486</v>
      </c>
      <c r="V79">
        <v>18044.473254592001</v>
      </c>
      <c r="W79">
        <v>18804.850006302</v>
      </c>
      <c r="X79">
        <v>17741.444298715192</v>
      </c>
      <c r="Y79">
        <v>18473.018666932418</v>
      </c>
      <c r="Z79">
        <v>19449.258612935584</v>
      </c>
      <c r="AA79">
        <v>20003.299683529662</v>
      </c>
      <c r="AB79">
        <v>20522.365935221118</v>
      </c>
      <c r="AC79">
        <v>20766.993602784827</v>
      </c>
      <c r="AD79">
        <v>20831.127247166176</v>
      </c>
      <c r="AE79">
        <v>21081.906533949314</v>
      </c>
      <c r="AF79">
        <v>21850.187636415267</v>
      </c>
      <c r="AG79">
        <v>22569.900204428399</v>
      </c>
      <c r="AH79">
        <v>23096.108691420319</v>
      </c>
      <c r="AI79">
        <v>22650.493979976731</v>
      </c>
      <c r="AJ79">
        <v>24256.245776022224</v>
      </c>
      <c r="AK79">
        <v>24636.278085858019</v>
      </c>
      <c r="AL79" s="57">
        <f t="shared" si="10"/>
        <v>1.2038680567190773E-2</v>
      </c>
      <c r="AM79" s="57">
        <f t="shared" si="11"/>
        <v>3.6442676625510567E-2</v>
      </c>
      <c r="AN79" s="57">
        <f t="shared" si="12"/>
        <v>3.2938507439344254E-2</v>
      </c>
      <c r="AO79" s="57">
        <f t="shared" si="13"/>
        <v>2.3314612923661646E-2</v>
      </c>
      <c r="AP79" s="57">
        <f t="shared" si="14"/>
        <v>-1.9293930306498938E-2</v>
      </c>
      <c r="AQ79" s="57">
        <f t="shared" si="15"/>
        <v>7.0892572915407251E-2</v>
      </c>
      <c r="AR79" s="58">
        <f t="shared" si="16"/>
        <v>1.8350466670504384E-2</v>
      </c>
      <c r="AS79" s="58">
        <f t="shared" si="17"/>
        <v>3.0898598996172158E-2</v>
      </c>
      <c r="AT79" s="58">
        <f t="shared" si="18"/>
        <v>0.37675792167915118</v>
      </c>
    </row>
    <row r="80" spans="1:46">
      <c r="A80" t="s">
        <v>457</v>
      </c>
      <c r="B80" t="s">
        <v>458</v>
      </c>
      <c r="C80" t="s">
        <v>628</v>
      </c>
      <c r="D80" t="s">
        <v>629</v>
      </c>
      <c r="E80">
        <v>28536.044336706815</v>
      </c>
      <c r="F80">
        <v>28839.011595225624</v>
      </c>
      <c r="G80">
        <v>29039.762790067252</v>
      </c>
      <c r="H80">
        <v>28799.275577683147</v>
      </c>
      <c r="I80">
        <v>29494.647429781107</v>
      </c>
      <c r="J80">
        <v>30261.902442535873</v>
      </c>
      <c r="K80">
        <v>30823.104212779952</v>
      </c>
      <c r="L80">
        <v>31566.573083294676</v>
      </c>
      <c r="M80">
        <v>32460.897736477789</v>
      </c>
      <c r="N80">
        <v>33332.52179726553</v>
      </c>
      <c r="O80">
        <v>34592.552494459065</v>
      </c>
      <c r="P80">
        <v>35329.221190039447</v>
      </c>
      <c r="Q80">
        <v>35693.179002224351</v>
      </c>
      <c r="R80">
        <v>35954.884611371235</v>
      </c>
      <c r="S80">
        <v>36812.790350384021</v>
      </c>
      <c r="T80">
        <v>37445.988325574377</v>
      </c>
      <c r="U80">
        <v>38691.535764404282</v>
      </c>
      <c r="V80">
        <v>39847.235296677027</v>
      </c>
      <c r="W80">
        <v>40067.343568196949</v>
      </c>
      <c r="X80">
        <v>38263.468796433473</v>
      </c>
      <c r="Y80">
        <v>38992.564106301965</v>
      </c>
      <c r="Z80">
        <v>39794.87942981239</v>
      </c>
      <c r="AA80">
        <v>39457.851205940999</v>
      </c>
      <c r="AB80">
        <v>39320.958738300906</v>
      </c>
      <c r="AC80">
        <v>39882.193276198821</v>
      </c>
      <c r="AD80">
        <v>40746.419582582304</v>
      </c>
      <c r="AE80">
        <v>41485.781457114259</v>
      </c>
      <c r="AF80">
        <v>42663.202050089545</v>
      </c>
      <c r="AG80">
        <v>43553.677687733303</v>
      </c>
      <c r="AH80">
        <v>44369.817776163276</v>
      </c>
      <c r="AI80">
        <v>41814.820547816438</v>
      </c>
      <c r="AJ80">
        <v>44185.7884863668</v>
      </c>
      <c r="AK80">
        <v>45712.876648978265</v>
      </c>
      <c r="AL80" s="57">
        <f t="shared" si="10"/>
        <v>1.814544399498616E-2</v>
      </c>
      <c r="AM80" s="57">
        <f t="shared" si="11"/>
        <v>2.8381304428179554E-2</v>
      </c>
      <c r="AN80" s="57">
        <f t="shared" si="12"/>
        <v>2.0872217622068739E-2</v>
      </c>
      <c r="AO80" s="57">
        <f t="shared" si="13"/>
        <v>1.873871810048856E-2</v>
      </c>
      <c r="AP80" s="57">
        <f t="shared" si="14"/>
        <v>-5.7584127147789523E-2</v>
      </c>
      <c r="AQ80" s="57">
        <f t="shared" si="15"/>
        <v>5.6701616974275733E-2</v>
      </c>
      <c r="AR80" s="58">
        <f t="shared" si="16"/>
        <v>2.6020282507368316E-3</v>
      </c>
      <c r="AS80" s="58">
        <f t="shared" si="17"/>
        <v>2.2664080050245616E-2</v>
      </c>
      <c r="AT80" s="58">
        <f t="shared" si="18"/>
        <v>0.14675773136363693</v>
      </c>
    </row>
    <row r="81" spans="1:46">
      <c r="A81" t="s">
        <v>463</v>
      </c>
      <c r="B81" t="s">
        <v>464</v>
      </c>
      <c r="C81" t="s">
        <v>628</v>
      </c>
      <c r="D81" t="s">
        <v>629</v>
      </c>
      <c r="AL81" s="57" t="e">
        <f t="shared" si="10"/>
        <v>#DIV/0!</v>
      </c>
      <c r="AM81" s="57" t="e">
        <f t="shared" si="11"/>
        <v>#DIV/0!</v>
      </c>
      <c r="AN81" s="57" t="e">
        <f t="shared" si="12"/>
        <v>#DIV/0!</v>
      </c>
      <c r="AO81" s="57" t="e">
        <f t="shared" si="13"/>
        <v>#DIV/0!</v>
      </c>
      <c r="AP81" s="57" t="e">
        <f t="shared" si="14"/>
        <v>#DIV/0!</v>
      </c>
      <c r="AQ81" s="57" t="e">
        <f t="shared" si="15"/>
        <v>#DIV/0!</v>
      </c>
      <c r="AR81" s="58" t="e">
        <f t="shared" si="16"/>
        <v>#DIV/0!</v>
      </c>
      <c r="AS81" s="58" t="e">
        <f t="shared" si="17"/>
        <v>#DIV/0!</v>
      </c>
      <c r="AT81" s="58" t="e">
        <f t="shared" si="18"/>
        <v>#DIV/0!</v>
      </c>
    </row>
    <row r="82" spans="1:46">
      <c r="A82" t="s">
        <v>461</v>
      </c>
      <c r="B82" t="s">
        <v>462</v>
      </c>
      <c r="C82" t="s">
        <v>628</v>
      </c>
      <c r="D82" t="s">
        <v>629</v>
      </c>
      <c r="E82">
        <v>7889.878585905175</v>
      </c>
      <c r="F82">
        <v>7633.7933094792925</v>
      </c>
      <c r="G82">
        <v>8078.5901242805048</v>
      </c>
      <c r="H82">
        <v>8226.21364881507</v>
      </c>
      <c r="I82">
        <v>8628.2032479927966</v>
      </c>
      <c r="J82">
        <v>8827.7998736846566</v>
      </c>
      <c r="K82">
        <v>9201.6840972734935</v>
      </c>
      <c r="L82">
        <v>8909.3857239640838</v>
      </c>
      <c r="M82">
        <v>8921.2558960813076</v>
      </c>
      <c r="N82">
        <v>9594.6369825668462</v>
      </c>
      <c r="O82">
        <v>9328.5813134138971</v>
      </c>
      <c r="P82">
        <v>9415.5023891727524</v>
      </c>
      <c r="Q82">
        <v>9618.8061938477695</v>
      </c>
      <c r="R82">
        <v>9619.7464884071087</v>
      </c>
      <c r="S82">
        <v>10031.557239292817</v>
      </c>
      <c r="T82">
        <v>10006.766924895051</v>
      </c>
      <c r="U82">
        <v>10097.961675085508</v>
      </c>
      <c r="V82">
        <v>9927.0223111879986</v>
      </c>
      <c r="W82">
        <v>9961.5123023030283</v>
      </c>
      <c r="X82">
        <v>9772.7436119134218</v>
      </c>
      <c r="Y82">
        <v>10019.412512222263</v>
      </c>
      <c r="Z82">
        <v>10254.358816042737</v>
      </c>
      <c r="AA82">
        <v>10368.215850971117</v>
      </c>
      <c r="AB82">
        <v>10830.610229968728</v>
      </c>
      <c r="AC82">
        <v>11411.183632163049</v>
      </c>
      <c r="AD82">
        <v>11903.501688279313</v>
      </c>
      <c r="AE82">
        <v>12179.070728705638</v>
      </c>
      <c r="AF82">
        <v>12822.013607976871</v>
      </c>
      <c r="AG82">
        <v>13311.166934852534</v>
      </c>
      <c r="AH82">
        <v>13241.353950448693</v>
      </c>
      <c r="AI82">
        <v>10966.925129584664</v>
      </c>
      <c r="AJ82">
        <v>10359.203697766028</v>
      </c>
      <c r="AK82">
        <v>11962.899884237444</v>
      </c>
      <c r="AL82" s="57">
        <f t="shared" si="10"/>
        <v>2.3150250039251977E-2</v>
      </c>
      <c r="AM82" s="57">
        <f t="shared" si="11"/>
        <v>5.279079936335699E-2</v>
      </c>
      <c r="AN82" s="57">
        <f t="shared" si="12"/>
        <v>3.8149493662317548E-2</v>
      </c>
      <c r="AO82" s="57">
        <f t="shared" si="13"/>
        <v>-5.2446930269539642E-3</v>
      </c>
      <c r="AP82" s="57">
        <f t="shared" si="14"/>
        <v>-0.17176708887741482</v>
      </c>
      <c r="AQ82" s="57">
        <f t="shared" si="15"/>
        <v>-5.5414022129067965E-2</v>
      </c>
      <c r="AR82" s="58">
        <f t="shared" si="16"/>
        <v>-2.1517872219673561E-2</v>
      </c>
      <c r="AS82" s="58">
        <f t="shared" si="17"/>
        <v>2.8565199999573524E-2</v>
      </c>
      <c r="AT82" s="58">
        <f t="shared" si="18"/>
        <v>0.31128978070087271</v>
      </c>
    </row>
    <row r="83" spans="1:46">
      <c r="A83" t="s">
        <v>63</v>
      </c>
      <c r="B83" t="s">
        <v>249</v>
      </c>
      <c r="C83" t="s">
        <v>628</v>
      </c>
      <c r="D83" t="s">
        <v>629</v>
      </c>
      <c r="E83">
        <v>32939.383288061821</v>
      </c>
      <c r="F83">
        <v>30831.60880585706</v>
      </c>
      <c r="G83">
        <v>29648.743943424339</v>
      </c>
      <c r="H83">
        <v>29310.307070418297</v>
      </c>
      <c r="I83">
        <v>30340.823840413454</v>
      </c>
      <c r="J83">
        <v>31499.805775789991</v>
      </c>
      <c r="K83">
        <v>32548.01515537038</v>
      </c>
      <c r="L83">
        <v>34506.771879072883</v>
      </c>
      <c r="M83">
        <v>36293.391560014352</v>
      </c>
      <c r="N83">
        <v>37795.057760471376</v>
      </c>
      <c r="O83">
        <v>39894.194456968493</v>
      </c>
      <c r="P83">
        <v>40842.341772424341</v>
      </c>
      <c r="Q83">
        <v>41439.01923344798</v>
      </c>
      <c r="R83">
        <v>42168.693467190067</v>
      </c>
      <c r="S83">
        <v>43724.966122598053</v>
      </c>
      <c r="T83">
        <v>44786.909664307146</v>
      </c>
      <c r="U83">
        <v>46412.200347817583</v>
      </c>
      <c r="V83">
        <v>48664.265707070961</v>
      </c>
      <c r="W83">
        <v>48817.989492787005</v>
      </c>
      <c r="X83">
        <v>44662.100140396025</v>
      </c>
      <c r="Y83">
        <v>45874.661302139917</v>
      </c>
      <c r="Z83">
        <v>46825.824838883142</v>
      </c>
      <c r="AA83">
        <v>45952.246383366015</v>
      </c>
      <c r="AB83">
        <v>45328.575321804063</v>
      </c>
      <c r="AC83">
        <v>44976.776448770834</v>
      </c>
      <c r="AD83">
        <v>45072.590214623786</v>
      </c>
      <c r="AE83">
        <v>46206.787813049443</v>
      </c>
      <c r="AF83">
        <v>47570.133583848008</v>
      </c>
      <c r="AG83">
        <v>48048.524616050061</v>
      </c>
      <c r="AH83">
        <v>48583.433989793491</v>
      </c>
      <c r="AI83">
        <v>47371.217569872817</v>
      </c>
      <c r="AJ83">
        <v>48713.291488585332</v>
      </c>
      <c r="AK83">
        <v>49586.409427191182</v>
      </c>
      <c r="AL83" s="57">
        <f t="shared" si="10"/>
        <v>2.5163798952421129E-2</v>
      </c>
      <c r="AM83" s="57">
        <f t="shared" si="11"/>
        <v>2.950531372824703E-2</v>
      </c>
      <c r="AN83" s="57">
        <f t="shared" si="12"/>
        <v>1.005654170297487E-2</v>
      </c>
      <c r="AO83" s="57">
        <f t="shared" si="13"/>
        <v>1.1132690920643796E-2</v>
      </c>
      <c r="AP83" s="57">
        <f t="shared" si="14"/>
        <v>-2.49512296758467E-2</v>
      </c>
      <c r="AQ83" s="57">
        <f t="shared" si="15"/>
        <v>2.8330999023467106E-2</v>
      </c>
      <c r="AR83" s="58">
        <f t="shared" si="16"/>
        <v>6.4358291690047491E-3</v>
      </c>
      <c r="AS83" s="58">
        <f t="shared" si="17"/>
        <v>1.6898182117288565E-2</v>
      </c>
      <c r="AT83" s="58">
        <f t="shared" si="18"/>
        <v>4.6781527824676927E-2</v>
      </c>
    </row>
    <row r="84" spans="1:46">
      <c r="A84" t="s">
        <v>459</v>
      </c>
      <c r="B84" t="s">
        <v>460</v>
      </c>
      <c r="C84" t="s">
        <v>628</v>
      </c>
      <c r="D84" t="s">
        <v>629</v>
      </c>
      <c r="E84">
        <v>4864.8140749233407</v>
      </c>
      <c r="F84">
        <v>4350.8851887401433</v>
      </c>
      <c r="G84">
        <v>4111.2056991987893</v>
      </c>
      <c r="H84">
        <v>3783.3529200785733</v>
      </c>
      <c r="I84">
        <v>3333.6987241836036</v>
      </c>
      <c r="J84">
        <v>3152.5889471321752</v>
      </c>
      <c r="K84">
        <v>3105.7705266684725</v>
      </c>
      <c r="L84">
        <v>3149.2849832089282</v>
      </c>
      <c r="M84">
        <v>3218.8188719312393</v>
      </c>
      <c r="N84">
        <v>3245.5599893180379</v>
      </c>
      <c r="O84">
        <v>3356.1096655867873</v>
      </c>
      <c r="P84">
        <v>3451.083009902276</v>
      </c>
      <c r="Q84">
        <v>3529.1025982917035</v>
      </c>
      <c r="R84">
        <v>3525.6440331508848</v>
      </c>
      <c r="S84">
        <v>3842.156829632997</v>
      </c>
      <c r="T84">
        <v>3963.5403304466968</v>
      </c>
      <c r="U84">
        <v>4117.8389294434401</v>
      </c>
      <c r="V84">
        <v>4289.7895333415136</v>
      </c>
      <c r="W84">
        <v>4391.016604506498</v>
      </c>
      <c r="X84">
        <v>4294.0988722197399</v>
      </c>
      <c r="Y84">
        <v>4470.2617973074102</v>
      </c>
      <c r="Z84">
        <v>4404.8254657774569</v>
      </c>
      <c r="AA84">
        <v>4576.2816418447273</v>
      </c>
      <c r="AB84">
        <v>4621.2630235475954</v>
      </c>
      <c r="AC84">
        <v>4563.1876027503622</v>
      </c>
      <c r="AD84">
        <v>4518.143935576074</v>
      </c>
      <c r="AE84">
        <v>4563.2574544158588</v>
      </c>
      <c r="AF84">
        <v>4600.6572315340554</v>
      </c>
      <c r="AG84">
        <v>4636.5336771789907</v>
      </c>
      <c r="AH84">
        <v>4647.2902573519268</v>
      </c>
      <c r="AI84">
        <v>4357.621311582885</v>
      </c>
      <c r="AJ84">
        <v>4333.881032956403</v>
      </c>
      <c r="AK84">
        <v>4195.1972177245034</v>
      </c>
      <c r="AL84" s="57">
        <f t="shared" si="10"/>
        <v>9.9849671641841341E-3</v>
      </c>
      <c r="AM84" s="57">
        <f t="shared" si="11"/>
        <v>8.1958507692799429E-3</v>
      </c>
      <c r="AN84" s="57">
        <f t="shared" si="12"/>
        <v>7.798113147623598E-3</v>
      </c>
      <c r="AO84" s="57">
        <f t="shared" si="13"/>
        <v>2.3199616182839238E-3</v>
      </c>
      <c r="AP84" s="57">
        <f t="shared" si="14"/>
        <v>-6.2330719565189818E-2</v>
      </c>
      <c r="AQ84" s="57">
        <f t="shared" si="15"/>
        <v>-5.4479902976834055E-3</v>
      </c>
      <c r="AR84" s="58">
        <f t="shared" si="16"/>
        <v>-1.100419850750059E-2</v>
      </c>
      <c r="AS84" s="58">
        <f t="shared" si="17"/>
        <v>6.1046418450624871E-3</v>
      </c>
      <c r="AT84" s="58">
        <f t="shared" si="18"/>
        <v>0.12857504554702107</v>
      </c>
    </row>
    <row r="85" spans="1:46">
      <c r="A85" t="s">
        <v>64</v>
      </c>
      <c r="B85" t="s">
        <v>250</v>
      </c>
      <c r="C85" t="s">
        <v>628</v>
      </c>
      <c r="D85" t="s">
        <v>629</v>
      </c>
      <c r="E85">
        <v>33843.020394950217</v>
      </c>
      <c r="F85">
        <v>33898.23403985273</v>
      </c>
      <c r="G85">
        <v>34269.283443452507</v>
      </c>
      <c r="H85">
        <v>33906.221860293612</v>
      </c>
      <c r="I85">
        <v>34576.319428202034</v>
      </c>
      <c r="J85">
        <v>35176.622110142132</v>
      </c>
      <c r="K85">
        <v>35546.583284417415</v>
      </c>
      <c r="L85">
        <v>36247.604294141471</v>
      </c>
      <c r="M85">
        <v>37409.395490636372</v>
      </c>
      <c r="N85">
        <v>38490.04018208701</v>
      </c>
      <c r="O85">
        <v>39726.488400715869</v>
      </c>
      <c r="P85">
        <v>40220.100860372797</v>
      </c>
      <c r="Q85">
        <v>40381.459532531859</v>
      </c>
      <c r="R85">
        <v>40425.638052050876</v>
      </c>
      <c r="S85">
        <v>41265.126921135496</v>
      </c>
      <c r="T85">
        <v>41638.031779677178</v>
      </c>
      <c r="U85">
        <v>42362.985412524999</v>
      </c>
      <c r="V85">
        <v>43123.501132854399</v>
      </c>
      <c r="W85">
        <v>42993.059516528803</v>
      </c>
      <c r="X85">
        <v>41544.022606512161</v>
      </c>
      <c r="Y85">
        <v>42145.681945678531</v>
      </c>
      <c r="Z85">
        <v>42862.415796739035</v>
      </c>
      <c r="AA85">
        <v>42789.05191317173</v>
      </c>
      <c r="AB85">
        <v>42813.933535073207</v>
      </c>
      <c r="AC85">
        <v>43021.394635890312</v>
      </c>
      <c r="AD85">
        <v>43345.78642815585</v>
      </c>
      <c r="AE85">
        <v>43705.147559325676</v>
      </c>
      <c r="AF85">
        <v>44577.064574539429</v>
      </c>
      <c r="AG85">
        <v>45245.960868487527</v>
      </c>
      <c r="AH85">
        <v>45922.794739031262</v>
      </c>
      <c r="AI85">
        <v>42233.1396001127</v>
      </c>
      <c r="AJ85">
        <v>44993.125945526161</v>
      </c>
      <c r="AK85">
        <v>46019.665391648392</v>
      </c>
      <c r="AL85" s="57">
        <f t="shared" si="10"/>
        <v>8.2905666451675679E-3</v>
      </c>
      <c r="AM85" s="57">
        <f t="shared" si="11"/>
        <v>1.994998447334392E-2</v>
      </c>
      <c r="AN85" s="57">
        <f t="shared" si="12"/>
        <v>1.5005391232740452E-2</v>
      </c>
      <c r="AO85" s="57">
        <f t="shared" si="13"/>
        <v>1.4958989875605212E-2</v>
      </c>
      <c r="AP85" s="57">
        <f t="shared" si="14"/>
        <v>-8.0344742951425949E-2</v>
      </c>
      <c r="AQ85" s="57">
        <f t="shared" si="15"/>
        <v>6.5351199829010484E-2</v>
      </c>
      <c r="AR85" s="58">
        <f t="shared" si="16"/>
        <v>-7.607594342434092E-3</v>
      </c>
      <c r="AS85" s="58">
        <f t="shared" si="17"/>
        <v>1.6638121860563192E-2</v>
      </c>
      <c r="AT85" s="58">
        <f t="shared" si="18"/>
        <v>8.4031125092845174E-2</v>
      </c>
    </row>
    <row r="86" spans="1:46">
      <c r="A86" t="s">
        <v>565</v>
      </c>
      <c r="B86" t="s">
        <v>566</v>
      </c>
      <c r="C86" t="s">
        <v>628</v>
      </c>
      <c r="D86" t="s">
        <v>629</v>
      </c>
      <c r="AL86" s="57" t="e">
        <f t="shared" si="10"/>
        <v>#DIV/0!</v>
      </c>
      <c r="AM86" s="57" t="e">
        <f t="shared" si="11"/>
        <v>#DIV/0!</v>
      </c>
      <c r="AN86" s="57" t="e">
        <f t="shared" si="12"/>
        <v>#DIV/0!</v>
      </c>
      <c r="AO86" s="57" t="e">
        <f t="shared" si="13"/>
        <v>#DIV/0!</v>
      </c>
      <c r="AP86" s="57" t="e">
        <f t="shared" si="14"/>
        <v>#DIV/0!</v>
      </c>
      <c r="AQ86" s="57" t="e">
        <f t="shared" si="15"/>
        <v>#DIV/0!</v>
      </c>
      <c r="AR86" s="58" t="e">
        <f t="shared" si="16"/>
        <v>#DIV/0!</v>
      </c>
      <c r="AS86" s="58" t="e">
        <f t="shared" si="17"/>
        <v>#DIV/0!</v>
      </c>
      <c r="AT86" s="58" t="e">
        <f t="shared" si="18"/>
        <v>#DIV/0!</v>
      </c>
    </row>
    <row r="87" spans="1:46">
      <c r="A87" t="s">
        <v>65</v>
      </c>
      <c r="B87" t="s">
        <v>251</v>
      </c>
      <c r="C87" t="s">
        <v>628</v>
      </c>
      <c r="D87" t="s">
        <v>629</v>
      </c>
      <c r="E87">
        <v>17559.006114196382</v>
      </c>
      <c r="F87">
        <v>18134.816075692972</v>
      </c>
      <c r="G87">
        <v>17109.401560802555</v>
      </c>
      <c r="H87">
        <v>17318.162260907153</v>
      </c>
      <c r="I87">
        <v>17497.649822865627</v>
      </c>
      <c r="J87">
        <v>17903.782156309928</v>
      </c>
      <c r="K87">
        <v>18091.047292187421</v>
      </c>
      <c r="L87">
        <v>18655.653043893701</v>
      </c>
      <c r="M87">
        <v>18825.361170047203</v>
      </c>
      <c r="N87">
        <v>16716.372068495693</v>
      </c>
      <c r="O87">
        <v>15987.089084874777</v>
      </c>
      <c r="P87">
        <v>15907.864334502572</v>
      </c>
      <c r="Q87">
        <v>15453.049555286592</v>
      </c>
      <c r="R87">
        <v>15379.622091737991</v>
      </c>
      <c r="S87">
        <v>15062.640318792541</v>
      </c>
      <c r="T87">
        <v>15028.367628476617</v>
      </c>
      <c r="U87">
        <v>14177.087932426773</v>
      </c>
      <c r="V87">
        <v>14570.754944488703</v>
      </c>
      <c r="W87">
        <v>13646.617622254145</v>
      </c>
      <c r="X87">
        <v>13221.765665483101</v>
      </c>
      <c r="Y87">
        <v>13682.847525547733</v>
      </c>
      <c r="Z87">
        <v>14145.650803157794</v>
      </c>
      <c r="AA87">
        <v>14367.999914772676</v>
      </c>
      <c r="AB87">
        <v>14655.365551801513</v>
      </c>
      <c r="AC87">
        <v>14785.398669225648</v>
      </c>
      <c r="AD87">
        <v>14892.035790273849</v>
      </c>
      <c r="AE87">
        <v>14783.078117183757</v>
      </c>
      <c r="AF87">
        <v>14478.130305018751</v>
      </c>
      <c r="AG87">
        <v>14254.461697227222</v>
      </c>
      <c r="AH87">
        <v>14478.001722093117</v>
      </c>
      <c r="AI87">
        <v>13903.288954665359</v>
      </c>
      <c r="AJ87">
        <v>13814.495200330593</v>
      </c>
      <c r="AK87">
        <v>13949.155147066889</v>
      </c>
      <c r="AL87" s="57">
        <f t="shared" si="10"/>
        <v>-7.3165062604303669E-3</v>
      </c>
      <c r="AM87" s="57">
        <f t="shared" si="11"/>
        <v>-2.0628167540462154E-2</v>
      </c>
      <c r="AN87" s="57">
        <f t="shared" si="12"/>
        <v>-1.544872183627163E-2</v>
      </c>
      <c r="AO87" s="57">
        <f t="shared" si="13"/>
        <v>1.5682109195984457E-2</v>
      </c>
      <c r="AP87" s="57">
        <f t="shared" si="14"/>
        <v>-3.9695586342606858E-2</v>
      </c>
      <c r="AQ87" s="57">
        <f t="shared" si="15"/>
        <v>-6.3865287288710059E-3</v>
      </c>
      <c r="AR87" s="58">
        <f t="shared" si="16"/>
        <v>-1.5022591630839046E-2</v>
      </c>
      <c r="AS87" s="58">
        <f t="shared" si="17"/>
        <v>-6.7982600602497752E-3</v>
      </c>
      <c r="AT87" s="58">
        <f t="shared" si="18"/>
        <v>2.1225359615501385E-2</v>
      </c>
    </row>
    <row r="88" spans="1:46">
      <c r="A88" t="s">
        <v>66</v>
      </c>
      <c r="B88" t="s">
        <v>252</v>
      </c>
      <c r="C88" t="s">
        <v>628</v>
      </c>
      <c r="D88" t="s">
        <v>629</v>
      </c>
      <c r="E88">
        <v>11135.46288927975</v>
      </c>
      <c r="F88">
        <v>8724.2904992918466</v>
      </c>
      <c r="G88">
        <v>4769.9965240078454</v>
      </c>
      <c r="H88">
        <v>3346.5680254259541</v>
      </c>
      <c r="I88">
        <v>3045.0424841442223</v>
      </c>
      <c r="J88">
        <v>3243.846213441805</v>
      </c>
      <c r="K88">
        <v>3740.4854532895183</v>
      </c>
      <c r="L88">
        <v>4268.695273272042</v>
      </c>
      <c r="M88">
        <v>4511.4888032807066</v>
      </c>
      <c r="N88">
        <v>4737.4055155819988</v>
      </c>
      <c r="O88">
        <v>4919.2318799561644</v>
      </c>
      <c r="P88">
        <v>5236.2228063137054</v>
      </c>
      <c r="Q88">
        <v>5572.6220063758619</v>
      </c>
      <c r="R88">
        <v>6230.8219088412579</v>
      </c>
      <c r="S88">
        <v>6632.8142646950209</v>
      </c>
      <c r="T88">
        <v>7315.1984804805679</v>
      </c>
      <c r="U88">
        <v>8049.9060548145881</v>
      </c>
      <c r="V88">
        <v>9109.8977408637656</v>
      </c>
      <c r="W88">
        <v>9358.6145895777936</v>
      </c>
      <c r="X88">
        <v>9097.4212478097943</v>
      </c>
      <c r="Y88">
        <v>9736.7320937429213</v>
      </c>
      <c r="Z88">
        <v>10541.471903105627</v>
      </c>
      <c r="AA88">
        <v>11295.75409130532</v>
      </c>
      <c r="AB88">
        <v>11740.089116333696</v>
      </c>
      <c r="AC88">
        <v>12254.645654952879</v>
      </c>
      <c r="AD88">
        <v>12605.140069817804</v>
      </c>
      <c r="AE88">
        <v>12963.743958637368</v>
      </c>
      <c r="AF88">
        <v>13589.707391515927</v>
      </c>
      <c r="AG88">
        <v>14253.408985844084</v>
      </c>
      <c r="AH88">
        <v>14989.25816020377</v>
      </c>
      <c r="AI88">
        <v>13966.326335016558</v>
      </c>
      <c r="AJ88">
        <v>15486.658980621511</v>
      </c>
      <c r="AK88">
        <v>17034.285337261437</v>
      </c>
      <c r="AL88" s="57">
        <f t="shared" si="10"/>
        <v>2.8449020545056648E-2</v>
      </c>
      <c r="AM88" s="57">
        <f t="shared" si="11"/>
        <v>4.8285698550957441E-2</v>
      </c>
      <c r="AN88" s="57">
        <f t="shared" si="12"/>
        <v>4.8838549293747598E-2</v>
      </c>
      <c r="AO88" s="57">
        <f t="shared" si="13"/>
        <v>5.1626188169475951E-2</v>
      </c>
      <c r="AP88" s="57">
        <f t="shared" si="14"/>
        <v>-6.8244326320503229E-2</v>
      </c>
      <c r="AQ88" s="57">
        <f t="shared" si="15"/>
        <v>0.10885701859859558</v>
      </c>
      <c r="AR88" s="58">
        <f t="shared" si="16"/>
        <v>2.0126527423419437E-2</v>
      </c>
      <c r="AS88" s="58">
        <f t="shared" si="17"/>
        <v>4.9583478671393656E-2</v>
      </c>
      <c r="AT88" s="58">
        <f t="shared" si="18"/>
        <v>0.86204137764301081</v>
      </c>
    </row>
    <row r="89" spans="1:46">
      <c r="A89" t="s">
        <v>67</v>
      </c>
      <c r="B89" t="s">
        <v>253</v>
      </c>
      <c r="C89" t="s">
        <v>628</v>
      </c>
      <c r="D89" t="s">
        <v>629</v>
      </c>
      <c r="E89">
        <v>36699.48170331632</v>
      </c>
      <c r="F89">
        <v>38294.154942511843</v>
      </c>
      <c r="G89">
        <v>38734.938408344744</v>
      </c>
      <c r="H89">
        <v>38105.23060212838</v>
      </c>
      <c r="I89">
        <v>38881.569121928842</v>
      </c>
      <c r="J89">
        <v>39366.088636648819</v>
      </c>
      <c r="K89">
        <v>39568.602474084328</v>
      </c>
      <c r="L89">
        <v>40218.846879939199</v>
      </c>
      <c r="M89">
        <v>41022.614631139651</v>
      </c>
      <c r="N89">
        <v>41769.812032908427</v>
      </c>
      <c r="O89">
        <v>42928.181336671885</v>
      </c>
      <c r="P89">
        <v>43576.636526012422</v>
      </c>
      <c r="Q89">
        <v>43417.307998804405</v>
      </c>
      <c r="R89">
        <v>43089.473819751904</v>
      </c>
      <c r="S89">
        <v>43605.278672310938</v>
      </c>
      <c r="T89">
        <v>43949.288179179573</v>
      </c>
      <c r="U89">
        <v>45678.081919268596</v>
      </c>
      <c r="V89">
        <v>47100.609704696231</v>
      </c>
      <c r="W89">
        <v>47643.222737240139</v>
      </c>
      <c r="X89">
        <v>45044.486387043748</v>
      </c>
      <c r="Y89">
        <v>46999.239970989351</v>
      </c>
      <c r="Z89">
        <v>49757.92415667625</v>
      </c>
      <c r="AA89">
        <v>49872.447488868122</v>
      </c>
      <c r="AB89">
        <v>49954.173749339046</v>
      </c>
      <c r="AC89">
        <v>50845.526995427106</v>
      </c>
      <c r="AD89">
        <v>51159.297464388757</v>
      </c>
      <c r="AE89">
        <v>51879.672593790528</v>
      </c>
      <c r="AF89">
        <v>53071.455569991325</v>
      </c>
      <c r="AG89">
        <v>53431.392865544884</v>
      </c>
      <c r="AH89">
        <v>53874.316651009874</v>
      </c>
      <c r="AI89">
        <v>51840.329691935811</v>
      </c>
      <c r="AJ89">
        <v>53179.654404751462</v>
      </c>
      <c r="AK89">
        <v>53560.091056042649</v>
      </c>
      <c r="AL89" s="57">
        <f t="shared" si="10"/>
        <v>1.4081020754892379E-2</v>
      </c>
      <c r="AM89" s="57">
        <f t="shared" si="11"/>
        <v>2.2972060474094842E-2</v>
      </c>
      <c r="AN89" s="57">
        <f t="shared" si="12"/>
        <v>6.7821259411072346E-3</v>
      </c>
      <c r="AO89" s="57">
        <f t="shared" si="13"/>
        <v>8.2895796218445464E-3</v>
      </c>
      <c r="AP89" s="57">
        <f t="shared" si="14"/>
        <v>-3.7754297140322739E-2</v>
      </c>
      <c r="AQ89" s="57">
        <f t="shared" si="15"/>
        <v>2.5835574749903525E-2</v>
      </c>
      <c r="AR89" s="58">
        <f t="shared" si="16"/>
        <v>7.2367224180970927E-5</v>
      </c>
      <c r="AS89" s="58">
        <f t="shared" si="17"/>
        <v>1.2681255345682207E-2</v>
      </c>
      <c r="AT89" s="58">
        <f t="shared" si="18"/>
        <v>0.17943473953716571</v>
      </c>
    </row>
    <row r="90" spans="1:46">
      <c r="A90" t="s">
        <v>68</v>
      </c>
      <c r="B90" t="s">
        <v>254</v>
      </c>
      <c r="C90" t="s">
        <v>628</v>
      </c>
      <c r="D90" t="s">
        <v>629</v>
      </c>
      <c r="E90">
        <v>2299.6387937395848</v>
      </c>
      <c r="F90">
        <v>2360.5127139997117</v>
      </c>
      <c r="G90">
        <v>2391.9867493180204</v>
      </c>
      <c r="H90">
        <v>2447.4086786444536</v>
      </c>
      <c r="I90">
        <v>2469.2416362025574</v>
      </c>
      <c r="J90">
        <v>2512.1122671774456</v>
      </c>
      <c r="K90">
        <v>2568.0704237530858</v>
      </c>
      <c r="L90">
        <v>2613.7254709600743</v>
      </c>
      <c r="M90">
        <v>2671.2662143092075</v>
      </c>
      <c r="N90">
        <v>2721.6030127486119</v>
      </c>
      <c r="O90">
        <v>2752.1647732663268</v>
      </c>
      <c r="P90">
        <v>2787.1256164871334</v>
      </c>
      <c r="Q90">
        <v>2833.5884212460869</v>
      </c>
      <c r="R90">
        <v>2901.1078729051687</v>
      </c>
      <c r="S90">
        <v>2982.8874718511238</v>
      </c>
      <c r="T90">
        <v>3075.9627311222644</v>
      </c>
      <c r="U90">
        <v>3187.576437159526</v>
      </c>
      <c r="V90">
        <v>3240.5926078928437</v>
      </c>
      <c r="W90">
        <v>3447.2747779801962</v>
      </c>
      <c r="X90">
        <v>3523.7893866262789</v>
      </c>
      <c r="Y90">
        <v>3709.3957612585814</v>
      </c>
      <c r="Z90">
        <v>4128.5601788033264</v>
      </c>
      <c r="AA90">
        <v>4402.5459524891703</v>
      </c>
      <c r="AB90">
        <v>4610.0279153735428</v>
      </c>
      <c r="AC90">
        <v>4628.9014133214459</v>
      </c>
      <c r="AD90">
        <v>4616.6194141642045</v>
      </c>
      <c r="AE90">
        <v>4662.0114739271276</v>
      </c>
      <c r="AF90">
        <v>4929.5679540512137</v>
      </c>
      <c r="AG90">
        <v>5125.2494896218586</v>
      </c>
      <c r="AH90">
        <v>5345.9415922814487</v>
      </c>
      <c r="AI90">
        <v>5263.5266040155329</v>
      </c>
      <c r="AJ90">
        <v>5435.2376847972118</v>
      </c>
      <c r="AK90">
        <v>5503.5688636704599</v>
      </c>
      <c r="AL90" s="57">
        <f t="shared" si="10"/>
        <v>9.8323157468116432E-3</v>
      </c>
      <c r="AM90" s="57">
        <f t="shared" si="11"/>
        <v>5.7390781129653734E-2</v>
      </c>
      <c r="AN90" s="57">
        <f t="shared" si="12"/>
        <v>3.9695473801072169E-2</v>
      </c>
      <c r="AO90" s="57">
        <f t="shared" si="13"/>
        <v>4.3059777500874939E-2</v>
      </c>
      <c r="AP90" s="57">
        <f t="shared" si="14"/>
        <v>-1.5416365263868163E-2</v>
      </c>
      <c r="AQ90" s="57">
        <f t="shared" si="15"/>
        <v>3.2622819964599571E-2</v>
      </c>
      <c r="AR90" s="58">
        <f t="shared" si="16"/>
        <v>3.1182416791933169E-2</v>
      </c>
      <c r="AS90" s="58">
        <f t="shared" si="17"/>
        <v>4.6715344143866945E-2</v>
      </c>
      <c r="AT90" s="58">
        <f t="shared" si="18"/>
        <v>0.67711792883161681</v>
      </c>
    </row>
    <row r="91" spans="1:46">
      <c r="A91" t="s">
        <v>467</v>
      </c>
      <c r="B91" t="s">
        <v>468</v>
      </c>
      <c r="C91" t="s">
        <v>628</v>
      </c>
      <c r="D91" t="s">
        <v>629</v>
      </c>
      <c r="AL91" s="57" t="e">
        <f t="shared" si="10"/>
        <v>#DIV/0!</v>
      </c>
      <c r="AM91" s="57" t="e">
        <f t="shared" si="11"/>
        <v>#DIV/0!</v>
      </c>
      <c r="AN91" s="57" t="e">
        <f t="shared" si="12"/>
        <v>#DIV/0!</v>
      </c>
      <c r="AO91" s="57" t="e">
        <f t="shared" si="13"/>
        <v>#DIV/0!</v>
      </c>
      <c r="AP91" s="57" t="e">
        <f t="shared" si="14"/>
        <v>#DIV/0!</v>
      </c>
      <c r="AQ91" s="57" t="e">
        <f t="shared" si="15"/>
        <v>#DIV/0!</v>
      </c>
      <c r="AR91" s="58" t="e">
        <f t="shared" si="16"/>
        <v>#DIV/0!</v>
      </c>
      <c r="AS91" s="58" t="e">
        <f t="shared" si="17"/>
        <v>#DIV/0!</v>
      </c>
      <c r="AT91" s="58" t="e">
        <f t="shared" si="18"/>
        <v>#DIV/0!</v>
      </c>
    </row>
    <row r="92" spans="1:46">
      <c r="A92" t="s">
        <v>69</v>
      </c>
      <c r="B92" t="s">
        <v>255</v>
      </c>
      <c r="C92" t="s">
        <v>628</v>
      </c>
      <c r="D92" t="s">
        <v>629</v>
      </c>
      <c r="E92">
        <v>24262.842580859186</v>
      </c>
      <c r="F92">
        <v>24716.517432943496</v>
      </c>
      <c r="G92">
        <v>24700.130591161502</v>
      </c>
      <c r="H92">
        <v>24162.371532891582</v>
      </c>
      <c r="I92">
        <v>24522.525987491477</v>
      </c>
      <c r="J92">
        <v>24920.728935169998</v>
      </c>
      <c r="K92">
        <v>25521.279374483194</v>
      </c>
      <c r="L92">
        <v>26534.495047870107</v>
      </c>
      <c r="M92">
        <v>27415.625951927912</v>
      </c>
      <c r="N92">
        <v>28149.843755764021</v>
      </c>
      <c r="O92">
        <v>29133.839436484293</v>
      </c>
      <c r="P92">
        <v>30180.22584796037</v>
      </c>
      <c r="Q92">
        <v>31249.397354844055</v>
      </c>
      <c r="R92">
        <v>32981.35178436913</v>
      </c>
      <c r="S92">
        <v>34564.911276187115</v>
      </c>
      <c r="T92">
        <v>34670.1850265467</v>
      </c>
      <c r="U92">
        <v>36520.048034764404</v>
      </c>
      <c r="V92">
        <v>37619.660856174225</v>
      </c>
      <c r="W92">
        <v>37394.172525422502</v>
      </c>
      <c r="X92">
        <v>35691.945943099417</v>
      </c>
      <c r="Y92">
        <v>33693.211476596349</v>
      </c>
      <c r="Z92">
        <v>30318.40466803834</v>
      </c>
      <c r="AA92">
        <v>28322.573058136841</v>
      </c>
      <c r="AB92">
        <v>27810.911225569089</v>
      </c>
      <c r="AC92">
        <v>28129.961324448923</v>
      </c>
      <c r="AD92">
        <v>28260.386673906454</v>
      </c>
      <c r="AE92">
        <v>28239.919206381881</v>
      </c>
      <c r="AF92">
        <v>28604.860940265713</v>
      </c>
      <c r="AG92">
        <v>29141.174382938498</v>
      </c>
      <c r="AH92">
        <v>29721.585762042763</v>
      </c>
      <c r="AI92">
        <v>27103.540907337152</v>
      </c>
      <c r="AJ92">
        <v>29548.038910221654</v>
      </c>
      <c r="AK92">
        <v>31516.636853951401</v>
      </c>
      <c r="AL92" s="57">
        <f t="shared" si="10"/>
        <v>-7.2424584138728134E-4</v>
      </c>
      <c r="AM92" s="57">
        <f t="shared" si="11"/>
        <v>1.2922902902688179E-2</v>
      </c>
      <c r="AN92" s="57">
        <f t="shared" si="12"/>
        <v>1.8749031634614298E-2</v>
      </c>
      <c r="AO92" s="57">
        <f t="shared" si="13"/>
        <v>1.9917226789737182E-2</v>
      </c>
      <c r="AP92" s="57">
        <f t="shared" si="14"/>
        <v>-8.8085638352752321E-2</v>
      </c>
      <c r="AQ92" s="57">
        <f t="shared" si="15"/>
        <v>9.0191093895881189E-2</v>
      </c>
      <c r="AR92" s="58">
        <f t="shared" si="16"/>
        <v>-9.1241192564281651E-3</v>
      </c>
      <c r="AS92" s="58">
        <f t="shared" si="17"/>
        <v>1.7196387109013219E-2</v>
      </c>
      <c r="AT92" s="58">
        <f t="shared" si="18"/>
        <v>-0.18615699153106272</v>
      </c>
    </row>
    <row r="93" spans="1:46">
      <c r="A93" t="s">
        <v>476</v>
      </c>
      <c r="B93" t="s">
        <v>477</v>
      </c>
      <c r="C93" t="s">
        <v>628</v>
      </c>
      <c r="D93" t="s">
        <v>629</v>
      </c>
      <c r="AL93" s="57" t="e">
        <f t="shared" si="10"/>
        <v>#DIV/0!</v>
      </c>
      <c r="AM93" s="57" t="e">
        <f t="shared" si="11"/>
        <v>#DIV/0!</v>
      </c>
      <c r="AN93" s="57" t="e">
        <f t="shared" si="12"/>
        <v>#DIV/0!</v>
      </c>
      <c r="AO93" s="57" t="e">
        <f t="shared" si="13"/>
        <v>#DIV/0!</v>
      </c>
      <c r="AP93" s="57" t="e">
        <f t="shared" si="14"/>
        <v>#DIV/0!</v>
      </c>
      <c r="AQ93" s="57" t="e">
        <f t="shared" si="15"/>
        <v>#DIV/0!</v>
      </c>
      <c r="AR93" s="58" t="e">
        <f t="shared" si="16"/>
        <v>#DIV/0!</v>
      </c>
      <c r="AS93" s="58" t="e">
        <f t="shared" si="17"/>
        <v>#DIV/0!</v>
      </c>
      <c r="AT93" s="58" t="e">
        <f t="shared" si="18"/>
        <v>#DIV/0!</v>
      </c>
    </row>
    <row r="94" spans="1:46">
      <c r="A94" t="s">
        <v>474</v>
      </c>
      <c r="B94" t="s">
        <v>475</v>
      </c>
      <c r="C94" t="s">
        <v>628</v>
      </c>
      <c r="D94" t="s">
        <v>629</v>
      </c>
      <c r="E94">
        <v>8571.9674028601275</v>
      </c>
      <c r="F94">
        <v>8628.7949085919936</v>
      </c>
      <c r="G94">
        <v>8446.8003548575816</v>
      </c>
      <c r="H94">
        <v>8189.5110075585562</v>
      </c>
      <c r="I94">
        <v>8247.4042492610479</v>
      </c>
      <c r="J94">
        <v>8351.3143059816557</v>
      </c>
      <c r="K94">
        <v>8656.5791974582298</v>
      </c>
      <c r="L94">
        <v>9030.2013086967945</v>
      </c>
      <c r="M94">
        <v>10029.70555847998</v>
      </c>
      <c r="N94">
        <v>10659.061850790151</v>
      </c>
      <c r="O94">
        <v>11116.69519679427</v>
      </c>
      <c r="P94">
        <v>10840.846306192811</v>
      </c>
      <c r="Q94">
        <v>11182.917223745721</v>
      </c>
      <c r="R94">
        <v>12183.965518729463</v>
      </c>
      <c r="S94">
        <v>12019.307153320588</v>
      </c>
      <c r="T94">
        <v>13523.87908355356</v>
      </c>
      <c r="U94">
        <v>12897.691215828176</v>
      </c>
      <c r="V94">
        <v>13597.184842213253</v>
      </c>
      <c r="W94">
        <v>13634.133140884753</v>
      </c>
      <c r="X94">
        <v>12645.786813331641</v>
      </c>
      <c r="Y94">
        <v>12493.99302160642</v>
      </c>
      <c r="Z94">
        <v>12493.247207813987</v>
      </c>
      <c r="AA94">
        <v>12243.072182816428</v>
      </c>
      <c r="AB94">
        <v>12420.230545266986</v>
      </c>
      <c r="AC94">
        <v>13216.076922523212</v>
      </c>
      <c r="AD94">
        <v>13948.699300042805</v>
      </c>
      <c r="AE94">
        <v>14351.393873131237</v>
      </c>
      <c r="AF94">
        <v>14870.031494540104</v>
      </c>
      <c r="AG94">
        <v>15401.780215304821</v>
      </c>
      <c r="AH94">
        <v>15394.030427194148</v>
      </c>
      <c r="AI94">
        <v>13175.521742100791</v>
      </c>
      <c r="AJ94">
        <v>13688.29770931014</v>
      </c>
      <c r="AK94">
        <v>14386.623844701378</v>
      </c>
      <c r="AL94" s="57">
        <f t="shared" si="10"/>
        <v>2.8869686300227067E-2</v>
      </c>
      <c r="AM94" s="57">
        <f t="shared" si="11"/>
        <v>3.6138484247154781E-2</v>
      </c>
      <c r="AN94" s="57">
        <f t="shared" si="12"/>
        <v>3.5759757533799563E-2</v>
      </c>
      <c r="AO94" s="57">
        <f t="shared" si="13"/>
        <v>-5.0317482799636115E-4</v>
      </c>
      <c r="AP94" s="57">
        <f t="shared" si="14"/>
        <v>-0.14411486943499058</v>
      </c>
      <c r="AQ94" s="57">
        <f t="shared" si="15"/>
        <v>3.8918835796144233E-2</v>
      </c>
      <c r="AR94" s="58">
        <f t="shared" si="16"/>
        <v>-1.8179950620508149E-2</v>
      </c>
      <c r="AS94" s="58">
        <f t="shared" si="17"/>
        <v>2.3798355650985994E-2</v>
      </c>
      <c r="AT94" s="58">
        <f t="shared" si="18"/>
        <v>0.19354930813527615</v>
      </c>
    </row>
    <row r="95" spans="1:46">
      <c r="A95" t="s">
        <v>478</v>
      </c>
      <c r="B95" t="s">
        <v>479</v>
      </c>
      <c r="C95" t="s">
        <v>628</v>
      </c>
      <c r="D95" t="s">
        <v>629</v>
      </c>
      <c r="AL95" s="57" t="e">
        <f t="shared" si="10"/>
        <v>#DIV/0!</v>
      </c>
      <c r="AM95" s="57" t="e">
        <f t="shared" si="11"/>
        <v>#DIV/0!</v>
      </c>
      <c r="AN95" s="57" t="e">
        <f t="shared" si="12"/>
        <v>#DIV/0!</v>
      </c>
      <c r="AO95" s="57" t="e">
        <f t="shared" si="13"/>
        <v>#DIV/0!</v>
      </c>
      <c r="AP95" s="57" t="e">
        <f t="shared" si="14"/>
        <v>#DIV/0!</v>
      </c>
      <c r="AQ95" s="57" t="e">
        <f t="shared" si="15"/>
        <v>#DIV/0!</v>
      </c>
      <c r="AR95" s="58" t="e">
        <f t="shared" si="16"/>
        <v>#DIV/0!</v>
      </c>
      <c r="AS95" s="58" t="e">
        <f t="shared" si="17"/>
        <v>#DIV/0!</v>
      </c>
      <c r="AT95" s="58" t="e">
        <f t="shared" si="18"/>
        <v>#DIV/0!</v>
      </c>
    </row>
    <row r="96" spans="1:46">
      <c r="A96" t="s">
        <v>70</v>
      </c>
      <c r="B96" t="s">
        <v>256</v>
      </c>
      <c r="C96" t="s">
        <v>628</v>
      </c>
      <c r="D96" t="s">
        <v>629</v>
      </c>
      <c r="E96">
        <v>5561.0706841265501</v>
      </c>
      <c r="F96">
        <v>5611.5422647901332</v>
      </c>
      <c r="G96">
        <v>5730.6459534388914</v>
      </c>
      <c r="H96">
        <v>5805.7095275718857</v>
      </c>
      <c r="I96">
        <v>5891.3274390636252</v>
      </c>
      <c r="J96">
        <v>6033.0426946253392</v>
      </c>
      <c r="K96">
        <v>6064.0208173354831</v>
      </c>
      <c r="L96">
        <v>6181.1723443237888</v>
      </c>
      <c r="M96">
        <v>6338.3380741711208</v>
      </c>
      <c r="N96">
        <v>6428.0479763911335</v>
      </c>
      <c r="O96">
        <v>6499.8832851731131</v>
      </c>
      <c r="P96">
        <v>6493.6064696777084</v>
      </c>
      <c r="Q96">
        <v>6589.7370743689435</v>
      </c>
      <c r="R96">
        <v>6612.6698773014487</v>
      </c>
      <c r="S96">
        <v>6676.7045331882427</v>
      </c>
      <c r="T96">
        <v>6753.6825359995701</v>
      </c>
      <c r="U96">
        <v>6972.3815921070582</v>
      </c>
      <c r="V96">
        <v>7269.2062604464963</v>
      </c>
      <c r="W96">
        <v>7365.2804361702956</v>
      </c>
      <c r="X96">
        <v>7262.5001089645102</v>
      </c>
      <c r="Y96">
        <v>7335.9889742994465</v>
      </c>
      <c r="Z96">
        <v>7503.6746559441726</v>
      </c>
      <c r="AA96">
        <v>7590.7554673792092</v>
      </c>
      <c r="AB96">
        <v>7734.11770732066</v>
      </c>
      <c r="AC96">
        <v>7939.3743782393376</v>
      </c>
      <c r="AD96">
        <v>8125.6555339164697</v>
      </c>
      <c r="AE96">
        <v>8206.0479866829792</v>
      </c>
      <c r="AF96">
        <v>8322.2168099150385</v>
      </c>
      <c r="AG96">
        <v>8469.1152880352201</v>
      </c>
      <c r="AH96">
        <v>8673.0020163106346</v>
      </c>
      <c r="AI96">
        <v>8389.1067360440393</v>
      </c>
      <c r="AJ96">
        <v>8927.3019553398899</v>
      </c>
      <c r="AK96">
        <v>9162.0527875106291</v>
      </c>
      <c r="AL96" s="57">
        <f t="shared" si="10"/>
        <v>9.8936574939648275E-3</v>
      </c>
      <c r="AM96" s="57">
        <f t="shared" si="11"/>
        <v>1.4156488412032396E-2</v>
      </c>
      <c r="AN96" s="57">
        <f t="shared" si="12"/>
        <v>1.7651363990561705E-2</v>
      </c>
      <c r="AO96" s="57">
        <f t="shared" si="13"/>
        <v>2.4074147220956642E-2</v>
      </c>
      <c r="AP96" s="57">
        <f t="shared" si="14"/>
        <v>-3.2733219677880364E-2</v>
      </c>
      <c r="AQ96" s="57">
        <f t="shared" si="15"/>
        <v>6.4154055518626241E-2</v>
      </c>
      <c r="AR96" s="58">
        <f t="shared" si="16"/>
        <v>5.7871949864175942E-3</v>
      </c>
      <c r="AS96" s="58">
        <f t="shared" si="17"/>
        <v>1.8627333207850247E-2</v>
      </c>
      <c r="AT96" s="58">
        <f t="shared" si="18"/>
        <v>0.2439081111293061</v>
      </c>
    </row>
    <row r="97" spans="1:46">
      <c r="A97" t="s">
        <v>71</v>
      </c>
      <c r="B97" t="s">
        <v>257</v>
      </c>
      <c r="C97" t="s">
        <v>628</v>
      </c>
      <c r="D97" t="s">
        <v>629</v>
      </c>
      <c r="E97">
        <v>1507.1985217247088</v>
      </c>
      <c r="F97">
        <v>1485.4352325766647</v>
      </c>
      <c r="G97">
        <v>1485.4213554350099</v>
      </c>
      <c r="H97">
        <v>1512.9798620916602</v>
      </c>
      <c r="I97">
        <v>1526.2556356154114</v>
      </c>
      <c r="J97">
        <v>1552.4916641822192</v>
      </c>
      <c r="K97">
        <v>1576.4238670056141</v>
      </c>
      <c r="L97">
        <v>1624.3463988372564</v>
      </c>
      <c r="M97">
        <v>1651.998717791053</v>
      </c>
      <c r="N97">
        <v>1676.7182119828726</v>
      </c>
      <c r="O97">
        <v>1685.2763312055181</v>
      </c>
      <c r="P97">
        <v>1724.4355033870556</v>
      </c>
      <c r="Q97">
        <v>1785.5733045907662</v>
      </c>
      <c r="R97">
        <v>1767.7910388864577</v>
      </c>
      <c r="S97">
        <v>1771.0452979144384</v>
      </c>
      <c r="T97">
        <v>1788.3896534968403</v>
      </c>
      <c r="U97">
        <v>1772.7149774327549</v>
      </c>
      <c r="V97">
        <v>1850.6372033992866</v>
      </c>
      <c r="W97">
        <v>1881.2697906570959</v>
      </c>
      <c r="X97">
        <v>1815.3157768598865</v>
      </c>
      <c r="Y97">
        <v>1856.4901890977351</v>
      </c>
      <c r="Z97">
        <v>1912.8178566342151</v>
      </c>
      <c r="AA97">
        <v>1976.9580893828625</v>
      </c>
      <c r="AB97">
        <v>2005.3819084221382</v>
      </c>
      <c r="AC97">
        <v>2028.5147809092168</v>
      </c>
      <c r="AD97">
        <v>2053.1116015591656</v>
      </c>
      <c r="AE97">
        <v>2217.1093069538902</v>
      </c>
      <c r="AF97">
        <v>2383.578867342927</v>
      </c>
      <c r="AG97">
        <v>2471.7190022687482</v>
      </c>
      <c r="AH97">
        <v>2545.1402015108019</v>
      </c>
      <c r="AI97">
        <v>2604.1172340730163</v>
      </c>
      <c r="AJ97">
        <v>2640.3441909513695</v>
      </c>
      <c r="AK97">
        <v>2699.1288547832955</v>
      </c>
      <c r="AL97" s="57">
        <f t="shared" si="10"/>
        <v>7.9877638054444824E-2</v>
      </c>
      <c r="AM97" s="57">
        <f t="shared" si="11"/>
        <v>7.5084056463481763E-2</v>
      </c>
      <c r="AN97" s="57">
        <f t="shared" si="12"/>
        <v>3.6978065267072396E-2</v>
      </c>
      <c r="AO97" s="57">
        <f t="shared" si="13"/>
        <v>2.9704508956989718E-2</v>
      </c>
      <c r="AP97" s="57">
        <f t="shared" si="14"/>
        <v>2.3172410119963321E-2</v>
      </c>
      <c r="AQ97" s="57">
        <f t="shared" si="15"/>
        <v>1.391141550938999E-2</v>
      </c>
      <c r="AR97" s="58">
        <f t="shared" si="16"/>
        <v>4.1234760201876802E-2</v>
      </c>
      <c r="AS97" s="58">
        <f t="shared" si="17"/>
        <v>4.7255543562514629E-2</v>
      </c>
      <c r="AT97" s="58">
        <f t="shared" si="18"/>
        <v>0.4357300716196762</v>
      </c>
    </row>
    <row r="98" spans="1:46">
      <c r="A98" t="s">
        <v>470</v>
      </c>
      <c r="B98" t="s">
        <v>471</v>
      </c>
      <c r="C98" t="s">
        <v>628</v>
      </c>
      <c r="D98" t="s">
        <v>629</v>
      </c>
      <c r="E98">
        <v>1998.1732063570071</v>
      </c>
      <c r="F98">
        <v>2057.1743022627365</v>
      </c>
      <c r="G98">
        <v>2020.7418369831773</v>
      </c>
      <c r="H98">
        <v>1997.076378745284</v>
      </c>
      <c r="I98">
        <v>1998.8365355031676</v>
      </c>
      <c r="J98">
        <v>2035.2237830348431</v>
      </c>
      <c r="K98">
        <v>2224.7486527694441</v>
      </c>
      <c r="L98">
        <v>2324.8438255860829</v>
      </c>
      <c r="M98">
        <v>1641.030748838202</v>
      </c>
      <c r="N98">
        <v>1627.0753498255606</v>
      </c>
      <c r="O98">
        <v>1681.4062292167587</v>
      </c>
      <c r="P98">
        <v>1681.9560147935551</v>
      </c>
      <c r="Q98">
        <v>1628.7303272041434</v>
      </c>
      <c r="R98">
        <v>1600.6709079372454</v>
      </c>
      <c r="S98">
        <v>1606.5821426935495</v>
      </c>
      <c r="T98">
        <v>1635.414339817263</v>
      </c>
      <c r="U98">
        <v>1632.5051463405828</v>
      </c>
      <c r="V98">
        <v>1643.3768989993853</v>
      </c>
      <c r="W98">
        <v>1652.8843610385316</v>
      </c>
      <c r="X98">
        <v>1665.2007927699699</v>
      </c>
      <c r="Y98">
        <v>1697.4955890647982</v>
      </c>
      <c r="Z98">
        <v>1787.073969323159</v>
      </c>
      <c r="AA98">
        <v>1710.0237697807063</v>
      </c>
      <c r="AB98">
        <v>1718.8620748876992</v>
      </c>
      <c r="AC98">
        <v>1690.0911355098217</v>
      </c>
      <c r="AD98">
        <v>1748.0292326202514</v>
      </c>
      <c r="AE98">
        <v>1811.3009709451856</v>
      </c>
      <c r="AF98">
        <v>1872.3092813980925</v>
      </c>
      <c r="AG98">
        <v>1851.8865455770858</v>
      </c>
      <c r="AH98">
        <v>1890.5331032238514</v>
      </c>
      <c r="AI98">
        <v>1803.6305907650958</v>
      </c>
      <c r="AJ98">
        <v>1831.3832288020762</v>
      </c>
      <c r="AK98">
        <v>1855.1119727317114</v>
      </c>
      <c r="AL98" s="57">
        <f t="shared" si="10"/>
        <v>3.6196041315677226E-2</v>
      </c>
      <c r="AM98" s="57">
        <f t="shared" si="11"/>
        <v>3.3682039280899377E-2</v>
      </c>
      <c r="AN98" s="57">
        <f t="shared" si="12"/>
        <v>-1.0907778978565213E-2</v>
      </c>
      <c r="AO98" s="57">
        <f t="shared" si="13"/>
        <v>2.0868750161324019E-2</v>
      </c>
      <c r="AP98" s="57">
        <f t="shared" si="14"/>
        <v>-4.5967199574852291E-2</v>
      </c>
      <c r="AQ98" s="57">
        <f t="shared" si="15"/>
        <v>1.5387096547973185E-2</v>
      </c>
      <c r="AR98" s="58">
        <f t="shared" si="16"/>
        <v>-5.8104727779852844E-4</v>
      </c>
      <c r="AS98" s="58">
        <f t="shared" si="17"/>
        <v>1.4547670154552725E-2</v>
      </c>
      <c r="AT98" s="58">
        <f t="shared" si="18"/>
        <v>0.15805644316752271</v>
      </c>
    </row>
    <row r="99" spans="1:46">
      <c r="A99" t="s">
        <v>480</v>
      </c>
      <c r="B99" t="s">
        <v>481</v>
      </c>
      <c r="C99" t="s">
        <v>628</v>
      </c>
      <c r="D99" t="s">
        <v>629</v>
      </c>
      <c r="E99">
        <v>4818.3879951868394</v>
      </c>
      <c r="F99">
        <v>5131.0201548086479</v>
      </c>
      <c r="G99">
        <v>5522.3845523311293</v>
      </c>
      <c r="H99">
        <v>5956.3280671221864</v>
      </c>
      <c r="I99">
        <v>6444.2189607066648</v>
      </c>
      <c r="J99">
        <v>6749.1601129581486</v>
      </c>
      <c r="K99">
        <v>7267.8941393260702</v>
      </c>
      <c r="L99">
        <v>7700.3400877711474</v>
      </c>
      <c r="M99">
        <v>7556.175332266127</v>
      </c>
      <c r="N99">
        <v>7766.3326101887369</v>
      </c>
      <c r="O99">
        <v>7649.9495600889013</v>
      </c>
      <c r="P99">
        <v>7816.5261140636667</v>
      </c>
      <c r="Q99">
        <v>7899.7141518669268</v>
      </c>
      <c r="R99">
        <v>7847.3034313340577</v>
      </c>
      <c r="S99">
        <v>7971.4307895885822</v>
      </c>
      <c r="T99">
        <v>7823.2674990381101</v>
      </c>
      <c r="U99">
        <v>8239.1246923214421</v>
      </c>
      <c r="V99">
        <v>8853.16980114123</v>
      </c>
      <c r="W99">
        <v>9036.885070211576</v>
      </c>
      <c r="X99">
        <v>9399.2971852673381</v>
      </c>
      <c r="Y99">
        <v>9831.8093970174123</v>
      </c>
      <c r="Z99">
        <v>10394.142290056636</v>
      </c>
      <c r="AA99">
        <v>10946.454627879966</v>
      </c>
      <c r="AB99">
        <v>11293.949615956964</v>
      </c>
      <c r="AC99">
        <v>11427.873072108272</v>
      </c>
      <c r="AD99">
        <v>11446.763477888455</v>
      </c>
      <c r="AE99">
        <v>11819.1548560347</v>
      </c>
      <c r="AF99">
        <v>12193.621679911175</v>
      </c>
      <c r="AG99">
        <v>12374.21950417191</v>
      </c>
      <c r="AH99">
        <v>12820.489701967921</v>
      </c>
      <c r="AI99">
        <v>18430.569745428911</v>
      </c>
      <c r="AJ99">
        <v>21925.18685873826</v>
      </c>
      <c r="AK99">
        <v>34420.06750528721</v>
      </c>
      <c r="AL99" s="57">
        <f t="shared" si="10"/>
        <v>3.2532460277141934E-2</v>
      </c>
      <c r="AM99" s="57">
        <f t="shared" si="11"/>
        <v>3.1683045737003569E-2</v>
      </c>
      <c r="AN99" s="57">
        <f t="shared" si="12"/>
        <v>1.4810843652650531E-2</v>
      </c>
      <c r="AO99" s="57">
        <f t="shared" si="13"/>
        <v>3.6064512807903036E-2</v>
      </c>
      <c r="AP99" s="57">
        <f t="shared" si="14"/>
        <v>0.4375870324672429</v>
      </c>
      <c r="AQ99" s="57">
        <f t="shared" si="15"/>
        <v>0.18960982550070499</v>
      </c>
      <c r="AR99" s="58">
        <f t="shared" si="16"/>
        <v>0.1300363586662</v>
      </c>
      <c r="AS99" s="58">
        <f t="shared" si="17"/>
        <v>2.7519467399185715E-2</v>
      </c>
      <c r="AT99" s="58">
        <f t="shared" si="18"/>
        <v>0.55604996655969297</v>
      </c>
    </row>
    <row r="100" spans="1:46">
      <c r="A100" t="s">
        <v>72</v>
      </c>
      <c r="B100" t="s">
        <v>258</v>
      </c>
      <c r="C100" t="s">
        <v>628</v>
      </c>
      <c r="D100" t="s">
        <v>629</v>
      </c>
      <c r="E100">
        <v>3612.8151051141731</v>
      </c>
      <c r="F100">
        <v>3607.4516281980796</v>
      </c>
      <c r="G100">
        <v>3349.661762127344</v>
      </c>
      <c r="H100">
        <v>3107.4559142411899</v>
      </c>
      <c r="I100">
        <v>2684.8715139953933</v>
      </c>
      <c r="J100">
        <v>2895.9796284748222</v>
      </c>
      <c r="K100">
        <v>2960.2874086594084</v>
      </c>
      <c r="L100">
        <v>2984.8194155135661</v>
      </c>
      <c r="M100">
        <v>2994.8068644932255</v>
      </c>
      <c r="N100">
        <v>3020.4995929966435</v>
      </c>
      <c r="O100">
        <v>2991.646162457223</v>
      </c>
      <c r="P100">
        <v>2928.3255915662121</v>
      </c>
      <c r="Q100">
        <v>2907.9425620054562</v>
      </c>
      <c r="R100">
        <v>2957.7016915746126</v>
      </c>
      <c r="S100">
        <v>2870.1152077979086</v>
      </c>
      <c r="T100">
        <v>2909.4573466443312</v>
      </c>
      <c r="U100">
        <v>2911.5857705897524</v>
      </c>
      <c r="V100">
        <v>2998.6112550731677</v>
      </c>
      <c r="W100">
        <v>3028.6710012152962</v>
      </c>
      <c r="X100">
        <v>3155.8566755179581</v>
      </c>
      <c r="Y100">
        <v>2943.5495030469324</v>
      </c>
      <c r="Z100">
        <v>3058.986916801673</v>
      </c>
      <c r="AA100">
        <v>3027.4502535126348</v>
      </c>
      <c r="AB100">
        <v>3111.3903103154712</v>
      </c>
      <c r="AC100">
        <v>3154.6839981764829</v>
      </c>
      <c r="AD100">
        <v>3153.1195686777005</v>
      </c>
      <c r="AE100">
        <v>3165.2956917607671</v>
      </c>
      <c r="AF100">
        <v>3200.0421827349851</v>
      </c>
      <c r="AG100">
        <v>3209.4296294636874</v>
      </c>
      <c r="AH100">
        <v>3112.2959428540739</v>
      </c>
      <c r="AI100">
        <v>2970.4628453088812</v>
      </c>
      <c r="AJ100">
        <v>2881.1765753347299</v>
      </c>
      <c r="AK100">
        <v>2799.1125613522026</v>
      </c>
      <c r="AL100" s="57">
        <f t="shared" si="10"/>
        <v>3.8616115938073419E-3</v>
      </c>
      <c r="AM100" s="57">
        <f t="shared" si="11"/>
        <v>1.0977328615668591E-2</v>
      </c>
      <c r="AN100" s="57">
        <f t="shared" si="12"/>
        <v>2.9335384325087739E-3</v>
      </c>
      <c r="AO100" s="57">
        <f t="shared" si="13"/>
        <v>-3.0265093123679129E-2</v>
      </c>
      <c r="AP100" s="57">
        <f t="shared" si="14"/>
        <v>-4.5571854396059534E-2</v>
      </c>
      <c r="AQ100" s="57">
        <f t="shared" si="15"/>
        <v>-3.0058032914014432E-2</v>
      </c>
      <c r="AR100" s="58">
        <f t="shared" si="16"/>
        <v>-1.5481520117890325E-2</v>
      </c>
      <c r="AS100" s="58">
        <f t="shared" si="17"/>
        <v>-5.4514086918339213E-3</v>
      </c>
      <c r="AT100" s="58">
        <f t="shared" si="18"/>
        <v>6.8935002462134895E-2</v>
      </c>
    </row>
    <row r="101" spans="1:46">
      <c r="A101" t="s">
        <v>484</v>
      </c>
      <c r="B101" t="s">
        <v>485</v>
      </c>
      <c r="C101" t="s">
        <v>628</v>
      </c>
      <c r="D101" t="s">
        <v>629</v>
      </c>
      <c r="E101">
        <v>1836.1203779048053</v>
      </c>
      <c r="F101">
        <v>1804.6443164522493</v>
      </c>
      <c r="G101">
        <v>1744.400115015505</v>
      </c>
      <c r="H101">
        <v>1707.2388352814371</v>
      </c>
      <c r="I101">
        <v>1658.8161936786053</v>
      </c>
      <c r="J101">
        <v>1694.0189440229094</v>
      </c>
      <c r="K101">
        <v>1732.1557663551114</v>
      </c>
      <c r="L101">
        <v>1784.8424670474371</v>
      </c>
      <c r="M101">
        <v>1795.7958083921883</v>
      </c>
      <c r="N101">
        <v>1801.7084086972773</v>
      </c>
      <c r="O101">
        <v>1807.1847884246567</v>
      </c>
      <c r="P101">
        <v>1830.9402860870741</v>
      </c>
      <c r="Q101">
        <v>1837.9958377011681</v>
      </c>
      <c r="R101">
        <v>1858.3678391641804</v>
      </c>
      <c r="S101">
        <v>1908.2621450089098</v>
      </c>
      <c r="T101">
        <v>1960.1772194864454</v>
      </c>
      <c r="U101">
        <v>2018.3755287038539</v>
      </c>
      <c r="V101">
        <v>2073.189362839847</v>
      </c>
      <c r="W101">
        <v>2129.8883541260775</v>
      </c>
      <c r="X101">
        <v>2143.8020819749672</v>
      </c>
      <c r="Y101">
        <v>2212.4451958613581</v>
      </c>
      <c r="Z101">
        <v>2240.975253974002</v>
      </c>
      <c r="AA101">
        <v>2247.1616122665023</v>
      </c>
      <c r="AB101">
        <v>2308.3862285108876</v>
      </c>
      <c r="AC101">
        <v>2373.1009958260702</v>
      </c>
      <c r="AD101">
        <v>2410.8620099626646</v>
      </c>
      <c r="AE101">
        <v>2449.853686042336</v>
      </c>
      <c r="AF101">
        <v>2497.1265370360152</v>
      </c>
      <c r="AG101">
        <v>2525.9135751923804</v>
      </c>
      <c r="AH101">
        <v>2562.1185811385271</v>
      </c>
      <c r="AI101">
        <v>2496.8354350767045</v>
      </c>
      <c r="AJ101">
        <v>2520.58419064388</v>
      </c>
      <c r="AK101">
        <v>2568.2171773318532</v>
      </c>
      <c r="AL101" s="57">
        <f t="shared" si="10"/>
        <v>1.6173333819414749E-2</v>
      </c>
      <c r="AM101" s="57">
        <f t="shared" si="11"/>
        <v>1.9296193590257645E-2</v>
      </c>
      <c r="AN101" s="57">
        <f t="shared" si="12"/>
        <v>1.1528065450193118E-2</v>
      </c>
      <c r="AO101" s="57">
        <f t="shared" si="13"/>
        <v>1.4333430209855542E-2</v>
      </c>
      <c r="AP101" s="57">
        <f t="shared" si="14"/>
        <v>-2.5480142309733701E-2</v>
      </c>
      <c r="AQ101" s="57">
        <f t="shared" si="15"/>
        <v>9.5115421839749494E-3</v>
      </c>
      <c r="AR101" s="58">
        <f t="shared" si="16"/>
        <v>4.9193867351431508E-3</v>
      </c>
      <c r="AS101" s="58">
        <f t="shared" si="17"/>
        <v>1.5052563083435435E-2</v>
      </c>
      <c r="AT101" s="58">
        <f t="shared" si="18"/>
        <v>0.26939637579923015</v>
      </c>
    </row>
    <row r="102" spans="1:46">
      <c r="A102" t="s">
        <v>482</v>
      </c>
      <c r="B102" t="s">
        <v>483</v>
      </c>
      <c r="C102" t="s">
        <v>628</v>
      </c>
      <c r="D102" t="s">
        <v>629</v>
      </c>
      <c r="E102">
        <v>31817.694273236539</v>
      </c>
      <c r="F102">
        <v>32045.424728543756</v>
      </c>
      <c r="G102">
        <v>32464.663829912501</v>
      </c>
      <c r="H102">
        <v>32642.290349367751</v>
      </c>
      <c r="I102">
        <v>33483.153402522119</v>
      </c>
      <c r="J102">
        <v>34238.632352437489</v>
      </c>
      <c r="K102">
        <v>35037.822564931957</v>
      </c>
      <c r="L102">
        <v>36004.199746827479</v>
      </c>
      <c r="M102">
        <v>36759.879285923576</v>
      </c>
      <c r="N102">
        <v>37750.481434533693</v>
      </c>
      <c r="O102">
        <v>39093.465976915075</v>
      </c>
      <c r="P102">
        <v>39443.271853512822</v>
      </c>
      <c r="Q102">
        <v>39818.664483194887</v>
      </c>
      <c r="R102">
        <v>40490.70554907035</v>
      </c>
      <c r="S102">
        <v>41669.436290293976</v>
      </c>
      <c r="T102">
        <v>42620.282153862194</v>
      </c>
      <c r="U102">
        <v>43677.102844051835</v>
      </c>
      <c r="V102">
        <v>44568.659825760958</v>
      </c>
      <c r="W102">
        <v>44526.803847348747</v>
      </c>
      <c r="X102">
        <v>42754.71894123972</v>
      </c>
      <c r="Y102">
        <v>43802.720713896619</v>
      </c>
      <c r="Z102">
        <v>44557.809865564719</v>
      </c>
      <c r="AA102">
        <v>44926.716993341033</v>
      </c>
      <c r="AB102">
        <v>45330.999802142927</v>
      </c>
      <c r="AC102">
        <v>46039.408807071552</v>
      </c>
      <c r="AD102">
        <v>46892.693830804004</v>
      </c>
      <c r="AE102">
        <v>47511.500729940322</v>
      </c>
      <c r="AF102">
        <v>48418.784902634259</v>
      </c>
      <c r="AG102">
        <v>49343.041795694764</v>
      </c>
      <c r="AH102">
        <v>50002.953781503886</v>
      </c>
      <c r="AI102">
        <v>47649.709641354151</v>
      </c>
      <c r="AJ102">
        <v>50221.816290182709</v>
      </c>
      <c r="AK102">
        <v>51568.327168008087</v>
      </c>
      <c r="AL102" s="57">
        <f t="shared" si="10"/>
        <v>1.3196232687528417E-2</v>
      </c>
      <c r="AM102" s="57">
        <f t="shared" si="11"/>
        <v>1.9096095866367648E-2</v>
      </c>
      <c r="AN102" s="57">
        <f t="shared" si="12"/>
        <v>1.9088808092129962E-2</v>
      </c>
      <c r="AO102" s="57">
        <f t="shared" si="13"/>
        <v>1.3373962402672544E-2</v>
      </c>
      <c r="AP102" s="57">
        <f t="shared" si="14"/>
        <v>-4.7062102579632017E-2</v>
      </c>
      <c r="AQ102" s="57">
        <f t="shared" si="15"/>
        <v>5.3979482103628226E-2</v>
      </c>
      <c r="AR102" s="58">
        <f t="shared" si="16"/>
        <v>1.1241909453845334E-3</v>
      </c>
      <c r="AS102" s="58">
        <f t="shared" si="17"/>
        <v>1.7186288787056716E-2</v>
      </c>
      <c r="AT102" s="58">
        <f t="shared" si="18"/>
        <v>0.14483220098270636</v>
      </c>
    </row>
    <row r="103" spans="1:46">
      <c r="A103" t="s">
        <v>73</v>
      </c>
      <c r="B103" t="s">
        <v>259</v>
      </c>
      <c r="C103" t="s">
        <v>628</v>
      </c>
      <c r="D103" t="s">
        <v>629</v>
      </c>
      <c r="E103">
        <v>3912.7020452640654</v>
      </c>
      <c r="F103">
        <v>3678.2620090012697</v>
      </c>
      <c r="G103">
        <v>3793.711119160057</v>
      </c>
      <c r="H103">
        <v>3928.3717157575034</v>
      </c>
      <c r="I103">
        <v>3827.993105500906</v>
      </c>
      <c r="J103">
        <v>3953.1024252084562</v>
      </c>
      <c r="K103">
        <v>3916.7413855987152</v>
      </c>
      <c r="L103">
        <v>3985.1076336732795</v>
      </c>
      <c r="M103">
        <v>4020.5858048435712</v>
      </c>
      <c r="N103">
        <v>3886.9854740213909</v>
      </c>
      <c r="O103">
        <v>4058.0288618323129</v>
      </c>
      <c r="P103">
        <v>4058.1116426845974</v>
      </c>
      <c r="Q103">
        <v>4101.2769917783216</v>
      </c>
      <c r="R103">
        <v>4179.4228644542527</v>
      </c>
      <c r="S103">
        <v>4330.7393177783515</v>
      </c>
      <c r="T103">
        <v>4482.757685574571</v>
      </c>
      <c r="U103">
        <v>4665.7672922137108</v>
      </c>
      <c r="V103">
        <v>4842.4227709540282</v>
      </c>
      <c r="W103">
        <v>4936.8690763308487</v>
      </c>
      <c r="X103">
        <v>4714.6792644594925</v>
      </c>
      <c r="Y103">
        <v>4790.1095727012816</v>
      </c>
      <c r="Z103">
        <v>4874.873583515614</v>
      </c>
      <c r="AA103">
        <v>4978.0740234864343</v>
      </c>
      <c r="AB103">
        <v>5020.9368642122863</v>
      </c>
      <c r="AC103">
        <v>5079.7034496670713</v>
      </c>
      <c r="AD103">
        <v>5180.1866936886308</v>
      </c>
      <c r="AE103">
        <v>5287.2528304775688</v>
      </c>
      <c r="AF103">
        <v>5447.6987915906238</v>
      </c>
      <c r="AG103">
        <v>5561.2625332123553</v>
      </c>
      <c r="AH103">
        <v>5613.6605879154449</v>
      </c>
      <c r="AI103">
        <v>5028.1451089198927</v>
      </c>
      <c r="AJ103">
        <v>5572.1769880261072</v>
      </c>
      <c r="AK103">
        <v>5709.124208097136</v>
      </c>
      <c r="AL103" s="57">
        <f t="shared" si="10"/>
        <v>2.0668393461452609E-2</v>
      </c>
      <c r="AM103" s="57">
        <f t="shared" si="11"/>
        <v>3.0345808354045153E-2</v>
      </c>
      <c r="AN103" s="57">
        <f t="shared" si="12"/>
        <v>2.0846185878895293E-2</v>
      </c>
      <c r="AO103" s="57">
        <f t="shared" si="13"/>
        <v>9.4219710704473679E-3</v>
      </c>
      <c r="AP103" s="57">
        <f t="shared" si="14"/>
        <v>-0.10430190244419021</v>
      </c>
      <c r="AQ103" s="57">
        <f t="shared" si="15"/>
        <v>0.10819733068982157</v>
      </c>
      <c r="AR103" s="58">
        <f t="shared" si="16"/>
        <v>-1.0921984285200598E-2</v>
      </c>
      <c r="AS103" s="58">
        <f t="shared" si="17"/>
        <v>2.0204655101129274E-2</v>
      </c>
      <c r="AT103" s="58">
        <f t="shared" si="18"/>
        <v>0.20315914539578303</v>
      </c>
    </row>
    <row r="104" spans="1:46">
      <c r="A104" t="s">
        <v>74</v>
      </c>
      <c r="B104" t="s">
        <v>260</v>
      </c>
      <c r="C104" t="s">
        <v>628</v>
      </c>
      <c r="D104" t="s">
        <v>629</v>
      </c>
      <c r="E104">
        <v>28797.703087319813</v>
      </c>
      <c r="F104">
        <v>30188.363183432939</v>
      </c>
      <c r="G104">
        <v>31802.424271292035</v>
      </c>
      <c r="H104">
        <v>33199.348527336711</v>
      </c>
      <c r="I104">
        <v>34419.382185233626</v>
      </c>
      <c r="J104">
        <v>34545.548243427053</v>
      </c>
      <c r="K104">
        <v>34452.99604864166</v>
      </c>
      <c r="L104">
        <v>35909.816463495226</v>
      </c>
      <c r="M104">
        <v>33516.423518713425</v>
      </c>
      <c r="N104">
        <v>34029.973798102925</v>
      </c>
      <c r="O104">
        <v>36316.272133041814</v>
      </c>
      <c r="P104">
        <v>36251.784901724583</v>
      </c>
      <c r="Q104">
        <v>36689.527763484541</v>
      </c>
      <c r="R104">
        <v>37885.580683465647</v>
      </c>
      <c r="S104">
        <v>40861.716152931425</v>
      </c>
      <c r="T104">
        <v>43689.358098729135</v>
      </c>
      <c r="U104">
        <v>46462.493257648886</v>
      </c>
      <c r="V104">
        <v>49042.811891597972</v>
      </c>
      <c r="W104">
        <v>49787.628424721741</v>
      </c>
      <c r="X104">
        <v>48458.852711339918</v>
      </c>
      <c r="Y104">
        <v>51359.799111169268</v>
      </c>
      <c r="Z104">
        <v>53471.80297583581</v>
      </c>
      <c r="AA104">
        <v>53783.952974665481</v>
      </c>
      <c r="AB104">
        <v>55229.630462632085</v>
      </c>
      <c r="AC104">
        <v>56358.049095186856</v>
      </c>
      <c r="AD104">
        <v>57214.704146732518</v>
      </c>
      <c r="AE104">
        <v>58098.405043203842</v>
      </c>
      <c r="AF104">
        <v>59842.212996165792</v>
      </c>
      <c r="AG104">
        <v>61055.329694535933</v>
      </c>
      <c r="AH104">
        <v>59592.034481454684</v>
      </c>
      <c r="AI104">
        <v>55892.110974709358</v>
      </c>
      <c r="AJ104">
        <v>60037.445876895603</v>
      </c>
      <c r="AK104">
        <v>58478.881519685769</v>
      </c>
      <c r="AL104" s="57">
        <f t="shared" si="10"/>
        <v>1.5445345906272443E-2</v>
      </c>
      <c r="AM104" s="57">
        <f t="shared" si="11"/>
        <v>3.0014730209292292E-2</v>
      </c>
      <c r="AN104" s="57">
        <f t="shared" si="12"/>
        <v>2.0271922404471693E-2</v>
      </c>
      <c r="AO104" s="57">
        <f t="shared" si="13"/>
        <v>-2.3966707253932067E-2</v>
      </c>
      <c r="AP104" s="57">
        <f t="shared" si="14"/>
        <v>-6.2087551447782163E-2</v>
      </c>
      <c r="AQ104" s="57">
        <f t="shared" si="15"/>
        <v>7.4166726392960347E-2</v>
      </c>
      <c r="AR104" s="58">
        <f t="shared" si="16"/>
        <v>-8.9419015219875612E-3</v>
      </c>
      <c r="AS104" s="58">
        <f t="shared" si="17"/>
        <v>8.7733151199439734E-3</v>
      </c>
      <c r="AT104" s="58">
        <f t="shared" si="18"/>
        <v>0.28258365626223358</v>
      </c>
    </row>
    <row r="105" spans="1:46">
      <c r="A105" t="s">
        <v>75</v>
      </c>
      <c r="B105" t="s">
        <v>261</v>
      </c>
      <c r="C105" t="s">
        <v>628</v>
      </c>
      <c r="D105" t="s">
        <v>629</v>
      </c>
      <c r="F105">
        <v>16426.940583529315</v>
      </c>
      <c r="G105">
        <v>15929.822667138884</v>
      </c>
      <c r="H105">
        <v>15856.120917800037</v>
      </c>
      <c r="I105">
        <v>16345.784618739428</v>
      </c>
      <c r="J105">
        <v>16612.370896530472</v>
      </c>
      <c r="K105">
        <v>16654.645094880678</v>
      </c>
      <c r="L105">
        <v>17212.76268358239</v>
      </c>
      <c r="M105">
        <v>17925.722167466316</v>
      </c>
      <c r="N105">
        <v>18528.635975042489</v>
      </c>
      <c r="O105">
        <v>19408.921802553541</v>
      </c>
      <c r="P105">
        <v>20246.045355092221</v>
      </c>
      <c r="Q105">
        <v>21266.438720922397</v>
      </c>
      <c r="R105">
        <v>22196.373377023468</v>
      </c>
      <c r="S105">
        <v>23358.886215978262</v>
      </c>
      <c r="T105">
        <v>24410.480675164294</v>
      </c>
      <c r="U105">
        <v>25413.276434514031</v>
      </c>
      <c r="V105">
        <v>25523.27475485827</v>
      </c>
      <c r="W105">
        <v>25824.692684603073</v>
      </c>
      <c r="X105">
        <v>24158.207974180263</v>
      </c>
      <c r="Y105">
        <v>24473.462624620079</v>
      </c>
      <c r="Z105">
        <v>25001.08530470452</v>
      </c>
      <c r="AA105">
        <v>24816.345805692396</v>
      </c>
      <c r="AB105">
        <v>25333.330038885102</v>
      </c>
      <c r="AC105">
        <v>26476.71639137423</v>
      </c>
      <c r="AD105">
        <v>27523.680584040139</v>
      </c>
      <c r="AE105">
        <v>28212.612996114738</v>
      </c>
      <c r="AF105">
        <v>29496.163682474365</v>
      </c>
      <c r="AG105">
        <v>31117.278381342581</v>
      </c>
      <c r="AH105">
        <v>32645.663728836098</v>
      </c>
      <c r="AI105">
        <v>31232.101080990775</v>
      </c>
      <c r="AJ105">
        <v>33619.6266459951</v>
      </c>
      <c r="AK105">
        <v>35254.503303544392</v>
      </c>
      <c r="AL105" s="57">
        <f t="shared" si="10"/>
        <v>2.5030533615263743E-2</v>
      </c>
      <c r="AM105" s="57">
        <f t="shared" si="11"/>
        <v>4.5495632982892789E-2</v>
      </c>
      <c r="AN105" s="57">
        <f t="shared" si="12"/>
        <v>5.4960187918655604E-2</v>
      </c>
      <c r="AO105" s="57">
        <f t="shared" si="13"/>
        <v>4.911693525259947E-2</v>
      </c>
      <c r="AP105" s="57">
        <f t="shared" si="14"/>
        <v>-4.3300165669375425E-2</v>
      </c>
      <c r="AQ105" s="57">
        <f t="shared" si="15"/>
        <v>7.6444602904332887E-2</v>
      </c>
      <c r="AR105" s="58">
        <f t="shared" si="16"/>
        <v>2.6568147621193111E-2</v>
      </c>
      <c r="AS105" s="58">
        <f t="shared" si="17"/>
        <v>4.9857585384715956E-2</v>
      </c>
      <c r="AT105" s="58">
        <f t="shared" si="18"/>
        <v>0.28459090322173836</v>
      </c>
    </row>
    <row r="106" spans="1:46">
      <c r="A106" t="s">
        <v>486</v>
      </c>
      <c r="B106" t="s">
        <v>487</v>
      </c>
      <c r="C106" t="s">
        <v>628</v>
      </c>
      <c r="D106" t="s">
        <v>629</v>
      </c>
      <c r="E106">
        <v>5122.9390407655537</v>
      </c>
      <c r="F106">
        <v>5059.1005422750095</v>
      </c>
      <c r="G106">
        <v>5003.0686597383383</v>
      </c>
      <c r="H106">
        <v>5052.5926165152969</v>
      </c>
      <c r="I106">
        <v>5092.7400033059002</v>
      </c>
      <c r="J106">
        <v>5201.4580209570777</v>
      </c>
      <c r="K106">
        <v>5392.5378208955408</v>
      </c>
      <c r="L106">
        <v>5571.5727626174112</v>
      </c>
      <c r="M106">
        <v>5601.9281234440032</v>
      </c>
      <c r="N106">
        <v>5741.3738136179818</v>
      </c>
      <c r="O106">
        <v>6000.4914951354549</v>
      </c>
      <c r="P106">
        <v>6142.0813782237956</v>
      </c>
      <c r="Q106">
        <v>6344.9896846287666</v>
      </c>
      <c r="R106">
        <v>6648.1568046267275</v>
      </c>
      <c r="S106">
        <v>7069.1638822337709</v>
      </c>
      <c r="T106">
        <v>7474.8913312386921</v>
      </c>
      <c r="U106">
        <v>7981.7047071785082</v>
      </c>
      <c r="V106">
        <v>8569.9807702096605</v>
      </c>
      <c r="W106">
        <v>8942.8228964160317</v>
      </c>
      <c r="X106">
        <v>9045.7656545893988</v>
      </c>
      <c r="Y106">
        <v>9615.988291276477</v>
      </c>
      <c r="Z106">
        <v>10079.644507723147</v>
      </c>
      <c r="AA106">
        <v>10488.545520606103</v>
      </c>
      <c r="AB106">
        <v>10884.330786343537</v>
      </c>
      <c r="AC106">
        <v>11257.666315092132</v>
      </c>
      <c r="AD106">
        <v>11613.894198329897</v>
      </c>
      <c r="AE106">
        <v>12028.583346084864</v>
      </c>
      <c r="AF106">
        <v>12526.481153780071</v>
      </c>
      <c r="AG106">
        <v>13016.348004754069</v>
      </c>
      <c r="AH106">
        <v>13400.233216128281</v>
      </c>
      <c r="AI106">
        <v>13045.436774275939</v>
      </c>
      <c r="AJ106">
        <v>13906.177987709927</v>
      </c>
      <c r="AK106">
        <v>14354.674360273653</v>
      </c>
      <c r="AL106" s="57">
        <f t="shared" si="10"/>
        <v>3.5706296326911628E-2</v>
      </c>
      <c r="AM106" s="57">
        <f t="shared" si="11"/>
        <v>4.1392888370122567E-2</v>
      </c>
      <c r="AN106" s="57">
        <f t="shared" si="12"/>
        <v>3.9106501256034931E-2</v>
      </c>
      <c r="AO106" s="57">
        <f t="shared" si="13"/>
        <v>2.9492543625447225E-2</v>
      </c>
      <c r="AP106" s="57">
        <f t="shared" si="14"/>
        <v>-2.6476885598178679E-2</v>
      </c>
      <c r="AQ106" s="57">
        <f t="shared" si="15"/>
        <v>6.5980252583897267E-2</v>
      </c>
      <c r="AR106" s="58">
        <f t="shared" si="16"/>
        <v>2.0878761913356511E-2</v>
      </c>
      <c r="AS106" s="58">
        <f t="shared" si="17"/>
        <v>3.6663977750534905E-2</v>
      </c>
      <c r="AT106" s="58">
        <f t="shared" si="18"/>
        <v>0.67886857604197126</v>
      </c>
    </row>
    <row r="107" spans="1:46">
      <c r="A107" t="s">
        <v>76</v>
      </c>
      <c r="B107" t="s">
        <v>262</v>
      </c>
      <c r="C107" t="s">
        <v>628</v>
      </c>
      <c r="D107" t="s">
        <v>629</v>
      </c>
      <c r="J107">
        <v>33666.180499257927</v>
      </c>
      <c r="K107">
        <v>35014.199088788453</v>
      </c>
      <c r="L107">
        <v>36732.931927456171</v>
      </c>
      <c r="M107">
        <v>39017.437681762312</v>
      </c>
      <c r="N107">
        <v>40103.865986754994</v>
      </c>
      <c r="O107">
        <v>41530.517323827808</v>
      </c>
      <c r="P107">
        <v>42626.923068443655</v>
      </c>
      <c r="Q107">
        <v>42484.516107741787</v>
      </c>
      <c r="R107">
        <v>43095.356861642278</v>
      </c>
      <c r="S107">
        <v>46051.743887650031</v>
      </c>
      <c r="T107">
        <v>48104.651813200362</v>
      </c>
      <c r="U107">
        <v>49956.848645299593</v>
      </c>
      <c r="V107">
        <v>52827.010122504937</v>
      </c>
      <c r="W107">
        <v>52999.437536180361</v>
      </c>
      <c r="X107">
        <v>48770.950336715789</v>
      </c>
      <c r="Y107">
        <v>47457.622918583627</v>
      </c>
      <c r="Z107">
        <v>48186.167287662101</v>
      </c>
      <c r="AA107">
        <v>48440.255084089731</v>
      </c>
      <c r="AB107">
        <v>50168.688534969842</v>
      </c>
      <c r="AC107">
        <v>50450.741612099577</v>
      </c>
      <c r="AD107">
        <v>52142.932807488804</v>
      </c>
      <c r="AE107">
        <v>54665.763915813754</v>
      </c>
      <c r="AF107">
        <v>55638.492059179618</v>
      </c>
      <c r="AG107">
        <v>56816.566600944789</v>
      </c>
      <c r="AH107">
        <v>56584.168682721502</v>
      </c>
      <c r="AI107">
        <v>51641.392081009624</v>
      </c>
      <c r="AJ107">
        <v>53003.170407686484</v>
      </c>
      <c r="AK107">
        <v>55033.265180038266</v>
      </c>
      <c r="AL107" s="57">
        <f t="shared" si="10"/>
        <v>4.8382992142755335E-2</v>
      </c>
      <c r="AM107" s="57">
        <f t="shared" si="11"/>
        <v>1.7794101347671336E-2</v>
      </c>
      <c r="AN107" s="57">
        <f t="shared" si="12"/>
        <v>2.1173732395768693E-2</v>
      </c>
      <c r="AO107" s="57">
        <f t="shared" si="13"/>
        <v>-4.0903196396140998E-3</v>
      </c>
      <c r="AP107" s="57">
        <f t="shared" si="14"/>
        <v>-8.7352641503438758E-2</v>
      </c>
      <c r="AQ107" s="57">
        <f t="shared" si="15"/>
        <v>2.6369899644468231E-2</v>
      </c>
      <c r="AR107" s="58">
        <f t="shared" si="16"/>
        <v>-1.3118781849903208E-2</v>
      </c>
      <c r="AS107" s="58">
        <f t="shared" si="17"/>
        <v>1.1625838034608642E-2</v>
      </c>
      <c r="AT107" s="58">
        <f t="shared" si="18"/>
        <v>0.13266089069142012</v>
      </c>
    </row>
    <row r="108" spans="1:46">
      <c r="A108" t="s">
        <v>488</v>
      </c>
      <c r="B108" t="s">
        <v>489</v>
      </c>
      <c r="C108" t="s">
        <v>628</v>
      </c>
      <c r="D108" t="s">
        <v>629</v>
      </c>
      <c r="E108">
        <v>4543.5085762482749</v>
      </c>
      <c r="F108">
        <v>4485.3356969329279</v>
      </c>
      <c r="G108">
        <v>4433.3058741676896</v>
      </c>
      <c r="H108">
        <v>4460.4779225041812</v>
      </c>
      <c r="I108">
        <v>4479.5676884881605</v>
      </c>
      <c r="J108">
        <v>4565.3420708546882</v>
      </c>
      <c r="K108">
        <v>4720.1497974192935</v>
      </c>
      <c r="L108">
        <v>4861.4312460063456</v>
      </c>
      <c r="M108">
        <v>4883.0615874029545</v>
      </c>
      <c r="N108">
        <v>4989.8799809701086</v>
      </c>
      <c r="O108">
        <v>5193.0414695782056</v>
      </c>
      <c r="P108">
        <v>5303.9881212124683</v>
      </c>
      <c r="Q108">
        <v>5465.0820236534282</v>
      </c>
      <c r="R108">
        <v>5704.9371668930025</v>
      </c>
      <c r="S108">
        <v>6044.3430489768798</v>
      </c>
      <c r="T108">
        <v>6368.7605029068754</v>
      </c>
      <c r="U108">
        <v>6770.3356288438254</v>
      </c>
      <c r="V108">
        <v>7232.2692085180397</v>
      </c>
      <c r="W108">
        <v>7521.2940864513939</v>
      </c>
      <c r="X108">
        <v>7601.722239359975</v>
      </c>
      <c r="Y108">
        <v>8044.1181822935787</v>
      </c>
      <c r="Z108">
        <v>8397.6887721404073</v>
      </c>
      <c r="AA108">
        <v>8707.8639741223597</v>
      </c>
      <c r="AB108">
        <v>9018.3531082055179</v>
      </c>
      <c r="AC108">
        <v>9314.4675161172927</v>
      </c>
      <c r="AD108">
        <v>9585.8204681370626</v>
      </c>
      <c r="AE108">
        <v>9895.0395418446315</v>
      </c>
      <c r="AF108">
        <v>10265.956828981187</v>
      </c>
      <c r="AG108">
        <v>10629.503871018314</v>
      </c>
      <c r="AH108">
        <v>10905.833385910764</v>
      </c>
      <c r="AI108">
        <v>10592.082860635186</v>
      </c>
      <c r="AJ108">
        <v>11209.910025385809</v>
      </c>
      <c r="AK108">
        <v>11524.64428485228</v>
      </c>
      <c r="AL108" s="57">
        <f t="shared" si="10"/>
        <v>3.2257966309237947E-2</v>
      </c>
      <c r="AM108" s="57">
        <f t="shared" si="11"/>
        <v>3.7485174826032988E-2</v>
      </c>
      <c r="AN108" s="57">
        <f t="shared" si="12"/>
        <v>3.5412874619813364E-2</v>
      </c>
      <c r="AO108" s="57">
        <f t="shared" si="13"/>
        <v>2.5996464016149544E-2</v>
      </c>
      <c r="AP108" s="57">
        <f t="shared" si="14"/>
        <v>-2.8769055437882645E-2</v>
      </c>
      <c r="AQ108" s="57">
        <f t="shared" si="15"/>
        <v>5.8329147617107363E-2</v>
      </c>
      <c r="AR108" s="58">
        <f t="shared" si="16"/>
        <v>1.7531364506028314E-2</v>
      </c>
      <c r="AS108" s="58">
        <f t="shared" si="17"/>
        <v>3.2964837820665303E-2</v>
      </c>
      <c r="AT108" s="58">
        <f t="shared" si="18"/>
        <v>0.61082610726835718</v>
      </c>
    </row>
    <row r="109" spans="1:46">
      <c r="A109" t="s">
        <v>492</v>
      </c>
      <c r="B109" t="s">
        <v>493</v>
      </c>
      <c r="C109" t="s">
        <v>628</v>
      </c>
      <c r="D109" t="s">
        <v>629</v>
      </c>
      <c r="E109">
        <v>3254.0155337564588</v>
      </c>
      <c r="F109">
        <v>3233.967281880226</v>
      </c>
      <c r="G109">
        <v>3260.0929317991545</v>
      </c>
      <c r="H109">
        <v>3175.3403512423429</v>
      </c>
      <c r="I109">
        <v>3131.3234135076173</v>
      </c>
      <c r="J109">
        <v>3127.5724877603107</v>
      </c>
      <c r="K109">
        <v>3183.5103359963487</v>
      </c>
      <c r="L109">
        <v>3158.2670403745483</v>
      </c>
      <c r="M109">
        <v>3161.8245890923208</v>
      </c>
      <c r="N109">
        <v>3157.4186572942899</v>
      </c>
      <c r="O109">
        <v>3190.0367101849361</v>
      </c>
      <c r="P109">
        <v>3236.287095453758</v>
      </c>
      <c r="Q109">
        <v>3352.2854590730331</v>
      </c>
      <c r="R109">
        <v>3448.1042157607308</v>
      </c>
      <c r="S109">
        <v>3620.8958883325936</v>
      </c>
      <c r="T109">
        <v>3752.0207344091391</v>
      </c>
      <c r="U109">
        <v>3880.241075650184</v>
      </c>
      <c r="V109">
        <v>4003.9174165798249</v>
      </c>
      <c r="W109">
        <v>4053.9615796306502</v>
      </c>
      <c r="X109">
        <v>4165.6429269156206</v>
      </c>
      <c r="Y109">
        <v>4278.9274295734785</v>
      </c>
      <c r="Z109">
        <v>4358.6904542876</v>
      </c>
      <c r="AA109">
        <v>4449.1117613686956</v>
      </c>
      <c r="AB109">
        <v>4590.091457601492</v>
      </c>
      <c r="AC109">
        <v>4749.973737345591</v>
      </c>
      <c r="AD109">
        <v>4844.9313133729229</v>
      </c>
      <c r="AE109">
        <v>4866.5872836462895</v>
      </c>
      <c r="AF109">
        <v>4909.8609000238657</v>
      </c>
      <c r="AG109">
        <v>5015.7575151485826</v>
      </c>
      <c r="AH109">
        <v>5054.3180225078631</v>
      </c>
      <c r="AI109">
        <v>4887.9134711340139</v>
      </c>
      <c r="AJ109">
        <v>5044.196027583298</v>
      </c>
      <c r="AK109">
        <v>5177.2836464011734</v>
      </c>
      <c r="AL109" s="57">
        <f t="shared" si="10"/>
        <v>4.469819874141882E-3</v>
      </c>
      <c r="AM109" s="57">
        <f t="shared" si="11"/>
        <v>8.8919840239983262E-3</v>
      </c>
      <c r="AN109" s="57">
        <f t="shared" si="12"/>
        <v>2.1568149746197925E-2</v>
      </c>
      <c r="AO109" s="57">
        <f t="shared" si="13"/>
        <v>7.687873116437584E-3</v>
      </c>
      <c r="AP109" s="57">
        <f t="shared" si="14"/>
        <v>-3.2923245160438527E-2</v>
      </c>
      <c r="AQ109" s="57">
        <f t="shared" si="15"/>
        <v>3.1973265765080333E-2</v>
      </c>
      <c r="AR109" s="58">
        <f t="shared" si="16"/>
        <v>1.3061904315488267E-3</v>
      </c>
      <c r="AS109" s="58">
        <f t="shared" si="17"/>
        <v>1.2716002295544612E-2</v>
      </c>
      <c r="AT109" s="58">
        <f t="shared" si="18"/>
        <v>0.30257835118168463</v>
      </c>
    </row>
    <row r="110" spans="1:46">
      <c r="A110" t="s">
        <v>494</v>
      </c>
      <c r="B110" t="s">
        <v>495</v>
      </c>
      <c r="C110" t="s">
        <v>628</v>
      </c>
      <c r="D110" t="s">
        <v>629</v>
      </c>
      <c r="E110">
        <v>1742.140267751857</v>
      </c>
      <c r="F110">
        <v>1727.2155794873549</v>
      </c>
      <c r="G110">
        <v>1693.4073372858711</v>
      </c>
      <c r="H110">
        <v>1686.345156651935</v>
      </c>
      <c r="I110">
        <v>1653.3247535946932</v>
      </c>
      <c r="J110">
        <v>1693.5299915113194</v>
      </c>
      <c r="K110">
        <v>1733.9905861899119</v>
      </c>
      <c r="L110">
        <v>1790.7330292871379</v>
      </c>
      <c r="M110">
        <v>1817.2435470852129</v>
      </c>
      <c r="N110">
        <v>1847.7469712734014</v>
      </c>
      <c r="O110">
        <v>1883.8602485280862</v>
      </c>
      <c r="P110">
        <v>1919.3999397620503</v>
      </c>
      <c r="Q110">
        <v>1943.1217169557838</v>
      </c>
      <c r="R110">
        <v>1990.3355125954615</v>
      </c>
      <c r="S110">
        <v>2059.5758818703985</v>
      </c>
      <c r="T110">
        <v>2139.2669491937486</v>
      </c>
      <c r="U110">
        <v>2229.9923056978882</v>
      </c>
      <c r="V110">
        <v>2323.9958168840003</v>
      </c>
      <c r="W110">
        <v>2413.6654374597742</v>
      </c>
      <c r="X110">
        <v>2459.836257461729</v>
      </c>
      <c r="Y110">
        <v>2559.1798297250552</v>
      </c>
      <c r="Z110">
        <v>2636.7680449741797</v>
      </c>
      <c r="AA110">
        <v>2696.5880782571244</v>
      </c>
      <c r="AB110">
        <v>2792.7267476072225</v>
      </c>
      <c r="AC110">
        <v>2900.068070897597</v>
      </c>
      <c r="AD110">
        <v>2979.3941796260278</v>
      </c>
      <c r="AE110">
        <v>3079.3965517569632</v>
      </c>
      <c r="AF110">
        <v>3184.5311282611538</v>
      </c>
      <c r="AG110">
        <v>3271.272880777065</v>
      </c>
      <c r="AH110">
        <v>3363.2881177056988</v>
      </c>
      <c r="AI110">
        <v>3310.2848482920658</v>
      </c>
      <c r="AJ110">
        <v>3336.2102047324952</v>
      </c>
      <c r="AK110">
        <v>3404.9945495141228</v>
      </c>
      <c r="AL110" s="57">
        <f t="shared" si="10"/>
        <v>3.35646665401916E-2</v>
      </c>
      <c r="AM110" s="57">
        <f t="shared" si="11"/>
        <v>3.414129188532266E-2</v>
      </c>
      <c r="AN110" s="57">
        <f t="shared" si="12"/>
        <v>2.7238469031161502E-2</v>
      </c>
      <c r="AO110" s="57">
        <f t="shared" si="13"/>
        <v>2.8128266971961188E-2</v>
      </c>
      <c r="AP110" s="57">
        <f t="shared" si="14"/>
        <v>-1.5759360351735113E-2</v>
      </c>
      <c r="AQ110" s="57">
        <f t="shared" si="15"/>
        <v>7.8317599930427442E-3</v>
      </c>
      <c r="AR110" s="58">
        <f t="shared" si="16"/>
        <v>1.8437166884177559E-2</v>
      </c>
      <c r="AS110" s="58">
        <f t="shared" si="17"/>
        <v>2.983600929614845E-2</v>
      </c>
      <c r="AT110" s="58">
        <f t="shared" si="18"/>
        <v>0.5082061534975294</v>
      </c>
    </row>
    <row r="111" spans="1:46">
      <c r="A111" t="s">
        <v>490</v>
      </c>
      <c r="B111" t="s">
        <v>491</v>
      </c>
      <c r="C111" t="s">
        <v>628</v>
      </c>
      <c r="D111" t="s">
        <v>629</v>
      </c>
      <c r="E111">
        <v>2239.3179285374267</v>
      </c>
      <c r="F111">
        <v>2224.6996640491366</v>
      </c>
      <c r="G111">
        <v>2212.3498221901286</v>
      </c>
      <c r="H111">
        <v>2177.8190031282115</v>
      </c>
      <c r="I111">
        <v>2141.663427525245</v>
      </c>
      <c r="J111">
        <v>2166.8685263717416</v>
      </c>
      <c r="K111">
        <v>2213.1119780595122</v>
      </c>
      <c r="L111">
        <v>2241.8472652607243</v>
      </c>
      <c r="M111">
        <v>2261.0120758166913</v>
      </c>
      <c r="N111">
        <v>2279.8165013678381</v>
      </c>
      <c r="O111">
        <v>2315.5962829343794</v>
      </c>
      <c r="P111">
        <v>2355.7745312408115</v>
      </c>
      <c r="Q111">
        <v>2411.3031919208538</v>
      </c>
      <c r="R111">
        <v>2474.3300129244253</v>
      </c>
      <c r="S111">
        <v>2578.5632275608627</v>
      </c>
      <c r="T111">
        <v>2675.1746151248481</v>
      </c>
      <c r="U111">
        <v>2777.8313898673446</v>
      </c>
      <c r="V111">
        <v>2881.3662597841849</v>
      </c>
      <c r="W111">
        <v>2957.2356429652928</v>
      </c>
      <c r="X111">
        <v>3026.3820565765445</v>
      </c>
      <c r="Y111">
        <v>3130.7493090354765</v>
      </c>
      <c r="Z111">
        <v>3209.0816453499269</v>
      </c>
      <c r="AA111">
        <v>3278.8523719396276</v>
      </c>
      <c r="AB111">
        <v>3389.4456895636267</v>
      </c>
      <c r="AC111">
        <v>3513.6140767436486</v>
      </c>
      <c r="AD111">
        <v>3596.7718895363737</v>
      </c>
      <c r="AE111">
        <v>3667.651294925688</v>
      </c>
      <c r="AF111">
        <v>3749.4108488328393</v>
      </c>
      <c r="AG111">
        <v>3840.8230604116357</v>
      </c>
      <c r="AH111">
        <v>3912.7319610314776</v>
      </c>
      <c r="AI111">
        <v>3820.603911798542</v>
      </c>
      <c r="AJ111">
        <v>3889.7002903074358</v>
      </c>
      <c r="AK111">
        <v>3979.3107128349106</v>
      </c>
      <c r="AL111" s="57">
        <f t="shared" si="10"/>
        <v>1.9706394390902212E-2</v>
      </c>
      <c r="AM111" s="57">
        <f t="shared" si="11"/>
        <v>2.2292073954868118E-2</v>
      </c>
      <c r="AN111" s="57">
        <f t="shared" si="12"/>
        <v>2.438042008846596E-2</v>
      </c>
      <c r="AO111" s="57">
        <f t="shared" si="13"/>
        <v>1.8722263298464773E-2</v>
      </c>
      <c r="AP111" s="57">
        <f t="shared" si="14"/>
        <v>-2.3545709276913705E-2</v>
      </c>
      <c r="AQ111" s="57">
        <f t="shared" si="15"/>
        <v>1.8085198074449665E-2</v>
      </c>
      <c r="AR111" s="58">
        <f t="shared" si="16"/>
        <v>1.0462262016221286E-2</v>
      </c>
      <c r="AS111" s="58">
        <f t="shared" si="17"/>
        <v>2.1798252447266284E-2</v>
      </c>
      <c r="AT111" s="58">
        <f t="shared" si="18"/>
        <v>0.40855632033819383</v>
      </c>
    </row>
    <row r="112" spans="1:46">
      <c r="A112" t="s">
        <v>77</v>
      </c>
      <c r="B112" t="s">
        <v>263</v>
      </c>
      <c r="C112" t="s">
        <v>628</v>
      </c>
      <c r="D112" t="s">
        <v>629</v>
      </c>
      <c r="E112">
        <v>1819.0215965127718</v>
      </c>
      <c r="F112">
        <v>1800.0109023260402</v>
      </c>
      <c r="G112">
        <v>1859.7148507710438</v>
      </c>
      <c r="H112">
        <v>1908.5782236151508</v>
      </c>
      <c r="I112">
        <v>1994.9439421214904</v>
      </c>
      <c r="J112">
        <v>2103.7271552946081</v>
      </c>
      <c r="K112">
        <v>2218.8243421343414</v>
      </c>
      <c r="L112">
        <v>2264.7955707325195</v>
      </c>
      <c r="M112">
        <v>2359.8925511725865</v>
      </c>
      <c r="N112">
        <v>2521.5766579219353</v>
      </c>
      <c r="O112">
        <v>2571.1496556883076</v>
      </c>
      <c r="P112">
        <v>2646.8782242488801</v>
      </c>
      <c r="Q112">
        <v>2699.1781024090301</v>
      </c>
      <c r="R112">
        <v>2861.574708000358</v>
      </c>
      <c r="S112">
        <v>3037.0638150350433</v>
      </c>
      <c r="T112">
        <v>3225.5443304506048</v>
      </c>
      <c r="U112">
        <v>3432.819251416001</v>
      </c>
      <c r="V112">
        <v>3642.0024102838352</v>
      </c>
      <c r="W112">
        <v>3701.3954786593722</v>
      </c>
      <c r="X112">
        <v>3937.2376418819044</v>
      </c>
      <c r="Y112">
        <v>4213.3629913514869</v>
      </c>
      <c r="Z112">
        <v>4374.2322716063627</v>
      </c>
      <c r="AA112">
        <v>4551.8621266893106</v>
      </c>
      <c r="AB112">
        <v>4780.1203449457953</v>
      </c>
      <c r="AC112">
        <v>5071.0470842127961</v>
      </c>
      <c r="AD112">
        <v>5411.8755883258773</v>
      </c>
      <c r="AE112">
        <v>5789.6780657957106</v>
      </c>
      <c r="AF112">
        <v>6112.06664986136</v>
      </c>
      <c r="AG112">
        <v>6436.1534023438389</v>
      </c>
      <c r="AH112">
        <v>6617.1298686839336</v>
      </c>
      <c r="AI112">
        <v>6172.0423863914439</v>
      </c>
      <c r="AJ112">
        <v>6677.1850308577568</v>
      </c>
      <c r="AK112">
        <v>7096.3388986517357</v>
      </c>
      <c r="AL112" s="57">
        <f t="shared" si="10"/>
        <v>6.9809897013302119E-2</v>
      </c>
      <c r="AM112" s="57">
        <f t="shared" si="11"/>
        <v>5.5683335135723405E-2</v>
      </c>
      <c r="AN112" s="57">
        <f t="shared" si="12"/>
        <v>5.3024086785740492E-2</v>
      </c>
      <c r="AO112" s="57">
        <f t="shared" si="13"/>
        <v>2.8118731022506227E-2</v>
      </c>
      <c r="AP112" s="57">
        <f t="shared" si="14"/>
        <v>-6.7262920801796536E-2</v>
      </c>
      <c r="AQ112" s="57">
        <f t="shared" si="15"/>
        <v>8.1843677156217723E-2</v>
      </c>
      <c r="AR112" s="58">
        <f t="shared" si="16"/>
        <v>1.7390808035543399E-2</v>
      </c>
      <c r="AS112" s="58">
        <f t="shared" si="17"/>
        <v>4.5608717647990044E-2</v>
      </c>
      <c r="AT112" s="58">
        <f t="shared" si="18"/>
        <v>0.92760800498145624</v>
      </c>
    </row>
    <row r="113" spans="1:46">
      <c r="A113" t="s">
        <v>78</v>
      </c>
      <c r="B113" t="s">
        <v>264</v>
      </c>
      <c r="C113" t="s">
        <v>628</v>
      </c>
      <c r="D113" t="s">
        <v>629</v>
      </c>
      <c r="E113">
        <v>4519.7227942107356</v>
      </c>
      <c r="F113">
        <v>4742.6221298350611</v>
      </c>
      <c r="G113">
        <v>4965.1336102874957</v>
      </c>
      <c r="H113">
        <v>5200.0227443607646</v>
      </c>
      <c r="I113">
        <v>5500.5526022977765</v>
      </c>
      <c r="J113">
        <v>5856.2118919333216</v>
      </c>
      <c r="K113">
        <v>6212.6712763287896</v>
      </c>
      <c r="L113">
        <v>6401.215168878548</v>
      </c>
      <c r="M113">
        <v>5474.597569807629</v>
      </c>
      <c r="N113">
        <v>5435.7552491706474</v>
      </c>
      <c r="O113">
        <v>5621.2620405978705</v>
      </c>
      <c r="P113">
        <v>5744.4939876240205</v>
      </c>
      <c r="Q113">
        <v>5921.0778471213735</v>
      </c>
      <c r="R113">
        <v>6121.666191554189</v>
      </c>
      <c r="S113">
        <v>6348.2945791812826</v>
      </c>
      <c r="T113">
        <v>6625.6146646616407</v>
      </c>
      <c r="U113">
        <v>6899.8512037774735</v>
      </c>
      <c r="V113">
        <v>7242.0181657077264</v>
      </c>
      <c r="W113">
        <v>7578.2052210062311</v>
      </c>
      <c r="X113">
        <v>7828.8091880540514</v>
      </c>
      <c r="Y113">
        <v>8212.6344535532098</v>
      </c>
      <c r="Z113">
        <v>8610.5288483593322</v>
      </c>
      <c r="AA113">
        <v>9015.8008611124806</v>
      </c>
      <c r="AB113">
        <v>9402.1079541145991</v>
      </c>
      <c r="AC113">
        <v>9759.0252071929281</v>
      </c>
      <c r="AD113">
        <v>10121.840924660526</v>
      </c>
      <c r="AE113">
        <v>10519.295058996555</v>
      </c>
      <c r="AF113">
        <v>10941.920951023143</v>
      </c>
      <c r="AG113">
        <v>11397.431401375894</v>
      </c>
      <c r="AH113">
        <v>11857.789117041737</v>
      </c>
      <c r="AI113">
        <v>11515.680743615412</v>
      </c>
      <c r="AJ113">
        <v>11859.436322952586</v>
      </c>
      <c r="AK113">
        <v>12409.758854952039</v>
      </c>
      <c r="AL113" s="57">
        <f t="shared" si="10"/>
        <v>3.9266980907364822E-2</v>
      </c>
      <c r="AM113" s="57">
        <f t="shared" si="11"/>
        <v>4.0176256075747235E-2</v>
      </c>
      <c r="AN113" s="57">
        <f t="shared" si="12"/>
        <v>4.1629842912560763E-2</v>
      </c>
      <c r="AO113" s="57">
        <f t="shared" si="13"/>
        <v>4.0391356565679243E-2</v>
      </c>
      <c r="AP113" s="57">
        <f t="shared" si="14"/>
        <v>-2.8850940934229855E-2</v>
      </c>
      <c r="AQ113" s="57">
        <f t="shared" si="15"/>
        <v>2.9851086270150446E-2</v>
      </c>
      <c r="AR113" s="58">
        <f t="shared" si="16"/>
        <v>2.3336628654939347E-2</v>
      </c>
      <c r="AS113" s="58">
        <f t="shared" si="17"/>
        <v>4.0732485184662416E-2</v>
      </c>
      <c r="AT113" s="58">
        <f t="shared" si="18"/>
        <v>0.71855722200935757</v>
      </c>
    </row>
    <row r="114" spans="1:46">
      <c r="A114" t="s">
        <v>79</v>
      </c>
      <c r="B114" t="s">
        <v>265</v>
      </c>
      <c r="C114" t="s">
        <v>628</v>
      </c>
      <c r="D114" t="s">
        <v>629</v>
      </c>
      <c r="E114">
        <v>9442.2481163952762</v>
      </c>
      <c r="F114">
        <v>10239.681239837237</v>
      </c>
      <c r="G114">
        <v>10331.329196954752</v>
      </c>
      <c r="H114">
        <v>10114.039476423137</v>
      </c>
      <c r="I114">
        <v>9904.1001703017337</v>
      </c>
      <c r="J114">
        <v>10006.933148310656</v>
      </c>
      <c r="K114">
        <v>10503.592456508726</v>
      </c>
      <c r="L114">
        <v>10495.131328431027</v>
      </c>
      <c r="M114">
        <v>10547.839728628787</v>
      </c>
      <c r="N114">
        <v>10589.984709171957</v>
      </c>
      <c r="O114">
        <v>11026.10180735844</v>
      </c>
      <c r="P114">
        <v>11098.446235454514</v>
      </c>
      <c r="Q114">
        <v>11878.862355350568</v>
      </c>
      <c r="R114">
        <v>12785.930138930369</v>
      </c>
      <c r="S114">
        <v>13126.582552707352</v>
      </c>
      <c r="T114">
        <v>13328.95639420007</v>
      </c>
      <c r="U114">
        <v>13780.727930019671</v>
      </c>
      <c r="V114">
        <v>14689.560447836551</v>
      </c>
      <c r="W114">
        <v>14525.760246922016</v>
      </c>
      <c r="X114">
        <v>14473.832889502779</v>
      </c>
      <c r="Y114">
        <v>15099.460194880116</v>
      </c>
      <c r="Z114">
        <v>15302.201935612167</v>
      </c>
      <c r="AA114">
        <v>14541.849373363137</v>
      </c>
      <c r="AB114">
        <v>14113.457788309452</v>
      </c>
      <c r="AC114">
        <v>14538.52186968621</v>
      </c>
      <c r="AD114">
        <v>14010.858261597448</v>
      </c>
      <c r="AE114">
        <v>14968.595046497956</v>
      </c>
      <c r="AF114">
        <v>15163.292311302961</v>
      </c>
      <c r="AG114">
        <v>14628.946343641988</v>
      </c>
      <c r="AH114">
        <v>14084.353512189777</v>
      </c>
      <c r="AI114">
        <v>14432.362714039966</v>
      </c>
      <c r="AJ114">
        <v>15004.687971136336</v>
      </c>
      <c r="AK114">
        <v>15308.003239599748</v>
      </c>
      <c r="AL114" s="57">
        <f t="shared" si="10"/>
        <v>6.8356753527767919E-2</v>
      </c>
      <c r="AM114" s="57">
        <f t="shared" si="11"/>
        <v>1.3007050040448271E-2</v>
      </c>
      <c r="AN114" s="57">
        <f t="shared" si="12"/>
        <v>-3.5239442509636426E-2</v>
      </c>
      <c r="AO114" s="57">
        <f t="shared" si="13"/>
        <v>-3.7227071496430897E-2</v>
      </c>
      <c r="AP114" s="57">
        <f t="shared" si="14"/>
        <v>2.4708922674299028E-2</v>
      </c>
      <c r="AQ114" s="57">
        <f t="shared" si="15"/>
        <v>3.9655686905623981E-2</v>
      </c>
      <c r="AR114" s="58">
        <f t="shared" si="16"/>
        <v>-8.6876353228300066E-3</v>
      </c>
      <c r="AS114" s="58">
        <f t="shared" si="17"/>
        <v>-1.9819821321873019E-2</v>
      </c>
      <c r="AT114" s="58">
        <f t="shared" si="18"/>
        <v>2.2032622929061177E-2</v>
      </c>
    </row>
    <row r="115" spans="1:46">
      <c r="A115" t="s">
        <v>80</v>
      </c>
      <c r="B115" t="s">
        <v>266</v>
      </c>
      <c r="C115" t="s">
        <v>628</v>
      </c>
      <c r="D115" t="s">
        <v>629</v>
      </c>
      <c r="E115">
        <v>7449.4716551937199</v>
      </c>
      <c r="F115">
        <v>2650.0868686080667</v>
      </c>
      <c r="G115">
        <v>3410.7405079345872</v>
      </c>
      <c r="H115">
        <v>4234.2406031096498</v>
      </c>
      <c r="I115">
        <v>4190.6412494959204</v>
      </c>
      <c r="J115">
        <v>4136.3256779174972</v>
      </c>
      <c r="K115">
        <v>4445.6526300709738</v>
      </c>
      <c r="L115">
        <v>5222.9300744550546</v>
      </c>
      <c r="M115">
        <v>6822.6810155926378</v>
      </c>
      <c r="N115">
        <v>7763.8725337978258</v>
      </c>
      <c r="O115">
        <v>8779.7925618612298</v>
      </c>
      <c r="P115">
        <v>8654.4536917727019</v>
      </c>
      <c r="Q115">
        <v>7693.8580386718604</v>
      </c>
      <c r="R115">
        <v>4726.974047533573</v>
      </c>
      <c r="S115">
        <v>7044.6868250045336</v>
      </c>
      <c r="T115">
        <v>6952.889330357375</v>
      </c>
      <c r="U115">
        <v>7292.8870573606882</v>
      </c>
      <c r="V115">
        <v>7493.8439168457026</v>
      </c>
      <c r="W115">
        <v>7955.696098190002</v>
      </c>
      <c r="X115">
        <v>7933.8211763272748</v>
      </c>
      <c r="Y115">
        <v>8178.3052518464901</v>
      </c>
      <c r="Z115">
        <v>8493.0824669966478</v>
      </c>
      <c r="AA115">
        <v>9251.9824028870789</v>
      </c>
      <c r="AB115">
        <v>9503.875039801831</v>
      </c>
      <c r="AC115">
        <v>9194.86407751355</v>
      </c>
      <c r="AD115">
        <v>9371.2134871918424</v>
      </c>
      <c r="AE115">
        <v>10404.203867067417</v>
      </c>
      <c r="AF115">
        <v>9976.8549418628518</v>
      </c>
      <c r="AG115">
        <v>9995.0495130761828</v>
      </c>
      <c r="AH115">
        <v>10299.31628901934</v>
      </c>
      <c r="AI115">
        <v>8848.1184567801283</v>
      </c>
      <c r="AJ115">
        <v>8786.582352320067</v>
      </c>
      <c r="AK115">
        <v>9199.0206936912309</v>
      </c>
      <c r="AL115" s="57">
        <f t="shared" si="10"/>
        <v>0.11023016189818109</v>
      </c>
      <c r="AM115" s="57">
        <f t="shared" si="11"/>
        <v>-4.1074639699944709E-2</v>
      </c>
      <c r="AN115" s="57">
        <f t="shared" si="12"/>
        <v>1.8236780347468729E-3</v>
      </c>
      <c r="AO115" s="57">
        <f t="shared" si="13"/>
        <v>3.0441747741729055E-2</v>
      </c>
      <c r="AP115" s="57">
        <f t="shared" si="14"/>
        <v>-0.14090234647773778</v>
      </c>
      <c r="AQ115" s="57">
        <f t="shared" si="15"/>
        <v>-6.9547107399887363E-3</v>
      </c>
      <c r="AR115" s="58">
        <f t="shared" si="16"/>
        <v>-3.742789010030164E-2</v>
      </c>
      <c r="AS115" s="58">
        <f t="shared" si="17"/>
        <v>-2.9364046411562601E-3</v>
      </c>
      <c r="AT115" s="58">
        <f t="shared" si="18"/>
        <v>0.41224129868078402</v>
      </c>
    </row>
    <row r="116" spans="1:46">
      <c r="A116" t="s">
        <v>81</v>
      </c>
      <c r="B116" t="s">
        <v>267</v>
      </c>
      <c r="C116" t="s">
        <v>628</v>
      </c>
      <c r="D116" t="s">
        <v>629</v>
      </c>
      <c r="E116">
        <v>26781.627609390711</v>
      </c>
      <c r="F116">
        <v>27141.920541293097</v>
      </c>
      <c r="G116">
        <v>27858.632080660089</v>
      </c>
      <c r="H116">
        <v>28466.114893916594</v>
      </c>
      <c r="I116">
        <v>29986.140304233199</v>
      </c>
      <c r="J116">
        <v>32707.01378441789</v>
      </c>
      <c r="K116">
        <v>34843.865322321304</v>
      </c>
      <c r="L116">
        <v>38298.281300543327</v>
      </c>
      <c r="M116">
        <v>41223.314254854195</v>
      </c>
      <c r="N116">
        <v>45053.322962504069</v>
      </c>
      <c r="O116">
        <v>48637.227603255211</v>
      </c>
      <c r="P116">
        <v>50408.823730794349</v>
      </c>
      <c r="Q116">
        <v>52490.585135865527</v>
      </c>
      <c r="R116">
        <v>53198.88601966649</v>
      </c>
      <c r="S116">
        <v>55780.871506060597</v>
      </c>
      <c r="T116">
        <v>57711.414602568519</v>
      </c>
      <c r="U116">
        <v>58978.289435719649</v>
      </c>
      <c r="V116">
        <v>60340.234363623444</v>
      </c>
      <c r="W116">
        <v>56471.432249569698</v>
      </c>
      <c r="X116">
        <v>53052.193452142863</v>
      </c>
      <c r="Y116">
        <v>53651.907991573462</v>
      </c>
      <c r="Z116">
        <v>53863.875379697529</v>
      </c>
      <c r="AA116">
        <v>53633.140930766982</v>
      </c>
      <c r="AB116">
        <v>53952.046565555393</v>
      </c>
      <c r="AC116">
        <v>58191.608208356891</v>
      </c>
      <c r="AD116">
        <v>71692.568203910399</v>
      </c>
      <c r="AE116">
        <v>72310.302236697913</v>
      </c>
      <c r="AF116">
        <v>77968.629852554324</v>
      </c>
      <c r="AG116">
        <v>83575.59924108455</v>
      </c>
      <c r="AH116">
        <v>86925.906581797564</v>
      </c>
      <c r="AI116">
        <v>91356.855053801977</v>
      </c>
      <c r="AJ116">
        <v>102785.49023869034</v>
      </c>
      <c r="AK116">
        <v>113870.78554959684</v>
      </c>
      <c r="AL116" s="57">
        <f t="shared" si="10"/>
        <v>8.6164305208112201E-3</v>
      </c>
      <c r="AM116" s="57">
        <f t="shared" si="11"/>
        <v>7.8250642589414818E-2</v>
      </c>
      <c r="AN116" s="57">
        <f t="shared" si="12"/>
        <v>7.1913145057614938E-2</v>
      </c>
      <c r="AO116" s="57">
        <f t="shared" si="13"/>
        <v>4.0087147099581333E-2</v>
      </c>
      <c r="AP116" s="57">
        <f t="shared" si="14"/>
        <v>5.0973854012495982E-2</v>
      </c>
      <c r="AQ116" s="57">
        <f t="shared" si="15"/>
        <v>0.12509882458363744</v>
      </c>
      <c r="AR116" s="58">
        <f t="shared" si="16"/>
        <v>6.030619718977677E-2</v>
      </c>
      <c r="AS116" s="58">
        <f t="shared" si="17"/>
        <v>6.3416978248870368E-2</v>
      </c>
      <c r="AT116" s="58">
        <f t="shared" si="18"/>
        <v>0.47386279618261873</v>
      </c>
    </row>
    <row r="117" spans="1:46">
      <c r="A117" t="s">
        <v>496</v>
      </c>
      <c r="B117" t="s">
        <v>497</v>
      </c>
      <c r="C117" t="s">
        <v>628</v>
      </c>
      <c r="D117" t="s">
        <v>629</v>
      </c>
      <c r="AL117" s="57" t="e">
        <f t="shared" si="10"/>
        <v>#DIV/0!</v>
      </c>
      <c r="AM117" s="57" t="e">
        <f t="shared" si="11"/>
        <v>#DIV/0!</v>
      </c>
      <c r="AN117" s="57" t="e">
        <f t="shared" si="12"/>
        <v>#DIV/0!</v>
      </c>
      <c r="AO117" s="57" t="e">
        <f t="shared" si="13"/>
        <v>#DIV/0!</v>
      </c>
      <c r="AP117" s="57" t="e">
        <f t="shared" si="14"/>
        <v>#DIV/0!</v>
      </c>
      <c r="AQ117" s="57" t="e">
        <f t="shared" si="15"/>
        <v>#DIV/0!</v>
      </c>
      <c r="AR117" s="58" t="e">
        <f t="shared" si="16"/>
        <v>#DIV/0!</v>
      </c>
      <c r="AS117" s="58" t="e">
        <f t="shared" si="17"/>
        <v>#DIV/0!</v>
      </c>
      <c r="AT117" s="58" t="e">
        <f t="shared" si="18"/>
        <v>#DIV/0!</v>
      </c>
    </row>
    <row r="118" spans="1:46">
      <c r="A118" t="s">
        <v>82</v>
      </c>
      <c r="B118" t="s">
        <v>268</v>
      </c>
      <c r="C118" t="s">
        <v>628</v>
      </c>
      <c r="D118" t="s">
        <v>629</v>
      </c>
      <c r="J118">
        <v>26891.425122526005</v>
      </c>
      <c r="K118">
        <v>27749.965255301002</v>
      </c>
      <c r="L118">
        <v>28091.145979729037</v>
      </c>
      <c r="M118">
        <v>28585.993292814052</v>
      </c>
      <c r="N118">
        <v>28795.376751018499</v>
      </c>
      <c r="O118">
        <v>30476.391623674564</v>
      </c>
      <c r="P118">
        <v>29865.868434645628</v>
      </c>
      <c r="Q118">
        <v>29236.936496153558</v>
      </c>
      <c r="R118">
        <v>29114.040063653254</v>
      </c>
      <c r="S118">
        <v>29972.481014078079</v>
      </c>
      <c r="T118">
        <v>30666.159973792033</v>
      </c>
      <c r="U118">
        <v>31810.796653067806</v>
      </c>
      <c r="V118">
        <v>33136.219719822257</v>
      </c>
      <c r="W118">
        <v>33611.069349082733</v>
      </c>
      <c r="X118">
        <v>33107.035781634164</v>
      </c>
      <c r="Y118">
        <v>34350.4489816188</v>
      </c>
      <c r="Z118">
        <v>35596.753046385165</v>
      </c>
      <c r="AA118">
        <v>35849.883612442703</v>
      </c>
      <c r="AB118">
        <v>36740.796269739796</v>
      </c>
      <c r="AC118">
        <v>37454.80848866274</v>
      </c>
      <c r="AD118">
        <v>37632.819640320202</v>
      </c>
      <c r="AE118">
        <v>38570.871752428138</v>
      </c>
      <c r="AF118">
        <v>39448.139145816232</v>
      </c>
      <c r="AG118">
        <v>40270.424019933307</v>
      </c>
      <c r="AH118">
        <v>41151.00673964755</v>
      </c>
      <c r="AI118">
        <v>39680.66587035705</v>
      </c>
      <c r="AJ118">
        <v>42409.476040431568</v>
      </c>
      <c r="AK118">
        <v>44272.253221269624</v>
      </c>
      <c r="AL118" s="57">
        <f t="shared" si="10"/>
        <v>2.4926437111900523E-2</v>
      </c>
      <c r="AM118" s="57">
        <f t="shared" si="11"/>
        <v>2.2744297795988185E-2</v>
      </c>
      <c r="AN118" s="57">
        <f t="shared" si="12"/>
        <v>2.0844706288364531E-2</v>
      </c>
      <c r="AO118" s="57">
        <f t="shared" si="13"/>
        <v>2.1866735728393778E-2</v>
      </c>
      <c r="AP118" s="57">
        <f t="shared" si="14"/>
        <v>-3.5730374194560779E-2</v>
      </c>
      <c r="AQ118" s="57">
        <f t="shared" si="15"/>
        <v>6.8769263575111553E-2</v>
      </c>
      <c r="AR118" s="58">
        <f t="shared" si="16"/>
        <v>7.4313414045464286E-3</v>
      </c>
      <c r="AS118" s="58">
        <f t="shared" si="17"/>
        <v>2.1818579937582166E-2</v>
      </c>
      <c r="AT118" s="58">
        <f t="shared" si="18"/>
        <v>0.29361761003489306</v>
      </c>
    </row>
    <row r="119" spans="1:46">
      <c r="A119" t="s">
        <v>83</v>
      </c>
      <c r="B119" t="s">
        <v>269</v>
      </c>
      <c r="C119" t="s">
        <v>628</v>
      </c>
      <c r="D119" t="s">
        <v>629</v>
      </c>
      <c r="E119">
        <v>36585.679902874122</v>
      </c>
      <c r="F119">
        <v>37122.821932376421</v>
      </c>
      <c r="G119">
        <v>37407.111323859346</v>
      </c>
      <c r="H119">
        <v>37065.434124898718</v>
      </c>
      <c r="I119">
        <v>37855.007738708176</v>
      </c>
      <c r="J119">
        <v>38947.201311849669</v>
      </c>
      <c r="K119">
        <v>39429.495555203699</v>
      </c>
      <c r="L119">
        <v>40129.901881923513</v>
      </c>
      <c r="M119">
        <v>40844.745605277967</v>
      </c>
      <c r="N119">
        <v>41501.788369040987</v>
      </c>
      <c r="O119">
        <v>43053.933064289988</v>
      </c>
      <c r="P119">
        <v>43869.427941171336</v>
      </c>
      <c r="Q119">
        <v>43915.385340484005</v>
      </c>
      <c r="R119">
        <v>43781.219978342138</v>
      </c>
      <c r="S119">
        <v>44118.036636866484</v>
      </c>
      <c r="T119">
        <v>44260.827417351458</v>
      </c>
      <c r="U119">
        <v>44918.17035314993</v>
      </c>
      <c r="V119">
        <v>45356.536719348522</v>
      </c>
      <c r="W119">
        <v>44623.602015305682</v>
      </c>
      <c r="X119">
        <v>42074.921245509111</v>
      </c>
      <c r="Y119">
        <v>42664.355272792454</v>
      </c>
      <c r="Z119">
        <v>42892.30556419483</v>
      </c>
      <c r="AA119">
        <v>41501.711230970475</v>
      </c>
      <c r="AB119">
        <v>40268.112789277344</v>
      </c>
      <c r="AC119">
        <v>39898.526460982612</v>
      </c>
      <c r="AD119">
        <v>40247.829043794169</v>
      </c>
      <c r="AE119">
        <v>40837.737628143695</v>
      </c>
      <c r="AF119">
        <v>41581.12079054799</v>
      </c>
      <c r="AG119">
        <v>42045.921469440662</v>
      </c>
      <c r="AH119">
        <v>42739.0499116836</v>
      </c>
      <c r="AI119">
        <v>39091.406055017738</v>
      </c>
      <c r="AJ119">
        <v>42055.54240924128</v>
      </c>
      <c r="AK119">
        <v>43788.239313559563</v>
      </c>
      <c r="AL119" s="57">
        <f t="shared" si="10"/>
        <v>1.465690444340836E-2</v>
      </c>
      <c r="AM119" s="57">
        <f t="shared" si="11"/>
        <v>1.8203338519222595E-2</v>
      </c>
      <c r="AN119" s="57">
        <f t="shared" si="12"/>
        <v>1.1178166197923372E-2</v>
      </c>
      <c r="AO119" s="57">
        <f t="shared" si="13"/>
        <v>1.6485033934782706E-2</v>
      </c>
      <c r="AP119" s="57">
        <f t="shared" si="14"/>
        <v>-8.5346863446973883E-2</v>
      </c>
      <c r="AQ119" s="57">
        <f t="shared" si="15"/>
        <v>7.5825779969433141E-2</v>
      </c>
      <c r="AR119" s="58">
        <f t="shared" si="16"/>
        <v>-9.8700811987613019E-3</v>
      </c>
      <c r="AS119" s="58">
        <f t="shared" si="17"/>
        <v>1.5288846217309559E-2</v>
      </c>
      <c r="AT119" s="58">
        <f t="shared" si="18"/>
        <v>-4.8513116726124995E-2</v>
      </c>
    </row>
    <row r="120" spans="1:46">
      <c r="A120" t="s">
        <v>84</v>
      </c>
      <c r="B120" t="s">
        <v>270</v>
      </c>
      <c r="C120" t="s">
        <v>628</v>
      </c>
      <c r="D120" t="s">
        <v>629</v>
      </c>
      <c r="E120">
        <v>8692.5022349189512</v>
      </c>
      <c r="F120">
        <v>9038.1135668073712</v>
      </c>
      <c r="G120">
        <v>9128.9117694570596</v>
      </c>
      <c r="H120">
        <v>9889.1216839755143</v>
      </c>
      <c r="I120">
        <v>9924.5448085559146</v>
      </c>
      <c r="J120">
        <v>10055.799939740124</v>
      </c>
      <c r="K120">
        <v>9951.0852670280547</v>
      </c>
      <c r="L120">
        <v>9752.6572892573986</v>
      </c>
      <c r="M120">
        <v>9445.0779871031227</v>
      </c>
      <c r="N120">
        <v>9471.5986392501254</v>
      </c>
      <c r="O120">
        <v>9496.543122297544</v>
      </c>
      <c r="P120">
        <v>9575.8761003208692</v>
      </c>
      <c r="Q120">
        <v>9719.602501279207</v>
      </c>
      <c r="R120">
        <v>10027.368706088168</v>
      </c>
      <c r="S120">
        <v>10110.535305956957</v>
      </c>
      <c r="T120">
        <v>10151.976615314581</v>
      </c>
      <c r="U120">
        <v>10396.593232967811</v>
      </c>
      <c r="V120">
        <v>10500.333949643518</v>
      </c>
      <c r="W120">
        <v>10376.102375164925</v>
      </c>
      <c r="X120">
        <v>9885.0239292058959</v>
      </c>
      <c r="Y120">
        <v>9700.0274181929781</v>
      </c>
      <c r="Z120">
        <v>9823.7735277386473</v>
      </c>
      <c r="AA120">
        <v>9715.2083544843445</v>
      </c>
      <c r="AB120">
        <v>9718.6247627676821</v>
      </c>
      <c r="AC120">
        <v>9745.5540081284798</v>
      </c>
      <c r="AD120">
        <v>9800.5068501915484</v>
      </c>
      <c r="AE120">
        <v>9906.0402199896707</v>
      </c>
      <c r="AF120">
        <v>9984.577117370256</v>
      </c>
      <c r="AG120">
        <v>10160.763270231928</v>
      </c>
      <c r="AH120">
        <v>10244.366192124531</v>
      </c>
      <c r="AI120">
        <v>9208.368569666196</v>
      </c>
      <c r="AJ120">
        <v>9607.2272536649743</v>
      </c>
      <c r="AK120">
        <v>10011.856722592131</v>
      </c>
      <c r="AL120" s="57">
        <f t="shared" si="10"/>
        <v>1.0768154281332876E-2</v>
      </c>
      <c r="AM120" s="57">
        <f t="shared" si="11"/>
        <v>7.9281827689436923E-3</v>
      </c>
      <c r="AN120" s="57">
        <f t="shared" si="12"/>
        <v>1.764583024304147E-2</v>
      </c>
      <c r="AO120" s="57">
        <f t="shared" si="13"/>
        <v>8.22801591466415E-3</v>
      </c>
      <c r="AP120" s="57">
        <f t="shared" si="14"/>
        <v>-0.10112852303686388</v>
      </c>
      <c r="AQ120" s="57">
        <f t="shared" si="15"/>
        <v>4.3314804460877161E-2</v>
      </c>
      <c r="AR120" s="58">
        <f t="shared" si="16"/>
        <v>-1.6831623527553644E-2</v>
      </c>
      <c r="AS120" s="58">
        <f t="shared" si="17"/>
        <v>1.1267342975549771E-2</v>
      </c>
      <c r="AT120" s="58">
        <f t="shared" si="18"/>
        <v>-1.4642011804459612E-2</v>
      </c>
    </row>
    <row r="121" spans="1:46">
      <c r="A121" t="s">
        <v>85</v>
      </c>
      <c r="B121" t="s">
        <v>271</v>
      </c>
      <c r="C121" t="s">
        <v>628</v>
      </c>
      <c r="D121" t="s">
        <v>629</v>
      </c>
      <c r="E121">
        <v>32846.389607023179</v>
      </c>
      <c r="F121">
        <v>33870.374040207127</v>
      </c>
      <c r="G121">
        <v>34048.784554209349</v>
      </c>
      <c r="H121">
        <v>33782.735445733306</v>
      </c>
      <c r="I121">
        <v>34053.524233598873</v>
      </c>
      <c r="J121">
        <v>34867.580390608899</v>
      </c>
      <c r="K121">
        <v>35878.789466939867</v>
      </c>
      <c r="L121">
        <v>36144.617553820826</v>
      </c>
      <c r="M121">
        <v>35588.625115630988</v>
      </c>
      <c r="N121">
        <v>35405.080130467119</v>
      </c>
      <c r="O121">
        <v>36323.095297341068</v>
      </c>
      <c r="P121">
        <v>36375.586416246399</v>
      </c>
      <c r="Q121">
        <v>36306.330204804981</v>
      </c>
      <c r="R121">
        <v>36784.881025082468</v>
      </c>
      <c r="S121">
        <v>37576.389891712504</v>
      </c>
      <c r="T121">
        <v>38250.638011169591</v>
      </c>
      <c r="U121">
        <v>38751.005004668092</v>
      </c>
      <c r="V121">
        <v>39280.894898665967</v>
      </c>
      <c r="W121">
        <v>38781.19872665462</v>
      </c>
      <c r="X121">
        <v>36577.863403998126</v>
      </c>
      <c r="Y121">
        <v>38069.956038598262</v>
      </c>
      <c r="Z121">
        <v>38149.618107941671</v>
      </c>
      <c r="AA121">
        <v>38735.896349425202</v>
      </c>
      <c r="AB121">
        <v>39569.636574469019</v>
      </c>
      <c r="AC121">
        <v>39739.541124169715</v>
      </c>
      <c r="AD121">
        <v>40402.58150552903</v>
      </c>
      <c r="AE121">
        <v>40727.968877159801</v>
      </c>
      <c r="AF121">
        <v>41444.215744391382</v>
      </c>
      <c r="AG121">
        <v>41763.820469444523</v>
      </c>
      <c r="AH121">
        <v>41654.327915269336</v>
      </c>
      <c r="AI121">
        <v>39989.578606681753</v>
      </c>
      <c r="AJ121">
        <v>41034.656780303281</v>
      </c>
      <c r="AK121">
        <v>41641.165005120041</v>
      </c>
      <c r="AL121" s="57">
        <f t="shared" si="10"/>
        <v>8.0536282461615219E-3</v>
      </c>
      <c r="AM121" s="57">
        <f t="shared" si="11"/>
        <v>1.7586118016144216E-2</v>
      </c>
      <c r="AN121" s="57">
        <f t="shared" si="12"/>
        <v>7.7116847143233226E-3</v>
      </c>
      <c r="AO121" s="57">
        <f t="shared" si="13"/>
        <v>-2.6217082858905304E-3</v>
      </c>
      <c r="AP121" s="57">
        <f t="shared" si="14"/>
        <v>-3.9965818485270331E-2</v>
      </c>
      <c r="AQ121" s="57">
        <f t="shared" si="15"/>
        <v>2.6133763096140985E-2</v>
      </c>
      <c r="AR121" s="58">
        <f t="shared" si="16"/>
        <v>-4.3224310101733308E-3</v>
      </c>
      <c r="AS121" s="58">
        <f t="shared" si="17"/>
        <v>7.558698148192336E-3</v>
      </c>
      <c r="AT121" s="58">
        <f t="shared" si="18"/>
        <v>7.4922519048254338E-2</v>
      </c>
    </row>
    <row r="122" spans="1:46">
      <c r="A122" t="s">
        <v>86</v>
      </c>
      <c r="B122" t="s">
        <v>272</v>
      </c>
      <c r="C122" t="s">
        <v>628</v>
      </c>
      <c r="D122" t="s">
        <v>629</v>
      </c>
      <c r="E122">
        <v>8127.626538622696</v>
      </c>
      <c r="F122">
        <v>7839.8734002973033</v>
      </c>
      <c r="G122">
        <v>8500.0257962196029</v>
      </c>
      <c r="H122">
        <v>8426.2714588963245</v>
      </c>
      <c r="I122">
        <v>8426.7016370804777</v>
      </c>
      <c r="J122">
        <v>8587.8466606193269</v>
      </c>
      <c r="K122">
        <v>8480.8170453348303</v>
      </c>
      <c r="L122">
        <v>8530.0642868861469</v>
      </c>
      <c r="M122">
        <v>8586.1427943204108</v>
      </c>
      <c r="N122">
        <v>8686.4384452231443</v>
      </c>
      <c r="O122">
        <v>8866.4776607213662</v>
      </c>
      <c r="P122">
        <v>9140.0670726259414</v>
      </c>
      <c r="Q122">
        <v>9463.0365573120616</v>
      </c>
      <c r="R122">
        <v>9636.5892051631654</v>
      </c>
      <c r="S122">
        <v>10204.412820240859</v>
      </c>
      <c r="T122">
        <v>10751.771272586378</v>
      </c>
      <c r="U122">
        <v>10862.461795081354</v>
      </c>
      <c r="V122">
        <v>11028.312191709043</v>
      </c>
      <c r="W122">
        <v>11540.403803230214</v>
      </c>
      <c r="X122">
        <v>11856.288850289404</v>
      </c>
      <c r="Y122">
        <v>11866.880893364159</v>
      </c>
      <c r="Z122">
        <v>11885.238725750038</v>
      </c>
      <c r="AA122">
        <v>12001.990289587509</v>
      </c>
      <c r="AB122">
        <v>11542.292545193322</v>
      </c>
      <c r="AC122">
        <v>10605.349315357973</v>
      </c>
      <c r="AD122">
        <v>9912.7131900580862</v>
      </c>
      <c r="AE122">
        <v>9633.1007999389858</v>
      </c>
      <c r="AF122">
        <v>9629.1029971275148</v>
      </c>
      <c r="AG122">
        <v>9584.5071379269539</v>
      </c>
      <c r="AH122">
        <v>9534.6609493486012</v>
      </c>
      <c r="AI122">
        <v>9184.0035456647583</v>
      </c>
      <c r="AJ122">
        <v>9203.2710098272055</v>
      </c>
      <c r="AK122">
        <v>9318.6917581621183</v>
      </c>
      <c r="AL122" s="57">
        <f t="shared" si="10"/>
        <v>-2.8207452869668061E-2</v>
      </c>
      <c r="AM122" s="57">
        <f t="shared" si="11"/>
        <v>-4.1500684924799792E-4</v>
      </c>
      <c r="AN122" s="57">
        <f t="shared" si="12"/>
        <v>-4.6313617388727066E-3</v>
      </c>
      <c r="AO122" s="57">
        <f t="shared" si="13"/>
        <v>-5.2007044140126718E-3</v>
      </c>
      <c r="AP122" s="57">
        <f t="shared" si="14"/>
        <v>-3.677712354394725E-2</v>
      </c>
      <c r="AQ122" s="57">
        <f t="shared" si="15"/>
        <v>2.0979373610479721E-3</v>
      </c>
      <c r="AR122" s="58">
        <f t="shared" si="16"/>
        <v>-1.1756049136520157E-2</v>
      </c>
      <c r="AS122" s="58">
        <f t="shared" si="17"/>
        <v>-3.4156910007111254E-3</v>
      </c>
      <c r="AT122" s="58">
        <f t="shared" si="18"/>
        <v>-0.12223756186963029</v>
      </c>
    </row>
    <row r="123" spans="1:46">
      <c r="A123" t="s">
        <v>87</v>
      </c>
      <c r="B123" t="s">
        <v>273</v>
      </c>
      <c r="C123" t="s">
        <v>628</v>
      </c>
      <c r="D123" t="s">
        <v>629</v>
      </c>
      <c r="E123">
        <v>13475.639897665089</v>
      </c>
      <c r="F123">
        <v>11917.714049810806</v>
      </c>
      <c r="G123">
        <v>11294.736577763253</v>
      </c>
      <c r="H123">
        <v>10292.19831876752</v>
      </c>
      <c r="I123">
        <v>9126.2558304366612</v>
      </c>
      <c r="J123">
        <v>8552.4519965257059</v>
      </c>
      <c r="K123">
        <v>8726.5384771196968</v>
      </c>
      <c r="L123">
        <v>9016.0032472451512</v>
      </c>
      <c r="M123">
        <v>8998.9012088366399</v>
      </c>
      <c r="N123">
        <v>9330.5647886657207</v>
      </c>
      <c r="O123">
        <v>10275.761871298448</v>
      </c>
      <c r="P123">
        <v>11682.841791515122</v>
      </c>
      <c r="Q123">
        <v>12827.231082880471</v>
      </c>
      <c r="R123">
        <v>13973.077738521026</v>
      </c>
      <c r="S123">
        <v>15208.440248665978</v>
      </c>
      <c r="T123">
        <v>16536.015407237701</v>
      </c>
      <c r="U123">
        <v>18112.778701195417</v>
      </c>
      <c r="V123">
        <v>19500.478941561592</v>
      </c>
      <c r="W123">
        <v>19770.216648154128</v>
      </c>
      <c r="X123">
        <v>19614.735320527849</v>
      </c>
      <c r="Y123">
        <v>20751.257239946244</v>
      </c>
      <c r="Z123">
        <v>21970.083923931925</v>
      </c>
      <c r="AA123">
        <v>22702.578840678605</v>
      </c>
      <c r="AB123">
        <v>23720.816071603393</v>
      </c>
      <c r="AC123">
        <v>24355.756118888734</v>
      </c>
      <c r="AD123">
        <v>24290.417633926503</v>
      </c>
      <c r="AE123">
        <v>24210.862961638202</v>
      </c>
      <c r="AF123">
        <v>24862.966124588893</v>
      </c>
      <c r="AG123">
        <v>25544.344756303515</v>
      </c>
      <c r="AH123">
        <v>26351.804441878194</v>
      </c>
      <c r="AI123">
        <v>25361.507991001541</v>
      </c>
      <c r="AJ123">
        <v>26110.530040918951</v>
      </c>
      <c r="AK123">
        <v>26093.294586037508</v>
      </c>
      <c r="AL123" s="57">
        <f t="shared" si="10"/>
        <v>-3.2751463349558335E-3</v>
      </c>
      <c r="AM123" s="57">
        <f t="shared" si="11"/>
        <v>2.6934321340959206E-2</v>
      </c>
      <c r="AN123" s="57">
        <f t="shared" si="12"/>
        <v>2.7405363796910567E-2</v>
      </c>
      <c r="AO123" s="57">
        <f t="shared" si="13"/>
        <v>3.16101154004126E-2</v>
      </c>
      <c r="AP123" s="57">
        <f t="shared" si="14"/>
        <v>-3.7579834544570201E-2</v>
      </c>
      <c r="AQ123" s="57">
        <f t="shared" si="15"/>
        <v>2.9533813611681489E-2</v>
      </c>
      <c r="AR123" s="58">
        <f t="shared" si="16"/>
        <v>1.2092491498428042E-2</v>
      </c>
      <c r="AS123" s="58">
        <f t="shared" si="17"/>
        <v>2.8649933512760791E-2</v>
      </c>
      <c r="AT123" s="58">
        <f t="shared" si="18"/>
        <v>0.45487364896359128</v>
      </c>
    </row>
    <row r="124" spans="1:46">
      <c r="A124" t="s">
        <v>88</v>
      </c>
      <c r="B124" t="s">
        <v>274</v>
      </c>
      <c r="C124" t="s">
        <v>628</v>
      </c>
      <c r="D124" t="s">
        <v>629</v>
      </c>
      <c r="E124">
        <v>3655.3620568927563</v>
      </c>
      <c r="F124">
        <v>3590.7447536222398</v>
      </c>
      <c r="G124">
        <v>3455.4913371381567</v>
      </c>
      <c r="H124">
        <v>3367.1678234483634</v>
      </c>
      <c r="I124">
        <v>3357.7104612194425</v>
      </c>
      <c r="J124">
        <v>3408.5422217065657</v>
      </c>
      <c r="K124">
        <v>3455.100673729155</v>
      </c>
      <c r="L124">
        <v>3379.8964933644811</v>
      </c>
      <c r="M124">
        <v>3398.4720454069343</v>
      </c>
      <c r="N124">
        <v>3380.7764397263118</v>
      </c>
      <c r="O124">
        <v>3303.326444782535</v>
      </c>
      <c r="P124">
        <v>3325.9119021003048</v>
      </c>
      <c r="Q124">
        <v>3244.1763342742461</v>
      </c>
      <c r="R124">
        <v>3241.6746654698595</v>
      </c>
      <c r="S124">
        <v>3306.7899536823384</v>
      </c>
      <c r="T124">
        <v>3399.4039943698381</v>
      </c>
      <c r="U124">
        <v>3513.3482692270077</v>
      </c>
      <c r="V124">
        <v>3644.334912986084</v>
      </c>
      <c r="W124">
        <v>3545.5935023918028</v>
      </c>
      <c r="X124">
        <v>3555.988258796056</v>
      </c>
      <c r="Y124">
        <v>3735.7929255231238</v>
      </c>
      <c r="Z124">
        <v>3824.1974665676053</v>
      </c>
      <c r="AA124">
        <v>3899.167071457663</v>
      </c>
      <c r="AB124">
        <v>3950.8814321461282</v>
      </c>
      <c r="AC124">
        <v>4055.1131882156305</v>
      </c>
      <c r="AD124">
        <v>4163.9247470025466</v>
      </c>
      <c r="AE124">
        <v>4244.8576258586118</v>
      </c>
      <c r="AF124">
        <v>4312.9089172498916</v>
      </c>
      <c r="AG124">
        <v>4464.8132109267963</v>
      </c>
      <c r="AH124">
        <v>4601.2113725803729</v>
      </c>
      <c r="AI124">
        <v>4497.3629750232867</v>
      </c>
      <c r="AJ124">
        <v>4745.6370334290377</v>
      </c>
      <c r="AK124">
        <v>4881.5317292863701</v>
      </c>
      <c r="AL124" s="57">
        <f t="shared" si="10"/>
        <v>1.9436681442027908E-2</v>
      </c>
      <c r="AM124" s="57">
        <f t="shared" si="11"/>
        <v>1.6031466161957563E-2</v>
      </c>
      <c r="AN124" s="57">
        <f t="shared" si="12"/>
        <v>3.522084435155793E-2</v>
      </c>
      <c r="AO124" s="57">
        <f t="shared" si="13"/>
        <v>3.05495784951916E-2</v>
      </c>
      <c r="AP124" s="57">
        <f t="shared" si="14"/>
        <v>-2.256979502744463E-2</v>
      </c>
      <c r="AQ124" s="57">
        <f t="shared" si="15"/>
        <v>5.5204363042203747E-2</v>
      </c>
      <c r="AR124" s="58">
        <f t="shared" si="16"/>
        <v>1.4808023495315615E-2</v>
      </c>
      <c r="AS124" s="58">
        <f t="shared" si="17"/>
        <v>2.7267296336235699E-2</v>
      </c>
      <c r="AT124" s="58">
        <f t="shared" si="18"/>
        <v>0.30963713813453292</v>
      </c>
    </row>
    <row r="125" spans="1:46">
      <c r="A125" t="s">
        <v>500</v>
      </c>
      <c r="B125" t="s">
        <v>501</v>
      </c>
      <c r="C125" t="s">
        <v>628</v>
      </c>
      <c r="D125" t="s">
        <v>629</v>
      </c>
      <c r="E125">
        <v>2045.2722784434231</v>
      </c>
      <c r="F125">
        <v>2005.54788604636</v>
      </c>
      <c r="G125">
        <v>1989.6642301807185</v>
      </c>
      <c r="H125">
        <v>1976.7189478820192</v>
      </c>
      <c r="I125">
        <v>1981.4640292519859</v>
      </c>
      <c r="J125">
        <v>1951.8688877637903</v>
      </c>
      <c r="K125">
        <v>1952.5766122142436</v>
      </c>
      <c r="L125">
        <v>1950.3656004409913</v>
      </c>
      <c r="M125">
        <v>2042.000016760963</v>
      </c>
      <c r="N125">
        <v>1976.4026892177205</v>
      </c>
      <c r="O125">
        <v>2063.5917719510157</v>
      </c>
      <c r="P125">
        <v>1994.9520676483426</v>
      </c>
      <c r="Q125">
        <v>2028.629359684182</v>
      </c>
      <c r="R125">
        <v>2027.5934246098325</v>
      </c>
      <c r="S125">
        <v>1954.716897866756</v>
      </c>
      <c r="T125">
        <v>2010.9636558947716</v>
      </c>
      <c r="U125">
        <v>1971.4329632602808</v>
      </c>
      <c r="V125">
        <v>1973.7839677347783</v>
      </c>
      <c r="W125">
        <v>1895.922652331509</v>
      </c>
      <c r="X125">
        <v>1874.5419143108634</v>
      </c>
      <c r="Y125">
        <v>1819.2328852701951</v>
      </c>
      <c r="Z125">
        <v>1819.6881275136095</v>
      </c>
      <c r="AA125">
        <v>1883.2060834902916</v>
      </c>
      <c r="AB125">
        <v>1932.2688313843996</v>
      </c>
      <c r="AC125">
        <v>1883.263200557896</v>
      </c>
      <c r="AD125">
        <v>2038.5217759514569</v>
      </c>
      <c r="AE125">
        <v>1997.8574852574241</v>
      </c>
      <c r="AF125">
        <v>1970.8258812274446</v>
      </c>
      <c r="AG125">
        <v>2039.4298399491042</v>
      </c>
      <c r="AH125">
        <v>1963.5348835241166</v>
      </c>
      <c r="AI125">
        <v>1897.0619217901406</v>
      </c>
      <c r="AJ125">
        <v>2007.9870377941893</v>
      </c>
      <c r="AK125">
        <v>2002.7182177918621</v>
      </c>
      <c r="AL125" s="57">
        <f t="shared" si="10"/>
        <v>-1.9947930492453653E-2</v>
      </c>
      <c r="AM125" s="57">
        <f t="shared" si="11"/>
        <v>-1.3530296444791926E-2</v>
      </c>
      <c r="AN125" s="57">
        <f t="shared" si="12"/>
        <v>3.4809751269824302E-2</v>
      </c>
      <c r="AO125" s="57">
        <f t="shared" si="13"/>
        <v>-3.7213810908484926E-2</v>
      </c>
      <c r="AP125" s="57">
        <f t="shared" si="14"/>
        <v>-3.3853720803101589E-2</v>
      </c>
      <c r="AQ125" s="57">
        <f t="shared" si="15"/>
        <v>5.8472058676595821E-2</v>
      </c>
      <c r="AR125" s="58">
        <f t="shared" si="16"/>
        <v>-1.2447019221638534E-2</v>
      </c>
      <c r="AS125" s="58">
        <f t="shared" si="17"/>
        <v>-5.3114520278175169E-3</v>
      </c>
      <c r="AT125" s="58">
        <f t="shared" si="18"/>
        <v>-4.0062634050222132E-3</v>
      </c>
    </row>
    <row r="126" spans="1:46">
      <c r="A126" t="s">
        <v>623</v>
      </c>
      <c r="B126" t="s">
        <v>624</v>
      </c>
      <c r="C126" t="s">
        <v>628</v>
      </c>
      <c r="D126" t="s">
        <v>629</v>
      </c>
      <c r="W126">
        <v>7032.4522972200448</v>
      </c>
      <c r="X126">
        <v>7327.4391970932456</v>
      </c>
      <c r="Y126">
        <v>7627.8914299613816</v>
      </c>
      <c r="Z126">
        <v>8040.5938137586145</v>
      </c>
      <c r="AA126">
        <v>8105.3749316137291</v>
      </c>
      <c r="AB126">
        <v>8486.5654967282553</v>
      </c>
      <c r="AC126">
        <v>8796.629620126927</v>
      </c>
      <c r="AD126">
        <v>9445.1054761886971</v>
      </c>
      <c r="AE126">
        <v>10031.044169921308</v>
      </c>
      <c r="AF126">
        <v>10436.168845932314</v>
      </c>
      <c r="AG126">
        <v>10755.167539346634</v>
      </c>
      <c r="AH126">
        <v>11318.46225030805</v>
      </c>
      <c r="AI126">
        <v>10706.513975629761</v>
      </c>
      <c r="AJ126">
        <v>11884.179915389663</v>
      </c>
      <c r="AK126">
        <v>12469.44646825599</v>
      </c>
      <c r="AL126" s="57">
        <f t="shared" si="10"/>
        <v>6.2036225557223698E-2</v>
      </c>
      <c r="AM126" s="57">
        <f t="shared" si="11"/>
        <v>4.0387089235016729E-2</v>
      </c>
      <c r="AN126" s="57">
        <f t="shared" si="12"/>
        <v>3.0566647408991985E-2</v>
      </c>
      <c r="AO126" s="57">
        <f t="shared" si="13"/>
        <v>5.237433158532049E-2</v>
      </c>
      <c r="AP126" s="57">
        <f t="shared" si="14"/>
        <v>-5.4066379437863438E-2</v>
      </c>
      <c r="AQ126" s="57">
        <f t="shared" si="15"/>
        <v>0.10999527413315974</v>
      </c>
      <c r="AR126" s="58">
        <f t="shared" si="16"/>
        <v>1.7315422197866442E-2</v>
      </c>
      <c r="AS126" s="58">
        <f t="shared" si="17"/>
        <v>4.1109356076443067E-2</v>
      </c>
      <c r="AT126" s="58" t="e">
        <f t="shared" si="18"/>
        <v>#DIV/0!</v>
      </c>
    </row>
    <row r="127" spans="1:46">
      <c r="A127" t="s">
        <v>89</v>
      </c>
      <c r="B127" t="s">
        <v>275</v>
      </c>
      <c r="C127" t="s">
        <v>628</v>
      </c>
      <c r="D127" t="s">
        <v>629</v>
      </c>
      <c r="G127">
        <v>41446.963751150128</v>
      </c>
      <c r="H127">
        <v>54426.326135083938</v>
      </c>
      <c r="I127">
        <v>59468.751485721768</v>
      </c>
      <c r="J127">
        <v>61826.118273090899</v>
      </c>
      <c r="K127">
        <v>60443.918149045028</v>
      </c>
      <c r="L127">
        <v>59894.151401292736</v>
      </c>
      <c r="M127">
        <v>60105.805932467687</v>
      </c>
      <c r="N127">
        <v>57210.536486430159</v>
      </c>
      <c r="O127">
        <v>58117.180581133107</v>
      </c>
      <c r="P127">
        <v>56580.98936856036</v>
      </c>
      <c r="Q127">
        <v>56701.059407410976</v>
      </c>
      <c r="R127">
        <v>64811.181955685061</v>
      </c>
      <c r="S127">
        <v>69723.617292818701</v>
      </c>
      <c r="T127">
        <v>74294.346664797064</v>
      </c>
      <c r="U127">
        <v>75551.110915814905</v>
      </c>
      <c r="V127">
        <v>75498.230356989967</v>
      </c>
      <c r="W127">
        <v>73162.900443446415</v>
      </c>
      <c r="X127">
        <v>64468.793437849788</v>
      </c>
      <c r="Y127">
        <v>59780.029854140725</v>
      </c>
      <c r="Z127">
        <v>61356.935596287425</v>
      </c>
      <c r="AA127">
        <v>60588.155959300064</v>
      </c>
      <c r="AB127">
        <v>57051.743802512123</v>
      </c>
      <c r="AC127">
        <v>55583.561668785245</v>
      </c>
      <c r="AD127">
        <v>53808.125761484458</v>
      </c>
      <c r="AE127">
        <v>53476.121037680445</v>
      </c>
      <c r="AF127">
        <v>50007.29953660172</v>
      </c>
      <c r="AG127">
        <v>48943.006216304915</v>
      </c>
      <c r="AH127">
        <v>47314.796837397298</v>
      </c>
      <c r="AI127">
        <v>43922.630209562616</v>
      </c>
      <c r="AJ127">
        <v>45652.278400988987</v>
      </c>
      <c r="AK127">
        <v>49168.591708767744</v>
      </c>
      <c r="AL127" s="57">
        <f t="shared" si="10"/>
        <v>-6.1701596014641412E-3</v>
      </c>
      <c r="AM127" s="57">
        <f t="shared" si="11"/>
        <v>-6.4866737410413836E-2</v>
      </c>
      <c r="AN127" s="57">
        <f t="shared" si="12"/>
        <v>-2.1282759320323218E-2</v>
      </c>
      <c r="AO127" s="57">
        <f t="shared" si="13"/>
        <v>-3.3267457493552859E-2</v>
      </c>
      <c r="AP127" s="57">
        <f t="shared" si="14"/>
        <v>-7.1693568493852985E-2</v>
      </c>
      <c r="AQ127" s="57">
        <f t="shared" si="15"/>
        <v>3.9379431130920774E-2</v>
      </c>
      <c r="AR127" s="58">
        <f t="shared" si="16"/>
        <v>-4.7777630679535721E-2</v>
      </c>
      <c r="AS127" s="58">
        <f t="shared" si="17"/>
        <v>-3.9805651408096637E-2</v>
      </c>
      <c r="AT127" s="58">
        <f t="shared" si="18"/>
        <v>-0.37373790717492916</v>
      </c>
    </row>
    <row r="128" spans="1:46">
      <c r="A128" t="s">
        <v>90</v>
      </c>
      <c r="B128" t="s">
        <v>276</v>
      </c>
      <c r="C128" t="s">
        <v>628</v>
      </c>
      <c r="D128" t="s">
        <v>629</v>
      </c>
      <c r="E128">
        <v>5158.3175693885651</v>
      </c>
      <c r="F128">
        <v>4671.5228499562645</v>
      </c>
      <c r="G128">
        <v>3978.9099143113222</v>
      </c>
      <c r="H128">
        <v>3362.8290003688899</v>
      </c>
      <c r="I128">
        <v>2688.3517784857536</v>
      </c>
      <c r="J128">
        <v>2517.284449862309</v>
      </c>
      <c r="K128">
        <v>2656.0177195649821</v>
      </c>
      <c r="L128">
        <v>2877.0985692159893</v>
      </c>
      <c r="M128">
        <v>2893.4175346387542</v>
      </c>
      <c r="N128">
        <v>2954.9541223683432</v>
      </c>
      <c r="O128">
        <v>3078.9092516517658</v>
      </c>
      <c r="P128">
        <v>3212.1335470955837</v>
      </c>
      <c r="Q128">
        <v>3182.2328948347736</v>
      </c>
      <c r="R128">
        <v>3370.4301992036872</v>
      </c>
      <c r="S128">
        <v>3563.8753630916995</v>
      </c>
      <c r="T128">
        <v>3517.7205088488886</v>
      </c>
      <c r="U128">
        <v>3588.0899181607911</v>
      </c>
      <c r="V128">
        <v>3857.6539090044439</v>
      </c>
      <c r="W128">
        <v>4142.211454027004</v>
      </c>
      <c r="X128">
        <v>4210.6263473170538</v>
      </c>
      <c r="Y128">
        <v>4141.0772055994821</v>
      </c>
      <c r="Z128">
        <v>4334.660788925702</v>
      </c>
      <c r="AA128">
        <v>4259.3182038699269</v>
      </c>
      <c r="AB128">
        <v>4631.4032666144767</v>
      </c>
      <c r="AC128">
        <v>4722.0860022870093</v>
      </c>
      <c r="AD128">
        <v>4805.1410923838812</v>
      </c>
      <c r="AE128">
        <v>4912.3824843088523</v>
      </c>
      <c r="AF128">
        <v>5046.691535490947</v>
      </c>
      <c r="AG128">
        <v>5133.1519144298945</v>
      </c>
      <c r="AH128">
        <v>5258.3666963114174</v>
      </c>
      <c r="AI128">
        <v>4726.1965588636149</v>
      </c>
      <c r="AJ128">
        <v>4933.7856501557326</v>
      </c>
      <c r="AK128">
        <v>5193.707867625666</v>
      </c>
      <c r="AL128" s="57">
        <f t="shared" si="10"/>
        <v>2.2318052657173394E-2</v>
      </c>
      <c r="AM128" s="57">
        <f t="shared" si="11"/>
        <v>2.7340918914824947E-2</v>
      </c>
      <c r="AN128" s="57">
        <f t="shared" si="12"/>
        <v>1.7132091060234889E-2</v>
      </c>
      <c r="AO128" s="57">
        <f t="shared" si="13"/>
        <v>2.4393352070787029E-2</v>
      </c>
      <c r="AP128" s="57">
        <f t="shared" si="14"/>
        <v>-0.10120445533422071</v>
      </c>
      <c r="AQ128" s="57">
        <f t="shared" si="15"/>
        <v>4.3923076136729959E-2</v>
      </c>
      <c r="AR128" s="58">
        <f t="shared" si="16"/>
        <v>-8.0845233220934593E-3</v>
      </c>
      <c r="AS128" s="58">
        <f t="shared" si="17"/>
        <v>2.2955454015282289E-2</v>
      </c>
      <c r="AT128" s="58">
        <f t="shared" si="18"/>
        <v>0.46550583074762764</v>
      </c>
    </row>
    <row r="129" spans="1:46">
      <c r="A129" t="s">
        <v>91</v>
      </c>
      <c r="B129" t="s">
        <v>277</v>
      </c>
      <c r="C129" t="s">
        <v>628</v>
      </c>
      <c r="D129" t="s">
        <v>629</v>
      </c>
      <c r="E129">
        <v>1939.0862386128717</v>
      </c>
      <c r="F129">
        <v>1966.4386802799975</v>
      </c>
      <c r="G129">
        <v>2019.3913448036924</v>
      </c>
      <c r="H129">
        <v>2082.0975539981068</v>
      </c>
      <c r="I129">
        <v>2194.5268676407745</v>
      </c>
      <c r="J129">
        <v>2291.8744355978188</v>
      </c>
      <c r="K129">
        <v>2394.068351061238</v>
      </c>
      <c r="L129">
        <v>2505.6241751447956</v>
      </c>
      <c r="M129">
        <v>2557.1839550622676</v>
      </c>
      <c r="N129">
        <v>2696.163938814725</v>
      </c>
      <c r="O129">
        <v>2804.8182770006197</v>
      </c>
      <c r="P129">
        <v>2918.3873216516699</v>
      </c>
      <c r="Q129">
        <v>3043.4828437008978</v>
      </c>
      <c r="R129">
        <v>3181.0549761375059</v>
      </c>
      <c r="S129">
        <v>3336.8997825412048</v>
      </c>
      <c r="T129">
        <v>3522.2879003145658</v>
      </c>
      <c r="U129">
        <v>3765.6486679240547</v>
      </c>
      <c r="V129">
        <v>3988.1697214105589</v>
      </c>
      <c r="W129">
        <v>4234.0018904216358</v>
      </c>
      <c r="X129">
        <v>4482.8997617625937</v>
      </c>
      <c r="Y129">
        <v>4793.2239845691347</v>
      </c>
      <c r="Z129">
        <v>5103.5489595288509</v>
      </c>
      <c r="AA129">
        <v>5434.8346857356228</v>
      </c>
      <c r="AB129">
        <v>5789.2754002846668</v>
      </c>
      <c r="AC129">
        <v>6145.4972185185543</v>
      </c>
      <c r="AD129">
        <v>6499.0729317820023</v>
      </c>
      <c r="AE129">
        <v>6850.5809067971923</v>
      </c>
      <c r="AF129">
        <v>7211.2590892488543</v>
      </c>
      <c r="AG129">
        <v>7546.3342536598439</v>
      </c>
      <c r="AH129">
        <v>7840.0713830942832</v>
      </c>
      <c r="AI129">
        <v>7763.9488813409635</v>
      </c>
      <c r="AJ129">
        <v>7846.9750222927596</v>
      </c>
      <c r="AK129">
        <v>7947.6587971544386</v>
      </c>
      <c r="AL129" s="57">
        <f t="shared" si="10"/>
        <v>5.4085864046275411E-2</v>
      </c>
      <c r="AM129" s="57">
        <f t="shared" si="11"/>
        <v>5.2649284397735481E-2</v>
      </c>
      <c r="AN129" s="57">
        <f t="shared" si="12"/>
        <v>4.646555618984035E-2</v>
      </c>
      <c r="AO129" s="57">
        <f t="shared" si="13"/>
        <v>3.8924479033244759E-2</v>
      </c>
      <c r="AP129" s="57">
        <f t="shared" si="14"/>
        <v>-9.7094143705712104E-3</v>
      </c>
      <c r="AQ129" s="57">
        <f t="shared" si="15"/>
        <v>1.0693803143311803E-2</v>
      </c>
      <c r="AR129" s="58">
        <f t="shared" si="16"/>
        <v>3.2082476312562343E-2</v>
      </c>
      <c r="AS129" s="58">
        <f t="shared" si="17"/>
        <v>4.6013106540273525E-2</v>
      </c>
      <c r="AT129" s="58">
        <f t="shared" si="18"/>
        <v>1.0819975718596171</v>
      </c>
    </row>
    <row r="130" spans="1:46">
      <c r="A130" t="s">
        <v>520</v>
      </c>
      <c r="B130" t="s">
        <v>521</v>
      </c>
      <c r="C130" t="s">
        <v>628</v>
      </c>
      <c r="D130" t="s">
        <v>629</v>
      </c>
      <c r="E130">
        <v>5302.3843464622259</v>
      </c>
      <c r="F130">
        <v>5234.6949224578711</v>
      </c>
      <c r="G130">
        <v>5100.718835772841</v>
      </c>
      <c r="H130">
        <v>5186.8242890781157</v>
      </c>
      <c r="I130">
        <v>5275.2382218015009</v>
      </c>
      <c r="J130">
        <v>5471.3987377940912</v>
      </c>
      <c r="K130">
        <v>5657.0948717776437</v>
      </c>
      <c r="L130">
        <v>5873.5710066147249</v>
      </c>
      <c r="M130">
        <v>5925.3709575880712</v>
      </c>
      <c r="N130">
        <v>6137.2895296876322</v>
      </c>
      <c r="O130">
        <v>6515.0791687057044</v>
      </c>
      <c r="P130">
        <v>6790.9091225454131</v>
      </c>
      <c r="Q130">
        <v>7135.0245953928516</v>
      </c>
      <c r="R130">
        <v>7566.152576380342</v>
      </c>
      <c r="S130">
        <v>8116.3719876304513</v>
      </c>
      <c r="T130">
        <v>8663.8950759565159</v>
      </c>
      <c r="U130">
        <v>9382.6056519958493</v>
      </c>
      <c r="V130">
        <v>10237.596814675875</v>
      </c>
      <c r="W130">
        <v>10848.950793674563</v>
      </c>
      <c r="X130">
        <v>11070.293075967506</v>
      </c>
      <c r="Y130">
        <v>11837.433149074062</v>
      </c>
      <c r="Z130">
        <v>12565.573591333012</v>
      </c>
      <c r="AA130">
        <v>13183.400262870715</v>
      </c>
      <c r="AB130">
        <v>13773.774568463648</v>
      </c>
      <c r="AC130">
        <v>14339.344598912645</v>
      </c>
      <c r="AD130">
        <v>14843.294091419584</v>
      </c>
      <c r="AE130">
        <v>15364.07864697934</v>
      </c>
      <c r="AF130">
        <v>16041.070868379846</v>
      </c>
      <c r="AG130">
        <v>16788.450235788478</v>
      </c>
      <c r="AH130">
        <v>17454.709343434966</v>
      </c>
      <c r="AI130">
        <v>17345.03672849045</v>
      </c>
      <c r="AJ130">
        <v>18541.055850835979</v>
      </c>
      <c r="AK130">
        <v>19079.189503154143</v>
      </c>
      <c r="AL130" s="57">
        <f t="shared" si="10"/>
        <v>3.5085510827465465E-2</v>
      </c>
      <c r="AM130" s="57">
        <f t="shared" si="11"/>
        <v>4.4063313977737661E-2</v>
      </c>
      <c r="AN130" s="57">
        <f t="shared" si="12"/>
        <v>4.6591613087494418E-2</v>
      </c>
      <c r="AO130" s="57">
        <f t="shared" si="13"/>
        <v>3.9685563484960801E-2</v>
      </c>
      <c r="AP130" s="57">
        <f t="shared" si="14"/>
        <v>-6.2832679013223756E-3</v>
      </c>
      <c r="AQ130" s="57">
        <f t="shared" si="15"/>
        <v>6.8954545387671817E-2</v>
      </c>
      <c r="AR130" s="58">
        <f t="shared" si="16"/>
        <v>3.1014305662217623E-2</v>
      </c>
      <c r="AS130" s="58">
        <f t="shared" si="17"/>
        <v>4.3446830183397622E-2</v>
      </c>
      <c r="AT130" s="58">
        <f t="shared" si="18"/>
        <v>0.86032643711526291</v>
      </c>
    </row>
    <row r="131" spans="1:46">
      <c r="A131" t="s">
        <v>508</v>
      </c>
      <c r="B131" t="s">
        <v>509</v>
      </c>
      <c r="C131" t="s">
        <v>628</v>
      </c>
      <c r="D131" t="s">
        <v>629</v>
      </c>
      <c r="E131">
        <v>10552.997206261301</v>
      </c>
      <c r="F131">
        <v>10700.510660476102</v>
      </c>
      <c r="G131">
        <v>10811.414528767631</v>
      </c>
      <c r="H131">
        <v>11125.952577208129</v>
      </c>
      <c r="I131">
        <v>11527.195197583953</v>
      </c>
      <c r="J131">
        <v>11409.781320574521</v>
      </c>
      <c r="K131">
        <v>11683.239843663641</v>
      </c>
      <c r="L131">
        <v>12113.897347691987</v>
      </c>
      <c r="M131">
        <v>12253.45379587623</v>
      </c>
      <c r="N131">
        <v>12136.568620483415</v>
      </c>
      <c r="O131">
        <v>12386.211969534492</v>
      </c>
      <c r="P131">
        <v>12262.217332264001</v>
      </c>
      <c r="Q131">
        <v>12165.070509040565</v>
      </c>
      <c r="R131">
        <v>12313.774283074057</v>
      </c>
      <c r="S131">
        <v>12823.932444772592</v>
      </c>
      <c r="T131">
        <v>13166.746969105054</v>
      </c>
      <c r="U131">
        <v>13667.918196723203</v>
      </c>
      <c r="V131">
        <v>14219.922631576625</v>
      </c>
      <c r="W131">
        <v>14583.560587839938</v>
      </c>
      <c r="X131">
        <v>14127.682938614073</v>
      </c>
      <c r="Y131">
        <v>14884.617745509455</v>
      </c>
      <c r="Z131">
        <v>15392.471532407581</v>
      </c>
      <c r="AA131">
        <v>15634.946228435001</v>
      </c>
      <c r="AB131">
        <v>15921.650975397491</v>
      </c>
      <c r="AC131">
        <v>16005.18243711198</v>
      </c>
      <c r="AD131">
        <v>15953.389370469491</v>
      </c>
      <c r="AE131">
        <v>15805.815479584769</v>
      </c>
      <c r="AF131">
        <v>15960.173339977677</v>
      </c>
      <c r="AG131">
        <v>16090.443428776573</v>
      </c>
      <c r="AH131">
        <v>16075.421880532005</v>
      </c>
      <c r="AI131">
        <v>14911.008025523772</v>
      </c>
      <c r="AJ131">
        <v>15840.811742496731</v>
      </c>
      <c r="AK131">
        <v>16335.717018110494</v>
      </c>
      <c r="AL131" s="57">
        <f t="shared" ref="AL131:AL194" si="19">(AE131-AD131)/AD131</f>
        <v>-9.2503158706756117E-3</v>
      </c>
      <c r="AM131" s="57">
        <f t="shared" ref="AM131:AM194" si="20">(AF131-AE131)/AE131</f>
        <v>9.7658903200711251E-3</v>
      </c>
      <c r="AN131" s="57">
        <f t="shared" ref="AN131:AN194" si="21">(AG131-AF131)/AF131</f>
        <v>8.1621976167758851E-3</v>
      </c>
      <c r="AO131" s="57">
        <f t="shared" ref="AO131:AO194" si="22">(AH131-AG131)/AG131</f>
        <v>-9.3356956326650709E-4</v>
      </c>
      <c r="AP131" s="57">
        <f t="shared" ref="AP131:AP194" si="23">(AI131-AH131)/AH131</f>
        <v>-7.2434419678800863E-2</v>
      </c>
      <c r="AQ131" s="57">
        <f t="shared" ref="AQ131:AQ194" si="24">(AJ131-AI131)/AI131</f>
        <v>6.235686516842974E-2</v>
      </c>
      <c r="AR131" s="58">
        <f t="shared" ref="AR131:AR194" si="25">AVERAGE(AM131:AP131)</f>
        <v>-1.3859975326305091E-2</v>
      </c>
      <c r="AS131" s="58">
        <f t="shared" ref="AS131:AS194" si="26">AVERAGE(AM131:AO131)</f>
        <v>5.6648394578601678E-3</v>
      </c>
      <c r="AT131" s="58">
        <f t="shared" ref="AT131:AT194" si="27">(AH131-U131)/U131</f>
        <v>0.17614267580164369</v>
      </c>
    </row>
    <row r="132" spans="1:46">
      <c r="A132" t="s">
        <v>504</v>
      </c>
      <c r="B132" t="s">
        <v>505</v>
      </c>
      <c r="C132" t="s">
        <v>628</v>
      </c>
      <c r="D132" t="s">
        <v>629</v>
      </c>
      <c r="E132">
        <v>10416.379758918254</v>
      </c>
      <c r="F132">
        <v>10545.933510087487</v>
      </c>
      <c r="G132">
        <v>10613.678123667662</v>
      </c>
      <c r="H132">
        <v>10919.181643844495</v>
      </c>
      <c r="I132">
        <v>11317.60178486736</v>
      </c>
      <c r="J132">
        <v>11158.544026677515</v>
      </c>
      <c r="K132">
        <v>11414.68363672168</v>
      </c>
      <c r="L132">
        <v>11821.14424519137</v>
      </c>
      <c r="M132">
        <v>11937.411628834767</v>
      </c>
      <c r="N132">
        <v>11808.428676282056</v>
      </c>
      <c r="O132">
        <v>12049.254971330703</v>
      </c>
      <c r="P132">
        <v>11901.012850917856</v>
      </c>
      <c r="Q132">
        <v>11794.10019881267</v>
      </c>
      <c r="R132">
        <v>11928.696425418641</v>
      </c>
      <c r="S132">
        <v>12406.969693995106</v>
      </c>
      <c r="T132">
        <v>12736.850219584016</v>
      </c>
      <c r="U132">
        <v>13224.944105516968</v>
      </c>
      <c r="V132">
        <v>13768.104918156176</v>
      </c>
      <c r="W132">
        <v>14124.422259041563</v>
      </c>
      <c r="X132">
        <v>13667.433062057089</v>
      </c>
      <c r="Y132">
        <v>14426.651639271362</v>
      </c>
      <c r="Z132">
        <v>14911.73111523463</v>
      </c>
      <c r="AA132">
        <v>15110.438188321938</v>
      </c>
      <c r="AB132">
        <v>15382.046474235185</v>
      </c>
      <c r="AC132">
        <v>15454.917901700004</v>
      </c>
      <c r="AD132">
        <v>15386.007666180923</v>
      </c>
      <c r="AE132">
        <v>15220.116362049581</v>
      </c>
      <c r="AF132">
        <v>15367.633831102457</v>
      </c>
      <c r="AG132">
        <v>15460.082116878921</v>
      </c>
      <c r="AH132">
        <v>15412.505649870371</v>
      </c>
      <c r="AI132">
        <v>14300.67284829938</v>
      </c>
      <c r="AJ132">
        <v>15140.785597890736</v>
      </c>
      <c r="AK132">
        <v>15585.843052590482</v>
      </c>
      <c r="AL132" s="57">
        <f t="shared" si="19"/>
        <v>-1.0781959019556354E-2</v>
      </c>
      <c r="AM132" s="57">
        <f t="shared" si="20"/>
        <v>9.6922694638985965E-3</v>
      </c>
      <c r="AN132" s="57">
        <f t="shared" si="21"/>
        <v>6.0157787979928179E-3</v>
      </c>
      <c r="AO132" s="57">
        <f t="shared" si="22"/>
        <v>-3.0773747932818069E-3</v>
      </c>
      <c r="AP132" s="57">
        <f t="shared" si="23"/>
        <v>-7.2138354841760691E-2</v>
      </c>
      <c r="AQ132" s="57">
        <f t="shared" si="24"/>
        <v>5.8746379174128192E-2</v>
      </c>
      <c r="AR132" s="58">
        <f t="shared" si="25"/>
        <v>-1.4876920343287772E-2</v>
      </c>
      <c r="AS132" s="58">
        <f t="shared" si="26"/>
        <v>4.2102244895365357E-3</v>
      </c>
      <c r="AT132" s="58">
        <f t="shared" si="27"/>
        <v>0.16541177995911763</v>
      </c>
    </row>
    <row r="133" spans="1:46">
      <c r="A133" t="s">
        <v>597</v>
      </c>
      <c r="B133" t="s">
        <v>598</v>
      </c>
      <c r="C133" t="s">
        <v>628</v>
      </c>
      <c r="D133" t="s">
        <v>629</v>
      </c>
      <c r="E133">
        <v>10525.694925545264</v>
      </c>
      <c r="F133">
        <v>10672.942318502628</v>
      </c>
      <c r="G133">
        <v>10778.305845548952</v>
      </c>
      <c r="H133">
        <v>11088.920236606558</v>
      </c>
      <c r="I133">
        <v>11487.368881308357</v>
      </c>
      <c r="J133">
        <v>11357.211175502987</v>
      </c>
      <c r="K133">
        <v>11629.104127858667</v>
      </c>
      <c r="L133">
        <v>12054.069482584797</v>
      </c>
      <c r="M133">
        <v>12184.047724685106</v>
      </c>
      <c r="N133">
        <v>12050.125373823843</v>
      </c>
      <c r="O133">
        <v>12293.709930525634</v>
      </c>
      <c r="P133">
        <v>12151.978532296276</v>
      </c>
      <c r="Q133">
        <v>12050.401161029322</v>
      </c>
      <c r="R133">
        <v>12201.269205030725</v>
      </c>
      <c r="S133">
        <v>12696.611630006679</v>
      </c>
      <c r="T133">
        <v>13048.071000590589</v>
      </c>
      <c r="U133">
        <v>13557.631489367166</v>
      </c>
      <c r="V133">
        <v>14117.949963232775</v>
      </c>
      <c r="W133">
        <v>14489.9460848912</v>
      </c>
      <c r="X133">
        <v>14034.06796992859</v>
      </c>
      <c r="Y133">
        <v>14800.846498274519</v>
      </c>
      <c r="Z133">
        <v>15313.324398878036</v>
      </c>
      <c r="AA133">
        <v>15555.82399853618</v>
      </c>
      <c r="AB133">
        <v>15844.919357819799</v>
      </c>
      <c r="AC133">
        <v>15928.671721968858</v>
      </c>
      <c r="AD133">
        <v>15874.666770688775</v>
      </c>
      <c r="AE133">
        <v>15724.42528152149</v>
      </c>
      <c r="AF133">
        <v>15881.889535654242</v>
      </c>
      <c r="AG133">
        <v>16016.30925711662</v>
      </c>
      <c r="AH133">
        <v>15996.207828593611</v>
      </c>
      <c r="AI133">
        <v>14838.564399264502</v>
      </c>
      <c r="AJ133">
        <v>15769.527464657531</v>
      </c>
      <c r="AK133">
        <v>16255.649091903893</v>
      </c>
      <c r="AL133" s="57">
        <f t="shared" si="19"/>
        <v>-9.4642294756506849E-3</v>
      </c>
      <c r="AM133" s="57">
        <f t="shared" si="20"/>
        <v>1.0013991056181604E-2</v>
      </c>
      <c r="AN133" s="57">
        <f t="shared" si="21"/>
        <v>8.4637108928765081E-3</v>
      </c>
      <c r="AO133" s="57">
        <f t="shared" si="22"/>
        <v>-1.2550599642097147E-3</v>
      </c>
      <c r="AP133" s="57">
        <f t="shared" si="23"/>
        <v>-7.2369866766784169E-2</v>
      </c>
      <c r="AQ133" s="57">
        <f t="shared" si="24"/>
        <v>6.2739429525889553E-2</v>
      </c>
      <c r="AR133" s="58">
        <f t="shared" si="25"/>
        <v>-1.3786806195483944E-2</v>
      </c>
      <c r="AS133" s="58">
        <f t="shared" si="26"/>
        <v>5.7408806616161328E-3</v>
      </c>
      <c r="AT133" s="58">
        <f t="shared" si="27"/>
        <v>0.1798674304681423</v>
      </c>
    </row>
    <row r="134" spans="1:46">
      <c r="A134" t="s">
        <v>92</v>
      </c>
      <c r="B134" t="s">
        <v>278</v>
      </c>
      <c r="C134" t="s">
        <v>628</v>
      </c>
      <c r="D134" t="s">
        <v>629</v>
      </c>
      <c r="J134">
        <v>9599.1460051205431</v>
      </c>
      <c r="K134">
        <v>9959.1210325689772</v>
      </c>
      <c r="L134">
        <v>10947.781178765124</v>
      </c>
      <c r="M134">
        <v>11751.714139009928</v>
      </c>
      <c r="N134">
        <v>12174.303761754116</v>
      </c>
      <c r="O134">
        <v>12989.898422307084</v>
      </c>
      <c r="P134">
        <v>13990.843843846922</v>
      </c>
      <c r="Q134">
        <v>15157.62079910208</v>
      </c>
      <c r="R134">
        <v>16593.91767804516</v>
      </c>
      <c r="S134">
        <v>18165.749405366845</v>
      </c>
      <c r="T134">
        <v>20331.700031661072</v>
      </c>
      <c r="U134">
        <v>22975.562755746891</v>
      </c>
      <c r="V134">
        <v>25466.782920641701</v>
      </c>
      <c r="W134">
        <v>24899.646383367704</v>
      </c>
      <c r="X134">
        <v>21704.32378518298</v>
      </c>
      <c r="Y134">
        <v>21173.401801435666</v>
      </c>
      <c r="Z134">
        <v>22117.406680793203</v>
      </c>
      <c r="AA134">
        <v>23970.452510636376</v>
      </c>
      <c r="AB134">
        <v>24715.065708629056</v>
      </c>
      <c r="AC134">
        <v>25423.489107202531</v>
      </c>
      <c r="AD134">
        <v>26628.354680837976</v>
      </c>
      <c r="AE134">
        <v>27509.336326602497</v>
      </c>
      <c r="AF134">
        <v>28673.563396266407</v>
      </c>
      <c r="AG134">
        <v>30051.402563503536</v>
      </c>
      <c r="AH134">
        <v>31038.679266874708</v>
      </c>
      <c r="AI134">
        <v>30568.501815632218</v>
      </c>
      <c r="AJ134">
        <v>32080.203817928119</v>
      </c>
      <c r="AK134">
        <v>32733.466298271858</v>
      </c>
      <c r="AL134" s="57">
        <f t="shared" si="19"/>
        <v>3.3084343975577434E-2</v>
      </c>
      <c r="AM134" s="57">
        <f t="shared" si="20"/>
        <v>4.232116165369141E-2</v>
      </c>
      <c r="AN134" s="57">
        <f t="shared" si="21"/>
        <v>4.805259633047694E-2</v>
      </c>
      <c r="AO134" s="57">
        <f t="shared" si="22"/>
        <v>3.2852932613873655E-2</v>
      </c>
      <c r="AP134" s="57">
        <f t="shared" si="23"/>
        <v>-1.5148113977397059E-2</v>
      </c>
      <c r="AQ134" s="57">
        <f t="shared" si="24"/>
        <v>4.9452930713236379E-2</v>
      </c>
      <c r="AR134" s="58">
        <f t="shared" si="25"/>
        <v>2.7019644155161237E-2</v>
      </c>
      <c r="AS134" s="58">
        <f t="shared" si="26"/>
        <v>4.1075563532680666E-2</v>
      </c>
      <c r="AT134" s="58">
        <f t="shared" si="27"/>
        <v>0.35094315629378808</v>
      </c>
    </row>
    <row r="135" spans="1:46">
      <c r="A135" t="s">
        <v>510</v>
      </c>
      <c r="B135" t="s">
        <v>511</v>
      </c>
      <c r="C135" t="s">
        <v>628</v>
      </c>
      <c r="D135" t="s">
        <v>629</v>
      </c>
      <c r="E135">
        <v>1604.6364372535086</v>
      </c>
      <c r="F135">
        <v>1594.8562143664005</v>
      </c>
      <c r="G135">
        <v>1562.0363455545953</v>
      </c>
      <c r="H135">
        <v>1523.6778261123914</v>
      </c>
      <c r="I135">
        <v>1492.9435093861705</v>
      </c>
      <c r="J135">
        <v>1540.1086889700562</v>
      </c>
      <c r="K135">
        <v>1587.5478934726809</v>
      </c>
      <c r="L135">
        <v>1636.8706990006417</v>
      </c>
      <c r="M135">
        <v>1658.8378495988864</v>
      </c>
      <c r="N135">
        <v>1686.508366866698</v>
      </c>
      <c r="O135">
        <v>1717.879717433688</v>
      </c>
      <c r="P135">
        <v>1768.3528165120092</v>
      </c>
      <c r="Q135">
        <v>1807.6871279283973</v>
      </c>
      <c r="R135">
        <v>1854.3468247096016</v>
      </c>
      <c r="S135">
        <v>1927.4227593201424</v>
      </c>
      <c r="T135">
        <v>2023.0630877817971</v>
      </c>
      <c r="U135">
        <v>2118.7399811493779</v>
      </c>
      <c r="V135">
        <v>2228.9801068711772</v>
      </c>
      <c r="W135">
        <v>2324.2011298567149</v>
      </c>
      <c r="X135">
        <v>2367.8276303859179</v>
      </c>
      <c r="Y135">
        <v>2455.7698683649587</v>
      </c>
      <c r="Z135">
        <v>2515.5397466081527</v>
      </c>
      <c r="AA135">
        <v>2559.3736803876318</v>
      </c>
      <c r="AB135">
        <v>2639.8662918044611</v>
      </c>
      <c r="AC135">
        <v>2734.4060058978098</v>
      </c>
      <c r="AD135">
        <v>2798.2606505864142</v>
      </c>
      <c r="AE135">
        <v>2872.7881083836483</v>
      </c>
      <c r="AF135">
        <v>2947.0801473961533</v>
      </c>
      <c r="AG135">
        <v>3020.9859602267966</v>
      </c>
      <c r="AH135">
        <v>3108.5534349347722</v>
      </c>
      <c r="AI135">
        <v>3068.7057805598365</v>
      </c>
      <c r="AJ135">
        <v>3061.0806452622833</v>
      </c>
      <c r="AK135">
        <v>3139.7173154855618</v>
      </c>
      <c r="AL135" s="57">
        <f t="shared" si="19"/>
        <v>2.663349383897309E-2</v>
      </c>
      <c r="AM135" s="57">
        <f t="shared" si="20"/>
        <v>2.5860605171574895E-2</v>
      </c>
      <c r="AN135" s="57">
        <f t="shared" si="21"/>
        <v>2.5077639268121576E-2</v>
      </c>
      <c r="AO135" s="57">
        <f t="shared" si="22"/>
        <v>2.8986389165940256E-2</v>
      </c>
      <c r="AP135" s="57">
        <f t="shared" si="23"/>
        <v>-1.2818713015229811E-2</v>
      </c>
      <c r="AQ135" s="57">
        <f t="shared" si="24"/>
        <v>-2.4848049447614875E-3</v>
      </c>
      <c r="AR135" s="58">
        <f t="shared" si="25"/>
        <v>1.6776480147601729E-2</v>
      </c>
      <c r="AS135" s="58">
        <f t="shared" si="26"/>
        <v>2.6641544535212242E-2</v>
      </c>
      <c r="AT135" s="58">
        <f t="shared" si="27"/>
        <v>0.46717080084949292</v>
      </c>
    </row>
    <row r="136" spans="1:46">
      <c r="A136" t="s">
        <v>93</v>
      </c>
      <c r="B136" t="s">
        <v>279</v>
      </c>
      <c r="C136" t="s">
        <v>628</v>
      </c>
      <c r="D136" t="s">
        <v>629</v>
      </c>
      <c r="E136">
        <v>5855.8052132974299</v>
      </c>
      <c r="F136">
        <v>8577.0381020606565</v>
      </c>
      <c r="G136">
        <v>9777.183219359913</v>
      </c>
      <c r="H136">
        <v>10621.637867330895</v>
      </c>
      <c r="I136">
        <v>11277.747369897575</v>
      </c>
      <c r="J136">
        <v>11788.268664176703</v>
      </c>
      <c r="K136">
        <v>12876.088579962206</v>
      </c>
      <c r="L136">
        <v>12779.701459064943</v>
      </c>
      <c r="M136">
        <v>13022.337118417881</v>
      </c>
      <c r="N136">
        <v>12736.769190714444</v>
      </c>
      <c r="O136">
        <v>12696.700941870526</v>
      </c>
      <c r="P136">
        <v>12978.278788607073</v>
      </c>
      <c r="Q136">
        <v>13249.079933107476</v>
      </c>
      <c r="R136">
        <v>13500.124083360917</v>
      </c>
      <c r="S136">
        <v>14181.52280956617</v>
      </c>
      <c r="T136">
        <v>14348.35785317461</v>
      </c>
      <c r="U136">
        <v>14333.536859360333</v>
      </c>
      <c r="V136">
        <v>15375.722730698093</v>
      </c>
      <c r="W136">
        <v>16502.519358634028</v>
      </c>
      <c r="X136">
        <v>17957.695123158715</v>
      </c>
      <c r="Y136">
        <v>19216.49054303404</v>
      </c>
      <c r="Z136">
        <v>19193.920713397456</v>
      </c>
      <c r="AA136">
        <v>19179.517533529623</v>
      </c>
      <c r="AB136">
        <v>18158.562865895889</v>
      </c>
      <c r="AC136">
        <v>16843.412429349366</v>
      </c>
      <c r="AD136">
        <v>16591.797514991118</v>
      </c>
      <c r="AE136">
        <v>17227.503480421259</v>
      </c>
      <c r="AF136">
        <v>17808.076885992024</v>
      </c>
      <c r="AG136">
        <v>17937.568466993234</v>
      </c>
      <c r="AH136">
        <v>17185.047018369187</v>
      </c>
      <c r="AI136">
        <v>13791.270299543639</v>
      </c>
      <c r="AJ136">
        <v>12986.912832506738</v>
      </c>
      <c r="AL136" s="57">
        <f t="shared" si="19"/>
        <v>3.8314472247854059E-2</v>
      </c>
      <c r="AM136" s="57">
        <f t="shared" si="20"/>
        <v>3.3700379525714586E-2</v>
      </c>
      <c r="AN136" s="57">
        <f t="shared" si="21"/>
        <v>7.2715084189168659E-3</v>
      </c>
      <c r="AO136" s="57">
        <f t="shared" si="22"/>
        <v>-4.195225512358354E-2</v>
      </c>
      <c r="AP136" s="57">
        <f t="shared" si="23"/>
        <v>-0.19748428475045321</v>
      </c>
      <c r="AQ136" s="57">
        <f t="shared" si="24"/>
        <v>-5.8323667767103245E-2</v>
      </c>
      <c r="AR136" s="58">
        <f t="shared" si="25"/>
        <v>-4.9616162982351324E-2</v>
      </c>
      <c r="AS136" s="58">
        <f t="shared" si="26"/>
        <v>-3.2678905965069505E-4</v>
      </c>
      <c r="AT136" s="58">
        <f t="shared" si="27"/>
        <v>0.19893974439021392</v>
      </c>
    </row>
    <row r="137" spans="1:46">
      <c r="A137" t="s">
        <v>94</v>
      </c>
      <c r="B137" t="s">
        <v>280</v>
      </c>
      <c r="C137" t="s">
        <v>628</v>
      </c>
      <c r="D137" t="s">
        <v>629</v>
      </c>
      <c r="E137">
        <v>1265.9189095531283</v>
      </c>
      <c r="F137">
        <v>1331.5270592349061</v>
      </c>
      <c r="G137">
        <v>1401.9321008158884</v>
      </c>
      <c r="H137">
        <v>1430.3787211140618</v>
      </c>
      <c r="I137">
        <v>1495.9483020591476</v>
      </c>
      <c r="J137">
        <v>1526.4546970179088</v>
      </c>
      <c r="K137">
        <v>1594.561686264796</v>
      </c>
      <c r="L137">
        <v>1638.963564008875</v>
      </c>
      <c r="M137">
        <v>1653.2195862232281</v>
      </c>
      <c r="N137">
        <v>1653.9226910034167</v>
      </c>
      <c r="O137">
        <v>1714.2501763987505</v>
      </c>
      <c r="P137">
        <v>1774.5561172702185</v>
      </c>
      <c r="Q137">
        <v>1789.13601715139</v>
      </c>
      <c r="R137">
        <v>1874.9442133673911</v>
      </c>
      <c r="S137">
        <v>1914.018167013377</v>
      </c>
      <c r="T137">
        <v>1988.332201222174</v>
      </c>
      <c r="U137">
        <v>2073.1157038620345</v>
      </c>
      <c r="V137">
        <v>2152.6562436825307</v>
      </c>
      <c r="W137">
        <v>2258.3768163635832</v>
      </c>
      <c r="X137">
        <v>2214.311607311543</v>
      </c>
      <c r="Y137">
        <v>2315.2767891729877</v>
      </c>
      <c r="Z137">
        <v>2404.3627744988989</v>
      </c>
      <c r="AA137">
        <v>2535.4708420700367</v>
      </c>
      <c r="AB137">
        <v>2557.0003198850181</v>
      </c>
      <c r="AC137">
        <v>2574.296385450908</v>
      </c>
      <c r="AD137">
        <v>2625.637083459108</v>
      </c>
      <c r="AE137">
        <v>2688.1345986965321</v>
      </c>
      <c r="AF137">
        <v>2571.6941126848806</v>
      </c>
      <c r="AG137">
        <v>2502.0332321475425</v>
      </c>
      <c r="AH137">
        <v>2452.0276669979489</v>
      </c>
      <c r="AI137">
        <v>2285.0827190355162</v>
      </c>
      <c r="AJ137">
        <v>2292.8527189440197</v>
      </c>
      <c r="AK137">
        <v>2282.0471850515455</v>
      </c>
      <c r="AL137" s="57">
        <f t="shared" si="19"/>
        <v>2.3802800330305973E-2</v>
      </c>
      <c r="AM137" s="57">
        <f t="shared" si="20"/>
        <v>-4.3316464163704126E-2</v>
      </c>
      <c r="AN137" s="57">
        <f t="shared" si="21"/>
        <v>-2.7087545207548497E-2</v>
      </c>
      <c r="AO137" s="57">
        <f t="shared" si="22"/>
        <v>-1.9985971611845017E-2</v>
      </c>
      <c r="AP137" s="57">
        <f t="shared" si="23"/>
        <v>-6.8084447092240888E-2</v>
      </c>
      <c r="AQ137" s="57">
        <f t="shared" si="24"/>
        <v>3.4003145023051937E-3</v>
      </c>
      <c r="AR137" s="58">
        <f t="shared" si="25"/>
        <v>-3.9618607018834628E-2</v>
      </c>
      <c r="AS137" s="58">
        <f t="shared" si="26"/>
        <v>-3.0129993661032545E-2</v>
      </c>
      <c r="AT137" s="58">
        <f t="shared" si="27"/>
        <v>0.18277415121116219</v>
      </c>
    </row>
    <row r="138" spans="1:46">
      <c r="A138" t="s">
        <v>95</v>
      </c>
      <c r="B138" t="s">
        <v>281</v>
      </c>
      <c r="C138" t="s">
        <v>628</v>
      </c>
      <c r="D138" t="s">
        <v>629</v>
      </c>
      <c r="O138">
        <v>1725.1448939202196</v>
      </c>
      <c r="P138">
        <v>1724.0597502842311</v>
      </c>
      <c r="Q138">
        <v>1742.7891422629934</v>
      </c>
      <c r="R138">
        <v>1207.7260320282808</v>
      </c>
      <c r="S138">
        <v>1224.5717499041159</v>
      </c>
      <c r="T138">
        <v>1232.4568567062631</v>
      </c>
      <c r="U138">
        <v>1258.729846262203</v>
      </c>
      <c r="V138">
        <v>1311.4452677591491</v>
      </c>
      <c r="W138">
        <v>1349.0282317064427</v>
      </c>
      <c r="X138">
        <v>1376.4531020817242</v>
      </c>
      <c r="Y138">
        <v>1418.6758185220524</v>
      </c>
      <c r="Z138">
        <v>1475.8392688466934</v>
      </c>
      <c r="AA138">
        <v>1538.4072209582571</v>
      </c>
      <c r="AB138">
        <v>1635.9582496699509</v>
      </c>
      <c r="AC138">
        <v>1613.8654797949885</v>
      </c>
      <c r="AD138">
        <v>1581.0551130224012</v>
      </c>
      <c r="AE138">
        <v>1525.4580133877666</v>
      </c>
      <c r="AF138">
        <v>1533.4112378777074</v>
      </c>
      <c r="AG138">
        <v>1521.7334706798383</v>
      </c>
      <c r="AH138">
        <v>1455.6376486721742</v>
      </c>
      <c r="AI138">
        <v>1383.8280991000138</v>
      </c>
      <c r="AJ138">
        <v>1423.2295889040295</v>
      </c>
      <c r="AK138">
        <v>1460.9235098683284</v>
      </c>
      <c r="AL138" s="57">
        <f t="shared" si="19"/>
        <v>-3.5164555097863204E-2</v>
      </c>
      <c r="AM138" s="57">
        <f t="shared" si="20"/>
        <v>5.2136633195679506E-3</v>
      </c>
      <c r="AN138" s="57">
        <f t="shared" si="21"/>
        <v>-7.6155482035148887E-3</v>
      </c>
      <c r="AO138" s="57">
        <f t="shared" si="22"/>
        <v>-4.3434558864066782E-2</v>
      </c>
      <c r="AP138" s="57">
        <f t="shared" si="23"/>
        <v>-4.9332022730838802E-2</v>
      </c>
      <c r="AQ138" s="57">
        <f t="shared" si="24"/>
        <v>2.847282103148565E-2</v>
      </c>
      <c r="AR138" s="58">
        <f t="shared" si="25"/>
        <v>-2.379211661971313E-2</v>
      </c>
      <c r="AS138" s="58">
        <f t="shared" si="26"/>
        <v>-1.5278814582671239E-2</v>
      </c>
      <c r="AT138" s="58">
        <f t="shared" si="27"/>
        <v>0.15643372801136701</v>
      </c>
    </row>
    <row r="139" spans="1:46">
      <c r="A139" t="s">
        <v>96</v>
      </c>
      <c r="B139" t="s">
        <v>282</v>
      </c>
      <c r="C139" t="s">
        <v>628</v>
      </c>
      <c r="D139" t="s">
        <v>629</v>
      </c>
      <c r="N139">
        <v>26668.444335879631</v>
      </c>
      <c r="O139">
        <v>27130.468340699383</v>
      </c>
      <c r="P139">
        <v>26040.312966882047</v>
      </c>
      <c r="Q139">
        <v>25173.154830270774</v>
      </c>
      <c r="R139">
        <v>27744.88084758868</v>
      </c>
      <c r="S139">
        <v>28244.261864592423</v>
      </c>
      <c r="T139">
        <v>30782.931468804552</v>
      </c>
      <c r="U139">
        <v>32040.953468484389</v>
      </c>
      <c r="V139">
        <v>33345.949138530763</v>
      </c>
      <c r="W139">
        <v>32590.659174656492</v>
      </c>
      <c r="X139">
        <v>30510.86057602373</v>
      </c>
      <c r="Y139">
        <v>31394.161745737631</v>
      </c>
      <c r="Z139">
        <v>16356.36266213475</v>
      </c>
      <c r="AA139">
        <v>32214.906325103198</v>
      </c>
      <c r="AB139">
        <v>25907.756890504159</v>
      </c>
      <c r="AC139">
        <v>19569.900488953397</v>
      </c>
      <c r="AD139">
        <v>19108.943826926807</v>
      </c>
      <c r="AE139">
        <v>18554.480603127795</v>
      </c>
      <c r="AF139">
        <v>24212.910927091474</v>
      </c>
      <c r="AG139">
        <v>25734.168628332969</v>
      </c>
      <c r="AH139">
        <v>22535.445619861668</v>
      </c>
      <c r="AI139">
        <v>15621.000033071854</v>
      </c>
      <c r="AJ139">
        <v>20273.881247716708</v>
      </c>
      <c r="AK139">
        <v>19796.587498285764</v>
      </c>
      <c r="AL139" s="57">
        <f t="shared" si="19"/>
        <v>-2.9015901078619854E-2</v>
      </c>
      <c r="AM139" s="57">
        <f t="shared" si="20"/>
        <v>0.30496301378599722</v>
      </c>
      <c r="AN139" s="57">
        <f t="shared" si="21"/>
        <v>6.2828368956637168E-2</v>
      </c>
      <c r="AO139" s="57">
        <f t="shared" si="22"/>
        <v>-0.12429867289163368</v>
      </c>
      <c r="AP139" s="57">
        <f t="shared" si="23"/>
        <v>-0.30682533212015789</v>
      </c>
      <c r="AQ139" s="57">
        <f t="shared" si="24"/>
        <v>0.29786064943307411</v>
      </c>
      <c r="AR139" s="58">
        <f t="shared" si="25"/>
        <v>-1.5833155567289293E-2</v>
      </c>
      <c r="AS139" s="58">
        <f t="shared" si="26"/>
        <v>8.1164236617000243E-2</v>
      </c>
      <c r="AT139" s="58">
        <f t="shared" si="27"/>
        <v>-0.29666744649070376</v>
      </c>
    </row>
    <row r="140" spans="1:46">
      <c r="A140" t="s">
        <v>514</v>
      </c>
      <c r="B140" t="s">
        <v>515</v>
      </c>
      <c r="C140" t="s">
        <v>628</v>
      </c>
      <c r="D140" t="s">
        <v>629</v>
      </c>
      <c r="AL140" s="57" t="e">
        <f t="shared" si="19"/>
        <v>#DIV/0!</v>
      </c>
      <c r="AM140" s="57" t="e">
        <f t="shared" si="20"/>
        <v>#DIV/0!</v>
      </c>
      <c r="AN140" s="57" t="e">
        <f t="shared" si="21"/>
        <v>#DIV/0!</v>
      </c>
      <c r="AO140" s="57" t="e">
        <f t="shared" si="22"/>
        <v>#DIV/0!</v>
      </c>
      <c r="AP140" s="57" t="e">
        <f t="shared" si="23"/>
        <v>#DIV/0!</v>
      </c>
      <c r="AQ140" s="57" t="e">
        <f t="shared" si="24"/>
        <v>#DIV/0!</v>
      </c>
      <c r="AR140" s="58" t="e">
        <f t="shared" si="25"/>
        <v>#DIV/0!</v>
      </c>
      <c r="AS140" s="58" t="e">
        <f t="shared" si="26"/>
        <v>#DIV/0!</v>
      </c>
      <c r="AT140" s="58" t="e">
        <f t="shared" si="27"/>
        <v>#DIV/0!</v>
      </c>
    </row>
    <row r="141" spans="1:46">
      <c r="A141" t="s">
        <v>97</v>
      </c>
      <c r="B141" t="s">
        <v>283</v>
      </c>
      <c r="C141" t="s">
        <v>628</v>
      </c>
      <c r="D141" t="s">
        <v>629</v>
      </c>
      <c r="J141">
        <v>10640.360031461289</v>
      </c>
      <c r="K141">
        <v>11274.640108297282</v>
      </c>
      <c r="L141">
        <v>12302.101204212595</v>
      </c>
      <c r="M141">
        <v>13317.907729071689</v>
      </c>
      <c r="N141">
        <v>13259.616950452804</v>
      </c>
      <c r="O141">
        <v>13846.683288460874</v>
      </c>
      <c r="P141">
        <v>14872.379094177519</v>
      </c>
      <c r="Q141">
        <v>16004.438899715924</v>
      </c>
      <c r="R141">
        <v>17839.782737622631</v>
      </c>
      <c r="S141">
        <v>19226.469265231419</v>
      </c>
      <c r="T141">
        <v>21053.184604818369</v>
      </c>
      <c r="U141">
        <v>22977.99664730471</v>
      </c>
      <c r="V141">
        <v>25835.368015711432</v>
      </c>
      <c r="W141">
        <v>26784.880034320424</v>
      </c>
      <c r="X141">
        <v>23065.061958152346</v>
      </c>
      <c r="Y141">
        <v>23942.760356755723</v>
      </c>
      <c r="Z141">
        <v>25968.583423452132</v>
      </c>
      <c r="AA141">
        <v>27330.895948385758</v>
      </c>
      <c r="AB141">
        <v>28589.026660162726</v>
      </c>
      <c r="AC141">
        <v>29855.831491032583</v>
      </c>
      <c r="AD141">
        <v>30748.19631095287</v>
      </c>
      <c r="AE141">
        <v>31925.803421231729</v>
      </c>
      <c r="AF141">
        <v>33761.871239796012</v>
      </c>
      <c r="AG141">
        <v>35446.708082913974</v>
      </c>
      <c r="AH141">
        <v>37184.453601321053</v>
      </c>
      <c r="AI141">
        <v>37166.296056782652</v>
      </c>
      <c r="AJ141">
        <v>39305.422626410844</v>
      </c>
      <c r="AK141">
        <v>39592.799092862064</v>
      </c>
      <c r="AL141" s="57">
        <f t="shared" si="19"/>
        <v>3.8298412640854047E-2</v>
      </c>
      <c r="AM141" s="57">
        <f t="shared" si="20"/>
        <v>5.7510465573537804E-2</v>
      </c>
      <c r="AN141" s="57">
        <f t="shared" si="21"/>
        <v>4.9903538555410416E-2</v>
      </c>
      <c r="AO141" s="57">
        <f t="shared" si="22"/>
        <v>4.9024172127417012E-2</v>
      </c>
      <c r="AP141" s="57">
        <f t="shared" si="23"/>
        <v>-4.8831010758096653E-4</v>
      </c>
      <c r="AQ141" s="57">
        <f t="shared" si="24"/>
        <v>5.7555548886551268E-2</v>
      </c>
      <c r="AR141" s="58">
        <f t="shared" si="25"/>
        <v>3.8987466537196071E-2</v>
      </c>
      <c r="AS141" s="58">
        <f t="shared" si="26"/>
        <v>5.2146058752121749E-2</v>
      </c>
      <c r="AT141" s="58">
        <f t="shared" si="27"/>
        <v>0.61826351409459113</v>
      </c>
    </row>
    <row r="142" spans="1:46">
      <c r="A142" t="s">
        <v>518</v>
      </c>
      <c r="B142" t="s">
        <v>519</v>
      </c>
      <c r="C142" t="s">
        <v>628</v>
      </c>
      <c r="D142" t="s">
        <v>629</v>
      </c>
      <c r="E142">
        <v>4357.6604667555803</v>
      </c>
      <c r="F142">
        <v>4314.986322447292</v>
      </c>
      <c r="G142">
        <v>4262.9282870703337</v>
      </c>
      <c r="H142">
        <v>4285.6564236949871</v>
      </c>
      <c r="I142">
        <v>4297.4949082346484</v>
      </c>
      <c r="J142">
        <v>4372.6504348960716</v>
      </c>
      <c r="K142">
        <v>4518.6470407723946</v>
      </c>
      <c r="L142">
        <v>4655.0265723154098</v>
      </c>
      <c r="M142">
        <v>4672.7701952430061</v>
      </c>
      <c r="N142">
        <v>4778.5771802888139</v>
      </c>
      <c r="O142">
        <v>4976.2831161099111</v>
      </c>
      <c r="P142">
        <v>5084.4957311806374</v>
      </c>
      <c r="Q142">
        <v>5241.4908661332875</v>
      </c>
      <c r="R142">
        <v>5476.7028109258727</v>
      </c>
      <c r="S142">
        <v>5804.4986967929844</v>
      </c>
      <c r="T142">
        <v>6121.9588505748416</v>
      </c>
      <c r="U142">
        <v>6510.1464181507126</v>
      </c>
      <c r="V142">
        <v>6957.7787526140564</v>
      </c>
      <c r="W142">
        <v>7234.5730468241572</v>
      </c>
      <c r="X142">
        <v>7321.5269293980709</v>
      </c>
      <c r="Y142">
        <v>7764.2355866452508</v>
      </c>
      <c r="Z142">
        <v>8107.2928592447388</v>
      </c>
      <c r="AA142">
        <v>8413.8295311596466</v>
      </c>
      <c r="AB142">
        <v>8724.7103033584845</v>
      </c>
      <c r="AC142">
        <v>9014.650679546834</v>
      </c>
      <c r="AD142">
        <v>9279.048049319259</v>
      </c>
      <c r="AE142">
        <v>9584.3969120889196</v>
      </c>
      <c r="AF142">
        <v>9942.9856163898567</v>
      </c>
      <c r="AG142">
        <v>10291.341377900513</v>
      </c>
      <c r="AH142">
        <v>10557.716443169358</v>
      </c>
      <c r="AI142">
        <v>10261.509335788982</v>
      </c>
      <c r="AJ142">
        <v>10853.239465442688</v>
      </c>
      <c r="AK142">
        <v>11150.593086367027</v>
      </c>
      <c r="AL142" s="57">
        <f t="shared" si="19"/>
        <v>3.2907347946329692E-2</v>
      </c>
      <c r="AM142" s="57">
        <f t="shared" si="20"/>
        <v>3.7413799489944395E-2</v>
      </c>
      <c r="AN142" s="57">
        <f t="shared" si="21"/>
        <v>3.5035327913623099E-2</v>
      </c>
      <c r="AO142" s="57">
        <f t="shared" si="22"/>
        <v>2.5883415532289619E-2</v>
      </c>
      <c r="AP142" s="57">
        <f t="shared" si="23"/>
        <v>-2.8055982463141137E-2</v>
      </c>
      <c r="AQ142" s="57">
        <f t="shared" si="24"/>
        <v>5.7665018886640183E-2</v>
      </c>
      <c r="AR142" s="58">
        <f t="shared" si="25"/>
        <v>1.7569140118178991E-2</v>
      </c>
      <c r="AS142" s="58">
        <f t="shared" si="26"/>
        <v>3.2777514311952367E-2</v>
      </c>
      <c r="AT142" s="58">
        <f t="shared" si="27"/>
        <v>0.62173256406856792</v>
      </c>
    </row>
    <row r="143" spans="1:46">
      <c r="A143" t="s">
        <v>512</v>
      </c>
      <c r="B143" t="s">
        <v>513</v>
      </c>
      <c r="C143" t="s">
        <v>628</v>
      </c>
      <c r="D143" t="s">
        <v>629</v>
      </c>
      <c r="E143">
        <v>1336.6564031954315</v>
      </c>
      <c r="F143">
        <v>1308.4753794038659</v>
      </c>
      <c r="G143">
        <v>1248.2392014957809</v>
      </c>
      <c r="H143">
        <v>1218.8691428337299</v>
      </c>
      <c r="I143">
        <v>1183.1458892153439</v>
      </c>
      <c r="J143">
        <v>1205.7630452273133</v>
      </c>
      <c r="K143">
        <v>1236.8236348448004</v>
      </c>
      <c r="L143">
        <v>1291.9969381780452</v>
      </c>
      <c r="M143">
        <v>1293.4553607238354</v>
      </c>
      <c r="N143">
        <v>1299.2058486094975</v>
      </c>
      <c r="O143">
        <v>1303.8446180358737</v>
      </c>
      <c r="P143">
        <v>1342.1466611164178</v>
      </c>
      <c r="Q143">
        <v>1355.8782842802702</v>
      </c>
      <c r="R143">
        <v>1383.2532333644097</v>
      </c>
      <c r="S143">
        <v>1430.4442156371188</v>
      </c>
      <c r="T143">
        <v>1486.2320750855251</v>
      </c>
      <c r="U143">
        <v>1540.4594001613661</v>
      </c>
      <c r="V143">
        <v>1600.1040456505718</v>
      </c>
      <c r="W143">
        <v>1649.611756412314</v>
      </c>
      <c r="X143">
        <v>1661.3082898697471</v>
      </c>
      <c r="Y143">
        <v>1729.6962104063505</v>
      </c>
      <c r="Z143">
        <v>1740.3834662482041</v>
      </c>
      <c r="AA143">
        <v>1703.098071230552</v>
      </c>
      <c r="AB143">
        <v>1749.9986531103891</v>
      </c>
      <c r="AC143">
        <v>1813.796169716876</v>
      </c>
      <c r="AD143">
        <v>1853.9991743441328</v>
      </c>
      <c r="AE143">
        <v>1890.7924412040868</v>
      </c>
      <c r="AF143">
        <v>1918.3901902225566</v>
      </c>
      <c r="AG143">
        <v>1937.1421244150149</v>
      </c>
      <c r="AH143">
        <v>1966.9805120140022</v>
      </c>
      <c r="AI143">
        <v>1927.798713920057</v>
      </c>
      <c r="AJ143">
        <v>1912.2336999805002</v>
      </c>
      <c r="AK143">
        <v>1940.037416771286</v>
      </c>
      <c r="AL143" s="57">
        <f t="shared" si="19"/>
        <v>1.9845352343789414E-2</v>
      </c>
      <c r="AM143" s="57">
        <f t="shared" si="20"/>
        <v>1.4595863838388906E-2</v>
      </c>
      <c r="AN143" s="57">
        <f t="shared" si="21"/>
        <v>9.7748280240542943E-3</v>
      </c>
      <c r="AO143" s="57">
        <f t="shared" si="22"/>
        <v>1.5403303259433282E-2</v>
      </c>
      <c r="AP143" s="57">
        <f t="shared" si="23"/>
        <v>-1.9919769339161744E-2</v>
      </c>
      <c r="AQ143" s="57">
        <f t="shared" si="24"/>
        <v>-8.0739829460236261E-3</v>
      </c>
      <c r="AR143" s="58">
        <f t="shared" si="25"/>
        <v>4.9635564456786841E-3</v>
      </c>
      <c r="AS143" s="58">
        <f t="shared" si="26"/>
        <v>1.3257998373958827E-2</v>
      </c>
      <c r="AT143" s="58">
        <f t="shared" si="27"/>
        <v>0.27687916462320084</v>
      </c>
    </row>
    <row r="144" spans="1:46">
      <c r="A144" t="s">
        <v>516</v>
      </c>
      <c r="B144" t="s">
        <v>517</v>
      </c>
      <c r="C144" t="s">
        <v>628</v>
      </c>
      <c r="D144" t="s">
        <v>629</v>
      </c>
      <c r="E144">
        <v>3151.2546159690123</v>
      </c>
      <c r="F144">
        <v>3119.4138057874707</v>
      </c>
      <c r="G144">
        <v>3111.8697008783902</v>
      </c>
      <c r="H144">
        <v>3050.6670721912992</v>
      </c>
      <c r="I144">
        <v>3012.7114658586593</v>
      </c>
      <c r="J144">
        <v>3063.5795750531129</v>
      </c>
      <c r="K144">
        <v>3161.6205925445825</v>
      </c>
      <c r="L144">
        <v>3201.6005236667042</v>
      </c>
      <c r="M144">
        <v>3270.2772135100554</v>
      </c>
      <c r="N144">
        <v>3371.0939864900752</v>
      </c>
      <c r="O144">
        <v>3456.4706299846644</v>
      </c>
      <c r="P144">
        <v>3540.866932906265</v>
      </c>
      <c r="Q144">
        <v>3641.8078623598235</v>
      </c>
      <c r="R144">
        <v>3813.9336213843012</v>
      </c>
      <c r="S144">
        <v>4008.0666139083528</v>
      </c>
      <c r="T144">
        <v>4185.142821204443</v>
      </c>
      <c r="U144">
        <v>4394.8838894757218</v>
      </c>
      <c r="V144">
        <v>4628.9687203096973</v>
      </c>
      <c r="W144">
        <v>4731.5650081853855</v>
      </c>
      <c r="X144">
        <v>4857.488900768959</v>
      </c>
      <c r="Y144">
        <v>5094.1508923262172</v>
      </c>
      <c r="Z144">
        <v>5243.1592838644065</v>
      </c>
      <c r="AA144">
        <v>5377.6848748726188</v>
      </c>
      <c r="AB144">
        <v>5549.6629962176958</v>
      </c>
      <c r="AC144">
        <v>5762.0891375518431</v>
      </c>
      <c r="AD144">
        <v>5961.7636749328321</v>
      </c>
      <c r="AE144">
        <v>6232.4889957462819</v>
      </c>
      <c r="AF144">
        <v>6468.3363651263071</v>
      </c>
      <c r="AG144">
        <v>6695.6479934171493</v>
      </c>
      <c r="AH144">
        <v>6845.0433299341357</v>
      </c>
      <c r="AI144">
        <v>6544.2179625222161</v>
      </c>
      <c r="AJ144">
        <v>6862.3665261715796</v>
      </c>
      <c r="AK144">
        <v>7127.774669507884</v>
      </c>
      <c r="AL144" s="57">
        <f t="shared" si="19"/>
        <v>4.5410273800646737E-2</v>
      </c>
      <c r="AM144" s="57">
        <f t="shared" si="20"/>
        <v>3.7841602213977858E-2</v>
      </c>
      <c r="AN144" s="57">
        <f t="shared" si="21"/>
        <v>3.5142208979171342E-2</v>
      </c>
      <c r="AO144" s="57">
        <f t="shared" si="22"/>
        <v>2.231230444967611E-2</v>
      </c>
      <c r="AP144" s="57">
        <f t="shared" si="23"/>
        <v>-4.3947912805223137E-2</v>
      </c>
      <c r="AQ144" s="57">
        <f t="shared" si="24"/>
        <v>4.8615215060279778E-2</v>
      </c>
      <c r="AR144" s="58">
        <f t="shared" si="25"/>
        <v>1.2837050709400543E-2</v>
      </c>
      <c r="AS144" s="58">
        <f t="shared" si="26"/>
        <v>3.1765371880941771E-2</v>
      </c>
      <c r="AT144" s="58">
        <f t="shared" si="27"/>
        <v>0.55750265583255265</v>
      </c>
    </row>
    <row r="145" spans="1:46">
      <c r="A145" t="s">
        <v>98</v>
      </c>
      <c r="B145" t="s">
        <v>284</v>
      </c>
      <c r="C145" t="s">
        <v>628</v>
      </c>
      <c r="D145" t="s">
        <v>629</v>
      </c>
      <c r="E145">
        <v>70860.819123950932</v>
      </c>
      <c r="F145">
        <v>75961.668716711283</v>
      </c>
      <c r="G145">
        <v>76323.304753282369</v>
      </c>
      <c r="H145">
        <v>78468.92175983479</v>
      </c>
      <c r="I145">
        <v>80365.224507968713</v>
      </c>
      <c r="J145">
        <v>80379.127628999151</v>
      </c>
      <c r="K145">
        <v>80401.032016745434</v>
      </c>
      <c r="L145">
        <v>83702.813529817053</v>
      </c>
      <c r="M145">
        <v>88185.800110247554</v>
      </c>
      <c r="N145">
        <v>94115.384034997638</v>
      </c>
      <c r="O145">
        <v>99301.526999151523</v>
      </c>
      <c r="P145">
        <v>101143.14797709644</v>
      </c>
      <c r="Q145">
        <v>103317.33109808824</v>
      </c>
      <c r="R145">
        <v>104743.00008845786</v>
      </c>
      <c r="S145">
        <v>107634.83719801834</v>
      </c>
      <c r="T145">
        <v>108632.36001580551</v>
      </c>
      <c r="U145">
        <v>113346.03578151042</v>
      </c>
      <c r="V145">
        <v>120647.82295896269</v>
      </c>
      <c r="W145">
        <v>118154.66718446401</v>
      </c>
      <c r="X145">
        <v>112230.08141014827</v>
      </c>
      <c r="Y145">
        <v>114343.98808932606</v>
      </c>
      <c r="Z145">
        <v>112998.3904765976</v>
      </c>
      <c r="AA145">
        <v>112137.13549132792</v>
      </c>
      <c r="AB145">
        <v>113050.66325433606</v>
      </c>
      <c r="AC145">
        <v>113313.57889794352</v>
      </c>
      <c r="AD145">
        <v>113182.72856336506</v>
      </c>
      <c r="AE145">
        <v>116283.69968128554</v>
      </c>
      <c r="AF145">
        <v>114985.84223598881</v>
      </c>
      <c r="AG145">
        <v>114164.46855809395</v>
      </c>
      <c r="AH145">
        <v>114542.49693395566</v>
      </c>
      <c r="AI145">
        <v>111751.3147513618</v>
      </c>
      <c r="AJ145">
        <v>115683.49370826466</v>
      </c>
      <c r="AK145">
        <v>115541.77482828856</v>
      </c>
      <c r="AL145" s="57">
        <f t="shared" si="19"/>
        <v>2.7397918015242089E-2</v>
      </c>
      <c r="AM145" s="57">
        <f t="shared" si="20"/>
        <v>-1.1161129623962283E-2</v>
      </c>
      <c r="AN145" s="57">
        <f t="shared" si="21"/>
        <v>-7.1432592215059159E-3</v>
      </c>
      <c r="AO145" s="57">
        <f t="shared" si="22"/>
        <v>3.3112612061898783E-3</v>
      </c>
      <c r="AP145" s="57">
        <f t="shared" si="23"/>
        <v>-2.4368092693170709E-2</v>
      </c>
      <c r="AQ145" s="57">
        <f t="shared" si="24"/>
        <v>3.5186869753180645E-2</v>
      </c>
      <c r="AR145" s="58">
        <f t="shared" si="25"/>
        <v>-9.8403050831122572E-3</v>
      </c>
      <c r="AS145" s="58">
        <f t="shared" si="26"/>
        <v>-4.9977092130927738E-3</v>
      </c>
      <c r="AT145" s="58">
        <f t="shared" si="27"/>
        <v>1.0555827067049545E-2</v>
      </c>
    </row>
    <row r="146" spans="1:46">
      <c r="A146" t="s">
        <v>631</v>
      </c>
      <c r="B146" t="s">
        <v>522</v>
      </c>
      <c r="C146" t="s">
        <v>628</v>
      </c>
      <c r="D146" t="s">
        <v>629</v>
      </c>
      <c r="E146">
        <v>47880.27372522415</v>
      </c>
      <c r="F146">
        <v>47966.591741206641</v>
      </c>
      <c r="G146">
        <v>52889.171061117755</v>
      </c>
      <c r="H146">
        <v>54413.000302651279</v>
      </c>
      <c r="I146">
        <v>55550.131329107717</v>
      </c>
      <c r="J146">
        <v>56243.994459603367</v>
      </c>
      <c r="K146">
        <v>54947.57913655712</v>
      </c>
      <c r="L146">
        <v>53808.52464652776</v>
      </c>
      <c r="M146">
        <v>50481.47730825661</v>
      </c>
      <c r="N146">
        <v>48509.7526216919</v>
      </c>
      <c r="O146">
        <v>50539.919220182979</v>
      </c>
      <c r="P146">
        <v>51144.124163565561</v>
      </c>
      <c r="Q146">
        <v>54395.483987437095</v>
      </c>
      <c r="R146">
        <v>59037.936553833017</v>
      </c>
      <c r="S146">
        <v>72717.074546265707</v>
      </c>
      <c r="T146">
        <v>76483.907592163057</v>
      </c>
      <c r="U146">
        <v>84436.746423529912</v>
      </c>
      <c r="V146">
        <v>94134.141321987889</v>
      </c>
      <c r="W146">
        <v>94804.92405931426</v>
      </c>
      <c r="X146">
        <v>93540.670146699093</v>
      </c>
      <c r="Y146">
        <v>114042.4953077371</v>
      </c>
      <c r="Z146">
        <v>135365.38735320745</v>
      </c>
      <c r="AA146">
        <v>144891.34189346406</v>
      </c>
      <c r="AB146">
        <v>157602.48254590167</v>
      </c>
      <c r="AC146">
        <v>151616.40236396363</v>
      </c>
      <c r="AD146">
        <v>116855.53371585361</v>
      </c>
      <c r="AE146">
        <v>113941.66977667238</v>
      </c>
      <c r="AF146">
        <v>122977.50895508743</v>
      </c>
      <c r="AG146">
        <v>128437.32296159161</v>
      </c>
      <c r="AH146">
        <v>122822.12445643952</v>
      </c>
      <c r="AI146">
        <v>55158.712729193634</v>
      </c>
      <c r="AJ146">
        <v>64796.995136987513</v>
      </c>
      <c r="AK146">
        <v>46871.971449035809</v>
      </c>
      <c r="AL146" s="57">
        <f t="shared" si="19"/>
        <v>-2.4935609350487376E-2</v>
      </c>
      <c r="AM146" s="57">
        <f t="shared" si="20"/>
        <v>7.9302323690055132E-2</v>
      </c>
      <c r="AN146" s="57">
        <f t="shared" si="21"/>
        <v>4.439684990284002E-2</v>
      </c>
      <c r="AO146" s="57">
        <f t="shared" si="22"/>
        <v>-4.3719367358904547E-2</v>
      </c>
      <c r="AP146" s="57">
        <f t="shared" si="23"/>
        <v>-0.55090572668968618</v>
      </c>
      <c r="AQ146" s="57">
        <f t="shared" si="24"/>
        <v>0.17473726145702206</v>
      </c>
      <c r="AR146" s="58">
        <f t="shared" si="25"/>
        <v>-0.1177314801139239</v>
      </c>
      <c r="AS146" s="58">
        <f t="shared" si="26"/>
        <v>2.6659935411330198E-2</v>
      </c>
      <c r="AT146" s="58">
        <f t="shared" si="27"/>
        <v>0.4546051293872781</v>
      </c>
    </row>
    <row r="147" spans="1:46">
      <c r="A147" t="s">
        <v>99</v>
      </c>
      <c r="B147" t="s">
        <v>285</v>
      </c>
      <c r="C147" t="s">
        <v>628</v>
      </c>
      <c r="D147" t="s">
        <v>629</v>
      </c>
      <c r="E147">
        <v>1808.7435387390806</v>
      </c>
      <c r="F147">
        <v>1644.5100475027291</v>
      </c>
      <c r="G147">
        <v>1614.0934196153246</v>
      </c>
      <c r="H147">
        <v>1597.7694428843774</v>
      </c>
      <c r="I147">
        <v>1547.6460460624203</v>
      </c>
      <c r="J147">
        <v>1524.4935959063282</v>
      </c>
      <c r="K147">
        <v>1508.5701962693772</v>
      </c>
      <c r="L147">
        <v>1515.4465518138772</v>
      </c>
      <c r="M147">
        <v>1526.0659178649732</v>
      </c>
      <c r="N147">
        <v>1549.0308036449042</v>
      </c>
      <c r="O147">
        <v>1569.6213381143486</v>
      </c>
      <c r="P147">
        <v>1614.3857326041025</v>
      </c>
      <c r="Q147">
        <v>1372.8085262595032</v>
      </c>
      <c r="R147">
        <v>1463.5679216967992</v>
      </c>
      <c r="S147">
        <v>1496.0700706305799</v>
      </c>
      <c r="T147">
        <v>1522.069667386909</v>
      </c>
      <c r="U147">
        <v>1557.9670620354702</v>
      </c>
      <c r="V147">
        <v>1599.4362250628612</v>
      </c>
      <c r="W147">
        <v>1657.8235885762956</v>
      </c>
      <c r="X147">
        <v>1546.3706809695557</v>
      </c>
      <c r="Y147">
        <v>1511.9867296938194</v>
      </c>
      <c r="Z147">
        <v>1493.4424815178336</v>
      </c>
      <c r="AA147">
        <v>1497.0095216832594</v>
      </c>
      <c r="AB147">
        <v>1491.0741096759598</v>
      </c>
      <c r="AC147">
        <v>1500.9105946867544</v>
      </c>
      <c r="AD147">
        <v>1508.374439718669</v>
      </c>
      <c r="AE147">
        <v>1528.5617091194483</v>
      </c>
      <c r="AF147">
        <v>1548.1564247983963</v>
      </c>
      <c r="AG147">
        <v>1557.3225457855065</v>
      </c>
      <c r="AH147">
        <v>1585.4716511094218</v>
      </c>
      <c r="AI147">
        <v>1436.20695047955</v>
      </c>
      <c r="AJ147">
        <v>1482.3761590949391</v>
      </c>
      <c r="AK147">
        <v>1502.4822654407608</v>
      </c>
      <c r="AL147" s="57">
        <f t="shared" si="19"/>
        <v>1.3383460279626919E-2</v>
      </c>
      <c r="AM147" s="57">
        <f t="shared" si="20"/>
        <v>1.2819054384291635E-2</v>
      </c>
      <c r="AN147" s="57">
        <f t="shared" si="21"/>
        <v>5.9206685062872704E-3</v>
      </c>
      <c r="AO147" s="57">
        <f t="shared" si="22"/>
        <v>1.8075321262184054E-2</v>
      </c>
      <c r="AP147" s="57">
        <f t="shared" si="23"/>
        <v>-9.4145297726026839E-2</v>
      </c>
      <c r="AQ147" s="57">
        <f t="shared" si="24"/>
        <v>3.2146626640383015E-2</v>
      </c>
      <c r="AR147" s="58">
        <f t="shared" si="25"/>
        <v>-1.433256339331597E-2</v>
      </c>
      <c r="AS147" s="58">
        <f t="shared" si="26"/>
        <v>1.2271681384254321E-2</v>
      </c>
      <c r="AT147" s="58">
        <f t="shared" si="27"/>
        <v>1.7654153123120003E-2</v>
      </c>
    </row>
    <row r="148" spans="1:46">
      <c r="A148" t="s">
        <v>100</v>
      </c>
      <c r="B148" t="s">
        <v>286</v>
      </c>
      <c r="C148" t="s">
        <v>628</v>
      </c>
      <c r="D148" t="s">
        <v>629</v>
      </c>
      <c r="E148">
        <v>936.98629965187808</v>
      </c>
      <c r="F148">
        <v>988.53758106495241</v>
      </c>
      <c r="G148">
        <v>890.34426132214014</v>
      </c>
      <c r="H148">
        <v>963.13238581800522</v>
      </c>
      <c r="I148">
        <v>875.20866084194472</v>
      </c>
      <c r="J148">
        <v>1023.5384265292278</v>
      </c>
      <c r="K148">
        <v>1077.3643168624742</v>
      </c>
      <c r="L148">
        <v>1096.7200043175019</v>
      </c>
      <c r="M148">
        <v>1116.1067068319917</v>
      </c>
      <c r="N148">
        <v>1124.7527710673407</v>
      </c>
      <c r="O148">
        <v>1116.492154331246</v>
      </c>
      <c r="P148">
        <v>1036.0878223677601</v>
      </c>
      <c r="Q148">
        <v>1028.1574705227749</v>
      </c>
      <c r="R148">
        <v>1059.5359238658318</v>
      </c>
      <c r="S148">
        <v>1087.8654867179196</v>
      </c>
      <c r="T148">
        <v>1093.1008572454637</v>
      </c>
      <c r="U148">
        <v>1112.8372426167127</v>
      </c>
      <c r="V148">
        <v>1185.5836638006097</v>
      </c>
      <c r="W148">
        <v>1239.9621156249987</v>
      </c>
      <c r="X148">
        <v>1304.7586525040435</v>
      </c>
      <c r="Y148">
        <v>1354.7054172322376</v>
      </c>
      <c r="Z148">
        <v>1381.389637716592</v>
      </c>
      <c r="AA148">
        <v>1368.3232362021861</v>
      </c>
      <c r="AB148">
        <v>1402.4337048425091</v>
      </c>
      <c r="AC148">
        <v>1440.5837473280001</v>
      </c>
      <c r="AD148">
        <v>1440.6183650172927</v>
      </c>
      <c r="AE148">
        <v>1437.0421136382611</v>
      </c>
      <c r="AF148">
        <v>1454.7774924497126</v>
      </c>
      <c r="AG148">
        <v>1478.424835657893</v>
      </c>
      <c r="AH148">
        <v>1517.7031693919223</v>
      </c>
      <c r="AI148">
        <v>1489.6013808411024</v>
      </c>
      <c r="AJ148">
        <v>1491.133687668635</v>
      </c>
      <c r="AK148">
        <v>1466.879417316836</v>
      </c>
      <c r="AL148" s="57">
        <f t="shared" si="19"/>
        <v>-2.4824418915336526E-3</v>
      </c>
      <c r="AM148" s="57">
        <f t="shared" si="20"/>
        <v>1.2341585986335203E-2</v>
      </c>
      <c r="AN148" s="57">
        <f t="shared" si="21"/>
        <v>1.6254955366652328E-2</v>
      </c>
      <c r="AO148" s="57">
        <f t="shared" si="22"/>
        <v>2.6567690684491631E-2</v>
      </c>
      <c r="AP148" s="57">
        <f t="shared" si="23"/>
        <v>-1.851599780349613E-2</v>
      </c>
      <c r="AQ148" s="57">
        <f t="shared" si="24"/>
        <v>1.0286690434372968E-3</v>
      </c>
      <c r="AR148" s="58">
        <f t="shared" si="25"/>
        <v>9.162058558495759E-3</v>
      </c>
      <c r="AS148" s="58">
        <f t="shared" si="26"/>
        <v>1.8388077345826388E-2</v>
      </c>
      <c r="AT148" s="58">
        <f t="shared" si="27"/>
        <v>0.36381414215003488</v>
      </c>
    </row>
    <row r="149" spans="1:46">
      <c r="A149" t="s">
        <v>101</v>
      </c>
      <c r="B149" t="s">
        <v>287</v>
      </c>
      <c r="C149" t="s">
        <v>628</v>
      </c>
      <c r="D149" t="s">
        <v>629</v>
      </c>
      <c r="E149">
        <v>10607.768073101359</v>
      </c>
      <c r="F149">
        <v>11297.590640743627</v>
      </c>
      <c r="G149">
        <v>11963.266205866894</v>
      </c>
      <c r="H149">
        <v>12785.832107812224</v>
      </c>
      <c r="I149">
        <v>13579.712572942393</v>
      </c>
      <c r="J149">
        <v>14508.458475580013</v>
      </c>
      <c r="K149">
        <v>15533.753283713235</v>
      </c>
      <c r="L149">
        <v>16231.7968331254</v>
      </c>
      <c r="M149">
        <v>14650.200303081971</v>
      </c>
      <c r="N149">
        <v>15161.405438922107</v>
      </c>
      <c r="O149">
        <v>16089.859295829991</v>
      </c>
      <c r="P149">
        <v>15762.7755217835</v>
      </c>
      <c r="Q149">
        <v>16199.731256985358</v>
      </c>
      <c r="R149">
        <v>16723.92307465064</v>
      </c>
      <c r="S149">
        <v>17439.762149460017</v>
      </c>
      <c r="T149">
        <v>17951.38990095921</v>
      </c>
      <c r="U149">
        <v>18535.05176670654</v>
      </c>
      <c r="V149">
        <v>19278.421425867091</v>
      </c>
      <c r="W149">
        <v>19792.26577831254</v>
      </c>
      <c r="X149">
        <v>19110.750218457411</v>
      </c>
      <c r="Y149">
        <v>20171.878163997328</v>
      </c>
      <c r="Z149">
        <v>20900.319661959675</v>
      </c>
      <c r="AA149">
        <v>21690.454017652544</v>
      </c>
      <c r="AB149">
        <v>22350.90543807936</v>
      </c>
      <c r="AC149">
        <v>23328.340921700576</v>
      </c>
      <c r="AD149">
        <v>24151.256181162495</v>
      </c>
      <c r="AE149">
        <v>24859.796618847715</v>
      </c>
      <c r="AF149">
        <v>25935.139522539564</v>
      </c>
      <c r="AG149">
        <v>26835.806412787893</v>
      </c>
      <c r="AH149">
        <v>27674.397489570947</v>
      </c>
      <c r="AI149">
        <v>25830.973590392216</v>
      </c>
      <c r="AJ149">
        <v>26333.159001005617</v>
      </c>
      <c r="AK149">
        <v>28315.37299358044</v>
      </c>
      <c r="AL149" s="57">
        <f t="shared" si="19"/>
        <v>2.933762253898279E-2</v>
      </c>
      <c r="AM149" s="57">
        <f t="shared" si="20"/>
        <v>4.3256303347090422E-2</v>
      </c>
      <c r="AN149" s="57">
        <f t="shared" si="21"/>
        <v>3.4727667050550561E-2</v>
      </c>
      <c r="AO149" s="57">
        <f t="shared" si="22"/>
        <v>3.1248961327409387E-2</v>
      </c>
      <c r="AP149" s="57">
        <f t="shared" si="23"/>
        <v>-6.6611166507723349E-2</v>
      </c>
      <c r="AQ149" s="57">
        <f t="shared" si="24"/>
        <v>1.9441211104802819E-2</v>
      </c>
      <c r="AR149" s="58">
        <f t="shared" si="25"/>
        <v>1.0655441304331756E-2</v>
      </c>
      <c r="AS149" s="58">
        <f t="shared" si="26"/>
        <v>3.6410977241683455E-2</v>
      </c>
      <c r="AT149" s="58">
        <f t="shared" si="27"/>
        <v>0.49308444550885444</v>
      </c>
    </row>
    <row r="150" spans="1:46">
      <c r="A150" t="s">
        <v>527</v>
      </c>
      <c r="B150" t="s">
        <v>528</v>
      </c>
      <c r="C150" t="s">
        <v>628</v>
      </c>
      <c r="D150" t="s">
        <v>629</v>
      </c>
      <c r="J150">
        <v>10430.788645885888</v>
      </c>
      <c r="K150">
        <v>11010.309390362316</v>
      </c>
      <c r="L150">
        <v>11704.314558857843</v>
      </c>
      <c r="M150">
        <v>12362.967392936403</v>
      </c>
      <c r="N150">
        <v>12922.799566162243</v>
      </c>
      <c r="O150">
        <v>13210.964988897949</v>
      </c>
      <c r="P150">
        <v>12477.224860165055</v>
      </c>
      <c r="Q150">
        <v>13156.992009402271</v>
      </c>
      <c r="R150">
        <v>14717.242697736823</v>
      </c>
      <c r="S150">
        <v>15351.695526951113</v>
      </c>
      <c r="T150">
        <v>13124.056811296437</v>
      </c>
      <c r="U150">
        <v>16162.282375556664</v>
      </c>
      <c r="V150">
        <v>16834.744388209492</v>
      </c>
      <c r="W150">
        <v>17788.325753331006</v>
      </c>
      <c r="X150">
        <v>15927.795930932842</v>
      </c>
      <c r="Y150">
        <v>16492.531217955362</v>
      </c>
      <c r="Z150">
        <v>17290.209058730572</v>
      </c>
      <c r="AA150">
        <v>17126.340803705851</v>
      </c>
      <c r="AB150">
        <v>17768.608555516978</v>
      </c>
      <c r="AC150">
        <v>18338.323195746463</v>
      </c>
      <c r="AD150">
        <v>18051.070282384222</v>
      </c>
      <c r="AE150">
        <v>18406.268348091871</v>
      </c>
      <c r="AF150">
        <v>18973.568959829619</v>
      </c>
      <c r="AG150">
        <v>19789.48971006287</v>
      </c>
      <c r="AH150">
        <v>20574.404429674276</v>
      </c>
      <c r="AI150">
        <v>13419.3345511644</v>
      </c>
      <c r="AJ150">
        <v>18765.216351123141</v>
      </c>
      <c r="AK150">
        <v>20979.499956074564</v>
      </c>
      <c r="AL150" s="57">
        <f t="shared" si="19"/>
        <v>1.9677396417556572E-2</v>
      </c>
      <c r="AM150" s="57">
        <f t="shared" si="20"/>
        <v>3.0821055143236496E-2</v>
      </c>
      <c r="AN150" s="57">
        <f t="shared" si="21"/>
        <v>4.3003019197953629E-2</v>
      </c>
      <c r="AO150" s="57">
        <f t="shared" si="22"/>
        <v>3.9663211690207485E-2</v>
      </c>
      <c r="AP150" s="57">
        <f t="shared" si="23"/>
        <v>-0.34776558917983469</v>
      </c>
      <c r="AQ150" s="57">
        <f t="shared" si="24"/>
        <v>0.39837160177923109</v>
      </c>
      <c r="AR150" s="58">
        <f t="shared" si="25"/>
        <v>-5.8569575787109272E-2</v>
      </c>
      <c r="AS150" s="58">
        <f t="shared" si="26"/>
        <v>3.7829095343799198E-2</v>
      </c>
      <c r="AT150" s="58">
        <f t="shared" si="27"/>
        <v>0.27298879895765021</v>
      </c>
    </row>
    <row r="151" spans="1:46">
      <c r="A151" t="s">
        <v>102</v>
      </c>
      <c r="B151" t="s">
        <v>288</v>
      </c>
      <c r="C151" t="s">
        <v>628</v>
      </c>
      <c r="D151" t="s">
        <v>629</v>
      </c>
      <c r="E151">
        <v>1336.5719053960077</v>
      </c>
      <c r="F151">
        <v>1464.2627899353538</v>
      </c>
      <c r="G151">
        <v>1388.7308523752181</v>
      </c>
      <c r="H151">
        <v>1403.252727199151</v>
      </c>
      <c r="I151">
        <v>1425.5117410288588</v>
      </c>
      <c r="J151">
        <v>1408.2912202600367</v>
      </c>
      <c r="K151">
        <v>1476.2877848592998</v>
      </c>
      <c r="L151">
        <v>1513.6074960543108</v>
      </c>
      <c r="M151">
        <v>1588.1725390368551</v>
      </c>
      <c r="N151">
        <v>1633.1175882055395</v>
      </c>
      <c r="O151">
        <v>1585.3480784407998</v>
      </c>
      <c r="P151">
        <v>1774.6823649884309</v>
      </c>
      <c r="Q151">
        <v>1773.3450839394675</v>
      </c>
      <c r="R151">
        <v>1873.9889149198445</v>
      </c>
      <c r="S151">
        <v>1842.0563794516122</v>
      </c>
      <c r="T151">
        <v>1898.6236865867277</v>
      </c>
      <c r="U151">
        <v>1922.5261794969042</v>
      </c>
      <c r="V151">
        <v>1925.0634382319765</v>
      </c>
      <c r="W151">
        <v>1951.7737741613237</v>
      </c>
      <c r="X151">
        <v>1980.0592211704077</v>
      </c>
      <c r="Y151">
        <v>2018.6014547008176</v>
      </c>
      <c r="Z151">
        <v>2017.1441564024406</v>
      </c>
      <c r="AA151">
        <v>1942.7395004576531</v>
      </c>
      <c r="AB151">
        <v>1930.1349506607096</v>
      </c>
      <c r="AC151">
        <v>2002.3729284712167</v>
      </c>
      <c r="AD151">
        <v>2060.0985488338588</v>
      </c>
      <c r="AE151">
        <v>2112.1870754706315</v>
      </c>
      <c r="AF151">
        <v>2153.8456380079656</v>
      </c>
      <c r="AG151">
        <v>2185.5755906422951</v>
      </c>
      <c r="AH151">
        <v>2219.0467425244319</v>
      </c>
      <c r="AI151">
        <v>2123.8282021637692</v>
      </c>
      <c r="AJ151">
        <v>2120.6233012301118</v>
      </c>
      <c r="AK151">
        <v>2131.8053258131517</v>
      </c>
      <c r="AL151" s="57">
        <f t="shared" si="19"/>
        <v>2.5284482951681116E-2</v>
      </c>
      <c r="AM151" s="57">
        <f t="shared" si="20"/>
        <v>1.9722951163334741E-2</v>
      </c>
      <c r="AN151" s="57">
        <f t="shared" si="21"/>
        <v>1.4731767251285324E-2</v>
      </c>
      <c r="AO151" s="57">
        <f t="shared" si="22"/>
        <v>1.531457069041495E-2</v>
      </c>
      <c r="AP151" s="57">
        <f t="shared" si="23"/>
        <v>-4.2909659601104294E-2</v>
      </c>
      <c r="AQ151" s="57">
        <f t="shared" si="24"/>
        <v>-1.5090208004546952E-3</v>
      </c>
      <c r="AR151" s="58">
        <f t="shared" si="25"/>
        <v>1.7149073759826806E-3</v>
      </c>
      <c r="AS151" s="58">
        <f t="shared" si="26"/>
        <v>1.6589763035011671E-2</v>
      </c>
      <c r="AT151" s="58">
        <f t="shared" si="27"/>
        <v>0.1542348635819995</v>
      </c>
    </row>
    <row r="152" spans="1:46">
      <c r="A152" t="s">
        <v>103</v>
      </c>
      <c r="B152" t="s">
        <v>289</v>
      </c>
      <c r="C152" t="s">
        <v>628</v>
      </c>
      <c r="D152" t="s">
        <v>629</v>
      </c>
      <c r="E152">
        <v>16127.831525254382</v>
      </c>
      <c r="F152">
        <v>16681.181682731196</v>
      </c>
      <c r="G152">
        <v>17284.448365781485</v>
      </c>
      <c r="H152">
        <v>17879.454481324206</v>
      </c>
      <c r="I152">
        <v>18713.994906739314</v>
      </c>
      <c r="J152">
        <v>19762.673304008978</v>
      </c>
      <c r="K152">
        <v>20374.969091339921</v>
      </c>
      <c r="L152">
        <v>21284.387427225378</v>
      </c>
      <c r="M152">
        <v>22230.386361495748</v>
      </c>
      <c r="N152">
        <v>23142.047385011949</v>
      </c>
      <c r="O152">
        <v>27518.673650867142</v>
      </c>
      <c r="P152">
        <v>26991.884147711728</v>
      </c>
      <c r="Q152">
        <v>27478.618169788278</v>
      </c>
      <c r="R152">
        <v>28410.770943228301</v>
      </c>
      <c r="S152">
        <v>28259.991165359617</v>
      </c>
      <c r="T152">
        <v>29030.46937354976</v>
      </c>
      <c r="U152">
        <v>29651.050203004765</v>
      </c>
      <c r="V152">
        <v>30958.831840811974</v>
      </c>
      <c r="W152">
        <v>31934.727748734043</v>
      </c>
      <c r="X152">
        <v>31335.73836739028</v>
      </c>
      <c r="Y152">
        <v>32910.806882571509</v>
      </c>
      <c r="Z152">
        <v>32924.416250623159</v>
      </c>
      <c r="AA152">
        <v>33973.590045133336</v>
      </c>
      <c r="AB152">
        <v>35333.386697988906</v>
      </c>
      <c r="AC152">
        <v>37278.583265976195</v>
      </c>
      <c r="AD152">
        <v>39896.811510977423</v>
      </c>
      <c r="AE152">
        <v>40312.531699296909</v>
      </c>
      <c r="AF152">
        <v>43508.783256518152</v>
      </c>
      <c r="AG152">
        <v>44595.555900400308</v>
      </c>
      <c r="AH152">
        <v>45881.490254442688</v>
      </c>
      <c r="AI152">
        <v>41012.968499547322</v>
      </c>
      <c r="AJ152">
        <v>45571.585258251391</v>
      </c>
      <c r="AK152">
        <v>48239.618247889033</v>
      </c>
      <c r="AL152" s="57">
        <f t="shared" si="19"/>
        <v>1.0419885012743515E-2</v>
      </c>
      <c r="AM152" s="57">
        <f t="shared" si="20"/>
        <v>7.9286797987857191E-2</v>
      </c>
      <c r="AN152" s="57">
        <f t="shared" si="21"/>
        <v>2.4978235715643542E-2</v>
      </c>
      <c r="AO152" s="57">
        <f t="shared" si="22"/>
        <v>2.8835482103068407E-2</v>
      </c>
      <c r="AP152" s="57">
        <f t="shared" si="23"/>
        <v>-0.10611080258937206</v>
      </c>
      <c r="AQ152" s="57">
        <f t="shared" si="24"/>
        <v>0.11115061712137185</v>
      </c>
      <c r="AR152" s="58">
        <f t="shared" si="25"/>
        <v>6.747428304299273E-3</v>
      </c>
      <c r="AS152" s="58">
        <f t="shared" si="26"/>
        <v>4.4366838602189713E-2</v>
      </c>
      <c r="AT152" s="58">
        <f t="shared" si="27"/>
        <v>0.54738162528196621</v>
      </c>
    </row>
    <row r="153" spans="1:46">
      <c r="A153" t="s">
        <v>531</v>
      </c>
      <c r="B153" t="s">
        <v>532</v>
      </c>
      <c r="C153" t="s">
        <v>628</v>
      </c>
      <c r="D153" t="s">
        <v>629</v>
      </c>
      <c r="E153">
        <v>3426.4404764549195</v>
      </c>
      <c r="F153">
        <v>3356.1276203836637</v>
      </c>
      <c r="G153">
        <v>3523.7409593355651</v>
      </c>
      <c r="H153">
        <v>3664.4844358588639</v>
      </c>
      <c r="I153">
        <v>3810.1223026835692</v>
      </c>
      <c r="J153">
        <v>4052.9599767350405</v>
      </c>
      <c r="K153">
        <v>3576.4159285085339</v>
      </c>
      <c r="L153">
        <v>3293.4908344179389</v>
      </c>
      <c r="M153">
        <v>3216.9818997532016</v>
      </c>
      <c r="N153">
        <v>3137.0692267767477</v>
      </c>
      <c r="O153">
        <v>3156.6790883669596</v>
      </c>
      <c r="P153">
        <v>3360.4437256346641</v>
      </c>
      <c r="Q153">
        <v>3480.8635115868838</v>
      </c>
      <c r="R153">
        <v>3424.8056119204134</v>
      </c>
      <c r="S153">
        <v>3473.9668112739719</v>
      </c>
      <c r="T153">
        <v>3541.9370843558027</v>
      </c>
      <c r="U153">
        <v>3557.5552862077761</v>
      </c>
      <c r="V153">
        <v>3689.7995619693638</v>
      </c>
      <c r="W153">
        <v>3421.7190132042824</v>
      </c>
      <c r="X153">
        <v>3562.1702949415662</v>
      </c>
      <c r="Y153">
        <v>3767.7413753444011</v>
      </c>
      <c r="Z153">
        <v>3787.7202645888742</v>
      </c>
      <c r="AA153">
        <v>3793.7597885287273</v>
      </c>
      <c r="AB153">
        <v>3998.5413679414655</v>
      </c>
      <c r="AC153">
        <v>4026.9246175401113</v>
      </c>
      <c r="AD153">
        <v>4195.9071072249208</v>
      </c>
      <c r="AE153">
        <v>4376.244787821227</v>
      </c>
      <c r="AF153">
        <v>4635.0171899510578</v>
      </c>
      <c r="AG153">
        <v>4955.2154160680939</v>
      </c>
      <c r="AH153">
        <v>5647.1648054395919</v>
      </c>
      <c r="AI153">
        <v>5711.0719263698784</v>
      </c>
      <c r="AJ153">
        <v>5961.9198585746472</v>
      </c>
      <c r="AK153">
        <v>6121.3693771785292</v>
      </c>
      <c r="AL153" s="57">
        <f t="shared" si="19"/>
        <v>4.2979426376190087E-2</v>
      </c>
      <c r="AM153" s="57">
        <f t="shared" si="20"/>
        <v>5.9131153460605261E-2</v>
      </c>
      <c r="AN153" s="57">
        <f t="shared" si="21"/>
        <v>6.9082424723524508E-2</v>
      </c>
      <c r="AO153" s="57">
        <f t="shared" si="22"/>
        <v>0.13964062735350299</v>
      </c>
      <c r="AP153" s="57">
        <f t="shared" si="23"/>
        <v>1.1316673610929227E-2</v>
      </c>
      <c r="AQ153" s="57">
        <f t="shared" si="24"/>
        <v>4.3923091048200989E-2</v>
      </c>
      <c r="AR153" s="58">
        <f t="shared" si="25"/>
        <v>6.9792719787140495E-2</v>
      </c>
      <c r="AS153" s="58">
        <f t="shared" si="26"/>
        <v>8.9284735179210914E-2</v>
      </c>
      <c r="AT153" s="58">
        <f t="shared" si="27"/>
        <v>0.58737232484706181</v>
      </c>
    </row>
    <row r="154" spans="1:46">
      <c r="A154" t="s">
        <v>104</v>
      </c>
      <c r="B154" t="s">
        <v>290</v>
      </c>
      <c r="C154" t="s">
        <v>628</v>
      </c>
      <c r="D154" t="s">
        <v>629</v>
      </c>
      <c r="E154">
        <v>4611.9411870703461</v>
      </c>
      <c r="F154">
        <v>4557.4686716008937</v>
      </c>
      <c r="G154">
        <v>4467.2756382292118</v>
      </c>
      <c r="H154">
        <v>4540.3654251662829</v>
      </c>
      <c r="I154">
        <v>4252.8701834008361</v>
      </c>
      <c r="J154">
        <v>4542.6620079624836</v>
      </c>
      <c r="K154">
        <v>4711.0523295809426</v>
      </c>
      <c r="L154">
        <v>4419.5833971729398</v>
      </c>
      <c r="M154">
        <v>4424.4100085999971</v>
      </c>
      <c r="N154">
        <v>4464.2110442869616</v>
      </c>
      <c r="O154">
        <v>4170.9015783232944</v>
      </c>
      <c r="P154">
        <v>4037.4507802487556</v>
      </c>
      <c r="Q154">
        <v>4006.3642048271881</v>
      </c>
      <c r="R154">
        <v>4192.3788105700323</v>
      </c>
      <c r="S154">
        <v>4296.5444149312589</v>
      </c>
      <c r="T154">
        <v>4562.7315678092627</v>
      </c>
      <c r="U154">
        <v>5278.5473202573476</v>
      </c>
      <c r="V154">
        <v>5055.9878171913942</v>
      </c>
      <c r="W154">
        <v>4914.834226311591</v>
      </c>
      <c r="X154">
        <v>4787.4518742534437</v>
      </c>
      <c r="Y154">
        <v>4773.7525148258255</v>
      </c>
      <c r="Z154">
        <v>4825.0879908402549</v>
      </c>
      <c r="AA154">
        <v>4885.6921782966383</v>
      </c>
      <c r="AB154">
        <v>4943.2328413083396</v>
      </c>
      <c r="AC154">
        <v>5020.1368040475027</v>
      </c>
      <c r="AD154">
        <v>5151.8998708788349</v>
      </c>
      <c r="AE154">
        <v>5080.8091632559526</v>
      </c>
      <c r="AF154">
        <v>5259.0650629493575</v>
      </c>
      <c r="AG154">
        <v>5367.2164391843562</v>
      </c>
      <c r="AH154">
        <v>5505.6463312571759</v>
      </c>
      <c r="AI154">
        <v>5314.8493701716734</v>
      </c>
      <c r="AJ154">
        <v>5307.5219020273016</v>
      </c>
      <c r="AK154">
        <v>5440.669606870073</v>
      </c>
      <c r="AL154" s="57">
        <f t="shared" si="19"/>
        <v>-1.3798930376097413E-2</v>
      </c>
      <c r="AM154" s="57">
        <f t="shared" si="20"/>
        <v>3.5084155685779106E-2</v>
      </c>
      <c r="AN154" s="57">
        <f t="shared" si="21"/>
        <v>2.0564753419183953E-2</v>
      </c>
      <c r="AO154" s="57">
        <f t="shared" si="22"/>
        <v>2.5791747666851422E-2</v>
      </c>
      <c r="AP154" s="57">
        <f t="shared" si="23"/>
        <v>-3.4654779767144137E-2</v>
      </c>
      <c r="AQ154" s="57">
        <f t="shared" si="24"/>
        <v>-1.3786784222889644E-3</v>
      </c>
      <c r="AR154" s="58">
        <f t="shared" si="25"/>
        <v>1.1696469251167588E-2</v>
      </c>
      <c r="AS154" s="58">
        <f t="shared" si="26"/>
        <v>2.7146885590604828E-2</v>
      </c>
      <c r="AT154" s="58">
        <f t="shared" si="27"/>
        <v>4.3023013193098834E-2</v>
      </c>
    </row>
    <row r="155" spans="1:46">
      <c r="A155" t="s">
        <v>105</v>
      </c>
      <c r="B155" t="s">
        <v>291</v>
      </c>
      <c r="C155" t="s">
        <v>628</v>
      </c>
      <c r="D155" t="s">
        <v>629</v>
      </c>
      <c r="E155">
        <v>8233.9119117983391</v>
      </c>
      <c r="F155">
        <v>8506.7974537449227</v>
      </c>
      <c r="G155">
        <v>8942.3832888299294</v>
      </c>
      <c r="H155">
        <v>9286.0952368613998</v>
      </c>
      <c r="I155">
        <v>9535.7359831977974</v>
      </c>
      <c r="J155">
        <v>9859.4528944368594</v>
      </c>
      <c r="K155">
        <v>10304.452656922795</v>
      </c>
      <c r="L155">
        <v>10755.006311068031</v>
      </c>
      <c r="M155">
        <v>11288.725588523552</v>
      </c>
      <c r="N155">
        <v>11437.143957728491</v>
      </c>
      <c r="O155">
        <v>12254.295405948042</v>
      </c>
      <c r="P155">
        <v>12564.851462320186</v>
      </c>
      <c r="Q155">
        <v>12679.431626541038</v>
      </c>
      <c r="R155">
        <v>13333.902101729267</v>
      </c>
      <c r="S155">
        <v>13824.297593530835</v>
      </c>
      <c r="T155">
        <v>13986.967977105467</v>
      </c>
      <c r="U155">
        <v>14599.259643915939</v>
      </c>
      <c r="V155">
        <v>15365.20935809665</v>
      </c>
      <c r="W155">
        <v>16134.474565539658</v>
      </c>
      <c r="X155">
        <v>16625.140146287817</v>
      </c>
      <c r="Y155">
        <v>17311.625241723541</v>
      </c>
      <c r="Z155">
        <v>17988.683119712405</v>
      </c>
      <c r="AA155">
        <v>18566.029810682601</v>
      </c>
      <c r="AB155">
        <v>19143.508633141384</v>
      </c>
      <c r="AC155">
        <v>19840.177299111423</v>
      </c>
      <c r="AD155">
        <v>20545.169621162218</v>
      </c>
      <c r="AE155">
        <v>21324.06385554609</v>
      </c>
      <c r="AF155">
        <v>22143.826549634472</v>
      </c>
      <c r="AG155">
        <v>23018.515556585302</v>
      </c>
      <c r="AH155">
        <v>23676.4135788934</v>
      </c>
      <c r="AI155">
        <v>20219.810081180611</v>
      </c>
      <c r="AJ155">
        <v>20901.875085471016</v>
      </c>
      <c r="AK155">
        <v>22786.978518017444</v>
      </c>
      <c r="AL155" s="57">
        <f t="shared" si="19"/>
        <v>3.7911307073443888E-2</v>
      </c>
      <c r="AM155" s="57">
        <f t="shared" si="20"/>
        <v>3.844308006398945E-2</v>
      </c>
      <c r="AN155" s="57">
        <f t="shared" si="21"/>
        <v>3.950035487273397E-2</v>
      </c>
      <c r="AO155" s="57">
        <f t="shared" si="22"/>
        <v>2.8581253238977082E-2</v>
      </c>
      <c r="AP155" s="57">
        <f t="shared" si="23"/>
        <v>-0.14599354273800219</v>
      </c>
      <c r="AQ155" s="57">
        <f t="shared" si="24"/>
        <v>3.3732512894630529E-2</v>
      </c>
      <c r="AR155" s="58">
        <f t="shared" si="25"/>
        <v>-9.8672136405754188E-3</v>
      </c>
      <c r="AS155" s="58">
        <f t="shared" si="26"/>
        <v>3.5508229391900174E-2</v>
      </c>
      <c r="AT155" s="58">
        <f t="shared" si="27"/>
        <v>0.62175440100212565</v>
      </c>
    </row>
    <row r="156" spans="1:46">
      <c r="A156" t="s">
        <v>106</v>
      </c>
      <c r="B156" t="s">
        <v>292</v>
      </c>
      <c r="C156" t="s">
        <v>628</v>
      </c>
      <c r="D156" t="s">
        <v>629</v>
      </c>
      <c r="E156">
        <v>15218.308436032903</v>
      </c>
      <c r="F156">
        <v>15522.919923431897</v>
      </c>
      <c r="G156">
        <v>15757.147554487758</v>
      </c>
      <c r="H156">
        <v>15930.483914854742</v>
      </c>
      <c r="I156">
        <v>16402.25816170295</v>
      </c>
      <c r="J156">
        <v>15087.58962929197</v>
      </c>
      <c r="K156">
        <v>15825.093752066197</v>
      </c>
      <c r="L156">
        <v>16618.913254032628</v>
      </c>
      <c r="M156">
        <v>17184.943189403755</v>
      </c>
      <c r="N156">
        <v>17370.812907083913</v>
      </c>
      <c r="O156">
        <v>17942.780345094034</v>
      </c>
      <c r="P156">
        <v>17596.78673660148</v>
      </c>
      <c r="Q156">
        <v>17324.353652155234</v>
      </c>
      <c r="R156">
        <v>17315.455000521331</v>
      </c>
      <c r="S156">
        <v>17731.802826628515</v>
      </c>
      <c r="T156">
        <v>17883.535407720126</v>
      </c>
      <c r="U156">
        <v>18434.886538994841</v>
      </c>
      <c r="V156">
        <v>18610.731425276146</v>
      </c>
      <c r="W156">
        <v>18586.471291344133</v>
      </c>
      <c r="X156">
        <v>17387.661912178395</v>
      </c>
      <c r="Y156">
        <v>18036.71758850789</v>
      </c>
      <c r="Z156">
        <v>18432.368785078579</v>
      </c>
      <c r="AA156">
        <v>18838.783896616322</v>
      </c>
      <c r="AB156">
        <v>18844.030337748783</v>
      </c>
      <c r="AC156">
        <v>19141.920663054017</v>
      </c>
      <c r="AD156">
        <v>19542.889886999168</v>
      </c>
      <c r="AE156">
        <v>19830.962486039392</v>
      </c>
      <c r="AF156">
        <v>20032.408612594816</v>
      </c>
      <c r="AG156">
        <v>20278.216307062281</v>
      </c>
      <c r="AH156">
        <v>20064.500499715417</v>
      </c>
      <c r="AI156">
        <v>18327.990763239639</v>
      </c>
      <c r="AJ156">
        <v>19086.104680256314</v>
      </c>
      <c r="AK156">
        <v>19547.330708313162</v>
      </c>
      <c r="AL156" s="57">
        <f t="shared" si="19"/>
        <v>1.4740532270606687E-2</v>
      </c>
      <c r="AM156" s="57">
        <f t="shared" si="20"/>
        <v>1.0158161849039744E-2</v>
      </c>
      <c r="AN156" s="57">
        <f t="shared" si="21"/>
        <v>1.2270501227342188E-2</v>
      </c>
      <c r="AO156" s="57">
        <f t="shared" si="22"/>
        <v>-1.0539181755963068E-2</v>
      </c>
      <c r="AP156" s="57">
        <f t="shared" si="23"/>
        <v>-8.6546372609694819E-2</v>
      </c>
      <c r="AQ156" s="57">
        <f t="shared" si="24"/>
        <v>4.1363722123715856E-2</v>
      </c>
      <c r="AR156" s="58">
        <f t="shared" si="25"/>
        <v>-1.8664222822318988E-2</v>
      </c>
      <c r="AS156" s="58">
        <f t="shared" si="26"/>
        <v>3.9631604401396204E-3</v>
      </c>
      <c r="AT156" s="58">
        <f t="shared" si="27"/>
        <v>8.8398372144764578E-2</v>
      </c>
    </row>
    <row r="157" spans="1:46">
      <c r="A157" t="s">
        <v>465</v>
      </c>
      <c r="B157" t="s">
        <v>466</v>
      </c>
      <c r="C157" t="s">
        <v>628</v>
      </c>
      <c r="D157" t="s">
        <v>629</v>
      </c>
      <c r="E157">
        <v>2925.3586330024787</v>
      </c>
      <c r="F157">
        <v>3085.5570611804442</v>
      </c>
      <c r="G157">
        <v>3132.3122863624371</v>
      </c>
      <c r="H157">
        <v>3287.0863934660479</v>
      </c>
      <c r="I157">
        <v>3184.9877341385536</v>
      </c>
      <c r="J157">
        <v>3362.5519006755162</v>
      </c>
      <c r="K157">
        <v>3242.1135428148023</v>
      </c>
      <c r="L157">
        <v>3036.0740942788188</v>
      </c>
      <c r="M157">
        <v>3114.9659040680831</v>
      </c>
      <c r="N157">
        <v>3154.0138299912892</v>
      </c>
      <c r="O157">
        <v>3301.4439922114834</v>
      </c>
      <c r="P157">
        <v>3365.8050751481605</v>
      </c>
      <c r="Q157">
        <v>3382.8863421889064</v>
      </c>
      <c r="R157">
        <v>3441.8162224609841</v>
      </c>
      <c r="S157">
        <v>3346.7888522230332</v>
      </c>
      <c r="T157">
        <v>3430.4560373471204</v>
      </c>
      <c r="U157">
        <v>3447.5328126520144</v>
      </c>
      <c r="V157">
        <v>3407.9896521719966</v>
      </c>
      <c r="W157">
        <v>3351.241968824706</v>
      </c>
      <c r="X157">
        <v>3414.1311180889024</v>
      </c>
      <c r="Y157">
        <v>3500.3557552888074</v>
      </c>
      <c r="Z157">
        <v>3601.9569433940242</v>
      </c>
      <c r="AA157">
        <v>3523.4476529582275</v>
      </c>
      <c r="AB157">
        <v>3382.0125382418819</v>
      </c>
      <c r="AC157">
        <v>3291.4541153963464</v>
      </c>
      <c r="AD157">
        <v>3429.8021996392863</v>
      </c>
      <c r="AE157">
        <v>3446.1003665723442</v>
      </c>
      <c r="AF157">
        <v>3522.3493674457468</v>
      </c>
      <c r="AG157">
        <v>3513.926169812094</v>
      </c>
      <c r="AH157">
        <v>3540.8437874685151</v>
      </c>
      <c r="AI157">
        <v>3455.7764338706115</v>
      </c>
      <c r="AJ157">
        <v>3315.2876976957104</v>
      </c>
      <c r="AK157">
        <v>3264.9348663212249</v>
      </c>
      <c r="AL157" s="57">
        <f t="shared" si="19"/>
        <v>4.751926199934216E-3</v>
      </c>
      <c r="AM157" s="57">
        <f t="shared" si="20"/>
        <v>2.2126169514106016E-2</v>
      </c>
      <c r="AN157" s="57">
        <f t="shared" si="21"/>
        <v>-2.3913577998541627E-3</v>
      </c>
      <c r="AO157" s="57">
        <f t="shared" si="22"/>
        <v>7.6602684164705868E-3</v>
      </c>
      <c r="AP157" s="57">
        <f t="shared" si="23"/>
        <v>-2.4024599418637854E-2</v>
      </c>
      <c r="AQ157" s="57">
        <f t="shared" si="24"/>
        <v>-4.0653305809354084E-2</v>
      </c>
      <c r="AR157" s="58">
        <f t="shared" si="25"/>
        <v>8.4262017802114696E-4</v>
      </c>
      <c r="AS157" s="58">
        <f t="shared" si="26"/>
        <v>9.1316933769074807E-3</v>
      </c>
      <c r="AT157" s="58">
        <f t="shared" si="27"/>
        <v>2.7066014998917795E-2</v>
      </c>
    </row>
    <row r="158" spans="1:46">
      <c r="A158" t="s">
        <v>529</v>
      </c>
      <c r="B158" t="s">
        <v>530</v>
      </c>
      <c r="C158" t="s">
        <v>628</v>
      </c>
      <c r="D158" t="s">
        <v>629</v>
      </c>
      <c r="E158">
        <v>10787.897819116246</v>
      </c>
      <c r="F158">
        <v>10985.720831779046</v>
      </c>
      <c r="G158">
        <v>11163.730415924607</v>
      </c>
      <c r="H158">
        <v>11088.60229685637</v>
      </c>
      <c r="I158">
        <v>11067.707901044629</v>
      </c>
      <c r="J158">
        <v>11101.697861352326</v>
      </c>
      <c r="K158">
        <v>11412.790361820007</v>
      </c>
      <c r="L158">
        <v>11546.148577258824</v>
      </c>
      <c r="M158">
        <v>11822.77983233982</v>
      </c>
      <c r="N158">
        <v>11815.932364457451</v>
      </c>
      <c r="O158">
        <v>12322.752418317317</v>
      </c>
      <c r="P158">
        <v>12272.33929307562</v>
      </c>
      <c r="Q158">
        <v>12256.33403588207</v>
      </c>
      <c r="R158">
        <v>12683.766233459595</v>
      </c>
      <c r="S158">
        <v>13372.601417148426</v>
      </c>
      <c r="T158">
        <v>13736.900393553638</v>
      </c>
      <c r="U158">
        <v>14174.597302785252</v>
      </c>
      <c r="V158">
        <v>14574.296706500943</v>
      </c>
      <c r="W158">
        <v>14870.26478097003</v>
      </c>
      <c r="X158">
        <v>14632.244499932969</v>
      </c>
      <c r="Y158">
        <v>15014.264290496632</v>
      </c>
      <c r="Z158">
        <v>15251.007079846853</v>
      </c>
      <c r="AA158">
        <v>15623.139186599466</v>
      </c>
      <c r="AB158">
        <v>15611.704978585249</v>
      </c>
      <c r="AC158">
        <v>15741.545112985856</v>
      </c>
      <c r="AD158">
        <v>15918.000735976129</v>
      </c>
      <c r="AE158">
        <v>16354.343163374982</v>
      </c>
      <c r="AF158">
        <v>16391.525622360459</v>
      </c>
      <c r="AG158">
        <v>16433.460510894944</v>
      </c>
      <c r="AH158">
        <v>16331.787763326744</v>
      </c>
      <c r="AI158">
        <v>15580.714472277174</v>
      </c>
      <c r="AJ158">
        <v>16042.539112558901</v>
      </c>
      <c r="AK158">
        <v>16711.141725882695</v>
      </c>
      <c r="AL158" s="57">
        <f t="shared" si="19"/>
        <v>2.7411886369164404E-2</v>
      </c>
      <c r="AM158" s="57">
        <f t="shared" si="20"/>
        <v>2.2735525734072734E-3</v>
      </c>
      <c r="AN158" s="57">
        <f t="shared" si="21"/>
        <v>2.5583273638226187E-3</v>
      </c>
      <c r="AO158" s="57">
        <f t="shared" si="22"/>
        <v>-6.186934729955006E-3</v>
      </c>
      <c r="AP158" s="57">
        <f t="shared" si="23"/>
        <v>-4.5988430778908074E-2</v>
      </c>
      <c r="AQ158" s="57">
        <f t="shared" si="24"/>
        <v>2.9640787083509812E-2</v>
      </c>
      <c r="AR158" s="58">
        <f t="shared" si="25"/>
        <v>-1.1835871392908297E-2</v>
      </c>
      <c r="AS158" s="58">
        <f t="shared" si="26"/>
        <v>-4.5168493090837143E-4</v>
      </c>
      <c r="AT158" s="58">
        <f t="shared" si="27"/>
        <v>0.15218707201774345</v>
      </c>
    </row>
    <row r="159" spans="1:46">
      <c r="A159" t="s">
        <v>535</v>
      </c>
      <c r="B159" t="s">
        <v>536</v>
      </c>
      <c r="C159" t="s">
        <v>628</v>
      </c>
      <c r="D159" t="s">
        <v>629</v>
      </c>
      <c r="E159">
        <v>6954.6861248141813</v>
      </c>
      <c r="F159">
        <v>6785.1172953379355</v>
      </c>
      <c r="G159">
        <v>6922.1109959027744</v>
      </c>
      <c r="H159">
        <v>6872.5245829520109</v>
      </c>
      <c r="I159">
        <v>6838.797221636537</v>
      </c>
      <c r="J159">
        <v>6883.1970297725202</v>
      </c>
      <c r="K159">
        <v>7174.6266653324792</v>
      </c>
      <c r="L159">
        <v>7282.0154415098641</v>
      </c>
      <c r="M159">
        <v>7579.2777436513779</v>
      </c>
      <c r="N159">
        <v>7777.9463380594052</v>
      </c>
      <c r="O159">
        <v>8088.5464995776092</v>
      </c>
      <c r="P159">
        <v>8155.4163950816373</v>
      </c>
      <c r="Q159">
        <v>8287.0519107602431</v>
      </c>
      <c r="R159">
        <v>8385.9847797398288</v>
      </c>
      <c r="S159">
        <v>8814.1191456663582</v>
      </c>
      <c r="T159">
        <v>9025.5225533221892</v>
      </c>
      <c r="U159">
        <v>9324.6217320468368</v>
      </c>
      <c r="V159">
        <v>9731.8727358151027</v>
      </c>
      <c r="W159">
        <v>9897.2947385279749</v>
      </c>
      <c r="X159">
        <v>9949.3727139235107</v>
      </c>
      <c r="Y159">
        <v>10254.092212977434</v>
      </c>
      <c r="Z159">
        <v>10033.074799683845</v>
      </c>
      <c r="AA159">
        <v>10238.372162605187</v>
      </c>
      <c r="AB159">
        <v>10109.782465314849</v>
      </c>
      <c r="AC159">
        <v>10130.251813589011</v>
      </c>
      <c r="AD159">
        <v>10134.646772769838</v>
      </c>
      <c r="AE159">
        <v>10529.322530943089</v>
      </c>
      <c r="AF159">
        <v>10710.937745122921</v>
      </c>
      <c r="AG159">
        <v>10713.850058876193</v>
      </c>
      <c r="AH159">
        <v>10649.308853317472</v>
      </c>
      <c r="AI159">
        <v>10241.123490657708</v>
      </c>
      <c r="AJ159">
        <v>10537.094176227882</v>
      </c>
      <c r="AK159">
        <v>10810.03286895354</v>
      </c>
      <c r="AL159" s="57">
        <f t="shared" si="19"/>
        <v>3.894321795542801E-2</v>
      </c>
      <c r="AM159" s="57">
        <f t="shared" si="20"/>
        <v>1.724851847268517E-2</v>
      </c>
      <c r="AN159" s="57">
        <f t="shared" si="21"/>
        <v>2.7190091312010486E-4</v>
      </c>
      <c r="AO159" s="57">
        <f t="shared" si="22"/>
        <v>-6.0240907987366621E-3</v>
      </c>
      <c r="AP159" s="57">
        <f t="shared" si="23"/>
        <v>-3.8329751562478732E-2</v>
      </c>
      <c r="AQ159" s="57">
        <f t="shared" si="24"/>
        <v>2.8900216449900991E-2</v>
      </c>
      <c r="AR159" s="58">
        <f t="shared" si="25"/>
        <v>-6.70835574385253E-3</v>
      </c>
      <c r="AS159" s="58">
        <f t="shared" si="26"/>
        <v>3.8321095290228709E-3</v>
      </c>
      <c r="AT159" s="58">
        <f t="shared" si="27"/>
        <v>0.14206336292634308</v>
      </c>
    </row>
    <row r="160" spans="1:46">
      <c r="A160" t="s">
        <v>601</v>
      </c>
      <c r="B160" t="s">
        <v>602</v>
      </c>
      <c r="C160" t="s">
        <v>628</v>
      </c>
      <c r="D160" t="s">
        <v>629</v>
      </c>
      <c r="E160">
        <v>6978.7775029500845</v>
      </c>
      <c r="F160">
        <v>6809.6518928659352</v>
      </c>
      <c r="G160">
        <v>6948.3897967980056</v>
      </c>
      <c r="H160">
        <v>6900.0767856680095</v>
      </c>
      <c r="I160">
        <v>6867.7652505287342</v>
      </c>
      <c r="J160">
        <v>6912.1807095561635</v>
      </c>
      <c r="K160">
        <v>7208.7555289994771</v>
      </c>
      <c r="L160">
        <v>7313.8107245618039</v>
      </c>
      <c r="M160">
        <v>7608.9595817981626</v>
      </c>
      <c r="N160">
        <v>7806.9633550614972</v>
      </c>
      <c r="O160">
        <v>8126.9018796389892</v>
      </c>
      <c r="P160">
        <v>8200.3154073833775</v>
      </c>
      <c r="Q160">
        <v>8340.0336541306169</v>
      </c>
      <c r="R160">
        <v>8436.3186285937209</v>
      </c>
      <c r="S160">
        <v>8861.6485505665059</v>
      </c>
      <c r="T160">
        <v>9071.4633170805046</v>
      </c>
      <c r="U160">
        <v>9376.0587691997098</v>
      </c>
      <c r="V160">
        <v>9787.5756200804026</v>
      </c>
      <c r="W160">
        <v>9952.9012298973303</v>
      </c>
      <c r="X160">
        <v>10002.736217376594</v>
      </c>
      <c r="Y160">
        <v>10309.428830916708</v>
      </c>
      <c r="Z160">
        <v>10081.935265613189</v>
      </c>
      <c r="AA160">
        <v>10287.552632299406</v>
      </c>
      <c r="AB160">
        <v>10156.12621309532</v>
      </c>
      <c r="AC160">
        <v>10178.738847540712</v>
      </c>
      <c r="AD160">
        <v>10182.373447062884</v>
      </c>
      <c r="AE160">
        <v>10577.296157839421</v>
      </c>
      <c r="AF160">
        <v>10761.628497339902</v>
      </c>
      <c r="AG160">
        <v>10765.966779625243</v>
      </c>
      <c r="AH160">
        <v>10701.924158288999</v>
      </c>
      <c r="AI160">
        <v>10299.456407684289</v>
      </c>
      <c r="AJ160">
        <v>10596.659905168273</v>
      </c>
      <c r="AK160">
        <v>10872.494814836418</v>
      </c>
      <c r="AL160" s="57">
        <f t="shared" si="19"/>
        <v>3.8784936815537074E-2</v>
      </c>
      <c r="AM160" s="57">
        <f t="shared" si="20"/>
        <v>1.7427170115101861E-2</v>
      </c>
      <c r="AN160" s="57">
        <f t="shared" si="21"/>
        <v>4.0312507409210414E-4</v>
      </c>
      <c r="AO160" s="57">
        <f t="shared" si="22"/>
        <v>-5.9486177736908846E-3</v>
      </c>
      <c r="AP160" s="57">
        <f t="shared" si="23"/>
        <v>-3.7607045672528462E-2</v>
      </c>
      <c r="AQ160" s="57">
        <f t="shared" si="24"/>
        <v>2.8856231408702773E-2</v>
      </c>
      <c r="AR160" s="58">
        <f t="shared" si="25"/>
        <v>-6.4313420642563455E-3</v>
      </c>
      <c r="AS160" s="58">
        <f t="shared" si="26"/>
        <v>3.9605591385010264E-3</v>
      </c>
      <c r="AT160" s="58">
        <f t="shared" si="27"/>
        <v>0.14140967134770402</v>
      </c>
    </row>
    <row r="161" spans="1:46">
      <c r="A161" t="s">
        <v>533</v>
      </c>
      <c r="B161" t="s">
        <v>534</v>
      </c>
      <c r="C161" t="s">
        <v>628</v>
      </c>
      <c r="D161" t="s">
        <v>629</v>
      </c>
      <c r="E161">
        <v>4583.5569895451363</v>
      </c>
      <c r="F161">
        <v>4541.1697835977766</v>
      </c>
      <c r="G161">
        <v>4491.9266092062062</v>
      </c>
      <c r="H161">
        <v>4521.6216352260053</v>
      </c>
      <c r="I161">
        <v>4539.58448449362</v>
      </c>
      <c r="J161">
        <v>4622.1703286384345</v>
      </c>
      <c r="K161">
        <v>4780.8176962191637</v>
      </c>
      <c r="L161">
        <v>4927.6964780098569</v>
      </c>
      <c r="M161">
        <v>4950.27927468711</v>
      </c>
      <c r="N161">
        <v>5067.8422251159518</v>
      </c>
      <c r="O161">
        <v>5284.6081940081613</v>
      </c>
      <c r="P161">
        <v>5403.1847324066293</v>
      </c>
      <c r="Q161">
        <v>5577.6018315420361</v>
      </c>
      <c r="R161">
        <v>5836.6952722098804</v>
      </c>
      <c r="S161">
        <v>6194.983896771414</v>
      </c>
      <c r="T161">
        <v>6542.4686681753201</v>
      </c>
      <c r="U161">
        <v>6968.676264797944</v>
      </c>
      <c r="V161">
        <v>7460.5072815744179</v>
      </c>
      <c r="W161">
        <v>7767.5910417404066</v>
      </c>
      <c r="X161">
        <v>7870.9835021474819</v>
      </c>
      <c r="Y161">
        <v>8359.4839370898098</v>
      </c>
      <c r="Z161">
        <v>8744.5983732110126</v>
      </c>
      <c r="AA161">
        <v>9093.9515167409918</v>
      </c>
      <c r="AB161">
        <v>9440.7276957271606</v>
      </c>
      <c r="AC161">
        <v>9763.5380316703558</v>
      </c>
      <c r="AD161">
        <v>10061.661293639423</v>
      </c>
      <c r="AE161">
        <v>10407.331175240717</v>
      </c>
      <c r="AF161">
        <v>10814.375611679367</v>
      </c>
      <c r="AG161">
        <v>11213.070493392472</v>
      </c>
      <c r="AH161">
        <v>11522.663925909461</v>
      </c>
      <c r="AI161">
        <v>11215.691422442302</v>
      </c>
      <c r="AJ161">
        <v>11893.960907826369</v>
      </c>
      <c r="AK161">
        <v>12244.158287511591</v>
      </c>
      <c r="AL161" s="57">
        <f t="shared" si="19"/>
        <v>3.4355149861764141E-2</v>
      </c>
      <c r="AM161" s="57">
        <f t="shared" si="20"/>
        <v>3.9111317741768188E-2</v>
      </c>
      <c r="AN161" s="57">
        <f t="shared" si="21"/>
        <v>3.6867119843934447E-2</v>
      </c>
      <c r="AO161" s="57">
        <f t="shared" si="22"/>
        <v>2.761004960233001E-2</v>
      </c>
      <c r="AP161" s="57">
        <f t="shared" si="23"/>
        <v>-2.6640758199752014E-2</v>
      </c>
      <c r="AQ161" s="57">
        <f t="shared" si="24"/>
        <v>6.0475048736350602E-2</v>
      </c>
      <c r="AR161" s="58">
        <f t="shared" si="25"/>
        <v>1.9236932247070161E-2</v>
      </c>
      <c r="AS161" s="58">
        <f t="shared" si="26"/>
        <v>3.4529495729344217E-2</v>
      </c>
      <c r="AT161" s="58">
        <f t="shared" si="27"/>
        <v>0.65349393314708093</v>
      </c>
    </row>
    <row r="162" spans="1:46">
      <c r="A162" t="s">
        <v>107</v>
      </c>
      <c r="B162" t="s">
        <v>293</v>
      </c>
      <c r="C162" t="s">
        <v>628</v>
      </c>
      <c r="D162" t="s">
        <v>629</v>
      </c>
      <c r="J162">
        <v>5617.9081046196752</v>
      </c>
      <c r="K162">
        <v>5298.3380155315781</v>
      </c>
      <c r="L162">
        <v>5405.5598087905064</v>
      </c>
      <c r="M162">
        <v>5053.9589705826056</v>
      </c>
      <c r="N162">
        <v>4891.4027610608946</v>
      </c>
      <c r="O162">
        <v>5004.6673775807421</v>
      </c>
      <c r="P162">
        <v>5321.8398095379771</v>
      </c>
      <c r="Q162">
        <v>5750.2443077486587</v>
      </c>
      <c r="R162">
        <v>6147.0463198913903</v>
      </c>
      <c r="S162">
        <v>6618.2842392935436</v>
      </c>
      <c r="T162">
        <v>7131.9879325869906</v>
      </c>
      <c r="U162">
        <v>7495.1250819930601</v>
      </c>
      <c r="V162">
        <v>7737.8881997018898</v>
      </c>
      <c r="W162">
        <v>8357.3364790564174</v>
      </c>
      <c r="X162">
        <v>7865.821651948504</v>
      </c>
      <c r="Y162">
        <v>8432.7094195479822</v>
      </c>
      <c r="Z162">
        <v>8928.5008848424568</v>
      </c>
      <c r="AA162">
        <v>8877.0101468690991</v>
      </c>
      <c r="AB162">
        <v>9682.4279851227311</v>
      </c>
      <c r="AC162">
        <v>10172.713781775932</v>
      </c>
      <c r="AD162">
        <v>10216.370884105085</v>
      </c>
      <c r="AE162">
        <v>10816.08981173394</v>
      </c>
      <c r="AF162">
        <v>11464.018153554565</v>
      </c>
      <c r="AG162">
        <v>12142.730122045496</v>
      </c>
      <c r="AH162">
        <v>12776.92182687252</v>
      </c>
      <c r="AI162">
        <v>11848.89952657619</v>
      </c>
      <c r="AJ162">
        <v>13602.333457407021</v>
      </c>
      <c r="AK162">
        <v>12905.389361793426</v>
      </c>
      <c r="AL162" s="57">
        <f t="shared" si="19"/>
        <v>5.8701757642913584E-2</v>
      </c>
      <c r="AM162" s="57">
        <f t="shared" si="20"/>
        <v>5.9904119982224419E-2</v>
      </c>
      <c r="AN162" s="57">
        <f t="shared" si="21"/>
        <v>5.9203671819072178E-2</v>
      </c>
      <c r="AO162" s="57">
        <f t="shared" si="22"/>
        <v>5.2228098496204738E-2</v>
      </c>
      <c r="AP162" s="57">
        <f t="shared" si="23"/>
        <v>-7.2632697677190661E-2</v>
      </c>
      <c r="AQ162" s="57">
        <f t="shared" si="24"/>
        <v>0.14798285080382456</v>
      </c>
      <c r="AR162" s="58">
        <f t="shared" si="25"/>
        <v>2.4675798155077672E-2</v>
      </c>
      <c r="AS162" s="58">
        <f t="shared" si="26"/>
        <v>5.7111963432500447E-2</v>
      </c>
      <c r="AT162" s="58">
        <f t="shared" si="27"/>
        <v>0.704697611727509</v>
      </c>
    </row>
    <row r="163" spans="1:46">
      <c r="A163" t="s">
        <v>525</v>
      </c>
      <c r="B163" t="s">
        <v>526</v>
      </c>
      <c r="C163" t="s">
        <v>628</v>
      </c>
      <c r="D163" t="s">
        <v>629</v>
      </c>
      <c r="AL163" s="57" t="e">
        <f t="shared" si="19"/>
        <v>#DIV/0!</v>
      </c>
      <c r="AM163" s="57" t="e">
        <f t="shared" si="20"/>
        <v>#DIV/0!</v>
      </c>
      <c r="AN163" s="57" t="e">
        <f t="shared" si="21"/>
        <v>#DIV/0!</v>
      </c>
      <c r="AO163" s="57" t="e">
        <f t="shared" si="22"/>
        <v>#DIV/0!</v>
      </c>
      <c r="AP163" s="57" t="e">
        <f t="shared" si="23"/>
        <v>#DIV/0!</v>
      </c>
      <c r="AQ163" s="57" t="e">
        <f t="shared" si="24"/>
        <v>#DIV/0!</v>
      </c>
      <c r="AR163" s="58" t="e">
        <f t="shared" si="25"/>
        <v>#DIV/0!</v>
      </c>
      <c r="AS163" s="58" t="e">
        <f t="shared" si="26"/>
        <v>#DIV/0!</v>
      </c>
      <c r="AT163" s="58" t="e">
        <f t="shared" si="27"/>
        <v>#DIV/0!</v>
      </c>
    </row>
    <row r="164" spans="1:46">
      <c r="A164" t="s">
        <v>108</v>
      </c>
      <c r="B164" t="s">
        <v>294</v>
      </c>
      <c r="C164" t="s">
        <v>628</v>
      </c>
      <c r="D164" t="s">
        <v>629</v>
      </c>
      <c r="E164">
        <v>5030.073252081067</v>
      </c>
      <c r="F164">
        <v>4512.1101112483911</v>
      </c>
      <c r="G164">
        <v>4027.7779785369617</v>
      </c>
      <c r="H164">
        <v>3842.0521814214285</v>
      </c>
      <c r="I164">
        <v>3870.8622309932412</v>
      </c>
      <c r="J164">
        <v>4066.7531116188143</v>
      </c>
      <c r="K164">
        <v>4110.5536064271946</v>
      </c>
      <c r="L164">
        <v>4226.3726431762725</v>
      </c>
      <c r="M164">
        <v>4325.0802963694859</v>
      </c>
      <c r="N164">
        <v>4415.0319368883611</v>
      </c>
      <c r="O164">
        <v>4424.6528286921375</v>
      </c>
      <c r="P164">
        <v>4515.4655708452674</v>
      </c>
      <c r="Q164">
        <v>4687.4446512842551</v>
      </c>
      <c r="R164">
        <v>4972.2576251737228</v>
      </c>
      <c r="S164">
        <v>5453.9933640864592</v>
      </c>
      <c r="T164">
        <v>5800.9093490047553</v>
      </c>
      <c r="U164">
        <v>6243.6088561617617</v>
      </c>
      <c r="V164">
        <v>6818.9935945951102</v>
      </c>
      <c r="W164">
        <v>7346.2787521086884</v>
      </c>
      <c r="X164">
        <v>7163.8018389651606</v>
      </c>
      <c r="Y164">
        <v>7518.8311182544176</v>
      </c>
      <c r="Z164">
        <v>8685.7798619647801</v>
      </c>
      <c r="AA164">
        <v>9586.7149235871602</v>
      </c>
      <c r="AB164">
        <v>10504.8147046596</v>
      </c>
      <c r="AC164">
        <v>11107.988979264223</v>
      </c>
      <c r="AD164">
        <v>11134.801855301253</v>
      </c>
      <c r="AE164">
        <v>11058.950479808778</v>
      </c>
      <c r="AF164">
        <v>11431.498016396748</v>
      </c>
      <c r="AG164">
        <v>12052.293812383328</v>
      </c>
      <c r="AH164">
        <v>12458.018425763295</v>
      </c>
      <c r="AI164">
        <v>11666.779701198984</v>
      </c>
      <c r="AJ164">
        <v>11668.430417588181</v>
      </c>
      <c r="AK164">
        <v>12051.773102389194</v>
      </c>
      <c r="AL164" s="57">
        <f t="shared" si="19"/>
        <v>-6.8120992612331517E-3</v>
      </c>
      <c r="AM164" s="57">
        <f t="shared" si="20"/>
        <v>3.3687422442858425E-2</v>
      </c>
      <c r="AN164" s="57">
        <f t="shared" si="21"/>
        <v>5.4305725732195595E-2</v>
      </c>
      <c r="AO164" s="57">
        <f t="shared" si="22"/>
        <v>3.3663684249308524E-2</v>
      </c>
      <c r="AP164" s="57">
        <f t="shared" si="23"/>
        <v>-6.3512406028234991E-2</v>
      </c>
      <c r="AQ164" s="57">
        <f t="shared" si="24"/>
        <v>1.4148860537984526E-4</v>
      </c>
      <c r="AR164" s="58">
        <f t="shared" si="25"/>
        <v>1.4536106599031887E-2</v>
      </c>
      <c r="AS164" s="58">
        <f t="shared" si="26"/>
        <v>4.0552277474787513E-2</v>
      </c>
      <c r="AT164" s="58">
        <f t="shared" si="27"/>
        <v>0.99532333186897004</v>
      </c>
    </row>
    <row r="165" spans="1:46">
      <c r="A165" t="s">
        <v>109</v>
      </c>
      <c r="B165" t="s">
        <v>295</v>
      </c>
      <c r="C165" t="s">
        <v>628</v>
      </c>
      <c r="D165" t="s">
        <v>629</v>
      </c>
      <c r="L165">
        <v>12579.285087422993</v>
      </c>
      <c r="M165">
        <v>13236.018150256496</v>
      </c>
      <c r="N165">
        <v>12024.701341293801</v>
      </c>
      <c r="O165">
        <v>12419.005626925236</v>
      </c>
      <c r="P165">
        <v>12505.177058582209</v>
      </c>
      <c r="Q165">
        <v>12692.301167002161</v>
      </c>
      <c r="R165">
        <v>12955.59201355141</v>
      </c>
      <c r="S165">
        <v>13505.058678487467</v>
      </c>
      <c r="T165">
        <v>14048.85402525324</v>
      </c>
      <c r="U165">
        <v>15233.390740248356</v>
      </c>
      <c r="V165">
        <v>16248.351360693869</v>
      </c>
      <c r="W165">
        <v>17391.037280551449</v>
      </c>
      <c r="X165">
        <v>16348.100690243977</v>
      </c>
      <c r="Y165">
        <v>16764.364720624639</v>
      </c>
      <c r="Z165">
        <v>17287.42546584678</v>
      </c>
      <c r="AA165">
        <v>16802.407425699188</v>
      </c>
      <c r="AB165">
        <v>17381.74868513014</v>
      </c>
      <c r="AC165">
        <v>17674.630086690904</v>
      </c>
      <c r="AD165">
        <v>18263.616733884177</v>
      </c>
      <c r="AE165">
        <v>18797.911172312524</v>
      </c>
      <c r="AF165">
        <v>19682.294154643838</v>
      </c>
      <c r="AG165">
        <v>20686.591952443603</v>
      </c>
      <c r="AH165">
        <v>21533.963774298038</v>
      </c>
      <c r="AI165">
        <v>18258.976366749986</v>
      </c>
      <c r="AJ165">
        <v>20710.413475112851</v>
      </c>
      <c r="AK165">
        <v>22081.295213142454</v>
      </c>
      <c r="AL165" s="57">
        <f t="shared" si="19"/>
        <v>2.9254580087474131E-2</v>
      </c>
      <c r="AM165" s="57">
        <f t="shared" si="20"/>
        <v>4.7046875273776309E-2</v>
      </c>
      <c r="AN165" s="57">
        <f t="shared" si="21"/>
        <v>5.1025443980716616E-2</v>
      </c>
      <c r="AO165" s="57">
        <f t="shared" si="22"/>
        <v>4.0962369432454473E-2</v>
      </c>
      <c r="AP165" s="57">
        <f t="shared" si="23"/>
        <v>-0.15208474584028639</v>
      </c>
      <c r="AQ165" s="57">
        <f t="shared" si="24"/>
        <v>0.1342592848100175</v>
      </c>
      <c r="AR165" s="58">
        <f t="shared" si="25"/>
        <v>-3.262514288334746E-3</v>
      </c>
      <c r="AS165" s="58">
        <f t="shared" si="26"/>
        <v>4.6344896228982468E-2</v>
      </c>
      <c r="AT165" s="58">
        <f t="shared" si="27"/>
        <v>0.41360279805617067</v>
      </c>
    </row>
    <row r="166" spans="1:46">
      <c r="A166" t="s">
        <v>110</v>
      </c>
      <c r="B166" t="s">
        <v>296</v>
      </c>
      <c r="C166" t="s">
        <v>628</v>
      </c>
      <c r="D166" t="s">
        <v>629</v>
      </c>
      <c r="E166">
        <v>4119.8720703125</v>
      </c>
      <c r="F166">
        <v>4342.93310546875</v>
      </c>
      <c r="G166">
        <v>4182.36669921875</v>
      </c>
      <c r="H166">
        <v>4085.70141601563</v>
      </c>
      <c r="I166">
        <v>4449.82421875</v>
      </c>
      <c r="J166">
        <v>4145.6318359375</v>
      </c>
      <c r="K166">
        <v>4588.14794921875</v>
      </c>
      <c r="L166">
        <v>4449.46044921875</v>
      </c>
      <c r="M166">
        <v>4702.23486328125</v>
      </c>
      <c r="N166">
        <v>4715.12158203125</v>
      </c>
      <c r="O166">
        <v>4771.34716796875</v>
      </c>
      <c r="P166">
        <v>5071.32177734375</v>
      </c>
      <c r="Q166">
        <v>5192.01220703125</v>
      </c>
      <c r="R166">
        <v>5443.77490234375</v>
      </c>
      <c r="S166">
        <v>5620.28857421875</v>
      </c>
      <c r="T166">
        <v>5721.88916015625</v>
      </c>
      <c r="U166">
        <v>6085.4814453125</v>
      </c>
      <c r="V166">
        <v>6212.34228515625</v>
      </c>
      <c r="W166">
        <v>6479.97705078125</v>
      </c>
      <c r="X166">
        <v>6635.10205078125</v>
      </c>
      <c r="Y166">
        <v>6775.94580078125</v>
      </c>
      <c r="Z166">
        <v>7052.72705078125</v>
      </c>
      <c r="AA166">
        <v>7168.67431640625</v>
      </c>
      <c r="AB166">
        <v>7362.20263671875</v>
      </c>
      <c r="AC166">
        <v>7462.15283203125</v>
      </c>
      <c r="AD166">
        <v>7687.69091796875</v>
      </c>
      <c r="AE166">
        <v>7632.185546875</v>
      </c>
      <c r="AF166">
        <v>7921.619140625</v>
      </c>
      <c r="AG166">
        <v>8072.08642578125</v>
      </c>
      <c r="AH166">
        <v>8217.5986328125</v>
      </c>
      <c r="AI166">
        <v>7545.9951171875</v>
      </c>
      <c r="AJ166">
        <v>8058.39697265625</v>
      </c>
      <c r="AK166">
        <v>8061.51806640625</v>
      </c>
      <c r="AL166" s="57">
        <f t="shared" si="19"/>
        <v>-7.2200315655270506E-3</v>
      </c>
      <c r="AM166" s="57">
        <f t="shared" si="20"/>
        <v>3.7922766941706321E-2</v>
      </c>
      <c r="AN166" s="57">
        <f t="shared" si="21"/>
        <v>1.8994511410501669E-2</v>
      </c>
      <c r="AO166" s="57">
        <f t="shared" si="22"/>
        <v>1.8026591807355028E-2</v>
      </c>
      <c r="AP166" s="57">
        <f t="shared" si="23"/>
        <v>-8.1727466335885221E-2</v>
      </c>
      <c r="AQ166" s="57">
        <f t="shared" si="24"/>
        <v>6.7903814872826138E-2</v>
      </c>
      <c r="AR166" s="58">
        <f t="shared" si="25"/>
        <v>-1.6958990440805524E-3</v>
      </c>
      <c r="AS166" s="58">
        <f t="shared" si="26"/>
        <v>2.4981290053187669E-2</v>
      </c>
      <c r="AT166" s="58">
        <f t="shared" si="27"/>
        <v>0.35036129953897377</v>
      </c>
    </row>
    <row r="167" spans="1:46">
      <c r="A167" t="s">
        <v>111</v>
      </c>
      <c r="B167" t="s">
        <v>297</v>
      </c>
      <c r="C167" t="s">
        <v>628</v>
      </c>
      <c r="D167" t="s">
        <v>629</v>
      </c>
      <c r="E167">
        <v>460.12369668051059</v>
      </c>
      <c r="F167">
        <v>473.61200376406453</v>
      </c>
      <c r="G167">
        <v>436.37641563305903</v>
      </c>
      <c r="H167">
        <v>469.39781742158181</v>
      </c>
      <c r="I167">
        <v>476.37075873888051</v>
      </c>
      <c r="J167">
        <v>465.83329574552431</v>
      </c>
      <c r="K167">
        <v>502.40254145103017</v>
      </c>
      <c r="L167">
        <v>544.21407592969558</v>
      </c>
      <c r="M167">
        <v>584.06872072601539</v>
      </c>
      <c r="N167">
        <v>636.79174105607274</v>
      </c>
      <c r="O167">
        <v>628.69327937938613</v>
      </c>
      <c r="P167">
        <v>687.19347398292928</v>
      </c>
      <c r="Q167">
        <v>731.9895083808899</v>
      </c>
      <c r="R167">
        <v>762.28618246583051</v>
      </c>
      <c r="S167">
        <v>801.42712756794936</v>
      </c>
      <c r="T167">
        <v>832.8388607404504</v>
      </c>
      <c r="U167">
        <v>890.45295678248044</v>
      </c>
      <c r="V167">
        <v>934.73634883861814</v>
      </c>
      <c r="W167">
        <v>977.19087736293716</v>
      </c>
      <c r="X167">
        <v>1011.5612906760912</v>
      </c>
      <c r="Y167">
        <v>1047.5914312157267</v>
      </c>
      <c r="Z167">
        <v>1092.7732451422926</v>
      </c>
      <c r="AA167">
        <v>1137.2848147337115</v>
      </c>
      <c r="AB167">
        <v>1179.6700241618973</v>
      </c>
      <c r="AC167">
        <v>1228.656835192299</v>
      </c>
      <c r="AD167">
        <v>1271.9618731689322</v>
      </c>
      <c r="AE167">
        <v>1279.9205064881207</v>
      </c>
      <c r="AF167">
        <v>1287.2348673466111</v>
      </c>
      <c r="AG167">
        <v>1292.8976544777547</v>
      </c>
      <c r="AH167">
        <v>1285.1827595965092</v>
      </c>
      <c r="AI167">
        <v>1233.4249959559188</v>
      </c>
      <c r="AJ167">
        <v>1226.766964489864</v>
      </c>
      <c r="AK167">
        <v>1243.0736377951175</v>
      </c>
      <c r="AL167" s="57">
        <f t="shared" si="19"/>
        <v>6.2569747467041319E-3</v>
      </c>
      <c r="AM167" s="57">
        <f t="shared" si="20"/>
        <v>5.7146993281322229E-3</v>
      </c>
      <c r="AN167" s="57">
        <f t="shared" si="21"/>
        <v>4.3991871839335842E-3</v>
      </c>
      <c r="AO167" s="57">
        <f t="shared" si="22"/>
        <v>-5.9671350276846438E-3</v>
      </c>
      <c r="AP167" s="57">
        <f t="shared" si="23"/>
        <v>-4.0272687486750947E-2</v>
      </c>
      <c r="AQ167" s="57">
        <f t="shared" si="24"/>
        <v>-5.3980027061919207E-3</v>
      </c>
      <c r="AR167" s="58">
        <f t="shared" si="25"/>
        <v>-9.0314840005924456E-3</v>
      </c>
      <c r="AS167" s="58">
        <f t="shared" si="26"/>
        <v>1.3822504947937212E-3</v>
      </c>
      <c r="AT167" s="58">
        <f t="shared" si="27"/>
        <v>0.44329102375079565</v>
      </c>
    </row>
    <row r="168" spans="1:46">
      <c r="A168" t="s">
        <v>112</v>
      </c>
      <c r="B168" t="s">
        <v>298</v>
      </c>
      <c r="C168" t="s">
        <v>628</v>
      </c>
      <c r="D168" t="s">
        <v>629</v>
      </c>
      <c r="E168">
        <v>581.61331120780835</v>
      </c>
      <c r="F168">
        <v>579.3787533427037</v>
      </c>
      <c r="G168">
        <v>597.2021833882651</v>
      </c>
      <c r="H168">
        <v>635.10718433273735</v>
      </c>
      <c r="I168">
        <v>669.37505314000566</v>
      </c>
      <c r="J168">
        <v>708.50487812014103</v>
      </c>
      <c r="K168">
        <v>746.42656529556211</v>
      </c>
      <c r="L168">
        <v>781.59607167378192</v>
      </c>
      <c r="M168">
        <v>816.52621117142451</v>
      </c>
      <c r="N168">
        <v>875.41849691613902</v>
      </c>
      <c r="O168">
        <v>973.39553810539758</v>
      </c>
      <c r="P168">
        <v>1083.4194197372169</v>
      </c>
      <c r="Q168">
        <v>1198.094697261685</v>
      </c>
      <c r="R168">
        <v>1340.8727321103213</v>
      </c>
      <c r="S168">
        <v>1511.1715318178306</v>
      </c>
      <c r="T168">
        <v>1702.3096819217737</v>
      </c>
      <c r="U168">
        <v>1914.2415688061153</v>
      </c>
      <c r="V168">
        <v>2137.64494345301</v>
      </c>
      <c r="W168">
        <v>2360.5432402308129</v>
      </c>
      <c r="X168">
        <v>2591.046304213502</v>
      </c>
      <c r="Y168">
        <v>2830.2840534541706</v>
      </c>
      <c r="Z168">
        <v>3018.4616141753413</v>
      </c>
      <c r="AA168">
        <v>3187.1149181679243</v>
      </c>
      <c r="AB168">
        <v>3409.6488950913163</v>
      </c>
      <c r="AC168">
        <v>3658.5935383764754</v>
      </c>
      <c r="AD168">
        <v>3748.294222076318</v>
      </c>
      <c r="AE168">
        <v>4109.5574124451814</v>
      </c>
      <c r="AF168">
        <v>4312.9473894037619</v>
      </c>
      <c r="AG168">
        <v>4556.2811684164662</v>
      </c>
      <c r="AH168">
        <v>4829.536707032089</v>
      </c>
      <c r="AI168">
        <v>4947.0939613933933</v>
      </c>
      <c r="AJ168">
        <v>4032.6256525257645</v>
      </c>
      <c r="AK168">
        <v>4124.4856513561808</v>
      </c>
      <c r="AL168" s="57">
        <f t="shared" si="19"/>
        <v>9.6380691846742611E-2</v>
      </c>
      <c r="AM168" s="57">
        <f t="shared" si="20"/>
        <v>4.9491941965001958E-2</v>
      </c>
      <c r="AN168" s="57">
        <f t="shared" si="21"/>
        <v>5.6419371033956361E-2</v>
      </c>
      <c r="AO168" s="57">
        <f t="shared" si="22"/>
        <v>5.9973370500002003E-2</v>
      </c>
      <c r="AP168" s="57">
        <f t="shared" si="23"/>
        <v>2.4341310873594577E-2</v>
      </c>
      <c r="AQ168" s="57">
        <f t="shared" si="24"/>
        <v>-0.18484959372189905</v>
      </c>
      <c r="AR168" s="58">
        <f t="shared" si="25"/>
        <v>4.7556498593138721E-2</v>
      </c>
      <c r="AS168" s="58">
        <f t="shared" si="26"/>
        <v>5.5294894499653441E-2</v>
      </c>
      <c r="AT168" s="58">
        <f t="shared" si="27"/>
        <v>1.5229504915851351</v>
      </c>
    </row>
    <row r="169" spans="1:46">
      <c r="A169" t="s">
        <v>113</v>
      </c>
      <c r="B169" t="s">
        <v>299</v>
      </c>
      <c r="C169" t="s">
        <v>628</v>
      </c>
      <c r="D169" t="s">
        <v>629</v>
      </c>
      <c r="E169">
        <v>6223.4529939007371</v>
      </c>
      <c r="F169">
        <v>6510.0121007229418</v>
      </c>
      <c r="G169">
        <v>6758.102708848749</v>
      </c>
      <c r="H169">
        <v>6439.2511688689365</v>
      </c>
      <c r="I169">
        <v>6346.2985949290596</v>
      </c>
      <c r="J169">
        <v>6401.0228962314131</v>
      </c>
      <c r="K169">
        <v>6426.3798752828825</v>
      </c>
      <c r="L169">
        <v>6526.7978829536396</v>
      </c>
      <c r="M169">
        <v>6575.7633899505954</v>
      </c>
      <c r="N169">
        <v>6635.5391202100873</v>
      </c>
      <c r="O169">
        <v>6713.0025553474034</v>
      </c>
      <c r="P169">
        <v>6655.7502506257815</v>
      </c>
      <c r="Q169">
        <v>6855.8388124114563</v>
      </c>
      <c r="R169">
        <v>7046.1475102033764</v>
      </c>
      <c r="S169">
        <v>7812.8614367843447</v>
      </c>
      <c r="T169">
        <v>7914.7328395711575</v>
      </c>
      <c r="U169">
        <v>8373.4826318235937</v>
      </c>
      <c r="V169">
        <v>8714.1034561956603</v>
      </c>
      <c r="W169">
        <v>8826.2736007989843</v>
      </c>
      <c r="X169">
        <v>8726.6818518817799</v>
      </c>
      <c r="Y169">
        <v>9115.5065115458183</v>
      </c>
      <c r="Z169">
        <v>9431.0441980369342</v>
      </c>
      <c r="AA169">
        <v>9747.8197195901121</v>
      </c>
      <c r="AB169">
        <v>10122.154477148961</v>
      </c>
      <c r="AC169">
        <v>10554.564754653185</v>
      </c>
      <c r="AD169">
        <v>10813.226631764923</v>
      </c>
      <c r="AE169">
        <v>10627.635116461215</v>
      </c>
      <c r="AF169">
        <v>10335.267425822274</v>
      </c>
      <c r="AG169">
        <v>10266.17055459806</v>
      </c>
      <c r="AH169">
        <v>10009.578071045999</v>
      </c>
      <c r="AI169">
        <v>9041.7698604857887</v>
      </c>
      <c r="AJ169">
        <v>9208.5830291536986</v>
      </c>
      <c r="AK169">
        <v>9490.2607643530373</v>
      </c>
      <c r="AL169" s="57">
        <f t="shared" si="19"/>
        <v>-1.716337977773574E-2</v>
      </c>
      <c r="AM169" s="57">
        <f t="shared" si="20"/>
        <v>-2.7510136303615724E-2</v>
      </c>
      <c r="AN169" s="57">
        <f t="shared" si="21"/>
        <v>-6.6855426548110318E-3</v>
      </c>
      <c r="AO169" s="57">
        <f t="shared" si="22"/>
        <v>-2.4993982146257837E-2</v>
      </c>
      <c r="AP169" s="57">
        <f t="shared" si="23"/>
        <v>-9.6688212399253917E-2</v>
      </c>
      <c r="AQ169" s="57">
        <f t="shared" si="24"/>
        <v>1.8449172146806605E-2</v>
      </c>
      <c r="AR169" s="58">
        <f t="shared" si="25"/>
        <v>-3.8969468375984626E-2</v>
      </c>
      <c r="AS169" s="58">
        <f t="shared" si="26"/>
        <v>-1.9729887034894863E-2</v>
      </c>
      <c r="AT169" s="58">
        <f t="shared" si="27"/>
        <v>0.1953900797506154</v>
      </c>
    </row>
    <row r="170" spans="1:46">
      <c r="A170" t="s">
        <v>543</v>
      </c>
      <c r="B170" t="s">
        <v>544</v>
      </c>
      <c r="C170" t="s">
        <v>628</v>
      </c>
      <c r="D170" t="s">
        <v>629</v>
      </c>
      <c r="S170">
        <v>5342.3305512612205</v>
      </c>
      <c r="T170">
        <v>4931.4359326788172</v>
      </c>
      <c r="U170">
        <v>4522.2581755853262</v>
      </c>
      <c r="V170">
        <v>4217.8146429382332</v>
      </c>
      <c r="W170">
        <v>6975.7004636754154</v>
      </c>
      <c r="X170">
        <v>6559.3344625742784</v>
      </c>
      <c r="Y170">
        <v>6448.4974106089658</v>
      </c>
      <c r="Z170">
        <v>7053.8468757078135</v>
      </c>
      <c r="AA170">
        <v>9121.9328289834375</v>
      </c>
      <c r="AB170">
        <v>9313.6241593237064</v>
      </c>
      <c r="AC170">
        <v>10489.616342639316</v>
      </c>
      <c r="AD170">
        <v>9679.1021321070257</v>
      </c>
      <c r="AE170">
        <v>10223.102031601509</v>
      </c>
      <c r="AF170">
        <v>9359.9867249694616</v>
      </c>
      <c r="AG170">
        <v>9896.3624210753624</v>
      </c>
      <c r="AH170">
        <v>10529.81319404782</v>
      </c>
      <c r="AI170">
        <v>10812.889284414861</v>
      </c>
      <c r="AJ170">
        <v>10989.622079088298</v>
      </c>
      <c r="AK170">
        <v>11109.803011675262</v>
      </c>
      <c r="AL170" s="57">
        <f t="shared" si="19"/>
        <v>5.6203549881962162E-2</v>
      </c>
      <c r="AM170" s="57">
        <f t="shared" si="20"/>
        <v>-8.4427926471241088E-2</v>
      </c>
      <c r="AN170" s="57">
        <f t="shared" si="21"/>
        <v>5.730517701216619E-2</v>
      </c>
      <c r="AO170" s="57">
        <f t="shared" si="22"/>
        <v>6.4008445327694966E-2</v>
      </c>
      <c r="AP170" s="57">
        <f t="shared" si="23"/>
        <v>2.6883296517269256E-2</v>
      </c>
      <c r="AQ170" s="57">
        <f t="shared" si="24"/>
        <v>1.6344641106070534E-2</v>
      </c>
      <c r="AR170" s="58">
        <f t="shared" si="25"/>
        <v>1.5942248096472329E-2</v>
      </c>
      <c r="AS170" s="58">
        <f t="shared" si="26"/>
        <v>1.2295231956206689E-2</v>
      </c>
      <c r="AT170" s="58">
        <f t="shared" si="27"/>
        <v>1.3284414080770437</v>
      </c>
    </row>
    <row r="171" spans="1:46">
      <c r="A171" t="s">
        <v>114</v>
      </c>
      <c r="B171" t="s">
        <v>300</v>
      </c>
      <c r="C171" t="s">
        <v>628</v>
      </c>
      <c r="D171" t="s">
        <v>629</v>
      </c>
      <c r="E171">
        <v>1554.602043004501</v>
      </c>
      <c r="F171">
        <v>1611.3595127040878</v>
      </c>
      <c r="G171">
        <v>1631.2307154614748</v>
      </c>
      <c r="H171">
        <v>1649.0081281500359</v>
      </c>
      <c r="I171">
        <v>1741.3093607492665</v>
      </c>
      <c r="J171">
        <v>1760.4449632613328</v>
      </c>
      <c r="K171">
        <v>1815.3126160546285</v>
      </c>
      <c r="L171">
        <v>1868.7838000185122</v>
      </c>
      <c r="M171">
        <v>1888.2875343987839</v>
      </c>
      <c r="N171">
        <v>1935.6917228954353</v>
      </c>
      <c r="O171">
        <v>2020.8554379984721</v>
      </c>
      <c r="P171">
        <v>2084.1999991423663</v>
      </c>
      <c r="Q171">
        <v>2055.7227159885206</v>
      </c>
      <c r="R171">
        <v>2107.6409653859278</v>
      </c>
      <c r="S171">
        <v>2179.0930150034073</v>
      </c>
      <c r="T171">
        <v>2230.7891604797496</v>
      </c>
      <c r="U171">
        <v>2285.5122135089805</v>
      </c>
      <c r="V171">
        <v>2346.2592229283391</v>
      </c>
      <c r="W171">
        <v>2473.9417434550846</v>
      </c>
      <c r="X171">
        <v>2572.1750796877632</v>
      </c>
      <c r="Y171">
        <v>2682.6986976264402</v>
      </c>
      <c r="Z171">
        <v>2763.8283230573261</v>
      </c>
      <c r="AA171">
        <v>2886.0975223231653</v>
      </c>
      <c r="AB171">
        <v>2982.2869997401581</v>
      </c>
      <c r="AC171">
        <v>3152.2932614114366</v>
      </c>
      <c r="AD171">
        <v>3260.0349980388396</v>
      </c>
      <c r="AE171">
        <v>3244.6742997607766</v>
      </c>
      <c r="AF171">
        <v>3495.5288004830491</v>
      </c>
      <c r="AG171">
        <v>3719.3077754343585</v>
      </c>
      <c r="AH171">
        <v>3922.0813312463833</v>
      </c>
      <c r="AI171">
        <v>3761.8027875187113</v>
      </c>
      <c r="AJ171">
        <v>3853.6802963405535</v>
      </c>
      <c r="AK171">
        <v>4001.6999549145885</v>
      </c>
      <c r="AL171" s="57">
        <f t="shared" si="19"/>
        <v>-4.7118200532520636E-3</v>
      </c>
      <c r="AM171" s="57">
        <f t="shared" si="20"/>
        <v>7.7312690750121635E-2</v>
      </c>
      <c r="AN171" s="57">
        <f t="shared" si="21"/>
        <v>6.40186328661876E-2</v>
      </c>
      <c r="AO171" s="57">
        <f t="shared" si="22"/>
        <v>5.4519165407961957E-2</v>
      </c>
      <c r="AP171" s="57">
        <f t="shared" si="23"/>
        <v>-4.0865685892530368E-2</v>
      </c>
      <c r="AQ171" s="57">
        <f t="shared" si="24"/>
        <v>2.4423797315128441E-2</v>
      </c>
      <c r="AR171" s="58">
        <f t="shared" si="25"/>
        <v>3.8746200782935204E-2</v>
      </c>
      <c r="AS171" s="58">
        <f t="shared" si="26"/>
        <v>6.5283496341423733E-2</v>
      </c>
      <c r="AT171" s="58">
        <f t="shared" si="27"/>
        <v>0.71606229363559348</v>
      </c>
    </row>
    <row r="172" spans="1:46">
      <c r="A172" t="s">
        <v>115</v>
      </c>
      <c r="B172" t="s">
        <v>301</v>
      </c>
      <c r="C172" t="s">
        <v>628</v>
      </c>
      <c r="D172" t="s">
        <v>629</v>
      </c>
      <c r="E172">
        <v>36461.419019642395</v>
      </c>
      <c r="F172">
        <v>37057.583127501341</v>
      </c>
      <c r="G172">
        <v>37405.929967342097</v>
      </c>
      <c r="H172">
        <v>37613.252193623332</v>
      </c>
      <c r="I172">
        <v>38494.217851772526</v>
      </c>
      <c r="J172">
        <v>39498.13682213008</v>
      </c>
      <c r="K172">
        <v>40691.890316738893</v>
      </c>
      <c r="L172">
        <v>42235.489068828676</v>
      </c>
      <c r="M172">
        <v>43933.568106951599</v>
      </c>
      <c r="N172">
        <v>45839.131463448895</v>
      </c>
      <c r="O172">
        <v>47422.20340478373</v>
      </c>
      <c r="P172">
        <v>48160.784366896507</v>
      </c>
      <c r="Q172">
        <v>47958.331966115678</v>
      </c>
      <c r="R172">
        <v>47806.884428660887</v>
      </c>
      <c r="S172">
        <v>48586.704624207749</v>
      </c>
      <c r="T172">
        <v>49467.435426705939</v>
      </c>
      <c r="U172">
        <v>51097.362611333119</v>
      </c>
      <c r="V172">
        <v>52909.969757220577</v>
      </c>
      <c r="W172">
        <v>53848.252231697123</v>
      </c>
      <c r="X172">
        <v>51607.605727231785</v>
      </c>
      <c r="Y172">
        <v>52032.986502242944</v>
      </c>
      <c r="Z172">
        <v>52594.229006416397</v>
      </c>
      <c r="AA172">
        <v>51860.0559942119</v>
      </c>
      <c r="AB172">
        <v>51640.076686230379</v>
      </c>
      <c r="AC172">
        <v>52186.99738612058</v>
      </c>
      <c r="AD172">
        <v>52974.116220094853</v>
      </c>
      <c r="AE172">
        <v>53847.826554544816</v>
      </c>
      <c r="AF172">
        <v>55088.633800674434</v>
      </c>
      <c r="AG172">
        <v>56060.913626940404</v>
      </c>
      <c r="AH172">
        <v>56784.037252982409</v>
      </c>
      <c r="AI172">
        <v>54275.003046567697</v>
      </c>
      <c r="AJ172">
        <v>56617.351792442154</v>
      </c>
      <c r="AK172">
        <v>58584.623790386548</v>
      </c>
      <c r="AL172" s="57">
        <f t="shared" si="19"/>
        <v>1.64931554652069E-2</v>
      </c>
      <c r="AM172" s="57">
        <f t="shared" si="20"/>
        <v>2.304284732593153E-2</v>
      </c>
      <c r="AN172" s="57">
        <f t="shared" si="21"/>
        <v>1.7649372641622262E-2</v>
      </c>
      <c r="AO172" s="57">
        <f t="shared" si="22"/>
        <v>1.2898891210622427E-2</v>
      </c>
      <c r="AP172" s="57">
        <f t="shared" si="23"/>
        <v>-4.4185555092473322E-2</v>
      </c>
      <c r="AQ172" s="57">
        <f t="shared" si="24"/>
        <v>4.3157044945068591E-2</v>
      </c>
      <c r="AR172" s="58">
        <f t="shared" si="25"/>
        <v>2.3513890214257229E-3</v>
      </c>
      <c r="AS172" s="58">
        <f t="shared" si="26"/>
        <v>1.7863703726058739E-2</v>
      </c>
      <c r="AT172" s="58">
        <f t="shared" si="27"/>
        <v>0.11129096201900675</v>
      </c>
    </row>
    <row r="173" spans="1:46">
      <c r="A173" t="s">
        <v>541</v>
      </c>
      <c r="B173" t="s">
        <v>542</v>
      </c>
      <c r="C173" t="s">
        <v>628</v>
      </c>
      <c r="D173" t="s">
        <v>629</v>
      </c>
      <c r="AL173" s="57" t="e">
        <f t="shared" si="19"/>
        <v>#DIV/0!</v>
      </c>
      <c r="AM173" s="57" t="e">
        <f t="shared" si="20"/>
        <v>#DIV/0!</v>
      </c>
      <c r="AN173" s="57" t="e">
        <f t="shared" si="21"/>
        <v>#DIV/0!</v>
      </c>
      <c r="AO173" s="57" t="e">
        <f t="shared" si="22"/>
        <v>#DIV/0!</v>
      </c>
      <c r="AP173" s="57" t="e">
        <f t="shared" si="23"/>
        <v>#DIV/0!</v>
      </c>
      <c r="AQ173" s="57" t="e">
        <f t="shared" si="24"/>
        <v>#DIV/0!</v>
      </c>
      <c r="AR173" s="58" t="e">
        <f t="shared" si="25"/>
        <v>#DIV/0!</v>
      </c>
      <c r="AS173" s="58" t="e">
        <f t="shared" si="26"/>
        <v>#DIV/0!</v>
      </c>
      <c r="AT173" s="58" t="e">
        <f t="shared" si="27"/>
        <v>#DIV/0!</v>
      </c>
    </row>
    <row r="174" spans="1:46">
      <c r="A174" t="s">
        <v>116</v>
      </c>
      <c r="B174" t="s">
        <v>302</v>
      </c>
      <c r="C174" t="s">
        <v>628</v>
      </c>
      <c r="D174" t="s">
        <v>629</v>
      </c>
      <c r="E174">
        <v>27998.397767745355</v>
      </c>
      <c r="F174">
        <v>26383.259321870468</v>
      </c>
      <c r="G174">
        <v>26395.440404728644</v>
      </c>
      <c r="H174">
        <v>27764.12582939634</v>
      </c>
      <c r="I174">
        <v>28800.063508384847</v>
      </c>
      <c r="J174">
        <v>29721.591324072593</v>
      </c>
      <c r="K174">
        <v>30312.66380387688</v>
      </c>
      <c r="L174">
        <v>30539.494788947024</v>
      </c>
      <c r="M174">
        <v>30529.767650861573</v>
      </c>
      <c r="N174">
        <v>32002.244496925861</v>
      </c>
      <c r="O174">
        <v>32728.273157424501</v>
      </c>
      <c r="P174">
        <v>33645.740764165806</v>
      </c>
      <c r="Q174">
        <v>34625.036074945361</v>
      </c>
      <c r="R174">
        <v>35553.631298540211</v>
      </c>
      <c r="S174">
        <v>36461.459878933689</v>
      </c>
      <c r="T174">
        <v>37261.15103683302</v>
      </c>
      <c r="U174">
        <v>37839.806421627422</v>
      </c>
      <c r="V174">
        <v>38637.695450577266</v>
      </c>
      <c r="W174">
        <v>37847.326674638141</v>
      </c>
      <c r="X174">
        <v>37428.848706956014</v>
      </c>
      <c r="Y174">
        <v>37557.965507986148</v>
      </c>
      <c r="Z174">
        <v>38100.72500008635</v>
      </c>
      <c r="AA174">
        <v>38753.727053092654</v>
      </c>
      <c r="AB174">
        <v>39520.413127940861</v>
      </c>
      <c r="AC174">
        <v>40350.645289399763</v>
      </c>
      <c r="AD174">
        <v>41014.687082562457</v>
      </c>
      <c r="AE174">
        <v>41628.399913242421</v>
      </c>
      <c r="AF174">
        <v>42204.745741266284</v>
      </c>
      <c r="AG174">
        <v>42916.869815661914</v>
      </c>
      <c r="AH174">
        <v>43272.566909079229</v>
      </c>
      <c r="AI174">
        <v>42052.140967772641</v>
      </c>
      <c r="AJ174">
        <v>44041.902808568666</v>
      </c>
      <c r="AK174">
        <v>44880.366095018675</v>
      </c>
      <c r="AL174" s="57">
        <f t="shared" si="19"/>
        <v>1.4963245469715806E-2</v>
      </c>
      <c r="AM174" s="57">
        <f t="shared" si="20"/>
        <v>1.3845015163326547E-2</v>
      </c>
      <c r="AN174" s="57">
        <f t="shared" si="21"/>
        <v>1.687308054789062E-2</v>
      </c>
      <c r="AO174" s="57">
        <f t="shared" si="22"/>
        <v>8.2880483815599322E-3</v>
      </c>
      <c r="AP174" s="57">
        <f t="shared" si="23"/>
        <v>-2.8203225010220618E-2</v>
      </c>
      <c r="AQ174" s="57">
        <f t="shared" si="24"/>
        <v>4.7316540727876673E-2</v>
      </c>
      <c r="AR174" s="58">
        <f t="shared" si="25"/>
        <v>2.70072977063912E-3</v>
      </c>
      <c r="AS174" s="58">
        <f t="shared" si="26"/>
        <v>1.30020480309257E-2</v>
      </c>
      <c r="AT174" s="58">
        <f t="shared" si="27"/>
        <v>0.14357262896426187</v>
      </c>
    </row>
    <row r="175" spans="1:46">
      <c r="A175" t="s">
        <v>117</v>
      </c>
      <c r="B175" t="s">
        <v>303</v>
      </c>
      <c r="C175" t="s">
        <v>628</v>
      </c>
      <c r="D175" t="s">
        <v>629</v>
      </c>
      <c r="E175">
        <v>3409.7942513761859</v>
      </c>
      <c r="F175">
        <v>3325.1094433086978</v>
      </c>
      <c r="G175">
        <v>3262.6470800822367</v>
      </c>
      <c r="H175">
        <v>3178.3811423501984</v>
      </c>
      <c r="I175">
        <v>3214.4700441559394</v>
      </c>
      <c r="J175">
        <v>3334.8082925765489</v>
      </c>
      <c r="K175">
        <v>3479.7136540895576</v>
      </c>
      <c r="L175">
        <v>3555.9891675496219</v>
      </c>
      <c r="M175">
        <v>3629.7120079144197</v>
      </c>
      <c r="N175">
        <v>3827.1458050904912</v>
      </c>
      <c r="O175">
        <v>3927.0830228194941</v>
      </c>
      <c r="P175">
        <v>3989.2087618540372</v>
      </c>
      <c r="Q175">
        <v>3968.6583794548633</v>
      </c>
      <c r="R175">
        <v>4019.7362698960787</v>
      </c>
      <c r="S175">
        <v>4183.6304878086185</v>
      </c>
      <c r="T175">
        <v>4308.0381611031153</v>
      </c>
      <c r="U175">
        <v>4425.9957032815255</v>
      </c>
      <c r="V175">
        <v>4586.2958444625574</v>
      </c>
      <c r="W175">
        <v>4676.9309086787534</v>
      </c>
      <c r="X175">
        <v>4457.9220219427079</v>
      </c>
      <c r="Y175">
        <v>4586.8985180124146</v>
      </c>
      <c r="Z175">
        <v>4805.4279250668915</v>
      </c>
      <c r="AA175">
        <v>5042.8646899264959</v>
      </c>
      <c r="AB175">
        <v>5214.5566174639198</v>
      </c>
      <c r="AC175">
        <v>5385.5274356680002</v>
      </c>
      <c r="AD175">
        <v>5563.0339823649174</v>
      </c>
      <c r="AE175">
        <v>5734.3214526866332</v>
      </c>
      <c r="AF175">
        <v>5915.3754433542499</v>
      </c>
      <c r="AG175">
        <v>5636.6701693385248</v>
      </c>
      <c r="AH175">
        <v>5398.0944148439403</v>
      </c>
      <c r="AI175">
        <v>5230.5614228735212</v>
      </c>
      <c r="AJ175">
        <v>5692.0213270803142</v>
      </c>
      <c r="AK175">
        <v>5822.369111038789</v>
      </c>
      <c r="AL175" s="57">
        <f t="shared" si="19"/>
        <v>3.0790297320617707E-2</v>
      </c>
      <c r="AM175" s="57">
        <f t="shared" si="20"/>
        <v>3.1573742797901518E-2</v>
      </c>
      <c r="AN175" s="57">
        <f t="shared" si="21"/>
        <v>-4.7115398960659756E-2</v>
      </c>
      <c r="AO175" s="57">
        <f t="shared" si="22"/>
        <v>-4.2325654566831239E-2</v>
      </c>
      <c r="AP175" s="57">
        <f t="shared" si="23"/>
        <v>-3.1035580168758955E-2</v>
      </c>
      <c r="AQ175" s="57">
        <f t="shared" si="24"/>
        <v>8.8223780756842757E-2</v>
      </c>
      <c r="AR175" s="58">
        <f t="shared" si="25"/>
        <v>-2.2225722724587109E-2</v>
      </c>
      <c r="AS175" s="58">
        <f t="shared" si="26"/>
        <v>-1.9289103576529826E-2</v>
      </c>
      <c r="AT175" s="58">
        <f t="shared" si="27"/>
        <v>0.2196339031331821</v>
      </c>
    </row>
    <row r="176" spans="1:46">
      <c r="A176" t="s">
        <v>118</v>
      </c>
      <c r="B176" t="s">
        <v>304</v>
      </c>
      <c r="C176" t="s">
        <v>628</v>
      </c>
      <c r="D176" t="s">
        <v>629</v>
      </c>
      <c r="E176">
        <v>1077.9114647422323</v>
      </c>
      <c r="F176">
        <v>1040.3633674698619</v>
      </c>
      <c r="G176">
        <v>1028.655163597731</v>
      </c>
      <c r="H176">
        <v>999.92265335345189</v>
      </c>
      <c r="I176">
        <v>986.25781852132832</v>
      </c>
      <c r="J176">
        <v>977.48253746463854</v>
      </c>
      <c r="K176">
        <v>946.07260059858163</v>
      </c>
      <c r="L176">
        <v>929.01349318948962</v>
      </c>
      <c r="M176">
        <v>987.70971362483942</v>
      </c>
      <c r="N176">
        <v>952.49958019484063</v>
      </c>
      <c r="O176">
        <v>909.31700494112079</v>
      </c>
      <c r="P176">
        <v>942.26815519762681</v>
      </c>
      <c r="Q176">
        <v>954.876243742714</v>
      </c>
      <c r="R176">
        <v>942.00540762977619</v>
      </c>
      <c r="S176">
        <v>912.46579469155859</v>
      </c>
      <c r="T176">
        <v>944.84819702713435</v>
      </c>
      <c r="U176">
        <v>965.35725252978375</v>
      </c>
      <c r="V176">
        <v>960.09255654116703</v>
      </c>
      <c r="W176">
        <v>997.02444039444367</v>
      </c>
      <c r="X176">
        <v>979.65402943106074</v>
      </c>
      <c r="Y176">
        <v>1024.7383647059976</v>
      </c>
      <c r="Z176">
        <v>1010.3269949790566</v>
      </c>
      <c r="AA176">
        <v>1075.1459821809012</v>
      </c>
      <c r="AB176">
        <v>1089.8731397176823</v>
      </c>
      <c r="AC176">
        <v>1119.137212007585</v>
      </c>
      <c r="AD176">
        <v>1124.4100764940235</v>
      </c>
      <c r="AE176">
        <v>1143.8607014416516</v>
      </c>
      <c r="AF176">
        <v>1155.9735590455407</v>
      </c>
      <c r="AG176">
        <v>1193.2656164011155</v>
      </c>
      <c r="AH176">
        <v>1217.4459864823393</v>
      </c>
      <c r="AI176">
        <v>1214.5465562107745</v>
      </c>
      <c r="AJ176">
        <v>1186.5768088453481</v>
      </c>
      <c r="AK176">
        <v>1274.8099405453186</v>
      </c>
      <c r="AL176" s="57">
        <f t="shared" si="19"/>
        <v>1.7298515331947439E-2</v>
      </c>
      <c r="AM176" s="57">
        <f t="shared" si="20"/>
        <v>1.0589451660174002E-2</v>
      </c>
      <c r="AN176" s="57">
        <f t="shared" si="21"/>
        <v>3.2260303069878121E-2</v>
      </c>
      <c r="AO176" s="57">
        <f t="shared" si="22"/>
        <v>2.0264029859631529E-2</v>
      </c>
      <c r="AP176" s="57">
        <f t="shared" si="23"/>
        <v>-2.3815678919295404E-3</v>
      </c>
      <c r="AQ176" s="57">
        <f t="shared" si="24"/>
        <v>-2.302896272061267E-2</v>
      </c>
      <c r="AR176" s="58">
        <f t="shared" si="25"/>
        <v>1.5183054174438526E-2</v>
      </c>
      <c r="AS176" s="58">
        <f t="shared" si="26"/>
        <v>2.1037928196561213E-2</v>
      </c>
      <c r="AT176" s="58">
        <f t="shared" si="27"/>
        <v>0.2611351738353237</v>
      </c>
    </row>
    <row r="177" spans="1:46">
      <c r="A177" t="s">
        <v>119</v>
      </c>
      <c r="B177" t="s">
        <v>305</v>
      </c>
      <c r="C177" t="s">
        <v>628</v>
      </c>
      <c r="D177" t="s">
        <v>629</v>
      </c>
      <c r="E177">
        <v>3259.5811750902931</v>
      </c>
      <c r="F177">
        <v>3188.5103134884857</v>
      </c>
      <c r="G177">
        <v>3253.033919719212</v>
      </c>
      <c r="H177">
        <v>3106.4148255588389</v>
      </c>
      <c r="I177">
        <v>2972.5049500424461</v>
      </c>
      <c r="J177">
        <v>2895.3505885041836</v>
      </c>
      <c r="K177">
        <v>2941.5613301189564</v>
      </c>
      <c r="L177">
        <v>2952.5192473011143</v>
      </c>
      <c r="M177">
        <v>2953.4780343961993</v>
      </c>
      <c r="N177">
        <v>2896.147908524219</v>
      </c>
      <c r="O177">
        <v>2963.2740977763096</v>
      </c>
      <c r="P177">
        <v>3056.5112854732802</v>
      </c>
      <c r="Q177">
        <v>3431.7328614653507</v>
      </c>
      <c r="R177">
        <v>3585.9946031433979</v>
      </c>
      <c r="S177">
        <v>3813.5274212491177</v>
      </c>
      <c r="T177">
        <v>3951.1828185594532</v>
      </c>
      <c r="U177">
        <v>4079.1356538294067</v>
      </c>
      <c r="V177">
        <v>4231.7641568008985</v>
      </c>
      <c r="W177">
        <v>4396.8005545658762</v>
      </c>
      <c r="X177">
        <v>4622.3635403593134</v>
      </c>
      <c r="Y177">
        <v>4857.2662707774343</v>
      </c>
      <c r="Z177">
        <v>4975.6382013347647</v>
      </c>
      <c r="AA177">
        <v>5045.4717202881602</v>
      </c>
      <c r="AB177">
        <v>5238.8326721415024</v>
      </c>
      <c r="AC177">
        <v>5424.9245112490062</v>
      </c>
      <c r="AD177">
        <v>5429.0996208583128</v>
      </c>
      <c r="AE177">
        <v>5209.074155090053</v>
      </c>
      <c r="AF177">
        <v>5120.0055977791353</v>
      </c>
      <c r="AG177">
        <v>5089.7776340209157</v>
      </c>
      <c r="AH177">
        <v>5076.3682902061719</v>
      </c>
      <c r="AI177">
        <v>4865.0868321690768</v>
      </c>
      <c r="AJ177">
        <v>4922.6324522863542</v>
      </c>
      <c r="AK177">
        <v>4963.1603128795905</v>
      </c>
      <c r="AL177" s="57">
        <f t="shared" si="19"/>
        <v>-4.0527063626339385E-2</v>
      </c>
      <c r="AM177" s="57">
        <f t="shared" si="20"/>
        <v>-1.7098730918215899E-2</v>
      </c>
      <c r="AN177" s="57">
        <f t="shared" si="21"/>
        <v>-5.9038927167055005E-3</v>
      </c>
      <c r="AO177" s="57">
        <f t="shared" si="22"/>
        <v>-2.6345637823376672E-3</v>
      </c>
      <c r="AP177" s="57">
        <f t="shared" si="23"/>
        <v>-4.1620592903930942E-2</v>
      </c>
      <c r="AQ177" s="57">
        <f t="shared" si="24"/>
        <v>1.1828282228545742E-2</v>
      </c>
      <c r="AR177" s="58">
        <f t="shared" si="25"/>
        <v>-1.6814445080297502E-2</v>
      </c>
      <c r="AS177" s="58">
        <f t="shared" si="26"/>
        <v>-8.5457291390863555E-3</v>
      </c>
      <c r="AT177" s="58">
        <f t="shared" si="27"/>
        <v>0.24447155500714574</v>
      </c>
    </row>
    <row r="178" spans="1:46">
      <c r="A178" t="s">
        <v>539</v>
      </c>
      <c r="B178" t="s">
        <v>540</v>
      </c>
      <c r="C178" t="s">
        <v>628</v>
      </c>
      <c r="D178" t="s">
        <v>629</v>
      </c>
      <c r="E178">
        <v>39869.072386746324</v>
      </c>
      <c r="F178">
        <v>39233.268174885685</v>
      </c>
      <c r="G178">
        <v>39977.413964336549</v>
      </c>
      <c r="H178">
        <v>40545.362303538386</v>
      </c>
      <c r="I178">
        <v>41685.254457549316</v>
      </c>
      <c r="J178">
        <v>42304.641563212295</v>
      </c>
      <c r="K178">
        <v>43322.784636379853</v>
      </c>
      <c r="L178">
        <v>44711.429588579769</v>
      </c>
      <c r="M178">
        <v>46167.873729486819</v>
      </c>
      <c r="N178">
        <v>47858.275042762689</v>
      </c>
      <c r="O178">
        <v>49310.341111002504</v>
      </c>
      <c r="P178">
        <v>49320.535211854585</v>
      </c>
      <c r="Q178">
        <v>49738.973585991131</v>
      </c>
      <c r="R178">
        <v>50649.1336142293</v>
      </c>
      <c r="S178">
        <v>52083.315170285117</v>
      </c>
      <c r="T178">
        <v>53389.629108004774</v>
      </c>
      <c r="U178">
        <v>54340.368360070883</v>
      </c>
      <c r="V178">
        <v>54910.10303430682</v>
      </c>
      <c r="W178">
        <v>54491.408357949847</v>
      </c>
      <c r="X178">
        <v>52582.564778449829</v>
      </c>
      <c r="Y178">
        <v>53561.495264804216</v>
      </c>
      <c r="Z178">
        <v>54053.941782637303</v>
      </c>
      <c r="AA178">
        <v>54838.807394982272</v>
      </c>
      <c r="AB178">
        <v>55465.074263180359</v>
      </c>
      <c r="AC178">
        <v>56330.257839514779</v>
      </c>
      <c r="AD178">
        <v>57332.80523689089</v>
      </c>
      <c r="AE178">
        <v>57812.670903539212</v>
      </c>
      <c r="AF178">
        <v>58740.644898035644</v>
      </c>
      <c r="AG178">
        <v>60090.63980663551</v>
      </c>
      <c r="AH178">
        <v>61108.370447600522</v>
      </c>
      <c r="AI178">
        <v>58724.285688616401</v>
      </c>
      <c r="AJ178">
        <v>62046.893245346961</v>
      </c>
      <c r="AK178">
        <v>63058.981065785076</v>
      </c>
      <c r="AL178" s="57">
        <f t="shared" si="19"/>
        <v>8.369827094027343E-3</v>
      </c>
      <c r="AM178" s="57">
        <f t="shared" si="20"/>
        <v>1.605139461632488E-2</v>
      </c>
      <c r="AN178" s="57">
        <f t="shared" si="21"/>
        <v>2.2982296345966952E-2</v>
      </c>
      <c r="AO178" s="57">
        <f t="shared" si="22"/>
        <v>1.6936591859230445E-2</v>
      </c>
      <c r="AP178" s="57">
        <f t="shared" si="23"/>
        <v>-3.9014045727637871E-2</v>
      </c>
      <c r="AQ178" s="57">
        <f t="shared" si="24"/>
        <v>5.6579786672052129E-2</v>
      </c>
      <c r="AR178" s="58">
        <f t="shared" si="25"/>
        <v>4.2390592734711015E-3</v>
      </c>
      <c r="AS178" s="58">
        <f t="shared" si="26"/>
        <v>1.8656760940507427E-2</v>
      </c>
      <c r="AT178" s="58">
        <f t="shared" si="27"/>
        <v>0.12454832920313334</v>
      </c>
    </row>
    <row r="179" spans="1:46">
      <c r="A179" t="s">
        <v>627</v>
      </c>
      <c r="B179" t="s">
        <v>559</v>
      </c>
      <c r="C179" t="s">
        <v>628</v>
      </c>
      <c r="D179" t="s">
        <v>629</v>
      </c>
      <c r="AL179" s="57" t="e">
        <f t="shared" si="19"/>
        <v>#DIV/0!</v>
      </c>
      <c r="AM179" s="57" t="e">
        <f t="shared" si="20"/>
        <v>#DIV/0!</v>
      </c>
      <c r="AN179" s="57" t="e">
        <f t="shared" si="21"/>
        <v>#DIV/0!</v>
      </c>
      <c r="AO179" s="57" t="e">
        <f t="shared" si="22"/>
        <v>#DIV/0!</v>
      </c>
      <c r="AP179" s="57" t="e">
        <f t="shared" si="23"/>
        <v>#DIV/0!</v>
      </c>
      <c r="AQ179" s="57" t="e">
        <f t="shared" si="24"/>
        <v>#DIV/0!</v>
      </c>
      <c r="AR179" s="58" t="e">
        <f t="shared" si="25"/>
        <v>#DIV/0!</v>
      </c>
      <c r="AS179" s="58" t="e">
        <f t="shared" si="26"/>
        <v>#DIV/0!</v>
      </c>
      <c r="AT179" s="58" t="e">
        <f t="shared" si="27"/>
        <v>#DIV/0!</v>
      </c>
    </row>
    <row r="180" spans="1:46">
      <c r="A180" t="s">
        <v>120</v>
      </c>
      <c r="B180" t="s">
        <v>306</v>
      </c>
      <c r="C180" t="s">
        <v>628</v>
      </c>
      <c r="D180" t="s">
        <v>629</v>
      </c>
      <c r="E180">
        <v>11111.245637705444</v>
      </c>
      <c r="F180">
        <v>10463.926826419287</v>
      </c>
      <c r="G180">
        <v>9867.3680337527639</v>
      </c>
      <c r="H180">
        <v>9226.9597521699052</v>
      </c>
      <c r="I180">
        <v>9130.7381051751163</v>
      </c>
      <c r="J180">
        <v>9022.1014821207646</v>
      </c>
      <c r="K180">
        <v>9082.0461203094019</v>
      </c>
      <c r="L180">
        <v>9200.6320505548501</v>
      </c>
      <c r="M180">
        <v>9461.0192129563366</v>
      </c>
      <c r="N180">
        <v>9824.4617961120039</v>
      </c>
      <c r="O180">
        <v>10224.715361132196</v>
      </c>
      <c r="P180">
        <v>9869.5411391885809</v>
      </c>
      <c r="Q180">
        <v>10089.973057071755</v>
      </c>
      <c r="R180">
        <v>10280.56418987641</v>
      </c>
      <c r="S180">
        <v>10730.533026705774</v>
      </c>
      <c r="T180">
        <v>11213.668869449037</v>
      </c>
      <c r="U180">
        <v>11770.226549859937</v>
      </c>
      <c r="V180">
        <v>12511.743187732483</v>
      </c>
      <c r="W180">
        <v>13174.859359549886</v>
      </c>
      <c r="X180">
        <v>13103.459051840047</v>
      </c>
      <c r="Y180">
        <v>13515.014815820974</v>
      </c>
      <c r="Z180">
        <v>13807.499221483195</v>
      </c>
      <c r="AA180">
        <v>13727.80659938544</v>
      </c>
      <c r="AB180">
        <v>14108.925888793778</v>
      </c>
      <c r="AC180">
        <v>14596.63595809768</v>
      </c>
      <c r="AD180">
        <v>15139.288758547838</v>
      </c>
      <c r="AE180">
        <v>15553.477477919101</v>
      </c>
      <c r="AF180">
        <v>15706.482701292294</v>
      </c>
      <c r="AG180">
        <v>16145.575506339299</v>
      </c>
      <c r="AH180">
        <v>16773.081717702025</v>
      </c>
      <c r="AI180">
        <v>15779.730193018311</v>
      </c>
      <c r="AJ180">
        <v>16708.537207420057</v>
      </c>
      <c r="AK180">
        <v>17128.698487958478</v>
      </c>
      <c r="AL180" s="57">
        <f t="shared" si="19"/>
        <v>2.735853222545917E-2</v>
      </c>
      <c r="AM180" s="57">
        <f t="shared" si="20"/>
        <v>9.8373642544190461E-3</v>
      </c>
      <c r="AN180" s="57">
        <f t="shared" si="21"/>
        <v>2.7956151189144157E-2</v>
      </c>
      <c r="AO180" s="57">
        <f t="shared" si="22"/>
        <v>3.8865521462294501E-2</v>
      </c>
      <c r="AP180" s="57">
        <f t="shared" si="23"/>
        <v>-5.9222958631111169E-2</v>
      </c>
      <c r="AQ180" s="57">
        <f t="shared" si="24"/>
        <v>5.8860766504911038E-2</v>
      </c>
      <c r="AR180" s="58">
        <f t="shared" si="25"/>
        <v>4.3590195686866347E-3</v>
      </c>
      <c r="AS180" s="58">
        <f t="shared" si="26"/>
        <v>2.5553012301952571E-2</v>
      </c>
      <c r="AT180" s="58">
        <f t="shared" si="27"/>
        <v>0.42504323486463569</v>
      </c>
    </row>
    <row r="181" spans="1:46">
      <c r="A181" t="s">
        <v>537</v>
      </c>
      <c r="B181" t="s">
        <v>538</v>
      </c>
      <c r="C181" t="s">
        <v>628</v>
      </c>
      <c r="D181" t="s">
        <v>629</v>
      </c>
      <c r="AL181" s="57" t="e">
        <f t="shared" si="19"/>
        <v>#DIV/0!</v>
      </c>
      <c r="AM181" s="57" t="e">
        <f t="shared" si="20"/>
        <v>#DIV/0!</v>
      </c>
      <c r="AN181" s="57" t="e">
        <f t="shared" si="21"/>
        <v>#DIV/0!</v>
      </c>
      <c r="AO181" s="57" t="e">
        <f t="shared" si="22"/>
        <v>#DIV/0!</v>
      </c>
      <c r="AP181" s="57" t="e">
        <f t="shared" si="23"/>
        <v>#DIV/0!</v>
      </c>
      <c r="AQ181" s="57" t="e">
        <f t="shared" si="24"/>
        <v>#DIV/0!</v>
      </c>
      <c r="AR181" s="58" t="e">
        <f t="shared" si="25"/>
        <v>#DIV/0!</v>
      </c>
      <c r="AS181" s="58" t="e">
        <f t="shared" si="26"/>
        <v>#DIV/0!</v>
      </c>
      <c r="AT181" s="58" t="e">
        <f t="shared" si="27"/>
        <v>#DIV/0!</v>
      </c>
    </row>
    <row r="182" spans="1:46">
      <c r="A182" t="s">
        <v>121</v>
      </c>
      <c r="B182" t="s">
        <v>307</v>
      </c>
      <c r="C182" t="s">
        <v>628</v>
      </c>
      <c r="D182" t="s">
        <v>629</v>
      </c>
      <c r="E182">
        <v>42302.26341187521</v>
      </c>
      <c r="F182">
        <v>43399.755862609338</v>
      </c>
      <c r="G182">
        <v>44692.360962944789</v>
      </c>
      <c r="H182">
        <v>45691.162079094713</v>
      </c>
      <c r="I182">
        <v>47728.440231872017</v>
      </c>
      <c r="J182">
        <v>49454.465531663722</v>
      </c>
      <c r="K182">
        <v>51678.40380471883</v>
      </c>
      <c r="L182">
        <v>54115.158778983081</v>
      </c>
      <c r="M182">
        <v>55229.499702542482</v>
      </c>
      <c r="N182">
        <v>55989.17418180457</v>
      </c>
      <c r="O182">
        <v>57473.184548046083</v>
      </c>
      <c r="P182">
        <v>58365.126752297649</v>
      </c>
      <c r="Q182">
        <v>58850.904789699154</v>
      </c>
      <c r="R182">
        <v>59059.570949916269</v>
      </c>
      <c r="S182">
        <v>61068.650509596802</v>
      </c>
      <c r="T182">
        <v>62282.756506970691</v>
      </c>
      <c r="U182">
        <v>63303.94848956303</v>
      </c>
      <c r="V182">
        <v>64477.98798291626</v>
      </c>
      <c r="W182">
        <v>63986.247923997122</v>
      </c>
      <c r="X182">
        <v>61958.359740226078</v>
      </c>
      <c r="Y182">
        <v>61672.960169475591</v>
      </c>
      <c r="Z182">
        <v>61551.214074697738</v>
      </c>
      <c r="AA182">
        <v>62399.16877477571</v>
      </c>
      <c r="AB182">
        <v>62275.69128890946</v>
      </c>
      <c r="AC182">
        <v>62838.51572691583</v>
      </c>
      <c r="AD182">
        <v>63371.888498076471</v>
      </c>
      <c r="AE182">
        <v>63547.687049947119</v>
      </c>
      <c r="AF182">
        <v>64589.555919686303</v>
      </c>
      <c r="AG182">
        <v>64696.490887291948</v>
      </c>
      <c r="AH182">
        <v>64983.354207692195</v>
      </c>
      <c r="AI182">
        <v>63776.160965344156</v>
      </c>
      <c r="AJ182">
        <v>65909.003030281689</v>
      </c>
      <c r="AK182">
        <v>67462.376445861926</v>
      </c>
      <c r="AL182" s="57">
        <f t="shared" si="19"/>
        <v>2.7740778448788733E-3</v>
      </c>
      <c r="AM182" s="57">
        <f t="shared" si="20"/>
        <v>1.6395071451149715E-2</v>
      </c>
      <c r="AN182" s="57">
        <f t="shared" si="21"/>
        <v>1.6556077229980101E-3</v>
      </c>
      <c r="AO182" s="57">
        <f t="shared" si="22"/>
        <v>4.4339857767555441E-3</v>
      </c>
      <c r="AP182" s="57">
        <f t="shared" si="23"/>
        <v>-1.8576961085907472E-2</v>
      </c>
      <c r="AQ182" s="57">
        <f t="shared" si="24"/>
        <v>3.344262233182263E-2</v>
      </c>
      <c r="AR182" s="58">
        <f t="shared" si="25"/>
        <v>9.7692596624894892E-4</v>
      </c>
      <c r="AS182" s="58">
        <f t="shared" si="26"/>
        <v>7.4948883169677558E-3</v>
      </c>
      <c r="AT182" s="58">
        <f t="shared" si="27"/>
        <v>2.6529241195848145E-2</v>
      </c>
    </row>
    <row r="183" spans="1:46">
      <c r="A183" t="s">
        <v>498</v>
      </c>
      <c r="B183" t="s">
        <v>499</v>
      </c>
      <c r="C183" t="s">
        <v>628</v>
      </c>
      <c r="D183" t="s">
        <v>629</v>
      </c>
      <c r="AL183" s="57" t="e">
        <f t="shared" si="19"/>
        <v>#DIV/0!</v>
      </c>
      <c r="AM183" s="57" t="e">
        <f t="shared" si="20"/>
        <v>#DIV/0!</v>
      </c>
      <c r="AN183" s="57" t="e">
        <f t="shared" si="21"/>
        <v>#DIV/0!</v>
      </c>
      <c r="AO183" s="57" t="e">
        <f t="shared" si="22"/>
        <v>#DIV/0!</v>
      </c>
      <c r="AP183" s="57" t="e">
        <f t="shared" si="23"/>
        <v>#DIV/0!</v>
      </c>
      <c r="AQ183" s="57" t="e">
        <f t="shared" si="24"/>
        <v>#DIV/0!</v>
      </c>
      <c r="AR183" s="58" t="e">
        <f t="shared" si="25"/>
        <v>#DIV/0!</v>
      </c>
      <c r="AS183" s="58" t="e">
        <f t="shared" si="26"/>
        <v>#DIV/0!</v>
      </c>
      <c r="AT183" s="58" t="e">
        <f t="shared" si="27"/>
        <v>#DIV/0!</v>
      </c>
    </row>
    <row r="184" spans="1:46">
      <c r="A184" t="s">
        <v>545</v>
      </c>
      <c r="B184" t="s">
        <v>546</v>
      </c>
      <c r="C184" t="s">
        <v>628</v>
      </c>
      <c r="D184" t="s">
        <v>629</v>
      </c>
      <c r="E184">
        <v>29518.888079136257</v>
      </c>
      <c r="F184">
        <v>29622.690084921709</v>
      </c>
      <c r="G184">
        <v>29981.090909885614</v>
      </c>
      <c r="H184">
        <v>30132.881994986972</v>
      </c>
      <c r="I184">
        <v>30816.803787353616</v>
      </c>
      <c r="J184">
        <v>31372.140340865881</v>
      </c>
      <c r="K184">
        <v>32110.949539628029</v>
      </c>
      <c r="L184">
        <v>33027.520929504462</v>
      </c>
      <c r="M184">
        <v>33737.91323104842</v>
      </c>
      <c r="N184">
        <v>34574.298518332209</v>
      </c>
      <c r="O184">
        <v>35744.412645885299</v>
      </c>
      <c r="P184">
        <v>35953.796884139447</v>
      </c>
      <c r="Q184">
        <v>36252.221260148857</v>
      </c>
      <c r="R184">
        <v>36727.29468663154</v>
      </c>
      <c r="S184">
        <v>37682.156149855131</v>
      </c>
      <c r="T184">
        <v>38489.27738096509</v>
      </c>
      <c r="U184">
        <v>39420.60222763702</v>
      </c>
      <c r="V184">
        <v>40192.433806695022</v>
      </c>
      <c r="W184">
        <v>40076.070630328315</v>
      </c>
      <c r="X184">
        <v>38425.785082708986</v>
      </c>
      <c r="Y184">
        <v>39361.503170287411</v>
      </c>
      <c r="Z184">
        <v>39977.802307013531</v>
      </c>
      <c r="AA184">
        <v>40271.25862637438</v>
      </c>
      <c r="AB184">
        <v>40639.974353072415</v>
      </c>
      <c r="AC184">
        <v>41233.422196099906</v>
      </c>
      <c r="AD184">
        <v>42000.596216658982</v>
      </c>
      <c r="AE184">
        <v>42513.833582396866</v>
      </c>
      <c r="AF184">
        <v>43369.097976381701</v>
      </c>
      <c r="AG184">
        <v>44154.551358386205</v>
      </c>
      <c r="AH184">
        <v>44684.017914930926</v>
      </c>
      <c r="AI184">
        <v>42542.158410503303</v>
      </c>
      <c r="AJ184">
        <v>44864.580429080866</v>
      </c>
      <c r="AK184">
        <v>46009.333684011508</v>
      </c>
      <c r="AL184" s="57">
        <f t="shared" si="19"/>
        <v>1.221976381216979E-2</v>
      </c>
      <c r="AM184" s="57">
        <f t="shared" si="20"/>
        <v>2.0117319985440286E-2</v>
      </c>
      <c r="AN184" s="57">
        <f t="shared" si="21"/>
        <v>1.8110899664831676E-2</v>
      </c>
      <c r="AO184" s="57">
        <f t="shared" si="22"/>
        <v>1.1991211330565597E-2</v>
      </c>
      <c r="AP184" s="57">
        <f t="shared" si="23"/>
        <v>-4.7933458188681187E-2</v>
      </c>
      <c r="AQ184" s="57">
        <f t="shared" si="24"/>
        <v>5.4591071665140913E-2</v>
      </c>
      <c r="AR184" s="58">
        <f t="shared" si="25"/>
        <v>5.7149319803909311E-4</v>
      </c>
      <c r="AS184" s="58">
        <f t="shared" si="26"/>
        <v>1.6739810326945853E-2</v>
      </c>
      <c r="AT184" s="58">
        <f t="shared" si="27"/>
        <v>0.13351941345035634</v>
      </c>
    </row>
    <row r="185" spans="1:46">
      <c r="A185" t="s">
        <v>547</v>
      </c>
      <c r="B185" t="s">
        <v>548</v>
      </c>
      <c r="C185" t="s">
        <v>628</v>
      </c>
      <c r="D185" t="s">
        <v>629</v>
      </c>
      <c r="E185">
        <v>30462.201084273798</v>
      </c>
      <c r="F185">
        <v>30766.715782816133</v>
      </c>
      <c r="G185">
        <v>31842.557357171339</v>
      </c>
      <c r="H185">
        <v>32354.737056093192</v>
      </c>
      <c r="I185">
        <v>32635.176237840533</v>
      </c>
      <c r="J185">
        <v>33650.863077020687</v>
      </c>
      <c r="K185">
        <v>34090.803690349145</v>
      </c>
      <c r="L185">
        <v>35574.133399377075</v>
      </c>
      <c r="M185">
        <v>35967.321862682875</v>
      </c>
      <c r="N185">
        <v>35573.591108351997</v>
      </c>
      <c r="O185">
        <v>37392.246008402712</v>
      </c>
      <c r="P185">
        <v>38568.317112604353</v>
      </c>
      <c r="Q185">
        <v>37683.41962906556</v>
      </c>
      <c r="R185">
        <v>36256.346383465025</v>
      </c>
      <c r="S185">
        <v>36170.675246537598</v>
      </c>
      <c r="T185">
        <v>36388.444187234491</v>
      </c>
      <c r="U185">
        <v>37662.517270899429</v>
      </c>
      <c r="V185">
        <v>38659.353306431971</v>
      </c>
      <c r="W185">
        <v>41114.239136302487</v>
      </c>
      <c r="X185">
        <v>42875.113368190163</v>
      </c>
      <c r="Y185">
        <v>40819.938481835692</v>
      </c>
      <c r="Z185">
        <v>37745.452145028023</v>
      </c>
      <c r="AA185">
        <v>37270.586519630793</v>
      </c>
      <c r="AB185">
        <v>36330.478557581067</v>
      </c>
      <c r="AC185">
        <v>35032.256852330909</v>
      </c>
      <c r="AD185">
        <v>35188.023759753116</v>
      </c>
      <c r="AE185">
        <v>35229.954189725235</v>
      </c>
      <c r="AF185">
        <v>34218.388126102203</v>
      </c>
      <c r="AG185">
        <v>34212.106768576909</v>
      </c>
      <c r="AH185">
        <v>33814.111622871853</v>
      </c>
      <c r="AI185">
        <v>33098.209899809735</v>
      </c>
      <c r="AJ185">
        <v>34294.764672804471</v>
      </c>
      <c r="AK185">
        <v>35336.894654587682</v>
      </c>
      <c r="AL185" s="57">
        <f t="shared" si="19"/>
        <v>1.1916108235688273E-3</v>
      </c>
      <c r="AM185" s="57">
        <f t="shared" si="20"/>
        <v>-2.8713238120475704E-2</v>
      </c>
      <c r="AN185" s="57">
        <f t="shared" si="21"/>
        <v>-1.8356672740243378E-4</v>
      </c>
      <c r="AO185" s="57">
        <f t="shared" si="22"/>
        <v>-1.1633166831766283E-2</v>
      </c>
      <c r="AP185" s="57">
        <f t="shared" si="23"/>
        <v>-2.1171685095458248E-2</v>
      </c>
      <c r="AQ185" s="57">
        <f t="shared" si="24"/>
        <v>3.6151646165057831E-2</v>
      </c>
      <c r="AR185" s="58">
        <f t="shared" si="25"/>
        <v>-1.5425414193775668E-2</v>
      </c>
      <c r="AS185" s="58">
        <f t="shared" si="26"/>
        <v>-1.3509990559881474E-2</v>
      </c>
      <c r="AT185" s="58">
        <f t="shared" si="27"/>
        <v>-0.10218131784306171</v>
      </c>
    </row>
    <row r="186" spans="1:46">
      <c r="A186" t="s">
        <v>549</v>
      </c>
      <c r="B186" t="s">
        <v>550</v>
      </c>
      <c r="C186" t="s">
        <v>628</v>
      </c>
      <c r="D186" t="s">
        <v>629</v>
      </c>
      <c r="O186">
        <v>13522.865601302938</v>
      </c>
      <c r="P186">
        <v>13865.925417406228</v>
      </c>
      <c r="Q186">
        <v>14254.676605687349</v>
      </c>
      <c r="R186">
        <v>14677.282052852761</v>
      </c>
      <c r="S186">
        <v>15690.71943350079</v>
      </c>
      <c r="T186">
        <v>16255.746477731467</v>
      </c>
      <c r="U186">
        <v>17447.882973148655</v>
      </c>
      <c r="V186">
        <v>18583.45169129943</v>
      </c>
      <c r="W186">
        <v>19350.745168065794</v>
      </c>
      <c r="X186">
        <v>19098.783448475631</v>
      </c>
      <c r="Y186">
        <v>20188.481741568561</v>
      </c>
      <c r="Z186">
        <v>21235.100379686584</v>
      </c>
      <c r="AA186">
        <v>21544.707210827779</v>
      </c>
      <c r="AB186">
        <v>21838.010598677367</v>
      </c>
      <c r="AC186">
        <v>22127.482581569879</v>
      </c>
      <c r="AD186">
        <v>22175.0170889031</v>
      </c>
      <c r="AE186">
        <v>22265.138545735466</v>
      </c>
      <c r="AF186">
        <v>22119.840608007791</v>
      </c>
      <c r="AG186">
        <v>22187.504410316858</v>
      </c>
      <c r="AH186">
        <v>22324.12991621497</v>
      </c>
      <c r="AI186">
        <v>20962.591611327563</v>
      </c>
      <c r="AJ186">
        <v>21607.834504630009</v>
      </c>
      <c r="AK186">
        <v>22237.309473116089</v>
      </c>
      <c r="AL186" s="57">
        <f t="shared" si="19"/>
        <v>4.0640986417758195E-3</v>
      </c>
      <c r="AM186" s="57">
        <f t="shared" si="20"/>
        <v>-6.5258043388867516E-3</v>
      </c>
      <c r="AN186" s="57">
        <f t="shared" si="21"/>
        <v>3.0589642804465644E-3</v>
      </c>
      <c r="AO186" s="57">
        <f t="shared" si="22"/>
        <v>6.1577680559054956E-3</v>
      </c>
      <c r="AP186" s="57">
        <f t="shared" si="23"/>
        <v>-6.0989535090389478E-2</v>
      </c>
      <c r="AQ186" s="57">
        <f t="shared" si="24"/>
        <v>3.0780683288881876E-2</v>
      </c>
      <c r="AR186" s="58">
        <f t="shared" si="25"/>
        <v>-1.4574651773231043E-2</v>
      </c>
      <c r="AS186" s="58">
        <f t="shared" si="26"/>
        <v>8.9697599915510278E-4</v>
      </c>
      <c r="AT186" s="58">
        <f t="shared" si="27"/>
        <v>0.2794749913539995</v>
      </c>
    </row>
    <row r="187" spans="1:46">
      <c r="A187" t="s">
        <v>561</v>
      </c>
      <c r="B187" t="s">
        <v>562</v>
      </c>
      <c r="C187" t="s">
        <v>628</v>
      </c>
      <c r="D187" t="s">
        <v>629</v>
      </c>
      <c r="E187">
        <v>5140.3225528487546</v>
      </c>
      <c r="F187">
        <v>5026.8306019571392</v>
      </c>
      <c r="G187">
        <v>5245.0160426929333</v>
      </c>
      <c r="H187">
        <v>5315.9797935865799</v>
      </c>
      <c r="I187">
        <v>5502.8921865736156</v>
      </c>
      <c r="J187">
        <v>5645.2014298581234</v>
      </c>
      <c r="K187">
        <v>5780.2861920752302</v>
      </c>
      <c r="L187">
        <v>5608.0923730918494</v>
      </c>
      <c r="M187">
        <v>5606.8741872997998</v>
      </c>
      <c r="N187">
        <v>5864.7237281133739</v>
      </c>
      <c r="O187">
        <v>5687.5561208389918</v>
      </c>
      <c r="P187">
        <v>5692.8753043054585</v>
      </c>
      <c r="Q187">
        <v>5762.3428438968685</v>
      </c>
      <c r="R187">
        <v>5788.2518256663761</v>
      </c>
      <c r="S187">
        <v>5968.7982842656747</v>
      </c>
      <c r="T187">
        <v>6010.1274491442073</v>
      </c>
      <c r="U187">
        <v>6059.8130323467494</v>
      </c>
      <c r="V187">
        <v>5985.8399547074032</v>
      </c>
      <c r="W187">
        <v>6025.957072720078</v>
      </c>
      <c r="X187">
        <v>5908.7958239319851</v>
      </c>
      <c r="Y187">
        <v>6047.8986821148183</v>
      </c>
      <c r="Z187">
        <v>6189.9886242675102</v>
      </c>
      <c r="AA187">
        <v>6190.9450079802682</v>
      </c>
      <c r="AB187">
        <v>6344.6335462886855</v>
      </c>
      <c r="AC187">
        <v>6539.6179850231756</v>
      </c>
      <c r="AD187">
        <v>6721.1763887706393</v>
      </c>
      <c r="AE187">
        <v>6869.2739813591752</v>
      </c>
      <c r="AF187">
        <v>7093.4578540697048</v>
      </c>
      <c r="AG187">
        <v>7237.842104692837</v>
      </c>
      <c r="AH187">
        <v>7200.2894620565012</v>
      </c>
      <c r="AI187">
        <v>6236.0254980826066</v>
      </c>
      <c r="AJ187">
        <v>5900.0490170240901</v>
      </c>
      <c r="AK187">
        <v>6392.5605512367692</v>
      </c>
      <c r="AL187" s="57">
        <f t="shared" si="19"/>
        <v>2.2034474922569953E-2</v>
      </c>
      <c r="AM187" s="57">
        <f t="shared" si="20"/>
        <v>3.2635744813627583E-2</v>
      </c>
      <c r="AN187" s="57">
        <f t="shared" si="21"/>
        <v>2.0354565233695596E-2</v>
      </c>
      <c r="AO187" s="57">
        <f t="shared" si="22"/>
        <v>-5.1883754982700722E-3</v>
      </c>
      <c r="AP187" s="57">
        <f t="shared" si="23"/>
        <v>-0.13392016655098302</v>
      </c>
      <c r="AQ187" s="57">
        <f t="shared" si="24"/>
        <v>-5.3876700979144397E-2</v>
      </c>
      <c r="AR187" s="58">
        <f t="shared" si="25"/>
        <v>-2.1529558000482479E-2</v>
      </c>
      <c r="AS187" s="58">
        <f t="shared" si="26"/>
        <v>1.5933978183017703E-2</v>
      </c>
      <c r="AT187" s="58">
        <f t="shared" si="27"/>
        <v>0.18820323723223617</v>
      </c>
    </row>
    <row r="188" spans="1:46">
      <c r="A188" t="s">
        <v>122</v>
      </c>
      <c r="B188" t="s">
        <v>308</v>
      </c>
      <c r="C188" t="s">
        <v>628</v>
      </c>
      <c r="D188" t="s">
        <v>629</v>
      </c>
      <c r="E188">
        <v>3061.5333876404916</v>
      </c>
      <c r="F188">
        <v>3114.2420988404197</v>
      </c>
      <c r="G188">
        <v>3267.2906884217027</v>
      </c>
      <c r="H188">
        <v>3240.7355492762249</v>
      </c>
      <c r="I188">
        <v>3265.6512791838936</v>
      </c>
      <c r="J188">
        <v>3328.0019204879063</v>
      </c>
      <c r="K188">
        <v>3384.6099857116455</v>
      </c>
      <c r="L188">
        <v>3319.8694721948136</v>
      </c>
      <c r="M188">
        <v>3307.5100883731552</v>
      </c>
      <c r="N188">
        <v>3331.9530412171803</v>
      </c>
      <c r="O188">
        <v>3368.6818968547368</v>
      </c>
      <c r="P188">
        <v>3382.2048384195914</v>
      </c>
      <c r="Q188">
        <v>3381.1408131161825</v>
      </c>
      <c r="R188">
        <v>3499.0186024127688</v>
      </c>
      <c r="S188">
        <v>3679.9071155037341</v>
      </c>
      <c r="T188">
        <v>3836.0902870779214</v>
      </c>
      <c r="U188">
        <v>3978.0193269951651</v>
      </c>
      <c r="V188">
        <v>4081.9118853582158</v>
      </c>
      <c r="W188">
        <v>4061.8865067595552</v>
      </c>
      <c r="X188">
        <v>4084.8253730212787</v>
      </c>
      <c r="Y188">
        <v>4058.0086198212043</v>
      </c>
      <c r="Z188">
        <v>4082.4494875399528</v>
      </c>
      <c r="AA188">
        <v>4150.325640367736</v>
      </c>
      <c r="AB188">
        <v>4266.7114181215647</v>
      </c>
      <c r="AC188">
        <v>4403.6726116757891</v>
      </c>
      <c r="AD188">
        <v>4552.6056539694755</v>
      </c>
      <c r="AE188">
        <v>4746.7175576731188</v>
      </c>
      <c r="AF188">
        <v>4891.7197739323819</v>
      </c>
      <c r="AG188">
        <v>5113.434292323368</v>
      </c>
      <c r="AH188">
        <v>5157.5465718010009</v>
      </c>
      <c r="AI188">
        <v>5004.3522419186647</v>
      </c>
      <c r="AJ188">
        <v>5232.1427731745853</v>
      </c>
      <c r="AK188">
        <v>5451.7182405040812</v>
      </c>
      <c r="AL188" s="57">
        <f t="shared" si="19"/>
        <v>4.2637539566905962E-2</v>
      </c>
      <c r="AM188" s="57">
        <f t="shared" si="20"/>
        <v>3.0547892200762091E-2</v>
      </c>
      <c r="AN188" s="57">
        <f t="shared" si="21"/>
        <v>4.5324452061315246E-2</v>
      </c>
      <c r="AO188" s="57">
        <f t="shared" si="22"/>
        <v>8.6267422158640503E-3</v>
      </c>
      <c r="AP188" s="57">
        <f t="shared" si="23"/>
        <v>-2.9702946497842515E-2</v>
      </c>
      <c r="AQ188" s="57">
        <f t="shared" si="24"/>
        <v>4.5518484759695062E-2</v>
      </c>
      <c r="AR188" s="58">
        <f t="shared" si="25"/>
        <v>1.3699034995024721E-2</v>
      </c>
      <c r="AS188" s="58">
        <f t="shared" si="26"/>
        <v>2.8166362159313799E-2</v>
      </c>
      <c r="AT188" s="58">
        <f t="shared" si="27"/>
        <v>0.29651119007931093</v>
      </c>
    </row>
    <row r="189" spans="1:46">
      <c r="A189" t="s">
        <v>551</v>
      </c>
      <c r="B189" t="s">
        <v>552</v>
      </c>
      <c r="C189" t="s">
        <v>628</v>
      </c>
      <c r="D189" t="s">
        <v>629</v>
      </c>
      <c r="O189">
        <v>13301.254248250538</v>
      </c>
      <c r="P189">
        <v>14085.037763517294</v>
      </c>
      <c r="Q189">
        <v>14572.292943238461</v>
      </c>
      <c r="R189">
        <v>14076.179521874152</v>
      </c>
      <c r="S189">
        <v>14739.704348462958</v>
      </c>
      <c r="T189">
        <v>15382.101604915704</v>
      </c>
      <c r="U189">
        <v>15485.247545671698</v>
      </c>
      <c r="V189">
        <v>16004.616472903646</v>
      </c>
      <c r="W189">
        <v>15287.647051649139</v>
      </c>
      <c r="X189">
        <v>14489.473625691078</v>
      </c>
      <c r="Y189">
        <v>14744.783591071086</v>
      </c>
      <c r="Z189">
        <v>15988.997548691157</v>
      </c>
      <c r="AA189">
        <v>16522.7497335923</v>
      </c>
      <c r="AB189">
        <v>16089.486542058534</v>
      </c>
      <c r="AC189">
        <v>17110.786335091721</v>
      </c>
      <c r="AD189">
        <v>18402.847535702007</v>
      </c>
      <c r="AE189">
        <v>18364.798768895897</v>
      </c>
      <c r="AF189">
        <v>17594.993854165768</v>
      </c>
      <c r="AG189">
        <v>17587.393300666594</v>
      </c>
      <c r="AH189">
        <v>17605.785439071406</v>
      </c>
      <c r="AI189">
        <v>15952.527357472454</v>
      </c>
      <c r="AJ189">
        <v>13785.636490939616</v>
      </c>
      <c r="AL189" s="57">
        <f t="shared" si="19"/>
        <v>-2.0675477929323113E-3</v>
      </c>
      <c r="AM189" s="57">
        <f t="shared" si="20"/>
        <v>-4.1917416271063733E-2</v>
      </c>
      <c r="AN189" s="57">
        <f t="shared" si="21"/>
        <v>-4.3197250093810456E-4</v>
      </c>
      <c r="AO189" s="57">
        <f t="shared" si="22"/>
        <v>1.0457569288630515E-3</v>
      </c>
      <c r="AP189" s="57">
        <f t="shared" si="23"/>
        <v>-9.3904250243217219E-2</v>
      </c>
      <c r="AQ189" s="57">
        <f t="shared" si="24"/>
        <v>-0.13583370321053403</v>
      </c>
      <c r="AR189" s="58">
        <f t="shared" si="25"/>
        <v>-3.3801970521589002E-2</v>
      </c>
      <c r="AS189" s="58">
        <f t="shared" si="26"/>
        <v>-1.3767877281046262E-2</v>
      </c>
      <c r="AT189" s="58">
        <f t="shared" si="27"/>
        <v>0.13693923117118148</v>
      </c>
    </row>
    <row r="190" spans="1:46">
      <c r="A190" t="s">
        <v>124</v>
      </c>
      <c r="B190" t="s">
        <v>310</v>
      </c>
      <c r="C190" t="s">
        <v>628</v>
      </c>
      <c r="D190" t="s">
        <v>629</v>
      </c>
      <c r="E190">
        <v>11211.831173774883</v>
      </c>
      <c r="F190">
        <v>12012.538212137386</v>
      </c>
      <c r="G190">
        <v>12731.450475662454</v>
      </c>
      <c r="H190">
        <v>13152.54576061206</v>
      </c>
      <c r="I190">
        <v>13253.518333929016</v>
      </c>
      <c r="J190">
        <v>13214.173120526702</v>
      </c>
      <c r="K190">
        <v>13477.676361366079</v>
      </c>
      <c r="L190">
        <v>14062.380404976308</v>
      </c>
      <c r="M190">
        <v>14795.58767377326</v>
      </c>
      <c r="N190">
        <v>15072.461220898838</v>
      </c>
      <c r="O190">
        <v>15179.442704534264</v>
      </c>
      <c r="P190">
        <v>14970.894984913568</v>
      </c>
      <c r="Q190">
        <v>15010.559103054849</v>
      </c>
      <c r="R190">
        <v>15343.809604595279</v>
      </c>
      <c r="S190">
        <v>16184.114100428291</v>
      </c>
      <c r="T190">
        <v>17019.683222706626</v>
      </c>
      <c r="U190">
        <v>18148.076609398853</v>
      </c>
      <c r="V190">
        <v>19949.593731868859</v>
      </c>
      <c r="W190">
        <v>21516.589240288227</v>
      </c>
      <c r="X190">
        <v>21391.933278504792</v>
      </c>
      <c r="Y190">
        <v>22237.100053330807</v>
      </c>
      <c r="Z190">
        <v>24316.356036625413</v>
      </c>
      <c r="AA190">
        <v>26223.583647280826</v>
      </c>
      <c r="AB190">
        <v>27544.79456299925</v>
      </c>
      <c r="AC190">
        <v>28439.953602106736</v>
      </c>
      <c r="AD190">
        <v>29551.366758920198</v>
      </c>
      <c r="AE190">
        <v>30481.771656508299</v>
      </c>
      <c r="AF190">
        <v>31638.15191509571</v>
      </c>
      <c r="AG190">
        <v>32259.220811300129</v>
      </c>
      <c r="AH190">
        <v>32788.332510881635</v>
      </c>
      <c r="AI190">
        <v>26606.294977685287</v>
      </c>
      <c r="AJ190">
        <v>30416.793495402671</v>
      </c>
      <c r="AK190">
        <v>33266.476854878456</v>
      </c>
      <c r="AL190" s="57">
        <f t="shared" si="19"/>
        <v>3.1484327110090603E-2</v>
      </c>
      <c r="AM190" s="57">
        <f t="shared" si="20"/>
        <v>3.7936779778366556E-2</v>
      </c>
      <c r="AN190" s="57">
        <f t="shared" si="21"/>
        <v>1.9630378470623759E-2</v>
      </c>
      <c r="AO190" s="57">
        <f t="shared" si="22"/>
        <v>1.6401874759360682E-2</v>
      </c>
      <c r="AP190" s="57">
        <f t="shared" si="23"/>
        <v>-0.18854382213992379</v>
      </c>
      <c r="AQ190" s="57">
        <f t="shared" si="24"/>
        <v>0.14321793097886237</v>
      </c>
      <c r="AR190" s="58">
        <f t="shared" si="25"/>
        <v>-2.8643697282893198E-2</v>
      </c>
      <c r="AS190" s="58">
        <f t="shared" si="26"/>
        <v>2.4656344336117002E-2</v>
      </c>
      <c r="AT190" s="58">
        <f t="shared" si="27"/>
        <v>0.80671115824475981</v>
      </c>
    </row>
    <row r="191" spans="1:46">
      <c r="A191" t="s">
        <v>553</v>
      </c>
      <c r="B191" t="s">
        <v>554</v>
      </c>
      <c r="C191" t="s">
        <v>628</v>
      </c>
      <c r="D191" t="s">
        <v>629</v>
      </c>
      <c r="E191">
        <v>2907.4018103914082</v>
      </c>
      <c r="F191">
        <v>3084.3972553564622</v>
      </c>
      <c r="G191">
        <v>3387.9179994202141</v>
      </c>
      <c r="H191">
        <v>3860.0140957522326</v>
      </c>
      <c r="I191">
        <v>3942.3050208818522</v>
      </c>
      <c r="J191">
        <v>3675.6909340733923</v>
      </c>
      <c r="K191">
        <v>3819.7459650996334</v>
      </c>
      <c r="L191">
        <v>3541.4497437218979</v>
      </c>
      <c r="M191">
        <v>3289.6638173943861</v>
      </c>
      <c r="N191">
        <v>3235.7538288210867</v>
      </c>
      <c r="O191">
        <v>3047.9696715071773</v>
      </c>
      <c r="P191">
        <v>2942.6675923133084</v>
      </c>
      <c r="Q191">
        <v>2841.2117949646909</v>
      </c>
      <c r="R191">
        <v>2808.1572669925504</v>
      </c>
      <c r="S191">
        <v>2791.8970106778593</v>
      </c>
      <c r="T191">
        <v>2875.0834111325835</v>
      </c>
      <c r="U191">
        <v>2936.0219874002159</v>
      </c>
      <c r="V191">
        <v>3068.1272309870456</v>
      </c>
      <c r="W191">
        <v>2966.0681826678665</v>
      </c>
      <c r="X191">
        <v>3072.6818785090727</v>
      </c>
      <c r="Y191">
        <v>3283.7719685577372</v>
      </c>
      <c r="Z191">
        <v>3225.1433816208246</v>
      </c>
      <c r="AA191">
        <v>3282.8659206828311</v>
      </c>
      <c r="AB191">
        <v>3317.87347597091</v>
      </c>
      <c r="AC191">
        <v>3669.9767502124446</v>
      </c>
      <c r="AD191">
        <v>3813.1803904686926</v>
      </c>
      <c r="AE191">
        <v>3924.4239455675533</v>
      </c>
      <c r="AF191">
        <v>3967.0161962009643</v>
      </c>
      <c r="AG191">
        <v>3865.0115168743264</v>
      </c>
      <c r="AH191">
        <v>3947.9339238471125</v>
      </c>
      <c r="AI191">
        <v>3741.6615779009639</v>
      </c>
      <c r="AJ191">
        <v>3670.1909102748946</v>
      </c>
      <c r="AK191">
        <v>3765.8995729899066</v>
      </c>
      <c r="AL191" s="57">
        <f t="shared" si="19"/>
        <v>2.917343102280754E-2</v>
      </c>
      <c r="AM191" s="57">
        <f t="shared" si="20"/>
        <v>1.0853121687201199E-2</v>
      </c>
      <c r="AN191" s="57">
        <f t="shared" si="21"/>
        <v>-2.5713199614441514E-2</v>
      </c>
      <c r="AO191" s="57">
        <f t="shared" si="22"/>
        <v>2.1454633863509494E-2</v>
      </c>
      <c r="AP191" s="57">
        <f t="shared" si="23"/>
        <v>-5.224817586236194E-2</v>
      </c>
      <c r="AQ191" s="57">
        <f t="shared" si="24"/>
        <v>-1.9101317994174055E-2</v>
      </c>
      <c r="AR191" s="58">
        <f t="shared" si="25"/>
        <v>-1.1413404981523191E-2</v>
      </c>
      <c r="AS191" s="58">
        <f t="shared" si="26"/>
        <v>2.1981853120897261E-3</v>
      </c>
      <c r="AT191" s="58">
        <f t="shared" si="27"/>
        <v>0.34465407302447443</v>
      </c>
    </row>
    <row r="192" spans="1:46">
      <c r="A192" t="s">
        <v>125</v>
      </c>
      <c r="B192" t="s">
        <v>311</v>
      </c>
      <c r="C192" t="s">
        <v>628</v>
      </c>
      <c r="D192" t="s">
        <v>629</v>
      </c>
      <c r="E192">
        <v>8818.629370589535</v>
      </c>
      <c r="F192">
        <v>8888.4782979712072</v>
      </c>
      <c r="G192">
        <v>8808.7843904947731</v>
      </c>
      <c r="H192">
        <v>9013.5894574256345</v>
      </c>
      <c r="I192">
        <v>9262.5355690058623</v>
      </c>
      <c r="J192">
        <v>9661.0688988432594</v>
      </c>
      <c r="K192">
        <v>9588.724013719182</v>
      </c>
      <c r="L192">
        <v>9774.3152366374979</v>
      </c>
      <c r="M192">
        <v>9572.0537151699009</v>
      </c>
      <c r="N192">
        <v>9248.593736400735</v>
      </c>
      <c r="O192">
        <v>8862.1436921581608</v>
      </c>
      <c r="P192">
        <v>8640.3028386605274</v>
      </c>
      <c r="Q192">
        <v>8515.9466673800798</v>
      </c>
      <c r="R192">
        <v>8773.1385297615652</v>
      </c>
      <c r="S192">
        <v>9022.7982901460837</v>
      </c>
      <c r="T192">
        <v>9113.4117511684362</v>
      </c>
      <c r="U192">
        <v>9451.7605568621057</v>
      </c>
      <c r="V192">
        <v>9865.3264169040394</v>
      </c>
      <c r="W192">
        <v>10403.840542860313</v>
      </c>
      <c r="X192">
        <v>10272.17717738492</v>
      </c>
      <c r="Y192">
        <v>11281.255733350814</v>
      </c>
      <c r="Z192">
        <v>11613.168579908923</v>
      </c>
      <c r="AA192">
        <v>11376.4073007467</v>
      </c>
      <c r="AB192">
        <v>12150.971521932586</v>
      </c>
      <c r="AC192">
        <v>12616.414233997268</v>
      </c>
      <c r="AD192">
        <v>12806.096678605758</v>
      </c>
      <c r="AE192">
        <v>13163.740193318692</v>
      </c>
      <c r="AF192">
        <v>13604.174717199458</v>
      </c>
      <c r="AG192">
        <v>13848.499114960166</v>
      </c>
      <c r="AH192">
        <v>13609.723009190038</v>
      </c>
      <c r="AI192">
        <v>13317.321118433343</v>
      </c>
      <c r="AJ192">
        <v>13676.390206503818</v>
      </c>
      <c r="AK192">
        <v>13531.396663350928</v>
      </c>
      <c r="AL192" s="57">
        <f t="shared" si="19"/>
        <v>2.7927597587985097E-2</v>
      </c>
      <c r="AM192" s="57">
        <f t="shared" si="20"/>
        <v>3.3458159870422673E-2</v>
      </c>
      <c r="AN192" s="57">
        <f t="shared" si="21"/>
        <v>1.7959516313166356E-2</v>
      </c>
      <c r="AO192" s="57">
        <f t="shared" si="22"/>
        <v>-1.7242020509802735E-2</v>
      </c>
      <c r="AP192" s="57">
        <f t="shared" si="23"/>
        <v>-2.1484778974505889E-2</v>
      </c>
      <c r="AQ192" s="57">
        <f t="shared" si="24"/>
        <v>2.6962561379815717E-2</v>
      </c>
      <c r="AR192" s="58">
        <f t="shared" si="25"/>
        <v>3.1727191748201003E-3</v>
      </c>
      <c r="AS192" s="58">
        <f t="shared" si="26"/>
        <v>1.139188522459543E-2</v>
      </c>
      <c r="AT192" s="58">
        <f t="shared" si="27"/>
        <v>0.43991406969246549</v>
      </c>
    </row>
    <row r="193" spans="1:46">
      <c r="A193" t="s">
        <v>126</v>
      </c>
      <c r="B193" t="s">
        <v>312</v>
      </c>
      <c r="C193" t="s">
        <v>628</v>
      </c>
      <c r="D193" t="s">
        <v>629</v>
      </c>
      <c r="E193">
        <v>5240.257623332549</v>
      </c>
      <c r="F193">
        <v>5244.1446418328896</v>
      </c>
      <c r="G193">
        <v>5110.7374204864182</v>
      </c>
      <c r="H193">
        <v>5271.981885956754</v>
      </c>
      <c r="I193">
        <v>5804.9993278688999</v>
      </c>
      <c r="J193">
        <v>6116.4387752363891</v>
      </c>
      <c r="K193">
        <v>6171.9552021840609</v>
      </c>
      <c r="L193">
        <v>6453.0213385794677</v>
      </c>
      <c r="M193">
        <v>6315.0154168309518</v>
      </c>
      <c r="N193">
        <v>6303.456053371463</v>
      </c>
      <c r="O193">
        <v>6375.6163158632316</v>
      </c>
      <c r="P193">
        <v>6329.4128801681909</v>
      </c>
      <c r="Q193">
        <v>6596.5501921720161</v>
      </c>
      <c r="R193">
        <v>6799.4496654645709</v>
      </c>
      <c r="S193">
        <v>7067.3556085193622</v>
      </c>
      <c r="T193">
        <v>7443.931118063575</v>
      </c>
      <c r="U193">
        <v>7938.4349518209547</v>
      </c>
      <c r="V193">
        <v>8548.6040272491864</v>
      </c>
      <c r="W193">
        <v>9262.151136145847</v>
      </c>
      <c r="X193">
        <v>9298.0780034906693</v>
      </c>
      <c r="Y193">
        <v>9996.93732259223</v>
      </c>
      <c r="Z193">
        <v>10539.981964216029</v>
      </c>
      <c r="AA193">
        <v>11084.8739365499</v>
      </c>
      <c r="AB193">
        <v>11620.64444706912</v>
      </c>
      <c r="AC193">
        <v>11773.944134630799</v>
      </c>
      <c r="AD193">
        <v>12015.187155632908</v>
      </c>
      <c r="AE193">
        <v>12321.31815397922</v>
      </c>
      <c r="AF193">
        <v>12442.746462485215</v>
      </c>
      <c r="AG193">
        <v>12696.236289038836</v>
      </c>
      <c r="AH193">
        <v>12735.168277970011</v>
      </c>
      <c r="AI193">
        <v>11187.343789603729</v>
      </c>
      <c r="AJ193">
        <v>12533.841417095811</v>
      </c>
      <c r="AK193">
        <v>12743.942391476699</v>
      </c>
      <c r="AL193" s="57">
        <f t="shared" si="19"/>
        <v>2.5478670817274243E-2</v>
      </c>
      <c r="AM193" s="57">
        <f t="shared" si="20"/>
        <v>9.8551394411302042E-3</v>
      </c>
      <c r="AN193" s="57">
        <f t="shared" si="21"/>
        <v>2.0372497930251261E-2</v>
      </c>
      <c r="AO193" s="57">
        <f t="shared" si="22"/>
        <v>3.066419688863781E-3</v>
      </c>
      <c r="AP193" s="57">
        <f t="shared" si="23"/>
        <v>-0.12153938248651132</v>
      </c>
      <c r="AQ193" s="57">
        <f t="shared" si="24"/>
        <v>0.12035901039738921</v>
      </c>
      <c r="AR193" s="58">
        <f t="shared" si="25"/>
        <v>-2.2061331356566516E-2</v>
      </c>
      <c r="AS193" s="58">
        <f t="shared" si="26"/>
        <v>1.1098019020081749E-2</v>
      </c>
      <c r="AT193" s="58">
        <f t="shared" si="27"/>
        <v>0.60424168683888502</v>
      </c>
    </row>
    <row r="194" spans="1:46">
      <c r="A194" t="s">
        <v>127</v>
      </c>
      <c r="B194" t="s">
        <v>313</v>
      </c>
      <c r="C194" t="s">
        <v>628</v>
      </c>
      <c r="D194" t="s">
        <v>629</v>
      </c>
      <c r="E194">
        <v>4232.4775945668443</v>
      </c>
      <c r="F194">
        <v>4115.0171542866965</v>
      </c>
      <c r="G194">
        <v>4035.9281104322349</v>
      </c>
      <c r="H194">
        <v>4027.895301461976</v>
      </c>
      <c r="I194">
        <v>4106.6846341283235</v>
      </c>
      <c r="J194">
        <v>4197.3449634480285</v>
      </c>
      <c r="K194">
        <v>4337.1964130166334</v>
      </c>
      <c r="L194">
        <v>4450.8546150873481</v>
      </c>
      <c r="M194">
        <v>4322.5771235689499</v>
      </c>
      <c r="N194">
        <v>4364.2835417057649</v>
      </c>
      <c r="O194">
        <v>4455.6724634458142</v>
      </c>
      <c r="P194">
        <v>4495.3610491498684</v>
      </c>
      <c r="Q194">
        <v>4567.2344676143193</v>
      </c>
      <c r="R194">
        <v>4703.6664213275772</v>
      </c>
      <c r="S194">
        <v>4914.0362350075129</v>
      </c>
      <c r="T194">
        <v>5058.0474865086599</v>
      </c>
      <c r="U194">
        <v>5227.5329973124144</v>
      </c>
      <c r="V194">
        <v>5465.1518235773374</v>
      </c>
      <c r="W194">
        <v>5596.9130450530065</v>
      </c>
      <c r="X194">
        <v>5574.4526087434779</v>
      </c>
      <c r="Y194">
        <v>5876.478140339731</v>
      </c>
      <c r="Z194">
        <v>5995.4309815263632</v>
      </c>
      <c r="AA194">
        <v>6298.1600856683381</v>
      </c>
      <c r="AB194">
        <v>6610.8512217617827</v>
      </c>
      <c r="AC194">
        <v>6917.7491498550289</v>
      </c>
      <c r="AD194">
        <v>7235.0814014855623</v>
      </c>
      <c r="AE194">
        <v>7616.0497693844372</v>
      </c>
      <c r="AF194">
        <v>8001.7564800614336</v>
      </c>
      <c r="AG194">
        <v>8365.7324505551169</v>
      </c>
      <c r="AH194">
        <v>8731.8608688855475</v>
      </c>
      <c r="AI194">
        <v>7773.2602307440684</v>
      </c>
      <c r="AJ194">
        <v>8095.5795674375822</v>
      </c>
      <c r="AK194">
        <v>8581.9376930220933</v>
      </c>
      <c r="AL194" s="57">
        <f t="shared" si="19"/>
        <v>5.2655712736093277E-2</v>
      </c>
      <c r="AM194" s="57">
        <f t="shared" si="20"/>
        <v>5.0643932531466498E-2</v>
      </c>
      <c r="AN194" s="57">
        <f t="shared" si="21"/>
        <v>4.5487009183624742E-2</v>
      </c>
      <c r="AO194" s="57">
        <f t="shared" si="22"/>
        <v>4.3765255522382356E-2</v>
      </c>
      <c r="AP194" s="57">
        <f t="shared" si="23"/>
        <v>-0.10978194139089917</v>
      </c>
      <c r="AQ194" s="57">
        <f t="shared" si="24"/>
        <v>4.1465141668447773E-2</v>
      </c>
      <c r="AR194" s="58">
        <f t="shared" si="25"/>
        <v>7.528563961643607E-3</v>
      </c>
      <c r="AS194" s="58">
        <f t="shared" si="26"/>
        <v>4.6632065745824534E-2</v>
      </c>
      <c r="AT194" s="58">
        <f t="shared" si="27"/>
        <v>0.67035978029689769</v>
      </c>
    </row>
    <row r="195" spans="1:46">
      <c r="A195" t="s">
        <v>128</v>
      </c>
      <c r="B195" t="s">
        <v>314</v>
      </c>
      <c r="C195" t="s">
        <v>628</v>
      </c>
      <c r="D195" t="s">
        <v>629</v>
      </c>
      <c r="E195">
        <v>11259.437453994326</v>
      </c>
      <c r="F195">
        <v>10432.455305653681</v>
      </c>
      <c r="G195">
        <v>10662.08051705216</v>
      </c>
      <c r="H195">
        <v>11032.553990586548</v>
      </c>
      <c r="I195">
        <v>11591.998863896008</v>
      </c>
      <c r="J195">
        <v>12398.524126941737</v>
      </c>
      <c r="K195">
        <v>13146.756085539066</v>
      </c>
      <c r="L195">
        <v>13985.433576390336</v>
      </c>
      <c r="M195">
        <v>14629.198357449508</v>
      </c>
      <c r="N195">
        <v>15311.442938264521</v>
      </c>
      <c r="O195">
        <v>16177.867669969713</v>
      </c>
      <c r="P195">
        <v>16385.997173858814</v>
      </c>
      <c r="Q195">
        <v>16727.339766172157</v>
      </c>
      <c r="R195">
        <v>17324.216187399838</v>
      </c>
      <c r="S195">
        <v>18198.100044370967</v>
      </c>
      <c r="T195">
        <v>18844.557481999665</v>
      </c>
      <c r="U195">
        <v>20012.621111646171</v>
      </c>
      <c r="V195">
        <v>21437.45773799529</v>
      </c>
      <c r="W195">
        <v>22334.780859999704</v>
      </c>
      <c r="X195">
        <v>22951.78482102383</v>
      </c>
      <c r="Y195">
        <v>23692.909228766843</v>
      </c>
      <c r="Z195">
        <v>24874.171860785849</v>
      </c>
      <c r="AA195">
        <v>25258.593317213235</v>
      </c>
      <c r="AB195">
        <v>25490.328911166442</v>
      </c>
      <c r="AC195">
        <v>26488.20025300717</v>
      </c>
      <c r="AD195">
        <v>27667.689083473451</v>
      </c>
      <c r="AE195">
        <v>28497.103611766179</v>
      </c>
      <c r="AF195">
        <v>29958.120709207447</v>
      </c>
      <c r="AG195">
        <v>31739.256961772258</v>
      </c>
      <c r="AH195">
        <v>33159.76442007412</v>
      </c>
      <c r="AI195">
        <v>32546.825941931886</v>
      </c>
      <c r="AJ195">
        <v>34915.539055653397</v>
      </c>
      <c r="AK195">
        <v>36798.191712958505</v>
      </c>
      <c r="AL195" s="57">
        <f t="shared" ref="AL195:AL258" si="28">(AE195-AD195)/AD195</f>
        <v>2.9977730550259648E-2</v>
      </c>
      <c r="AM195" s="57">
        <f t="shared" ref="AM195:AM258" si="29">(AF195-AE195)/AE195</f>
        <v>5.1268968150083458E-2</v>
      </c>
      <c r="AN195" s="57">
        <f t="shared" ref="AN195:AN258" si="30">(AG195-AF195)/AF195</f>
        <v>5.9454205083611586E-2</v>
      </c>
      <c r="AO195" s="57">
        <f t="shared" ref="AO195:AO258" si="31">(AH195-AG195)/AG195</f>
        <v>4.4755536023189338E-2</v>
      </c>
      <c r="AP195" s="57">
        <f t="shared" ref="AP195:AP258" si="32">(AI195-AH195)/AH195</f>
        <v>-1.8484403881083543E-2</v>
      </c>
      <c r="AQ195" s="57">
        <f t="shared" ref="AQ195:AQ258" si="33">(AJ195-AI195)/AI195</f>
        <v>7.2778621114932329E-2</v>
      </c>
      <c r="AR195" s="58">
        <f t="shared" ref="AR195:AR258" si="34">AVERAGE(AM195:AP195)</f>
        <v>3.4248576343950211E-2</v>
      </c>
      <c r="AS195" s="58">
        <f t="shared" ref="AS195:AS258" si="35">AVERAGE(AM195:AO195)</f>
        <v>5.1826236418961467E-2</v>
      </c>
      <c r="AT195" s="58">
        <f t="shared" ref="AT195:AT258" si="36">(AH195-U195)/U195</f>
        <v>0.6569425981275927</v>
      </c>
    </row>
    <row r="196" spans="1:46">
      <c r="A196" t="s">
        <v>129</v>
      </c>
      <c r="B196" t="s">
        <v>315</v>
      </c>
      <c r="C196" t="s">
        <v>628</v>
      </c>
      <c r="D196" t="s">
        <v>629</v>
      </c>
      <c r="E196">
        <v>23556.856207493605</v>
      </c>
      <c r="F196">
        <v>24642.599615905568</v>
      </c>
      <c r="G196">
        <v>24930.45063446006</v>
      </c>
      <c r="H196">
        <v>24391.19984847265</v>
      </c>
      <c r="I196">
        <v>24560.357061383569</v>
      </c>
      <c r="J196">
        <v>25523.70602231763</v>
      </c>
      <c r="K196">
        <v>26318.97512633977</v>
      </c>
      <c r="L196">
        <v>27354.836811735426</v>
      </c>
      <c r="M196">
        <v>28525.517432437704</v>
      </c>
      <c r="N196">
        <v>29472.709879930724</v>
      </c>
      <c r="O196">
        <v>30383.137817517701</v>
      </c>
      <c r="P196">
        <v>30756.01895460625</v>
      </c>
      <c r="Q196">
        <v>30823.849044079569</v>
      </c>
      <c r="R196">
        <v>30422.602028572092</v>
      </c>
      <c r="S196">
        <v>30892.819881126277</v>
      </c>
      <c r="T196">
        <v>31076.644120528934</v>
      </c>
      <c r="U196">
        <v>31524.749568030918</v>
      </c>
      <c r="V196">
        <v>32251.56909774262</v>
      </c>
      <c r="W196">
        <v>32307.912767932012</v>
      </c>
      <c r="X196">
        <v>31269.41046130042</v>
      </c>
      <c r="Y196">
        <v>31798.1538079411</v>
      </c>
      <c r="Z196">
        <v>31304.81552630748</v>
      </c>
      <c r="AA196">
        <v>30156.701582262805</v>
      </c>
      <c r="AB196">
        <v>30042.890718598203</v>
      </c>
      <c r="AC196">
        <v>30444.600209194723</v>
      </c>
      <c r="AD196">
        <v>31118.790670327879</v>
      </c>
      <c r="AE196">
        <v>31847.537734764683</v>
      </c>
      <c r="AF196">
        <v>33044.716738747928</v>
      </c>
      <c r="AG196">
        <v>34040.725387366467</v>
      </c>
      <c r="AH196">
        <v>34945.6615139469</v>
      </c>
      <c r="AI196">
        <v>32011.325158682892</v>
      </c>
      <c r="AJ196">
        <v>33681.028831713251</v>
      </c>
      <c r="AK196">
        <v>35746.39147430435</v>
      </c>
      <c r="AL196" s="57">
        <f t="shared" si="28"/>
        <v>2.3418232159377345E-2</v>
      </c>
      <c r="AM196" s="57">
        <f t="shared" si="29"/>
        <v>3.7590943888776922E-2</v>
      </c>
      <c r="AN196" s="57">
        <f t="shared" si="30"/>
        <v>3.014123729650945E-2</v>
      </c>
      <c r="AO196" s="57">
        <f t="shared" si="31"/>
        <v>2.6583926055708602E-2</v>
      </c>
      <c r="AP196" s="57">
        <f t="shared" si="32"/>
        <v>-8.3968545110897574E-2</v>
      </c>
      <c r="AQ196" s="57">
        <f t="shared" si="33"/>
        <v>5.2159779851458636E-2</v>
      </c>
      <c r="AR196" s="58">
        <f t="shared" si="34"/>
        <v>2.5868905325243489E-3</v>
      </c>
      <c r="AS196" s="58">
        <f t="shared" si="35"/>
        <v>3.143870241366499E-2</v>
      </c>
      <c r="AT196" s="58">
        <f t="shared" si="36"/>
        <v>0.10851511884443675</v>
      </c>
    </row>
    <row r="197" spans="1:46">
      <c r="A197" t="s">
        <v>563</v>
      </c>
      <c r="B197" t="s">
        <v>564</v>
      </c>
      <c r="C197" t="s">
        <v>628</v>
      </c>
      <c r="D197" t="s">
        <v>629</v>
      </c>
      <c r="E197">
        <v>32127.428981821489</v>
      </c>
      <c r="F197">
        <v>32228.480580594027</v>
      </c>
      <c r="G197">
        <v>32538.016516104672</v>
      </c>
      <c r="H197">
        <v>32586.236205596149</v>
      </c>
      <c r="I197">
        <v>33272.219416701315</v>
      </c>
      <c r="J197">
        <v>33937.299120513635</v>
      </c>
      <c r="K197">
        <v>34675.073947705496</v>
      </c>
      <c r="L197">
        <v>35622.319086075702</v>
      </c>
      <c r="M197">
        <v>36392.782577091144</v>
      </c>
      <c r="N197">
        <v>37460.102506360359</v>
      </c>
      <c r="O197">
        <v>38788.876451822944</v>
      </c>
      <c r="P197">
        <v>39231.444490920403</v>
      </c>
      <c r="Q197">
        <v>39653.526425612756</v>
      </c>
      <c r="R197">
        <v>40267.455430065202</v>
      </c>
      <c r="S197">
        <v>41376.100076401133</v>
      </c>
      <c r="T197">
        <v>42299.696550169298</v>
      </c>
      <c r="U197">
        <v>43341.95727091928</v>
      </c>
      <c r="V197">
        <v>44239.905487159209</v>
      </c>
      <c r="W197">
        <v>44158.422774526967</v>
      </c>
      <c r="X197">
        <v>42344.198962821487</v>
      </c>
      <c r="Y197">
        <v>43397.543383662072</v>
      </c>
      <c r="Z197">
        <v>44009.867937411494</v>
      </c>
      <c r="AA197">
        <v>44297.80699111276</v>
      </c>
      <c r="AB197">
        <v>44679.94464844223</v>
      </c>
      <c r="AC197">
        <v>45259.487701105434</v>
      </c>
      <c r="AD197">
        <v>45958.164170627228</v>
      </c>
      <c r="AE197">
        <v>46558.057205577228</v>
      </c>
      <c r="AF197">
        <v>47498.602601674014</v>
      </c>
      <c r="AG197">
        <v>48395.976122907246</v>
      </c>
      <c r="AH197">
        <v>49073.139128448318</v>
      </c>
      <c r="AI197">
        <v>46660.025199688818</v>
      </c>
      <c r="AJ197">
        <v>49131.833027697037</v>
      </c>
      <c r="AK197">
        <v>50348.546729847891</v>
      </c>
      <c r="AL197" s="57">
        <f t="shared" si="28"/>
        <v>1.3053024327142383E-2</v>
      </c>
      <c r="AM197" s="57">
        <f t="shared" si="29"/>
        <v>2.020156021424617E-2</v>
      </c>
      <c r="AN197" s="57">
        <f t="shared" si="30"/>
        <v>1.8892629931845734E-2</v>
      </c>
      <c r="AO197" s="57">
        <f t="shared" si="31"/>
        <v>1.3992134466331184E-2</v>
      </c>
      <c r="AP197" s="57">
        <f t="shared" si="32"/>
        <v>-4.9173824450952787E-2</v>
      </c>
      <c r="AQ197" s="57">
        <f t="shared" si="33"/>
        <v>5.2974849829800434E-2</v>
      </c>
      <c r="AR197" s="58">
        <f t="shared" si="34"/>
        <v>9.7812504036757543E-4</v>
      </c>
      <c r="AS197" s="58">
        <f t="shared" si="35"/>
        <v>1.7695441537474363E-2</v>
      </c>
      <c r="AT197" s="58">
        <f t="shared" si="36"/>
        <v>0.13223172690852225</v>
      </c>
    </row>
    <row r="198" spans="1:46">
      <c r="A198" t="s">
        <v>555</v>
      </c>
      <c r="B198" t="s">
        <v>556</v>
      </c>
      <c r="C198" t="s">
        <v>628</v>
      </c>
      <c r="D198" t="s">
        <v>629</v>
      </c>
      <c r="E198">
        <v>2611.1858634448363</v>
      </c>
      <c r="F198">
        <v>2362.9044296367556</v>
      </c>
      <c r="G198">
        <v>2351.7817096685221</v>
      </c>
      <c r="H198">
        <v>2271.3403278399014</v>
      </c>
      <c r="I198">
        <v>2202.35505767007</v>
      </c>
      <c r="J198">
        <v>2208.7480877756602</v>
      </c>
      <c r="K198">
        <v>2272.3874862786083</v>
      </c>
      <c r="L198">
        <v>2357.8584512234706</v>
      </c>
      <c r="M198">
        <v>2446.8790232853876</v>
      </c>
      <c r="N198">
        <v>2479.8673041701709</v>
      </c>
      <c r="O198">
        <v>2538.8005995092067</v>
      </c>
      <c r="P198">
        <v>2581.0128253169091</v>
      </c>
      <c r="Q198">
        <v>2639.6331454578462</v>
      </c>
      <c r="R198">
        <v>2557.7632414428613</v>
      </c>
      <c r="S198">
        <v>2764.4304515247586</v>
      </c>
      <c r="T198">
        <v>2846.9690885498462</v>
      </c>
      <c r="U198">
        <v>2940.3253970316869</v>
      </c>
      <c r="V198">
        <v>3037.7124008615174</v>
      </c>
      <c r="W198">
        <v>3135.7304370708416</v>
      </c>
      <c r="X198">
        <v>3182.2918794450425</v>
      </c>
      <c r="Y198">
        <v>3289.362918009127</v>
      </c>
      <c r="Z198">
        <v>3326.0338150143912</v>
      </c>
      <c r="AA198">
        <v>3376.7634569980537</v>
      </c>
      <c r="AB198">
        <v>3462.4482006145067</v>
      </c>
      <c r="AC198">
        <v>3534.2896494226907</v>
      </c>
      <c r="AD198">
        <v>3549.1706750660242</v>
      </c>
      <c r="AE198">
        <v>3544.0803471582785</v>
      </c>
      <c r="AF198">
        <v>3508.7368251869457</v>
      </c>
      <c r="AG198">
        <v>3502.9095963890186</v>
      </c>
      <c r="AH198">
        <v>3519.0754544337728</v>
      </c>
      <c r="AI198">
        <v>3339.3712312833718</v>
      </c>
      <c r="AJ198">
        <v>3346.7950268206891</v>
      </c>
      <c r="AK198">
        <v>3395.4071988484225</v>
      </c>
      <c r="AL198" s="57">
        <f t="shared" si="28"/>
        <v>-1.4342302396181436E-3</v>
      </c>
      <c r="AM198" s="57">
        <f t="shared" si="29"/>
        <v>-9.9725509890519447E-3</v>
      </c>
      <c r="AN198" s="57">
        <f t="shared" si="30"/>
        <v>-1.6607768231852544E-3</v>
      </c>
      <c r="AO198" s="57">
        <f t="shared" si="31"/>
        <v>4.614980090099632E-3</v>
      </c>
      <c r="AP198" s="57">
        <f t="shared" si="32"/>
        <v>-5.1065748796033095E-2</v>
      </c>
      <c r="AQ198" s="57">
        <f t="shared" si="33"/>
        <v>2.2231117845691768E-3</v>
      </c>
      <c r="AR198" s="58">
        <f t="shared" si="34"/>
        <v>-1.4521024129542665E-2</v>
      </c>
      <c r="AS198" s="58">
        <f t="shared" si="35"/>
        <v>-2.3394492407125228E-3</v>
      </c>
      <c r="AT198" s="58">
        <f t="shared" si="36"/>
        <v>0.19683197580320358</v>
      </c>
    </row>
    <row r="199" spans="1:46">
      <c r="A199" t="s">
        <v>557</v>
      </c>
      <c r="B199" t="s">
        <v>558</v>
      </c>
      <c r="C199" t="s">
        <v>628</v>
      </c>
      <c r="D199" t="s">
        <v>629</v>
      </c>
      <c r="E199">
        <v>21595.978559986692</v>
      </c>
      <c r="F199">
        <v>21937.892099333858</v>
      </c>
      <c r="G199">
        <v>22791.564919542365</v>
      </c>
      <c r="H199">
        <v>23650.108642027019</v>
      </c>
      <c r="I199">
        <v>24412.27581491704</v>
      </c>
      <c r="J199">
        <v>25288.10622388481</v>
      </c>
      <c r="K199">
        <v>25584.559372760294</v>
      </c>
      <c r="L199">
        <v>26584.899986599212</v>
      </c>
      <c r="M199">
        <v>27894.44208561724</v>
      </c>
      <c r="N199">
        <v>29251.037321959928</v>
      </c>
      <c r="O199">
        <v>30124.693120874326</v>
      </c>
      <c r="P199">
        <v>31958.096751831523</v>
      </c>
      <c r="Q199">
        <v>32209.422980776028</v>
      </c>
      <c r="R199">
        <v>32206.464885645033</v>
      </c>
      <c r="S199">
        <v>35016.938326168849</v>
      </c>
      <c r="T199">
        <v>34370.714606986665</v>
      </c>
      <c r="U199">
        <v>34030.090517196506</v>
      </c>
      <c r="V199">
        <v>33831.934171899957</v>
      </c>
      <c r="W199">
        <v>33403.424491696431</v>
      </c>
      <c r="X199">
        <v>32930.36156016407</v>
      </c>
      <c r="Y199">
        <v>32960.691105405334</v>
      </c>
      <c r="Z199">
        <v>33224.565518776282</v>
      </c>
      <c r="AA199">
        <v>33638.865680887597</v>
      </c>
      <c r="AB199">
        <v>33922.158421657099</v>
      </c>
      <c r="AC199">
        <v>34070.25358920484</v>
      </c>
      <c r="AD199">
        <v>34311.02962795482</v>
      </c>
      <c r="AE199">
        <v>34539.586838320109</v>
      </c>
      <c r="AF199">
        <v>34363.745992145094</v>
      </c>
      <c r="AG199">
        <v>34223.092759360865</v>
      </c>
      <c r="AH199">
        <v>34792.646747350453</v>
      </c>
      <c r="AI199">
        <v>32437.965147913441</v>
      </c>
      <c r="AJ199">
        <v>32766.665891112523</v>
      </c>
      <c r="AK199">
        <v>34297.933716822001</v>
      </c>
      <c r="AL199" s="57">
        <f t="shared" si="28"/>
        <v>6.6613334791641495E-3</v>
      </c>
      <c r="AM199" s="57">
        <f t="shared" si="29"/>
        <v>-5.0909944869383201E-3</v>
      </c>
      <c r="AN199" s="57">
        <f t="shared" si="30"/>
        <v>-4.0930704358127729E-3</v>
      </c>
      <c r="AO199" s="57">
        <f t="shared" si="31"/>
        <v>1.6642387992061313E-2</v>
      </c>
      <c r="AP199" s="57">
        <f t="shared" si="32"/>
        <v>-6.7677564645648197E-2</v>
      </c>
      <c r="AQ199" s="57">
        <f t="shared" si="33"/>
        <v>1.0133210936636878E-2</v>
      </c>
      <c r="AR199" s="58">
        <f t="shared" si="34"/>
        <v>-1.5054810394084494E-2</v>
      </c>
      <c r="AS199" s="58">
        <f t="shared" si="35"/>
        <v>2.4861076897700735E-3</v>
      </c>
      <c r="AT199" s="58">
        <f t="shared" si="36"/>
        <v>2.2408292736353502E-2</v>
      </c>
    </row>
    <row r="200" spans="1:46">
      <c r="A200" t="s">
        <v>130</v>
      </c>
      <c r="B200" t="s">
        <v>316</v>
      </c>
      <c r="C200" t="s">
        <v>628</v>
      </c>
      <c r="D200" t="s">
        <v>629</v>
      </c>
      <c r="O200">
        <v>79400.433413321618</v>
      </c>
      <c r="P200">
        <v>78498.134545232708</v>
      </c>
      <c r="Q200">
        <v>80083.061052119127</v>
      </c>
      <c r="R200">
        <v>79140.629326782844</v>
      </c>
      <c r="S200">
        <v>90782.721577978722</v>
      </c>
      <c r="T200">
        <v>89448.047327231296</v>
      </c>
      <c r="U200">
        <v>94361.626506690052</v>
      </c>
      <c r="V200">
        <v>91736.751957788481</v>
      </c>
      <c r="W200">
        <v>92067.812027456734</v>
      </c>
      <c r="X200">
        <v>92450.249379043904</v>
      </c>
      <c r="Y200">
        <v>103902.5193097442</v>
      </c>
      <c r="Z200">
        <v>111879.74777712947</v>
      </c>
      <c r="AA200">
        <v>110931.50647237455</v>
      </c>
      <c r="AB200">
        <v>109625.62960096002</v>
      </c>
      <c r="AC200">
        <v>106141.32618882286</v>
      </c>
      <c r="AD200">
        <v>101971.98960797324</v>
      </c>
      <c r="AE200">
        <v>97783.120519105796</v>
      </c>
      <c r="AF200">
        <v>92177.595943793014</v>
      </c>
      <c r="AG200">
        <v>91461.616445197302</v>
      </c>
      <c r="AH200">
        <v>90840.429077197987</v>
      </c>
      <c r="AI200">
        <v>89019.069857330993</v>
      </c>
      <c r="AJ200">
        <v>92862.571798069766</v>
      </c>
      <c r="AK200">
        <v>97096.935029671353</v>
      </c>
      <c r="AL200" s="57">
        <f t="shared" si="28"/>
        <v>-4.1078624678908063E-2</v>
      </c>
      <c r="AM200" s="57">
        <f t="shared" si="29"/>
        <v>-5.7326096217368325E-2</v>
      </c>
      <c r="AN200" s="57">
        <f t="shared" si="30"/>
        <v>-7.7673917535481616E-3</v>
      </c>
      <c r="AO200" s="57">
        <f t="shared" si="31"/>
        <v>-6.7917820845810554E-3</v>
      </c>
      <c r="AP200" s="57">
        <f t="shared" si="32"/>
        <v>-2.005009485720468E-2</v>
      </c>
      <c r="AQ200" s="57">
        <f t="shared" si="33"/>
        <v>4.3176163791631098E-2</v>
      </c>
      <c r="AR200" s="58">
        <f t="shared" si="34"/>
        <v>-2.298384122817556E-2</v>
      </c>
      <c r="AS200" s="58">
        <f t="shared" si="35"/>
        <v>-2.3961756685165852E-2</v>
      </c>
      <c r="AT200" s="58">
        <f t="shared" si="36"/>
        <v>-3.7315989135079393E-2</v>
      </c>
    </row>
    <row r="201" spans="1:46">
      <c r="A201" t="s">
        <v>131</v>
      </c>
      <c r="B201" t="s">
        <v>317</v>
      </c>
      <c r="C201" t="s">
        <v>628</v>
      </c>
      <c r="D201" t="s">
        <v>629</v>
      </c>
      <c r="E201">
        <v>13376.102163866719</v>
      </c>
      <c r="F201">
        <v>11749.776628527075</v>
      </c>
      <c r="G201">
        <v>10816.933717951908</v>
      </c>
      <c r="H201">
        <v>10997.264832960967</v>
      </c>
      <c r="I201">
        <v>11446.299420983585</v>
      </c>
      <c r="J201">
        <v>12184.43228620252</v>
      </c>
      <c r="K201">
        <v>12697.095021473791</v>
      </c>
      <c r="L201">
        <v>12116.23715184404</v>
      </c>
      <c r="M201">
        <v>11894.894826756872</v>
      </c>
      <c r="N201">
        <v>11868.708149790649</v>
      </c>
      <c r="O201">
        <v>12176.579499553478</v>
      </c>
      <c r="P201">
        <v>12992.005292365277</v>
      </c>
      <c r="Q201">
        <v>13986.656254441084</v>
      </c>
      <c r="R201">
        <v>14417.719943069647</v>
      </c>
      <c r="S201">
        <v>16012.191914767633</v>
      </c>
      <c r="T201">
        <v>16863.481076619595</v>
      </c>
      <c r="U201">
        <v>18325.658858292347</v>
      </c>
      <c r="V201">
        <v>19943.750072635998</v>
      </c>
      <c r="W201">
        <v>22166.323243523195</v>
      </c>
      <c r="X201">
        <v>21118.525000485319</v>
      </c>
      <c r="Y201">
        <v>20415.54202256104</v>
      </c>
      <c r="Z201">
        <v>21442.941431581155</v>
      </c>
      <c r="AA201">
        <v>21953.230331284871</v>
      </c>
      <c r="AB201">
        <v>22094.385541249674</v>
      </c>
      <c r="AC201">
        <v>23091.155374465267</v>
      </c>
      <c r="AD201">
        <v>23933.186724181785</v>
      </c>
      <c r="AE201">
        <v>24758.712989601663</v>
      </c>
      <c r="AF201">
        <v>26943.347737832348</v>
      </c>
      <c r="AG201">
        <v>28736.094997104472</v>
      </c>
      <c r="AH201">
        <v>30000.977830377007</v>
      </c>
      <c r="AI201">
        <v>29057.284603928569</v>
      </c>
      <c r="AJ201">
        <v>30974.37069212964</v>
      </c>
      <c r="AK201">
        <v>32738.186132072886</v>
      </c>
      <c r="AL201" s="57">
        <f t="shared" si="28"/>
        <v>3.4492952189512503E-2</v>
      </c>
      <c r="AM201" s="57">
        <f t="shared" si="29"/>
        <v>8.8237007680819379E-2</v>
      </c>
      <c r="AN201" s="57">
        <f t="shared" si="30"/>
        <v>6.6537658078578268E-2</v>
      </c>
      <c r="AO201" s="57">
        <f t="shared" si="31"/>
        <v>4.4017213661076367E-2</v>
      </c>
      <c r="AP201" s="57">
        <f t="shared" si="32"/>
        <v>-3.1455415612917696E-2</v>
      </c>
      <c r="AQ201" s="57">
        <f t="shared" si="33"/>
        <v>6.5976092203119341E-2</v>
      </c>
      <c r="AR201" s="58">
        <f t="shared" si="34"/>
        <v>4.1834115951889073E-2</v>
      </c>
      <c r="AS201" s="58">
        <f t="shared" si="35"/>
        <v>6.626395980682466E-2</v>
      </c>
      <c r="AT201" s="58">
        <f t="shared" si="36"/>
        <v>0.63710227623284532</v>
      </c>
    </row>
    <row r="202" spans="1:46">
      <c r="A202" t="s">
        <v>132</v>
      </c>
      <c r="B202" t="s">
        <v>318</v>
      </c>
      <c r="C202" t="s">
        <v>628</v>
      </c>
      <c r="D202" t="s">
        <v>629</v>
      </c>
      <c r="E202">
        <v>21482.748046875</v>
      </c>
      <c r="F202">
        <v>20340.1328125</v>
      </c>
      <c r="G202">
        <v>17367.640625</v>
      </c>
      <c r="H202">
        <v>15870.60546875</v>
      </c>
      <c r="I202">
        <v>13880.46484375</v>
      </c>
      <c r="J202">
        <v>13308.205078125</v>
      </c>
      <c r="K202">
        <v>12827.1162109375</v>
      </c>
      <c r="L202">
        <v>13028.2080078125</v>
      </c>
      <c r="M202">
        <v>12358.15234375</v>
      </c>
      <c r="N202">
        <v>13189.7939453125</v>
      </c>
      <c r="O202">
        <v>14569.9365234375</v>
      </c>
      <c r="P202">
        <v>15378.08984375</v>
      </c>
      <c r="Q202">
        <v>16175.09765625</v>
      </c>
      <c r="R202">
        <v>17434.80859375</v>
      </c>
      <c r="S202">
        <v>18765.51953125</v>
      </c>
      <c r="T202">
        <v>20042.814453125</v>
      </c>
      <c r="U202">
        <v>21757.46484375</v>
      </c>
      <c r="V202">
        <v>23647.265625</v>
      </c>
      <c r="W202">
        <v>24887.853515625</v>
      </c>
      <c r="X202">
        <v>22939.693359375</v>
      </c>
      <c r="Y202">
        <v>23961.220703125</v>
      </c>
      <c r="Z202">
        <v>24972.078125</v>
      </c>
      <c r="AA202">
        <v>25933.29296875</v>
      </c>
      <c r="AB202">
        <v>26332.396484375</v>
      </c>
      <c r="AC202">
        <v>26057.15625</v>
      </c>
      <c r="AD202">
        <v>25488.095703125</v>
      </c>
      <c r="AE202">
        <v>25490.708984375</v>
      </c>
      <c r="AF202">
        <v>25926.443359375</v>
      </c>
      <c r="AG202">
        <v>26656.41015625</v>
      </c>
      <c r="AH202">
        <v>27254.57421875</v>
      </c>
      <c r="AI202">
        <v>26586.5546875</v>
      </c>
      <c r="AJ202">
        <v>28193.837890625</v>
      </c>
      <c r="AK202">
        <v>27584.171875</v>
      </c>
      <c r="AL202" s="57">
        <f t="shared" si="28"/>
        <v>1.0252948201538633E-4</v>
      </c>
      <c r="AM202" s="57">
        <f t="shared" si="29"/>
        <v>1.709385075429214E-2</v>
      </c>
      <c r="AN202" s="57">
        <f t="shared" si="30"/>
        <v>2.8155300237548551E-2</v>
      </c>
      <c r="AO202" s="57">
        <f t="shared" si="31"/>
        <v>2.2439783113847058E-2</v>
      </c>
      <c r="AP202" s="57">
        <f t="shared" si="32"/>
        <v>-2.4510363870972919E-2</v>
      </c>
      <c r="AQ202" s="57">
        <f t="shared" si="33"/>
        <v>6.0454738194440978E-2</v>
      </c>
      <c r="AR202" s="58">
        <f t="shared" si="34"/>
        <v>1.0794642558678709E-2</v>
      </c>
      <c r="AS202" s="58">
        <f t="shared" si="35"/>
        <v>2.2562978035229251E-2</v>
      </c>
      <c r="AT202" s="58">
        <f t="shared" si="36"/>
        <v>0.2526539472533762</v>
      </c>
    </row>
    <row r="203" spans="1:46">
      <c r="A203" t="s">
        <v>133</v>
      </c>
      <c r="B203" t="s">
        <v>319</v>
      </c>
      <c r="C203" t="s">
        <v>628</v>
      </c>
      <c r="D203" t="s">
        <v>629</v>
      </c>
      <c r="E203">
        <v>933.01344298401784</v>
      </c>
      <c r="F203">
        <v>889.41811685082246</v>
      </c>
      <c r="G203">
        <v>920.55753082347394</v>
      </c>
      <c r="H203">
        <v>819.42313954381439</v>
      </c>
      <c r="I203">
        <v>478.65077451900441</v>
      </c>
      <c r="J203">
        <v>766.27461596155024</v>
      </c>
      <c r="K203">
        <v>731.61191953441732</v>
      </c>
      <c r="L203">
        <v>729.59454992670237</v>
      </c>
      <c r="M203">
        <v>769.34909155520972</v>
      </c>
      <c r="N203">
        <v>793.31391970164077</v>
      </c>
      <c r="O203">
        <v>849.07820461433357</v>
      </c>
      <c r="P203">
        <v>908.35547591071622</v>
      </c>
      <c r="Q203">
        <v>1009.9659189867888</v>
      </c>
      <c r="R203">
        <v>1008.6345710513376</v>
      </c>
      <c r="S203">
        <v>1056.1595937135944</v>
      </c>
      <c r="T203">
        <v>1125.200262991174</v>
      </c>
      <c r="U203">
        <v>1196.7047041164083</v>
      </c>
      <c r="V203">
        <v>1253.8193117461792</v>
      </c>
      <c r="W203">
        <v>1356.8829509701002</v>
      </c>
      <c r="X203">
        <v>1404.0946008587171</v>
      </c>
      <c r="Y203">
        <v>1468.2966012009967</v>
      </c>
      <c r="Z203">
        <v>1544.9992443838005</v>
      </c>
      <c r="AA203">
        <v>1637.7256220683237</v>
      </c>
      <c r="AB203">
        <v>1674.7000974975058</v>
      </c>
      <c r="AC203">
        <v>1736.2080256569641</v>
      </c>
      <c r="AD203">
        <v>1845.4209110816782</v>
      </c>
      <c r="AE203">
        <v>1908.4099517127404</v>
      </c>
      <c r="AF203">
        <v>1934.9729552946235</v>
      </c>
      <c r="AG203">
        <v>2049.693032110702</v>
      </c>
      <c r="AH203">
        <v>2190.6709601992038</v>
      </c>
      <c r="AI203">
        <v>2066.6286592528595</v>
      </c>
      <c r="AJ203">
        <v>2237.7032139548501</v>
      </c>
      <c r="AK203">
        <v>2364.938825793206</v>
      </c>
      <c r="AL203" s="57">
        <f t="shared" si="28"/>
        <v>3.4132614544907076E-2</v>
      </c>
      <c r="AM203" s="57">
        <f t="shared" si="29"/>
        <v>1.3918919023684403E-2</v>
      </c>
      <c r="AN203" s="57">
        <f t="shared" si="30"/>
        <v>5.9287690043508111E-2</v>
      </c>
      <c r="AO203" s="57">
        <f t="shared" si="31"/>
        <v>6.8780020168838496E-2</v>
      </c>
      <c r="AP203" s="57">
        <f t="shared" si="32"/>
        <v>-5.6622972230875236E-2</v>
      </c>
      <c r="AQ203" s="57">
        <f t="shared" si="33"/>
        <v>8.2779532711908924E-2</v>
      </c>
      <c r="AR203" s="58">
        <f t="shared" si="34"/>
        <v>2.1340914251288944E-2</v>
      </c>
      <c r="AS203" s="58">
        <f t="shared" si="35"/>
        <v>4.7328876412010334E-2</v>
      </c>
      <c r="AT203" s="58">
        <f t="shared" si="36"/>
        <v>0.83058606911443078</v>
      </c>
    </row>
    <row r="204" spans="1:46">
      <c r="A204" t="s">
        <v>621</v>
      </c>
      <c r="B204" t="s">
        <v>622</v>
      </c>
      <c r="C204" t="s">
        <v>628</v>
      </c>
      <c r="D204" t="s">
        <v>629</v>
      </c>
      <c r="E204">
        <v>3655.9518721968275</v>
      </c>
      <c r="F204">
        <v>3560.9605598153839</v>
      </c>
      <c r="G204">
        <v>3530.8583054729957</v>
      </c>
      <c r="H204">
        <v>3642.0976651730721</v>
      </c>
      <c r="I204">
        <v>3513.7311332267495</v>
      </c>
      <c r="J204">
        <v>3709.7573889275618</v>
      </c>
      <c r="K204">
        <v>3935.3318337060696</v>
      </c>
      <c r="L204">
        <v>3920.0575106588085</v>
      </c>
      <c r="M204">
        <v>3965.1902072763241</v>
      </c>
      <c r="N204">
        <v>4011.2418663142917</v>
      </c>
      <c r="O204">
        <v>4174.3677876293486</v>
      </c>
      <c r="P204">
        <v>4446.0837089774232</v>
      </c>
      <c r="Q204">
        <v>4669.6881506117943</v>
      </c>
      <c r="R204">
        <v>4891.870272677912</v>
      </c>
      <c r="S204">
        <v>5025.9220941671547</v>
      </c>
      <c r="T204">
        <v>5343.8903999523554</v>
      </c>
      <c r="U204">
        <v>5436.1277714712423</v>
      </c>
      <c r="V204">
        <v>5431.0291761373574</v>
      </c>
      <c r="W204">
        <v>5585.7757756112096</v>
      </c>
      <c r="X204">
        <v>5515.5728419324114</v>
      </c>
      <c r="Y204">
        <v>5808.4045907366326</v>
      </c>
      <c r="Z204">
        <v>5980.3951161482701</v>
      </c>
      <c r="AA204">
        <v>5705.6781489920513</v>
      </c>
      <c r="AB204">
        <v>5659.9495590332572</v>
      </c>
      <c r="AC204">
        <v>5645.9634458248656</v>
      </c>
      <c r="AD204">
        <v>5811.1057338504115</v>
      </c>
      <c r="AE204">
        <v>6214.8226951228899</v>
      </c>
      <c r="AF204">
        <v>6238.904020955536</v>
      </c>
      <c r="AG204">
        <v>6139.6291530353747</v>
      </c>
      <c r="AH204">
        <v>6346.2563409154855</v>
      </c>
      <c r="AI204">
        <v>6062.4717354530358</v>
      </c>
      <c r="AJ204">
        <v>5534.2228888328964</v>
      </c>
      <c r="AK204">
        <v>5116.3355177386893</v>
      </c>
      <c r="AL204" s="57">
        <f t="shared" si="28"/>
        <v>6.9473346341089093E-2</v>
      </c>
      <c r="AM204" s="57">
        <f t="shared" si="29"/>
        <v>3.8748210550791857E-3</v>
      </c>
      <c r="AN204" s="57">
        <f t="shared" si="30"/>
        <v>-1.591222874830452E-2</v>
      </c>
      <c r="AO204" s="57">
        <f t="shared" si="31"/>
        <v>3.365466915505088E-2</v>
      </c>
      <c r="AP204" s="57">
        <f t="shared" si="32"/>
        <v>-4.4716851986081621E-2</v>
      </c>
      <c r="AQ204" s="57">
        <f t="shared" si="33"/>
        <v>-8.7134236606987575E-2</v>
      </c>
      <c r="AR204" s="58">
        <f t="shared" si="34"/>
        <v>-5.7748976310640189E-3</v>
      </c>
      <c r="AS204" s="58">
        <f t="shared" si="35"/>
        <v>7.2057538206085148E-3</v>
      </c>
      <c r="AT204" s="58">
        <f t="shared" si="36"/>
        <v>0.16742221811278812</v>
      </c>
    </row>
    <row r="205" spans="1:46">
      <c r="A205" t="s">
        <v>570</v>
      </c>
      <c r="B205" t="s">
        <v>571</v>
      </c>
      <c r="C205" t="s">
        <v>628</v>
      </c>
      <c r="D205" t="s">
        <v>629</v>
      </c>
      <c r="L205">
        <v>66407.513921218488</v>
      </c>
      <c r="M205">
        <v>70264.447114394046</v>
      </c>
      <c r="N205">
        <v>75441.838771106515</v>
      </c>
      <c r="O205">
        <v>75881.848436865243</v>
      </c>
      <c r="P205">
        <v>78614.202693693995</v>
      </c>
      <c r="Q205">
        <v>77070.974231462606</v>
      </c>
      <c r="R205">
        <v>78286.901642440163</v>
      </c>
      <c r="S205">
        <v>80463.895112299477</v>
      </c>
      <c r="T205">
        <v>81256.144283149421</v>
      </c>
      <c r="U205">
        <v>83098.249629907281</v>
      </c>
      <c r="V205">
        <v>87795.664537244098</v>
      </c>
      <c r="W205">
        <v>86422.54814429555</v>
      </c>
      <c r="X205">
        <v>76607.085690979395</v>
      </c>
      <c r="Y205">
        <v>71156.097992499039</v>
      </c>
      <c r="Z205">
        <v>63458.815547396371</v>
      </c>
      <c r="AA205">
        <v>57854.318328993359</v>
      </c>
      <c r="AB205">
        <v>57136.904541655102</v>
      </c>
      <c r="AC205">
        <v>56558.871855212368</v>
      </c>
      <c r="AD205">
        <v>57542.984081189628</v>
      </c>
      <c r="AE205">
        <v>58432.502365520246</v>
      </c>
      <c r="AF205">
        <v>58201.527101061125</v>
      </c>
      <c r="AG205">
        <v>58898.058077249589</v>
      </c>
      <c r="AH205">
        <v>60076.011344340593</v>
      </c>
      <c r="AI205">
        <v>56364.214163191209</v>
      </c>
      <c r="AJ205">
        <v>61609.01217925219</v>
      </c>
      <c r="AL205" s="57">
        <f t="shared" si="28"/>
        <v>1.5458327344921174E-2</v>
      </c>
      <c r="AM205" s="57">
        <f t="shared" si="29"/>
        <v>-3.9528559467515512E-3</v>
      </c>
      <c r="AN205" s="57">
        <f t="shared" si="30"/>
        <v>1.1967572173475919E-2</v>
      </c>
      <c r="AO205" s="57">
        <f t="shared" si="31"/>
        <v>1.9999865964104E-2</v>
      </c>
      <c r="AP205" s="57">
        <f t="shared" si="32"/>
        <v>-6.178501365335818E-2</v>
      </c>
      <c r="AQ205" s="57">
        <f t="shared" si="33"/>
        <v>9.3051914125436508E-2</v>
      </c>
      <c r="AR205" s="58">
        <f t="shared" si="34"/>
        <v>-8.4426078656324524E-3</v>
      </c>
      <c r="AS205" s="58">
        <f t="shared" si="35"/>
        <v>9.3381940636094556E-3</v>
      </c>
      <c r="AT205" s="58">
        <f t="shared" si="36"/>
        <v>-0.27704841423375687</v>
      </c>
    </row>
    <row r="206" spans="1:46">
      <c r="A206" t="s">
        <v>582</v>
      </c>
      <c r="B206" t="s">
        <v>583</v>
      </c>
      <c r="C206" t="s">
        <v>628</v>
      </c>
      <c r="D206" t="s">
        <v>629</v>
      </c>
      <c r="P206">
        <v>2558.9835115716323</v>
      </c>
      <c r="Q206">
        <v>2581.723610538409</v>
      </c>
      <c r="R206">
        <v>2724.4938845269057</v>
      </c>
      <c r="S206">
        <v>2750.4946361087868</v>
      </c>
      <c r="T206">
        <v>2860.1888940575486</v>
      </c>
      <c r="U206">
        <v>3037.7756125328724</v>
      </c>
      <c r="V206">
        <v>3072.0234356975575</v>
      </c>
      <c r="W206">
        <v>3185.3728450690955</v>
      </c>
      <c r="X206">
        <v>3187.1222600945362</v>
      </c>
      <c r="Y206">
        <v>3324.9163469245673</v>
      </c>
      <c r="Z206">
        <v>3398.2759138145816</v>
      </c>
      <c r="AA206">
        <v>3433.4435119413511</v>
      </c>
      <c r="AB206">
        <v>3527.5642536741361</v>
      </c>
      <c r="AC206">
        <v>3687.4404928580561</v>
      </c>
      <c r="AD206">
        <v>3762.5697770639822</v>
      </c>
      <c r="AE206">
        <v>3852.0841559917944</v>
      </c>
      <c r="AF206">
        <v>3934.8942003741686</v>
      </c>
      <c r="AG206">
        <v>3987.3836533968797</v>
      </c>
      <c r="AH206">
        <v>4013.7218972545229</v>
      </c>
      <c r="AI206">
        <v>4058.6740025447784</v>
      </c>
      <c r="AJ206">
        <v>4052.1233615806636</v>
      </c>
      <c r="AK206">
        <v>4012.837268714331</v>
      </c>
      <c r="AL206" s="57">
        <f t="shared" si="28"/>
        <v>2.379075584816458E-2</v>
      </c>
      <c r="AM206" s="57">
        <f t="shared" si="29"/>
        <v>2.149746501606559E-2</v>
      </c>
      <c r="AN206" s="57">
        <f t="shared" si="30"/>
        <v>1.333948267725214E-2</v>
      </c>
      <c r="AO206" s="57">
        <f t="shared" si="31"/>
        <v>6.6053949524534613E-3</v>
      </c>
      <c r="AP206" s="57">
        <f t="shared" si="32"/>
        <v>1.1199606360620997E-2</v>
      </c>
      <c r="AQ206" s="57">
        <f t="shared" si="33"/>
        <v>-1.6139854937862847E-3</v>
      </c>
      <c r="AR206" s="58">
        <f t="shared" si="34"/>
        <v>1.3160487251598048E-2</v>
      </c>
      <c r="AS206" s="58">
        <f t="shared" si="35"/>
        <v>1.3814114215257065E-2</v>
      </c>
      <c r="AT206" s="58">
        <f t="shared" si="36"/>
        <v>0.32127003742317706</v>
      </c>
    </row>
    <row r="207" spans="1:46">
      <c r="A207" t="s">
        <v>134</v>
      </c>
      <c r="B207" t="s">
        <v>320</v>
      </c>
      <c r="C207" t="s">
        <v>628</v>
      </c>
      <c r="D207" t="s">
        <v>629</v>
      </c>
      <c r="E207">
        <v>42163.801724702964</v>
      </c>
      <c r="F207">
        <v>46600.529467454733</v>
      </c>
      <c r="G207">
        <v>46700.36207406858</v>
      </c>
      <c r="H207">
        <v>44604.882221096603</v>
      </c>
      <c r="I207">
        <v>43581.636200946479</v>
      </c>
      <c r="J207">
        <v>42468.67275707794</v>
      </c>
      <c r="K207">
        <v>42417.816737664158</v>
      </c>
      <c r="L207">
        <v>41750.11826583436</v>
      </c>
      <c r="M207">
        <v>41837.169705704146</v>
      </c>
      <c r="N207">
        <v>39233.462548770949</v>
      </c>
      <c r="O207">
        <v>40406.33158380862</v>
      </c>
      <c r="P207">
        <v>38943.783242628328</v>
      </c>
      <c r="Q207">
        <v>36946.749247050393</v>
      </c>
      <c r="R207">
        <v>40163.961167746478</v>
      </c>
      <c r="S207">
        <v>42424.047890097092</v>
      </c>
      <c r="T207">
        <v>43437.86790897324</v>
      </c>
      <c r="U207">
        <v>42916.053705089347</v>
      </c>
      <c r="V207">
        <v>42024.664647237281</v>
      </c>
      <c r="W207">
        <v>42963.049621686565</v>
      </c>
      <c r="X207">
        <v>40532.450303072059</v>
      </c>
      <c r="Y207">
        <v>41231.567749338385</v>
      </c>
      <c r="Z207">
        <v>44642.756113410898</v>
      </c>
      <c r="AA207">
        <v>46041.665280173976</v>
      </c>
      <c r="AB207">
        <v>46359.843356866273</v>
      </c>
      <c r="AC207">
        <v>47261.682279695051</v>
      </c>
      <c r="AD207">
        <v>48535.158270332315</v>
      </c>
      <c r="AE207">
        <v>48691.268557341718</v>
      </c>
      <c r="AF207">
        <v>47551.85951959221</v>
      </c>
      <c r="AG207">
        <v>47714.112576715481</v>
      </c>
      <c r="AH207">
        <v>47024.54431619159</v>
      </c>
      <c r="AI207">
        <v>44770.908279760886</v>
      </c>
      <c r="AJ207">
        <v>46587.152771043358</v>
      </c>
      <c r="AK207">
        <v>50022.934023260146</v>
      </c>
      <c r="AL207" s="57">
        <f t="shared" si="28"/>
        <v>3.2164371678752293E-3</v>
      </c>
      <c r="AM207" s="57">
        <f t="shared" si="29"/>
        <v>-2.3400684999768964E-2</v>
      </c>
      <c r="AN207" s="57">
        <f t="shared" si="30"/>
        <v>3.4121285426581445E-3</v>
      </c>
      <c r="AO207" s="57">
        <f t="shared" si="31"/>
        <v>-1.4452081853459862E-2</v>
      </c>
      <c r="AP207" s="57">
        <f t="shared" si="32"/>
        <v>-4.7924675702912173E-2</v>
      </c>
      <c r="AQ207" s="57">
        <f t="shared" si="33"/>
        <v>4.0567514957107149E-2</v>
      </c>
      <c r="AR207" s="58">
        <f t="shared" si="34"/>
        <v>-2.0591328503370712E-2</v>
      </c>
      <c r="AS207" s="58">
        <f t="shared" si="35"/>
        <v>-1.1480212770190228E-2</v>
      </c>
      <c r="AT207" s="58">
        <f t="shared" si="36"/>
        <v>9.5733187383326993E-2</v>
      </c>
    </row>
    <row r="208" spans="1:46">
      <c r="A208" t="s">
        <v>135</v>
      </c>
      <c r="B208" t="s">
        <v>321</v>
      </c>
      <c r="C208" t="s">
        <v>628</v>
      </c>
      <c r="D208" t="s">
        <v>629</v>
      </c>
      <c r="E208">
        <v>2469.6031881917183</v>
      </c>
      <c r="F208">
        <v>2463.9236350047818</v>
      </c>
      <c r="G208">
        <v>2427.5108609855997</v>
      </c>
      <c r="H208">
        <v>2393.8766883115263</v>
      </c>
      <c r="I208">
        <v>2330.0718801652711</v>
      </c>
      <c r="J208">
        <v>2396.094360900855</v>
      </c>
      <c r="K208">
        <v>2386.2417141112401</v>
      </c>
      <c r="L208">
        <v>2402.3808749772361</v>
      </c>
      <c r="M208">
        <v>2486.4026633849962</v>
      </c>
      <c r="N208">
        <v>2582.120644053186</v>
      </c>
      <c r="O208">
        <v>2620.0979756620418</v>
      </c>
      <c r="P208">
        <v>2668.7659124585921</v>
      </c>
      <c r="Q208">
        <v>2606.8773134278495</v>
      </c>
      <c r="R208">
        <v>2685.8151992703879</v>
      </c>
      <c r="S208">
        <v>2741.1240781499164</v>
      </c>
      <c r="T208">
        <v>2787.5268917175663</v>
      </c>
      <c r="U208">
        <v>2779.223781167892</v>
      </c>
      <c r="V208">
        <v>2783.5371970194055</v>
      </c>
      <c r="W208">
        <v>2811.4758015838916</v>
      </c>
      <c r="X208">
        <v>2812.5490730501888</v>
      </c>
      <c r="Y208">
        <v>2830.1532442828761</v>
      </c>
      <c r="Z208">
        <v>2790.8974102961038</v>
      </c>
      <c r="AA208">
        <v>2824.5328528696768</v>
      </c>
      <c r="AB208">
        <v>2815.281525036723</v>
      </c>
      <c r="AC208">
        <v>2910.2888637151041</v>
      </c>
      <c r="AD208">
        <v>3012.3833740178366</v>
      </c>
      <c r="AE208">
        <v>3118.0243208638126</v>
      </c>
      <c r="AF208">
        <v>3259.1925798736638</v>
      </c>
      <c r="AG208">
        <v>3368.8585959073612</v>
      </c>
      <c r="AH208">
        <v>3430.4838820910309</v>
      </c>
      <c r="AI208">
        <v>3384.4417824662637</v>
      </c>
      <c r="AJ208">
        <v>3511.6374237336136</v>
      </c>
      <c r="AK208">
        <v>3564.6281367587435</v>
      </c>
      <c r="AL208" s="57">
        <f t="shared" si="28"/>
        <v>3.5068891880476342E-2</v>
      </c>
      <c r="AM208" s="57">
        <f t="shared" si="29"/>
        <v>4.5274906313348511E-2</v>
      </c>
      <c r="AN208" s="57">
        <f t="shared" si="30"/>
        <v>3.3648216036975744E-2</v>
      </c>
      <c r="AO208" s="57">
        <f t="shared" si="31"/>
        <v>1.8292630702438747E-2</v>
      </c>
      <c r="AP208" s="57">
        <f t="shared" si="32"/>
        <v>-1.3421459248105394E-2</v>
      </c>
      <c r="AQ208" s="57">
        <f t="shared" si="33"/>
        <v>3.7582458036746494E-2</v>
      </c>
      <c r="AR208" s="58">
        <f t="shared" si="34"/>
        <v>2.0948573451164403E-2</v>
      </c>
      <c r="AS208" s="58">
        <f t="shared" si="35"/>
        <v>3.240525101758767E-2</v>
      </c>
      <c r="AT208" s="58">
        <f t="shared" si="36"/>
        <v>0.23433165236138878</v>
      </c>
    </row>
    <row r="209" spans="1:46">
      <c r="A209" t="s">
        <v>136</v>
      </c>
      <c r="B209" t="s">
        <v>322</v>
      </c>
      <c r="C209" t="s">
        <v>628</v>
      </c>
      <c r="D209" t="s">
        <v>629</v>
      </c>
      <c r="J209">
        <v>7752.2025757156307</v>
      </c>
      <c r="K209">
        <v>8245.9855049688176</v>
      </c>
      <c r="L209">
        <v>8865.0843856926022</v>
      </c>
      <c r="M209">
        <v>9196.0670231093191</v>
      </c>
      <c r="N209">
        <v>8359.620031726763</v>
      </c>
      <c r="O209">
        <v>8900.6105778029778</v>
      </c>
      <c r="P209">
        <v>9529.2346527968821</v>
      </c>
      <c r="Q209">
        <v>10146.583907136865</v>
      </c>
      <c r="R209">
        <v>10614.348106057421</v>
      </c>
      <c r="S209">
        <v>11599.666126085476</v>
      </c>
      <c r="T209">
        <v>12277.999506293598</v>
      </c>
      <c r="U209">
        <v>12955.977428039385</v>
      </c>
      <c r="V209">
        <v>13846.30828432284</v>
      </c>
      <c r="W209">
        <v>14691.80776228817</v>
      </c>
      <c r="X209">
        <v>14347.883090963112</v>
      </c>
      <c r="Y209">
        <v>14510.990448401797</v>
      </c>
      <c r="Z209">
        <v>14923.829520740186</v>
      </c>
      <c r="AA209">
        <v>14894.223791978113</v>
      </c>
      <c r="AB209">
        <v>15399.811721791602</v>
      </c>
      <c r="AC209">
        <v>15226.348654177596</v>
      </c>
      <c r="AD209">
        <v>15578.231990863063</v>
      </c>
      <c r="AE209">
        <v>16182.851956811455</v>
      </c>
      <c r="AF209">
        <v>16611.047931718989</v>
      </c>
      <c r="AG209">
        <v>17452.828546454162</v>
      </c>
      <c r="AH209">
        <v>18306.811897496947</v>
      </c>
      <c r="AI209">
        <v>18262.706401510804</v>
      </c>
      <c r="AJ209">
        <v>19827.756849927235</v>
      </c>
      <c r="AK209">
        <v>20496.818690398617</v>
      </c>
      <c r="AL209" s="57">
        <f t="shared" si="28"/>
        <v>3.8811847602668467E-2</v>
      </c>
      <c r="AM209" s="57">
        <f t="shared" si="29"/>
        <v>2.6459858623825813E-2</v>
      </c>
      <c r="AN209" s="57">
        <f t="shared" si="30"/>
        <v>5.0675948814028954E-2</v>
      </c>
      <c r="AO209" s="57">
        <f t="shared" si="31"/>
        <v>4.8930942555800584E-2</v>
      </c>
      <c r="AP209" s="57">
        <f t="shared" si="32"/>
        <v>-2.4092395897820701E-3</v>
      </c>
      <c r="AQ209" s="57">
        <f t="shared" si="33"/>
        <v>8.5696523505790989E-2</v>
      </c>
      <c r="AR209" s="58">
        <f t="shared" si="34"/>
        <v>3.0914377600968324E-2</v>
      </c>
      <c r="AS209" s="58">
        <f t="shared" si="35"/>
        <v>4.2022249997885119E-2</v>
      </c>
      <c r="AT209" s="58">
        <f t="shared" si="36"/>
        <v>0.41300121887193647</v>
      </c>
    </row>
    <row r="210" spans="1:46">
      <c r="A210" t="s">
        <v>588</v>
      </c>
      <c r="B210" t="s">
        <v>589</v>
      </c>
      <c r="C210" t="s">
        <v>628</v>
      </c>
      <c r="D210" t="s">
        <v>629</v>
      </c>
      <c r="E210">
        <v>15538.80283395249</v>
      </c>
      <c r="F210">
        <v>15756.465965524549</v>
      </c>
      <c r="G210">
        <v>16809.365741958401</v>
      </c>
      <c r="H210">
        <v>17665.057041928168</v>
      </c>
      <c r="I210">
        <v>16781.269973861097</v>
      </c>
      <c r="J210">
        <v>16616.568548558185</v>
      </c>
      <c r="K210">
        <v>18011.669963492204</v>
      </c>
      <c r="L210">
        <v>19972.203448140197</v>
      </c>
      <c r="M210">
        <v>20068.662725584007</v>
      </c>
      <c r="N210">
        <v>20046.700043366174</v>
      </c>
      <c r="O210">
        <v>20713.596533252901</v>
      </c>
      <c r="P210">
        <v>20225.457155097145</v>
      </c>
      <c r="Q210">
        <v>19854.359060655264</v>
      </c>
      <c r="R210">
        <v>18898.137721930801</v>
      </c>
      <c r="S210">
        <v>18427.572533010301</v>
      </c>
      <c r="T210">
        <v>19994.265808660723</v>
      </c>
      <c r="U210">
        <v>21424.524652902652</v>
      </c>
      <c r="V210">
        <v>23207.399509932908</v>
      </c>
      <c r="W210">
        <v>22075.545341126708</v>
      </c>
      <c r="X210">
        <v>21443.870331662121</v>
      </c>
      <c r="Y210">
        <v>21792.841473422155</v>
      </c>
      <c r="Z210">
        <v>24500.948022504068</v>
      </c>
      <c r="AA210">
        <v>25016.479395046688</v>
      </c>
      <c r="AB210">
        <v>24866.597335360566</v>
      </c>
      <c r="AC210">
        <v>25477.721924670335</v>
      </c>
      <c r="AD210">
        <v>25961.027283698175</v>
      </c>
      <c r="AE210">
        <v>26923.732102172307</v>
      </c>
      <c r="AF210">
        <v>27336.608367393776</v>
      </c>
      <c r="AG210">
        <v>28081.38082523103</v>
      </c>
      <c r="AH210">
        <v>29190.550259548181</v>
      </c>
      <c r="AI210">
        <v>26439.120237955423</v>
      </c>
      <c r="AJ210">
        <v>27643.354534047874</v>
      </c>
      <c r="AK210">
        <v>29834.905141914613</v>
      </c>
      <c r="AL210" s="57">
        <f t="shared" si="28"/>
        <v>3.7082693529567994E-2</v>
      </c>
      <c r="AM210" s="57">
        <f t="shared" si="29"/>
        <v>1.5335030955391054E-2</v>
      </c>
      <c r="AN210" s="57">
        <f t="shared" si="30"/>
        <v>2.7244508456491442E-2</v>
      </c>
      <c r="AO210" s="57">
        <f t="shared" si="31"/>
        <v>3.9498393658782119E-2</v>
      </c>
      <c r="AP210" s="57">
        <f t="shared" si="32"/>
        <v>-9.4257559283000142E-2</v>
      </c>
      <c r="AQ210" s="57">
        <f t="shared" si="33"/>
        <v>4.5547442019786957E-2</v>
      </c>
      <c r="AR210" s="58">
        <f t="shared" si="34"/>
        <v>-3.0449065530838808E-3</v>
      </c>
      <c r="AS210" s="58">
        <f t="shared" si="35"/>
        <v>2.7359311023554874E-2</v>
      </c>
      <c r="AT210" s="58">
        <f t="shared" si="36"/>
        <v>0.36248298305154547</v>
      </c>
    </row>
    <row r="211" spans="1:46">
      <c r="A211" t="s">
        <v>137</v>
      </c>
      <c r="B211" t="s">
        <v>323</v>
      </c>
      <c r="C211" t="s">
        <v>628</v>
      </c>
      <c r="D211" t="s">
        <v>629</v>
      </c>
      <c r="E211">
        <v>1433.1186558690015</v>
      </c>
      <c r="F211">
        <v>1449.1417496548811</v>
      </c>
      <c r="G211">
        <v>1194.5177134223989</v>
      </c>
      <c r="H211">
        <v>1212.5936597243499</v>
      </c>
      <c r="I211">
        <v>1183.6716205143987</v>
      </c>
      <c r="J211">
        <v>1086.6649292257875</v>
      </c>
      <c r="K211">
        <v>1099.8169786924245</v>
      </c>
      <c r="L211">
        <v>1021.630239017537</v>
      </c>
      <c r="M211">
        <v>1029.3632917977434</v>
      </c>
      <c r="N211">
        <v>1003.3142814489105</v>
      </c>
      <c r="O211">
        <v>1044.6363271564853</v>
      </c>
      <c r="P211">
        <v>923.35403203628721</v>
      </c>
      <c r="Q211">
        <v>1103.9404509624303</v>
      </c>
      <c r="R211">
        <v>1161.021080115625</v>
      </c>
      <c r="S211">
        <v>1195.4856034717022</v>
      </c>
      <c r="T211">
        <v>1214.6039350132248</v>
      </c>
      <c r="U211">
        <v>1239.0607530616019</v>
      </c>
      <c r="V211">
        <v>1308.7482193655421</v>
      </c>
      <c r="W211">
        <v>1345.5232670137329</v>
      </c>
      <c r="X211">
        <v>1351.2193123840132</v>
      </c>
      <c r="Y211">
        <v>1401.3157604764463</v>
      </c>
      <c r="Z211">
        <v>1446.0627866114939</v>
      </c>
      <c r="AA211">
        <v>1622.6504097939037</v>
      </c>
      <c r="AB211">
        <v>1914.9652585478548</v>
      </c>
      <c r="AC211">
        <v>1952.9703257445344</v>
      </c>
      <c r="AD211">
        <v>1515.8308291631413</v>
      </c>
      <c r="AE211">
        <v>1573.501182505478</v>
      </c>
      <c r="AF211">
        <v>1593.5153223998716</v>
      </c>
      <c r="AG211">
        <v>1610.3232282448269</v>
      </c>
      <c r="AH211">
        <v>1655.8432502657915</v>
      </c>
      <c r="AI211">
        <v>1586.3549429916561</v>
      </c>
      <c r="AJ211">
        <v>1614.8598301377122</v>
      </c>
      <c r="AK211">
        <v>1635.4464757844521</v>
      </c>
      <c r="AL211" s="57">
        <f t="shared" si="28"/>
        <v>3.8045375666475485E-2</v>
      </c>
      <c r="AM211" s="57">
        <f t="shared" si="29"/>
        <v>1.2719494663820431E-2</v>
      </c>
      <c r="AN211" s="57">
        <f t="shared" si="30"/>
        <v>1.0547690134313961E-2</v>
      </c>
      <c r="AO211" s="57">
        <f t="shared" si="31"/>
        <v>2.8267630512030354E-2</v>
      </c>
      <c r="AP211" s="57">
        <f t="shared" si="32"/>
        <v>-4.196551048112878E-2</v>
      </c>
      <c r="AQ211" s="57">
        <f t="shared" si="33"/>
        <v>1.7968795238409621E-2</v>
      </c>
      <c r="AR211" s="58">
        <f t="shared" si="34"/>
        <v>2.3923262072589914E-3</v>
      </c>
      <c r="AS211" s="58">
        <f t="shared" si="35"/>
        <v>1.7178271770054914E-2</v>
      </c>
      <c r="AT211" s="58">
        <f t="shared" si="36"/>
        <v>0.33636970275618816</v>
      </c>
    </row>
    <row r="212" spans="1:46">
      <c r="A212" t="s">
        <v>138</v>
      </c>
      <c r="B212" t="s">
        <v>324</v>
      </c>
      <c r="C212" t="s">
        <v>628</v>
      </c>
      <c r="D212" t="s">
        <v>629</v>
      </c>
      <c r="E212">
        <v>37326.304237565622</v>
      </c>
      <c r="F212">
        <v>38705.653870979811</v>
      </c>
      <c r="G212">
        <v>40054.049796435691</v>
      </c>
      <c r="H212">
        <v>43528.860736365656</v>
      </c>
      <c r="I212">
        <v>46865.416894187758</v>
      </c>
      <c r="J212">
        <v>48725.302715667051</v>
      </c>
      <c r="K212">
        <v>50280.119884365318</v>
      </c>
      <c r="L212">
        <v>52663.360735274771</v>
      </c>
      <c r="M212">
        <v>49789.001524019593</v>
      </c>
      <c r="N212">
        <v>52217.157277546568</v>
      </c>
      <c r="O212">
        <v>55959.032607248162</v>
      </c>
      <c r="P212">
        <v>53886.496969479544</v>
      </c>
      <c r="Q212">
        <v>55491.899448712698</v>
      </c>
      <c r="R212">
        <v>58877.613139540452</v>
      </c>
      <c r="S212">
        <v>63924.723008654801</v>
      </c>
      <c r="T212">
        <v>67039.19513527154</v>
      </c>
      <c r="U212">
        <v>70825.79901793749</v>
      </c>
      <c r="V212">
        <v>74064.653083329409</v>
      </c>
      <c r="W212">
        <v>71534.980268089086</v>
      </c>
      <c r="X212">
        <v>69498.542515921246</v>
      </c>
      <c r="Y212">
        <v>78191.782683360565</v>
      </c>
      <c r="Z212">
        <v>81337.736518602178</v>
      </c>
      <c r="AA212">
        <v>82886.782994722162</v>
      </c>
      <c r="AB212">
        <v>85484.437491047545</v>
      </c>
      <c r="AC212">
        <v>87702.521984435924</v>
      </c>
      <c r="AD212">
        <v>89248.125179953407</v>
      </c>
      <c r="AE212">
        <v>91270.642102464844</v>
      </c>
      <c r="AF212">
        <v>95334.145568686406</v>
      </c>
      <c r="AG212">
        <v>98280.042372514421</v>
      </c>
      <c r="AH212">
        <v>98455.32823343754</v>
      </c>
      <c r="AI212">
        <v>94910.10143137259</v>
      </c>
      <c r="AJ212">
        <v>107741.11843590894</v>
      </c>
      <c r="AK212">
        <v>108036.11099323181</v>
      </c>
      <c r="AL212" s="57">
        <f t="shared" si="28"/>
        <v>2.2661730074815367E-2</v>
      </c>
      <c r="AM212" s="57">
        <f t="shared" si="29"/>
        <v>4.4521473418141139E-2</v>
      </c>
      <c r="AN212" s="57">
        <f t="shared" si="30"/>
        <v>3.0900752151867276E-2</v>
      </c>
      <c r="AO212" s="57">
        <f t="shared" si="31"/>
        <v>1.7835346494736593E-3</v>
      </c>
      <c r="AP212" s="57">
        <f t="shared" si="32"/>
        <v>-3.6008480858031558E-2</v>
      </c>
      <c r="AQ212" s="57">
        <f t="shared" si="33"/>
        <v>0.13519126848488489</v>
      </c>
      <c r="AR212" s="58">
        <f t="shared" si="34"/>
        <v>1.0299319840362628E-2</v>
      </c>
      <c r="AS212" s="58">
        <f t="shared" si="35"/>
        <v>2.5735253406494022E-2</v>
      </c>
      <c r="AT212" s="58">
        <f t="shared" si="36"/>
        <v>0.3901054361349674</v>
      </c>
    </row>
    <row r="213" spans="1:46">
      <c r="A213" t="s">
        <v>586</v>
      </c>
      <c r="B213" t="s">
        <v>587</v>
      </c>
      <c r="C213" t="s">
        <v>628</v>
      </c>
      <c r="D213" t="s">
        <v>629</v>
      </c>
      <c r="X213">
        <v>41969.404381238317</v>
      </c>
      <c r="Y213">
        <v>43543.890423069919</v>
      </c>
      <c r="Z213">
        <v>46392.86945913871</v>
      </c>
      <c r="AA213">
        <v>45401.703051895507</v>
      </c>
      <c r="AB213">
        <v>43523.536456325899</v>
      </c>
      <c r="AC213">
        <v>42946.685199002291</v>
      </c>
      <c r="AD213">
        <v>41852.404766292311</v>
      </c>
      <c r="AE213">
        <v>40857.77088746833</v>
      </c>
      <c r="AF213">
        <v>37914.122967361087</v>
      </c>
      <c r="AG213">
        <v>35133.831441903843</v>
      </c>
      <c r="AH213">
        <v>37570.569699493448</v>
      </c>
      <c r="AI213">
        <v>30850.916579702127</v>
      </c>
      <c r="AJ213">
        <v>32688.917214273588</v>
      </c>
      <c r="AK213">
        <v>35410.968531612816</v>
      </c>
      <c r="AL213" s="57">
        <f t="shared" si="28"/>
        <v>-2.3765274286581817E-2</v>
      </c>
      <c r="AM213" s="57">
        <f t="shared" si="29"/>
        <v>-7.2046219266702655E-2</v>
      </c>
      <c r="AN213" s="57">
        <f t="shared" si="30"/>
        <v>-7.3331289447225168E-2</v>
      </c>
      <c r="AO213" s="57">
        <f t="shared" si="31"/>
        <v>6.9355893097481136E-2</v>
      </c>
      <c r="AP213" s="57">
        <f t="shared" si="32"/>
        <v>-0.17885417159064054</v>
      </c>
      <c r="AQ213" s="57">
        <f t="shared" si="33"/>
        <v>5.9576856649398366E-2</v>
      </c>
      <c r="AR213" s="58">
        <f t="shared" si="34"/>
        <v>-6.3718946801771814E-2</v>
      </c>
      <c r="AS213" s="58">
        <f t="shared" si="35"/>
        <v>-2.5340538538815561E-2</v>
      </c>
      <c r="AT213" s="58" t="e">
        <f t="shared" si="36"/>
        <v>#DIV/0!</v>
      </c>
    </row>
    <row r="214" spans="1:46">
      <c r="A214" t="s">
        <v>139</v>
      </c>
      <c r="B214" t="s">
        <v>325</v>
      </c>
      <c r="C214" t="s">
        <v>628</v>
      </c>
      <c r="D214" t="s">
        <v>629</v>
      </c>
      <c r="G214">
        <v>11695.349227869574</v>
      </c>
      <c r="H214">
        <v>11872.310615340373</v>
      </c>
      <c r="I214">
        <v>12559.461800272244</v>
      </c>
      <c r="J214">
        <v>13254.529397451113</v>
      </c>
      <c r="K214">
        <v>14102.083624282594</v>
      </c>
      <c r="L214">
        <v>14910.196002926368</v>
      </c>
      <c r="M214">
        <v>15497.151154610492</v>
      </c>
      <c r="N214">
        <v>15464.94682974776</v>
      </c>
      <c r="O214">
        <v>15666.544003179097</v>
      </c>
      <c r="P214">
        <v>16205.931221998257</v>
      </c>
      <c r="Q214">
        <v>16942.886689623025</v>
      </c>
      <c r="R214">
        <v>17886.359301815097</v>
      </c>
      <c r="S214">
        <v>18834.393490220245</v>
      </c>
      <c r="T214">
        <v>20079.912484155298</v>
      </c>
      <c r="U214">
        <v>21784.333467027536</v>
      </c>
      <c r="V214">
        <v>24136.974933920483</v>
      </c>
      <c r="W214">
        <v>25460.740554757765</v>
      </c>
      <c r="X214">
        <v>24039.665517599449</v>
      </c>
      <c r="Y214">
        <v>25630.425112243502</v>
      </c>
      <c r="Z214">
        <v>26281.22188319451</v>
      </c>
      <c r="AA214">
        <v>26582.54151680557</v>
      </c>
      <c r="AB214">
        <v>26722.009518633899</v>
      </c>
      <c r="AC214">
        <v>27416.133818789323</v>
      </c>
      <c r="AD214">
        <v>28805.3873539017</v>
      </c>
      <c r="AE214">
        <v>29327.515829601827</v>
      </c>
      <c r="AF214">
        <v>30142.367452118888</v>
      </c>
      <c r="AG214">
        <v>31313.820082753082</v>
      </c>
      <c r="AH214">
        <v>32056.299733325293</v>
      </c>
      <c r="AI214">
        <v>30960.257299971192</v>
      </c>
      <c r="AJ214">
        <v>32534.953806575952</v>
      </c>
      <c r="AK214">
        <v>33172.225796293598</v>
      </c>
      <c r="AL214" s="57">
        <f t="shared" si="28"/>
        <v>1.8126070282800909E-2</v>
      </c>
      <c r="AM214" s="57">
        <f t="shared" si="29"/>
        <v>2.778454292724607E-2</v>
      </c>
      <c r="AN214" s="57">
        <f t="shared" si="30"/>
        <v>3.8863988785719804E-2</v>
      </c>
      <c r="AO214" s="57">
        <f t="shared" si="31"/>
        <v>2.3710925355324243E-2</v>
      </c>
      <c r="AP214" s="57">
        <f t="shared" si="32"/>
        <v>-3.4191171235358475E-2</v>
      </c>
      <c r="AQ214" s="57">
        <f t="shared" si="33"/>
        <v>5.0861867566140181E-2</v>
      </c>
      <c r="AR214" s="58">
        <f t="shared" si="34"/>
        <v>1.4042071458232913E-2</v>
      </c>
      <c r="AS214" s="58">
        <f t="shared" si="35"/>
        <v>3.0119819022763377E-2</v>
      </c>
      <c r="AT214" s="58">
        <f t="shared" si="36"/>
        <v>0.4715299773502486</v>
      </c>
    </row>
    <row r="215" spans="1:46">
      <c r="A215" t="s">
        <v>140</v>
      </c>
      <c r="B215" t="s">
        <v>326</v>
      </c>
      <c r="C215" t="s">
        <v>628</v>
      </c>
      <c r="D215" t="s">
        <v>629</v>
      </c>
      <c r="J215">
        <v>21480.327975746997</v>
      </c>
      <c r="K215">
        <v>22182.211689500669</v>
      </c>
      <c r="L215">
        <v>23333.719681571667</v>
      </c>
      <c r="M215">
        <v>24151.538983288185</v>
      </c>
      <c r="N215">
        <v>25421.294896623371</v>
      </c>
      <c r="O215">
        <v>26276.944558763476</v>
      </c>
      <c r="P215">
        <v>27079.47489813474</v>
      </c>
      <c r="Q215">
        <v>27994.061976892252</v>
      </c>
      <c r="R215">
        <v>28805.385119053615</v>
      </c>
      <c r="S215">
        <v>30041.814570663701</v>
      </c>
      <c r="T215">
        <v>31128.829841604347</v>
      </c>
      <c r="U215">
        <v>32812.738485850241</v>
      </c>
      <c r="V215">
        <v>34907.368826566359</v>
      </c>
      <c r="W215">
        <v>36075.466968820612</v>
      </c>
      <c r="X215">
        <v>33052.227542394619</v>
      </c>
      <c r="Y215">
        <v>33350.613593195594</v>
      </c>
      <c r="Z215">
        <v>33568.067345579038</v>
      </c>
      <c r="AA215">
        <v>32613.490529271068</v>
      </c>
      <c r="AB215">
        <v>32234.025758733889</v>
      </c>
      <c r="AC215">
        <v>33093.750438441006</v>
      </c>
      <c r="AD215">
        <v>33799.725526308037</v>
      </c>
      <c r="AE215">
        <v>34853.042123949737</v>
      </c>
      <c r="AF215">
        <v>36507.553041653104</v>
      </c>
      <c r="AG215">
        <v>37995.716378956131</v>
      </c>
      <c r="AH215">
        <v>39034.233248355813</v>
      </c>
      <c r="AI215">
        <v>37098.119340396966</v>
      </c>
      <c r="AJ215">
        <v>40036.485435638904</v>
      </c>
      <c r="AK215">
        <v>42175.203206092418</v>
      </c>
      <c r="AL215" s="57">
        <f t="shared" si="28"/>
        <v>3.1163466011635235E-2</v>
      </c>
      <c r="AM215" s="57">
        <f t="shared" si="29"/>
        <v>4.7471061832116142E-2</v>
      </c>
      <c r="AN215" s="57">
        <f t="shared" si="30"/>
        <v>4.0763163053002073E-2</v>
      </c>
      <c r="AO215" s="57">
        <f t="shared" si="31"/>
        <v>2.73324724040435E-2</v>
      </c>
      <c r="AP215" s="57">
        <f t="shared" si="32"/>
        <v>-4.9600408329793406E-2</v>
      </c>
      <c r="AQ215" s="57">
        <f t="shared" si="33"/>
        <v>7.920525750323644E-2</v>
      </c>
      <c r="AR215" s="58">
        <f t="shared" si="34"/>
        <v>1.649157223984208E-2</v>
      </c>
      <c r="AS215" s="58">
        <f t="shared" si="35"/>
        <v>3.8522232429720575E-2</v>
      </c>
      <c r="AT215" s="58">
        <f t="shared" si="36"/>
        <v>0.18960608134515966</v>
      </c>
    </row>
    <row r="216" spans="1:46">
      <c r="A216" t="s">
        <v>580</v>
      </c>
      <c r="B216" t="s">
        <v>581</v>
      </c>
      <c r="C216" t="s">
        <v>628</v>
      </c>
      <c r="D216" t="s">
        <v>629</v>
      </c>
      <c r="L216">
        <v>12077.174860890356</v>
      </c>
      <c r="M216">
        <v>12249.406230709916</v>
      </c>
      <c r="N216">
        <v>12440.085874404343</v>
      </c>
      <c r="O216">
        <v>12819.350086089991</v>
      </c>
      <c r="P216">
        <v>13109.085959190768</v>
      </c>
      <c r="Q216">
        <v>13476.964425707516</v>
      </c>
      <c r="R216">
        <v>13935.672751151704</v>
      </c>
      <c r="S216">
        <v>14782.304116072903</v>
      </c>
      <c r="T216">
        <v>15283.888589131757</v>
      </c>
      <c r="U216">
        <v>16352.373547391126</v>
      </c>
      <c r="V216">
        <v>17281.538655865766</v>
      </c>
      <c r="W216">
        <v>17888.595427563909</v>
      </c>
      <c r="X216">
        <v>17587.44725566675</v>
      </c>
      <c r="Y216">
        <v>18441.473555190762</v>
      </c>
      <c r="Z216">
        <v>19262.276884770887</v>
      </c>
      <c r="AA216">
        <v>19586.557017427454</v>
      </c>
      <c r="AB216">
        <v>19868.579983649783</v>
      </c>
      <c r="AC216">
        <v>20165.012343098013</v>
      </c>
      <c r="AD216">
        <v>20219.694071294198</v>
      </c>
      <c r="AE216">
        <v>20243.947350630544</v>
      </c>
      <c r="AF216">
        <v>20134.299689525902</v>
      </c>
      <c r="AG216">
        <v>20219.711791706224</v>
      </c>
      <c r="AH216">
        <v>20342.010469861438</v>
      </c>
      <c r="AI216">
        <v>19026.366476055286</v>
      </c>
      <c r="AJ216">
        <v>19633.029928190153</v>
      </c>
      <c r="AK216">
        <v>20509.761543432232</v>
      </c>
      <c r="AL216" s="57">
        <f t="shared" si="28"/>
        <v>1.1994879472869192E-3</v>
      </c>
      <c r="AM216" s="57">
        <f t="shared" si="29"/>
        <v>-5.4163182310996601E-3</v>
      </c>
      <c r="AN216" s="57">
        <f t="shared" si="30"/>
        <v>4.2421193434780593E-3</v>
      </c>
      <c r="AO216" s="57">
        <f t="shared" si="31"/>
        <v>6.0484877042302036E-3</v>
      </c>
      <c r="AP216" s="57">
        <f t="shared" si="32"/>
        <v>-6.4676202765473936E-2</v>
      </c>
      <c r="AQ216" s="57">
        <f t="shared" si="33"/>
        <v>3.1885407699801999E-2</v>
      </c>
      <c r="AR216" s="58">
        <f t="shared" si="34"/>
        <v>-1.4950478487216333E-2</v>
      </c>
      <c r="AS216" s="58">
        <f t="shared" si="35"/>
        <v>1.6247629388695343E-3</v>
      </c>
      <c r="AT216" s="58">
        <f t="shared" si="36"/>
        <v>0.24397907196211421</v>
      </c>
    </row>
    <row r="217" spans="1:46">
      <c r="A217" t="s">
        <v>568</v>
      </c>
      <c r="B217" t="s">
        <v>569</v>
      </c>
      <c r="C217" t="s">
        <v>628</v>
      </c>
      <c r="D217" t="s">
        <v>629</v>
      </c>
      <c r="E217">
        <v>2192.1030248637198</v>
      </c>
      <c r="F217">
        <v>2255.5732994316195</v>
      </c>
      <c r="G217">
        <v>2468.3828595850619</v>
      </c>
      <c r="H217">
        <v>2493.3858157901004</v>
      </c>
      <c r="I217">
        <v>2618.3062910066797</v>
      </c>
      <c r="J217">
        <v>2800.3753859982735</v>
      </c>
      <c r="K217">
        <v>2765.2695707176549</v>
      </c>
      <c r="L217">
        <v>2664.2143514598256</v>
      </c>
      <c r="M217">
        <v>2625.2637288101519</v>
      </c>
      <c r="N217">
        <v>2543.4397831427882</v>
      </c>
      <c r="O217">
        <v>2125.8073551485923</v>
      </c>
      <c r="P217">
        <v>1910.3827370173747</v>
      </c>
      <c r="Q217">
        <v>1814.1940396464172</v>
      </c>
      <c r="R217">
        <v>1888.730673059973</v>
      </c>
      <c r="S217">
        <v>1988.2849519196704</v>
      </c>
      <c r="T217">
        <v>2087.2372222832373</v>
      </c>
      <c r="U217">
        <v>2125.4034362067364</v>
      </c>
      <c r="V217">
        <v>2153.9189739775597</v>
      </c>
      <c r="W217">
        <v>2237.551917716175</v>
      </c>
      <c r="X217">
        <v>2250.0473891665865</v>
      </c>
      <c r="Y217">
        <v>2411.1127513677652</v>
      </c>
      <c r="Z217">
        <v>2527.9147023519836</v>
      </c>
      <c r="AA217">
        <v>2526.335475880644</v>
      </c>
      <c r="AB217">
        <v>2591.8475109823903</v>
      </c>
      <c r="AC217">
        <v>2556.7714407375988</v>
      </c>
      <c r="AD217">
        <v>2534.7696604680755</v>
      </c>
      <c r="AE217">
        <v>2609.7899601152467</v>
      </c>
      <c r="AF217">
        <v>2625.1345299990603</v>
      </c>
      <c r="AG217">
        <v>2633.3341215029782</v>
      </c>
      <c r="AH217">
        <v>2616.9084045149011</v>
      </c>
      <c r="AI217">
        <v>2469.1742149284719</v>
      </c>
      <c r="AJ217">
        <v>2397.3228237248682</v>
      </c>
      <c r="AK217">
        <v>2247.7848821883122</v>
      </c>
      <c r="AL217" s="57">
        <f t="shared" si="28"/>
        <v>2.9596495814660263E-2</v>
      </c>
      <c r="AM217" s="57">
        <f t="shared" si="29"/>
        <v>5.8796187119732855E-3</v>
      </c>
      <c r="AN217" s="57">
        <f t="shared" si="30"/>
        <v>3.1234938286842039E-3</v>
      </c>
      <c r="AO217" s="57">
        <f t="shared" si="31"/>
        <v>-6.237612179157144E-3</v>
      </c>
      <c r="AP217" s="57">
        <f t="shared" si="32"/>
        <v>-5.6453710543153256E-2</v>
      </c>
      <c r="AQ217" s="57">
        <f t="shared" si="33"/>
        <v>-2.9099360737365042E-2</v>
      </c>
      <c r="AR217" s="58">
        <f t="shared" si="34"/>
        <v>-1.3422052545413227E-2</v>
      </c>
      <c r="AS217" s="58">
        <f t="shared" si="35"/>
        <v>9.2183345383344863E-4</v>
      </c>
      <c r="AT217" s="58">
        <f t="shared" si="36"/>
        <v>0.23125255183804852</v>
      </c>
    </row>
    <row r="218" spans="1:46">
      <c r="A218" t="s">
        <v>572</v>
      </c>
      <c r="B218" t="s">
        <v>573</v>
      </c>
      <c r="C218" t="s">
        <v>628</v>
      </c>
      <c r="D218" t="s">
        <v>629</v>
      </c>
      <c r="AB218">
        <v>889.16667704912015</v>
      </c>
      <c r="AC218">
        <v>925.57706672617894</v>
      </c>
      <c r="AD218">
        <v>1029.6992181689841</v>
      </c>
      <c r="AE218">
        <v>1076.1983328721917</v>
      </c>
      <c r="AF218">
        <v>1059.1439322551284</v>
      </c>
      <c r="AG218">
        <v>1098.4928317578192</v>
      </c>
      <c r="AH218">
        <v>1138.2859374749294</v>
      </c>
      <c r="AI218">
        <v>1127.4185339946789</v>
      </c>
      <c r="AJ218">
        <v>1136.7359890131097</v>
      </c>
      <c r="AK218">
        <v>1155.2757725863219</v>
      </c>
      <c r="AL218" s="57">
        <f t="shared" si="28"/>
        <v>4.5157958637564631E-2</v>
      </c>
      <c r="AM218" s="57">
        <f t="shared" si="29"/>
        <v>-1.5846893733377145E-2</v>
      </c>
      <c r="AN218" s="57">
        <f t="shared" si="30"/>
        <v>3.7151607354166782E-2</v>
      </c>
      <c r="AO218" s="57">
        <f t="shared" si="31"/>
        <v>3.6225184695500325E-2</v>
      </c>
      <c r="AP218" s="57">
        <f t="shared" si="32"/>
        <v>-9.5471648401083877E-3</v>
      </c>
      <c r="AQ218" s="57">
        <f t="shared" si="33"/>
        <v>8.2644153324472197E-3</v>
      </c>
      <c r="AR218" s="58">
        <f t="shared" si="34"/>
        <v>1.1995683369045393E-2</v>
      </c>
      <c r="AS218" s="58">
        <f t="shared" si="35"/>
        <v>1.9176632772096653E-2</v>
      </c>
      <c r="AT218" s="58" t="e">
        <f t="shared" si="36"/>
        <v>#DIV/0!</v>
      </c>
    </row>
    <row r="219" spans="1:46">
      <c r="A219" t="s">
        <v>141</v>
      </c>
      <c r="B219" t="s">
        <v>327</v>
      </c>
      <c r="C219" t="s">
        <v>628</v>
      </c>
      <c r="D219" t="s">
        <v>629</v>
      </c>
      <c r="E219">
        <v>10391.964137206865</v>
      </c>
      <c r="F219">
        <v>10026.325861854464</v>
      </c>
      <c r="G219">
        <v>9612.3928734882029</v>
      </c>
      <c r="H219">
        <v>9555.9867622500478</v>
      </c>
      <c r="I219">
        <v>9692.5357657146651</v>
      </c>
      <c r="J219">
        <v>9829.8619491106419</v>
      </c>
      <c r="K219">
        <v>10097.473441032933</v>
      </c>
      <c r="L219">
        <v>10217.380209828738</v>
      </c>
      <c r="M219">
        <v>10141.462586611631</v>
      </c>
      <c r="N219">
        <v>10270.063512707206</v>
      </c>
      <c r="O219">
        <v>10598.860669142972</v>
      </c>
      <c r="P219">
        <v>10789.051156759429</v>
      </c>
      <c r="Q219">
        <v>11086.923695078542</v>
      </c>
      <c r="R219">
        <v>11308.883210459375</v>
      </c>
      <c r="S219">
        <v>11713.880352526079</v>
      </c>
      <c r="T219">
        <v>12216.027640603466</v>
      </c>
      <c r="U219">
        <v>12776.877942281208</v>
      </c>
      <c r="V219">
        <v>13325.982825217045</v>
      </c>
      <c r="W219">
        <v>13596.287685528119</v>
      </c>
      <c r="X219">
        <v>13228.894785900926</v>
      </c>
      <c r="Y219">
        <v>13469.361128791268</v>
      </c>
      <c r="Z219">
        <v>13721.685125784285</v>
      </c>
      <c r="AA219">
        <v>13864.970964547572</v>
      </c>
      <c r="AB219">
        <v>14017.411014875883</v>
      </c>
      <c r="AC219">
        <v>13993.270144213993</v>
      </c>
      <c r="AD219">
        <v>13887.211215714473</v>
      </c>
      <c r="AE219">
        <v>13844.275962699692</v>
      </c>
      <c r="AF219">
        <v>13950.453476076615</v>
      </c>
      <c r="AG219">
        <v>13990.314892777023</v>
      </c>
      <c r="AH219">
        <v>13852.205968660006</v>
      </c>
      <c r="AI219">
        <v>12815.909590529323</v>
      </c>
      <c r="AJ219">
        <v>13311.925698786346</v>
      </c>
      <c r="AK219">
        <v>13470.026543326045</v>
      </c>
      <c r="AL219" s="57">
        <f t="shared" si="28"/>
        <v>-3.0917116725492112E-3</v>
      </c>
      <c r="AM219" s="57">
        <f t="shared" si="29"/>
        <v>7.6694161300304917E-3</v>
      </c>
      <c r="AN219" s="57">
        <f t="shared" si="30"/>
        <v>2.8573563410513154E-3</v>
      </c>
      <c r="AO219" s="57">
        <f t="shared" si="31"/>
        <v>-9.871752364081594E-3</v>
      </c>
      <c r="AP219" s="57">
        <f t="shared" si="32"/>
        <v>-7.4810927622304818E-2</v>
      </c>
      <c r="AQ219" s="57">
        <f t="shared" si="33"/>
        <v>3.8703152886125858E-2</v>
      </c>
      <c r="AR219" s="58">
        <f t="shared" si="34"/>
        <v>-1.8538976878826149E-2</v>
      </c>
      <c r="AS219" s="58">
        <f t="shared" si="35"/>
        <v>2.1834003566673782E-4</v>
      </c>
      <c r="AT219" s="58">
        <f t="shared" si="36"/>
        <v>8.4162033263253291E-2</v>
      </c>
    </row>
    <row r="220" spans="1:46">
      <c r="A220" t="s">
        <v>191</v>
      </c>
      <c r="B220" t="s">
        <v>567</v>
      </c>
      <c r="C220" t="s">
        <v>628</v>
      </c>
      <c r="D220" t="s">
        <v>629</v>
      </c>
      <c r="E220">
        <v>1963.2451230683632</v>
      </c>
      <c r="F220">
        <v>1960.8072666722026</v>
      </c>
      <c r="G220">
        <v>2029.2210551867774</v>
      </c>
      <c r="H220">
        <v>2070.0213572240018</v>
      </c>
      <c r="I220">
        <v>2145.435486835715</v>
      </c>
      <c r="J220">
        <v>2243.8445258865377</v>
      </c>
      <c r="K220">
        <v>2345.9485366438985</v>
      </c>
      <c r="L220">
        <v>2384.1987100082629</v>
      </c>
      <c r="M220">
        <v>2464.7336544409713</v>
      </c>
      <c r="N220">
        <v>2598.9222467046934</v>
      </c>
      <c r="O220">
        <v>2653.6722399697383</v>
      </c>
      <c r="P220">
        <v>2719.1472091882079</v>
      </c>
      <c r="Q220">
        <v>2763.2784054605872</v>
      </c>
      <c r="R220">
        <v>2908.8893868608111</v>
      </c>
      <c r="S220">
        <v>3072.8617450932356</v>
      </c>
      <c r="T220">
        <v>3249.3580562850316</v>
      </c>
      <c r="U220">
        <v>3441.2508503608733</v>
      </c>
      <c r="V220">
        <v>3635.0021338005613</v>
      </c>
      <c r="W220">
        <v>3699.0800966163306</v>
      </c>
      <c r="X220">
        <v>3898.0159326013527</v>
      </c>
      <c r="Y220">
        <v>4126.9200366771192</v>
      </c>
      <c r="Z220">
        <v>4274.1162917937936</v>
      </c>
      <c r="AA220">
        <v>4444.4609420135239</v>
      </c>
      <c r="AB220">
        <v>4649.916062209767</v>
      </c>
      <c r="AC220">
        <v>4908.6102653806092</v>
      </c>
      <c r="AD220">
        <v>5204.6374323126665</v>
      </c>
      <c r="AE220">
        <v>5536.8871800550869</v>
      </c>
      <c r="AF220">
        <v>5826.9329306518912</v>
      </c>
      <c r="AG220">
        <v>6123.9852500335146</v>
      </c>
      <c r="AH220">
        <v>6294.1796917364327</v>
      </c>
      <c r="AI220">
        <v>5937.4467400556887</v>
      </c>
      <c r="AJ220">
        <v>6361.3807291563526</v>
      </c>
      <c r="AK220">
        <v>6716.9856360673357</v>
      </c>
      <c r="AL220" s="57">
        <f t="shared" si="28"/>
        <v>6.3837251309700957E-2</v>
      </c>
      <c r="AM220" s="57">
        <f t="shared" si="29"/>
        <v>5.2384262341772798E-2</v>
      </c>
      <c r="AN220" s="57">
        <f t="shared" si="30"/>
        <v>5.0979189724153995E-2</v>
      </c>
      <c r="AO220" s="57">
        <f t="shared" si="31"/>
        <v>2.7791451931074893E-2</v>
      </c>
      <c r="AP220" s="57">
        <f t="shared" si="32"/>
        <v>-5.6676639236896149E-2</v>
      </c>
      <c r="AQ220" s="57">
        <f t="shared" si="33"/>
        <v>7.1400049155925183E-2</v>
      </c>
      <c r="AR220" s="58">
        <f t="shared" si="34"/>
        <v>1.8619566190026388E-2</v>
      </c>
      <c r="AS220" s="58">
        <f t="shared" si="35"/>
        <v>4.3718301332333898E-2</v>
      </c>
      <c r="AT220" s="58">
        <f t="shared" si="36"/>
        <v>0.82903832514167963</v>
      </c>
    </row>
    <row r="221" spans="1:46">
      <c r="A221" t="s">
        <v>605</v>
      </c>
      <c r="B221" t="s">
        <v>606</v>
      </c>
      <c r="C221" t="s">
        <v>628</v>
      </c>
      <c r="D221" t="s">
        <v>629</v>
      </c>
      <c r="E221">
        <v>1963.2451230683632</v>
      </c>
      <c r="F221">
        <v>1960.8072666722026</v>
      </c>
      <c r="G221">
        <v>2029.2210551867774</v>
      </c>
      <c r="H221">
        <v>2070.0213572240018</v>
      </c>
      <c r="I221">
        <v>2145.435486835715</v>
      </c>
      <c r="J221">
        <v>2243.8445258865377</v>
      </c>
      <c r="K221">
        <v>2345.9485366438985</v>
      </c>
      <c r="L221">
        <v>2384.1987100082629</v>
      </c>
      <c r="M221">
        <v>2464.7336544409713</v>
      </c>
      <c r="N221">
        <v>2598.9222467046934</v>
      </c>
      <c r="O221">
        <v>2653.6722399697383</v>
      </c>
      <c r="P221">
        <v>2719.1472091882079</v>
      </c>
      <c r="Q221">
        <v>2763.2784054605872</v>
      </c>
      <c r="R221">
        <v>2908.8893868608111</v>
      </c>
      <c r="S221">
        <v>3072.8617450932356</v>
      </c>
      <c r="T221">
        <v>3249.3580562850316</v>
      </c>
      <c r="U221">
        <v>3441.2508503608733</v>
      </c>
      <c r="V221">
        <v>3635.0021338005613</v>
      </c>
      <c r="W221">
        <v>3699.0800966163306</v>
      </c>
      <c r="X221">
        <v>3898.0159326013527</v>
      </c>
      <c r="Y221">
        <v>4126.9200366771192</v>
      </c>
      <c r="Z221">
        <v>4274.1162917937936</v>
      </c>
      <c r="AA221">
        <v>4444.4609420135239</v>
      </c>
      <c r="AB221">
        <v>4649.916062209767</v>
      </c>
      <c r="AC221">
        <v>4908.6102653806092</v>
      </c>
      <c r="AD221">
        <v>5204.6374323126665</v>
      </c>
      <c r="AE221">
        <v>5536.8871800550869</v>
      </c>
      <c r="AF221">
        <v>5826.9329306518912</v>
      </c>
      <c r="AG221">
        <v>6123.9852500335146</v>
      </c>
      <c r="AH221">
        <v>6294.1796917364327</v>
      </c>
      <c r="AI221">
        <v>5937.4467400556887</v>
      </c>
      <c r="AJ221">
        <v>6361.3807291563526</v>
      </c>
      <c r="AK221">
        <v>6716.9856360673357</v>
      </c>
      <c r="AL221" s="57">
        <f t="shared" si="28"/>
        <v>6.3837251309700957E-2</v>
      </c>
      <c r="AM221" s="57">
        <f t="shared" si="29"/>
        <v>5.2384262341772798E-2</v>
      </c>
      <c r="AN221" s="57">
        <f t="shared" si="30"/>
        <v>5.0979189724153995E-2</v>
      </c>
      <c r="AO221" s="57">
        <f t="shared" si="31"/>
        <v>2.7791451931074893E-2</v>
      </c>
      <c r="AP221" s="57">
        <f t="shared" si="32"/>
        <v>-5.6676639236896149E-2</v>
      </c>
      <c r="AQ221" s="57">
        <f t="shared" si="33"/>
        <v>7.1400049155925183E-2</v>
      </c>
      <c r="AR221" s="58">
        <f t="shared" si="34"/>
        <v>1.8619566190026388E-2</v>
      </c>
      <c r="AS221" s="58">
        <f t="shared" si="35"/>
        <v>4.3718301332333898E-2</v>
      </c>
      <c r="AT221" s="58">
        <f t="shared" si="36"/>
        <v>0.82903832514167963</v>
      </c>
    </row>
    <row r="222" spans="1:46">
      <c r="A222" t="s">
        <v>142</v>
      </c>
      <c r="B222" t="s">
        <v>328</v>
      </c>
      <c r="C222" t="s">
        <v>628</v>
      </c>
      <c r="D222" t="s">
        <v>629</v>
      </c>
      <c r="E222">
        <v>12656.396062165355</v>
      </c>
      <c r="F222">
        <v>13882.421013202666</v>
      </c>
      <c r="G222">
        <v>14590.533003182869</v>
      </c>
      <c r="H222">
        <v>15436.387859843086</v>
      </c>
      <c r="I222">
        <v>16698.276160877784</v>
      </c>
      <c r="J222">
        <v>18120.493897299955</v>
      </c>
      <c r="K222">
        <v>19364.941373614296</v>
      </c>
      <c r="L222">
        <v>20367.973641136814</v>
      </c>
      <c r="M222">
        <v>19184.223751372065</v>
      </c>
      <c r="N222">
        <v>21232.609762260137</v>
      </c>
      <c r="O222">
        <v>22963.638542808021</v>
      </c>
      <c r="P222">
        <v>23893.897010533452</v>
      </c>
      <c r="Q222">
        <v>25591.399047014187</v>
      </c>
      <c r="R222">
        <v>26260.36841045781</v>
      </c>
      <c r="S222">
        <v>27515.951769056974</v>
      </c>
      <c r="T222">
        <v>28640.706236090868</v>
      </c>
      <c r="U222">
        <v>29990.522000860583</v>
      </c>
      <c r="V222">
        <v>31569.931198912305</v>
      </c>
      <c r="W222">
        <v>32275.12525047638</v>
      </c>
      <c r="X222">
        <v>32363.968658653455</v>
      </c>
      <c r="Y222">
        <v>34394.490489055082</v>
      </c>
      <c r="Z222">
        <v>35388.976912447841</v>
      </c>
      <c r="AA222">
        <v>36049.193487353863</v>
      </c>
      <c r="AB222">
        <v>37021.13416410028</v>
      </c>
      <c r="AC222">
        <v>37967.475617994984</v>
      </c>
      <c r="AD222">
        <v>38828.7409976118</v>
      </c>
      <c r="AE222">
        <v>39814.658927928947</v>
      </c>
      <c r="AF222">
        <v>40957.418058714524</v>
      </c>
      <c r="AG222">
        <v>41965.89053509105</v>
      </c>
      <c r="AH222">
        <v>42758.590368609162</v>
      </c>
      <c r="AI222">
        <v>42396.761944199534</v>
      </c>
      <c r="AJ222">
        <v>44232.205725348656</v>
      </c>
      <c r="AK222">
        <v>45467.382146918761</v>
      </c>
      <c r="AL222" s="57">
        <f t="shared" si="28"/>
        <v>2.5391447288434812E-2</v>
      </c>
      <c r="AM222" s="57">
        <f t="shared" si="29"/>
        <v>2.8701969615114814E-2</v>
      </c>
      <c r="AN222" s="57">
        <f t="shared" si="30"/>
        <v>2.4622462161331314E-2</v>
      </c>
      <c r="AO222" s="57">
        <f t="shared" si="31"/>
        <v>1.8889146004307293E-2</v>
      </c>
      <c r="AP222" s="57">
        <f t="shared" si="32"/>
        <v>-8.4621223779926483E-3</v>
      </c>
      <c r="AQ222" s="57">
        <f t="shared" si="33"/>
        <v>4.3292074606189043E-2</v>
      </c>
      <c r="AR222" s="58">
        <f t="shared" si="34"/>
        <v>1.5937863850690192E-2</v>
      </c>
      <c r="AS222" s="58">
        <f t="shared" si="35"/>
        <v>2.4071192593584475E-2</v>
      </c>
      <c r="AT222" s="58">
        <f t="shared" si="36"/>
        <v>0.42573678335382753</v>
      </c>
    </row>
    <row r="223" spans="1:46">
      <c r="A223" t="s">
        <v>576</v>
      </c>
      <c r="B223" t="s">
        <v>577</v>
      </c>
      <c r="C223" t="s">
        <v>628</v>
      </c>
      <c r="D223" t="s">
        <v>629</v>
      </c>
      <c r="AL223" s="57" t="e">
        <f t="shared" si="28"/>
        <v>#DIV/0!</v>
      </c>
      <c r="AM223" s="57" t="e">
        <f t="shared" si="29"/>
        <v>#DIV/0!</v>
      </c>
      <c r="AN223" s="57" t="e">
        <f t="shared" si="30"/>
        <v>#DIV/0!</v>
      </c>
      <c r="AO223" s="57" t="e">
        <f t="shared" si="31"/>
        <v>#DIV/0!</v>
      </c>
      <c r="AP223" s="57" t="e">
        <f t="shared" si="32"/>
        <v>#DIV/0!</v>
      </c>
      <c r="AQ223" s="57" t="e">
        <f t="shared" si="33"/>
        <v>#DIV/0!</v>
      </c>
      <c r="AR223" s="58" t="e">
        <f t="shared" si="34"/>
        <v>#DIV/0!</v>
      </c>
      <c r="AS223" s="58" t="e">
        <f t="shared" si="35"/>
        <v>#DIV/0!</v>
      </c>
      <c r="AT223" s="58" t="e">
        <f t="shared" si="36"/>
        <v>#DIV/0!</v>
      </c>
    </row>
    <row r="224" spans="1:46">
      <c r="A224" t="s">
        <v>143</v>
      </c>
      <c r="B224" t="s">
        <v>329</v>
      </c>
      <c r="C224" t="s">
        <v>628</v>
      </c>
      <c r="D224" t="s">
        <v>629</v>
      </c>
      <c r="E224">
        <v>27543.221532286974</v>
      </c>
      <c r="F224">
        <v>28172.673598320918</v>
      </c>
      <c r="G224">
        <v>28295.538850881447</v>
      </c>
      <c r="H224">
        <v>27858.837319348066</v>
      </c>
      <c r="I224">
        <v>28387.293525206776</v>
      </c>
      <c r="J224">
        <v>29041.608453850382</v>
      </c>
      <c r="K224">
        <v>29690.355416672715</v>
      </c>
      <c r="L224">
        <v>30660.863893262544</v>
      </c>
      <c r="M224">
        <v>31875.636667190734</v>
      </c>
      <c r="N224">
        <v>33172.301314102762</v>
      </c>
      <c r="O224">
        <v>34756.743374574937</v>
      </c>
      <c r="P224">
        <v>35873.871877675971</v>
      </c>
      <c r="Q224">
        <v>36336.636638923541</v>
      </c>
      <c r="R224">
        <v>36749.527657059691</v>
      </c>
      <c r="S224">
        <v>37248.824604170994</v>
      </c>
      <c r="T224">
        <v>37962.41761780357</v>
      </c>
      <c r="U224">
        <v>38857.485049994473</v>
      </c>
      <c r="V224">
        <v>39519.838699959684</v>
      </c>
      <c r="W224">
        <v>39239.388210021985</v>
      </c>
      <c r="X224">
        <v>37429.766539262702</v>
      </c>
      <c r="Y224">
        <v>37318.533169342605</v>
      </c>
      <c r="Z224">
        <v>36883.322977524746</v>
      </c>
      <c r="AA224">
        <v>35768.743429272065</v>
      </c>
      <c r="AB224">
        <v>35382.533546427258</v>
      </c>
      <c r="AC224">
        <v>35983.807571169811</v>
      </c>
      <c r="AD224">
        <v>37394.055186298006</v>
      </c>
      <c r="AE224">
        <v>38497.484915769957</v>
      </c>
      <c r="AF224">
        <v>39550.18907611227</v>
      </c>
      <c r="AG224">
        <v>40276.908163970482</v>
      </c>
      <c r="AH224">
        <v>40782.235043603483</v>
      </c>
      <c r="AI224">
        <v>35987.239644842164</v>
      </c>
      <c r="AJ224">
        <v>37933.470209649073</v>
      </c>
      <c r="AK224">
        <v>39834.085269364565</v>
      </c>
      <c r="AL224" s="57">
        <f t="shared" si="28"/>
        <v>2.9508159090385882E-2</v>
      </c>
      <c r="AM224" s="57">
        <f t="shared" si="29"/>
        <v>2.7344751550537984E-2</v>
      </c>
      <c r="AN224" s="57">
        <f t="shared" si="30"/>
        <v>1.8374604643726949E-2</v>
      </c>
      <c r="AO224" s="57">
        <f t="shared" si="31"/>
        <v>1.2546317546912378E-2</v>
      </c>
      <c r="AP224" s="57">
        <f t="shared" si="32"/>
        <v>-0.11757559127484342</v>
      </c>
      <c r="AQ224" s="57">
        <f t="shared" si="33"/>
        <v>5.4081129422935616E-2</v>
      </c>
      <c r="AR224" s="58">
        <f t="shared" si="34"/>
        <v>-1.4827479383416527E-2</v>
      </c>
      <c r="AS224" s="58">
        <f t="shared" si="35"/>
        <v>1.9421891247059102E-2</v>
      </c>
      <c r="AT224" s="58">
        <f t="shared" si="36"/>
        <v>4.9533570974359384E-2</v>
      </c>
    </row>
    <row r="225" spans="1:46">
      <c r="A225" t="s">
        <v>144</v>
      </c>
      <c r="B225" t="s">
        <v>330</v>
      </c>
      <c r="C225" t="s">
        <v>628</v>
      </c>
      <c r="D225" t="s">
        <v>629</v>
      </c>
      <c r="E225">
        <v>4040.0284167785571</v>
      </c>
      <c r="F225">
        <v>4174.3088658977067</v>
      </c>
      <c r="G225">
        <v>4306.5805536410489</v>
      </c>
      <c r="H225">
        <v>4551.7862313069627</v>
      </c>
      <c r="I225">
        <v>4757.0103999542707</v>
      </c>
      <c r="J225">
        <v>4972.8665359600018</v>
      </c>
      <c r="K225">
        <v>5121.0028890503472</v>
      </c>
      <c r="L225">
        <v>5411.6267460596737</v>
      </c>
      <c r="M225">
        <v>5631.7978415399248</v>
      </c>
      <c r="N225">
        <v>5839.5096696491464</v>
      </c>
      <c r="O225">
        <v>6154.9510529081936</v>
      </c>
      <c r="P225">
        <v>6013.7420137359795</v>
      </c>
      <c r="Q225">
        <v>6189.8665599781698</v>
      </c>
      <c r="R225">
        <v>6492.1755085256027</v>
      </c>
      <c r="S225">
        <v>6779.9097522806769</v>
      </c>
      <c r="T225">
        <v>7135.9344930665375</v>
      </c>
      <c r="U225">
        <v>7607.029303058539</v>
      </c>
      <c r="V225">
        <v>8039.9271854152885</v>
      </c>
      <c r="W225">
        <v>8431.3919190392589</v>
      </c>
      <c r="X225">
        <v>8645.8794699744303</v>
      </c>
      <c r="Y225">
        <v>9254.8515138504572</v>
      </c>
      <c r="Z225">
        <v>9965.0219496945774</v>
      </c>
      <c r="AA225">
        <v>10744.147248401332</v>
      </c>
      <c r="AB225">
        <v>11118.84048190123</v>
      </c>
      <c r="AC225">
        <v>11768.020391732436</v>
      </c>
      <c r="AD225">
        <v>12207.090714561624</v>
      </c>
      <c r="AE225">
        <v>12770.842831878161</v>
      </c>
      <c r="AF225">
        <v>13544.518985563836</v>
      </c>
      <c r="AG225">
        <v>13753.054888167839</v>
      </c>
      <c r="AH225">
        <v>13639.021885348246</v>
      </c>
      <c r="AI225">
        <v>12939.440565654826</v>
      </c>
      <c r="AJ225">
        <v>13250.629848134558</v>
      </c>
      <c r="AK225">
        <v>12200.137395422538</v>
      </c>
      <c r="AL225" s="57">
        <f t="shared" si="28"/>
        <v>4.6182348480792966E-2</v>
      </c>
      <c r="AM225" s="57">
        <f t="shared" si="29"/>
        <v>6.0581448215340221E-2</v>
      </c>
      <c r="AN225" s="57">
        <f t="shared" si="30"/>
        <v>1.5396331374061071E-2</v>
      </c>
      <c r="AO225" s="57">
        <f t="shared" si="31"/>
        <v>-8.2914671501601485E-3</v>
      </c>
      <c r="AP225" s="57">
        <f t="shared" si="32"/>
        <v>-5.1292631214628862E-2</v>
      </c>
      <c r="AQ225" s="57">
        <f t="shared" si="33"/>
        <v>2.4049670532567111E-2</v>
      </c>
      <c r="AR225" s="58">
        <f t="shared" si="34"/>
        <v>4.0984203061530701E-3</v>
      </c>
      <c r="AS225" s="58">
        <f t="shared" si="35"/>
        <v>2.2562104146413714E-2</v>
      </c>
      <c r="AT225" s="58">
        <f t="shared" si="36"/>
        <v>0.79294982863605357</v>
      </c>
    </row>
    <row r="226" spans="1:46">
      <c r="A226" t="s">
        <v>502</v>
      </c>
      <c r="B226" t="s">
        <v>503</v>
      </c>
      <c r="C226" t="s">
        <v>628</v>
      </c>
      <c r="D226" t="s">
        <v>629</v>
      </c>
      <c r="E226">
        <v>14178.670102972826</v>
      </c>
      <c r="F226">
        <v>13946.543403351117</v>
      </c>
      <c r="G226">
        <v>14414.631467484232</v>
      </c>
      <c r="H226">
        <v>15191.929283274279</v>
      </c>
      <c r="I226">
        <v>15786.354884619012</v>
      </c>
      <c r="J226">
        <v>16421.509411744431</v>
      </c>
      <c r="K226">
        <v>17160.386869702026</v>
      </c>
      <c r="L226">
        <v>18096.678647090514</v>
      </c>
      <c r="M226">
        <v>17774.88519416326</v>
      </c>
      <c r="N226">
        <v>18103.67824535635</v>
      </c>
      <c r="O226">
        <v>19643.089774737047</v>
      </c>
      <c r="P226">
        <v>20438.99279162546</v>
      </c>
      <c r="Q226">
        <v>20594.04243837624</v>
      </c>
      <c r="R226">
        <v>19712.839636755729</v>
      </c>
      <c r="S226">
        <v>20435.05566620408</v>
      </c>
      <c r="T226">
        <v>22354.375522642073</v>
      </c>
      <c r="U226">
        <v>22985.326324629488</v>
      </c>
      <c r="V226">
        <v>23054.028731450726</v>
      </c>
      <c r="W226">
        <v>25554.490767988078</v>
      </c>
      <c r="X226">
        <v>24623.045310783873</v>
      </c>
      <c r="Y226">
        <v>24573.072664763211</v>
      </c>
      <c r="Z226">
        <v>24876.909048339476</v>
      </c>
      <c r="AA226">
        <v>24670.41564671661</v>
      </c>
      <c r="AB226">
        <v>26057.214156219579</v>
      </c>
      <c r="AC226">
        <v>28019.831279064783</v>
      </c>
      <c r="AD226">
        <v>28219.3065384369</v>
      </c>
      <c r="AE226">
        <v>29329.554041826646</v>
      </c>
      <c r="AF226">
        <v>29333.598367587718</v>
      </c>
      <c r="AG226">
        <v>29950.573178713526</v>
      </c>
      <c r="AH226">
        <v>31194.695834809056</v>
      </c>
      <c r="AI226">
        <v>26701.115459001474</v>
      </c>
      <c r="AJ226">
        <v>26486.132581465587</v>
      </c>
      <c r="AK226">
        <v>28838.989490816526</v>
      </c>
      <c r="AL226" s="57">
        <f t="shared" si="28"/>
        <v>3.9343543112142124E-2</v>
      </c>
      <c r="AM226" s="57">
        <f t="shared" si="29"/>
        <v>1.3789250785415272E-4</v>
      </c>
      <c r="AN226" s="57">
        <f t="shared" si="30"/>
        <v>2.1033042158494185E-2</v>
      </c>
      <c r="AO226" s="57">
        <f t="shared" si="31"/>
        <v>4.1539193546377674E-2</v>
      </c>
      <c r="AP226" s="57">
        <f t="shared" si="32"/>
        <v>-0.14404950122300453</v>
      </c>
      <c r="AQ226" s="57">
        <f t="shared" si="33"/>
        <v>-8.0514567964767338E-3</v>
      </c>
      <c r="AR226" s="58">
        <f t="shared" si="34"/>
        <v>-2.033484325256963E-2</v>
      </c>
      <c r="AS226" s="58">
        <f t="shared" si="35"/>
        <v>2.0903376070908669E-2</v>
      </c>
      <c r="AT226" s="58">
        <f t="shared" si="36"/>
        <v>0.3571569702442281</v>
      </c>
    </row>
    <row r="227" spans="1:46">
      <c r="A227" t="s">
        <v>506</v>
      </c>
      <c r="B227" t="s">
        <v>507</v>
      </c>
      <c r="C227" t="s">
        <v>628</v>
      </c>
      <c r="D227" t="s">
        <v>629</v>
      </c>
      <c r="E227">
        <v>11418.977131794345</v>
      </c>
      <c r="F227">
        <v>11305.600527020479</v>
      </c>
      <c r="G227">
        <v>12025.36490259468</v>
      </c>
      <c r="H227">
        <v>11918.453795181182</v>
      </c>
      <c r="I227">
        <v>11950.860475861653</v>
      </c>
      <c r="J227">
        <v>12017.157546034603</v>
      </c>
      <c r="K227">
        <v>12238.154196541396</v>
      </c>
      <c r="L227">
        <v>12037.109977630615</v>
      </c>
      <c r="M227">
        <v>12679.547390299427</v>
      </c>
      <c r="N227">
        <v>12902.921309015252</v>
      </c>
      <c r="O227">
        <v>12808.527541951818</v>
      </c>
      <c r="P227">
        <v>12287.724040461493</v>
      </c>
      <c r="Q227">
        <v>12247.002248892797</v>
      </c>
      <c r="R227">
        <v>12671.550176701923</v>
      </c>
      <c r="S227">
        <v>13493.793444756988</v>
      </c>
      <c r="T227">
        <v>13345.228368345481</v>
      </c>
      <c r="U227">
        <v>14079.716021855644</v>
      </c>
      <c r="V227">
        <v>14228.317754690908</v>
      </c>
      <c r="W227">
        <v>14838.804984672297</v>
      </c>
      <c r="X227">
        <v>14324.539258603692</v>
      </c>
      <c r="Y227">
        <v>14267.026611364725</v>
      </c>
      <c r="Z227">
        <v>14779.757751914945</v>
      </c>
      <c r="AA227">
        <v>14679.994386713435</v>
      </c>
      <c r="AB227">
        <v>14315.155261986671</v>
      </c>
      <c r="AC227">
        <v>14436.719293997794</v>
      </c>
      <c r="AD227">
        <v>14383.925490570564</v>
      </c>
      <c r="AE227">
        <v>14810.481729428095</v>
      </c>
      <c r="AF227">
        <v>15247.406463577663</v>
      </c>
      <c r="AG227">
        <v>15622.656926599941</v>
      </c>
      <c r="AH227">
        <v>15460.71003507161</v>
      </c>
      <c r="AI227">
        <v>11650.930319256229</v>
      </c>
      <c r="AJ227">
        <v>13045.931706010211</v>
      </c>
      <c r="AK227">
        <v>15037.761872829929</v>
      </c>
      <c r="AL227" s="57">
        <f t="shared" si="28"/>
        <v>2.9655064546681736E-2</v>
      </c>
      <c r="AM227" s="57">
        <f t="shared" si="29"/>
        <v>2.9501048117929127E-2</v>
      </c>
      <c r="AN227" s="57">
        <f t="shared" si="30"/>
        <v>2.4610773243217417E-2</v>
      </c>
      <c r="AO227" s="57">
        <f t="shared" si="31"/>
        <v>-1.0366155532263619E-2</v>
      </c>
      <c r="AP227" s="57">
        <f t="shared" si="32"/>
        <v>-0.24641686618358047</v>
      </c>
      <c r="AQ227" s="57">
        <f t="shared" si="33"/>
        <v>0.11973304693517692</v>
      </c>
      <c r="AR227" s="58">
        <f t="shared" si="34"/>
        <v>-5.0667800088674386E-2</v>
      </c>
      <c r="AS227" s="58">
        <f t="shared" si="35"/>
        <v>1.4581888609627643E-2</v>
      </c>
      <c r="AT227" s="58">
        <f t="shared" si="36"/>
        <v>9.8083939411297699E-2</v>
      </c>
    </row>
    <row r="228" spans="1:46">
      <c r="A228" t="s">
        <v>523</v>
      </c>
      <c r="B228" t="s">
        <v>524</v>
      </c>
      <c r="C228" t="s">
        <v>628</v>
      </c>
      <c r="D228" t="s">
        <v>629</v>
      </c>
      <c r="AL228" s="57" t="e">
        <f t="shared" si="28"/>
        <v>#DIV/0!</v>
      </c>
      <c r="AM228" s="57" t="e">
        <f t="shared" si="29"/>
        <v>#DIV/0!</v>
      </c>
      <c r="AN228" s="57" t="e">
        <f t="shared" si="30"/>
        <v>#DIV/0!</v>
      </c>
      <c r="AO228" s="57" t="e">
        <f t="shared" si="31"/>
        <v>#DIV/0!</v>
      </c>
      <c r="AP228" s="57" t="e">
        <f t="shared" si="32"/>
        <v>#DIV/0!</v>
      </c>
      <c r="AQ228" s="57" t="e">
        <f t="shared" si="33"/>
        <v>#DIV/0!</v>
      </c>
      <c r="AR228" s="58" t="e">
        <f t="shared" si="34"/>
        <v>#DIV/0!</v>
      </c>
      <c r="AS228" s="58" t="e">
        <f t="shared" si="35"/>
        <v>#DIV/0!</v>
      </c>
      <c r="AT228" s="58" t="e">
        <f t="shared" si="36"/>
        <v>#DIV/0!</v>
      </c>
    </row>
    <row r="229" spans="1:46">
      <c r="A229" t="s">
        <v>614</v>
      </c>
      <c r="B229" t="s">
        <v>615</v>
      </c>
      <c r="C229" t="s">
        <v>628</v>
      </c>
      <c r="D229" t="s">
        <v>629</v>
      </c>
      <c r="E229">
        <v>6480.0423170334552</v>
      </c>
      <c r="F229">
        <v>6536.6018858415082</v>
      </c>
      <c r="G229">
        <v>6926.357147213208</v>
      </c>
      <c r="H229">
        <v>7195.4209182054274</v>
      </c>
      <c r="I229">
        <v>7085.5065984273688</v>
      </c>
      <c r="J229">
        <v>7620.4310040775918</v>
      </c>
      <c r="K229">
        <v>7710.7413893660223</v>
      </c>
      <c r="L229">
        <v>7981.9922658541736</v>
      </c>
      <c r="M229">
        <v>8316.5494443745756</v>
      </c>
      <c r="N229">
        <v>8554.6923348604359</v>
      </c>
      <c r="O229">
        <v>8708.8106211077538</v>
      </c>
      <c r="P229">
        <v>8874.4723042437909</v>
      </c>
      <c r="Q229">
        <v>9364.2967597640163</v>
      </c>
      <c r="R229">
        <v>10021.102433926864</v>
      </c>
      <c r="S229">
        <v>10479.766989831274</v>
      </c>
      <c r="T229">
        <v>10794.723505634502</v>
      </c>
      <c r="U229">
        <v>11613.874143374558</v>
      </c>
      <c r="V229">
        <v>12065.091159836915</v>
      </c>
      <c r="W229">
        <v>12169.695435639711</v>
      </c>
      <c r="X229">
        <v>12053.984936840712</v>
      </c>
      <c r="Y229">
        <v>11571.159257534289</v>
      </c>
      <c r="Z229">
        <v>11565.016293066434</v>
      </c>
      <c r="AA229">
        <v>11767.340681785065</v>
      </c>
      <c r="AB229">
        <v>12128.139368261018</v>
      </c>
      <c r="AC229">
        <v>12328.828463253943</v>
      </c>
      <c r="AD229">
        <v>12723.387244230675</v>
      </c>
      <c r="AE229">
        <v>13316.256785736548</v>
      </c>
      <c r="AF229">
        <v>13575.449166009807</v>
      </c>
      <c r="AG229">
        <v>14042.175144746114</v>
      </c>
      <c r="AH229">
        <v>14183.238930049432</v>
      </c>
      <c r="AI229">
        <v>13690.973397358373</v>
      </c>
      <c r="AJ229">
        <v>13833.83127774133</v>
      </c>
      <c r="AK229">
        <v>14572.655518936535</v>
      </c>
      <c r="AL229" s="57">
        <f t="shared" si="28"/>
        <v>4.6596832284162851E-2</v>
      </c>
      <c r="AM229" s="57">
        <f t="shared" si="29"/>
        <v>1.9464357322313507E-2</v>
      </c>
      <c r="AN229" s="57">
        <f t="shared" si="30"/>
        <v>3.4380150006741231E-2</v>
      </c>
      <c r="AO229" s="57">
        <f t="shared" si="31"/>
        <v>1.0045721823666162E-2</v>
      </c>
      <c r="AP229" s="57">
        <f t="shared" si="32"/>
        <v>-3.4707554115027753E-2</v>
      </c>
      <c r="AQ229" s="57">
        <f t="shared" si="33"/>
        <v>1.0434457524438752E-2</v>
      </c>
      <c r="AR229" s="58">
        <f t="shared" si="34"/>
        <v>7.2956687594232864E-3</v>
      </c>
      <c r="AS229" s="58">
        <f t="shared" si="35"/>
        <v>2.1296743050906966E-2</v>
      </c>
      <c r="AT229" s="58">
        <f t="shared" si="36"/>
        <v>0.22123236010273423</v>
      </c>
    </row>
    <row r="230" spans="1:46">
      <c r="A230" t="s">
        <v>578</v>
      </c>
      <c r="B230" t="s">
        <v>579</v>
      </c>
      <c r="C230" t="s">
        <v>628</v>
      </c>
      <c r="D230" t="s">
        <v>629</v>
      </c>
      <c r="E230">
        <v>2933.04724736259</v>
      </c>
      <c r="F230">
        <v>2869.351989410543</v>
      </c>
      <c r="G230">
        <v>2788.0481701885196</v>
      </c>
      <c r="H230">
        <v>2696.7361633517426</v>
      </c>
      <c r="I230">
        <v>2655.2073950474251</v>
      </c>
      <c r="J230">
        <v>2679.0798606245512</v>
      </c>
      <c r="K230">
        <v>2743.7571684870222</v>
      </c>
      <c r="L230">
        <v>2789.22979396252</v>
      </c>
      <c r="M230">
        <v>2787.0099242901265</v>
      </c>
      <c r="N230">
        <v>2779.3812741818888</v>
      </c>
      <c r="O230">
        <v>2802.2421621188187</v>
      </c>
      <c r="P230">
        <v>2845.9576911371259</v>
      </c>
      <c r="Q230">
        <v>2939.1036173780949</v>
      </c>
      <c r="R230">
        <v>2981.3206432949378</v>
      </c>
      <c r="S230">
        <v>3093.713192021436</v>
      </c>
      <c r="T230">
        <v>3195.1390999377986</v>
      </c>
      <c r="U230">
        <v>3301.4023653725158</v>
      </c>
      <c r="V230">
        <v>3412.0780758458241</v>
      </c>
      <c r="W230">
        <v>3493.8783648515086</v>
      </c>
      <c r="X230">
        <v>3496.366902681787</v>
      </c>
      <c r="Y230">
        <v>3601.4120073585491</v>
      </c>
      <c r="Z230">
        <v>3658.4688641988309</v>
      </c>
      <c r="AA230">
        <v>3686.842014947078</v>
      </c>
      <c r="AB230">
        <v>3767.0075756450647</v>
      </c>
      <c r="AC230">
        <v>3845.5993024874897</v>
      </c>
      <c r="AD230">
        <v>3855.3776733021591</v>
      </c>
      <c r="AE230">
        <v>3815.2034381773119</v>
      </c>
      <c r="AF230">
        <v>3815.9954425690607</v>
      </c>
      <c r="AG230">
        <v>3822.5664553230527</v>
      </c>
      <c r="AH230">
        <v>3826.7315316982158</v>
      </c>
      <c r="AI230">
        <v>3657.1821595928322</v>
      </c>
      <c r="AJ230">
        <v>3718.1795052311063</v>
      </c>
      <c r="AK230">
        <v>3758.8071466955557</v>
      </c>
      <c r="AL230" s="57">
        <f t="shared" si="28"/>
        <v>-1.0420311193646996E-2</v>
      </c>
      <c r="AM230" s="57">
        <f t="shared" si="29"/>
        <v>2.0759165391379697E-4</v>
      </c>
      <c r="AN230" s="57">
        <f t="shared" si="30"/>
        <v>1.7219655664913673E-3</v>
      </c>
      <c r="AO230" s="57">
        <f t="shared" si="31"/>
        <v>1.0896020837945521E-3</v>
      </c>
      <c r="AP230" s="57">
        <f t="shared" si="32"/>
        <v>-4.4306576173673055E-2</v>
      </c>
      <c r="AQ230" s="57">
        <f t="shared" si="33"/>
        <v>1.6678782455032296E-2</v>
      </c>
      <c r="AR230" s="58">
        <f t="shared" si="34"/>
        <v>-1.0321854217368335E-2</v>
      </c>
      <c r="AS230" s="58">
        <f t="shared" si="35"/>
        <v>1.0063864347332387E-3</v>
      </c>
      <c r="AT230" s="58">
        <f t="shared" si="36"/>
        <v>0.1591230356637926</v>
      </c>
    </row>
    <row r="231" spans="1:46">
      <c r="A231" t="s">
        <v>574</v>
      </c>
      <c r="B231" t="s">
        <v>575</v>
      </c>
      <c r="C231" t="s">
        <v>628</v>
      </c>
      <c r="D231" t="s">
        <v>629</v>
      </c>
      <c r="E231">
        <v>2931.3529507346898</v>
      </c>
      <c r="F231">
        <v>2867.6425347517002</v>
      </c>
      <c r="G231">
        <v>2786.2260898089171</v>
      </c>
      <c r="H231">
        <v>2694.7992665362876</v>
      </c>
      <c r="I231">
        <v>2653.379072589003</v>
      </c>
      <c r="J231">
        <v>2677.297406931054</v>
      </c>
      <c r="K231">
        <v>2741.8262890519577</v>
      </c>
      <c r="L231">
        <v>2787.0850700014353</v>
      </c>
      <c r="M231">
        <v>2784.8659965907914</v>
      </c>
      <c r="N231">
        <v>2777.2525162891693</v>
      </c>
      <c r="O231">
        <v>2800.0715304794257</v>
      </c>
      <c r="P231">
        <v>2843.906040166853</v>
      </c>
      <c r="Q231">
        <v>2937.0997539661953</v>
      </c>
      <c r="R231">
        <v>2979.5075882982887</v>
      </c>
      <c r="S231">
        <v>3092.021309829574</v>
      </c>
      <c r="T231">
        <v>3193.3258105923892</v>
      </c>
      <c r="U231">
        <v>3299.4577572680955</v>
      </c>
      <c r="V231">
        <v>3410.0002134976612</v>
      </c>
      <c r="W231">
        <v>3491.9401556283551</v>
      </c>
      <c r="X231">
        <v>3494.5400219630878</v>
      </c>
      <c r="Y231">
        <v>3599.5600086028708</v>
      </c>
      <c r="Z231">
        <v>3656.4564460910051</v>
      </c>
      <c r="AA231">
        <v>3684.8184385424915</v>
      </c>
      <c r="AB231">
        <v>3765.0246430999314</v>
      </c>
      <c r="AC231">
        <v>3843.5902050320519</v>
      </c>
      <c r="AD231">
        <v>3853.3346164493651</v>
      </c>
      <c r="AE231">
        <v>3813.0954570391109</v>
      </c>
      <c r="AF231">
        <v>3813.8800318355911</v>
      </c>
      <c r="AG231">
        <v>3820.4210293603142</v>
      </c>
      <c r="AH231">
        <v>3824.5266861866294</v>
      </c>
      <c r="AI231">
        <v>3655.2379719218825</v>
      </c>
      <c r="AJ231">
        <v>3716.1730257795421</v>
      </c>
      <c r="AK231">
        <v>3756.6560385662842</v>
      </c>
      <c r="AL231" s="57">
        <f t="shared" si="28"/>
        <v>-1.0442684950971717E-2</v>
      </c>
      <c r="AM231" s="57">
        <f t="shared" si="29"/>
        <v>2.0575797414981451E-4</v>
      </c>
      <c r="AN231" s="57">
        <f t="shared" si="30"/>
        <v>1.7150506754599968E-3</v>
      </c>
      <c r="AO231" s="57">
        <f t="shared" si="31"/>
        <v>1.0746608278937966E-3</v>
      </c>
      <c r="AP231" s="57">
        <f t="shared" si="32"/>
        <v>-4.4263964708673997E-2</v>
      </c>
      <c r="AQ231" s="57">
        <f t="shared" si="33"/>
        <v>1.6670611961721499E-2</v>
      </c>
      <c r="AR231" s="58">
        <f t="shared" si="34"/>
        <v>-1.0317123807792598E-2</v>
      </c>
      <c r="AS231" s="58">
        <f t="shared" si="35"/>
        <v>9.9848982583453593E-4</v>
      </c>
      <c r="AT231" s="58">
        <f t="shared" si="36"/>
        <v>0.15913794554935703</v>
      </c>
    </row>
    <row r="232" spans="1:46">
      <c r="A232" t="s">
        <v>607</v>
      </c>
      <c r="B232" t="s">
        <v>608</v>
      </c>
      <c r="C232" t="s">
        <v>628</v>
      </c>
      <c r="D232" t="s">
        <v>629</v>
      </c>
      <c r="E232">
        <v>2933.0472473625873</v>
      </c>
      <c r="F232">
        <v>2869.3519894105407</v>
      </c>
      <c r="G232">
        <v>2788.0481701885196</v>
      </c>
      <c r="H232">
        <v>2696.7361633517426</v>
      </c>
      <c r="I232">
        <v>2655.2073950474232</v>
      </c>
      <c r="J232">
        <v>2679.0798606245507</v>
      </c>
      <c r="K232">
        <v>2743.7571684870209</v>
      </c>
      <c r="L232">
        <v>2789.2297939625196</v>
      </c>
      <c r="M232">
        <v>2787.0099242901256</v>
      </c>
      <c r="N232">
        <v>2779.3812741818897</v>
      </c>
      <c r="O232">
        <v>2802.2421621188196</v>
      </c>
      <c r="P232">
        <v>2845.9576911371273</v>
      </c>
      <c r="Q232">
        <v>2939.1036173780972</v>
      </c>
      <c r="R232">
        <v>2981.3206432949401</v>
      </c>
      <c r="S232">
        <v>3093.7131920214388</v>
      </c>
      <c r="T232">
        <v>3195.1390999378</v>
      </c>
      <c r="U232">
        <v>3301.402365372518</v>
      </c>
      <c r="V232">
        <v>3412.0780758458272</v>
      </c>
      <c r="W232">
        <v>3493.8783648515105</v>
      </c>
      <c r="X232">
        <v>3496.3669026817893</v>
      </c>
      <c r="Y232">
        <v>3601.4120073585527</v>
      </c>
      <c r="Z232">
        <v>3658.4688641988332</v>
      </c>
      <c r="AA232">
        <v>3686.8420149470799</v>
      </c>
      <c r="AB232">
        <v>3767.0075756450678</v>
      </c>
      <c r="AC232">
        <v>3845.5993024874906</v>
      </c>
      <c r="AD232">
        <v>3855.3776733021591</v>
      </c>
      <c r="AE232">
        <v>3815.2034381773146</v>
      </c>
      <c r="AF232">
        <v>3815.9954425690617</v>
      </c>
      <c r="AG232">
        <v>3822.566455323054</v>
      </c>
      <c r="AH232">
        <v>3826.7315316982163</v>
      </c>
      <c r="AI232">
        <v>3657.1821595928336</v>
      </c>
      <c r="AJ232">
        <v>3718.179505231109</v>
      </c>
      <c r="AK232">
        <v>3758.8071466955585</v>
      </c>
      <c r="AL232" s="57">
        <f t="shared" si="28"/>
        <v>-1.0420311193646288E-2</v>
      </c>
      <c r="AM232" s="57">
        <f t="shared" si="29"/>
        <v>2.0759165391332006E-4</v>
      </c>
      <c r="AN232" s="57">
        <f t="shared" si="30"/>
        <v>1.7219655664914861E-3</v>
      </c>
      <c r="AO232" s="57">
        <f t="shared" si="31"/>
        <v>1.0896020837943138E-3</v>
      </c>
      <c r="AP232" s="57">
        <f t="shared" si="32"/>
        <v>-4.4306576173672813E-2</v>
      </c>
      <c r="AQ232" s="57">
        <f t="shared" si="33"/>
        <v>1.6678782455032664E-2</v>
      </c>
      <c r="AR232" s="58">
        <f t="shared" si="34"/>
        <v>-1.0321854217368424E-2</v>
      </c>
      <c r="AS232" s="58">
        <f t="shared" si="35"/>
        <v>1.0063864347330399E-3</v>
      </c>
      <c r="AT232" s="58">
        <f t="shared" si="36"/>
        <v>0.15912303566379193</v>
      </c>
    </row>
    <row r="233" spans="1:46">
      <c r="A233" t="s">
        <v>145</v>
      </c>
      <c r="B233" t="s">
        <v>331</v>
      </c>
      <c r="C233" t="s">
        <v>628</v>
      </c>
      <c r="D233" t="s">
        <v>629</v>
      </c>
      <c r="E233">
        <v>2756.53002929688</v>
      </c>
      <c r="F233">
        <v>2909.6162109375</v>
      </c>
      <c r="G233">
        <v>3052.7431640625</v>
      </c>
      <c r="H233">
        <v>3140.02514648438</v>
      </c>
      <c r="I233">
        <v>3095.87158203125</v>
      </c>
      <c r="J233">
        <v>3195.8994140625</v>
      </c>
      <c r="K233">
        <v>3303.66796875</v>
      </c>
      <c r="L233">
        <v>3811.52172851563</v>
      </c>
      <c r="M233">
        <v>3887.14038085938</v>
      </c>
      <c r="N233">
        <v>3911.6005859375</v>
      </c>
      <c r="O233">
        <v>4040.61206054688</v>
      </c>
      <c r="P233">
        <v>4183.4326171875</v>
      </c>
      <c r="Q233">
        <v>4316.29150390625</v>
      </c>
      <c r="R233">
        <v>4467.1220703125</v>
      </c>
      <c r="S233">
        <v>4571.087890625</v>
      </c>
      <c r="T233">
        <v>4692.173828125</v>
      </c>
      <c r="U233">
        <v>4847.587890625</v>
      </c>
      <c r="V233">
        <v>4964.306640625</v>
      </c>
      <c r="W233">
        <v>4993.87109375</v>
      </c>
      <c r="X233">
        <v>4707.34619140625</v>
      </c>
      <c r="Y233">
        <v>4745.29736328125</v>
      </c>
      <c r="Z233">
        <v>5047.333984375</v>
      </c>
      <c r="AA233">
        <v>4711.0595703125</v>
      </c>
      <c r="AB233">
        <v>4692.27783203125</v>
      </c>
      <c r="AC233">
        <v>4776.6201171875</v>
      </c>
      <c r="AD233">
        <v>4718.9189453125</v>
      </c>
      <c r="AE233">
        <v>4733.017578125</v>
      </c>
      <c r="AF233">
        <v>4613.9501953125</v>
      </c>
      <c r="AG233">
        <v>4349.2099609375</v>
      </c>
      <c r="AH233">
        <v>4133.13037109375</v>
      </c>
      <c r="AI233">
        <v>3874.80029296875</v>
      </c>
      <c r="AJ233">
        <v>3701.06909179688</v>
      </c>
      <c r="AK233">
        <v>3570.607421875</v>
      </c>
      <c r="AL233" s="57">
        <f t="shared" si="28"/>
        <v>2.9876827671525834E-3</v>
      </c>
      <c r="AM233" s="57">
        <f t="shared" si="29"/>
        <v>-2.5156759054266797E-2</v>
      </c>
      <c r="AN233" s="57">
        <f t="shared" si="30"/>
        <v>-5.7378216748841457E-2</v>
      </c>
      <c r="AO233" s="57">
        <f t="shared" si="31"/>
        <v>-4.9682492173169918E-2</v>
      </c>
      <c r="AP233" s="57">
        <f t="shared" si="32"/>
        <v>-6.2502281547106908E-2</v>
      </c>
      <c r="AQ233" s="57">
        <f t="shared" si="33"/>
        <v>-4.4836169101959734E-2</v>
      </c>
      <c r="AR233" s="58">
        <f t="shared" si="34"/>
        <v>-4.8679937380846271E-2</v>
      </c>
      <c r="AS233" s="58">
        <f t="shared" si="35"/>
        <v>-4.4072489325426061E-2</v>
      </c>
      <c r="AT233" s="58">
        <f t="shared" si="36"/>
        <v>-0.14738412910738063</v>
      </c>
    </row>
    <row r="234" spans="1:46">
      <c r="A234" t="s">
        <v>584</v>
      </c>
      <c r="B234" t="s">
        <v>585</v>
      </c>
      <c r="C234" t="s">
        <v>628</v>
      </c>
      <c r="D234" t="s">
        <v>629</v>
      </c>
      <c r="E234">
        <v>13633.750792756404</v>
      </c>
      <c r="F234">
        <v>13893.308899773789</v>
      </c>
      <c r="G234">
        <v>13831.178749211322</v>
      </c>
      <c r="H234">
        <v>12817.294019359324</v>
      </c>
      <c r="I234">
        <v>13123.424460604127</v>
      </c>
      <c r="J234">
        <v>12883.542674910283</v>
      </c>
      <c r="K234">
        <v>12738.42975040294</v>
      </c>
      <c r="L234">
        <v>13195.370474225499</v>
      </c>
      <c r="M234">
        <v>13239.790701941598</v>
      </c>
      <c r="N234">
        <v>12812.773183702657</v>
      </c>
      <c r="O234">
        <v>12848.606638793186</v>
      </c>
      <c r="P234">
        <v>13157.618062071089</v>
      </c>
      <c r="Q234">
        <v>13300.300155014666</v>
      </c>
      <c r="R234">
        <v>13910.505485714682</v>
      </c>
      <c r="S234">
        <v>14892.121767544724</v>
      </c>
      <c r="T234">
        <v>15391.999397372647</v>
      </c>
      <c r="U234">
        <v>16102.725519965708</v>
      </c>
      <c r="V234">
        <v>16735.924494551542</v>
      </c>
      <c r="W234">
        <v>17233.764807006552</v>
      </c>
      <c r="X234">
        <v>17554.265785469484</v>
      </c>
      <c r="Y234">
        <v>18255.625820342593</v>
      </c>
      <c r="Z234">
        <v>19111.172573233485</v>
      </c>
      <c r="AA234">
        <v>19415.577607261926</v>
      </c>
      <c r="AB234">
        <v>19778.306406116128</v>
      </c>
      <c r="AC234">
        <v>19629.223246960861</v>
      </c>
      <c r="AD234">
        <v>18768.79489146054</v>
      </c>
      <c r="AE234">
        <v>17662.682122697501</v>
      </c>
      <c r="AF234">
        <v>17753.06026529763</v>
      </c>
      <c r="AG234">
        <v>18438.346668254344</v>
      </c>
      <c r="AH234">
        <v>18449.199208075501</v>
      </c>
      <c r="AI234">
        <v>15329.179105804476</v>
      </c>
      <c r="AJ234">
        <v>14766.748001298314</v>
      </c>
      <c r="AK234">
        <v>14922.444263727199</v>
      </c>
      <c r="AL234" s="57">
        <f t="shared" si="28"/>
        <v>-5.8933606294898605E-2</v>
      </c>
      <c r="AM234" s="57">
        <f t="shared" si="29"/>
        <v>5.1168979870836748E-3</v>
      </c>
      <c r="AN234" s="57">
        <f t="shared" si="30"/>
        <v>3.8601029496658709E-2</v>
      </c>
      <c r="AO234" s="57">
        <f t="shared" si="31"/>
        <v>5.8858530086332804E-4</v>
      </c>
      <c r="AP234" s="57">
        <f t="shared" si="32"/>
        <v>-0.16911412073134011</v>
      </c>
      <c r="AQ234" s="57">
        <f t="shared" si="33"/>
        <v>-3.6690229830584641E-2</v>
      </c>
      <c r="AR234" s="58">
        <f t="shared" si="34"/>
        <v>-3.12019019866836E-2</v>
      </c>
      <c r="AS234" s="58">
        <f t="shared" si="35"/>
        <v>1.4768837594868571E-2</v>
      </c>
      <c r="AT234" s="58">
        <f t="shared" si="36"/>
        <v>0.14571903900370212</v>
      </c>
    </row>
    <row r="235" spans="1:46">
      <c r="A235" t="s">
        <v>146</v>
      </c>
      <c r="B235" t="s">
        <v>332</v>
      </c>
      <c r="C235" t="s">
        <v>628</v>
      </c>
      <c r="D235" t="s">
        <v>629</v>
      </c>
      <c r="E235">
        <v>34156.820297142476</v>
      </c>
      <c r="F235">
        <v>33536.01490561181</v>
      </c>
      <c r="G235">
        <v>32953.618290342311</v>
      </c>
      <c r="H235">
        <v>32086.012642830061</v>
      </c>
      <c r="I235">
        <v>33110.825576183903</v>
      </c>
      <c r="J235">
        <v>34233.702777628787</v>
      </c>
      <c r="K235">
        <v>34719.110746917104</v>
      </c>
      <c r="L235">
        <v>35764.684764030782</v>
      </c>
      <c r="M235">
        <v>37286.095394375734</v>
      </c>
      <c r="N235">
        <v>38839.426271495424</v>
      </c>
      <c r="O235">
        <v>40625.362052053766</v>
      </c>
      <c r="P235">
        <v>41103.726458977377</v>
      </c>
      <c r="Q235">
        <v>41870.259156009852</v>
      </c>
      <c r="R235">
        <v>42678.284138856587</v>
      </c>
      <c r="S235">
        <v>44354.391062097668</v>
      </c>
      <c r="T235">
        <v>45440.296749253495</v>
      </c>
      <c r="U235">
        <v>47292.313693326549</v>
      </c>
      <c r="V235">
        <v>48557.384347724692</v>
      </c>
      <c r="W235">
        <v>47963.493752040675</v>
      </c>
      <c r="X235">
        <v>45492.768174935991</v>
      </c>
      <c r="Y235">
        <v>47791.371524594659</v>
      </c>
      <c r="Z235">
        <v>48947.439311215545</v>
      </c>
      <c r="AA235">
        <v>48300.842500157807</v>
      </c>
      <c r="AB235">
        <v>48462.160002948862</v>
      </c>
      <c r="AC235">
        <v>49258.996163953852</v>
      </c>
      <c r="AD235">
        <v>50928.962975552044</v>
      </c>
      <c r="AE235">
        <v>51334.432030164084</v>
      </c>
      <c r="AF235">
        <v>51947.95424782436</v>
      </c>
      <c r="AG235">
        <v>52349.292427559907</v>
      </c>
      <c r="AH235">
        <v>52850.569179253296</v>
      </c>
      <c r="AI235">
        <v>51331.2822226344</v>
      </c>
      <c r="AJ235">
        <v>53771.98133093748</v>
      </c>
      <c r="AK235">
        <v>54818.396547356147</v>
      </c>
      <c r="AL235" s="57">
        <f t="shared" si="28"/>
        <v>7.9614630049836578E-3</v>
      </c>
      <c r="AM235" s="57">
        <f t="shared" si="29"/>
        <v>1.1951475713216642E-2</v>
      </c>
      <c r="AN235" s="57">
        <f t="shared" si="30"/>
        <v>7.7257744900003523E-3</v>
      </c>
      <c r="AO235" s="57">
        <f t="shared" si="31"/>
        <v>9.5756165641980289E-3</v>
      </c>
      <c r="AP235" s="57">
        <f t="shared" si="32"/>
        <v>-2.8746841901852189E-2</v>
      </c>
      <c r="AQ235" s="57">
        <f t="shared" si="33"/>
        <v>4.7547986386103962E-2</v>
      </c>
      <c r="AR235" s="58">
        <f t="shared" si="34"/>
        <v>1.2650621639070849E-4</v>
      </c>
      <c r="AS235" s="58">
        <f t="shared" si="35"/>
        <v>9.7509555891383409E-3</v>
      </c>
      <c r="AT235" s="58">
        <f t="shared" si="36"/>
        <v>0.11752978553703278</v>
      </c>
    </row>
    <row r="236" spans="1:46">
      <c r="A236" t="s">
        <v>147</v>
      </c>
      <c r="B236" t="s">
        <v>333</v>
      </c>
      <c r="C236" t="s">
        <v>628</v>
      </c>
      <c r="D236" t="s">
        <v>629</v>
      </c>
      <c r="E236">
        <v>56232.026080029798</v>
      </c>
      <c r="F236">
        <v>55025.011308053487</v>
      </c>
      <c r="G236">
        <v>54397.880761093293</v>
      </c>
      <c r="H236">
        <v>53836.808852793481</v>
      </c>
      <c r="I236">
        <v>54087.519551848389</v>
      </c>
      <c r="J236">
        <v>53985.645306442108</v>
      </c>
      <c r="K236">
        <v>54001.053154498702</v>
      </c>
      <c r="L236">
        <v>55089.327285477331</v>
      </c>
      <c r="M236">
        <v>56590.117376070157</v>
      </c>
      <c r="N236">
        <v>57257.318218926193</v>
      </c>
      <c r="O236">
        <v>59190.415344883826</v>
      </c>
      <c r="P236">
        <v>59743.815927846153</v>
      </c>
      <c r="Q236">
        <v>59250.16446979397</v>
      </c>
      <c r="R236">
        <v>58793.148298508619</v>
      </c>
      <c r="S236">
        <v>59967.913041166816</v>
      </c>
      <c r="T236">
        <v>61223.393237352109</v>
      </c>
      <c r="U236">
        <v>63318.794886540571</v>
      </c>
      <c r="V236">
        <v>65213.180536706721</v>
      </c>
      <c r="W236">
        <v>66197.86747388111</v>
      </c>
      <c r="X236">
        <v>63873.952372012005</v>
      </c>
      <c r="Y236">
        <v>65262.340977604719</v>
      </c>
      <c r="Z236">
        <v>65710.915067002847</v>
      </c>
      <c r="AA236">
        <v>65783.589107725449</v>
      </c>
      <c r="AB236">
        <v>66196.947312569449</v>
      </c>
      <c r="AC236">
        <v>66930.868627112592</v>
      </c>
      <c r="AD236">
        <v>67261.594009385663</v>
      </c>
      <c r="AE236">
        <v>67907.393877354349</v>
      </c>
      <c r="AF236">
        <v>68193.505494409445</v>
      </c>
      <c r="AG236">
        <v>69629.33661011346</v>
      </c>
      <c r="AH236">
        <v>69923.931208995404</v>
      </c>
      <c r="AI236">
        <v>67765.881429025932</v>
      </c>
      <c r="AJ236">
        <v>70097.368752882889</v>
      </c>
      <c r="AK236">
        <v>70999.687911310801</v>
      </c>
      <c r="AL236" s="57">
        <f t="shared" si="28"/>
        <v>9.6013167317826487E-3</v>
      </c>
      <c r="AM236" s="57">
        <f t="shared" si="29"/>
        <v>4.2132616305646199E-3</v>
      </c>
      <c r="AN236" s="57">
        <f t="shared" si="30"/>
        <v>2.1055247201241557E-2</v>
      </c>
      <c r="AO236" s="57">
        <f t="shared" si="31"/>
        <v>4.2308976822731208E-3</v>
      </c>
      <c r="AP236" s="57">
        <f t="shared" si="32"/>
        <v>-3.0862821106543387E-2</v>
      </c>
      <c r="AQ236" s="57">
        <f t="shared" si="33"/>
        <v>3.440503207058291E-2</v>
      </c>
      <c r="AR236" s="58">
        <f t="shared" si="34"/>
        <v>-3.4085364811602212E-4</v>
      </c>
      <c r="AS236" s="58">
        <f t="shared" si="35"/>
        <v>9.8331355046930996E-3</v>
      </c>
      <c r="AT236" s="58">
        <f t="shared" si="36"/>
        <v>0.10431557224502486</v>
      </c>
    </row>
    <row r="237" spans="1:46">
      <c r="A237" t="s">
        <v>632</v>
      </c>
      <c r="B237" t="s">
        <v>590</v>
      </c>
      <c r="C237" t="s">
        <v>628</v>
      </c>
      <c r="D237" t="s">
        <v>629</v>
      </c>
      <c r="AL237" s="57" t="e">
        <f t="shared" si="28"/>
        <v>#DIV/0!</v>
      </c>
      <c r="AM237" s="57" t="e">
        <f t="shared" si="29"/>
        <v>#DIV/0!</v>
      </c>
      <c r="AN237" s="57" t="e">
        <f t="shared" si="30"/>
        <v>#DIV/0!</v>
      </c>
      <c r="AO237" s="57" t="e">
        <f t="shared" si="31"/>
        <v>#DIV/0!</v>
      </c>
      <c r="AP237" s="57" t="e">
        <f t="shared" si="32"/>
        <v>#DIV/0!</v>
      </c>
      <c r="AQ237" s="57" t="e">
        <f t="shared" si="33"/>
        <v>#DIV/0!</v>
      </c>
      <c r="AR237" s="58" t="e">
        <f t="shared" si="34"/>
        <v>#DIV/0!</v>
      </c>
      <c r="AS237" s="58" t="e">
        <f t="shared" si="35"/>
        <v>#DIV/0!</v>
      </c>
      <c r="AT237" s="58" t="e">
        <f t="shared" si="36"/>
        <v>#DIV/0!</v>
      </c>
    </row>
    <row r="238" spans="1:46">
      <c r="A238" t="s">
        <v>149</v>
      </c>
      <c r="B238" t="s">
        <v>335</v>
      </c>
      <c r="C238" t="s">
        <v>628</v>
      </c>
      <c r="D238" t="s">
        <v>629</v>
      </c>
      <c r="E238">
        <v>3990.8690350085003</v>
      </c>
      <c r="F238">
        <v>3615.1374773121329</v>
      </c>
      <c r="G238">
        <v>2521.4127429126506</v>
      </c>
      <c r="H238">
        <v>2085.1926108954085</v>
      </c>
      <c r="I238">
        <v>1616.677733001656</v>
      </c>
      <c r="J238">
        <v>1389.0972433911033</v>
      </c>
      <c r="K238">
        <v>1134.2220193775029</v>
      </c>
      <c r="L238">
        <v>1137.9247977427895</v>
      </c>
      <c r="M238">
        <v>1190.646887600923</v>
      </c>
      <c r="N238">
        <v>1228.1605027232154</v>
      </c>
      <c r="O238">
        <v>1312.7018429120826</v>
      </c>
      <c r="P238">
        <v>1407.9863929657743</v>
      </c>
      <c r="Q238">
        <v>1528.3448371305788</v>
      </c>
      <c r="R238">
        <v>1663.2232321371573</v>
      </c>
      <c r="S238">
        <v>1799.8168405654842</v>
      </c>
      <c r="T238">
        <v>1884.9458416471891</v>
      </c>
      <c r="U238">
        <v>1980.2341121542524</v>
      </c>
      <c r="V238">
        <v>2095.7978299848555</v>
      </c>
      <c r="W238">
        <v>2219.3050547060143</v>
      </c>
      <c r="X238">
        <v>2261.4089179366256</v>
      </c>
      <c r="Y238">
        <v>2359.9962906818296</v>
      </c>
      <c r="Z238">
        <v>2481.5523223731179</v>
      </c>
      <c r="AA238">
        <v>2610.1459482662826</v>
      </c>
      <c r="AB238">
        <v>2741.2029994543186</v>
      </c>
      <c r="AC238">
        <v>2858.2128171594163</v>
      </c>
      <c r="AD238">
        <v>2959.9707256165279</v>
      </c>
      <c r="AE238">
        <v>3091.2242227044853</v>
      </c>
      <c r="AF238">
        <v>3236.4393435030224</v>
      </c>
      <c r="AG238">
        <v>3405.1135776791707</v>
      </c>
      <c r="AH238">
        <v>3575.281956291461</v>
      </c>
      <c r="AI238">
        <v>3651.9426602834665</v>
      </c>
      <c r="AJ238">
        <v>3910.4627176377567</v>
      </c>
      <c r="AK238">
        <v>4137.2775995214824</v>
      </c>
      <c r="AL238" s="57">
        <f t="shared" si="28"/>
        <v>4.4342836215253034E-2</v>
      </c>
      <c r="AM238" s="57">
        <f t="shared" si="29"/>
        <v>4.6976573142756252E-2</v>
      </c>
      <c r="AN238" s="57">
        <f t="shared" si="30"/>
        <v>5.2117223984052941E-2</v>
      </c>
      <c r="AO238" s="57">
        <f t="shared" si="31"/>
        <v>4.9974362008879683E-2</v>
      </c>
      <c r="AP238" s="57">
        <f t="shared" si="32"/>
        <v>2.1441862468246677E-2</v>
      </c>
      <c r="AQ238" s="57">
        <f t="shared" si="33"/>
        <v>7.0789736149423466E-2</v>
      </c>
      <c r="AR238" s="58">
        <f t="shared" si="34"/>
        <v>4.2627505400983888E-2</v>
      </c>
      <c r="AS238" s="58">
        <f t="shared" si="35"/>
        <v>4.9689386378562961E-2</v>
      </c>
      <c r="AT238" s="58">
        <f t="shared" si="36"/>
        <v>0.80548448001534101</v>
      </c>
    </row>
    <row r="239" spans="1:46">
      <c r="A239" t="s">
        <v>150</v>
      </c>
      <c r="B239" t="s">
        <v>336</v>
      </c>
      <c r="C239" t="s">
        <v>628</v>
      </c>
      <c r="D239" t="s">
        <v>629</v>
      </c>
      <c r="E239">
        <v>1338.01904296875</v>
      </c>
      <c r="F239">
        <v>1331.04553222656</v>
      </c>
      <c r="G239">
        <v>1305.42395019531</v>
      </c>
      <c r="H239">
        <v>1280.02612304688</v>
      </c>
      <c r="I239">
        <v>1250.57104492188</v>
      </c>
      <c r="J239">
        <v>1254.53723144531</v>
      </c>
      <c r="K239">
        <v>1287.17797851563</v>
      </c>
      <c r="L239">
        <v>1305.59655761719</v>
      </c>
      <c r="M239">
        <v>1319.21545410156</v>
      </c>
      <c r="N239">
        <v>1347.40844726563</v>
      </c>
      <c r="O239">
        <v>1369.02368164063</v>
      </c>
      <c r="P239">
        <v>1413.24450683594</v>
      </c>
      <c r="Q239">
        <v>1474.49255371094</v>
      </c>
      <c r="R239">
        <v>1531.65844726563</v>
      </c>
      <c r="S239">
        <v>1602.59399414063</v>
      </c>
      <c r="T239">
        <v>1675.39074707031</v>
      </c>
      <c r="U239">
        <v>1735.52722167969</v>
      </c>
      <c r="V239">
        <v>1801.81262207031</v>
      </c>
      <c r="W239">
        <v>1853.09228515625</v>
      </c>
      <c r="X239">
        <v>1902.59375</v>
      </c>
      <c r="Y239">
        <v>1971.56372070313</v>
      </c>
      <c r="Z239">
        <v>2063.2275390625</v>
      </c>
      <c r="AA239">
        <v>2094.36865234375</v>
      </c>
      <c r="AB239">
        <v>2170.11474609375</v>
      </c>
      <c r="AC239">
        <v>2245.4296875</v>
      </c>
      <c r="AD239">
        <v>2305.7275390625</v>
      </c>
      <c r="AE239">
        <v>2380.251953125</v>
      </c>
      <c r="AF239">
        <v>2457.61840820313</v>
      </c>
      <c r="AG239">
        <v>2510.8056640625</v>
      </c>
      <c r="AH239">
        <v>2577.78955078125</v>
      </c>
      <c r="AI239">
        <v>2551.5068359375</v>
      </c>
      <c r="AJ239">
        <v>2583.34448242188</v>
      </c>
      <c r="AK239">
        <v>2622.79248046875</v>
      </c>
      <c r="AL239" s="57">
        <f t="shared" si="28"/>
        <v>3.2321431218539094E-2</v>
      </c>
      <c r="AM239" s="57">
        <f t="shared" si="29"/>
        <v>3.2503472994342739E-2</v>
      </c>
      <c r="AN239" s="57">
        <f t="shared" si="30"/>
        <v>2.1641787708718163E-2</v>
      </c>
      <c r="AO239" s="57">
        <f t="shared" si="31"/>
        <v>2.6678244229531342E-2</v>
      </c>
      <c r="AP239" s="57">
        <f t="shared" si="32"/>
        <v>-1.0195834192820163E-2</v>
      </c>
      <c r="AQ239" s="57">
        <f t="shared" si="33"/>
        <v>1.2477978124907472E-2</v>
      </c>
      <c r="AR239" s="58">
        <f t="shared" si="34"/>
        <v>1.765691768494302E-2</v>
      </c>
      <c r="AS239" s="58">
        <f t="shared" si="35"/>
        <v>2.6941168310864082E-2</v>
      </c>
      <c r="AT239" s="58">
        <f t="shared" si="36"/>
        <v>0.48530631993567686</v>
      </c>
    </row>
    <row r="240" spans="1:46">
      <c r="A240" t="s">
        <v>151</v>
      </c>
      <c r="B240" t="s">
        <v>337</v>
      </c>
      <c r="C240" t="s">
        <v>628</v>
      </c>
      <c r="D240" t="s">
        <v>629</v>
      </c>
      <c r="E240">
        <v>7273.0591047422349</v>
      </c>
      <c r="F240">
        <v>7772.8576818948895</v>
      </c>
      <c r="G240">
        <v>8277.3533272942732</v>
      </c>
      <c r="H240">
        <v>8830.5750525120402</v>
      </c>
      <c r="I240">
        <v>9401.0652886533153</v>
      </c>
      <c r="J240">
        <v>10025.087935601561</v>
      </c>
      <c r="K240">
        <v>10453.389428097216</v>
      </c>
      <c r="L240">
        <v>10035.86994685131</v>
      </c>
      <c r="M240">
        <v>9156.2144456718597</v>
      </c>
      <c r="N240">
        <v>9467.9212392948884</v>
      </c>
      <c r="O240">
        <v>9791.8959705876805</v>
      </c>
      <c r="P240">
        <v>10036.329469038767</v>
      </c>
      <c r="Q240">
        <v>10558.467490869542</v>
      </c>
      <c r="R240">
        <v>11220.68330089705</v>
      </c>
      <c r="S240">
        <v>11828.839043463873</v>
      </c>
      <c r="T240">
        <v>12228.660904915801</v>
      </c>
      <c r="U240">
        <v>12739.737715522835</v>
      </c>
      <c r="V240">
        <v>13330.208876021834</v>
      </c>
      <c r="W240">
        <v>13459.246519699713</v>
      </c>
      <c r="X240">
        <v>13270.617614364703</v>
      </c>
      <c r="Y240">
        <v>14172.21805614512</v>
      </c>
      <c r="Z240">
        <v>14199.279515036798</v>
      </c>
      <c r="AA240">
        <v>15129.900933672263</v>
      </c>
      <c r="AB240">
        <v>15442.380094897399</v>
      </c>
      <c r="AC240">
        <v>15509.18110144051</v>
      </c>
      <c r="AD240">
        <v>15919.369864262109</v>
      </c>
      <c r="AE240">
        <v>16393.314737201916</v>
      </c>
      <c r="AF240">
        <v>17008.038424256261</v>
      </c>
      <c r="AG240">
        <v>17669.04557505728</v>
      </c>
      <c r="AH240">
        <v>17997.133070712905</v>
      </c>
      <c r="AI240">
        <v>16865.548770916295</v>
      </c>
      <c r="AJ240">
        <v>17087.210954272807</v>
      </c>
      <c r="AK240">
        <v>17507.123502291281</v>
      </c>
      <c r="AL240" s="57">
        <f t="shared" si="28"/>
        <v>2.9771584992429885E-2</v>
      </c>
      <c r="AM240" s="57">
        <f t="shared" si="29"/>
        <v>3.7498437436776097E-2</v>
      </c>
      <c r="AN240" s="57">
        <f t="shared" si="30"/>
        <v>3.8864396605449443E-2</v>
      </c>
      <c r="AO240" s="57">
        <f t="shared" si="31"/>
        <v>1.8568489976548253E-2</v>
      </c>
      <c r="AP240" s="57">
        <f t="shared" si="32"/>
        <v>-6.2875808905256125E-2</v>
      </c>
      <c r="AQ240" s="57">
        <f t="shared" si="33"/>
        <v>1.3142897771506583E-2</v>
      </c>
      <c r="AR240" s="58">
        <f t="shared" si="34"/>
        <v>8.0138787783794185E-3</v>
      </c>
      <c r="AS240" s="58">
        <f t="shared" si="35"/>
        <v>3.1643774672924598E-2</v>
      </c>
      <c r="AT240" s="58">
        <f t="shared" si="36"/>
        <v>0.41267689120351003</v>
      </c>
    </row>
    <row r="241" spans="1:46">
      <c r="A241" t="s">
        <v>626</v>
      </c>
      <c r="B241" t="s">
        <v>469</v>
      </c>
      <c r="C241" t="s">
        <v>628</v>
      </c>
      <c r="D241" t="s">
        <v>629</v>
      </c>
      <c r="E241">
        <v>2080.1580848814669</v>
      </c>
      <c r="F241">
        <v>2059.8320492119478</v>
      </c>
      <c r="G241">
        <v>2047.0275597586055</v>
      </c>
      <c r="H241">
        <v>2034.4016528550439</v>
      </c>
      <c r="I241">
        <v>1974.0557289056344</v>
      </c>
      <c r="J241">
        <v>1933.3098335022576</v>
      </c>
      <c r="K241">
        <v>1919.2602971420106</v>
      </c>
      <c r="L241">
        <v>1955.3172975910679</v>
      </c>
      <c r="M241">
        <v>1965.2771448835922</v>
      </c>
      <c r="N241">
        <v>2030.6964804548418</v>
      </c>
      <c r="O241">
        <v>2081.2222963187442</v>
      </c>
      <c r="P241">
        <v>2139.5565799059791</v>
      </c>
      <c r="Q241">
        <v>2011.8540322033512</v>
      </c>
      <c r="R241">
        <v>2089.6210295540536</v>
      </c>
      <c r="S241">
        <v>2173.1593643764845</v>
      </c>
      <c r="T241">
        <v>2060.5228192267168</v>
      </c>
      <c r="U241">
        <v>1988.0970018144087</v>
      </c>
      <c r="V241">
        <v>1986.3959636425895</v>
      </c>
      <c r="W241">
        <v>2046.1342173695559</v>
      </c>
      <c r="X241">
        <v>2115.6148228583952</v>
      </c>
      <c r="Y241">
        <v>2172.1938371786796</v>
      </c>
      <c r="Z241">
        <v>1934.7279464180008</v>
      </c>
      <c r="AA241">
        <v>1974.0940566528504</v>
      </c>
      <c r="AB241">
        <v>1969.7769502835235</v>
      </c>
      <c r="AC241">
        <v>1885.1420344966925</v>
      </c>
      <c r="AD241">
        <v>1905.8229944122256</v>
      </c>
      <c r="AE241">
        <v>1889.1380209166866</v>
      </c>
      <c r="AF241">
        <v>1927.0399420241988</v>
      </c>
      <c r="AG241">
        <v>2012.5907702983352</v>
      </c>
      <c r="AH241">
        <v>2083.309058346199</v>
      </c>
      <c r="AI241">
        <v>2042.620289351634</v>
      </c>
      <c r="AJ241">
        <v>2076.5664328234097</v>
      </c>
      <c r="AK241">
        <v>2125.6078253377991</v>
      </c>
      <c r="AL241" s="57">
        <f t="shared" si="28"/>
        <v>-8.7547340673601263E-3</v>
      </c>
      <c r="AM241" s="57">
        <f t="shared" si="29"/>
        <v>2.0063076751332665E-2</v>
      </c>
      <c r="AN241" s="57">
        <f t="shared" si="30"/>
        <v>4.4394942942527806E-2</v>
      </c>
      <c r="AO241" s="57">
        <f t="shared" si="31"/>
        <v>3.5137937176061326E-2</v>
      </c>
      <c r="AP241" s="57">
        <f t="shared" si="32"/>
        <v>-1.9530836690579683E-2</v>
      </c>
      <c r="AQ241" s="57">
        <f t="shared" si="33"/>
        <v>1.6618920143278738E-2</v>
      </c>
      <c r="AR241" s="58">
        <f t="shared" si="34"/>
        <v>2.0016280044835529E-2</v>
      </c>
      <c r="AS241" s="58">
        <f t="shared" si="35"/>
        <v>3.3198652289973936E-2</v>
      </c>
      <c r="AT241" s="58">
        <f t="shared" si="36"/>
        <v>4.7891051817339055E-2</v>
      </c>
    </row>
    <row r="242" spans="1:46">
      <c r="A242" t="s">
        <v>599</v>
      </c>
      <c r="B242" t="s">
        <v>600</v>
      </c>
      <c r="C242" t="s">
        <v>628</v>
      </c>
      <c r="D242" t="s">
        <v>629</v>
      </c>
      <c r="O242">
        <v>2314.8100990091639</v>
      </c>
      <c r="P242">
        <v>2649.0719029274092</v>
      </c>
      <c r="Q242">
        <v>2426.3589715488174</v>
      </c>
      <c r="R242">
        <v>2329.6607958210525</v>
      </c>
      <c r="S242">
        <v>2291.3389281917694</v>
      </c>
      <c r="T242">
        <v>2303.0137626789424</v>
      </c>
      <c r="U242">
        <v>2152.0807065116846</v>
      </c>
      <c r="V242">
        <v>2315.2098884893107</v>
      </c>
      <c r="W242">
        <v>2520.2938154888088</v>
      </c>
      <c r="X242">
        <v>2717.4365840927421</v>
      </c>
      <c r="Y242">
        <v>2908.3281446833794</v>
      </c>
      <c r="Z242">
        <v>3013.7429185391306</v>
      </c>
      <c r="AA242">
        <v>3091.5583979488388</v>
      </c>
      <c r="AB242">
        <v>3121.9582421127138</v>
      </c>
      <c r="AC242">
        <v>3197.5001197709371</v>
      </c>
      <c r="AD242">
        <v>3228.6751468889238</v>
      </c>
      <c r="AE242">
        <v>3286.7946248958547</v>
      </c>
      <c r="AF242">
        <v>3138.4388227112336</v>
      </c>
      <c r="AG242">
        <v>3070.8085724291795</v>
      </c>
      <c r="AH242">
        <v>3737.7965438917249</v>
      </c>
      <c r="AI242">
        <v>4856.5182914253855</v>
      </c>
      <c r="AJ242">
        <v>5032.4102225066445</v>
      </c>
      <c r="AK242">
        <v>4089.1727329110468</v>
      </c>
      <c r="AL242" s="57">
        <f t="shared" si="28"/>
        <v>1.8001029946581482E-2</v>
      </c>
      <c r="AM242" s="57">
        <f t="shared" si="29"/>
        <v>-4.5136924911857522E-2</v>
      </c>
      <c r="AN242" s="57">
        <f t="shared" si="30"/>
        <v>-2.1549010225290811E-2</v>
      </c>
      <c r="AO242" s="57">
        <f t="shared" si="31"/>
        <v>0.21720271900078778</v>
      </c>
      <c r="AP242" s="57">
        <f t="shared" si="32"/>
        <v>0.29929979719251071</v>
      </c>
      <c r="AQ242" s="57">
        <f t="shared" si="33"/>
        <v>3.6217701762147538E-2</v>
      </c>
      <c r="AR242" s="58">
        <f t="shared" si="34"/>
        <v>0.11245414526403753</v>
      </c>
      <c r="AS242" s="58">
        <f t="shared" si="35"/>
        <v>5.0172261287879806E-2</v>
      </c>
      <c r="AT242" s="58">
        <f t="shared" si="36"/>
        <v>0.73682916843315449</v>
      </c>
    </row>
    <row r="243" spans="1:46">
      <c r="A243" t="s">
        <v>152</v>
      </c>
      <c r="B243" t="s">
        <v>338</v>
      </c>
      <c r="C243" t="s">
        <v>628</v>
      </c>
      <c r="D243" t="s">
        <v>629</v>
      </c>
      <c r="E243">
        <v>1740.310286081401</v>
      </c>
      <c r="F243">
        <v>1678.6401665168637</v>
      </c>
      <c r="G243">
        <v>1566.2835782694317</v>
      </c>
      <c r="H243">
        <v>1338.9136532744508</v>
      </c>
      <c r="I243">
        <v>1534.166116273544</v>
      </c>
      <c r="J243">
        <v>1582.2554417760377</v>
      </c>
      <c r="K243">
        <v>1657.6457082539368</v>
      </c>
      <c r="L243">
        <v>1835.4222180116453</v>
      </c>
      <c r="M243">
        <v>1741.727632737161</v>
      </c>
      <c r="N243">
        <v>1733.748999000245</v>
      </c>
      <c r="O243">
        <v>1672.0457863064194</v>
      </c>
      <c r="P243">
        <v>1640.8001615428686</v>
      </c>
      <c r="Q243">
        <v>1659.6837616201788</v>
      </c>
      <c r="R243">
        <v>1725.6502570710002</v>
      </c>
      <c r="S243">
        <v>1664.4810780915757</v>
      </c>
      <c r="T243">
        <v>1546.1439960536518</v>
      </c>
      <c r="U243">
        <v>1543.1755065205584</v>
      </c>
      <c r="V243">
        <v>1481.3400596600529</v>
      </c>
      <c r="W243">
        <v>1498.1761404986273</v>
      </c>
      <c r="X243">
        <v>1537.6179071449769</v>
      </c>
      <c r="Y243">
        <v>1588.3982413841286</v>
      </c>
      <c r="Z243">
        <v>1645.7479628506765</v>
      </c>
      <c r="AA243">
        <v>1708.3872921176894</v>
      </c>
      <c r="AB243">
        <v>1766.9950829883742</v>
      </c>
      <c r="AC243">
        <v>1824.8355734779223</v>
      </c>
      <c r="AD243">
        <v>1881.9051110910245</v>
      </c>
      <c r="AE243">
        <v>1937.7425507746445</v>
      </c>
      <c r="AF243">
        <v>1972.6971961294505</v>
      </c>
      <c r="AG243">
        <v>2024.0893188323139</v>
      </c>
      <c r="AH243">
        <v>2073.129781013015</v>
      </c>
      <c r="AI243">
        <v>2064.1366073939803</v>
      </c>
      <c r="AJ243">
        <v>2136.6261884671567</v>
      </c>
      <c r="AK243">
        <v>2208.6884629190054</v>
      </c>
      <c r="AL243" s="57">
        <f t="shared" si="28"/>
        <v>2.9670698779944618E-2</v>
      </c>
      <c r="AM243" s="57">
        <f t="shared" si="29"/>
        <v>1.8038849041546963E-2</v>
      </c>
      <c r="AN243" s="57">
        <f t="shared" si="30"/>
        <v>2.6051703628766645E-2</v>
      </c>
      <c r="AO243" s="57">
        <f t="shared" si="31"/>
        <v>2.4228408165797865E-2</v>
      </c>
      <c r="AP243" s="57">
        <f t="shared" si="32"/>
        <v>-4.3379694322080746E-3</v>
      </c>
      <c r="AQ243" s="57">
        <f t="shared" si="33"/>
        <v>3.5118596711821388E-2</v>
      </c>
      <c r="AR243" s="58">
        <f t="shared" si="34"/>
        <v>1.5995247850975849E-2</v>
      </c>
      <c r="AS243" s="58">
        <f t="shared" si="35"/>
        <v>2.2772986945370489E-2</v>
      </c>
      <c r="AT243" s="58">
        <f t="shared" si="36"/>
        <v>0.34341801839983804</v>
      </c>
    </row>
    <row r="244" spans="1:46">
      <c r="A244" t="s">
        <v>603</v>
      </c>
      <c r="B244" t="s">
        <v>604</v>
      </c>
      <c r="C244" t="s">
        <v>628</v>
      </c>
      <c r="D244" t="s">
        <v>629</v>
      </c>
      <c r="E244">
        <v>3625.4996414894931</v>
      </c>
      <c r="F244">
        <v>3847.0460222238617</v>
      </c>
      <c r="G244">
        <v>3847.0259112756289</v>
      </c>
      <c r="H244">
        <v>3981.5238706552768</v>
      </c>
      <c r="I244">
        <v>4168.6956352902998</v>
      </c>
      <c r="J244">
        <v>4465.2701434901846</v>
      </c>
      <c r="K244">
        <v>4536.0012322917191</v>
      </c>
      <c r="L244">
        <v>4570.3772586484647</v>
      </c>
      <c r="M244">
        <v>4651.1000587600911</v>
      </c>
      <c r="N244">
        <v>4793.4724698842792</v>
      </c>
      <c r="O244">
        <v>4806.1963932196441</v>
      </c>
      <c r="P244">
        <v>4957.0511783888251</v>
      </c>
      <c r="Q244">
        <v>5167.6286276539449</v>
      </c>
      <c r="R244">
        <v>5256.2144598392515</v>
      </c>
      <c r="S244">
        <v>5098.9317398019357</v>
      </c>
      <c r="T244">
        <v>5074.2229092830321</v>
      </c>
      <c r="U244">
        <v>5040.1044847560079</v>
      </c>
      <c r="V244">
        <v>5032.536439229606</v>
      </c>
      <c r="W244">
        <v>5257.0966901315414</v>
      </c>
      <c r="X244">
        <v>4973.9133777311554</v>
      </c>
      <c r="Y244">
        <v>5002.7190039160441</v>
      </c>
      <c r="Z244">
        <v>5332.4960255604028</v>
      </c>
      <c r="AA244">
        <v>5381.8392511744732</v>
      </c>
      <c r="AB244">
        <v>5419.467611824035</v>
      </c>
      <c r="AC244">
        <v>5552.8783356768245</v>
      </c>
      <c r="AD244">
        <v>5644.6329274943928</v>
      </c>
      <c r="AE244">
        <v>6039.15847914399</v>
      </c>
      <c r="AF244">
        <v>6257.08973358404</v>
      </c>
      <c r="AG244">
        <v>6287.9907984485062</v>
      </c>
      <c r="AH244">
        <v>6344.4214480738319</v>
      </c>
      <c r="AI244">
        <v>6357.0699144526607</v>
      </c>
      <c r="AJ244">
        <v>6142.963536516776</v>
      </c>
      <c r="AL244" s="57">
        <f t="shared" si="28"/>
        <v>6.9893925205996341E-2</v>
      </c>
      <c r="AM244" s="57">
        <f t="shared" si="29"/>
        <v>3.6086361236034377E-2</v>
      </c>
      <c r="AN244" s="57">
        <f t="shared" si="30"/>
        <v>4.9385682769753376E-3</v>
      </c>
      <c r="AO244" s="57">
        <f t="shared" si="31"/>
        <v>8.9743530857661832E-3</v>
      </c>
      <c r="AP244" s="57">
        <f t="shared" si="32"/>
        <v>1.9936359023987635E-3</v>
      </c>
      <c r="AQ244" s="57">
        <f t="shared" si="33"/>
        <v>-3.3680041405415168E-2</v>
      </c>
      <c r="AR244" s="58">
        <f t="shared" si="34"/>
        <v>1.2998229625293664E-2</v>
      </c>
      <c r="AS244" s="58">
        <f t="shared" si="35"/>
        <v>1.6666427532925299E-2</v>
      </c>
      <c r="AT244" s="58">
        <f t="shared" si="36"/>
        <v>0.25878768332338775</v>
      </c>
    </row>
    <row r="245" spans="1:46">
      <c r="A245" t="s">
        <v>153</v>
      </c>
      <c r="B245" t="s">
        <v>339</v>
      </c>
      <c r="C245" t="s">
        <v>628</v>
      </c>
      <c r="D245" t="s">
        <v>629</v>
      </c>
      <c r="E245">
        <v>9766.8178899469785</v>
      </c>
      <c r="F245">
        <v>9994.2101584632019</v>
      </c>
      <c r="G245">
        <v>10923.511087510133</v>
      </c>
      <c r="H245">
        <v>10779.379606850234</v>
      </c>
      <c r="I245">
        <v>11100.256225933002</v>
      </c>
      <c r="J245">
        <v>11466.520689851974</v>
      </c>
      <c r="K245">
        <v>12232.107779859971</v>
      </c>
      <c r="L245">
        <v>13105.047112901924</v>
      </c>
      <c r="M245">
        <v>14122.623608055983</v>
      </c>
      <c r="N245">
        <v>15204.309788117533</v>
      </c>
      <c r="O245">
        <v>16190.903035258303</v>
      </c>
      <c r="P245">
        <v>16785.638879252139</v>
      </c>
      <c r="Q245">
        <v>18018.296141601462</v>
      </c>
      <c r="R245">
        <v>20504.779694838922</v>
      </c>
      <c r="S245">
        <v>22010.941324617514</v>
      </c>
      <c r="T245">
        <v>23242.639628557088</v>
      </c>
      <c r="U245">
        <v>26162.644422546204</v>
      </c>
      <c r="V245">
        <v>27249.29880757715</v>
      </c>
      <c r="W245">
        <v>28012.873148476538</v>
      </c>
      <c r="X245">
        <v>26622.293823909164</v>
      </c>
      <c r="Y245">
        <v>27329.424681657179</v>
      </c>
      <c r="Z245">
        <v>27062.384003200856</v>
      </c>
      <c r="AA245">
        <v>28642.335421559877</v>
      </c>
      <c r="AB245">
        <v>29529.5768751506</v>
      </c>
      <c r="AC245">
        <v>30301.934870343663</v>
      </c>
      <c r="AD245">
        <v>29876.980723838456</v>
      </c>
      <c r="AE245">
        <v>27682.44538058083</v>
      </c>
      <c r="AF245">
        <v>26213.924509501136</v>
      </c>
      <c r="AG245">
        <v>25534.840506572124</v>
      </c>
      <c r="AH245">
        <v>25306.617956332746</v>
      </c>
      <c r="AI245">
        <v>23391.316198833167</v>
      </c>
      <c r="AJ245">
        <v>23037.143296211056</v>
      </c>
      <c r="AK245">
        <v>23525.70873457229</v>
      </c>
      <c r="AL245" s="57">
        <f t="shared" si="28"/>
        <v>-7.3452380062843339E-2</v>
      </c>
      <c r="AM245" s="57">
        <f t="shared" si="29"/>
        <v>-5.3048813097626775E-2</v>
      </c>
      <c r="AN245" s="57">
        <f t="shared" si="30"/>
        <v>-2.5905468777972587E-2</v>
      </c>
      <c r="AO245" s="57">
        <f t="shared" si="31"/>
        <v>-8.9376924120845008E-3</v>
      </c>
      <c r="AP245" s="57">
        <f t="shared" si="32"/>
        <v>-7.5683829455381366E-2</v>
      </c>
      <c r="AQ245" s="57">
        <f t="shared" si="33"/>
        <v>-1.514121307290003E-2</v>
      </c>
      <c r="AR245" s="58">
        <f t="shared" si="34"/>
        <v>-4.089395093576631E-2</v>
      </c>
      <c r="AS245" s="58">
        <f t="shared" si="35"/>
        <v>-2.9297324762561288E-2</v>
      </c>
      <c r="AT245" s="58">
        <f t="shared" si="36"/>
        <v>-3.27194167526796E-2</v>
      </c>
    </row>
    <row r="246" spans="1:46">
      <c r="A246" t="s">
        <v>154</v>
      </c>
      <c r="B246" t="s">
        <v>340</v>
      </c>
      <c r="C246" t="s">
        <v>628</v>
      </c>
      <c r="D246" t="s">
        <v>629</v>
      </c>
      <c r="E246">
        <v>5660.2890374138115</v>
      </c>
      <c r="F246">
        <v>5756.5966746204685</v>
      </c>
      <c r="G246">
        <v>6079.2586004364912</v>
      </c>
      <c r="H246">
        <v>6091.534417547201</v>
      </c>
      <c r="I246">
        <v>6171.0592509837761</v>
      </c>
      <c r="J246">
        <v>6213.5905494470453</v>
      </c>
      <c r="K246">
        <v>6561.2915305000415</v>
      </c>
      <c r="L246">
        <v>6826.0737584976714</v>
      </c>
      <c r="M246">
        <v>7064.5132765372027</v>
      </c>
      <c r="N246">
        <v>7407.3411489491637</v>
      </c>
      <c r="O246">
        <v>7673.7111291076744</v>
      </c>
      <c r="P246">
        <v>7883.8969427534557</v>
      </c>
      <c r="Q246">
        <v>7909.4773480318463</v>
      </c>
      <c r="R246">
        <v>8200.792716646718</v>
      </c>
      <c r="S246">
        <v>8628.8603636364678</v>
      </c>
      <c r="T246">
        <v>8847.0866446259897</v>
      </c>
      <c r="U246">
        <v>9226.4717991530033</v>
      </c>
      <c r="V246">
        <v>9755.412763307002</v>
      </c>
      <c r="W246">
        <v>10073.6297823105</v>
      </c>
      <c r="X246">
        <v>10279.995069633951</v>
      </c>
      <c r="Y246">
        <v>10478.010435786699</v>
      </c>
      <c r="Z246">
        <v>10135.680194220846</v>
      </c>
      <c r="AA246">
        <v>10428.974523940249</v>
      </c>
      <c r="AB246">
        <v>10563.374594595816</v>
      </c>
      <c r="AC246">
        <v>10767.22290554426</v>
      </c>
      <c r="AD246">
        <v>10750.237314608108</v>
      </c>
      <c r="AE246">
        <v>10751.397944316845</v>
      </c>
      <c r="AF246">
        <v>10874.946886356063</v>
      </c>
      <c r="AG246">
        <v>11046.67084894706</v>
      </c>
      <c r="AH246">
        <v>11113.802877822189</v>
      </c>
      <c r="AI246">
        <v>10040.135993665323</v>
      </c>
      <c r="AJ246">
        <v>10395.914297791365</v>
      </c>
      <c r="AK246">
        <v>10577.707505352872</v>
      </c>
      <c r="AL246" s="57">
        <f t="shared" si="28"/>
        <v>1.0796317093012574E-4</v>
      </c>
      <c r="AM246" s="57">
        <f t="shared" si="29"/>
        <v>1.1491430479933659E-2</v>
      </c>
      <c r="AN246" s="57">
        <f t="shared" si="30"/>
        <v>1.5790786326179251E-2</v>
      </c>
      <c r="AO246" s="57">
        <f t="shared" si="31"/>
        <v>6.0771276516786389E-3</v>
      </c>
      <c r="AP246" s="57">
        <f t="shared" si="32"/>
        <v>-9.6606615751606451E-2</v>
      </c>
      <c r="AQ246" s="57">
        <f t="shared" si="33"/>
        <v>3.5435606086462956E-2</v>
      </c>
      <c r="AR246" s="58">
        <f t="shared" si="34"/>
        <v>-1.5811817823453728E-2</v>
      </c>
      <c r="AS246" s="58">
        <f t="shared" si="35"/>
        <v>1.1119781485930515E-2</v>
      </c>
      <c r="AT246" s="58">
        <f t="shared" si="36"/>
        <v>0.20455609898926302</v>
      </c>
    </row>
    <row r="247" spans="1:46">
      <c r="A247" t="s">
        <v>155</v>
      </c>
      <c r="B247" t="s">
        <v>341</v>
      </c>
      <c r="C247" t="s">
        <v>628</v>
      </c>
      <c r="D247" t="s">
        <v>629</v>
      </c>
      <c r="E247">
        <v>12535.919639384436</v>
      </c>
      <c r="F247">
        <v>12398.656358861223</v>
      </c>
      <c r="G247">
        <v>12796.127323352981</v>
      </c>
      <c r="H247">
        <v>13536.220948388112</v>
      </c>
      <c r="I247">
        <v>12679.874810598982</v>
      </c>
      <c r="J247">
        <v>13449.275627779947</v>
      </c>
      <c r="K247">
        <v>14205.066788743979</v>
      </c>
      <c r="L247">
        <v>15036.176989638614</v>
      </c>
      <c r="M247">
        <v>15158.99950644099</v>
      </c>
      <c r="N247">
        <v>14445.385739693907</v>
      </c>
      <c r="O247">
        <v>15223.351693472137</v>
      </c>
      <c r="P247">
        <v>14136.670597030765</v>
      </c>
      <c r="Q247">
        <v>14839.130582314488</v>
      </c>
      <c r="R247">
        <v>15488.110212293905</v>
      </c>
      <c r="S247">
        <v>16775.07919566951</v>
      </c>
      <c r="T247">
        <v>18038.812925232367</v>
      </c>
      <c r="U247">
        <v>19043.622276512189</v>
      </c>
      <c r="V247">
        <v>19757.820311461699</v>
      </c>
      <c r="W247">
        <v>19680.940012927014</v>
      </c>
      <c r="X247">
        <v>18497.009059499665</v>
      </c>
      <c r="Y247">
        <v>19790.068596151716</v>
      </c>
      <c r="Z247">
        <v>21716.265153790908</v>
      </c>
      <c r="AA247">
        <v>22422.536449800216</v>
      </c>
      <c r="AB247">
        <v>23912.732066547018</v>
      </c>
      <c r="AC247">
        <v>24600.518214851159</v>
      </c>
      <c r="AD247">
        <v>25594.659687706713</v>
      </c>
      <c r="AE247">
        <v>25996.966256166961</v>
      </c>
      <c r="AF247">
        <v>27582.832348690208</v>
      </c>
      <c r="AG247">
        <v>28157.977916184842</v>
      </c>
      <c r="AH247">
        <v>28150.05894867027</v>
      </c>
      <c r="AI247">
        <v>28473.205858382837</v>
      </c>
      <c r="AJ247">
        <v>31466.559924485671</v>
      </c>
      <c r="AK247">
        <v>32997.70007206306</v>
      </c>
      <c r="AL247" s="57">
        <f t="shared" si="28"/>
        <v>1.571837927790376E-2</v>
      </c>
      <c r="AM247" s="57">
        <f t="shared" si="29"/>
        <v>6.1001967571775811E-2</v>
      </c>
      <c r="AN247" s="57">
        <f t="shared" si="30"/>
        <v>2.0851577540112371E-2</v>
      </c>
      <c r="AO247" s="57">
        <f t="shared" si="31"/>
        <v>-2.8123352955753208E-4</v>
      </c>
      <c r="AP247" s="57">
        <f t="shared" si="32"/>
        <v>1.1479439893955567E-2</v>
      </c>
      <c r="AQ247" s="57">
        <f t="shared" si="33"/>
        <v>0.10512880358435497</v>
      </c>
      <c r="AR247" s="58">
        <f t="shared" si="34"/>
        <v>2.3262937869071555E-2</v>
      </c>
      <c r="AS247" s="58">
        <f t="shared" si="35"/>
        <v>2.719077052744355E-2</v>
      </c>
      <c r="AT247" s="58">
        <f t="shared" si="36"/>
        <v>0.47818826376270213</v>
      </c>
    </row>
    <row r="248" spans="1:46">
      <c r="A248" t="s">
        <v>156</v>
      </c>
      <c r="B248" t="s">
        <v>342</v>
      </c>
      <c r="C248" t="s">
        <v>628</v>
      </c>
      <c r="D248" t="s">
        <v>629</v>
      </c>
      <c r="E248">
        <v>7137.6037201332883</v>
      </c>
      <c r="F248">
        <v>6628.0584506302857</v>
      </c>
      <c r="G248">
        <v>5485.9747626574826</v>
      </c>
      <c r="H248">
        <v>5422.7922575018747</v>
      </c>
      <c r="I248">
        <v>4374.6963076118782</v>
      </c>
      <c r="J248">
        <v>3969.82603350925</v>
      </c>
      <c r="K248">
        <v>4162.464492433819</v>
      </c>
      <c r="L248">
        <v>3635.0550877346823</v>
      </c>
      <c r="M248">
        <v>3833.5413166170997</v>
      </c>
      <c r="N248">
        <v>4397.054574984907</v>
      </c>
      <c r="O248">
        <v>4568.4605502119657</v>
      </c>
      <c r="P248">
        <v>4699.0695917846851</v>
      </c>
      <c r="Q248">
        <v>4647.1149998227947</v>
      </c>
      <c r="R248">
        <v>4738.4963261349967</v>
      </c>
      <c r="S248">
        <v>4912.672868630525</v>
      </c>
      <c r="T248">
        <v>5477.9985097697045</v>
      </c>
      <c r="U248">
        <v>5995.361318292541</v>
      </c>
      <c r="V248">
        <v>6564.5042082389573</v>
      </c>
      <c r="W248">
        <v>7418.4813593957242</v>
      </c>
      <c r="X248">
        <v>7748.1434069045417</v>
      </c>
      <c r="Y248">
        <v>8321.2195999110409</v>
      </c>
      <c r="Z248">
        <v>9379.143875962016</v>
      </c>
      <c r="AA248">
        <v>10233.400187419362</v>
      </c>
      <c r="AB248">
        <v>11071.517114994449</v>
      </c>
      <c r="AC248">
        <v>11989.653763765038</v>
      </c>
      <c r="AD248">
        <v>12540.283875778327</v>
      </c>
      <c r="AE248">
        <v>13086.013407818111</v>
      </c>
      <c r="AF248">
        <v>13703.512723974109</v>
      </c>
      <c r="AG248">
        <v>14321.139572394875</v>
      </c>
      <c r="AH248">
        <v>14992.603965093627</v>
      </c>
      <c r="AI248">
        <v>14269.641029788265</v>
      </c>
      <c r="AL248" s="57">
        <f t="shared" si="28"/>
        <v>4.3518116291917916E-2</v>
      </c>
      <c r="AM248" s="57">
        <f t="shared" si="29"/>
        <v>4.7187733720880864E-2</v>
      </c>
      <c r="AN248" s="57">
        <f t="shared" si="30"/>
        <v>4.5070695438567142E-2</v>
      </c>
      <c r="AO248" s="57">
        <f t="shared" si="31"/>
        <v>4.6886240393400842E-2</v>
      </c>
      <c r="AP248" s="57">
        <f t="shared" si="32"/>
        <v>-4.8221305450913882E-2</v>
      </c>
      <c r="AQ248" s="57">
        <f t="shared" si="33"/>
        <v>-1</v>
      </c>
      <c r="AR248" s="58">
        <f t="shared" si="34"/>
        <v>2.2730841025483742E-2</v>
      </c>
      <c r="AS248" s="58">
        <f t="shared" si="35"/>
        <v>4.6381556517616281E-2</v>
      </c>
      <c r="AT248" s="58">
        <f t="shared" si="36"/>
        <v>1.5007006532449441</v>
      </c>
    </row>
    <row r="249" spans="1:46">
      <c r="A249" t="s">
        <v>591</v>
      </c>
      <c r="B249" t="s">
        <v>592</v>
      </c>
      <c r="C249" t="s">
        <v>628</v>
      </c>
      <c r="D249" t="s">
        <v>629</v>
      </c>
      <c r="Z249">
        <v>25731.283253135301</v>
      </c>
      <c r="AA249">
        <v>24476.341780193252</v>
      </c>
      <c r="AB249">
        <v>23624.287678008353</v>
      </c>
      <c r="AC249">
        <v>24661.145052600015</v>
      </c>
      <c r="AD249">
        <v>26284.721993152642</v>
      </c>
      <c r="AE249">
        <v>26931.728025536755</v>
      </c>
      <c r="AF249">
        <v>25207.831686330395</v>
      </c>
      <c r="AG249">
        <v>25567.918065806894</v>
      </c>
      <c r="AH249">
        <v>25933.511206129529</v>
      </c>
      <c r="AI249">
        <v>18474.865994876869</v>
      </c>
      <c r="AJ249">
        <v>19758.922573990258</v>
      </c>
      <c r="AK249">
        <v>19406.857461263327</v>
      </c>
      <c r="AL249" s="57">
        <f t="shared" si="28"/>
        <v>2.4615289161234545E-2</v>
      </c>
      <c r="AM249" s="57">
        <f t="shared" si="29"/>
        <v>-6.4009867379165405E-2</v>
      </c>
      <c r="AN249" s="57">
        <f t="shared" si="30"/>
        <v>1.4284702625643337E-2</v>
      </c>
      <c r="AO249" s="57">
        <f t="shared" si="31"/>
        <v>1.4298901435058917E-2</v>
      </c>
      <c r="AP249" s="57">
        <f t="shared" si="32"/>
        <v>-0.2876064545201179</v>
      </c>
      <c r="AQ249" s="57">
        <f t="shared" si="33"/>
        <v>6.9502890005776544E-2</v>
      </c>
      <c r="AR249" s="58">
        <f t="shared" si="34"/>
        <v>-8.0758179459645266E-2</v>
      </c>
      <c r="AS249" s="58">
        <f t="shared" si="35"/>
        <v>-1.1808754439487716E-2</v>
      </c>
      <c r="AT249" s="58" t="e">
        <f t="shared" si="36"/>
        <v>#DIV/0!</v>
      </c>
    </row>
    <row r="250" spans="1:46">
      <c r="A250" t="s">
        <v>609</v>
      </c>
      <c r="B250" t="s">
        <v>610</v>
      </c>
      <c r="C250" t="s">
        <v>628</v>
      </c>
      <c r="D250" t="s">
        <v>629</v>
      </c>
      <c r="E250">
        <v>2703.2937749406374</v>
      </c>
      <c r="F250">
        <v>2749.3587831824539</v>
      </c>
      <c r="G250">
        <v>2792.5954887012954</v>
      </c>
      <c r="H250">
        <v>2891.8139321530862</v>
      </c>
      <c r="I250">
        <v>3175.1775038200499</v>
      </c>
      <c r="J250">
        <v>3008.0954002926205</v>
      </c>
      <c r="K250">
        <v>2821.119201068856</v>
      </c>
      <c r="L250">
        <v>3097.2014345499106</v>
      </c>
      <c r="M250">
        <v>3575.8184913154241</v>
      </c>
      <c r="N250">
        <v>3517.7065017569857</v>
      </c>
      <c r="O250">
        <v>3484.2904216965239</v>
      </c>
      <c r="P250">
        <v>3490.447051690167</v>
      </c>
      <c r="Q250">
        <v>3827.6446929176277</v>
      </c>
      <c r="R250">
        <v>3638.8823406369766</v>
      </c>
      <c r="S250">
        <v>3511.5057478086705</v>
      </c>
      <c r="T250">
        <v>3307.3072429204499</v>
      </c>
      <c r="U250">
        <v>3348.1147641386938</v>
      </c>
      <c r="V250">
        <v>3545.2040754519544</v>
      </c>
      <c r="W250">
        <v>3736.2695910448488</v>
      </c>
      <c r="X250">
        <v>3456.9827211531406</v>
      </c>
      <c r="Y250">
        <v>3334.6648786045776</v>
      </c>
      <c r="Z250">
        <v>3512.0934155821569</v>
      </c>
      <c r="AA250">
        <v>3388.5975542883252</v>
      </c>
      <c r="AB250">
        <v>3515.2006996897494</v>
      </c>
      <c r="AC250">
        <v>3521.3286759530861</v>
      </c>
      <c r="AD250">
        <v>3895.9979499522542</v>
      </c>
      <c r="AE250">
        <v>4126.009470980599</v>
      </c>
      <c r="AF250">
        <v>4236.4030229364544</v>
      </c>
      <c r="AG250">
        <v>4280.5456444150386</v>
      </c>
      <c r="AH250">
        <v>4831.7337254998374</v>
      </c>
      <c r="AI250">
        <v>4577.9681550971181</v>
      </c>
      <c r="AJ250">
        <v>4604.4012490853984</v>
      </c>
      <c r="AK250">
        <v>4591.3307133217249</v>
      </c>
      <c r="AL250" s="57">
        <f t="shared" si="28"/>
        <v>5.9037895805659643E-2</v>
      </c>
      <c r="AM250" s="57">
        <f t="shared" si="29"/>
        <v>2.6755525582838509E-2</v>
      </c>
      <c r="AN250" s="57">
        <f t="shared" si="30"/>
        <v>1.0419835232764726E-2</v>
      </c>
      <c r="AO250" s="57">
        <f t="shared" si="31"/>
        <v>0.12876584596264054</v>
      </c>
      <c r="AP250" s="57">
        <f t="shared" si="32"/>
        <v>-5.2520603331978423E-2</v>
      </c>
      <c r="AQ250" s="57">
        <f t="shared" si="33"/>
        <v>5.7739794364557954E-3</v>
      </c>
      <c r="AR250" s="58">
        <f t="shared" si="34"/>
        <v>2.8355150861566342E-2</v>
      </c>
      <c r="AS250" s="58">
        <f t="shared" si="35"/>
        <v>5.531373559274793E-2</v>
      </c>
      <c r="AT250" s="58">
        <f t="shared" si="36"/>
        <v>0.44312070101420381</v>
      </c>
    </row>
    <row r="251" spans="1:46">
      <c r="A251" t="s">
        <v>157</v>
      </c>
      <c r="B251" t="s">
        <v>343</v>
      </c>
      <c r="C251" t="s">
        <v>628</v>
      </c>
      <c r="D251" t="s">
        <v>629</v>
      </c>
      <c r="E251">
        <v>901.66080949625893</v>
      </c>
      <c r="F251">
        <v>921.08505158802961</v>
      </c>
      <c r="G251">
        <v>920.65153005698039</v>
      </c>
      <c r="H251">
        <v>963.43756659719304</v>
      </c>
      <c r="I251">
        <v>991.40829310268327</v>
      </c>
      <c r="J251">
        <v>1075.9356484157322</v>
      </c>
      <c r="K251">
        <v>1142.1360204740363</v>
      </c>
      <c r="L251">
        <v>1165.9616410959507</v>
      </c>
      <c r="M251">
        <v>1187.2966490855144</v>
      </c>
      <c r="N251">
        <v>1242.0518873231395</v>
      </c>
      <c r="O251">
        <v>1241.5328658524784</v>
      </c>
      <c r="P251">
        <v>1266.7273614078561</v>
      </c>
      <c r="Q251">
        <v>1335.1952765993219</v>
      </c>
      <c r="R251">
        <v>1377.9520344516632</v>
      </c>
      <c r="S251">
        <v>1428.8487113022848</v>
      </c>
      <c r="T251">
        <v>1475.8116501560921</v>
      </c>
      <c r="U251">
        <v>1588.0022549747569</v>
      </c>
      <c r="V251">
        <v>1671.8217498465476</v>
      </c>
      <c r="W251">
        <v>1764.9931162582316</v>
      </c>
      <c r="X251">
        <v>1830.8716668072996</v>
      </c>
      <c r="Y251">
        <v>1878.5209178092628</v>
      </c>
      <c r="Z251">
        <v>1996.0655767503117</v>
      </c>
      <c r="AA251">
        <v>2013.5463413855734</v>
      </c>
      <c r="AB251">
        <v>2026.6228394451184</v>
      </c>
      <c r="AC251">
        <v>2067.7954169175091</v>
      </c>
      <c r="AD251">
        <v>2108.860257673155</v>
      </c>
      <c r="AE251">
        <v>2137.2072777557682</v>
      </c>
      <c r="AF251">
        <v>2128.3968687571351</v>
      </c>
      <c r="AG251">
        <v>2186.907146976203</v>
      </c>
      <c r="AH251">
        <v>2250.014921646859</v>
      </c>
      <c r="AI251">
        <v>2240.4902372908259</v>
      </c>
      <c r="AJ251">
        <v>2246.4141107733972</v>
      </c>
      <c r="AK251">
        <v>2281.4278125751607</v>
      </c>
      <c r="AL251" s="57">
        <f t="shared" si="28"/>
        <v>1.3441867463465948E-2</v>
      </c>
      <c r="AM251" s="57">
        <f t="shared" si="29"/>
        <v>-4.1223933168919391E-3</v>
      </c>
      <c r="AN251" s="57">
        <f t="shared" si="30"/>
        <v>2.7490304594008658E-2</v>
      </c>
      <c r="AO251" s="57">
        <f t="shared" si="31"/>
        <v>2.8857089226634054E-2</v>
      </c>
      <c r="AP251" s="57">
        <f t="shared" si="32"/>
        <v>-4.2331649734400978E-3</v>
      </c>
      <c r="AQ251" s="57">
        <f t="shared" si="33"/>
        <v>2.6440077193705292E-3</v>
      </c>
      <c r="AR251" s="58">
        <f t="shared" si="34"/>
        <v>1.1997958882577668E-2</v>
      </c>
      <c r="AS251" s="58">
        <f t="shared" si="35"/>
        <v>1.7408333501250258E-2</v>
      </c>
      <c r="AT251" s="58">
        <f t="shared" si="36"/>
        <v>0.41688395882197632</v>
      </c>
    </row>
    <row r="252" spans="1:46">
      <c r="A252" t="s">
        <v>158</v>
      </c>
      <c r="B252" t="s">
        <v>344</v>
      </c>
      <c r="C252" t="s">
        <v>628</v>
      </c>
      <c r="D252" t="s">
        <v>629</v>
      </c>
      <c r="E252">
        <v>16428.48046875</v>
      </c>
      <c r="F252">
        <v>14967.7333984375</v>
      </c>
      <c r="G252">
        <v>13447.1640625</v>
      </c>
      <c r="H252">
        <v>11531.298828125</v>
      </c>
      <c r="I252">
        <v>8934.775390625</v>
      </c>
      <c r="J252">
        <v>7906.95703125</v>
      </c>
      <c r="K252">
        <v>7179.677734375</v>
      </c>
      <c r="L252">
        <v>7028.04638671875</v>
      </c>
      <c r="M252">
        <v>6956.39892578125</v>
      </c>
      <c r="N252">
        <v>7008.24365234375</v>
      </c>
      <c r="O252">
        <v>7496.81298828125</v>
      </c>
      <c r="P252">
        <v>8242.703125</v>
      </c>
      <c r="Q252">
        <v>8765.6826171875</v>
      </c>
      <c r="R252">
        <v>9678.0869140625</v>
      </c>
      <c r="S252">
        <v>10902.0380859375</v>
      </c>
      <c r="T252">
        <v>11319.5107421875</v>
      </c>
      <c r="U252">
        <v>12259.158203125</v>
      </c>
      <c r="V252">
        <v>13345.771484375</v>
      </c>
      <c r="W252">
        <v>13719.271484375</v>
      </c>
      <c r="X252">
        <v>11694.4482421875</v>
      </c>
      <c r="Y252">
        <v>12221.4404296875</v>
      </c>
      <c r="Z252">
        <v>12933.3564453125</v>
      </c>
      <c r="AA252">
        <v>12985.0869140625</v>
      </c>
      <c r="AB252">
        <v>13020.6005859375</v>
      </c>
      <c r="AC252">
        <v>12385.8134765625</v>
      </c>
      <c r="AD252">
        <v>11216.1181640625</v>
      </c>
      <c r="AE252">
        <v>11536.31640625</v>
      </c>
      <c r="AF252">
        <v>11860.560546875</v>
      </c>
      <c r="AG252">
        <v>12336.9267578125</v>
      </c>
      <c r="AH252">
        <v>12804.955078125</v>
      </c>
      <c r="AI252">
        <v>12407.7900390625</v>
      </c>
      <c r="AJ252">
        <v>12949.326171875</v>
      </c>
      <c r="AK252">
        <v>10731.4404296875</v>
      </c>
      <c r="AL252" s="57">
        <f t="shared" si="28"/>
        <v>2.854804465358125E-2</v>
      </c>
      <c r="AM252" s="57">
        <f t="shared" si="29"/>
        <v>2.8106384153033032E-2</v>
      </c>
      <c r="AN252" s="57">
        <f t="shared" si="30"/>
        <v>4.0163886778775575E-2</v>
      </c>
      <c r="AO252" s="57">
        <f t="shared" si="31"/>
        <v>3.793718885589685E-2</v>
      </c>
      <c r="AP252" s="57">
        <f t="shared" si="32"/>
        <v>-3.1016511704987249E-2</v>
      </c>
      <c r="AQ252" s="57">
        <f t="shared" si="33"/>
        <v>4.3644849816737954E-2</v>
      </c>
      <c r="AR252" s="58">
        <f t="shared" si="34"/>
        <v>1.8797737020679554E-2</v>
      </c>
      <c r="AS252" s="58">
        <f t="shared" si="35"/>
        <v>3.5402486595901818E-2</v>
      </c>
      <c r="AT252" s="58">
        <f t="shared" si="36"/>
        <v>4.4521562244042995E-2</v>
      </c>
    </row>
    <row r="253" spans="1:46">
      <c r="A253" t="s">
        <v>159</v>
      </c>
      <c r="B253" t="s">
        <v>345</v>
      </c>
      <c r="C253" t="s">
        <v>628</v>
      </c>
      <c r="D253" t="s">
        <v>629</v>
      </c>
      <c r="E253">
        <v>105893.62605910434</v>
      </c>
      <c r="F253">
        <v>101048.69623940313</v>
      </c>
      <c r="G253">
        <v>99106.791640077921</v>
      </c>
      <c r="H253">
        <v>95524.456925964419</v>
      </c>
      <c r="I253">
        <v>97475.980854088062</v>
      </c>
      <c r="J253">
        <v>99510.350680425836</v>
      </c>
      <c r="K253">
        <v>99602.61741835656</v>
      </c>
      <c r="L253">
        <v>100956.7064665059</v>
      </c>
      <c r="M253">
        <v>95185.305822223003</v>
      </c>
      <c r="N253">
        <v>92368.813265484801</v>
      </c>
      <c r="O253">
        <v>96835.888826648239</v>
      </c>
      <c r="P253">
        <v>93106.202135067535</v>
      </c>
      <c r="Q253">
        <v>90661.725151550825</v>
      </c>
      <c r="R253">
        <v>93989.959847363643</v>
      </c>
      <c r="S253">
        <v>98342.236628348153</v>
      </c>
      <c r="T253">
        <v>96188.128006193612</v>
      </c>
      <c r="U253">
        <v>92323.562777996951</v>
      </c>
      <c r="V253">
        <v>79468.995468640656</v>
      </c>
      <c r="W253">
        <v>68909.610262661969</v>
      </c>
      <c r="X253">
        <v>57094.786147924955</v>
      </c>
      <c r="Y253">
        <v>54664.611741757231</v>
      </c>
      <c r="Z253">
        <v>57815.170255927347</v>
      </c>
      <c r="AA253">
        <v>59949.24457491465</v>
      </c>
      <c r="AB253">
        <v>62354.823203217282</v>
      </c>
      <c r="AC253">
        <v>64334.091552048863</v>
      </c>
      <c r="AD253">
        <v>68076.635890897975</v>
      </c>
      <c r="AE253">
        <v>71244.585814816543</v>
      </c>
      <c r="AF253">
        <v>71182.370716957434</v>
      </c>
      <c r="AG253">
        <v>71550.554332029104</v>
      </c>
      <c r="AH253">
        <v>71782.153836257494</v>
      </c>
      <c r="AI253">
        <v>67668.286641326529</v>
      </c>
      <c r="AJ253">
        <v>69733.79377435385</v>
      </c>
      <c r="AK253">
        <v>74299.012980471482</v>
      </c>
      <c r="AL253" s="57">
        <f t="shared" si="28"/>
        <v>4.6535053950016517E-2</v>
      </c>
      <c r="AM253" s="57">
        <f t="shared" si="29"/>
        <v>-8.7326071374493463E-4</v>
      </c>
      <c r="AN253" s="57">
        <f t="shared" si="30"/>
        <v>5.172398887017671E-3</v>
      </c>
      <c r="AO253" s="57">
        <f t="shared" si="31"/>
        <v>3.23686526806846E-3</v>
      </c>
      <c r="AP253" s="57">
        <f t="shared" si="32"/>
        <v>-5.7310445216162229E-2</v>
      </c>
      <c r="AQ253" s="57">
        <f t="shared" si="33"/>
        <v>3.0524005195749541E-2</v>
      </c>
      <c r="AR253" s="58">
        <f t="shared" si="34"/>
        <v>-1.2443610443705257E-2</v>
      </c>
      <c r="AS253" s="58">
        <f t="shared" si="35"/>
        <v>2.512001147113732E-3</v>
      </c>
      <c r="AT253" s="58">
        <f t="shared" si="36"/>
        <v>-0.22249367684318824</v>
      </c>
    </row>
    <row r="254" spans="1:46">
      <c r="A254" t="s">
        <v>160</v>
      </c>
      <c r="B254" t="s">
        <v>346</v>
      </c>
      <c r="C254" t="s">
        <v>628</v>
      </c>
      <c r="D254" t="s">
        <v>629</v>
      </c>
      <c r="E254">
        <v>31308.140874940811</v>
      </c>
      <c r="F254">
        <v>30867.170144714986</v>
      </c>
      <c r="G254">
        <v>30907.276790814583</v>
      </c>
      <c r="H254">
        <v>31600.962995450507</v>
      </c>
      <c r="I254">
        <v>32732.899220807136</v>
      </c>
      <c r="J254">
        <v>33472.919240635827</v>
      </c>
      <c r="K254">
        <v>34024.741044986265</v>
      </c>
      <c r="L254">
        <v>35472.564638293974</v>
      </c>
      <c r="M254">
        <v>36486.057771785352</v>
      </c>
      <c r="N254">
        <v>37460.668756882747</v>
      </c>
      <c r="O254">
        <v>38854.727520231907</v>
      </c>
      <c r="P254">
        <v>39540.475646554078</v>
      </c>
      <c r="Q254">
        <v>40070.651174929706</v>
      </c>
      <c r="R254">
        <v>41130.113666674639</v>
      </c>
      <c r="S254">
        <v>41855.788760112264</v>
      </c>
      <c r="T254">
        <v>42678.598137204754</v>
      </c>
      <c r="U254">
        <v>43281.317978854226</v>
      </c>
      <c r="V254">
        <v>44046.503467355491</v>
      </c>
      <c r="W254">
        <v>43633.753385942109</v>
      </c>
      <c r="X254">
        <v>41351.692887961639</v>
      </c>
      <c r="Y254">
        <v>42025.83880409698</v>
      </c>
      <c r="Z254">
        <v>42143.863851625087</v>
      </c>
      <c r="AA254">
        <v>42458.037362192954</v>
      </c>
      <c r="AB254">
        <v>42942.149408486068</v>
      </c>
      <c r="AC254">
        <v>43990.996721985553</v>
      </c>
      <c r="AD254">
        <v>44688.244953260888</v>
      </c>
      <c r="AE254">
        <v>45311.131530285245</v>
      </c>
      <c r="AF254">
        <v>46104.055396990829</v>
      </c>
      <c r="AG254">
        <v>46606.877269946621</v>
      </c>
      <c r="AH254">
        <v>47088.205526678226</v>
      </c>
      <c r="AI254">
        <v>41741.0214460528</v>
      </c>
      <c r="AJ254">
        <v>44949.09303522898</v>
      </c>
      <c r="AK254">
        <v>46831.085434041546</v>
      </c>
      <c r="AL254" s="57">
        <f t="shared" si="28"/>
        <v>1.3938488246200538E-2</v>
      </c>
      <c r="AM254" s="57">
        <f t="shared" si="29"/>
        <v>1.7499537970611163E-2</v>
      </c>
      <c r="AN254" s="57">
        <f t="shared" si="30"/>
        <v>1.0906239562357692E-2</v>
      </c>
      <c r="AO254" s="57">
        <f t="shared" si="31"/>
        <v>1.0327408419657822E-2</v>
      </c>
      <c r="AP254" s="57">
        <f t="shared" si="32"/>
        <v>-0.11355676056918187</v>
      </c>
      <c r="AQ254" s="57">
        <f t="shared" si="33"/>
        <v>7.6856566467171289E-2</v>
      </c>
      <c r="AR254" s="58">
        <f t="shared" si="34"/>
        <v>-1.87058936541388E-2</v>
      </c>
      <c r="AS254" s="58">
        <f t="shared" si="35"/>
        <v>1.2911061984208891E-2</v>
      </c>
      <c r="AT254" s="58">
        <f t="shared" si="36"/>
        <v>8.7956830466297625E-2</v>
      </c>
    </row>
    <row r="255" spans="1:46">
      <c r="A255" t="s">
        <v>613</v>
      </c>
      <c r="B255" t="s">
        <v>347</v>
      </c>
      <c r="C255" t="s">
        <v>628</v>
      </c>
      <c r="D255" t="s">
        <v>629</v>
      </c>
      <c r="E255">
        <v>40451.498404837032</v>
      </c>
      <c r="F255">
        <v>39871.34296404638</v>
      </c>
      <c r="G255">
        <v>40707.29063061512</v>
      </c>
      <c r="H255">
        <v>41279.516501591272</v>
      </c>
      <c r="I255">
        <v>42419.195365040665</v>
      </c>
      <c r="J255">
        <v>43042.2138221145</v>
      </c>
      <c r="K255">
        <v>44149.371128754996</v>
      </c>
      <c r="L255">
        <v>45560.92014455951</v>
      </c>
      <c r="M255">
        <v>47050.995082835871</v>
      </c>
      <c r="N255">
        <v>48743.88283681561</v>
      </c>
      <c r="O255">
        <v>50169.856362262195</v>
      </c>
      <c r="P255">
        <v>50149.828691668394</v>
      </c>
      <c r="Q255">
        <v>50529.349581756978</v>
      </c>
      <c r="R255">
        <v>51497.73468846445</v>
      </c>
      <c r="S255">
        <v>52989.030694418398</v>
      </c>
      <c r="T255">
        <v>54331.65833613991</v>
      </c>
      <c r="U255">
        <v>55307.719148745171</v>
      </c>
      <c r="V255">
        <v>55885.646174093767</v>
      </c>
      <c r="W255">
        <v>55427.178272998703</v>
      </c>
      <c r="X255">
        <v>53514.931796791847</v>
      </c>
      <c r="Y255">
        <v>54510.465619526462</v>
      </c>
      <c r="Z255">
        <v>54954.463914096414</v>
      </c>
      <c r="AA255">
        <v>55796.971918901792</v>
      </c>
      <c r="AB255">
        <v>56432.327767813746</v>
      </c>
      <c r="AC255">
        <v>57301.600424339777</v>
      </c>
      <c r="AD255">
        <v>58420.703040253313</v>
      </c>
      <c r="AE255">
        <v>58965.987488542924</v>
      </c>
      <c r="AF255">
        <v>59907.754260884692</v>
      </c>
      <c r="AG255">
        <v>61348.456595947406</v>
      </c>
      <c r="AH255">
        <v>62470.929912866923</v>
      </c>
      <c r="AI255">
        <v>60158.910452830198</v>
      </c>
      <c r="AJ255">
        <v>63635.823810408008</v>
      </c>
      <c r="AK255">
        <v>64702.978310546714</v>
      </c>
      <c r="AL255" s="57">
        <f t="shared" si="28"/>
        <v>9.3337536166570312E-3</v>
      </c>
      <c r="AM255" s="57">
        <f t="shared" si="29"/>
        <v>1.5971355902837277E-2</v>
      </c>
      <c r="AN255" s="57">
        <f t="shared" si="30"/>
        <v>2.4048678720099925E-2</v>
      </c>
      <c r="AO255" s="57">
        <f t="shared" si="31"/>
        <v>1.8296683880938351E-2</v>
      </c>
      <c r="AP255" s="57">
        <f t="shared" si="32"/>
        <v>-3.7009525282583097E-2</v>
      </c>
      <c r="AQ255" s="57">
        <f t="shared" si="33"/>
        <v>5.7795484183577626E-2</v>
      </c>
      <c r="AR255" s="58">
        <f t="shared" si="34"/>
        <v>5.3267983053231129E-3</v>
      </c>
      <c r="AS255" s="58">
        <f t="shared" si="35"/>
        <v>1.9438906167958517E-2</v>
      </c>
      <c r="AT255" s="58">
        <f t="shared" si="36"/>
        <v>0.12951556987654719</v>
      </c>
    </row>
    <row r="256" spans="1:46">
      <c r="A256" t="s">
        <v>611</v>
      </c>
      <c r="B256" t="s">
        <v>612</v>
      </c>
      <c r="C256" t="s">
        <v>628</v>
      </c>
      <c r="D256" t="s">
        <v>629</v>
      </c>
      <c r="E256">
        <v>5830.1930023608011</v>
      </c>
      <c r="F256">
        <v>5789.0410987073219</v>
      </c>
      <c r="G256">
        <v>5712.8666963786218</v>
      </c>
      <c r="H256">
        <v>5835.1685447886111</v>
      </c>
      <c r="I256">
        <v>5915.0931327967546</v>
      </c>
      <c r="J256">
        <v>6038.075584407361</v>
      </c>
      <c r="K256">
        <v>6263.9418809808167</v>
      </c>
      <c r="L256">
        <v>6522.5369884822148</v>
      </c>
      <c r="M256">
        <v>6515.222434478711</v>
      </c>
      <c r="N256">
        <v>6662.394635791642</v>
      </c>
      <c r="O256">
        <v>7019.682033301553</v>
      </c>
      <c r="P256">
        <v>7188.477994329488</v>
      </c>
      <c r="Q256">
        <v>7451.5216483172871</v>
      </c>
      <c r="R256">
        <v>7813.5979489625724</v>
      </c>
      <c r="S256">
        <v>8353.5061181490892</v>
      </c>
      <c r="T256">
        <v>8891.2829166302636</v>
      </c>
      <c r="U256">
        <v>9557.453963874279</v>
      </c>
      <c r="V256">
        <v>10335.72513057672</v>
      </c>
      <c r="W256">
        <v>10877.664795926607</v>
      </c>
      <c r="X256">
        <v>10983.729291863783</v>
      </c>
      <c r="Y256">
        <v>11763.312768325241</v>
      </c>
      <c r="Z256">
        <v>12426.440642089547</v>
      </c>
      <c r="AA256">
        <v>13030.485083158805</v>
      </c>
      <c r="AB256">
        <v>13591.827592840546</v>
      </c>
      <c r="AC256">
        <v>14063.487284333796</v>
      </c>
      <c r="AD256">
        <v>14499.337542970517</v>
      </c>
      <c r="AE256">
        <v>14958.948715442755</v>
      </c>
      <c r="AF256">
        <v>15586.798040238795</v>
      </c>
      <c r="AG256">
        <v>16211.10850369216</v>
      </c>
      <c r="AH256">
        <v>16738.56349916412</v>
      </c>
      <c r="AI256">
        <v>16470.569432235483</v>
      </c>
      <c r="AJ256">
        <v>17607.421573651085</v>
      </c>
      <c r="AK256">
        <v>18096.590963962819</v>
      </c>
      <c r="AL256" s="57">
        <f t="shared" si="28"/>
        <v>3.1698770451417189E-2</v>
      </c>
      <c r="AM256" s="57">
        <f t="shared" si="29"/>
        <v>4.1971487217406137E-2</v>
      </c>
      <c r="AN256" s="57">
        <f t="shared" si="30"/>
        <v>4.005379821061697E-2</v>
      </c>
      <c r="AO256" s="57">
        <f t="shared" si="31"/>
        <v>3.2536639635212486E-2</v>
      </c>
      <c r="AP256" s="57">
        <f t="shared" si="32"/>
        <v>-1.6010577427508638E-2</v>
      </c>
      <c r="AQ256" s="57">
        <f t="shared" si="33"/>
        <v>6.9023244526725619E-2</v>
      </c>
      <c r="AR256" s="58">
        <f t="shared" si="34"/>
        <v>2.4637836908931739E-2</v>
      </c>
      <c r="AS256" s="58">
        <f t="shared" si="35"/>
        <v>3.8187308354411864E-2</v>
      </c>
      <c r="AT256" s="58">
        <f t="shared" si="36"/>
        <v>0.75136218938990884</v>
      </c>
    </row>
    <row r="257" spans="1:46">
      <c r="A257" t="s">
        <v>162</v>
      </c>
      <c r="B257" t="s">
        <v>348</v>
      </c>
      <c r="C257" t="s">
        <v>628</v>
      </c>
      <c r="D257" t="s">
        <v>629</v>
      </c>
      <c r="E257">
        <v>11112.736404581257</v>
      </c>
      <c r="F257">
        <v>11438.611172976467</v>
      </c>
      <c r="G257">
        <v>12274.008901317347</v>
      </c>
      <c r="H257">
        <v>12528.629309323866</v>
      </c>
      <c r="I257">
        <v>13364.204188373766</v>
      </c>
      <c r="J257">
        <v>13095.392983288257</v>
      </c>
      <c r="K257">
        <v>13747.293124327674</v>
      </c>
      <c r="L257">
        <v>14837.590706953555</v>
      </c>
      <c r="M257">
        <v>15424.362797517857</v>
      </c>
      <c r="N257">
        <v>15114.349627424874</v>
      </c>
      <c r="O257">
        <v>14762.947869072519</v>
      </c>
      <c r="P257">
        <v>14157.962762299579</v>
      </c>
      <c r="Q257">
        <v>13041.530457247647</v>
      </c>
      <c r="R257">
        <v>13131.614896828904</v>
      </c>
      <c r="S257">
        <v>13773.766507172137</v>
      </c>
      <c r="T257">
        <v>14784.068981507606</v>
      </c>
      <c r="U257">
        <v>15368.617879787642</v>
      </c>
      <c r="V257">
        <v>16342.627955307511</v>
      </c>
      <c r="W257">
        <v>17476.153177852895</v>
      </c>
      <c r="X257">
        <v>18174.008186849329</v>
      </c>
      <c r="Y257">
        <v>19542.557468893723</v>
      </c>
      <c r="Z257">
        <v>20496.434364218381</v>
      </c>
      <c r="AA257">
        <v>21161.856530121095</v>
      </c>
      <c r="AB257">
        <v>22077.448301467306</v>
      </c>
      <c r="AC257">
        <v>22722.050107133084</v>
      </c>
      <c r="AD257">
        <v>22731.520629657371</v>
      </c>
      <c r="AE257">
        <v>23041.505242480624</v>
      </c>
      <c r="AF257">
        <v>23384.740188579475</v>
      </c>
      <c r="AG257">
        <v>23388.129003540005</v>
      </c>
      <c r="AH257">
        <v>23552.842731429049</v>
      </c>
      <c r="AI257">
        <v>22073.374872663455</v>
      </c>
      <c r="AJ257">
        <v>23257.256408814894</v>
      </c>
      <c r="AK257">
        <v>24426.659348545789</v>
      </c>
      <c r="AL257" s="57">
        <f t="shared" si="28"/>
        <v>1.3636774146064918E-2</v>
      </c>
      <c r="AM257" s="57">
        <f t="shared" si="29"/>
        <v>1.4896376885397413E-2</v>
      </c>
      <c r="AN257" s="57">
        <f t="shared" si="30"/>
        <v>1.4491565581665138E-4</v>
      </c>
      <c r="AO257" s="57">
        <f t="shared" si="31"/>
        <v>7.0426209751157601E-3</v>
      </c>
      <c r="AP257" s="57">
        <f t="shared" si="32"/>
        <v>-6.2814831977431915E-2</v>
      </c>
      <c r="AQ257" s="57">
        <f t="shared" si="33"/>
        <v>5.3633916108478945E-2</v>
      </c>
      <c r="AR257" s="58">
        <f t="shared" si="34"/>
        <v>-1.0182729615275523E-2</v>
      </c>
      <c r="AS257" s="58">
        <f t="shared" si="35"/>
        <v>7.361304505443274E-3</v>
      </c>
      <c r="AT257" s="58">
        <f t="shared" si="36"/>
        <v>0.53252835848076241</v>
      </c>
    </row>
    <row r="258" spans="1:46">
      <c r="A258" t="s">
        <v>163</v>
      </c>
      <c r="B258" t="s">
        <v>349</v>
      </c>
      <c r="C258" t="s">
        <v>628</v>
      </c>
      <c r="D258" t="s">
        <v>629</v>
      </c>
      <c r="E258">
        <v>3638.8768403083859</v>
      </c>
      <c r="F258">
        <v>3544.5860939554846</v>
      </c>
      <c r="G258">
        <v>3074.6588206577185</v>
      </c>
      <c r="H258">
        <v>2936.4481281863586</v>
      </c>
      <c r="I258">
        <v>2729.6377755088088</v>
      </c>
      <c r="J258">
        <v>2656.6326336776283</v>
      </c>
      <c r="K258">
        <v>2650.6095986243986</v>
      </c>
      <c r="L258">
        <v>2736.3649443758964</v>
      </c>
      <c r="M258">
        <v>2808.4610100049558</v>
      </c>
      <c r="N258">
        <v>2897.8200356980306</v>
      </c>
      <c r="O258">
        <v>2967.6019103775106</v>
      </c>
      <c r="P258">
        <v>3052.2815040629421</v>
      </c>
      <c r="Q258">
        <v>3134.9611740504802</v>
      </c>
      <c r="R258">
        <v>3229.8479243220022</v>
      </c>
      <c r="S258">
        <v>3430.6285590527846</v>
      </c>
      <c r="T258">
        <v>3626.6208244032741</v>
      </c>
      <c r="U258">
        <v>3849.5943806837299</v>
      </c>
      <c r="V258">
        <v>4154.7025782407654</v>
      </c>
      <c r="W258">
        <v>4457.6992209966538</v>
      </c>
      <c r="X258">
        <v>4735.9952203506309</v>
      </c>
      <c r="Y258">
        <v>4953.9613678197247</v>
      </c>
      <c r="Z258">
        <v>5185.6846199257006</v>
      </c>
      <c r="AA258">
        <v>5472.8335071023675</v>
      </c>
      <c r="AB258">
        <v>5781.1565702678654</v>
      </c>
      <c r="AC258">
        <v>6075.1922241282828</v>
      </c>
      <c r="AD258">
        <v>6401.1151676695363</v>
      </c>
      <c r="AE258">
        <v>6663.949613942541</v>
      </c>
      <c r="AF258">
        <v>6840.7098600170457</v>
      </c>
      <c r="AG258">
        <v>7118.2037128924003</v>
      </c>
      <c r="AH258">
        <v>7403.7427803632308</v>
      </c>
      <c r="AI258">
        <v>7407.7276400851442</v>
      </c>
      <c r="AJ258">
        <v>7800.5015010093175</v>
      </c>
      <c r="AK258">
        <v>8073.2104399664267</v>
      </c>
      <c r="AL258" s="57">
        <f t="shared" si="28"/>
        <v>4.1060727605795481E-2</v>
      </c>
      <c r="AM258" s="57">
        <f t="shared" si="29"/>
        <v>2.652484732247689E-2</v>
      </c>
      <c r="AN258" s="57">
        <f t="shared" si="30"/>
        <v>4.0565066864955902E-2</v>
      </c>
      <c r="AO258" s="57">
        <f t="shared" si="31"/>
        <v>4.0113921852737343E-2</v>
      </c>
      <c r="AP258" s="57">
        <f t="shared" si="32"/>
        <v>5.3822233431479122E-4</v>
      </c>
      <c r="AQ258" s="57">
        <f t="shared" si="33"/>
        <v>5.3022179001124659E-2</v>
      </c>
      <c r="AR258" s="58">
        <f t="shared" si="34"/>
        <v>2.6935514593621233E-2</v>
      </c>
      <c r="AS258" s="58">
        <f t="shared" si="35"/>
        <v>3.5734612013390045E-2</v>
      </c>
      <c r="AT258" s="58">
        <f t="shared" si="36"/>
        <v>0.92325269839162782</v>
      </c>
    </row>
    <row r="259" spans="1:46">
      <c r="A259" t="s">
        <v>164</v>
      </c>
      <c r="B259" t="s">
        <v>350</v>
      </c>
      <c r="C259" t="s">
        <v>628</v>
      </c>
      <c r="D259" t="s">
        <v>629</v>
      </c>
      <c r="E259">
        <v>2774.1383495516075</v>
      </c>
      <c r="F259">
        <v>2791.2342769454517</v>
      </c>
      <c r="G259">
        <v>2792.9956189707054</v>
      </c>
      <c r="H259">
        <v>2744.8027735208848</v>
      </c>
      <c r="I259">
        <v>2921.9516705949877</v>
      </c>
      <c r="J259">
        <v>2881.194011531627</v>
      </c>
      <c r="K259">
        <v>2879.0289768144485</v>
      </c>
      <c r="L259">
        <v>2950.1051799472548</v>
      </c>
      <c r="M259">
        <v>2916.0752533548039</v>
      </c>
      <c r="N259">
        <v>2858.0988788144978</v>
      </c>
      <c r="O259">
        <v>2954.2694124284449</v>
      </c>
      <c r="P259">
        <v>2782.0536422079385</v>
      </c>
      <c r="Q259">
        <v>2571.0035722038569</v>
      </c>
      <c r="R259">
        <v>2614.8521890345373</v>
      </c>
      <c r="S259">
        <v>2653.0146209325558</v>
      </c>
      <c r="T259">
        <v>2726.8843699995427</v>
      </c>
      <c r="U259">
        <v>2887.400249969136</v>
      </c>
      <c r="V259">
        <v>2899.9063792255542</v>
      </c>
      <c r="W259">
        <v>2988.936707701474</v>
      </c>
      <c r="X259">
        <v>3006.0061324475532</v>
      </c>
      <c r="Y259">
        <v>2972.36874356407</v>
      </c>
      <c r="Z259">
        <v>2994.4371912243741</v>
      </c>
      <c r="AA259">
        <v>2953.9298355438714</v>
      </c>
      <c r="AB259">
        <v>2897.5642866370354</v>
      </c>
      <c r="AC259">
        <v>2917.6778749635278</v>
      </c>
      <c r="AD259">
        <v>2859.3992763052347</v>
      </c>
      <c r="AE259">
        <v>2921.8084063199644</v>
      </c>
      <c r="AF259">
        <v>3031.2431719429183</v>
      </c>
      <c r="AG259">
        <v>3045.0954177540939</v>
      </c>
      <c r="AH259">
        <v>3070.4040503814285</v>
      </c>
      <c r="AI259">
        <v>2848.9702397598171</v>
      </c>
      <c r="AJ259">
        <v>2800.4938655075521</v>
      </c>
      <c r="AK259">
        <v>2785.9038597746044</v>
      </c>
      <c r="AL259" s="57">
        <f t="shared" ref="AL259:AL267" si="37">(AE259-AD259)/AD259</f>
        <v>2.1825958526285816E-2</v>
      </c>
      <c r="AM259" s="57">
        <f t="shared" ref="AM259:AM267" si="38">(AF259-AE259)/AE259</f>
        <v>3.7454463265367756E-2</v>
      </c>
      <c r="AN259" s="57">
        <f t="shared" ref="AN259:AN267" si="39">(AG259-AF259)/AF259</f>
        <v>4.5698233448875176E-3</v>
      </c>
      <c r="AO259" s="57">
        <f t="shared" ref="AO259:AO267" si="40">(AH259-AG259)/AG259</f>
        <v>8.3112773674596362E-3</v>
      </c>
      <c r="AP259" s="57">
        <f t="shared" ref="AP259:AP267" si="41">(AI259-AH259)/AH259</f>
        <v>-7.2118785341656666E-2</v>
      </c>
      <c r="AQ259" s="57">
        <f t="shared" ref="AQ259:AQ267" si="42">(AJ259-AI259)/AI259</f>
        <v>-1.7015402118188444E-2</v>
      </c>
      <c r="AR259" s="58">
        <f t="shared" ref="AR259:AR267" si="43">AVERAGE(AM259:AP259)</f>
        <v>-5.4458053409854393E-3</v>
      </c>
      <c r="AS259" s="58">
        <f t="shared" ref="AS259:AS267" si="44">AVERAGE(AM259:AO259)</f>
        <v>1.6778521325904971E-2</v>
      </c>
      <c r="AT259" s="58">
        <f t="shared" ref="AT259:AT267" si="45">(AH259-U259)/U259</f>
        <v>6.3380129032768739E-2</v>
      </c>
    </row>
    <row r="260" spans="1:46">
      <c r="A260" t="s">
        <v>165</v>
      </c>
      <c r="B260" t="s">
        <v>351</v>
      </c>
      <c r="C260" t="s">
        <v>628</v>
      </c>
      <c r="D260" t="s">
        <v>629</v>
      </c>
      <c r="AL260" s="57" t="e">
        <f t="shared" si="37"/>
        <v>#DIV/0!</v>
      </c>
      <c r="AM260" s="57" t="e">
        <f t="shared" si="38"/>
        <v>#DIV/0!</v>
      </c>
      <c r="AN260" s="57" t="e">
        <f t="shared" si="39"/>
        <v>#DIV/0!</v>
      </c>
      <c r="AO260" s="57" t="e">
        <f t="shared" si="40"/>
        <v>#DIV/0!</v>
      </c>
      <c r="AP260" s="57" t="e">
        <f t="shared" si="41"/>
        <v>#DIV/0!</v>
      </c>
      <c r="AQ260" s="57" t="e">
        <f t="shared" si="42"/>
        <v>#DIV/0!</v>
      </c>
      <c r="AR260" s="58" t="e">
        <f t="shared" si="43"/>
        <v>#DIV/0!</v>
      </c>
      <c r="AS260" s="58" t="e">
        <f t="shared" si="44"/>
        <v>#DIV/0!</v>
      </c>
      <c r="AT260" s="58" t="e">
        <f t="shared" si="45"/>
        <v>#DIV/0!</v>
      </c>
    </row>
    <row r="261" spans="1:46">
      <c r="A261" t="s">
        <v>166</v>
      </c>
      <c r="B261" t="s">
        <v>352</v>
      </c>
      <c r="C261" t="s">
        <v>628</v>
      </c>
      <c r="D261" t="s">
        <v>629</v>
      </c>
      <c r="E261">
        <v>2099.3946490320727</v>
      </c>
      <c r="F261">
        <v>2177.4737439293094</v>
      </c>
      <c r="G261">
        <v>2317.2666678959372</v>
      </c>
      <c r="H261">
        <v>2455.5087825228316</v>
      </c>
      <c r="I261">
        <v>2623.7200219535239</v>
      </c>
      <c r="J261">
        <v>2825.0164432210231</v>
      </c>
      <c r="K261">
        <v>3039.9380407183098</v>
      </c>
      <c r="L261">
        <v>3239.6816458713106</v>
      </c>
      <c r="M261">
        <v>3378.9048339647443</v>
      </c>
      <c r="N261">
        <v>3495.0979683806618</v>
      </c>
      <c r="O261">
        <v>3690.8681664052842</v>
      </c>
      <c r="P261">
        <v>3879.3389578404758</v>
      </c>
      <c r="Q261">
        <v>4082.3734278660527</v>
      </c>
      <c r="R261">
        <v>4319.3740143385176</v>
      </c>
      <c r="S261">
        <v>4597.7572571643459</v>
      </c>
      <c r="T261">
        <v>4895.3466593247749</v>
      </c>
      <c r="U261">
        <v>5186.4320647684526</v>
      </c>
      <c r="V261">
        <v>5503.0724201803887</v>
      </c>
      <c r="W261">
        <v>5757.9239156681015</v>
      </c>
      <c r="X261">
        <v>6006.5801488422085</v>
      </c>
      <c r="Y261">
        <v>6324.5256356102036</v>
      </c>
      <c r="Z261">
        <v>6658.6671238301824</v>
      </c>
      <c r="AA261">
        <v>6950.2876915556826</v>
      </c>
      <c r="AB261">
        <v>7257.7292728971479</v>
      </c>
      <c r="AC261">
        <v>7641.9092524292209</v>
      </c>
      <c r="AD261">
        <v>8091.0901014048004</v>
      </c>
      <c r="AE261">
        <v>8545.7025940322692</v>
      </c>
      <c r="AF261">
        <v>9050.6885338620359</v>
      </c>
      <c r="AG261">
        <v>9636.0124945626503</v>
      </c>
      <c r="AH261">
        <v>10252.004622351169</v>
      </c>
      <c r="AI261">
        <v>10450.622381569274</v>
      </c>
      <c r="AJ261">
        <v>10628.219165721526</v>
      </c>
      <c r="AK261">
        <v>11396.531469460158</v>
      </c>
      <c r="AL261" s="57">
        <f t="shared" si="37"/>
        <v>5.6186803870659843E-2</v>
      </c>
      <c r="AM261" s="57">
        <f t="shared" si="38"/>
        <v>5.9092384069440257E-2</v>
      </c>
      <c r="AN261" s="57">
        <f t="shared" si="39"/>
        <v>6.4671760442390314E-2</v>
      </c>
      <c r="AO261" s="57">
        <f t="shared" si="40"/>
        <v>6.3926040790846517E-2</v>
      </c>
      <c r="AP261" s="57">
        <f t="shared" si="41"/>
        <v>1.937355342047771E-2</v>
      </c>
      <c r="AQ261" s="57">
        <f t="shared" si="42"/>
        <v>1.6993895451189803E-2</v>
      </c>
      <c r="AR261" s="58">
        <f t="shared" si="43"/>
        <v>5.1765934680788703E-2</v>
      </c>
      <c r="AS261" s="58">
        <f t="shared" si="44"/>
        <v>6.2563395100892358E-2</v>
      </c>
      <c r="AT261" s="58">
        <f t="shared" si="45"/>
        <v>0.97669698442466113</v>
      </c>
    </row>
    <row r="262" spans="1:46">
      <c r="A262" t="s">
        <v>618</v>
      </c>
      <c r="B262" t="s">
        <v>619</v>
      </c>
      <c r="C262" t="s">
        <v>628</v>
      </c>
      <c r="D262" t="s">
        <v>629</v>
      </c>
      <c r="AL262" s="57" t="e">
        <f t="shared" si="37"/>
        <v>#DIV/0!</v>
      </c>
      <c r="AM262" s="57" t="e">
        <f t="shared" si="38"/>
        <v>#DIV/0!</v>
      </c>
      <c r="AN262" s="57" t="e">
        <f t="shared" si="39"/>
        <v>#DIV/0!</v>
      </c>
      <c r="AO262" s="57" t="e">
        <f t="shared" si="40"/>
        <v>#DIV/0!</v>
      </c>
      <c r="AP262" s="57" t="e">
        <f t="shared" si="41"/>
        <v>#DIV/0!</v>
      </c>
      <c r="AQ262" s="57" t="e">
        <f t="shared" si="42"/>
        <v>#DIV/0!</v>
      </c>
      <c r="AR262" s="58" t="e">
        <f t="shared" si="43"/>
        <v>#DIV/0!</v>
      </c>
      <c r="AS262" s="58" t="e">
        <f t="shared" si="44"/>
        <v>#DIV/0!</v>
      </c>
      <c r="AT262" s="58" t="e">
        <f t="shared" si="45"/>
        <v>#DIV/0!</v>
      </c>
    </row>
    <row r="263" spans="1:46">
      <c r="A263" t="s">
        <v>560</v>
      </c>
      <c r="B263" t="s">
        <v>309</v>
      </c>
      <c r="C263" t="s">
        <v>628</v>
      </c>
      <c r="D263" t="s">
        <v>629</v>
      </c>
      <c r="I263">
        <v>3951.2054928502093</v>
      </c>
      <c r="J263">
        <v>4047.1284877726721</v>
      </c>
      <c r="K263">
        <v>3916.9257752594767</v>
      </c>
      <c r="L263">
        <v>4294.7460980298301</v>
      </c>
      <c r="M263">
        <v>4786.4802358771403</v>
      </c>
      <c r="N263">
        <v>5052.0640723653878</v>
      </c>
      <c r="O263">
        <v>4503.2488487191831</v>
      </c>
      <c r="P263">
        <v>3980.9333490389699</v>
      </c>
      <c r="Q263">
        <v>3395.8550277912168</v>
      </c>
      <c r="R263">
        <v>3774.1323929437108</v>
      </c>
      <c r="S263">
        <v>4485.525457710336</v>
      </c>
      <c r="T263">
        <v>4866.0284743012835</v>
      </c>
      <c r="U263">
        <v>4695.994726991019</v>
      </c>
      <c r="V263">
        <v>4750.9296924972514</v>
      </c>
      <c r="W263">
        <v>4965.372949506389</v>
      </c>
      <c r="X263">
        <v>5250.116075355777</v>
      </c>
      <c r="Y263">
        <v>5411.0664822781964</v>
      </c>
      <c r="Z263">
        <v>5782.6895932589077</v>
      </c>
      <c r="AA263">
        <v>5985.6832472668775</v>
      </c>
      <c r="AB263">
        <v>6118.2571813564837</v>
      </c>
      <c r="AC263">
        <v>5967.0734370087466</v>
      </c>
      <c r="AD263">
        <v>6048.976597214436</v>
      </c>
      <c r="AE263">
        <v>6438.9336402886765</v>
      </c>
      <c r="AF263">
        <v>6401.7408913507388</v>
      </c>
      <c r="AG263">
        <v>6318.2100676683176</v>
      </c>
      <c r="AH263">
        <v>6245.4486971234464</v>
      </c>
      <c r="AI263">
        <v>5402.5387727565021</v>
      </c>
      <c r="AJ263">
        <v>5641.0444004645151</v>
      </c>
      <c r="AK263">
        <v>5722.4091745972137</v>
      </c>
      <c r="AL263" s="57">
        <f t="shared" si="37"/>
        <v>6.4466614609455825E-2</v>
      </c>
      <c r="AM263" s="57">
        <f t="shared" si="38"/>
        <v>-5.7762280240350886E-3</v>
      </c>
      <c r="AN263" s="57">
        <f t="shared" si="39"/>
        <v>-1.3048141919532857E-2</v>
      </c>
      <c r="AO263" s="57">
        <f t="shared" si="40"/>
        <v>-1.1516136653513191E-2</v>
      </c>
      <c r="AP263" s="57">
        <f t="shared" si="41"/>
        <v>-0.13496386973047672</v>
      </c>
      <c r="AQ263" s="57">
        <f t="shared" si="42"/>
        <v>4.4146953449132179E-2</v>
      </c>
      <c r="AR263" s="58">
        <f t="shared" si="43"/>
        <v>-4.1326094081889461E-2</v>
      </c>
      <c r="AS263" s="58">
        <f t="shared" si="44"/>
        <v>-1.0113502199027046E-2</v>
      </c>
      <c r="AT263" s="58">
        <f t="shared" si="45"/>
        <v>0.32995223806932328</v>
      </c>
    </row>
    <row r="264" spans="1:46">
      <c r="A264" t="s">
        <v>186</v>
      </c>
      <c r="B264" t="s">
        <v>620</v>
      </c>
      <c r="C264" t="s">
        <v>628</v>
      </c>
      <c r="D264" t="s">
        <v>629</v>
      </c>
      <c r="E264">
        <v>9705.9812673659471</v>
      </c>
      <c r="F264">
        <v>9669.6770604651101</v>
      </c>
      <c r="G264">
        <v>9665.8902599713056</v>
      </c>
      <c r="H264">
        <v>9675.2322595179357</v>
      </c>
      <c r="I264">
        <v>9799.7649652224336</v>
      </c>
      <c r="J264">
        <v>9957.1726953241523</v>
      </c>
      <c r="K264">
        <v>10179.565344275317</v>
      </c>
      <c r="L264">
        <v>10424.112458328525</v>
      </c>
      <c r="M264">
        <v>10532.457767112895</v>
      </c>
      <c r="N264">
        <v>10754.895302004088</v>
      </c>
      <c r="O264">
        <v>11114.642436184327</v>
      </c>
      <c r="P264">
        <v>11221.662909758221</v>
      </c>
      <c r="Q264">
        <v>11374.402566666186</v>
      </c>
      <c r="R264">
        <v>11644.923452783625</v>
      </c>
      <c r="S264">
        <v>12081.54999879177</v>
      </c>
      <c r="T264">
        <v>12470.712171310668</v>
      </c>
      <c r="U264">
        <v>12941.839713181518</v>
      </c>
      <c r="V264">
        <v>13436.966848559992</v>
      </c>
      <c r="W264">
        <v>13631.417667706828</v>
      </c>
      <c r="X264">
        <v>13368.479671300471</v>
      </c>
      <c r="Y264">
        <v>13877.425361639149</v>
      </c>
      <c r="Z264">
        <v>14241.793507168668</v>
      </c>
      <c r="AA264">
        <v>14516.157507522787</v>
      </c>
      <c r="AB264">
        <v>14801.332172906112</v>
      </c>
      <c r="AC264">
        <v>15120.730322445817</v>
      </c>
      <c r="AD264">
        <v>15442.986011879078</v>
      </c>
      <c r="AE264">
        <v>15762.038310804879</v>
      </c>
      <c r="AF264">
        <v>16170.19377692809</v>
      </c>
      <c r="AG264">
        <v>16573.992655675596</v>
      </c>
      <c r="AH264">
        <v>16864.894576035225</v>
      </c>
      <c r="AI264">
        <v>16204.169106776862</v>
      </c>
      <c r="AJ264">
        <v>17055.357429151794</v>
      </c>
      <c r="AK264">
        <v>17485.934316316354</v>
      </c>
      <c r="AL264" s="57">
        <f t="shared" si="37"/>
        <v>2.066001346374197E-2</v>
      </c>
      <c r="AM264" s="57">
        <f t="shared" si="38"/>
        <v>2.5894840380093518E-2</v>
      </c>
      <c r="AN264" s="57">
        <f t="shared" si="39"/>
        <v>2.4971802089573794E-2</v>
      </c>
      <c r="AO264" s="57">
        <f t="shared" si="40"/>
        <v>1.7551710466096566E-2</v>
      </c>
      <c r="AP264" s="57">
        <f t="shared" si="41"/>
        <v>-3.9177562971383431E-2</v>
      </c>
      <c r="AQ264" s="57">
        <f t="shared" si="42"/>
        <v>5.2528970585659356E-2</v>
      </c>
      <c r="AR264" s="58">
        <f t="shared" si="43"/>
        <v>7.3101974910951099E-3</v>
      </c>
      <c r="AS264" s="58">
        <f t="shared" si="44"/>
        <v>2.2806117645254625E-2</v>
      </c>
      <c r="AT264" s="58">
        <f t="shared" si="45"/>
        <v>0.30312961292960527</v>
      </c>
    </row>
    <row r="265" spans="1:46">
      <c r="A265" t="s">
        <v>167</v>
      </c>
      <c r="B265" t="s">
        <v>353</v>
      </c>
      <c r="C265" t="s">
        <v>628</v>
      </c>
      <c r="D265" t="s">
        <v>629</v>
      </c>
      <c r="AL265" s="57" t="e">
        <f t="shared" si="37"/>
        <v>#DIV/0!</v>
      </c>
      <c r="AM265" s="57" t="e">
        <f t="shared" si="38"/>
        <v>#DIV/0!</v>
      </c>
      <c r="AN265" s="57" t="e">
        <f t="shared" si="39"/>
        <v>#DIV/0!</v>
      </c>
      <c r="AO265" s="57" t="e">
        <f t="shared" si="40"/>
        <v>#DIV/0!</v>
      </c>
      <c r="AP265" s="57" t="e">
        <f t="shared" si="41"/>
        <v>#DIV/0!</v>
      </c>
      <c r="AQ265" s="57" t="e">
        <f t="shared" si="42"/>
        <v>#DIV/0!</v>
      </c>
      <c r="AR265" s="58" t="e">
        <f t="shared" si="43"/>
        <v>#DIV/0!</v>
      </c>
      <c r="AS265" s="58" t="e">
        <f t="shared" si="44"/>
        <v>#DIV/0!</v>
      </c>
      <c r="AT265" s="58" t="e">
        <f t="shared" si="45"/>
        <v>#DIV/0!</v>
      </c>
    </row>
    <row r="266" spans="1:46">
      <c r="A266" t="s">
        <v>168</v>
      </c>
      <c r="B266" t="s">
        <v>354</v>
      </c>
      <c r="C266" t="s">
        <v>628</v>
      </c>
      <c r="D266" t="s">
        <v>629</v>
      </c>
      <c r="E266">
        <v>2290.0392259546384</v>
      </c>
      <c r="F266">
        <v>2232.8374413957417</v>
      </c>
      <c r="G266">
        <v>2141.504614507845</v>
      </c>
      <c r="H266">
        <v>2232.7103790765113</v>
      </c>
      <c r="I266">
        <v>1991.1859250001639</v>
      </c>
      <c r="J266">
        <v>1999.3568419732908</v>
      </c>
      <c r="K266">
        <v>2071.708828127988</v>
      </c>
      <c r="L266">
        <v>2096.2945929347616</v>
      </c>
      <c r="M266">
        <v>2034.8971834871866</v>
      </c>
      <c r="N266">
        <v>2074.4536626437957</v>
      </c>
      <c r="O266">
        <v>2096.4904115653685</v>
      </c>
      <c r="P266">
        <v>2142.7875242364539</v>
      </c>
      <c r="Q266">
        <v>2171.9311790264287</v>
      </c>
      <c r="R266">
        <v>2252.1151349050087</v>
      </c>
      <c r="S266">
        <v>2335.0699098367527</v>
      </c>
      <c r="T266">
        <v>2422.4349554281944</v>
      </c>
      <c r="U266">
        <v>2525.0977444439036</v>
      </c>
      <c r="V266">
        <v>2641.0315643131912</v>
      </c>
      <c r="W266">
        <v>2746.4904824114369</v>
      </c>
      <c r="X266">
        <v>2894.963997258486</v>
      </c>
      <c r="Y266">
        <v>3083.3553211635517</v>
      </c>
      <c r="Z266">
        <v>3146.8445530678764</v>
      </c>
      <c r="AA266">
        <v>3275.9683777004275</v>
      </c>
      <c r="AB266">
        <v>3330.8769033681424</v>
      </c>
      <c r="AC266">
        <v>3375.9412698159035</v>
      </c>
      <c r="AD266">
        <v>3365.3792588941692</v>
      </c>
      <c r="AE266">
        <v>3384.2681435089971</v>
      </c>
      <c r="AF266">
        <v>3395.4796855024233</v>
      </c>
      <c r="AG266">
        <v>3425.9489362282593</v>
      </c>
      <c r="AH266">
        <v>3372.3589795822963</v>
      </c>
      <c r="AI266">
        <v>3183.6507732625855</v>
      </c>
      <c r="AJ266">
        <v>3236.7889807777906</v>
      </c>
      <c r="AK266">
        <v>3298.1428904932832</v>
      </c>
      <c r="AL266" s="57">
        <f t="shared" si="37"/>
        <v>5.612706076115366E-3</v>
      </c>
      <c r="AM266" s="57">
        <f t="shared" si="38"/>
        <v>3.312840920991985E-3</v>
      </c>
      <c r="AN266" s="57">
        <f t="shared" si="39"/>
        <v>8.9734746038769211E-3</v>
      </c>
      <c r="AO266" s="57">
        <f t="shared" si="40"/>
        <v>-1.5642368769501251E-2</v>
      </c>
      <c r="AP266" s="57">
        <f t="shared" si="41"/>
        <v>-5.5957330599212901E-2</v>
      </c>
      <c r="AQ266" s="57">
        <f t="shared" si="42"/>
        <v>1.6690966220754597E-2</v>
      </c>
      <c r="AR266" s="58">
        <f t="shared" si="43"/>
        <v>-1.4828345960961312E-2</v>
      </c>
      <c r="AS266" s="58">
        <f t="shared" si="44"/>
        <v>-1.1186844148774484E-3</v>
      </c>
      <c r="AT266" s="58">
        <f t="shared" si="45"/>
        <v>0.33553601519096171</v>
      </c>
    </row>
    <row r="267" spans="1:46">
      <c r="A267" t="s">
        <v>169</v>
      </c>
      <c r="B267" t="s">
        <v>355</v>
      </c>
      <c r="C267" t="s">
        <v>628</v>
      </c>
      <c r="D267" t="s">
        <v>629</v>
      </c>
      <c r="E267">
        <v>2704.7572992672885</v>
      </c>
      <c r="F267">
        <v>2781.7878434382778</v>
      </c>
      <c r="G267">
        <v>2468.2782567503473</v>
      </c>
      <c r="H267">
        <v>2458.7832549183568</v>
      </c>
      <c r="I267">
        <v>2670.106615048031</v>
      </c>
      <c r="J267">
        <v>2641.378271279686</v>
      </c>
      <c r="K267">
        <v>2867.0260425056754</v>
      </c>
      <c r="L267">
        <v>2896.1473076848306</v>
      </c>
      <c r="M267">
        <v>2931.7251437503078</v>
      </c>
      <c r="N267">
        <v>2866.0328862346696</v>
      </c>
      <c r="O267">
        <v>2750.6012361036546</v>
      </c>
      <c r="P267">
        <v>2772.3252337590038</v>
      </c>
      <c r="Q267">
        <v>2510.2289227632909</v>
      </c>
      <c r="R267">
        <v>2067.8803744946022</v>
      </c>
      <c r="S267">
        <v>1934.1646424654909</v>
      </c>
      <c r="T267">
        <v>1814.1743814132067</v>
      </c>
      <c r="U267">
        <v>1736.3583332870194</v>
      </c>
      <c r="V267">
        <v>1656.7891797169932</v>
      </c>
      <c r="W267">
        <v>1353.2073688053936</v>
      </c>
      <c r="X267">
        <v>1500.3797849020721</v>
      </c>
      <c r="Y267">
        <v>1799.5402327856843</v>
      </c>
      <c r="Z267">
        <v>2033.1813748689417</v>
      </c>
      <c r="AA267">
        <v>2310.8072166663032</v>
      </c>
      <c r="AB267">
        <v>2333.6445319123159</v>
      </c>
      <c r="AC267">
        <v>2316.9545357126976</v>
      </c>
      <c r="AD267">
        <v>2313.8785533172718</v>
      </c>
      <c r="AE267">
        <v>2286.6235490105623</v>
      </c>
      <c r="AF267">
        <v>2331.7808328308556</v>
      </c>
      <c r="AG267">
        <v>2399.6215509653671</v>
      </c>
      <c r="AH267">
        <v>2203.3968095175733</v>
      </c>
      <c r="AI267">
        <v>1990.3194191982541</v>
      </c>
      <c r="AJ267">
        <v>2115.1445549070004</v>
      </c>
      <c r="AK267">
        <v>2143.2375735768273</v>
      </c>
      <c r="AL267" s="57">
        <f t="shared" si="37"/>
        <v>-1.177892602342312E-2</v>
      </c>
      <c r="AM267" s="57">
        <f t="shared" si="38"/>
        <v>1.9748455682542566E-2</v>
      </c>
      <c r="AN267" s="57">
        <f t="shared" si="39"/>
        <v>2.9093951360836381E-2</v>
      </c>
      <c r="AO267" s="57">
        <f t="shared" si="40"/>
        <v>-8.1773203515717985E-2</v>
      </c>
      <c r="AP267" s="57">
        <f t="shared" si="41"/>
        <v>-9.6704047767942364E-2</v>
      </c>
      <c r="AQ267" s="57">
        <f t="shared" si="42"/>
        <v>6.2716132146783107E-2</v>
      </c>
      <c r="AR267" s="58">
        <f t="shared" si="43"/>
        <v>-3.2408711060070351E-2</v>
      </c>
      <c r="AS267" s="58">
        <f t="shared" si="44"/>
        <v>-1.0976932157446348E-2</v>
      </c>
      <c r="AT267" s="58">
        <f t="shared" si="45"/>
        <v>0.26897586015348862</v>
      </c>
    </row>
  </sheetData>
  <sortState xmlns:xlrd2="http://schemas.microsoft.com/office/spreadsheetml/2017/richdata2" ref="A2:AK267">
    <sortCondition ref="A2:A267"/>
  </sortState>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B247B-4547-43B9-B42A-3566719B1C27}">
  <dimension ref="A1:F154"/>
  <sheetViews>
    <sheetView topLeftCell="A120" workbookViewId="0">
      <selection activeCell="A2" sqref="A2"/>
    </sheetView>
  </sheetViews>
  <sheetFormatPr defaultColWidth="8.81640625" defaultRowHeight="14.5"/>
  <cols>
    <col min="1" max="1" width="43.08984375" customWidth="1"/>
  </cols>
  <sheetData>
    <row r="1" spans="1:6">
      <c r="A1" t="s">
        <v>201</v>
      </c>
    </row>
    <row r="2" spans="1:6">
      <c r="A2" t="s">
        <v>202</v>
      </c>
      <c r="B2" t="s">
        <v>203</v>
      </c>
    </row>
    <row r="3" spans="1:6">
      <c r="A3" s="2" t="s">
        <v>18</v>
      </c>
      <c r="B3" t="s">
        <v>204</v>
      </c>
      <c r="D3" s="2"/>
    </row>
    <row r="4" spans="1:6">
      <c r="A4" s="2" t="s">
        <v>19</v>
      </c>
      <c r="B4" t="s">
        <v>205</v>
      </c>
      <c r="D4" s="2"/>
    </row>
    <row r="5" spans="1:6">
      <c r="A5" s="2" t="s">
        <v>20</v>
      </c>
      <c r="B5" t="s">
        <v>206</v>
      </c>
      <c r="D5" s="2"/>
    </row>
    <row r="6" spans="1:6">
      <c r="A6" s="2" t="s">
        <v>21</v>
      </c>
      <c r="B6" t="s">
        <v>207</v>
      </c>
      <c r="D6" s="2"/>
      <c r="F6" t="str">
        <f>CHAR(160)</f>
        <v> </v>
      </c>
    </row>
    <row r="7" spans="1:6">
      <c r="A7" s="2" t="s">
        <v>22</v>
      </c>
      <c r="B7" t="s">
        <v>208</v>
      </c>
      <c r="D7" s="2"/>
    </row>
    <row r="8" spans="1:6">
      <c r="A8" s="2" t="s">
        <v>23</v>
      </c>
      <c r="B8" t="s">
        <v>209</v>
      </c>
      <c r="D8" s="2"/>
    </row>
    <row r="9" spans="1:6">
      <c r="A9" s="2" t="s">
        <v>24</v>
      </c>
      <c r="B9" t="s">
        <v>210</v>
      </c>
      <c r="D9" s="2"/>
    </row>
    <row r="10" spans="1:6">
      <c r="A10" s="2" t="s">
        <v>25</v>
      </c>
      <c r="B10" t="s">
        <v>211</v>
      </c>
      <c r="D10" s="2"/>
    </row>
    <row r="11" spans="1:6">
      <c r="A11" s="2" t="s">
        <v>26</v>
      </c>
      <c r="B11" t="s">
        <v>212</v>
      </c>
      <c r="D11" s="2"/>
    </row>
    <row r="12" spans="1:6">
      <c r="A12" s="2" t="s">
        <v>27</v>
      </c>
      <c r="B12" t="s">
        <v>213</v>
      </c>
      <c r="D12" s="2"/>
    </row>
    <row r="13" spans="1:6">
      <c r="A13" s="2" t="s">
        <v>28</v>
      </c>
      <c r="B13" t="s">
        <v>214</v>
      </c>
      <c r="D13" s="2"/>
    </row>
    <row r="14" spans="1:6">
      <c r="A14" s="2" t="s">
        <v>29</v>
      </c>
      <c r="B14" t="s">
        <v>215</v>
      </c>
      <c r="D14" s="2"/>
    </row>
    <row r="15" spans="1:6">
      <c r="A15" s="2" t="s">
        <v>30</v>
      </c>
      <c r="B15" t="s">
        <v>216</v>
      </c>
      <c r="D15" s="2"/>
    </row>
    <row r="16" spans="1:6">
      <c r="A16" s="2" t="s">
        <v>31</v>
      </c>
      <c r="B16" t="s">
        <v>217</v>
      </c>
      <c r="D16" s="2"/>
    </row>
    <row r="17" spans="1:4">
      <c r="A17" s="2" t="s">
        <v>32</v>
      </c>
      <c r="B17" t="s">
        <v>218</v>
      </c>
      <c r="D17" s="2"/>
    </row>
    <row r="18" spans="1:4">
      <c r="A18" s="2" t="s">
        <v>33</v>
      </c>
      <c r="B18" t="s">
        <v>219</v>
      </c>
      <c r="D18" s="2"/>
    </row>
    <row r="19" spans="1:4">
      <c r="A19" s="2" t="s">
        <v>34</v>
      </c>
      <c r="B19" t="s">
        <v>220</v>
      </c>
      <c r="D19" s="2"/>
    </row>
    <row r="20" spans="1:4">
      <c r="A20" s="2" t="s">
        <v>35</v>
      </c>
      <c r="B20" t="s">
        <v>221</v>
      </c>
      <c r="D20" s="2"/>
    </row>
    <row r="21" spans="1:4">
      <c r="A21" s="2" t="s">
        <v>36</v>
      </c>
      <c r="B21" t="s">
        <v>222</v>
      </c>
      <c r="D21" s="2"/>
    </row>
    <row r="22" spans="1:4">
      <c r="A22" s="2" t="s">
        <v>37</v>
      </c>
      <c r="B22" t="s">
        <v>223</v>
      </c>
      <c r="D22" s="2"/>
    </row>
    <row r="23" spans="1:4">
      <c r="A23" s="2" t="s">
        <v>38</v>
      </c>
      <c r="B23" t="s">
        <v>224</v>
      </c>
      <c r="D23" s="2"/>
    </row>
    <row r="24" spans="1:4">
      <c r="A24" s="2" t="s">
        <v>39</v>
      </c>
      <c r="B24" t="s">
        <v>225</v>
      </c>
      <c r="D24" s="2"/>
    </row>
    <row r="25" spans="1:4">
      <c r="A25" s="2" t="s">
        <v>40</v>
      </c>
      <c r="B25" t="s">
        <v>226</v>
      </c>
      <c r="D25" s="2"/>
    </row>
    <row r="26" spans="1:4">
      <c r="A26" s="2" t="s">
        <v>41</v>
      </c>
      <c r="B26" t="s">
        <v>227</v>
      </c>
      <c r="D26" s="2"/>
    </row>
    <row r="27" spans="1:4">
      <c r="A27" s="2" t="s">
        <v>42</v>
      </c>
      <c r="B27" t="s">
        <v>228</v>
      </c>
      <c r="D27" s="2"/>
    </row>
    <row r="28" spans="1:4">
      <c r="A28" s="2" t="s">
        <v>43</v>
      </c>
      <c r="B28" t="s">
        <v>229</v>
      </c>
      <c r="D28" s="2"/>
    </row>
    <row r="29" spans="1:4">
      <c r="A29" s="2" t="s">
        <v>44</v>
      </c>
      <c r="B29" t="s">
        <v>230</v>
      </c>
      <c r="D29" s="2"/>
    </row>
    <row r="30" spans="1:4">
      <c r="A30" s="2" t="s">
        <v>45</v>
      </c>
      <c r="B30" t="s">
        <v>231</v>
      </c>
      <c r="D30" s="2"/>
    </row>
    <row r="31" spans="1:4">
      <c r="A31" s="2" t="s">
        <v>46</v>
      </c>
      <c r="B31" t="s">
        <v>232</v>
      </c>
      <c r="D31" s="2"/>
    </row>
    <row r="32" spans="1:4">
      <c r="A32" s="2" t="s">
        <v>47</v>
      </c>
      <c r="B32" t="s">
        <v>233</v>
      </c>
      <c r="D32" s="2"/>
    </row>
    <row r="33" spans="1:4">
      <c r="A33" s="2" t="s">
        <v>48</v>
      </c>
      <c r="B33" t="s">
        <v>234</v>
      </c>
      <c r="D33" s="2"/>
    </row>
    <row r="34" spans="1:4">
      <c r="A34" s="2" t="s">
        <v>49</v>
      </c>
      <c r="B34" t="s">
        <v>235</v>
      </c>
      <c r="D34" s="2"/>
    </row>
    <row r="35" spans="1:4">
      <c r="A35" s="2" t="s">
        <v>50</v>
      </c>
      <c r="B35" t="s">
        <v>236</v>
      </c>
      <c r="D35" s="2"/>
    </row>
    <row r="36" spans="1:4">
      <c r="A36" s="2" t="s">
        <v>51</v>
      </c>
      <c r="B36" t="s">
        <v>237</v>
      </c>
      <c r="D36" s="2"/>
    </row>
    <row r="37" spans="1:4">
      <c r="A37" s="2" t="s">
        <v>52</v>
      </c>
      <c r="B37" t="s">
        <v>238</v>
      </c>
      <c r="D37" s="2"/>
    </row>
    <row r="38" spans="1:4">
      <c r="A38" s="2" t="s">
        <v>53</v>
      </c>
      <c r="B38" t="s">
        <v>239</v>
      </c>
      <c r="D38" s="2"/>
    </row>
    <row r="39" spans="1:4">
      <c r="A39" s="2" t="s">
        <v>54</v>
      </c>
      <c r="B39" t="s">
        <v>240</v>
      </c>
      <c r="D39" s="2"/>
    </row>
    <row r="40" spans="1:4">
      <c r="A40" s="2" t="s">
        <v>55</v>
      </c>
      <c r="B40" t="s">
        <v>241</v>
      </c>
      <c r="D40" s="2"/>
    </row>
    <row r="41" spans="1:4">
      <c r="A41" s="2" t="s">
        <v>56</v>
      </c>
      <c r="B41" t="s">
        <v>242</v>
      </c>
      <c r="D41" s="2"/>
    </row>
    <row r="42" spans="1:4">
      <c r="A42" s="2" t="s">
        <v>57</v>
      </c>
      <c r="B42" t="s">
        <v>243</v>
      </c>
      <c r="D42" s="2"/>
    </row>
    <row r="43" spans="1:4">
      <c r="A43" s="2" t="s">
        <v>58</v>
      </c>
      <c r="B43" t="s">
        <v>244</v>
      </c>
      <c r="D43" s="2"/>
    </row>
    <row r="44" spans="1:4">
      <c r="A44" s="2" t="s">
        <v>59</v>
      </c>
      <c r="B44" t="s">
        <v>245</v>
      </c>
      <c r="D44" s="2"/>
    </row>
    <row r="45" spans="1:4">
      <c r="A45" s="2" t="s">
        <v>60</v>
      </c>
      <c r="B45" t="s">
        <v>246</v>
      </c>
      <c r="D45" s="2"/>
    </row>
    <row r="46" spans="1:4">
      <c r="A46" s="2" t="s">
        <v>61</v>
      </c>
      <c r="B46" t="s">
        <v>247</v>
      </c>
      <c r="D46" s="2"/>
    </row>
    <row r="47" spans="1:4">
      <c r="A47" s="2" t="s">
        <v>62</v>
      </c>
      <c r="B47" t="s">
        <v>248</v>
      </c>
      <c r="D47" s="2"/>
    </row>
    <row r="48" spans="1:4">
      <c r="A48" s="2" t="s">
        <v>63</v>
      </c>
      <c r="B48" t="s">
        <v>249</v>
      </c>
      <c r="D48" s="2"/>
    </row>
    <row r="49" spans="1:4">
      <c r="A49" s="2" t="s">
        <v>64</v>
      </c>
      <c r="B49" t="s">
        <v>250</v>
      </c>
      <c r="D49" s="2"/>
    </row>
    <row r="50" spans="1:4">
      <c r="A50" s="2" t="s">
        <v>65</v>
      </c>
      <c r="B50" t="s">
        <v>251</v>
      </c>
      <c r="D50" s="2"/>
    </row>
    <row r="51" spans="1:4">
      <c r="A51" s="2" t="s">
        <v>66</v>
      </c>
      <c r="B51" t="s">
        <v>252</v>
      </c>
      <c r="D51" s="2"/>
    </row>
    <row r="52" spans="1:4">
      <c r="A52" s="2" t="s">
        <v>67</v>
      </c>
      <c r="B52" t="s">
        <v>253</v>
      </c>
      <c r="D52" s="2"/>
    </row>
    <row r="53" spans="1:4">
      <c r="A53" s="2" t="s">
        <v>68</v>
      </c>
      <c r="B53" t="s">
        <v>254</v>
      </c>
      <c r="D53" s="2"/>
    </row>
    <row r="54" spans="1:4">
      <c r="A54" s="2" t="s">
        <v>69</v>
      </c>
      <c r="B54" t="s">
        <v>255</v>
      </c>
      <c r="D54" s="2"/>
    </row>
    <row r="55" spans="1:4">
      <c r="A55" s="2" t="s">
        <v>70</v>
      </c>
      <c r="B55" t="s">
        <v>256</v>
      </c>
      <c r="D55" s="2"/>
    </row>
    <row r="56" spans="1:4">
      <c r="A56" s="2" t="s">
        <v>71</v>
      </c>
      <c r="B56" t="s">
        <v>257</v>
      </c>
      <c r="D56" s="2"/>
    </row>
    <row r="57" spans="1:4">
      <c r="A57" s="2" t="s">
        <v>72</v>
      </c>
      <c r="B57" t="s">
        <v>258</v>
      </c>
      <c r="D57" s="2"/>
    </row>
    <row r="58" spans="1:4">
      <c r="A58" s="2" t="s">
        <v>73</v>
      </c>
      <c r="B58" t="s">
        <v>259</v>
      </c>
      <c r="D58" s="2"/>
    </row>
    <row r="59" spans="1:4">
      <c r="A59" s="2" t="s">
        <v>74</v>
      </c>
      <c r="B59" t="s">
        <v>260</v>
      </c>
      <c r="D59" s="2"/>
    </row>
    <row r="60" spans="1:4">
      <c r="A60" s="2" t="s">
        <v>75</v>
      </c>
      <c r="B60" t="s">
        <v>261</v>
      </c>
      <c r="D60" s="2"/>
    </row>
    <row r="61" spans="1:4">
      <c r="A61" s="2" t="s">
        <v>76</v>
      </c>
      <c r="B61" t="s">
        <v>262</v>
      </c>
      <c r="D61" s="2"/>
    </row>
    <row r="62" spans="1:4">
      <c r="A62" s="2" t="s">
        <v>77</v>
      </c>
      <c r="B62" t="s">
        <v>263</v>
      </c>
      <c r="D62" s="2"/>
    </row>
    <row r="63" spans="1:4">
      <c r="A63" s="2" t="s">
        <v>78</v>
      </c>
      <c r="B63" t="s">
        <v>264</v>
      </c>
      <c r="D63" s="2"/>
    </row>
    <row r="64" spans="1:4">
      <c r="A64" s="2" t="s">
        <v>79</v>
      </c>
      <c r="B64" t="s">
        <v>265</v>
      </c>
      <c r="D64" s="2"/>
    </row>
    <row r="65" spans="1:4">
      <c r="A65" s="2" t="s">
        <v>80</v>
      </c>
      <c r="B65" t="s">
        <v>266</v>
      </c>
      <c r="D65" s="2"/>
    </row>
    <row r="66" spans="1:4">
      <c r="A66" s="2" t="s">
        <v>81</v>
      </c>
      <c r="B66" t="s">
        <v>267</v>
      </c>
      <c r="D66" s="2"/>
    </row>
    <row r="67" spans="1:4">
      <c r="A67" s="2" t="s">
        <v>82</v>
      </c>
      <c r="B67" t="s">
        <v>268</v>
      </c>
      <c r="D67" s="2"/>
    </row>
    <row r="68" spans="1:4">
      <c r="A68" s="2" t="s">
        <v>83</v>
      </c>
      <c r="B68" t="s">
        <v>269</v>
      </c>
      <c r="D68" s="2"/>
    </row>
    <row r="69" spans="1:4">
      <c r="A69" s="2" t="s">
        <v>84</v>
      </c>
      <c r="B69" t="s">
        <v>270</v>
      </c>
      <c r="D69" s="2"/>
    </row>
    <row r="70" spans="1:4">
      <c r="A70" s="2" t="s">
        <v>85</v>
      </c>
      <c r="B70" t="s">
        <v>271</v>
      </c>
      <c r="D70" s="2"/>
    </row>
    <row r="71" spans="1:4">
      <c r="A71" s="2" t="s">
        <v>86</v>
      </c>
      <c r="B71" t="s">
        <v>272</v>
      </c>
      <c r="D71" s="2"/>
    </row>
    <row r="72" spans="1:4">
      <c r="A72" s="2" t="s">
        <v>87</v>
      </c>
      <c r="B72" t="s">
        <v>273</v>
      </c>
      <c r="D72" s="2"/>
    </row>
    <row r="73" spans="1:4">
      <c r="A73" s="2" t="s">
        <v>88</v>
      </c>
      <c r="B73" t="s">
        <v>274</v>
      </c>
      <c r="D73" s="2"/>
    </row>
    <row r="74" spans="1:4">
      <c r="A74" s="2" t="s">
        <v>89</v>
      </c>
      <c r="B74" t="s">
        <v>275</v>
      </c>
      <c r="D74" s="2"/>
    </row>
    <row r="75" spans="1:4">
      <c r="A75" s="2" t="s">
        <v>90</v>
      </c>
      <c r="B75" t="s">
        <v>276</v>
      </c>
      <c r="D75" s="2"/>
    </row>
    <row r="76" spans="1:4">
      <c r="A76" s="2" t="s">
        <v>91</v>
      </c>
      <c r="B76" t="s">
        <v>277</v>
      </c>
      <c r="D76" s="2"/>
    </row>
    <row r="77" spans="1:4">
      <c r="A77" s="2" t="s">
        <v>92</v>
      </c>
      <c r="B77" t="s">
        <v>278</v>
      </c>
      <c r="D77" s="2"/>
    </row>
    <row r="78" spans="1:4">
      <c r="A78" s="2" t="s">
        <v>93</v>
      </c>
      <c r="B78" t="s">
        <v>279</v>
      </c>
      <c r="D78" s="2"/>
    </row>
    <row r="79" spans="1:4">
      <c r="A79" s="2" t="s">
        <v>94</v>
      </c>
      <c r="B79" t="s">
        <v>280</v>
      </c>
      <c r="D79" s="2"/>
    </row>
    <row r="80" spans="1:4">
      <c r="A80" s="2" t="s">
        <v>95</v>
      </c>
      <c r="B80" t="s">
        <v>281</v>
      </c>
      <c r="D80" s="2"/>
    </row>
    <row r="81" spans="1:4">
      <c r="A81" s="2" t="s">
        <v>96</v>
      </c>
      <c r="B81" t="s">
        <v>282</v>
      </c>
      <c r="D81" s="2"/>
    </row>
    <row r="82" spans="1:4">
      <c r="A82" s="2" t="s">
        <v>97</v>
      </c>
      <c r="B82" t="s">
        <v>283</v>
      </c>
      <c r="D82" s="2"/>
    </row>
    <row r="83" spans="1:4">
      <c r="A83" s="2" t="s">
        <v>98</v>
      </c>
      <c r="B83" t="s">
        <v>284</v>
      </c>
      <c r="D83" s="2"/>
    </row>
    <row r="84" spans="1:4">
      <c r="A84" s="2" t="s">
        <v>99</v>
      </c>
      <c r="B84" t="s">
        <v>285</v>
      </c>
      <c r="D84" s="2"/>
    </row>
    <row r="85" spans="1:4">
      <c r="A85" s="2" t="s">
        <v>100</v>
      </c>
      <c r="B85" t="s">
        <v>286</v>
      </c>
      <c r="D85" s="2"/>
    </row>
    <row r="86" spans="1:4">
      <c r="A86" s="2" t="s">
        <v>101</v>
      </c>
      <c r="B86" t="s">
        <v>287</v>
      </c>
      <c r="D86" s="2"/>
    </row>
    <row r="87" spans="1:4">
      <c r="A87" s="2" t="s">
        <v>102</v>
      </c>
      <c r="B87" t="s">
        <v>288</v>
      </c>
      <c r="D87" s="2"/>
    </row>
    <row r="88" spans="1:4">
      <c r="A88" s="2" t="s">
        <v>103</v>
      </c>
      <c r="B88" t="s">
        <v>289</v>
      </c>
      <c r="D88" s="2"/>
    </row>
    <row r="89" spans="1:4">
      <c r="A89" s="2" t="s">
        <v>104</v>
      </c>
      <c r="B89" t="s">
        <v>290</v>
      </c>
      <c r="D89" s="2"/>
    </row>
    <row r="90" spans="1:4">
      <c r="A90" s="2" t="s">
        <v>105</v>
      </c>
      <c r="B90" t="s">
        <v>291</v>
      </c>
      <c r="D90" s="2"/>
    </row>
    <row r="91" spans="1:4">
      <c r="A91" s="2" t="s">
        <v>106</v>
      </c>
      <c r="B91" t="s">
        <v>292</v>
      </c>
      <c r="D91" s="2"/>
    </row>
    <row r="92" spans="1:4">
      <c r="A92" s="2" t="s">
        <v>107</v>
      </c>
      <c r="B92" t="s">
        <v>293</v>
      </c>
      <c r="D92" s="2"/>
    </row>
    <row r="93" spans="1:4">
      <c r="A93" s="2" t="s">
        <v>108</v>
      </c>
      <c r="B93" t="s">
        <v>294</v>
      </c>
      <c r="D93" s="2"/>
    </row>
    <row r="94" spans="1:4">
      <c r="A94" s="2" t="s">
        <v>109</v>
      </c>
      <c r="B94" t="s">
        <v>295</v>
      </c>
      <c r="D94" s="2"/>
    </row>
    <row r="95" spans="1:4">
      <c r="A95" s="2" t="s">
        <v>110</v>
      </c>
      <c r="B95" t="s">
        <v>296</v>
      </c>
      <c r="D95" s="2"/>
    </row>
    <row r="96" spans="1:4">
      <c r="A96" s="2" t="s">
        <v>111</v>
      </c>
      <c r="B96" t="s">
        <v>297</v>
      </c>
      <c r="D96" s="2"/>
    </row>
    <row r="97" spans="1:4">
      <c r="A97" s="2" t="s">
        <v>112</v>
      </c>
      <c r="B97" t="s">
        <v>298</v>
      </c>
      <c r="D97" s="2"/>
    </row>
    <row r="98" spans="1:4">
      <c r="A98" s="2" t="s">
        <v>113</v>
      </c>
      <c r="B98" t="s">
        <v>299</v>
      </c>
      <c r="D98" s="2"/>
    </row>
    <row r="99" spans="1:4">
      <c r="A99" s="2" t="s">
        <v>114</v>
      </c>
      <c r="B99" t="s">
        <v>300</v>
      </c>
      <c r="D99" s="2"/>
    </row>
    <row r="100" spans="1:4">
      <c r="A100" s="2" t="s">
        <v>115</v>
      </c>
      <c r="B100" t="s">
        <v>301</v>
      </c>
      <c r="D100" s="2"/>
    </row>
    <row r="101" spans="1:4">
      <c r="A101" s="2" t="s">
        <v>116</v>
      </c>
      <c r="B101" t="s">
        <v>302</v>
      </c>
      <c r="D101" s="2"/>
    </row>
    <row r="102" spans="1:4">
      <c r="A102" s="2" t="s">
        <v>117</v>
      </c>
      <c r="B102" t="s">
        <v>303</v>
      </c>
      <c r="D102" s="2"/>
    </row>
    <row r="103" spans="1:4">
      <c r="A103" s="2" t="s">
        <v>118</v>
      </c>
      <c r="B103" t="s">
        <v>304</v>
      </c>
      <c r="D103" s="2"/>
    </row>
    <row r="104" spans="1:4">
      <c r="A104" s="2" t="s">
        <v>119</v>
      </c>
      <c r="B104" t="s">
        <v>305</v>
      </c>
      <c r="D104" s="2"/>
    </row>
    <row r="105" spans="1:4">
      <c r="A105" s="2" t="s">
        <v>120</v>
      </c>
      <c r="B105" t="s">
        <v>306</v>
      </c>
      <c r="D105" s="2"/>
    </row>
    <row r="106" spans="1:4">
      <c r="A106" s="2" t="s">
        <v>121</v>
      </c>
      <c r="B106" t="s">
        <v>307</v>
      </c>
      <c r="D106" s="2"/>
    </row>
    <row r="107" spans="1:4">
      <c r="A107" s="2" t="s">
        <v>122</v>
      </c>
      <c r="B107" t="s">
        <v>308</v>
      </c>
      <c r="D107" s="2"/>
    </row>
    <row r="108" spans="1:4">
      <c r="A108" s="2" t="s">
        <v>123</v>
      </c>
      <c r="B108" t="s">
        <v>309</v>
      </c>
      <c r="D108" s="2"/>
    </row>
    <row r="109" spans="1:4">
      <c r="A109" s="2" t="s">
        <v>124</v>
      </c>
      <c r="B109" t="s">
        <v>310</v>
      </c>
      <c r="D109" s="2"/>
    </row>
    <row r="110" spans="1:4">
      <c r="A110" s="2" t="s">
        <v>125</v>
      </c>
      <c r="B110" t="s">
        <v>311</v>
      </c>
      <c r="D110" s="2"/>
    </row>
    <row r="111" spans="1:4">
      <c r="A111" s="2" t="s">
        <v>126</v>
      </c>
      <c r="B111" t="s">
        <v>312</v>
      </c>
      <c r="D111" s="2"/>
    </row>
    <row r="112" spans="1:4">
      <c r="A112" s="2" t="s">
        <v>127</v>
      </c>
      <c r="B112" t="s">
        <v>313</v>
      </c>
      <c r="D112" s="2"/>
    </row>
    <row r="113" spans="1:4">
      <c r="A113" s="2" t="s">
        <v>128</v>
      </c>
      <c r="B113" t="s">
        <v>314</v>
      </c>
      <c r="D113" s="2"/>
    </row>
    <row r="114" spans="1:4">
      <c r="A114" s="2" t="s">
        <v>129</v>
      </c>
      <c r="B114" t="s">
        <v>315</v>
      </c>
      <c r="D114" s="2"/>
    </row>
    <row r="115" spans="1:4">
      <c r="A115" s="2" t="s">
        <v>130</v>
      </c>
      <c r="B115" t="s">
        <v>316</v>
      </c>
      <c r="D115" s="2"/>
    </row>
    <row r="116" spans="1:4">
      <c r="A116" s="2" t="s">
        <v>131</v>
      </c>
      <c r="B116" t="s">
        <v>317</v>
      </c>
      <c r="D116" s="2"/>
    </row>
    <row r="117" spans="1:4">
      <c r="A117" s="2" t="s">
        <v>132</v>
      </c>
      <c r="B117" t="s">
        <v>318</v>
      </c>
      <c r="D117" s="2"/>
    </row>
    <row r="118" spans="1:4">
      <c r="A118" s="2" t="s">
        <v>133</v>
      </c>
      <c r="B118" t="s">
        <v>319</v>
      </c>
      <c r="D118" s="2"/>
    </row>
    <row r="119" spans="1:4">
      <c r="A119" s="2" t="s">
        <v>134</v>
      </c>
      <c r="B119" t="s">
        <v>320</v>
      </c>
      <c r="D119" s="2"/>
    </row>
    <row r="120" spans="1:4">
      <c r="A120" s="2" t="s">
        <v>135</v>
      </c>
      <c r="B120" t="s">
        <v>321</v>
      </c>
      <c r="D120" s="2"/>
    </row>
    <row r="121" spans="1:4">
      <c r="A121" s="2" t="s">
        <v>136</v>
      </c>
      <c r="B121" t="s">
        <v>322</v>
      </c>
      <c r="D121" s="2"/>
    </row>
    <row r="122" spans="1:4">
      <c r="A122" s="2" t="s">
        <v>137</v>
      </c>
      <c r="B122" t="s">
        <v>323</v>
      </c>
      <c r="D122" s="2"/>
    </row>
    <row r="123" spans="1:4">
      <c r="A123" s="2" t="s">
        <v>138</v>
      </c>
      <c r="B123" t="s">
        <v>324</v>
      </c>
      <c r="D123" s="2"/>
    </row>
    <row r="124" spans="1:4">
      <c r="A124" s="2" t="s">
        <v>139</v>
      </c>
      <c r="B124" t="s">
        <v>325</v>
      </c>
      <c r="D124" s="2"/>
    </row>
    <row r="125" spans="1:4">
      <c r="A125" s="2" t="s">
        <v>140</v>
      </c>
      <c r="B125" t="s">
        <v>326</v>
      </c>
      <c r="D125" s="2"/>
    </row>
    <row r="126" spans="1:4">
      <c r="A126" s="2" t="s">
        <v>141</v>
      </c>
      <c r="B126" t="s">
        <v>327</v>
      </c>
      <c r="D126" s="2"/>
    </row>
    <row r="127" spans="1:4">
      <c r="A127" s="15" t="s">
        <v>142</v>
      </c>
      <c r="B127" t="s">
        <v>328</v>
      </c>
      <c r="D127" s="15"/>
    </row>
    <row r="128" spans="1:4">
      <c r="A128" s="2" t="s">
        <v>143</v>
      </c>
      <c r="B128" t="s">
        <v>329</v>
      </c>
      <c r="D128" s="2"/>
    </row>
    <row r="129" spans="1:4">
      <c r="A129" s="2" t="s">
        <v>144</v>
      </c>
      <c r="B129" t="s">
        <v>330</v>
      </c>
      <c r="D129" s="2"/>
    </row>
    <row r="130" spans="1:4">
      <c r="A130" s="2" t="s">
        <v>145</v>
      </c>
      <c r="B130" t="s">
        <v>331</v>
      </c>
      <c r="D130" s="2"/>
    </row>
    <row r="131" spans="1:4">
      <c r="A131" s="2" t="s">
        <v>146</v>
      </c>
      <c r="B131" t="s">
        <v>332</v>
      </c>
      <c r="D131" s="2"/>
    </row>
    <row r="132" spans="1:4">
      <c r="A132" s="2" t="s">
        <v>147</v>
      </c>
      <c r="B132" t="s">
        <v>333</v>
      </c>
      <c r="D132" s="2"/>
    </row>
    <row r="133" spans="1:4">
      <c r="A133" s="2" t="s">
        <v>148</v>
      </c>
      <c r="B133" t="s">
        <v>334</v>
      </c>
      <c r="D133" s="2"/>
    </row>
    <row r="134" spans="1:4">
      <c r="A134" s="2" t="s">
        <v>149</v>
      </c>
      <c r="B134" t="s">
        <v>335</v>
      </c>
      <c r="D134" s="2"/>
    </row>
    <row r="135" spans="1:4">
      <c r="A135" s="2" t="s">
        <v>150</v>
      </c>
      <c r="B135" t="s">
        <v>336</v>
      </c>
      <c r="D135" s="2"/>
    </row>
    <row r="136" spans="1:4">
      <c r="A136" s="2" t="s">
        <v>151</v>
      </c>
      <c r="B136" t="s">
        <v>337</v>
      </c>
      <c r="D136" s="2"/>
    </row>
    <row r="137" spans="1:4">
      <c r="A137" s="2" t="s">
        <v>152</v>
      </c>
      <c r="B137" t="s">
        <v>338</v>
      </c>
      <c r="D137" s="2"/>
    </row>
    <row r="138" spans="1:4">
      <c r="A138" s="2" t="s">
        <v>153</v>
      </c>
      <c r="B138" t="s">
        <v>339</v>
      </c>
      <c r="D138" s="2"/>
    </row>
    <row r="139" spans="1:4">
      <c r="A139" s="2" t="s">
        <v>154</v>
      </c>
      <c r="B139" t="s">
        <v>340</v>
      </c>
      <c r="D139" s="2"/>
    </row>
    <row r="140" spans="1:4">
      <c r="A140" s="2" t="s">
        <v>155</v>
      </c>
      <c r="B140" t="s">
        <v>341</v>
      </c>
      <c r="D140" s="2"/>
    </row>
    <row r="141" spans="1:4">
      <c r="A141" s="2" t="s">
        <v>156</v>
      </c>
      <c r="B141" t="s">
        <v>342</v>
      </c>
      <c r="D141" s="2"/>
    </row>
    <row r="142" spans="1:4">
      <c r="A142" s="2" t="s">
        <v>157</v>
      </c>
      <c r="B142" t="s">
        <v>343</v>
      </c>
      <c r="D142" s="2"/>
    </row>
    <row r="143" spans="1:4">
      <c r="A143" s="2" t="s">
        <v>158</v>
      </c>
      <c r="B143" t="s">
        <v>344</v>
      </c>
      <c r="D143" s="2"/>
    </row>
    <row r="144" spans="1:4">
      <c r="A144" s="2" t="s">
        <v>159</v>
      </c>
      <c r="B144" t="s">
        <v>345</v>
      </c>
      <c r="D144" s="2"/>
    </row>
    <row r="145" spans="1:4">
      <c r="A145" s="2" t="s">
        <v>160</v>
      </c>
      <c r="B145" t="s">
        <v>346</v>
      </c>
      <c r="D145" s="2"/>
    </row>
    <row r="146" spans="1:4">
      <c r="A146" s="2" t="s">
        <v>161</v>
      </c>
      <c r="B146" t="s">
        <v>347</v>
      </c>
      <c r="D146" s="2"/>
    </row>
    <row r="147" spans="1:4">
      <c r="A147" s="2" t="s">
        <v>162</v>
      </c>
      <c r="B147" t="s">
        <v>348</v>
      </c>
      <c r="D147" s="2"/>
    </row>
    <row r="148" spans="1:4">
      <c r="A148" s="2" t="s">
        <v>163</v>
      </c>
      <c r="B148" t="s">
        <v>349</v>
      </c>
      <c r="D148" s="2"/>
    </row>
    <row r="149" spans="1:4">
      <c r="A149" s="2" t="s">
        <v>164</v>
      </c>
      <c r="B149" t="s">
        <v>350</v>
      </c>
      <c r="D149" s="2"/>
    </row>
    <row r="150" spans="1:4">
      <c r="A150" s="2" t="s">
        <v>165</v>
      </c>
      <c r="B150" t="s">
        <v>351</v>
      </c>
      <c r="D150" s="2"/>
    </row>
    <row r="151" spans="1:4">
      <c r="A151" s="2" t="s">
        <v>166</v>
      </c>
      <c r="B151" t="s">
        <v>352</v>
      </c>
      <c r="D151" s="2"/>
    </row>
    <row r="152" spans="1:4">
      <c r="A152" s="2" t="s">
        <v>167</v>
      </c>
      <c r="B152" t="s">
        <v>353</v>
      </c>
      <c r="D152" s="2"/>
    </row>
    <row r="153" spans="1:4">
      <c r="A153" s="2" t="s">
        <v>168</v>
      </c>
      <c r="B153" t="s">
        <v>354</v>
      </c>
      <c r="D153" s="2"/>
    </row>
    <row r="154" spans="1:4">
      <c r="A154" s="2" t="s">
        <v>169</v>
      </c>
      <c r="B154" t="s">
        <v>355</v>
      </c>
      <c r="D154" s="2"/>
    </row>
  </sheetData>
  <sortState xmlns:xlrd2="http://schemas.microsoft.com/office/spreadsheetml/2017/richdata2" ref="D3:D154">
    <sortCondition ref="D3:D154"/>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3BCD9-AD21-4BC7-A8BC-ABA0A645478F}">
  <dimension ref="A1:P2"/>
  <sheetViews>
    <sheetView zoomScale="85" zoomScaleNormal="85" workbookViewId="0">
      <selection activeCell="J21" sqref="J21"/>
    </sheetView>
  </sheetViews>
  <sheetFormatPr defaultColWidth="8.81640625" defaultRowHeight="14.5"/>
  <sheetData>
    <row r="1" spans="1:16">
      <c r="A1" t="s">
        <v>7</v>
      </c>
      <c r="B1" t="s">
        <v>7</v>
      </c>
      <c r="C1" t="s">
        <v>7</v>
      </c>
      <c r="D1" t="s">
        <v>7</v>
      </c>
      <c r="E1" t="s">
        <v>7</v>
      </c>
      <c r="F1" t="s">
        <v>7</v>
      </c>
      <c r="G1" t="s">
        <v>7</v>
      </c>
      <c r="H1" t="s">
        <v>7</v>
      </c>
      <c r="I1" t="s">
        <v>7</v>
      </c>
      <c r="J1" t="s">
        <v>7</v>
      </c>
      <c r="K1" t="s">
        <v>7</v>
      </c>
      <c r="L1" t="s">
        <v>7</v>
      </c>
      <c r="M1" t="s">
        <v>7</v>
      </c>
      <c r="N1" t="s">
        <v>7</v>
      </c>
      <c r="O1" t="s">
        <v>7</v>
      </c>
      <c r="P1" t="s">
        <v>7</v>
      </c>
    </row>
    <row r="2" spans="1:16">
      <c r="A2">
        <v>2006</v>
      </c>
      <c r="B2">
        <v>2007</v>
      </c>
      <c r="C2">
        <v>2008</v>
      </c>
      <c r="D2">
        <v>2009</v>
      </c>
      <c r="E2">
        <v>2010</v>
      </c>
      <c r="F2">
        <v>2011</v>
      </c>
      <c r="G2">
        <v>2012</v>
      </c>
      <c r="H2">
        <v>2013</v>
      </c>
      <c r="I2">
        <v>2014</v>
      </c>
      <c r="J2">
        <v>2015</v>
      </c>
      <c r="K2">
        <v>2016</v>
      </c>
      <c r="L2">
        <v>2017</v>
      </c>
      <c r="M2">
        <v>2018</v>
      </c>
      <c r="N2">
        <v>2019</v>
      </c>
      <c r="O2">
        <v>2020</v>
      </c>
      <c r="P2">
        <v>2021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1DF57-E450-4AEB-B735-C08B7D80E9B6}">
  <dimension ref="A1:C26"/>
  <sheetViews>
    <sheetView workbookViewId="0">
      <selection activeCell="J31" sqref="J31"/>
    </sheetView>
  </sheetViews>
  <sheetFormatPr defaultColWidth="8.81640625" defaultRowHeight="14.5"/>
  <sheetData>
    <row r="1" spans="1:3">
      <c r="A1" t="s">
        <v>121</v>
      </c>
      <c r="C1" s="2"/>
    </row>
    <row r="2" spans="1:3">
      <c r="A2" t="s">
        <v>62</v>
      </c>
      <c r="C2" s="2"/>
    </row>
    <row r="3" spans="1:3">
      <c r="A3" t="s">
        <v>77</v>
      </c>
      <c r="C3" s="2"/>
    </row>
    <row r="4" spans="1:3">
      <c r="A4" t="s">
        <v>106</v>
      </c>
      <c r="C4" s="2"/>
    </row>
    <row r="5" spans="1:3">
      <c r="A5" t="s">
        <v>21</v>
      </c>
    </row>
    <row r="6" spans="1:3">
      <c r="A6" t="s">
        <v>124</v>
      </c>
    </row>
    <row r="7" spans="1:3">
      <c r="A7" t="s">
        <v>35</v>
      </c>
      <c r="C7" s="2"/>
    </row>
    <row r="8" spans="1:3">
      <c r="A8" t="s">
        <v>44</v>
      </c>
      <c r="C8" s="2"/>
    </row>
    <row r="9" spans="1:3">
      <c r="A9" t="s">
        <v>146</v>
      </c>
      <c r="C9" s="2"/>
    </row>
    <row r="10" spans="1:3">
      <c r="A10" t="s">
        <v>115</v>
      </c>
      <c r="C10" s="2"/>
    </row>
    <row r="11" spans="1:3">
      <c r="A11" t="s">
        <v>50</v>
      </c>
    </row>
    <row r="12" spans="1:3">
      <c r="A12" t="s">
        <v>63</v>
      </c>
    </row>
    <row r="13" spans="1:3">
      <c r="A13" t="s">
        <v>141</v>
      </c>
    </row>
    <row r="14" spans="1:3">
      <c r="A14" t="s">
        <v>161</v>
      </c>
      <c r="C14" s="2"/>
    </row>
    <row r="15" spans="1:3">
      <c r="A15" t="s">
        <v>55</v>
      </c>
      <c r="C15" s="2"/>
    </row>
    <row r="16" spans="1:3">
      <c r="C16" s="2"/>
    </row>
    <row r="17" spans="3:3">
      <c r="C17" s="2"/>
    </row>
    <row r="20" spans="3:3">
      <c r="C20" s="2"/>
    </row>
    <row r="21" spans="3:3">
      <c r="C21" s="2"/>
    </row>
    <row r="22" spans="3:3">
      <c r="C22" s="2"/>
    </row>
    <row r="23" spans="3:3">
      <c r="C23" s="2"/>
    </row>
    <row r="26" spans="3:3">
      <c r="C26"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52A89-582B-4C89-9DAC-BADC2E368911}">
  <dimension ref="A1:L158"/>
  <sheetViews>
    <sheetView tabSelected="1" zoomScale="85" zoomScaleNormal="85" workbookViewId="0">
      <pane ySplit="9" topLeftCell="A43" activePane="bottomLeft" state="frozen"/>
      <selection pane="bottomLeft" activeCell="I51" sqref="I51"/>
    </sheetView>
  </sheetViews>
  <sheetFormatPr defaultColWidth="8.90625" defaultRowHeight="14"/>
  <cols>
    <col min="1" max="1" width="9.6328125" style="92" customWidth="1"/>
    <col min="2" max="2" width="23.81640625" style="92" customWidth="1"/>
    <col min="3" max="3" width="10.08984375" style="92" customWidth="1"/>
    <col min="4" max="4" width="9.08984375" style="92" hidden="1" customWidth="1"/>
    <col min="5" max="5" width="12.453125" style="92" customWidth="1"/>
    <col min="6" max="6" width="14.6328125" style="92" customWidth="1"/>
    <col min="7" max="7" width="19.08984375" style="119" customWidth="1"/>
    <col min="8" max="8" width="19.08984375" style="92" customWidth="1"/>
    <col min="9" max="9" width="23" style="92" customWidth="1"/>
    <col min="10" max="10" width="11" style="120" customWidth="1"/>
    <col min="11" max="11" width="14.08984375" style="92" customWidth="1"/>
    <col min="12" max="12" width="12.453125" style="92" customWidth="1"/>
    <col min="13" max="16384" width="8.90625" style="92"/>
  </cols>
  <sheetData>
    <row r="1" spans="1:12" s="90" customFormat="1" ht="25">
      <c r="B1" s="91" t="s">
        <v>722</v>
      </c>
    </row>
    <row r="2" spans="1:12">
      <c r="A2" s="162" t="s">
        <v>713</v>
      </c>
      <c r="B2" s="162"/>
      <c r="C2" s="162"/>
      <c r="D2" s="162"/>
      <c r="E2" s="162"/>
      <c r="F2" s="162"/>
      <c r="G2" s="162"/>
      <c r="H2" s="162"/>
      <c r="I2" s="162"/>
      <c r="J2" s="162"/>
      <c r="K2" s="162"/>
      <c r="L2" s="162"/>
    </row>
    <row r="3" spans="1:12" ht="39.9" customHeight="1">
      <c r="A3" s="162"/>
      <c r="B3" s="162"/>
      <c r="C3" s="162"/>
      <c r="D3" s="162"/>
      <c r="E3" s="162"/>
      <c r="F3" s="162"/>
      <c r="G3" s="162"/>
      <c r="H3" s="162"/>
      <c r="I3" s="162"/>
      <c r="J3" s="162"/>
      <c r="K3" s="162"/>
      <c r="L3" s="162"/>
    </row>
    <row r="4" spans="1:12" ht="17.5">
      <c r="B4" s="93"/>
      <c r="G4" s="92"/>
      <c r="J4" s="92"/>
    </row>
    <row r="5" spans="1:12" s="97" customFormat="1" ht="20">
      <c r="A5" s="94" t="s">
        <v>714</v>
      </c>
      <c r="B5" s="95"/>
      <c r="C5" s="96">
        <v>2015</v>
      </c>
      <c r="G5" s="98"/>
      <c r="J5" s="99" t="s">
        <v>715</v>
      </c>
    </row>
    <row r="6" spans="1:12" s="97" customFormat="1" ht="20">
      <c r="A6" s="94" t="s">
        <v>716</v>
      </c>
      <c r="B6" s="95"/>
      <c r="C6" s="94"/>
      <c r="D6" s="95"/>
      <c r="E6" s="95"/>
      <c r="F6" s="95"/>
      <c r="G6" s="95"/>
      <c r="H6" s="95"/>
      <c r="J6" s="100" t="s">
        <v>359</v>
      </c>
    </row>
    <row r="7" spans="1:12" s="97" customFormat="1" ht="20">
      <c r="J7" s="101" t="s">
        <v>717</v>
      </c>
    </row>
    <row r="8" spans="1:12" customFormat="1" ht="14.5">
      <c r="G8" s="13"/>
      <c r="J8" s="2"/>
    </row>
    <row r="9" spans="1:12" ht="52.5" customHeight="1">
      <c r="A9" s="102" t="s">
        <v>2</v>
      </c>
      <c r="B9" s="103" t="s">
        <v>3</v>
      </c>
      <c r="C9" s="103" t="s">
        <v>4</v>
      </c>
      <c r="D9" s="104"/>
      <c r="E9" s="103" t="s">
        <v>5</v>
      </c>
      <c r="F9" s="103" t="s">
        <v>718</v>
      </c>
      <c r="G9" s="103" t="s">
        <v>719</v>
      </c>
      <c r="H9" s="103" t="s">
        <v>720</v>
      </c>
      <c r="I9" s="103" t="s">
        <v>723</v>
      </c>
      <c r="J9" s="105" t="s">
        <v>17</v>
      </c>
      <c r="K9" s="104" t="s">
        <v>724</v>
      </c>
      <c r="L9" s="106" t="s">
        <v>721</v>
      </c>
    </row>
    <row r="10" spans="1:12">
      <c r="A10" s="107" t="str">
        <f t="shared" ref="A10:A41" si="0">IFERROR(RANK(J10,$J$10:$J$158),"")</f>
        <v/>
      </c>
      <c r="B10" s="92" t="s">
        <v>38</v>
      </c>
      <c r="C10" s="92" t="s">
        <v>224</v>
      </c>
      <c r="D10" s="108" t="str">
        <f t="shared" ref="D10:D41" si="1">$C$5&amp;C10</f>
        <v>2015BDI</v>
      </c>
      <c r="E10" s="92">
        <v>5</v>
      </c>
      <c r="F10" s="109">
        <f>_xlfn.XLOOKUP($D10,'All Data'!$O:$O,'All Data'!$E:$E,"",0)</f>
        <v>10727.147999999999</v>
      </c>
      <c r="G10" s="109">
        <f>_xlfn.XLOOKUP($D10,'All Data'!$O:$O,'All Data'!$G:$G,"",0)</f>
        <v>60.216999999999999</v>
      </c>
      <c r="H10" s="110" t="str">
        <f>_xlfn.XLOOKUP($D10,'All Data'!$O:$O,'All Data'!$H:$H,"",0)</f>
        <v/>
      </c>
      <c r="I10" s="110">
        <f>_xlfn.XLOOKUP($D10,'All Data'!$O:$O,'All Data'!$I:$I,"",0)</f>
        <v>0.623895943164825</v>
      </c>
      <c r="J10" s="111" t="str">
        <f>_xlfn.XLOOKUP($D10,'All Data'!$O:$O,'All Data'!$P:$P,"",0)</f>
        <v/>
      </c>
      <c r="K10" s="110">
        <f>_xlfn.XLOOKUP($D10,'All Data'!$O:$O,'All Data'!$R:$R,"",0)</f>
        <v>3.3783976949066226</v>
      </c>
      <c r="L10" s="112">
        <f>_xlfn.XLOOKUP($D10,'All Data'!$O:$O,'All Data'!$U:$U,"",0)</f>
        <v>781.57928725715226</v>
      </c>
    </row>
    <row r="11" spans="1:12">
      <c r="A11" s="107" t="str">
        <f t="shared" si="0"/>
        <v/>
      </c>
      <c r="B11" s="92" t="s">
        <v>145</v>
      </c>
      <c r="C11" s="92" t="s">
        <v>331</v>
      </c>
      <c r="D11" s="108" t="str">
        <f t="shared" si="1"/>
        <v>2015SDN</v>
      </c>
      <c r="E11" s="92">
        <v>5</v>
      </c>
      <c r="F11" s="109">
        <f>_xlfn.XLOOKUP($D11,'All Data'!$O:$O,'All Data'!$E:$E,"",0)</f>
        <v>38171.178</v>
      </c>
      <c r="G11" s="109">
        <f>_xlfn.XLOOKUP($D11,'All Data'!$O:$O,'All Data'!$G:$G,"",0)</f>
        <v>64.659000000000006</v>
      </c>
      <c r="H11" s="110" t="str">
        <f>_xlfn.XLOOKUP($D11,'All Data'!$O:$O,'All Data'!$H:$H,"",0)</f>
        <v/>
      </c>
      <c r="I11" s="110">
        <f>_xlfn.XLOOKUP($D11,'All Data'!$O:$O,'All Data'!$I:$I,"",0)</f>
        <v>0.89294928312301602</v>
      </c>
      <c r="J11" s="111" t="str">
        <f>_xlfn.XLOOKUP($D11,'All Data'!$O:$O,'All Data'!$P:$P,"",0)</f>
        <v/>
      </c>
      <c r="K11" s="110">
        <f>_xlfn.XLOOKUP($D11,'All Data'!$O:$O,'All Data'!$R:$R,"",0)</f>
        <v>3.3783976949066226</v>
      </c>
      <c r="L11" s="112">
        <f>_xlfn.XLOOKUP($D11,'All Data'!$O:$O,'All Data'!$U:$U,"",0)</f>
        <v>4718.9189453125</v>
      </c>
    </row>
    <row r="12" spans="1:12">
      <c r="A12" s="107">
        <f t="shared" si="0"/>
        <v>9</v>
      </c>
      <c r="B12" s="92" t="s">
        <v>164</v>
      </c>
      <c r="C12" s="92" t="s">
        <v>350</v>
      </c>
      <c r="D12" s="108" t="str">
        <f t="shared" si="1"/>
        <v>2015VUT</v>
      </c>
      <c r="E12" s="92">
        <v>8</v>
      </c>
      <c r="F12" s="109">
        <f>_xlfn.XLOOKUP($D12,'All Data'!$O:$O,'All Data'!$E:$E,"",0)</f>
        <v>276.43799999999999</v>
      </c>
      <c r="G12" s="109">
        <f>_xlfn.XLOOKUP($D12,'All Data'!$O:$O,'All Data'!$G:$G,"",0)</f>
        <v>69.513000000000005</v>
      </c>
      <c r="H12" s="110">
        <f>_xlfn.XLOOKUP($D12,'All Data'!$O:$O,'All Data'!$H:$H,"",0)</f>
        <v>6.6328571428571435</v>
      </c>
      <c r="I12" s="110">
        <f>_xlfn.XLOOKUP($D12,'All Data'!$O:$O,'All Data'!$I:$I,"",0)</f>
        <v>3.0372984409332302</v>
      </c>
      <c r="J12" s="111">
        <f>_xlfn.XLOOKUP($D12,'All Data'!$O:$O,'All Data'!$P:$P,"",0)</f>
        <v>52.2052965252973</v>
      </c>
      <c r="K12" s="110">
        <f>_xlfn.XLOOKUP($D12,'All Data'!$O:$O,'All Data'!$R:$R,"",0)</f>
        <v>3.3783976949066226</v>
      </c>
      <c r="L12" s="112">
        <f>_xlfn.XLOOKUP($D12,'All Data'!$O:$O,'All Data'!$U:$U,"",0)</f>
        <v>2859.3992763052347</v>
      </c>
    </row>
    <row r="13" spans="1:12">
      <c r="A13" s="107">
        <f t="shared" si="0"/>
        <v>6</v>
      </c>
      <c r="B13" s="92" t="s">
        <v>146</v>
      </c>
      <c r="C13" s="92" t="s">
        <v>332</v>
      </c>
      <c r="D13" s="108" t="str">
        <f t="shared" si="1"/>
        <v>2015SWE</v>
      </c>
      <c r="E13" s="92">
        <v>3</v>
      </c>
      <c r="F13" s="109">
        <f>_xlfn.XLOOKUP($D13,'All Data'!$O:$O,'All Data'!$E:$E,"",0)</f>
        <v>9849.3490000000002</v>
      </c>
      <c r="G13" s="109">
        <f>_xlfn.XLOOKUP($D13,'All Data'!$O:$O,'All Data'!$G:$G,"",0)</f>
        <v>82.183000000000007</v>
      </c>
      <c r="H13" s="110">
        <f>_xlfn.XLOOKUP($D13,'All Data'!$O:$O,'All Data'!$H:$H,"",0)</f>
        <v>7.2889223098754883</v>
      </c>
      <c r="I13" s="110">
        <f>_xlfn.XLOOKUP($D13,'All Data'!$O:$O,'All Data'!$I:$I,"",0)</f>
        <v>9.4893751144409197</v>
      </c>
      <c r="J13" s="111">
        <f>_xlfn.XLOOKUP($D13,'All Data'!$O:$O,'All Data'!$P:$P,"",0)</f>
        <v>52.97894147504271</v>
      </c>
      <c r="K13" s="110">
        <f>_xlfn.XLOOKUP($D13,'All Data'!$O:$O,'All Data'!$R:$R,"",0)</f>
        <v>3.3783976949066226</v>
      </c>
      <c r="L13" s="112">
        <f>_xlfn.XLOOKUP($D13,'All Data'!$O:$O,'All Data'!$U:$U,"",0)</f>
        <v>50928.962975552044</v>
      </c>
    </row>
    <row r="14" spans="1:12">
      <c r="A14" s="107">
        <f t="shared" si="0"/>
        <v>7</v>
      </c>
      <c r="B14" s="92" t="s">
        <v>59</v>
      </c>
      <c r="C14" s="92" t="s">
        <v>245</v>
      </c>
      <c r="D14" s="108" t="str">
        <f t="shared" si="1"/>
        <v>2015SLV</v>
      </c>
      <c r="E14" s="92">
        <v>1</v>
      </c>
      <c r="F14" s="109">
        <f>_xlfn.XLOOKUP($D14,'All Data'!$O:$O,'All Data'!$E:$E,"",0)</f>
        <v>6231.0659999999998</v>
      </c>
      <c r="G14" s="109">
        <f>_xlfn.XLOOKUP($D14,'All Data'!$O:$O,'All Data'!$G:$G,"",0)</f>
        <v>71.813999999999993</v>
      </c>
      <c r="H14" s="110">
        <f>_xlfn.XLOOKUP($D14,'All Data'!$O:$O,'All Data'!$H:$H,"",0)</f>
        <v>6.018496036529541</v>
      </c>
      <c r="I14" s="110">
        <f>_xlfn.XLOOKUP($D14,'All Data'!$O:$O,'All Data'!$I:$I,"",0)</f>
        <v>2.1587784290313698</v>
      </c>
      <c r="J14" s="111">
        <f>_xlfn.XLOOKUP($D14,'All Data'!$O:$O,'All Data'!$P:$P,"",0)</f>
        <v>52.702867985416887</v>
      </c>
      <c r="K14" s="110">
        <f>_xlfn.XLOOKUP($D14,'All Data'!$O:$O,'All Data'!$R:$R,"",0)</f>
        <v>3.3783976949066226</v>
      </c>
      <c r="L14" s="112">
        <f>_xlfn.XLOOKUP($D14,'All Data'!$O:$O,'All Data'!$U:$U,"",0)</f>
        <v>8266.7225831773303</v>
      </c>
    </row>
    <row r="15" spans="1:12">
      <c r="A15" s="107">
        <f t="shared" si="0"/>
        <v>1</v>
      </c>
      <c r="B15" s="92" t="s">
        <v>50</v>
      </c>
      <c r="C15" s="92" t="s">
        <v>236</v>
      </c>
      <c r="D15" s="108" t="str">
        <f t="shared" si="1"/>
        <v>2015CRI</v>
      </c>
      <c r="E15" s="92">
        <v>1</v>
      </c>
      <c r="F15" s="109">
        <f>_xlfn.XLOOKUP($D15,'All Data'!$O:$O,'All Data'!$E:$E,"",0)</f>
        <v>4895.2420000000002</v>
      </c>
      <c r="G15" s="109">
        <f>_xlfn.XLOOKUP($D15,'All Data'!$O:$O,'All Data'!$G:$G,"",0)</f>
        <v>79.085999999999999</v>
      </c>
      <c r="H15" s="110">
        <f>_xlfn.XLOOKUP($D15,'All Data'!$O:$O,'All Data'!$H:$H,"",0)</f>
        <v>6.8540043830871582</v>
      </c>
      <c r="I15" s="110">
        <f>_xlfn.XLOOKUP($D15,'All Data'!$O:$O,'All Data'!$I:$I,"",0)</f>
        <v>4.2218208312988299</v>
      </c>
      <c r="J15" s="111">
        <f>_xlfn.XLOOKUP($D15,'All Data'!$O:$O,'All Data'!$P:$P,"",0)</f>
        <v>61.07817517617422</v>
      </c>
      <c r="K15" s="110">
        <f>_xlfn.XLOOKUP($D15,'All Data'!$O:$O,'All Data'!$R:$R,"",0)</f>
        <v>3.3783976949066226</v>
      </c>
      <c r="L15" s="112">
        <f>_xlfn.XLOOKUP($D15,'All Data'!$O:$O,'All Data'!$U:$U,"",0)</f>
        <v>18956.191932297879</v>
      </c>
    </row>
    <row r="16" spans="1:12">
      <c r="A16" s="107">
        <f t="shared" si="0"/>
        <v>11</v>
      </c>
      <c r="B16" s="92" t="s">
        <v>117</v>
      </c>
      <c r="C16" s="92" t="s">
        <v>303</v>
      </c>
      <c r="D16" s="108" t="str">
        <f t="shared" si="1"/>
        <v>2015NIC</v>
      </c>
      <c r="E16" s="92">
        <v>1</v>
      </c>
      <c r="F16" s="109">
        <f>_xlfn.XLOOKUP($D16,'All Data'!$O:$O,'All Data'!$E:$E,"",0)</f>
        <v>6298.598</v>
      </c>
      <c r="G16" s="109">
        <f>_xlfn.XLOOKUP($D16,'All Data'!$O:$O,'All Data'!$G:$G,"",0)</f>
        <v>72.983000000000004</v>
      </c>
      <c r="H16" s="110">
        <f>_xlfn.XLOOKUP($D16,'All Data'!$O:$O,'All Data'!$H:$H,"",0)</f>
        <v>5.9241127967834473</v>
      </c>
      <c r="I16" s="110">
        <f>_xlfn.XLOOKUP($D16,'All Data'!$O:$O,'All Data'!$I:$I,"",0)</f>
        <v>2.7275128364563002</v>
      </c>
      <c r="J16" s="111">
        <f>_xlfn.XLOOKUP($D16,'All Data'!$O:$O,'All Data'!$P:$P,"",0)</f>
        <v>51.448148612080075</v>
      </c>
      <c r="K16" s="110">
        <f>_xlfn.XLOOKUP($D16,'All Data'!$O:$O,'All Data'!$R:$R,"",0)</f>
        <v>3.3783976949066226</v>
      </c>
      <c r="L16" s="112">
        <f>_xlfn.XLOOKUP($D16,'All Data'!$O:$O,'All Data'!$U:$U,"",0)</f>
        <v>5563.0339823649174</v>
      </c>
    </row>
    <row r="17" spans="1:12">
      <c r="A17" s="107">
        <f t="shared" si="0"/>
        <v>20</v>
      </c>
      <c r="B17" s="92" t="s">
        <v>55</v>
      </c>
      <c r="C17" s="92" t="s">
        <v>241</v>
      </c>
      <c r="D17" s="108" t="str">
        <f t="shared" si="1"/>
        <v>2015DNK</v>
      </c>
      <c r="E17" s="92">
        <v>3</v>
      </c>
      <c r="F17" s="109">
        <f>_xlfn.XLOOKUP($D17,'All Data'!$O:$O,'All Data'!$E:$E,"",0)</f>
        <v>5677.7960000000003</v>
      </c>
      <c r="G17" s="109">
        <f>_xlfn.XLOOKUP($D17,'All Data'!$O:$O,'All Data'!$G:$G,"",0)</f>
        <v>80.738</v>
      </c>
      <c r="H17" s="110">
        <f>_xlfn.XLOOKUP($D17,'All Data'!$O:$O,'All Data'!$H:$H,"",0)</f>
        <v>7.5144248008728027</v>
      </c>
      <c r="I17" s="110">
        <f>_xlfn.XLOOKUP($D17,'All Data'!$O:$O,'All Data'!$I:$I,"",0)</f>
        <v>11.7664852142334</v>
      </c>
      <c r="J17" s="111">
        <f>_xlfn.XLOOKUP($D17,'All Data'!$O:$O,'All Data'!$P:$P,"",0)</f>
        <v>48.461554798653943</v>
      </c>
      <c r="K17" s="110">
        <f>_xlfn.XLOOKUP($D17,'All Data'!$O:$O,'All Data'!$R:$R,"",0)</f>
        <v>3.3783976949066226</v>
      </c>
      <c r="L17" s="112">
        <f>_xlfn.XLOOKUP($D17,'All Data'!$O:$O,'All Data'!$U:$U,"",0)</f>
        <v>52892.646029024749</v>
      </c>
    </row>
    <row r="18" spans="1:12">
      <c r="A18" s="107">
        <f t="shared" si="0"/>
        <v>15</v>
      </c>
      <c r="B18" s="92" t="s">
        <v>143</v>
      </c>
      <c r="C18" s="92" t="s">
        <v>329</v>
      </c>
      <c r="D18" s="108" t="str">
        <f t="shared" si="1"/>
        <v>2015ESP</v>
      </c>
      <c r="E18" s="92">
        <v>3</v>
      </c>
      <c r="F18" s="109">
        <f>_xlfn.XLOOKUP($D18,'All Data'!$O:$O,'All Data'!$E:$E,"",0)</f>
        <v>46431.341999999997</v>
      </c>
      <c r="G18" s="109">
        <f>_xlfn.XLOOKUP($D18,'All Data'!$O:$O,'All Data'!$G:$G,"",0)</f>
        <v>82.646000000000001</v>
      </c>
      <c r="H18" s="110">
        <f>_xlfn.XLOOKUP($D18,'All Data'!$O:$O,'All Data'!$H:$H,"",0)</f>
        <v>6.3806633949279785</v>
      </c>
      <c r="I18" s="110">
        <f>_xlfn.XLOOKUP($D18,'All Data'!$O:$O,'All Data'!$I:$I,"",0)</f>
        <v>8.1700620651245099</v>
      </c>
      <c r="J18" s="111">
        <f>_xlfn.XLOOKUP($D18,'All Data'!$O:$O,'All Data'!$P:$P,"",0)</f>
        <v>50.160790900955305</v>
      </c>
      <c r="K18" s="110">
        <f>_xlfn.XLOOKUP($D18,'All Data'!$O:$O,'All Data'!$R:$R,"",0)</f>
        <v>3.3783976949066226</v>
      </c>
      <c r="L18" s="112">
        <f>_xlfn.XLOOKUP($D18,'All Data'!$O:$O,'All Data'!$U:$U,"",0)</f>
        <v>37394.055186298006</v>
      </c>
    </row>
    <row r="19" spans="1:12">
      <c r="A19" s="107">
        <f t="shared" si="0"/>
        <v>4</v>
      </c>
      <c r="B19" s="92" t="s">
        <v>124</v>
      </c>
      <c r="C19" s="92" t="s">
        <v>310</v>
      </c>
      <c r="D19" s="108" t="str">
        <f t="shared" si="1"/>
        <v>2015PAN</v>
      </c>
      <c r="E19" s="92">
        <v>1</v>
      </c>
      <c r="F19" s="109">
        <f>_xlfn.XLOOKUP($D19,'All Data'!$O:$O,'All Data'!$E:$E,"",0)</f>
        <v>3957.0990000000002</v>
      </c>
      <c r="G19" s="109">
        <f>_xlfn.XLOOKUP($D19,'All Data'!$O:$O,'All Data'!$G:$G,"",0)</f>
        <v>77.468000000000004</v>
      </c>
      <c r="H19" s="110">
        <f>_xlfn.XLOOKUP($D19,'All Data'!$O:$O,'All Data'!$H:$H,"",0)</f>
        <v>6.6055502891540527</v>
      </c>
      <c r="I19" s="110">
        <f>_xlfn.XLOOKUP($D19,'All Data'!$O:$O,'All Data'!$I:$I,"",0)</f>
        <v>5.3764781951904297</v>
      </c>
      <c r="J19" s="111">
        <f>_xlfn.XLOOKUP($D19,'All Data'!$O:$O,'All Data'!$P:$P,"",0)</f>
        <v>53.88042623386675</v>
      </c>
      <c r="K19" s="110">
        <f>_xlfn.XLOOKUP($D19,'All Data'!$O:$O,'All Data'!$R:$R,"",0)</f>
        <v>3.3783976949066226</v>
      </c>
      <c r="L19" s="112">
        <f>_xlfn.XLOOKUP($D19,'All Data'!$O:$O,'All Data'!$U:$U,"",0)</f>
        <v>29551.366758920198</v>
      </c>
    </row>
    <row r="20" spans="1:12">
      <c r="A20" s="107">
        <f t="shared" si="0"/>
        <v>22</v>
      </c>
      <c r="B20" s="92" t="s">
        <v>64</v>
      </c>
      <c r="C20" s="92" t="s">
        <v>250</v>
      </c>
      <c r="D20" s="108" t="str">
        <f t="shared" si="1"/>
        <v>2015FRA</v>
      </c>
      <c r="E20" s="92">
        <v>3</v>
      </c>
      <c r="F20" s="109">
        <f>_xlfn.XLOOKUP($D20,'All Data'!$O:$O,'All Data'!$E:$E,"",0)</f>
        <v>63809.769</v>
      </c>
      <c r="G20" s="109">
        <f>_xlfn.XLOOKUP($D20,'All Data'!$O:$O,'All Data'!$G:$G,"",0)</f>
        <v>82.186000000000007</v>
      </c>
      <c r="H20" s="110">
        <f>_xlfn.XLOOKUP($D20,'All Data'!$O:$O,'All Data'!$H:$H,"",0)</f>
        <v>6.3576250076293945</v>
      </c>
      <c r="I20" s="110">
        <f>_xlfn.XLOOKUP($D20,'All Data'!$O:$O,'All Data'!$I:$I,"",0)</f>
        <v>8.9387588500976598</v>
      </c>
      <c r="J20" s="111">
        <f>_xlfn.XLOOKUP($D20,'All Data'!$O:$O,'All Data'!$P:$P,"",0)</f>
        <v>47.939896602473361</v>
      </c>
      <c r="K20" s="110">
        <f>_xlfn.XLOOKUP($D20,'All Data'!$O:$O,'All Data'!$R:$R,"",0)</f>
        <v>3.3783976949066226</v>
      </c>
      <c r="L20" s="112">
        <f>_xlfn.XLOOKUP($D20,'All Data'!$O:$O,'All Data'!$U:$U,"",0)</f>
        <v>43345.78642815585</v>
      </c>
    </row>
    <row r="21" spans="1:12">
      <c r="A21" s="107">
        <f t="shared" si="0"/>
        <v>8</v>
      </c>
      <c r="B21" s="92" t="s">
        <v>44</v>
      </c>
      <c r="C21" s="92" t="s">
        <v>230</v>
      </c>
      <c r="D21" s="108" t="str">
        <f t="shared" si="1"/>
        <v>2015CHL</v>
      </c>
      <c r="E21" s="92">
        <v>1</v>
      </c>
      <c r="F21" s="109">
        <f>_xlfn.XLOOKUP($D21,'All Data'!$O:$O,'All Data'!$E:$E,"",0)</f>
        <v>17870.124</v>
      </c>
      <c r="G21" s="109">
        <f>_xlfn.XLOOKUP($D21,'All Data'!$O:$O,'All Data'!$G:$G,"",0)</f>
        <v>79.745999999999995</v>
      </c>
      <c r="H21" s="110">
        <f>_xlfn.XLOOKUP($D21,'All Data'!$O:$O,'All Data'!$H:$H,"",0)</f>
        <v>6.5327496528625488</v>
      </c>
      <c r="I21" s="110">
        <f>_xlfn.XLOOKUP($D21,'All Data'!$O:$O,'All Data'!$I:$I,"",0)</f>
        <v>6.5006389617919904</v>
      </c>
      <c r="J21" s="111">
        <f>_xlfn.XLOOKUP($D21,'All Data'!$O:$O,'All Data'!$P:$P,"",0)</f>
        <v>52.604428309788233</v>
      </c>
      <c r="K21" s="110">
        <f>_xlfn.XLOOKUP($D21,'All Data'!$O:$O,'All Data'!$R:$R,"",0)</f>
        <v>3.3783976949066226</v>
      </c>
      <c r="L21" s="112">
        <f>_xlfn.XLOOKUP($D21,'All Data'!$O:$O,'All Data'!$U:$U,"",0)</f>
        <v>24464.745662455338</v>
      </c>
    </row>
    <row r="22" spans="1:12">
      <c r="A22" s="107">
        <f t="shared" si="0"/>
        <v>48</v>
      </c>
      <c r="B22" s="92" t="s">
        <v>129</v>
      </c>
      <c r="C22" s="92" t="s">
        <v>315</v>
      </c>
      <c r="D22" s="108" t="str">
        <f t="shared" si="1"/>
        <v>2015PRT</v>
      </c>
      <c r="E22" s="92">
        <v>3</v>
      </c>
      <c r="F22" s="109">
        <f>_xlfn.XLOOKUP($D22,'All Data'!$O:$O,'All Data'!$E:$E,"",0)</f>
        <v>10365.434999999999</v>
      </c>
      <c r="G22" s="109">
        <f>_xlfn.XLOOKUP($D22,'All Data'!$O:$O,'All Data'!$G:$G,"",0)</f>
        <v>81.209000000000003</v>
      </c>
      <c r="H22" s="110">
        <f>_xlfn.XLOOKUP($D22,'All Data'!$O:$O,'All Data'!$H:$H,"",0)</f>
        <v>5.0808663368225098</v>
      </c>
      <c r="I22" s="110">
        <f>_xlfn.XLOOKUP($D22,'All Data'!$O:$O,'All Data'!$I:$I,"",0)</f>
        <v>7.2224197387695304</v>
      </c>
      <c r="J22" s="111">
        <f>_xlfn.XLOOKUP($D22,'All Data'!$O:$O,'All Data'!$P:$P,"",0)</f>
        <v>41.676321268909632</v>
      </c>
      <c r="K22" s="110">
        <f>_xlfn.XLOOKUP($D22,'All Data'!$O:$O,'All Data'!$R:$R,"",0)</f>
        <v>3.3783976949066226</v>
      </c>
      <c r="L22" s="112">
        <f>_xlfn.XLOOKUP($D22,'All Data'!$O:$O,'All Data'!$U:$U,"",0)</f>
        <v>31118.790670327879</v>
      </c>
    </row>
    <row r="23" spans="1:12">
      <c r="A23" s="107">
        <f t="shared" si="0"/>
        <v>5</v>
      </c>
      <c r="B23" s="92" t="s">
        <v>107</v>
      </c>
      <c r="C23" s="92" t="s">
        <v>293</v>
      </c>
      <c r="D23" s="108" t="str">
        <f t="shared" si="1"/>
        <v>2015MDA</v>
      </c>
      <c r="E23" s="92">
        <v>7</v>
      </c>
      <c r="F23" s="109">
        <f>_xlfn.XLOOKUP($D23,'All Data'!$O:$O,'All Data'!$E:$E,"",0)</f>
        <v>3277.3879999999999</v>
      </c>
      <c r="G23" s="109">
        <f>_xlfn.XLOOKUP($D23,'All Data'!$O:$O,'All Data'!$G:$G,"",0)</f>
        <v>69.239999999999995</v>
      </c>
      <c r="H23" s="110">
        <f>_xlfn.XLOOKUP($D23,'All Data'!$O:$O,'All Data'!$H:$H,"",0)</f>
        <v>6.0174722671508789</v>
      </c>
      <c r="I23" s="110">
        <f>_xlfn.XLOOKUP($D23,'All Data'!$O:$O,'All Data'!$I:$I,"",0)</f>
        <v>1.1113975048065201</v>
      </c>
      <c r="J23" s="111">
        <f>_xlfn.XLOOKUP($D23,'All Data'!$O:$O,'All Data'!$P:$P,"",0)</f>
        <v>53.144820640293418</v>
      </c>
      <c r="K23" s="110">
        <f>_xlfn.XLOOKUP($D23,'All Data'!$O:$O,'All Data'!$R:$R,"",0)</f>
        <v>3.3783976949066226</v>
      </c>
      <c r="L23" s="112">
        <f>_xlfn.XLOOKUP($D23,'All Data'!$O:$O,'All Data'!$U:$U,"",0)</f>
        <v>10216.370884105085</v>
      </c>
    </row>
    <row r="24" spans="1:12">
      <c r="A24" s="107">
        <f t="shared" si="0"/>
        <v>41</v>
      </c>
      <c r="B24" s="92" t="s">
        <v>73</v>
      </c>
      <c r="C24" s="92" t="s">
        <v>259</v>
      </c>
      <c r="D24" s="108" t="str">
        <f t="shared" si="1"/>
        <v>2015HND</v>
      </c>
      <c r="E24" s="92">
        <v>1</v>
      </c>
      <c r="F24" s="109">
        <f>_xlfn.XLOOKUP($D24,'All Data'!$O:$O,'All Data'!$E:$E,"",0)</f>
        <v>9294.5049999999992</v>
      </c>
      <c r="G24" s="109">
        <f>_xlfn.XLOOKUP($D24,'All Data'!$O:$O,'All Data'!$G:$G,"",0)</f>
        <v>72.486999999999995</v>
      </c>
      <c r="H24" s="110">
        <f>_xlfn.XLOOKUP($D24,'All Data'!$O:$O,'All Data'!$H:$H,"",0)</f>
        <v>4.8454365730285645</v>
      </c>
      <c r="I24" s="110">
        <f>_xlfn.XLOOKUP($D24,'All Data'!$O:$O,'All Data'!$I:$I,"",0)</f>
        <v>2.1679589748382599</v>
      </c>
      <c r="J24" s="111">
        <f>_xlfn.XLOOKUP($D24,'All Data'!$O:$O,'All Data'!$P:$P,"",0)</f>
        <v>43.519904429626827</v>
      </c>
      <c r="K24" s="110">
        <f>_xlfn.XLOOKUP($D24,'All Data'!$O:$O,'All Data'!$R:$R,"",0)</f>
        <v>3.3783976949066226</v>
      </c>
      <c r="L24" s="112">
        <f>_xlfn.XLOOKUP($D24,'All Data'!$O:$O,'All Data'!$U:$U,"",0)</f>
        <v>5180.1866936886308</v>
      </c>
    </row>
    <row r="25" spans="1:12">
      <c r="A25" s="107">
        <f t="shared" si="0"/>
        <v>21</v>
      </c>
      <c r="B25" s="92" t="s">
        <v>115</v>
      </c>
      <c r="C25" s="92" t="s">
        <v>301</v>
      </c>
      <c r="D25" s="108" t="str">
        <f t="shared" si="1"/>
        <v>2015NLD</v>
      </c>
      <c r="E25" s="92">
        <v>3</v>
      </c>
      <c r="F25" s="109">
        <f>_xlfn.XLOOKUP($D25,'All Data'!$O:$O,'All Data'!$E:$E,"",0)</f>
        <v>17041.107</v>
      </c>
      <c r="G25" s="109">
        <f>_xlfn.XLOOKUP($D25,'All Data'!$O:$O,'All Data'!$G:$G,"",0)</f>
        <v>81.481999999999999</v>
      </c>
      <c r="H25" s="110">
        <f>_xlfn.XLOOKUP($D25,'All Data'!$O:$O,'All Data'!$H:$H,"",0)</f>
        <v>7.324437141418457</v>
      </c>
      <c r="I25" s="110">
        <f>_xlfn.XLOOKUP($D25,'All Data'!$O:$O,'All Data'!$I:$I,"",0)</f>
        <v>11.671154975891101</v>
      </c>
      <c r="J25" s="111">
        <f>_xlfn.XLOOKUP($D25,'All Data'!$O:$O,'All Data'!$P:$P,"",0)</f>
        <v>48.125226439031586</v>
      </c>
      <c r="K25" s="110">
        <f>_xlfn.XLOOKUP($D25,'All Data'!$O:$O,'All Data'!$R:$R,"",0)</f>
        <v>3.3783976949066226</v>
      </c>
      <c r="L25" s="112">
        <f>_xlfn.XLOOKUP($D25,'All Data'!$O:$O,'All Data'!$U:$U,"",0)</f>
        <v>52974.116220094853</v>
      </c>
    </row>
    <row r="26" spans="1:12">
      <c r="A26" s="107">
        <f t="shared" si="0"/>
        <v>17</v>
      </c>
      <c r="B26" s="92" t="s">
        <v>121</v>
      </c>
      <c r="C26" s="92" t="s">
        <v>307</v>
      </c>
      <c r="D26" s="108" t="str">
        <f t="shared" si="1"/>
        <v>2015NOR</v>
      </c>
      <c r="E26" s="92">
        <v>3</v>
      </c>
      <c r="F26" s="109">
        <f>_xlfn.XLOOKUP($D26,'All Data'!$O:$O,'All Data'!$E:$E,"",0)</f>
        <v>5190.3559999999998</v>
      </c>
      <c r="G26" s="109">
        <f>_xlfn.XLOOKUP($D26,'All Data'!$O:$O,'All Data'!$G:$G,"",0)</f>
        <v>82.272000000000006</v>
      </c>
      <c r="H26" s="110">
        <f>_xlfn.XLOOKUP($D26,'All Data'!$O:$O,'All Data'!$H:$H,"",0)</f>
        <v>7.6034336090087891</v>
      </c>
      <c r="I26" s="110">
        <f>_xlfn.XLOOKUP($D26,'All Data'!$O:$O,'All Data'!$I:$I,"",0)</f>
        <v>12.495551109314</v>
      </c>
      <c r="J26" s="111">
        <f>_xlfn.XLOOKUP($D26,'All Data'!$O:$O,'All Data'!$P:$P,"",0)</f>
        <v>48.903056182641144</v>
      </c>
      <c r="K26" s="110">
        <f>_xlfn.XLOOKUP($D26,'All Data'!$O:$O,'All Data'!$R:$R,"",0)</f>
        <v>3.3783976949066226</v>
      </c>
      <c r="L26" s="112">
        <f>_xlfn.XLOOKUP($D26,'All Data'!$O:$O,'All Data'!$U:$U,"",0)</f>
        <v>63371.888498076471</v>
      </c>
    </row>
    <row r="27" spans="1:12">
      <c r="A27" s="107">
        <f t="shared" si="0"/>
        <v>2</v>
      </c>
      <c r="B27" s="92" t="s">
        <v>70</v>
      </c>
      <c r="C27" s="92" t="s">
        <v>256</v>
      </c>
      <c r="D27" s="108" t="str">
        <f t="shared" si="1"/>
        <v>2015GTM</v>
      </c>
      <c r="E27" s="92">
        <v>1</v>
      </c>
      <c r="F27" s="109">
        <f>_xlfn.XLOOKUP($D27,'All Data'!$O:$O,'All Data'!$E:$E,"",0)</f>
        <v>16001.107</v>
      </c>
      <c r="G27" s="109">
        <f>_xlfn.XLOOKUP($D27,'All Data'!$O:$O,'All Data'!$G:$G,"",0)</f>
        <v>72.102999999999994</v>
      </c>
      <c r="H27" s="110">
        <f>_xlfn.XLOOKUP($D27,'All Data'!$O:$O,'All Data'!$H:$H,"",0)</f>
        <v>6.4649868011474609</v>
      </c>
      <c r="I27" s="110">
        <f>_xlfn.XLOOKUP($D27,'All Data'!$O:$O,'All Data'!$I:$I,"",0)</f>
        <v>2.17565822601318</v>
      </c>
      <c r="J27" s="111">
        <f>_xlfn.XLOOKUP($D27,'All Data'!$O:$O,'All Data'!$P:$P,"",0)</f>
        <v>56.740601717758395</v>
      </c>
      <c r="K27" s="110">
        <f>_xlfn.XLOOKUP($D27,'All Data'!$O:$O,'All Data'!$R:$R,"",0)</f>
        <v>3.3783976949066226</v>
      </c>
      <c r="L27" s="112">
        <f>_xlfn.XLOOKUP($D27,'All Data'!$O:$O,'All Data'!$U:$U,"",0)</f>
        <v>8125.6555339164697</v>
      </c>
    </row>
    <row r="28" spans="1:12">
      <c r="A28" s="107">
        <f t="shared" si="0"/>
        <v>31</v>
      </c>
      <c r="B28" s="92" t="s">
        <v>63</v>
      </c>
      <c r="C28" s="92" t="s">
        <v>249</v>
      </c>
      <c r="D28" s="108" t="str">
        <f t="shared" si="1"/>
        <v>2015FIN</v>
      </c>
      <c r="E28" s="92">
        <v>3</v>
      </c>
      <c r="F28" s="109">
        <f>_xlfn.XLOOKUP($D28,'All Data'!$O:$O,'All Data'!$E:$E,"",0)</f>
        <v>5479.4610000000002</v>
      </c>
      <c r="G28" s="109">
        <f>_xlfn.XLOOKUP($D28,'All Data'!$O:$O,'All Data'!$G:$G,"",0)</f>
        <v>81.418000000000006</v>
      </c>
      <c r="H28" s="110">
        <f>_xlfn.XLOOKUP($D28,'All Data'!$O:$O,'All Data'!$H:$H,"",0)</f>
        <v>7.4479255676269531</v>
      </c>
      <c r="I28" s="110">
        <f>_xlfn.XLOOKUP($D28,'All Data'!$O:$O,'All Data'!$I:$I,"",0)</f>
        <v>14.261905670166</v>
      </c>
      <c r="J28" s="111">
        <f>_xlfn.XLOOKUP($D28,'All Data'!$O:$O,'All Data'!$P:$P,"",0)</f>
        <v>44.350132644678816</v>
      </c>
      <c r="K28" s="110">
        <f>_xlfn.XLOOKUP($D28,'All Data'!$O:$O,'All Data'!$R:$R,"",0)</f>
        <v>3.3783976949066226</v>
      </c>
      <c r="L28" s="112">
        <f>_xlfn.XLOOKUP($D28,'All Data'!$O:$O,'All Data'!$U:$U,"",0)</f>
        <v>45072.590214623786</v>
      </c>
    </row>
    <row r="29" spans="1:12">
      <c r="A29" s="107">
        <f t="shared" si="0"/>
        <v>36</v>
      </c>
      <c r="B29" s="92" t="s">
        <v>83</v>
      </c>
      <c r="C29" s="92" t="s">
        <v>269</v>
      </c>
      <c r="D29" s="108" t="str">
        <f t="shared" si="1"/>
        <v>2015ITA</v>
      </c>
      <c r="E29" s="92">
        <v>3</v>
      </c>
      <c r="F29" s="109">
        <f>_xlfn.XLOOKUP($D29,'All Data'!$O:$O,'All Data'!$E:$E,"",0)</f>
        <v>60232.906000000003</v>
      </c>
      <c r="G29" s="109">
        <f>_xlfn.XLOOKUP($D29,'All Data'!$O:$O,'All Data'!$G:$G,"",0)</f>
        <v>82.525000000000006</v>
      </c>
      <c r="H29" s="110">
        <f>_xlfn.XLOOKUP($D29,'All Data'!$O:$O,'All Data'!$H:$H,"",0)</f>
        <v>5.8476839065551758</v>
      </c>
      <c r="I29" s="110">
        <f>_xlfn.XLOOKUP($D29,'All Data'!$O:$O,'All Data'!$I:$I,"",0)</f>
        <v>9.2955703735351598</v>
      </c>
      <c r="J29" s="111">
        <f>_xlfn.XLOOKUP($D29,'All Data'!$O:$O,'All Data'!$P:$P,"",0)</f>
        <v>44.073688500028759</v>
      </c>
      <c r="K29" s="110">
        <f>_xlfn.XLOOKUP($D29,'All Data'!$O:$O,'All Data'!$R:$R,"",0)</f>
        <v>3.3783976949066226</v>
      </c>
      <c r="L29" s="112">
        <f>_xlfn.XLOOKUP($D29,'All Data'!$O:$O,'All Data'!$U:$U,"",0)</f>
        <v>40247.829043794169</v>
      </c>
    </row>
    <row r="30" spans="1:12">
      <c r="A30" s="107">
        <f t="shared" si="0"/>
        <v>38</v>
      </c>
      <c r="B30" s="92" t="s">
        <v>160</v>
      </c>
      <c r="C30" s="92" t="s">
        <v>346</v>
      </c>
      <c r="D30" s="108" t="str">
        <f t="shared" si="1"/>
        <v>2015GBR</v>
      </c>
      <c r="E30" s="92">
        <v>3</v>
      </c>
      <c r="F30" s="109">
        <f>_xlfn.XLOOKUP($D30,'All Data'!$O:$O,'All Data'!$E:$E,"",0)</f>
        <v>65224.364000000001</v>
      </c>
      <c r="G30" s="109">
        <f>_xlfn.XLOOKUP($D30,'All Data'!$O:$O,'All Data'!$G:$G,"",0)</f>
        <v>80.924000000000007</v>
      </c>
      <c r="H30" s="110">
        <f>_xlfn.XLOOKUP($D30,'All Data'!$O:$O,'All Data'!$H:$H,"",0)</f>
        <v>6.5154452323913574</v>
      </c>
      <c r="I30" s="110">
        <f>_xlfn.XLOOKUP($D30,'All Data'!$O:$O,'All Data'!$I:$I,"",0)</f>
        <v>11.0369758605957</v>
      </c>
      <c r="J30" s="111">
        <f>_xlfn.XLOOKUP($D30,'All Data'!$O:$O,'All Data'!$P:$P,"",0)</f>
        <v>43.922421476085951</v>
      </c>
      <c r="K30" s="110">
        <f>_xlfn.XLOOKUP($D30,'All Data'!$O:$O,'All Data'!$R:$R,"",0)</f>
        <v>3.3783976949066226</v>
      </c>
      <c r="L30" s="112">
        <f>_xlfn.XLOOKUP($D30,'All Data'!$O:$O,'All Data'!$U:$U,"",0)</f>
        <v>44688.244953260888</v>
      </c>
    </row>
    <row r="31" spans="1:12">
      <c r="A31" s="107">
        <f t="shared" si="0"/>
        <v>29</v>
      </c>
      <c r="B31" s="92" t="s">
        <v>131</v>
      </c>
      <c r="C31" s="92" t="s">
        <v>317</v>
      </c>
      <c r="D31" s="108" t="str">
        <f t="shared" si="1"/>
        <v>2015ROU</v>
      </c>
      <c r="E31" s="92">
        <v>7</v>
      </c>
      <c r="F31" s="109">
        <f>_xlfn.XLOOKUP($D31,'All Data'!$O:$O,'All Data'!$E:$E,"",0)</f>
        <v>19906.079000000002</v>
      </c>
      <c r="G31" s="109">
        <f>_xlfn.XLOOKUP($D31,'All Data'!$O:$O,'All Data'!$G:$G,"",0)</f>
        <v>74.790000000000006</v>
      </c>
      <c r="H31" s="110">
        <f>_xlfn.XLOOKUP($D31,'All Data'!$O:$O,'All Data'!$H:$H,"",0)</f>
        <v>5.7774910926818848</v>
      </c>
      <c r="I31" s="110">
        <f>_xlfn.XLOOKUP($D31,'All Data'!$O:$O,'All Data'!$I:$I,"",0)</f>
        <v>5.6259694099426296</v>
      </c>
      <c r="J31" s="111">
        <f>_xlfn.XLOOKUP($D31,'All Data'!$O:$O,'All Data'!$P:$P,"",0)</f>
        <v>44.529173925429753</v>
      </c>
      <c r="K31" s="110">
        <f>_xlfn.XLOOKUP($D31,'All Data'!$O:$O,'All Data'!$R:$R,"",0)</f>
        <v>3.3783976949066226</v>
      </c>
      <c r="L31" s="112">
        <f>_xlfn.XLOOKUP($D31,'All Data'!$O:$O,'All Data'!$U:$U,"",0)</f>
        <v>23933.186724181785</v>
      </c>
    </row>
    <row r="32" spans="1:12">
      <c r="A32" s="107">
        <f t="shared" si="0"/>
        <v>18</v>
      </c>
      <c r="B32" s="92" t="s">
        <v>127</v>
      </c>
      <c r="C32" s="92" t="s">
        <v>313</v>
      </c>
      <c r="D32" s="108" t="str">
        <f t="shared" si="1"/>
        <v>2015PHL</v>
      </c>
      <c r="E32" s="92">
        <v>8</v>
      </c>
      <c r="F32" s="109">
        <f>_xlfn.XLOOKUP($D32,'All Data'!$O:$O,'All Data'!$E:$E,"",0)</f>
        <v>103031.36500000001</v>
      </c>
      <c r="G32" s="109">
        <f>_xlfn.XLOOKUP($D32,'All Data'!$O:$O,'All Data'!$G:$G,"",0)</f>
        <v>71.268000000000001</v>
      </c>
      <c r="H32" s="110">
        <f>_xlfn.XLOOKUP($D32,'All Data'!$O:$O,'All Data'!$H:$H,"",0)</f>
        <v>5.5474891662597656</v>
      </c>
      <c r="I32" s="110">
        <f>_xlfn.XLOOKUP($D32,'All Data'!$O:$O,'All Data'!$I:$I,"",0)</f>
        <v>1.94068038463593</v>
      </c>
      <c r="J32" s="111">
        <f>_xlfn.XLOOKUP($D32,'All Data'!$O:$O,'All Data'!$P:$P,"",0)</f>
        <v>48.803815465187412</v>
      </c>
      <c r="K32" s="110">
        <f>_xlfn.XLOOKUP($D32,'All Data'!$O:$O,'All Data'!$R:$R,"",0)</f>
        <v>3.3783976949066226</v>
      </c>
      <c r="L32" s="112">
        <f>_xlfn.XLOOKUP($D32,'All Data'!$O:$O,'All Data'!$U:$U,"",0)</f>
        <v>7235.0814014855623</v>
      </c>
    </row>
    <row r="33" spans="1:12">
      <c r="A33" s="107">
        <f t="shared" si="0"/>
        <v>27</v>
      </c>
      <c r="B33" s="92" t="s">
        <v>82</v>
      </c>
      <c r="C33" s="92" t="s">
        <v>268</v>
      </c>
      <c r="D33" s="108" t="str">
        <f t="shared" si="1"/>
        <v>2015ISR</v>
      </c>
      <c r="E33" s="92">
        <v>4</v>
      </c>
      <c r="F33" s="109">
        <f>_xlfn.XLOOKUP($D33,'All Data'!$O:$O,'All Data'!$E:$E,"",0)</f>
        <v>8007.7780000000002</v>
      </c>
      <c r="G33" s="109">
        <f>_xlfn.XLOOKUP($D33,'All Data'!$O:$O,'All Data'!$G:$G,"",0)</f>
        <v>82.1</v>
      </c>
      <c r="H33" s="110">
        <f>_xlfn.XLOOKUP($D33,'All Data'!$O:$O,'All Data'!$H:$H,"",0)</f>
        <v>7.0794110298156738</v>
      </c>
      <c r="I33" s="110">
        <f>_xlfn.XLOOKUP($D33,'All Data'!$O:$O,'All Data'!$I:$I,"",0)</f>
        <v>13.0095777511597</v>
      </c>
      <c r="J33" s="111">
        <f>_xlfn.XLOOKUP($D33,'All Data'!$O:$O,'All Data'!$P:$P,"",0)</f>
        <v>44.823078269528224</v>
      </c>
      <c r="K33" s="110">
        <f>_xlfn.XLOOKUP($D33,'All Data'!$O:$O,'All Data'!$R:$R,"",0)</f>
        <v>3.3783976949066226</v>
      </c>
      <c r="L33" s="112">
        <f>_xlfn.XLOOKUP($D33,'All Data'!$O:$O,'All Data'!$U:$U,"",0)</f>
        <v>37632.819640320202</v>
      </c>
    </row>
    <row r="34" spans="1:12">
      <c r="A34" s="107">
        <f t="shared" si="0"/>
        <v>44</v>
      </c>
      <c r="B34" s="92" t="s">
        <v>69</v>
      </c>
      <c r="C34" s="92" t="s">
        <v>255</v>
      </c>
      <c r="D34" s="108" t="str">
        <f t="shared" si="1"/>
        <v>2015GRC</v>
      </c>
      <c r="E34" s="92">
        <v>3</v>
      </c>
      <c r="F34" s="109">
        <f>_xlfn.XLOOKUP($D34,'All Data'!$O:$O,'All Data'!$E:$E,"",0)</f>
        <v>10806.641</v>
      </c>
      <c r="G34" s="109">
        <f>_xlfn.XLOOKUP($D34,'All Data'!$O:$O,'All Data'!$G:$G,"",0)</f>
        <v>80.668000000000006</v>
      </c>
      <c r="H34" s="110">
        <f>_xlfn.XLOOKUP($D34,'All Data'!$O:$O,'All Data'!$H:$H,"",0)</f>
        <v>5.6225190162658691</v>
      </c>
      <c r="I34" s="110">
        <f>_xlfn.XLOOKUP($D34,'All Data'!$O:$O,'All Data'!$I:$I,"",0)</f>
        <v>8.4441957473754901</v>
      </c>
      <c r="J34" s="111">
        <f>_xlfn.XLOOKUP($D34,'All Data'!$O:$O,'All Data'!$P:$P,"",0)</f>
        <v>42.687388650146062</v>
      </c>
      <c r="K34" s="110">
        <f>_xlfn.XLOOKUP($D34,'All Data'!$O:$O,'All Data'!$R:$R,"",0)</f>
        <v>3.3783976949066226</v>
      </c>
      <c r="L34" s="112">
        <f>_xlfn.XLOOKUP($D34,'All Data'!$O:$O,'All Data'!$U:$U,"",0)</f>
        <v>28260.386673906454</v>
      </c>
    </row>
    <row r="35" spans="1:12">
      <c r="A35" s="107">
        <f t="shared" si="0"/>
        <v>61</v>
      </c>
      <c r="B35" s="92" t="s">
        <v>140</v>
      </c>
      <c r="C35" s="92" t="s">
        <v>326</v>
      </c>
      <c r="D35" s="108" t="str">
        <f t="shared" si="1"/>
        <v>2015SVN</v>
      </c>
      <c r="E35" s="92">
        <v>7</v>
      </c>
      <c r="F35" s="109">
        <f>_xlfn.XLOOKUP($D35,'All Data'!$O:$O,'All Data'!$E:$E,"",0)</f>
        <v>2080.8620000000001</v>
      </c>
      <c r="G35" s="109">
        <f>_xlfn.XLOOKUP($D35,'All Data'!$O:$O,'All Data'!$G:$G,"",0)</f>
        <v>80.822000000000003</v>
      </c>
      <c r="H35" s="110">
        <f>_xlfn.XLOOKUP($D35,'All Data'!$O:$O,'All Data'!$H:$H,"",0)</f>
        <v>5.7406420707702637</v>
      </c>
      <c r="I35" s="110">
        <f>_xlfn.XLOOKUP($D35,'All Data'!$O:$O,'All Data'!$I:$I,"",0)</f>
        <v>10.4268531799316</v>
      </c>
      <c r="J35" s="111">
        <f>_xlfn.XLOOKUP($D35,'All Data'!$O:$O,'All Data'!$P:$P,"",0)</f>
        <v>40.085514282531122</v>
      </c>
      <c r="K35" s="110">
        <f>_xlfn.XLOOKUP($D35,'All Data'!$O:$O,'All Data'!$R:$R,"",0)</f>
        <v>3.3783976949066226</v>
      </c>
      <c r="L35" s="112">
        <f>_xlfn.XLOOKUP($D35,'All Data'!$O:$O,'All Data'!$U:$U,"",0)</f>
        <v>33799.725526308037</v>
      </c>
    </row>
    <row r="36" spans="1:12">
      <c r="A36" s="107">
        <f t="shared" si="0"/>
        <v>53</v>
      </c>
      <c r="B36" s="92" t="s">
        <v>52</v>
      </c>
      <c r="C36" s="92" t="s">
        <v>238</v>
      </c>
      <c r="D36" s="108" t="str">
        <f t="shared" si="1"/>
        <v>2015HRV</v>
      </c>
      <c r="E36" s="92">
        <v>7</v>
      </c>
      <c r="F36" s="109">
        <f>_xlfn.XLOOKUP($D36,'All Data'!$O:$O,'All Data'!$E:$E,"",0)</f>
        <v>4254.8149999999996</v>
      </c>
      <c r="G36" s="109">
        <f>_xlfn.XLOOKUP($D36,'All Data'!$O:$O,'All Data'!$G:$G,"",0)</f>
        <v>77.56</v>
      </c>
      <c r="H36" s="110">
        <f>_xlfn.XLOOKUP($D36,'All Data'!$O:$O,'All Data'!$H:$H,"",0)</f>
        <v>5.2054381370544434</v>
      </c>
      <c r="I36" s="110">
        <f>_xlfn.XLOOKUP($D36,'All Data'!$O:$O,'All Data'!$I:$I,"",0)</f>
        <v>6.5348577499389604</v>
      </c>
      <c r="J36" s="111">
        <f>_xlfn.XLOOKUP($D36,'All Data'!$O:$O,'All Data'!$P:$P,"",0)</f>
        <v>40.944794626587026</v>
      </c>
      <c r="K36" s="110">
        <f>_xlfn.XLOOKUP($D36,'All Data'!$O:$O,'All Data'!$R:$R,"",0)</f>
        <v>3.3783976949066226</v>
      </c>
      <c r="L36" s="112">
        <f>_xlfn.XLOOKUP($D36,'All Data'!$O:$O,'All Data'!$U:$U,"",0)</f>
        <v>24927.00771388775</v>
      </c>
    </row>
    <row r="37" spans="1:12">
      <c r="A37" s="107">
        <f t="shared" si="0"/>
        <v>12</v>
      </c>
      <c r="B37" s="92" t="s">
        <v>151</v>
      </c>
      <c r="C37" s="92" t="s">
        <v>337</v>
      </c>
      <c r="D37" s="108" t="str">
        <f t="shared" si="1"/>
        <v>2015THA</v>
      </c>
      <c r="E37" s="92">
        <v>8</v>
      </c>
      <c r="F37" s="109">
        <f>_xlfn.XLOOKUP($D37,'All Data'!$O:$O,'All Data'!$E:$E,"",0)</f>
        <v>70294.396999999997</v>
      </c>
      <c r="G37" s="109">
        <f>_xlfn.XLOOKUP($D37,'All Data'!$O:$O,'All Data'!$G:$G,"",0)</f>
        <v>77.716999999999999</v>
      </c>
      <c r="H37" s="110">
        <f>_xlfn.XLOOKUP($D37,'All Data'!$O:$O,'All Data'!$H:$H,"",0)</f>
        <v>6.2017626762390137</v>
      </c>
      <c r="I37" s="110">
        <f>_xlfn.XLOOKUP($D37,'All Data'!$O:$O,'All Data'!$I:$I,"",0)</f>
        <v>5.2810554504394496</v>
      </c>
      <c r="J37" s="111">
        <f>_xlfn.XLOOKUP($D37,'All Data'!$O:$O,'All Data'!$P:$P,"",0)</f>
        <v>51.326338170336264</v>
      </c>
      <c r="K37" s="110">
        <f>_xlfn.XLOOKUP($D37,'All Data'!$O:$O,'All Data'!$R:$R,"",0)</f>
        <v>3.3783976949066226</v>
      </c>
      <c r="L37" s="112">
        <f>_xlfn.XLOOKUP($D37,'All Data'!$O:$O,'All Data'!$U:$U,"",0)</f>
        <v>15919.369864262109</v>
      </c>
    </row>
    <row r="38" spans="1:12">
      <c r="A38" s="107">
        <f t="shared" si="0"/>
        <v>37</v>
      </c>
      <c r="B38" s="92" t="s">
        <v>149</v>
      </c>
      <c r="C38" s="92" t="s">
        <v>335</v>
      </c>
      <c r="D38" s="108" t="str">
        <f t="shared" si="1"/>
        <v>2015TJK</v>
      </c>
      <c r="E38" s="92">
        <v>7</v>
      </c>
      <c r="F38" s="109">
        <f>_xlfn.XLOOKUP($D38,'All Data'!$O:$O,'All Data'!$E:$E,"",0)</f>
        <v>8524.0630000000001</v>
      </c>
      <c r="G38" s="109">
        <f>_xlfn.XLOOKUP($D38,'All Data'!$O:$O,'All Data'!$G:$G,"",0)</f>
        <v>69.305999999999997</v>
      </c>
      <c r="H38" s="110">
        <f>_xlfn.XLOOKUP($D38,'All Data'!$O:$O,'All Data'!$H:$H,"",0)</f>
        <v>5.1242108345031738</v>
      </c>
      <c r="I38" s="110">
        <f>_xlfn.XLOOKUP($D38,'All Data'!$O:$O,'All Data'!$I:$I,"",0)</f>
        <v>1.6132621765136701</v>
      </c>
      <c r="J38" s="111">
        <f>_xlfn.XLOOKUP($D38,'All Data'!$O:$O,'All Data'!$P:$P,"",0)</f>
        <v>44.037065655522063</v>
      </c>
      <c r="K38" s="110">
        <f>_xlfn.XLOOKUP($D38,'All Data'!$O:$O,'All Data'!$R:$R,"",0)</f>
        <v>3.3783976949066226</v>
      </c>
      <c r="L38" s="112">
        <f>_xlfn.XLOOKUP($D38,'All Data'!$O:$O,'All Data'!$U:$U,"",0)</f>
        <v>2959.9707256165279</v>
      </c>
    </row>
    <row r="39" spans="1:12">
      <c r="A39" s="107">
        <f t="shared" si="0"/>
        <v>39</v>
      </c>
      <c r="B39" s="92" t="s">
        <v>81</v>
      </c>
      <c r="C39" s="92" t="s">
        <v>267</v>
      </c>
      <c r="D39" s="108" t="str">
        <f t="shared" si="1"/>
        <v>2015IRL</v>
      </c>
      <c r="E39" s="92">
        <v>3</v>
      </c>
      <c r="F39" s="109">
        <f>_xlfn.XLOOKUP($D39,'All Data'!$O:$O,'All Data'!$E:$E,"",0)</f>
        <v>4665.76</v>
      </c>
      <c r="G39" s="109">
        <f>_xlfn.XLOOKUP($D39,'All Data'!$O:$O,'All Data'!$G:$G,"",0)</f>
        <v>81.415999999999997</v>
      </c>
      <c r="H39" s="110">
        <f>_xlfn.XLOOKUP($D39,'All Data'!$O:$O,'All Data'!$H:$H,"",0)</f>
        <v>6.8301253318786621</v>
      </c>
      <c r="I39" s="110">
        <f>_xlfn.XLOOKUP($D39,'All Data'!$O:$O,'All Data'!$I:$I,"",0)</f>
        <v>12.402800559997599</v>
      </c>
      <c r="J39" s="111">
        <f>_xlfn.XLOOKUP($D39,'All Data'!$O:$O,'All Data'!$P:$P,"",0)</f>
        <v>43.858846009365351</v>
      </c>
      <c r="K39" s="110">
        <f>_xlfn.XLOOKUP($D39,'All Data'!$O:$O,'All Data'!$R:$R,"",0)</f>
        <v>3.3783976949066226</v>
      </c>
      <c r="L39" s="112">
        <f>_xlfn.XLOOKUP($D39,'All Data'!$O:$O,'All Data'!$U:$U,"",0)</f>
        <v>71692.568203910399</v>
      </c>
    </row>
    <row r="40" spans="1:12">
      <c r="A40" s="107">
        <f t="shared" si="0"/>
        <v>10</v>
      </c>
      <c r="B40" s="92" t="s">
        <v>20</v>
      </c>
      <c r="C40" s="92" t="s">
        <v>206</v>
      </c>
      <c r="D40" s="108" t="str">
        <f t="shared" si="1"/>
        <v>2015DZA</v>
      </c>
      <c r="E40" s="92">
        <v>4</v>
      </c>
      <c r="F40" s="109">
        <f>_xlfn.XLOOKUP($D40,'All Data'!$O:$O,'All Data'!$E:$E,"",0)</f>
        <v>39543.154000000002</v>
      </c>
      <c r="G40" s="109">
        <f>_xlfn.XLOOKUP($D40,'All Data'!$O:$O,'All Data'!$G:$G,"",0)</f>
        <v>75.622</v>
      </c>
      <c r="H40" s="110">
        <f>_xlfn.XLOOKUP($D40,'All Data'!$O:$O,'All Data'!$H:$H,"",0)</f>
        <v>5.8478760719299316</v>
      </c>
      <c r="I40" s="110">
        <f>_xlfn.XLOOKUP($D40,'All Data'!$O:$O,'All Data'!$I:$I,"",0)</f>
        <v>3.2414746284484899</v>
      </c>
      <c r="J40" s="111">
        <f>_xlfn.XLOOKUP($D40,'All Data'!$O:$O,'All Data'!$P:$P,"",0)</f>
        <v>52.125267699119675</v>
      </c>
      <c r="K40" s="110">
        <f>_xlfn.XLOOKUP($D40,'All Data'!$O:$O,'All Data'!$R:$R,"",0)</f>
        <v>3.3783976949066226</v>
      </c>
      <c r="L40" s="112">
        <f>_xlfn.XLOOKUP($D40,'All Data'!$O:$O,'All Data'!$U:$U,"",0)</f>
        <v>11751.634119110116</v>
      </c>
    </row>
    <row r="41" spans="1:12">
      <c r="A41" s="107">
        <f t="shared" si="0"/>
        <v>50</v>
      </c>
      <c r="B41" s="92" t="s">
        <v>56</v>
      </c>
      <c r="C41" s="92" t="s">
        <v>242</v>
      </c>
      <c r="D41" s="108" t="str">
        <f t="shared" si="1"/>
        <v>2015DOM</v>
      </c>
      <c r="E41" s="92">
        <v>1</v>
      </c>
      <c r="F41" s="109">
        <f>_xlfn.XLOOKUP($D41,'All Data'!$O:$O,'All Data'!$E:$E,"",0)</f>
        <v>10405.832</v>
      </c>
      <c r="G41" s="109">
        <f>_xlfn.XLOOKUP($D41,'All Data'!$O:$O,'All Data'!$G:$G,"",0)</f>
        <v>72.953000000000003</v>
      </c>
      <c r="H41" s="110">
        <f>_xlfn.XLOOKUP($D41,'All Data'!$O:$O,'All Data'!$H:$H,"",0)</f>
        <v>5.0618624687194824</v>
      </c>
      <c r="I41" s="110">
        <f>_xlfn.XLOOKUP($D41,'All Data'!$O:$O,'All Data'!$I:$I,"",0)</f>
        <v>3.8965225219726598</v>
      </c>
      <c r="J41" s="111">
        <f>_xlfn.XLOOKUP($D41,'All Data'!$O:$O,'All Data'!$P:$P,"",0)</f>
        <v>41.42984030621669</v>
      </c>
      <c r="K41" s="110">
        <f>_xlfn.XLOOKUP($D41,'All Data'!$O:$O,'All Data'!$R:$R,"",0)</f>
        <v>3.3783976949066226</v>
      </c>
      <c r="L41" s="112">
        <f>_xlfn.XLOOKUP($D41,'All Data'!$O:$O,'All Data'!$U:$U,"",0)</f>
        <v>15145.469459290664</v>
      </c>
    </row>
    <row r="42" spans="1:12">
      <c r="A42" s="107">
        <f t="shared" ref="A42:A73" si="2">IFERROR(RANK(J42,$J$10:$J$158),"")</f>
        <v>16</v>
      </c>
      <c r="B42" s="92" t="s">
        <v>126</v>
      </c>
      <c r="C42" s="92" t="s">
        <v>312</v>
      </c>
      <c r="D42" s="108" t="str">
        <f t="shared" ref="D42:D73" si="3">$C$5&amp;C42</f>
        <v>2015PER</v>
      </c>
      <c r="E42" s="92">
        <v>1</v>
      </c>
      <c r="F42" s="109">
        <f>_xlfn.XLOOKUP($D42,'All Data'!$O:$O,'All Data'!$E:$E,"",0)</f>
        <v>30711.863000000001</v>
      </c>
      <c r="G42" s="109">
        <f>_xlfn.XLOOKUP($D42,'All Data'!$O:$O,'All Data'!$G:$G,"",0)</f>
        <v>75.620999999999995</v>
      </c>
      <c r="H42" s="110">
        <f>_xlfn.XLOOKUP($D42,'All Data'!$O:$O,'All Data'!$H:$H,"",0)</f>
        <v>5.577263355255127</v>
      </c>
      <c r="I42" s="110">
        <f>_xlfn.XLOOKUP($D42,'All Data'!$O:$O,'All Data'!$I:$I,"",0)</f>
        <v>3.27131199836731</v>
      </c>
      <c r="J42" s="111">
        <f>_xlfn.XLOOKUP($D42,'All Data'!$O:$O,'All Data'!$P:$P,"",0)</f>
        <v>49.796405369704942</v>
      </c>
      <c r="K42" s="110">
        <f>_xlfn.XLOOKUP($D42,'All Data'!$O:$O,'All Data'!$R:$R,"",0)</f>
        <v>3.3783976949066226</v>
      </c>
      <c r="L42" s="112">
        <f>_xlfn.XLOOKUP($D42,'All Data'!$O:$O,'All Data'!$U:$U,"",0)</f>
        <v>12015.187155632908</v>
      </c>
    </row>
    <row r="43" spans="1:12">
      <c r="A43" s="107">
        <f t="shared" si="2"/>
        <v>34</v>
      </c>
      <c r="B43" s="92" t="s">
        <v>54</v>
      </c>
      <c r="C43" s="92" t="s">
        <v>240</v>
      </c>
      <c r="D43" s="108" t="str">
        <f t="shared" si="3"/>
        <v>2015CZE</v>
      </c>
      <c r="E43" s="92">
        <v>7</v>
      </c>
      <c r="F43" s="109">
        <f>_xlfn.XLOOKUP($D43,'All Data'!$O:$O,'All Data'!$E:$E,"",0)</f>
        <v>10523.798000000001</v>
      </c>
      <c r="G43" s="109">
        <f>_xlfn.XLOOKUP($D43,'All Data'!$O:$O,'All Data'!$G:$G,"",0)</f>
        <v>78.58</v>
      </c>
      <c r="H43" s="110">
        <f>_xlfn.XLOOKUP($D43,'All Data'!$O:$O,'All Data'!$H:$H,"",0)</f>
        <v>6.6080174446105957</v>
      </c>
      <c r="I43" s="110">
        <f>_xlfn.XLOOKUP($D43,'All Data'!$O:$O,'All Data'!$I:$I,"",0)</f>
        <v>10.1900024414062</v>
      </c>
      <c r="J43" s="111">
        <f>_xlfn.XLOOKUP($D43,'All Data'!$O:$O,'All Data'!$P:$P,"",0)</f>
        <v>44.11847329787399</v>
      </c>
      <c r="K43" s="110">
        <f>_xlfn.XLOOKUP($D43,'All Data'!$O:$O,'All Data'!$R:$R,"",0)</f>
        <v>3.3783976949066226</v>
      </c>
      <c r="L43" s="112">
        <f>_xlfn.XLOOKUP($D43,'All Data'!$O:$O,'All Data'!$U:$U,"",0)</f>
        <v>34567.80078125</v>
      </c>
    </row>
    <row r="44" spans="1:12">
      <c r="A44" s="107">
        <f t="shared" si="2"/>
        <v>30</v>
      </c>
      <c r="B44" s="92" t="s">
        <v>19</v>
      </c>
      <c r="C44" s="92" t="s">
        <v>205</v>
      </c>
      <c r="D44" s="108" t="str">
        <f t="shared" si="3"/>
        <v>2015ALB</v>
      </c>
      <c r="E44" s="92">
        <v>7</v>
      </c>
      <c r="F44" s="109">
        <f>_xlfn.XLOOKUP($D44,'All Data'!$O:$O,'All Data'!$E:$E,"",0)</f>
        <v>2882.4810000000002</v>
      </c>
      <c r="G44" s="109">
        <f>_xlfn.XLOOKUP($D44,'All Data'!$O:$O,'All Data'!$G:$G,"",0)</f>
        <v>78.644000000000005</v>
      </c>
      <c r="H44" s="110">
        <f>_xlfn.XLOOKUP($D44,'All Data'!$O:$O,'All Data'!$H:$H,"",0)</f>
        <v>4.6066508293151855</v>
      </c>
      <c r="I44" s="110">
        <f>_xlfn.XLOOKUP($D44,'All Data'!$O:$O,'All Data'!$I:$I,"",0)</f>
        <v>3.34832715988159</v>
      </c>
      <c r="J44" s="111">
        <f>_xlfn.XLOOKUP($D44,'All Data'!$O:$O,'All Data'!$P:$P,"",0)</f>
        <v>44.379159840008946</v>
      </c>
      <c r="K44" s="110">
        <f>_xlfn.XLOOKUP($D44,'All Data'!$O:$O,'All Data'!$R:$R,"",0)</f>
        <v>3.3783976949066226</v>
      </c>
      <c r="L44" s="112">
        <f>_xlfn.XLOOKUP($D44,'All Data'!$O:$O,'All Data'!$U:$U,"",0)</f>
        <v>11878.437602077734</v>
      </c>
    </row>
    <row r="45" spans="1:12">
      <c r="A45" s="107">
        <f t="shared" si="2"/>
        <v>14</v>
      </c>
      <c r="B45" s="92" t="s">
        <v>35</v>
      </c>
      <c r="C45" s="92" t="s">
        <v>221</v>
      </c>
      <c r="D45" s="108" t="str">
        <f t="shared" si="3"/>
        <v>2015BRA</v>
      </c>
      <c r="E45" s="92">
        <v>1</v>
      </c>
      <c r="F45" s="109">
        <f>_xlfn.XLOOKUP($D45,'All Data'!$O:$O,'All Data'!$E:$E,"",0)</f>
        <v>205188.20499999999</v>
      </c>
      <c r="G45" s="109">
        <f>_xlfn.XLOOKUP($D45,'All Data'!$O:$O,'All Data'!$G:$G,"",0)</f>
        <v>74.331999999999994</v>
      </c>
      <c r="H45" s="110">
        <f>_xlfn.XLOOKUP($D45,'All Data'!$O:$O,'All Data'!$H:$H,"",0)</f>
        <v>6.5468969345092773</v>
      </c>
      <c r="I45" s="110">
        <f>_xlfn.XLOOKUP($D45,'All Data'!$O:$O,'All Data'!$I:$I,"",0)</f>
        <v>5.0639667510986301</v>
      </c>
      <c r="J45" s="111">
        <f>_xlfn.XLOOKUP($D45,'All Data'!$O:$O,'All Data'!$P:$P,"",0)</f>
        <v>51.067263811537188</v>
      </c>
      <c r="K45" s="110">
        <f>_xlfn.XLOOKUP($D45,'All Data'!$O:$O,'All Data'!$R:$R,"",0)</f>
        <v>3.3783976949066226</v>
      </c>
      <c r="L45" s="112">
        <f>_xlfn.XLOOKUP($D45,'All Data'!$O:$O,'All Data'!$U:$U,"",0)</f>
        <v>15011.577194352854</v>
      </c>
    </row>
    <row r="46" spans="1:12">
      <c r="A46" s="107">
        <f t="shared" si="2"/>
        <v>33</v>
      </c>
      <c r="B46" s="92" t="s">
        <v>67</v>
      </c>
      <c r="C46" s="92" t="s">
        <v>253</v>
      </c>
      <c r="D46" s="108" t="str">
        <f t="shared" si="3"/>
        <v>2015DEU</v>
      </c>
      <c r="E46" s="92">
        <v>3</v>
      </c>
      <c r="F46" s="109">
        <f>_xlfn.XLOOKUP($D46,'All Data'!$O:$O,'All Data'!$E:$E,"",0)</f>
        <v>82073.225999999995</v>
      </c>
      <c r="G46" s="109">
        <f>_xlfn.XLOOKUP($D46,'All Data'!$O:$O,'All Data'!$G:$G,"",0)</f>
        <v>80.573999999999998</v>
      </c>
      <c r="H46" s="110">
        <f>_xlfn.XLOOKUP($D46,'All Data'!$O:$O,'All Data'!$H:$H,"",0)</f>
        <v>7.037137508392334</v>
      </c>
      <c r="I46" s="110">
        <f>_xlfn.XLOOKUP($D46,'All Data'!$O:$O,'All Data'!$I:$I,"",0)</f>
        <v>12.569410324096699</v>
      </c>
      <c r="J46" s="111">
        <f>_xlfn.XLOOKUP($D46,'All Data'!$O:$O,'All Data'!$P:$P,"",0)</f>
        <v>44.129837588592245</v>
      </c>
      <c r="K46" s="110">
        <f>_xlfn.XLOOKUP($D46,'All Data'!$O:$O,'All Data'!$R:$R,"",0)</f>
        <v>3.3783976949066226</v>
      </c>
      <c r="L46" s="112">
        <f>_xlfn.XLOOKUP($D46,'All Data'!$O:$O,'All Data'!$U:$U,"",0)</f>
        <v>51159.297464388757</v>
      </c>
    </row>
    <row r="47" spans="1:12">
      <c r="A47" s="107">
        <f t="shared" si="2"/>
        <v>40</v>
      </c>
      <c r="B47" s="92" t="s">
        <v>166</v>
      </c>
      <c r="C47" s="92" t="s">
        <v>352</v>
      </c>
      <c r="D47" s="108" t="str">
        <f t="shared" si="3"/>
        <v>2015VNM</v>
      </c>
      <c r="E47" s="92">
        <v>8</v>
      </c>
      <c r="F47" s="109">
        <f>_xlfn.XLOOKUP($D47,'All Data'!$O:$O,'All Data'!$E:$E,"",0)</f>
        <v>92191.398000000001</v>
      </c>
      <c r="G47" s="109">
        <f>_xlfn.XLOOKUP($D47,'All Data'!$O:$O,'All Data'!$G:$G,"",0)</f>
        <v>73.876000000000005</v>
      </c>
      <c r="H47" s="110">
        <f>_xlfn.XLOOKUP($D47,'All Data'!$O:$O,'All Data'!$H:$H,"",0)</f>
        <v>5.0763154029846191</v>
      </c>
      <c r="I47" s="110">
        <f>_xlfn.XLOOKUP($D47,'All Data'!$O:$O,'All Data'!$I:$I,"",0)</f>
        <v>3.3057074546814</v>
      </c>
      <c r="J47" s="111">
        <f>_xlfn.XLOOKUP($D47,'All Data'!$O:$O,'All Data'!$P:$P,"",0)</f>
        <v>43.856140158891947</v>
      </c>
      <c r="K47" s="110">
        <f>_xlfn.XLOOKUP($D47,'All Data'!$O:$O,'All Data'!$R:$R,"",0)</f>
        <v>3.3783976949066226</v>
      </c>
      <c r="L47" s="112">
        <f>_xlfn.XLOOKUP($D47,'All Data'!$O:$O,'All Data'!$U:$U,"",0)</f>
        <v>8091.0901014048004</v>
      </c>
    </row>
    <row r="48" spans="1:12">
      <c r="A48" s="107">
        <f t="shared" si="2"/>
        <v>35</v>
      </c>
      <c r="B48" s="92" t="s">
        <v>24</v>
      </c>
      <c r="C48" s="92" t="s">
        <v>210</v>
      </c>
      <c r="D48" s="108" t="str">
        <f t="shared" si="3"/>
        <v>2015AUT</v>
      </c>
      <c r="E48" s="92">
        <v>3</v>
      </c>
      <c r="F48" s="109">
        <f>_xlfn.XLOOKUP($D48,'All Data'!$O:$O,'All Data'!$E:$E,"",0)</f>
        <v>8642.4210000000003</v>
      </c>
      <c r="G48" s="109">
        <f>_xlfn.XLOOKUP($D48,'All Data'!$O:$O,'All Data'!$G:$G,"",0)</f>
        <v>81.159000000000006</v>
      </c>
      <c r="H48" s="110">
        <f>_xlfn.XLOOKUP($D48,'All Data'!$O:$O,'All Data'!$H:$H,"",0)</f>
        <v>7.0764470100402832</v>
      </c>
      <c r="I48" s="110">
        <f>_xlfn.XLOOKUP($D48,'All Data'!$O:$O,'All Data'!$I:$I,"",0)</f>
        <v>12.9914903640747</v>
      </c>
      <c r="J48" s="111">
        <f>_xlfn.XLOOKUP($D48,'All Data'!$O:$O,'All Data'!$P:$P,"",0)</f>
        <v>44.113053640582784</v>
      </c>
      <c r="K48" s="110">
        <f>_xlfn.XLOOKUP($D48,'All Data'!$O:$O,'All Data'!$R:$R,"",0)</f>
        <v>3.3783976949066226</v>
      </c>
      <c r="L48" s="112">
        <f>_xlfn.XLOOKUP($D48,'All Data'!$O:$O,'All Data'!$U:$U,"",0)</f>
        <v>52873.858654557072</v>
      </c>
    </row>
    <row r="49" spans="1:12">
      <c r="A49" s="107">
        <f t="shared" si="2"/>
        <v>32</v>
      </c>
      <c r="B49" s="92" t="s">
        <v>110</v>
      </c>
      <c r="C49" s="92" t="s">
        <v>296</v>
      </c>
      <c r="D49" s="108" t="str">
        <f t="shared" si="3"/>
        <v>2015MAR</v>
      </c>
      <c r="E49" s="92">
        <v>4</v>
      </c>
      <c r="F49" s="109">
        <f>_xlfn.XLOOKUP($D49,'All Data'!$O:$O,'All Data'!$E:$E,"",0)</f>
        <v>34680.457999999999</v>
      </c>
      <c r="G49" s="109">
        <f>_xlfn.XLOOKUP($D49,'All Data'!$O:$O,'All Data'!$G:$G,"",0)</f>
        <v>72.92</v>
      </c>
      <c r="H49" s="110">
        <f>_xlfn.XLOOKUP($D49,'All Data'!$O:$O,'All Data'!$H:$H,"",0)</f>
        <v>5.1631569862365723</v>
      </c>
      <c r="I49" s="110">
        <f>_xlfn.XLOOKUP($D49,'All Data'!$O:$O,'All Data'!$I:$I,"",0)</f>
        <v>3.0495738983154301</v>
      </c>
      <c r="J49" s="111">
        <f>_xlfn.XLOOKUP($D49,'All Data'!$O:$O,'All Data'!$P:$P,"",0)</f>
        <v>44.264661794704345</v>
      </c>
      <c r="K49" s="110">
        <f>_xlfn.XLOOKUP($D49,'All Data'!$O:$O,'All Data'!$R:$R,"",0)</f>
        <v>3.3783976949066226</v>
      </c>
      <c r="L49" s="112">
        <f>_xlfn.XLOOKUP($D49,'All Data'!$O:$O,'All Data'!$U:$U,"",0)</f>
        <v>7687.69091796875</v>
      </c>
    </row>
    <row r="50" spans="1:12">
      <c r="A50" s="107">
        <f t="shared" si="2"/>
        <v>13</v>
      </c>
      <c r="B50" s="92" t="s">
        <v>57</v>
      </c>
      <c r="C50" s="92" t="s">
        <v>243</v>
      </c>
      <c r="D50" s="108" t="str">
        <f t="shared" si="3"/>
        <v>2015ECU</v>
      </c>
      <c r="E50" s="92">
        <v>1</v>
      </c>
      <c r="F50" s="109">
        <f>_xlfn.XLOOKUP($D50,'All Data'!$O:$O,'All Data'!$E:$E,"",0)</f>
        <v>16195.902</v>
      </c>
      <c r="G50" s="109">
        <f>_xlfn.XLOOKUP($D50,'All Data'!$O:$O,'All Data'!$G:$G,"",0)</f>
        <v>76.789000000000001</v>
      </c>
      <c r="H50" s="110">
        <f>_xlfn.XLOOKUP($D50,'All Data'!$O:$O,'All Data'!$H:$H,"",0)</f>
        <v>5.9640750885009766</v>
      </c>
      <c r="I50" s="110">
        <f>_xlfn.XLOOKUP($D50,'All Data'!$O:$O,'All Data'!$I:$I,"",0)</f>
        <v>4.2982583045959499</v>
      </c>
      <c r="J50" s="111">
        <f>_xlfn.XLOOKUP($D50,'All Data'!$O:$O,'All Data'!$P:$P,"",0)</f>
        <v>51.220972270761706</v>
      </c>
      <c r="K50" s="110">
        <f>_xlfn.XLOOKUP($D50,'All Data'!$O:$O,'All Data'!$R:$R,"",0)</f>
        <v>3.3783976949066226</v>
      </c>
      <c r="L50" s="112">
        <f>_xlfn.XLOOKUP($D50,'All Data'!$O:$O,'All Data'!$U:$U,"",0)</f>
        <v>11908.215784299024</v>
      </c>
    </row>
    <row r="51" spans="1:12">
      <c r="A51" s="107" t="str">
        <f t="shared" si="2"/>
        <v/>
      </c>
      <c r="B51" s="92" t="s">
        <v>84</v>
      </c>
      <c r="C51" s="92" t="s">
        <v>270</v>
      </c>
      <c r="D51" s="108" t="str">
        <f t="shared" si="3"/>
        <v>2015JAM</v>
      </c>
      <c r="E51" s="92">
        <v>1</v>
      </c>
      <c r="F51" s="109">
        <f>_xlfn.XLOOKUP($D51,'All Data'!$O:$O,'All Data'!$E:$E,"",0)</f>
        <v>2794.4450000000002</v>
      </c>
      <c r="G51" s="109">
        <f>_xlfn.XLOOKUP($D51,'All Data'!$O:$O,'All Data'!$G:$G,"",0)</f>
        <v>72.394000000000005</v>
      </c>
      <c r="H51" s="110" t="str">
        <f>_xlfn.XLOOKUP($D51,'All Data'!$O:$O,'All Data'!$H:$H,"",0)</f>
        <v/>
      </c>
      <c r="I51" s="110">
        <f>_xlfn.XLOOKUP($D51,'All Data'!$O:$O,'All Data'!$I:$I,"",0)</f>
        <v>4.2124552726745597</v>
      </c>
      <c r="J51" s="111" t="str">
        <f>_xlfn.XLOOKUP($D51,'All Data'!$O:$O,'All Data'!$P:$P,"",0)</f>
        <v/>
      </c>
      <c r="K51" s="110">
        <f>_xlfn.XLOOKUP($D51,'All Data'!$O:$O,'All Data'!$R:$R,"",0)</f>
        <v>3.3783976949066226</v>
      </c>
      <c r="L51" s="112">
        <f>_xlfn.XLOOKUP($D51,'All Data'!$O:$O,'All Data'!$U:$U,"",0)</f>
        <v>9800.5068501915484</v>
      </c>
    </row>
    <row r="52" spans="1:12">
      <c r="A52" s="107">
        <f t="shared" si="2"/>
        <v>19</v>
      </c>
      <c r="B52" s="92" t="s">
        <v>21</v>
      </c>
      <c r="C52" s="92" t="s">
        <v>207</v>
      </c>
      <c r="D52" s="108" t="str">
        <f t="shared" si="3"/>
        <v>2015ARG</v>
      </c>
      <c r="E52" s="92">
        <v>1</v>
      </c>
      <c r="F52" s="109">
        <f>_xlfn.XLOOKUP($D52,'All Data'!$O:$O,'All Data'!$E:$E,"",0)</f>
        <v>43257.065000000002</v>
      </c>
      <c r="G52" s="109">
        <f>_xlfn.XLOOKUP($D52,'All Data'!$O:$O,'All Data'!$G:$G,"",0)</f>
        <v>76.760000000000005</v>
      </c>
      <c r="H52" s="110">
        <f>_xlfn.XLOOKUP($D52,'All Data'!$O:$O,'All Data'!$H:$H,"",0)</f>
        <v>6.6971306800842285</v>
      </c>
      <c r="I52" s="110">
        <f>_xlfn.XLOOKUP($D52,'All Data'!$O:$O,'All Data'!$I:$I,"",0)</f>
        <v>7.4882473945617702</v>
      </c>
      <c r="J52" s="111">
        <f>_xlfn.XLOOKUP($D52,'All Data'!$O:$O,'All Data'!$P:$P,"",0)</f>
        <v>48.568393224749201</v>
      </c>
      <c r="K52" s="110">
        <f>_xlfn.XLOOKUP($D52,'All Data'!$O:$O,'All Data'!$R:$R,"",0)</f>
        <v>3.3783976949066226</v>
      </c>
      <c r="L52" s="112">
        <f>_xlfn.XLOOKUP($D52,'All Data'!$O:$O,'All Data'!$U:$U,"",0)</f>
        <v>23933.886612095299</v>
      </c>
    </row>
    <row r="53" spans="1:12">
      <c r="A53" s="107">
        <f t="shared" si="2"/>
        <v>42</v>
      </c>
      <c r="B53" s="92" t="s">
        <v>116</v>
      </c>
      <c r="C53" s="92" t="s">
        <v>302</v>
      </c>
      <c r="D53" s="108" t="str">
        <f t="shared" si="3"/>
        <v>2015NZL</v>
      </c>
      <c r="E53" s="92">
        <v>2</v>
      </c>
      <c r="F53" s="109">
        <f>_xlfn.XLOOKUP($D53,'All Data'!$O:$O,'All Data'!$E:$E,"",0)</f>
        <v>4590.59</v>
      </c>
      <c r="G53" s="109">
        <f>_xlfn.XLOOKUP($D53,'All Data'!$O:$O,'All Data'!$G:$G,"",0)</f>
        <v>81.977000000000004</v>
      </c>
      <c r="H53" s="110">
        <f>_xlfn.XLOOKUP($D53,'All Data'!$O:$O,'All Data'!$H:$H,"",0)</f>
        <v>7.4181208610534668</v>
      </c>
      <c r="I53" s="110">
        <f>_xlfn.XLOOKUP($D53,'All Data'!$O:$O,'All Data'!$I:$I,"",0)</f>
        <v>15.1522541046143</v>
      </c>
      <c r="J53" s="111">
        <f>_xlfn.XLOOKUP($D53,'All Data'!$O:$O,'All Data'!$P:$P,"",0)</f>
        <v>43.251615744042461</v>
      </c>
      <c r="K53" s="110">
        <f>_xlfn.XLOOKUP($D53,'All Data'!$O:$O,'All Data'!$R:$R,"",0)</f>
        <v>3.3783976949066226</v>
      </c>
      <c r="L53" s="112">
        <f>_xlfn.XLOOKUP($D53,'All Data'!$O:$O,'All Data'!$U:$U,"",0)</f>
        <v>41014.687082562457</v>
      </c>
    </row>
    <row r="54" spans="1:12">
      <c r="A54" s="107">
        <f t="shared" si="2"/>
        <v>23</v>
      </c>
      <c r="B54" s="92" t="s">
        <v>106</v>
      </c>
      <c r="C54" s="92" t="s">
        <v>292</v>
      </c>
      <c r="D54" s="108" t="str">
        <f t="shared" si="3"/>
        <v>2015MEX</v>
      </c>
      <c r="E54" s="92">
        <v>1</v>
      </c>
      <c r="F54" s="109">
        <f>_xlfn.XLOOKUP($D54,'All Data'!$O:$O,'All Data'!$E:$E,"",0)</f>
        <v>120149.897</v>
      </c>
      <c r="G54" s="109">
        <f>_xlfn.XLOOKUP($D54,'All Data'!$O:$O,'All Data'!$G:$G,"",0)</f>
        <v>74.682000000000002</v>
      </c>
      <c r="H54" s="110">
        <f>_xlfn.XLOOKUP($D54,'All Data'!$O:$O,'All Data'!$H:$H,"",0)</f>
        <v>6.2362871170043945</v>
      </c>
      <c r="I54" s="110">
        <f>_xlfn.XLOOKUP($D54,'All Data'!$O:$O,'All Data'!$I:$I,"",0)</f>
        <v>5.5412230491638201</v>
      </c>
      <c r="J54" s="111">
        <f>_xlfn.XLOOKUP($D54,'All Data'!$O:$O,'All Data'!$P:$P,"",0)</f>
        <v>47.934378961004953</v>
      </c>
      <c r="K54" s="110">
        <f>_xlfn.XLOOKUP($D54,'All Data'!$O:$O,'All Data'!$R:$R,"",0)</f>
        <v>3.3783976949066226</v>
      </c>
      <c r="L54" s="112">
        <f>_xlfn.XLOOKUP($D54,'All Data'!$O:$O,'All Data'!$U:$U,"",0)</f>
        <v>19542.889886999168</v>
      </c>
    </row>
    <row r="55" spans="1:12">
      <c r="A55" s="107">
        <f t="shared" si="2"/>
        <v>58</v>
      </c>
      <c r="B55" s="92" t="s">
        <v>163</v>
      </c>
      <c r="C55" s="92" t="s">
        <v>349</v>
      </c>
      <c r="D55" s="108" t="str">
        <f t="shared" si="3"/>
        <v>2015UZB</v>
      </c>
      <c r="E55" s="92">
        <v>7</v>
      </c>
      <c r="F55" s="109">
        <f>_xlfn.XLOOKUP($D55,'All Data'!$O:$O,'All Data'!$E:$E,"",0)</f>
        <v>30949.417000000001</v>
      </c>
      <c r="G55" s="109">
        <f>_xlfn.XLOOKUP($D55,'All Data'!$O:$O,'All Data'!$G:$G,"",0)</f>
        <v>70.474999999999994</v>
      </c>
      <c r="H55" s="110">
        <f>_xlfn.XLOOKUP($D55,'All Data'!$O:$O,'All Data'!$H:$H,"",0)</f>
        <v>5.9723644256591797</v>
      </c>
      <c r="I55" s="110">
        <f>_xlfn.XLOOKUP($D55,'All Data'!$O:$O,'All Data'!$I:$I,"",0)</f>
        <v>6.2764434814453098</v>
      </c>
      <c r="J55" s="111">
        <f>_xlfn.XLOOKUP($D55,'All Data'!$O:$O,'All Data'!$P:$P,"",0)</f>
        <v>40.499660161955973</v>
      </c>
      <c r="K55" s="110">
        <f>_xlfn.XLOOKUP($D55,'All Data'!$O:$O,'All Data'!$R:$R,"",0)</f>
        <v>3.3783976949066226</v>
      </c>
      <c r="L55" s="112">
        <f>_xlfn.XLOOKUP($D55,'All Data'!$O:$O,'All Data'!$U:$U,"",0)</f>
        <v>6401.1151676695363</v>
      </c>
    </row>
    <row r="56" spans="1:12">
      <c r="A56" s="107">
        <f t="shared" si="2"/>
        <v>70</v>
      </c>
      <c r="B56" s="92" t="s">
        <v>22</v>
      </c>
      <c r="C56" s="92" t="s">
        <v>208</v>
      </c>
      <c r="D56" s="108" t="str">
        <f t="shared" si="3"/>
        <v>2015ARM</v>
      </c>
      <c r="E56" s="92">
        <v>7</v>
      </c>
      <c r="F56" s="109">
        <f>_xlfn.XLOOKUP($D56,'All Data'!$O:$O,'All Data'!$E:$E,"",0)</f>
        <v>2878.5949999999998</v>
      </c>
      <c r="G56" s="109">
        <f>_xlfn.XLOOKUP($D56,'All Data'!$O:$O,'All Data'!$G:$G,"",0)</f>
        <v>74.436000000000007</v>
      </c>
      <c r="H56" s="110">
        <f>_xlfn.XLOOKUP($D56,'All Data'!$O:$O,'All Data'!$H:$H,"",0)</f>
        <v>4.3483195304870605</v>
      </c>
      <c r="I56" s="110">
        <f>_xlfn.XLOOKUP($D56,'All Data'!$O:$O,'All Data'!$I:$I,"",0)</f>
        <v>3.3559274673461901</v>
      </c>
      <c r="J56" s="111">
        <f>_xlfn.XLOOKUP($D56,'All Data'!$O:$O,'All Data'!$P:$P,"",0)</f>
        <v>38.378089517241634</v>
      </c>
      <c r="K56" s="110">
        <f>_xlfn.XLOOKUP($D56,'All Data'!$O:$O,'All Data'!$R:$R,"",0)</f>
        <v>3.3783976949066226</v>
      </c>
      <c r="L56" s="112">
        <f>_xlfn.XLOOKUP($D56,'All Data'!$O:$O,'All Data'!$U:$U,"",0)</f>
        <v>11506.038989675642</v>
      </c>
    </row>
    <row r="57" spans="1:12">
      <c r="A57" s="107">
        <f t="shared" si="2"/>
        <v>72</v>
      </c>
      <c r="B57" s="92" t="s">
        <v>75</v>
      </c>
      <c r="C57" s="92" t="s">
        <v>261</v>
      </c>
      <c r="D57" s="108" t="str">
        <f t="shared" si="3"/>
        <v>2015HUN</v>
      </c>
      <c r="E57" s="92">
        <v>7</v>
      </c>
      <c r="F57" s="109">
        <f>_xlfn.XLOOKUP($D57,'All Data'!$O:$O,'All Data'!$E:$E,"",0)</f>
        <v>9844.2459999999992</v>
      </c>
      <c r="G57" s="109">
        <f>_xlfn.XLOOKUP($D57,'All Data'!$O:$O,'All Data'!$G:$G,"",0)</f>
        <v>75.652000000000001</v>
      </c>
      <c r="H57" s="110">
        <f>_xlfn.XLOOKUP($D57,'All Data'!$O:$O,'All Data'!$H:$H,"",0)</f>
        <v>5.3443832397460938</v>
      </c>
      <c r="I57" s="110">
        <f>_xlfn.XLOOKUP($D57,'All Data'!$O:$O,'All Data'!$I:$I,"",0)</f>
        <v>7.6568064689636204</v>
      </c>
      <c r="J57" s="111">
        <f>_xlfn.XLOOKUP($D57,'All Data'!$O:$O,'All Data'!$P:$P,"",0)</f>
        <v>38.234370302041654</v>
      </c>
      <c r="K57" s="110">
        <f>_xlfn.XLOOKUP($D57,'All Data'!$O:$O,'All Data'!$R:$R,"",0)</f>
        <v>3.3783976949066226</v>
      </c>
      <c r="L57" s="112">
        <f>_xlfn.XLOOKUP($D57,'All Data'!$O:$O,'All Data'!$U:$U,"",0)</f>
        <v>27523.680584040139</v>
      </c>
    </row>
    <row r="58" spans="1:12">
      <c r="A58" s="107">
        <f t="shared" si="2"/>
        <v>3</v>
      </c>
      <c r="B58" s="92" t="s">
        <v>46</v>
      </c>
      <c r="C58" s="92" t="s">
        <v>232</v>
      </c>
      <c r="D58" s="108" t="str">
        <f t="shared" si="3"/>
        <v>2015COL</v>
      </c>
      <c r="E58" s="92">
        <v>1</v>
      </c>
      <c r="F58" s="109">
        <f>_xlfn.XLOOKUP($D58,'All Data'!$O:$O,'All Data'!$E:$E,"",0)</f>
        <v>47119.728000000003</v>
      </c>
      <c r="G58" s="109">
        <f>_xlfn.XLOOKUP($D58,'All Data'!$O:$O,'All Data'!$G:$G,"",0)</f>
        <v>76.257000000000005</v>
      </c>
      <c r="H58" s="110">
        <f>_xlfn.XLOOKUP($D58,'All Data'!$O:$O,'All Data'!$H:$H,"",0)</f>
        <v>6.3875718116760254</v>
      </c>
      <c r="I58" s="110">
        <f>_xlfn.XLOOKUP($D58,'All Data'!$O:$O,'All Data'!$I:$I,"",0)</f>
        <v>3.6383330821990998</v>
      </c>
      <c r="J58" s="111">
        <f>_xlfn.XLOOKUP($D58,'All Data'!$O:$O,'All Data'!$P:$P,"",0)</f>
        <v>56.027100737879088</v>
      </c>
      <c r="K58" s="110">
        <f>_xlfn.XLOOKUP($D58,'All Data'!$O:$O,'All Data'!$R:$R,"",0)</f>
        <v>3.3783976949066226</v>
      </c>
      <c r="L58" s="112">
        <f>_xlfn.XLOOKUP($D58,'All Data'!$O:$O,'All Data'!$U:$U,"",0)</f>
        <v>14215.688252106822</v>
      </c>
    </row>
    <row r="59" spans="1:12">
      <c r="A59" s="107">
        <f t="shared" si="2"/>
        <v>49</v>
      </c>
      <c r="B59" s="92" t="s">
        <v>147</v>
      </c>
      <c r="C59" s="92" t="s">
        <v>333</v>
      </c>
      <c r="D59" s="108" t="str">
        <f t="shared" si="3"/>
        <v>2015CHE</v>
      </c>
      <c r="E59" s="92">
        <v>3</v>
      </c>
      <c r="F59" s="109">
        <f>_xlfn.XLOOKUP($D59,'All Data'!$O:$O,'All Data'!$E:$E,"",0)</f>
        <v>8281.732</v>
      </c>
      <c r="G59" s="109">
        <f>_xlfn.XLOOKUP($D59,'All Data'!$O:$O,'All Data'!$G:$G,"",0)</f>
        <v>82.846999999999994</v>
      </c>
      <c r="H59" s="110">
        <f>_xlfn.XLOOKUP($D59,'All Data'!$O:$O,'All Data'!$H:$H,"",0)</f>
        <v>7.5721368789672852</v>
      </c>
      <c r="I59" s="110">
        <f>_xlfn.XLOOKUP($D59,'All Data'!$O:$O,'All Data'!$I:$I,"",0)</f>
        <v>17.3446254730225</v>
      </c>
      <c r="J59" s="111">
        <f>_xlfn.XLOOKUP($D59,'All Data'!$O:$O,'All Data'!$P:$P,"",0)</f>
        <v>41.597631167130444</v>
      </c>
      <c r="K59" s="110">
        <f>_xlfn.XLOOKUP($D59,'All Data'!$O:$O,'All Data'!$R:$R,"",0)</f>
        <v>3.3783976949066226</v>
      </c>
      <c r="L59" s="112">
        <f>_xlfn.XLOOKUP($D59,'All Data'!$O:$O,'All Data'!$U:$U,"",0)</f>
        <v>67261.594009385663</v>
      </c>
    </row>
    <row r="60" spans="1:12">
      <c r="A60" s="107">
        <f t="shared" si="2"/>
        <v>62</v>
      </c>
      <c r="B60" s="92" t="s">
        <v>85</v>
      </c>
      <c r="C60" s="92" t="s">
        <v>271</v>
      </c>
      <c r="D60" s="108" t="str">
        <f t="shared" si="3"/>
        <v>2015JPN</v>
      </c>
      <c r="E60" s="92">
        <v>8</v>
      </c>
      <c r="F60" s="109">
        <f>_xlfn.XLOOKUP($D60,'All Data'!$O:$O,'All Data'!$E:$E,"",0)</f>
        <v>127250.933</v>
      </c>
      <c r="G60" s="109">
        <f>_xlfn.XLOOKUP($D60,'All Data'!$O:$O,'All Data'!$G:$G,"",0)</f>
        <v>83.893000000000001</v>
      </c>
      <c r="H60" s="110">
        <f>_xlfn.XLOOKUP($D60,'All Data'!$O:$O,'All Data'!$H:$H,"",0)</f>
        <v>5.8796844482421875</v>
      </c>
      <c r="I60" s="110">
        <f>_xlfn.XLOOKUP($D60,'All Data'!$O:$O,'All Data'!$I:$I,"",0)</f>
        <v>12.737815856933601</v>
      </c>
      <c r="J60" s="111">
        <f>_xlfn.XLOOKUP($D60,'All Data'!$O:$O,'All Data'!$P:$P,"",0)</f>
        <v>39.547081761769597</v>
      </c>
      <c r="K60" s="110">
        <f>_xlfn.XLOOKUP($D60,'All Data'!$O:$O,'All Data'!$R:$R,"",0)</f>
        <v>3.3783976949066226</v>
      </c>
      <c r="L60" s="112">
        <f>_xlfn.XLOOKUP($D60,'All Data'!$O:$O,'All Data'!$U:$U,"",0)</f>
        <v>40402.58150552903</v>
      </c>
    </row>
    <row r="61" spans="1:12">
      <c r="A61" s="107">
        <f t="shared" si="2"/>
        <v>54</v>
      </c>
      <c r="B61" s="92" t="s">
        <v>31</v>
      </c>
      <c r="C61" s="92" t="s">
        <v>217</v>
      </c>
      <c r="D61" s="108" t="str">
        <f t="shared" si="3"/>
        <v>2015BTN</v>
      </c>
      <c r="E61" s="92">
        <v>6</v>
      </c>
      <c r="F61" s="109">
        <f>_xlfn.XLOOKUP($D61,'All Data'!$O:$O,'All Data'!$E:$E,"",0)</f>
        <v>743.274</v>
      </c>
      <c r="G61" s="109">
        <f>_xlfn.XLOOKUP($D61,'All Data'!$O:$O,'All Data'!$G:$G,"",0)</f>
        <v>70.343000000000004</v>
      </c>
      <c r="H61" s="110">
        <f>_xlfn.XLOOKUP($D61,'All Data'!$O:$O,'All Data'!$H:$H,"",0)</f>
        <v>5.0821285247802734</v>
      </c>
      <c r="I61" s="110">
        <f>_xlfn.XLOOKUP($D61,'All Data'!$O:$O,'All Data'!$I:$I,"",0)</f>
        <v>3.1449930667877202</v>
      </c>
      <c r="J61" s="111">
        <f>_xlfn.XLOOKUP($D61,'All Data'!$O:$O,'All Data'!$P:$P,"",0)</f>
        <v>40.822680630431051</v>
      </c>
      <c r="K61" s="110">
        <f>_xlfn.XLOOKUP($D61,'All Data'!$O:$O,'All Data'!$R:$R,"",0)</f>
        <v>3.3783976949066226</v>
      </c>
      <c r="L61" s="112">
        <f>_xlfn.XLOOKUP($D61,'All Data'!$O:$O,'All Data'!$U:$U,"",0)</f>
        <v>9877.2472826014036</v>
      </c>
    </row>
    <row r="62" spans="1:12">
      <c r="A62" s="107">
        <f t="shared" si="2"/>
        <v>67</v>
      </c>
      <c r="B62" s="92" t="s">
        <v>45</v>
      </c>
      <c r="C62" s="92" t="s">
        <v>231</v>
      </c>
      <c r="D62" s="108" t="str">
        <f t="shared" si="3"/>
        <v>2015CHN</v>
      </c>
      <c r="E62" s="92">
        <v>8</v>
      </c>
      <c r="F62" s="109">
        <f>_xlfn.XLOOKUP($D62,'All Data'!$O:$O,'All Data'!$E:$E,"",0)</f>
        <v>1393715.4480000001</v>
      </c>
      <c r="G62" s="109">
        <f>_xlfn.XLOOKUP($D62,'All Data'!$O:$O,'All Data'!$G:$G,"",0)</f>
        <v>76.977000000000004</v>
      </c>
      <c r="H62" s="110">
        <f>_xlfn.XLOOKUP($D62,'All Data'!$O:$O,'All Data'!$H:$H,"",0)</f>
        <v>5.3038778305053711</v>
      </c>
      <c r="I62" s="110">
        <f>_xlfn.XLOOKUP($D62,'All Data'!$O:$O,'All Data'!$I:$I,"",0)</f>
        <v>7.5985774993896502</v>
      </c>
      <c r="J62" s="111">
        <f>_xlfn.XLOOKUP($D62,'All Data'!$O:$O,'All Data'!$P:$P,"",0)</f>
        <v>39.134530716810438</v>
      </c>
      <c r="K62" s="110">
        <f>_xlfn.XLOOKUP($D62,'All Data'!$O:$O,'All Data'!$R:$R,"",0)</f>
        <v>3.3783976949066226</v>
      </c>
      <c r="L62" s="112">
        <f>_xlfn.XLOOKUP($D62,'All Data'!$O:$O,'All Data'!$U:$U,"",0)</f>
        <v>12612.351651241795</v>
      </c>
    </row>
    <row r="63" spans="1:12">
      <c r="A63" s="107">
        <f t="shared" si="2"/>
        <v>66</v>
      </c>
      <c r="B63" s="92" t="s">
        <v>120</v>
      </c>
      <c r="C63" s="92" t="s">
        <v>306</v>
      </c>
      <c r="D63" s="108" t="str">
        <f t="shared" si="3"/>
        <v>2015MKD</v>
      </c>
      <c r="E63" s="92">
        <v>7</v>
      </c>
      <c r="F63" s="109">
        <f>_xlfn.XLOOKUP($D63,'All Data'!$O:$O,'All Data'!$E:$E,"",0)</f>
        <v>2107.962</v>
      </c>
      <c r="G63" s="109">
        <f>_xlfn.XLOOKUP($D63,'All Data'!$O:$O,'All Data'!$G:$G,"",0)</f>
        <v>75.980999999999995</v>
      </c>
      <c r="H63" s="110">
        <f>_xlfn.XLOOKUP($D63,'All Data'!$O:$O,'All Data'!$H:$H,"",0)</f>
        <v>4.9755897521972656</v>
      </c>
      <c r="I63" s="110">
        <f>_xlfn.XLOOKUP($D63,'All Data'!$O:$O,'All Data'!$I:$I,"",0)</f>
        <v>5.9374408721923801</v>
      </c>
      <c r="J63" s="111">
        <f>_xlfn.XLOOKUP($D63,'All Data'!$O:$O,'All Data'!$P:$P,"",0)</f>
        <v>39.151007066561185</v>
      </c>
      <c r="K63" s="110">
        <f>_xlfn.XLOOKUP($D63,'All Data'!$O:$O,'All Data'!$R:$R,"",0)</f>
        <v>3.3783976949066226</v>
      </c>
      <c r="L63" s="112">
        <f>_xlfn.XLOOKUP($D63,'All Data'!$O:$O,'All Data'!$U:$U,"",0)</f>
        <v>15139.288758547838</v>
      </c>
    </row>
    <row r="64" spans="1:12">
      <c r="A64" s="107">
        <f t="shared" si="2"/>
        <v>76</v>
      </c>
      <c r="B64" s="92" t="s">
        <v>90</v>
      </c>
      <c r="C64" s="92" t="s">
        <v>276</v>
      </c>
      <c r="D64" s="108" t="str">
        <f t="shared" si="3"/>
        <v>2015KGZ</v>
      </c>
      <c r="E64" s="92">
        <v>7</v>
      </c>
      <c r="F64" s="109">
        <f>_xlfn.XLOOKUP($D64,'All Data'!$O:$O,'All Data'!$E:$E,"",0)</f>
        <v>5914.98</v>
      </c>
      <c r="G64" s="109">
        <f>_xlfn.XLOOKUP($D64,'All Data'!$O:$O,'All Data'!$G:$G,"",0)</f>
        <v>69.995999999999995</v>
      </c>
      <c r="H64" s="110">
        <f>_xlfn.XLOOKUP($D64,'All Data'!$O:$O,'All Data'!$H:$H,"",0)</f>
        <v>4.9053759574890137</v>
      </c>
      <c r="I64" s="110">
        <f>_xlfn.XLOOKUP($D64,'All Data'!$O:$O,'All Data'!$I:$I,"",0)</f>
        <v>4.0031428337097203</v>
      </c>
      <c r="J64" s="111">
        <f>_xlfn.XLOOKUP($D64,'All Data'!$O:$O,'All Data'!$P:$P,"",0)</f>
        <v>37.259862370942884</v>
      </c>
      <c r="K64" s="110">
        <f>_xlfn.XLOOKUP($D64,'All Data'!$O:$O,'All Data'!$R:$R,"",0)</f>
        <v>3.3783976949066226</v>
      </c>
      <c r="L64" s="112">
        <f>_xlfn.XLOOKUP($D64,'All Data'!$O:$O,'All Data'!$U:$U,"",0)</f>
        <v>4805.1410923838812</v>
      </c>
    </row>
    <row r="65" spans="1:12">
      <c r="A65" s="107">
        <f t="shared" si="2"/>
        <v>47</v>
      </c>
      <c r="B65" s="92" t="s">
        <v>148</v>
      </c>
      <c r="C65" s="92" t="s">
        <v>334</v>
      </c>
      <c r="D65" s="108" t="str">
        <f t="shared" si="3"/>
        <v>2015TWN</v>
      </c>
      <c r="E65" s="92">
        <v>8</v>
      </c>
      <c r="F65" s="109">
        <f>_xlfn.XLOOKUP($D65,'All Data'!$O:$O,'All Data'!$E:$E,"",0)</f>
        <v>23512.135999999999</v>
      </c>
      <c r="G65" s="109">
        <f>_xlfn.XLOOKUP($D65,'All Data'!$O:$O,'All Data'!$G:$G,"",0)</f>
        <v>79.947000000000003</v>
      </c>
      <c r="H65" s="110">
        <f>_xlfn.XLOOKUP($D65,'All Data'!$O:$O,'All Data'!$H:$H,"",0)</f>
        <v>6.4500880241394043</v>
      </c>
      <c r="I65" s="110">
        <f>_xlfn.XLOOKUP($D65,'All Data'!$O:$O,'All Data'!$I:$I,"",0)</f>
        <v>11.6604309082031</v>
      </c>
      <c r="J65" s="111">
        <f>_xlfn.XLOOKUP($D65,'All Data'!$O:$O,'All Data'!$P:$P,"",0)</f>
        <v>41.724142007107901</v>
      </c>
      <c r="K65" s="110">
        <f>_xlfn.XLOOKUP($D65,'All Data'!$O:$O,'All Data'!$R:$R,"",0)</f>
        <v>3.3783976949066226</v>
      </c>
      <c r="L65" s="112" t="str">
        <f>_xlfn.XLOOKUP($D65,'All Data'!$O:$O,'All Data'!$U:$U,"",0)</f>
        <v/>
      </c>
    </row>
    <row r="66" spans="1:12">
      <c r="A66" s="107">
        <f t="shared" si="2"/>
        <v>83</v>
      </c>
      <c r="B66" s="92" t="s">
        <v>97</v>
      </c>
      <c r="C66" s="92" t="s">
        <v>283</v>
      </c>
      <c r="D66" s="108" t="str">
        <f t="shared" si="3"/>
        <v>2015LTU</v>
      </c>
      <c r="E66" s="92">
        <v>7</v>
      </c>
      <c r="F66" s="109">
        <f>_xlfn.XLOOKUP($D66,'All Data'!$O:$O,'All Data'!$E:$E,"",0)</f>
        <v>2963.7649999999999</v>
      </c>
      <c r="G66" s="109">
        <f>_xlfn.XLOOKUP($D66,'All Data'!$O:$O,'All Data'!$G:$G,"",0)</f>
        <v>74.61</v>
      </c>
      <c r="H66" s="110">
        <f>_xlfn.XLOOKUP($D66,'All Data'!$O:$O,'All Data'!$H:$H,"",0)</f>
        <v>5.7113780975341797</v>
      </c>
      <c r="I66" s="110">
        <f>_xlfn.XLOOKUP($D66,'All Data'!$O:$O,'All Data'!$I:$I,"",0)</f>
        <v>9.9814939498901403</v>
      </c>
      <c r="J66" s="111">
        <f>_xlfn.XLOOKUP($D66,'All Data'!$O:$O,'All Data'!$P:$P,"",0)</f>
        <v>35.940331525244801</v>
      </c>
      <c r="K66" s="110">
        <f>_xlfn.XLOOKUP($D66,'All Data'!$O:$O,'All Data'!$R:$R,"",0)</f>
        <v>3.3783976949066226</v>
      </c>
      <c r="L66" s="112">
        <f>_xlfn.XLOOKUP($D66,'All Data'!$O:$O,'All Data'!$U:$U,"",0)</f>
        <v>30748.19631095287</v>
      </c>
    </row>
    <row r="67" spans="1:12">
      <c r="A67" s="107">
        <f t="shared" si="2"/>
        <v>65</v>
      </c>
      <c r="B67" s="92" t="s">
        <v>139</v>
      </c>
      <c r="C67" s="92" t="s">
        <v>325</v>
      </c>
      <c r="D67" s="108" t="str">
        <f t="shared" si="3"/>
        <v>2015SVK</v>
      </c>
      <c r="E67" s="92">
        <v>7</v>
      </c>
      <c r="F67" s="109">
        <f>_xlfn.XLOOKUP($D67,'All Data'!$O:$O,'All Data'!$E:$E,"",0)</f>
        <v>5424.4440000000004</v>
      </c>
      <c r="G67" s="109">
        <f>_xlfn.XLOOKUP($D67,'All Data'!$O:$O,'All Data'!$G:$G,"",0)</f>
        <v>76.649000000000001</v>
      </c>
      <c r="H67" s="110">
        <f>_xlfn.XLOOKUP($D67,'All Data'!$O:$O,'All Data'!$H:$H,"",0)</f>
        <v>6.1620044708251953</v>
      </c>
      <c r="I67" s="110">
        <f>_xlfn.XLOOKUP($D67,'All Data'!$O:$O,'All Data'!$I:$I,"",0)</f>
        <v>10.529736518859901</v>
      </c>
      <c r="J67" s="111">
        <f>_xlfn.XLOOKUP($D67,'All Data'!$O:$O,'All Data'!$P:$P,"",0)</f>
        <v>39.311197456061834</v>
      </c>
      <c r="K67" s="110">
        <f>_xlfn.XLOOKUP($D67,'All Data'!$O:$O,'All Data'!$R:$R,"",0)</f>
        <v>3.3783976949066226</v>
      </c>
      <c r="L67" s="112">
        <f>_xlfn.XLOOKUP($D67,'All Data'!$O:$O,'All Data'!$U:$U,"",0)</f>
        <v>28805.3873539017</v>
      </c>
    </row>
    <row r="68" spans="1:12">
      <c r="A68" s="107">
        <f t="shared" si="2"/>
        <v>28</v>
      </c>
      <c r="B68" s="92" t="s">
        <v>144</v>
      </c>
      <c r="C68" s="92" t="s">
        <v>330</v>
      </c>
      <c r="D68" s="108" t="str">
        <f t="shared" si="3"/>
        <v>2015LKA</v>
      </c>
      <c r="E68" s="92">
        <v>6</v>
      </c>
      <c r="F68" s="109">
        <f>_xlfn.XLOOKUP($D68,'All Data'!$O:$O,'All Data'!$E:$E,"",0)</f>
        <v>21336.697</v>
      </c>
      <c r="G68" s="109">
        <f>_xlfn.XLOOKUP($D68,'All Data'!$O:$O,'All Data'!$G:$G,"",0)</f>
        <v>74.927000000000007</v>
      </c>
      <c r="H68" s="110">
        <f>_xlfn.XLOOKUP($D68,'All Data'!$O:$O,'All Data'!$H:$H,"",0)</f>
        <v>4.6116065979003906</v>
      </c>
      <c r="I68" s="110">
        <f>_xlfn.XLOOKUP($D68,'All Data'!$O:$O,'All Data'!$I:$I,"",0)</f>
        <v>1.93258905410767</v>
      </c>
      <c r="J68" s="111">
        <f>_xlfn.XLOOKUP($D68,'All Data'!$O:$O,'All Data'!$P:$P,"",0)</f>
        <v>44.607952511181907</v>
      </c>
      <c r="K68" s="110">
        <f>_xlfn.XLOOKUP($D68,'All Data'!$O:$O,'All Data'!$R:$R,"",0)</f>
        <v>3.3783976949066226</v>
      </c>
      <c r="L68" s="112">
        <f>_xlfn.XLOOKUP($D68,'All Data'!$O:$O,'All Data'!$U:$U,"",0)</f>
        <v>12207.090714561624</v>
      </c>
    </row>
    <row r="69" spans="1:12">
      <c r="A69" s="107">
        <f t="shared" si="2"/>
        <v>68</v>
      </c>
      <c r="B69" s="92" t="s">
        <v>76</v>
      </c>
      <c r="C69" s="92" t="s">
        <v>262</v>
      </c>
      <c r="D69" s="108" t="str">
        <f t="shared" si="3"/>
        <v>2015ISL</v>
      </c>
      <c r="E69" s="92">
        <v>3</v>
      </c>
      <c r="F69" s="109">
        <f>_xlfn.XLOOKUP($D69,'All Data'!$O:$O,'All Data'!$E:$E,"",0)</f>
        <v>331.06</v>
      </c>
      <c r="G69" s="109">
        <f>_xlfn.XLOOKUP($D69,'All Data'!$O:$O,'All Data'!$G:$G,"",0)</f>
        <v>82.350999999999999</v>
      </c>
      <c r="H69" s="110">
        <f>_xlfn.XLOOKUP($D69,'All Data'!$O:$O,'All Data'!$H:$H,"",0)</f>
        <v>7.4980707168579102</v>
      </c>
      <c r="I69" s="110">
        <f>_xlfn.XLOOKUP($D69,'All Data'!$O:$O,'All Data'!$I:$I,"",0)</f>
        <v>19.057273864746101</v>
      </c>
      <c r="J69" s="111">
        <f>_xlfn.XLOOKUP($D69,'All Data'!$O:$O,'All Data'!$P:$P,"",0)</f>
        <v>38.772696790212187</v>
      </c>
      <c r="K69" s="110">
        <f>_xlfn.XLOOKUP($D69,'All Data'!$O:$O,'All Data'!$R:$R,"",0)</f>
        <v>3.3783976949066226</v>
      </c>
      <c r="L69" s="112">
        <f>_xlfn.XLOOKUP($D69,'All Data'!$O:$O,'All Data'!$U:$U,"",0)</f>
        <v>52142.932807488804</v>
      </c>
    </row>
    <row r="70" spans="1:12">
      <c r="A70" s="107">
        <f t="shared" si="2"/>
        <v>56</v>
      </c>
      <c r="B70" s="92" t="s">
        <v>128</v>
      </c>
      <c r="C70" s="92" t="s">
        <v>314</v>
      </c>
      <c r="D70" s="108" t="str">
        <f t="shared" si="3"/>
        <v>2015POL</v>
      </c>
      <c r="E70" s="92">
        <v>7</v>
      </c>
      <c r="F70" s="109">
        <f>_xlfn.XLOOKUP($D70,'All Data'!$O:$O,'All Data'!$E:$E,"",0)</f>
        <v>38553.146000000001</v>
      </c>
      <c r="G70" s="109">
        <f>_xlfn.XLOOKUP($D70,'All Data'!$O:$O,'All Data'!$G:$G,"",0)</f>
        <v>77.415000000000006</v>
      </c>
      <c r="H70" s="110">
        <f>_xlfn.XLOOKUP($D70,'All Data'!$O:$O,'All Data'!$H:$H,"",0)</f>
        <v>6.0070219039916992</v>
      </c>
      <c r="I70" s="110">
        <f>_xlfn.XLOOKUP($D70,'All Data'!$O:$O,'All Data'!$I:$I,"",0)</f>
        <v>9.51739501953125</v>
      </c>
      <c r="J70" s="111">
        <f>_xlfn.XLOOKUP($D70,'All Data'!$O:$O,'All Data'!$P:$P,"",0)</f>
        <v>40.652175018392626</v>
      </c>
      <c r="K70" s="110">
        <f>_xlfn.XLOOKUP($D70,'All Data'!$O:$O,'All Data'!$R:$R,"",0)</f>
        <v>3.3783976949066226</v>
      </c>
      <c r="L70" s="112">
        <f>_xlfn.XLOOKUP($D70,'All Data'!$O:$O,'All Data'!$U:$U,"",0)</f>
        <v>27667.689083473451</v>
      </c>
    </row>
    <row r="71" spans="1:12">
      <c r="A71" s="107">
        <f t="shared" si="2"/>
        <v>57</v>
      </c>
      <c r="B71" s="92" t="s">
        <v>78</v>
      </c>
      <c r="C71" s="92" t="s">
        <v>264</v>
      </c>
      <c r="D71" s="108" t="str">
        <f t="shared" si="3"/>
        <v>2015IDN</v>
      </c>
      <c r="E71" s="92">
        <v>8</v>
      </c>
      <c r="F71" s="109">
        <f>_xlfn.XLOOKUP($D71,'All Data'!$O:$O,'All Data'!$E:$E,"",0)</f>
        <v>259091.97</v>
      </c>
      <c r="G71" s="109">
        <f>_xlfn.XLOOKUP($D71,'All Data'!$O:$O,'All Data'!$G:$G,"",0)</f>
        <v>69.698999999999998</v>
      </c>
      <c r="H71" s="110">
        <f>_xlfn.XLOOKUP($D71,'All Data'!$O:$O,'All Data'!$H:$H,"",0)</f>
        <v>5.0427999496459961</v>
      </c>
      <c r="I71" s="110">
        <f>_xlfn.XLOOKUP($D71,'All Data'!$O:$O,'All Data'!$I:$I,"",0)</f>
        <v>2.8770701885223402</v>
      </c>
      <c r="J71" s="111">
        <f>_xlfn.XLOOKUP($D71,'All Data'!$O:$O,'All Data'!$P:$P,"",0)</f>
        <v>40.514919905553299</v>
      </c>
      <c r="K71" s="110">
        <f>_xlfn.XLOOKUP($D71,'All Data'!$O:$O,'All Data'!$R:$R,"",0)</f>
        <v>3.3783976949066226</v>
      </c>
      <c r="L71" s="112">
        <f>_xlfn.XLOOKUP($D71,'All Data'!$O:$O,'All Data'!$U:$U,"",0)</f>
        <v>10121.840924660526</v>
      </c>
    </row>
    <row r="72" spans="1:12">
      <c r="A72" s="107">
        <f t="shared" si="2"/>
        <v>55</v>
      </c>
      <c r="B72" s="92" t="s">
        <v>105</v>
      </c>
      <c r="C72" s="92" t="s">
        <v>291</v>
      </c>
      <c r="D72" s="108" t="str">
        <f t="shared" si="3"/>
        <v>2015MUS</v>
      </c>
      <c r="E72" s="92">
        <v>5</v>
      </c>
      <c r="F72" s="109">
        <f>_xlfn.XLOOKUP($D72,'All Data'!$O:$O,'All Data'!$E:$E,"",0)</f>
        <v>1293.153</v>
      </c>
      <c r="G72" s="109">
        <f>_xlfn.XLOOKUP($D72,'All Data'!$O:$O,'All Data'!$G:$G,"",0)</f>
        <v>74.974999999999994</v>
      </c>
      <c r="H72" s="110">
        <f>_xlfn.XLOOKUP($D72,'All Data'!$O:$O,'All Data'!$H:$H,"",0)</f>
        <v>5.6288917064666748</v>
      </c>
      <c r="I72" s="110">
        <f>_xlfn.XLOOKUP($D72,'All Data'!$O:$O,'All Data'!$I:$I,"",0)</f>
        <v>7.0067043304443404</v>
      </c>
      <c r="J72" s="111">
        <f>_xlfn.XLOOKUP($D72,'All Data'!$O:$O,'All Data'!$P:$P,"",0)</f>
        <v>40.770811052728519</v>
      </c>
      <c r="K72" s="110">
        <f>_xlfn.XLOOKUP($D72,'All Data'!$O:$O,'All Data'!$R:$R,"",0)</f>
        <v>3.3783976949066226</v>
      </c>
      <c r="L72" s="112">
        <f>_xlfn.XLOOKUP($D72,'All Data'!$O:$O,'All Data'!$U:$U,"",0)</f>
        <v>20545.169621162218</v>
      </c>
    </row>
    <row r="73" spans="1:12">
      <c r="A73" s="107">
        <f t="shared" si="2"/>
        <v>45</v>
      </c>
      <c r="B73" s="92" t="s">
        <v>162</v>
      </c>
      <c r="C73" s="92" t="s">
        <v>348</v>
      </c>
      <c r="D73" s="108" t="str">
        <f t="shared" si="3"/>
        <v>2015URY</v>
      </c>
      <c r="E73" s="92">
        <v>1</v>
      </c>
      <c r="F73" s="109">
        <f>_xlfn.XLOOKUP($D73,'All Data'!$O:$O,'All Data'!$E:$E,"",0)</f>
        <v>3402.8180000000002</v>
      </c>
      <c r="G73" s="109">
        <f>_xlfn.XLOOKUP($D73,'All Data'!$O:$O,'All Data'!$G:$G,"",0)</f>
        <v>77.483000000000004</v>
      </c>
      <c r="H73" s="110">
        <f>_xlfn.XLOOKUP($D73,'All Data'!$O:$O,'All Data'!$H:$H,"",0)</f>
        <v>6.6280803680419922</v>
      </c>
      <c r="I73" s="110">
        <f>_xlfn.XLOOKUP($D73,'All Data'!$O:$O,'All Data'!$I:$I,"",0)</f>
        <v>10.597064018249499</v>
      </c>
      <c r="J73" s="111">
        <f>_xlfn.XLOOKUP($D73,'All Data'!$O:$O,'All Data'!$P:$P,"",0)</f>
        <v>42.625000744990608</v>
      </c>
      <c r="K73" s="110">
        <f>_xlfn.XLOOKUP($D73,'All Data'!$O:$O,'All Data'!$R:$R,"",0)</f>
        <v>3.3783976949066226</v>
      </c>
      <c r="L73" s="112">
        <f>_xlfn.XLOOKUP($D73,'All Data'!$O:$O,'All Data'!$U:$U,"",0)</f>
        <v>22731.520629657371</v>
      </c>
    </row>
    <row r="74" spans="1:12">
      <c r="A74" s="107">
        <f t="shared" ref="A74:A105" si="4">IFERROR(RANK(J74,$J$10:$J$158),"")</f>
        <v>90</v>
      </c>
      <c r="B74" s="92" t="s">
        <v>26</v>
      </c>
      <c r="C74" s="92" t="s">
        <v>212</v>
      </c>
      <c r="D74" s="108" t="str">
        <f t="shared" ref="D74:D105" si="5">$C$5&amp;C74</f>
        <v>2015BHR</v>
      </c>
      <c r="E74" s="92">
        <v>4</v>
      </c>
      <c r="F74" s="109">
        <f>_xlfn.XLOOKUP($D74,'All Data'!$O:$O,'All Data'!$E:$E,"",0)</f>
        <v>1362.1420000000001</v>
      </c>
      <c r="G74" s="109">
        <f>_xlfn.XLOOKUP($D74,'All Data'!$O:$O,'All Data'!$G:$G,"",0)</f>
        <v>79.405000000000001</v>
      </c>
      <c r="H74" s="110">
        <f>_xlfn.XLOOKUP($D74,'All Data'!$O:$O,'All Data'!$H:$H,"",0)</f>
        <v>6.0073752403259277</v>
      </c>
      <c r="I74" s="110">
        <f>_xlfn.XLOOKUP($D74,'All Data'!$O:$O,'All Data'!$I:$I,"",0)</f>
        <v>15.382078170776399</v>
      </c>
      <c r="J74" s="111">
        <f>_xlfn.XLOOKUP($D74,'All Data'!$O:$O,'All Data'!$P:$P,"",0)</f>
        <v>33.82770218611482</v>
      </c>
      <c r="K74" s="110">
        <f>_xlfn.XLOOKUP($D74,'All Data'!$O:$O,'All Data'!$R:$R,"",0)</f>
        <v>3.3783976949066226</v>
      </c>
      <c r="L74" s="112">
        <f>_xlfn.XLOOKUP($D74,'All Data'!$O:$O,'All Data'!$U:$U,"",0)</f>
        <v>48453.725848663467</v>
      </c>
    </row>
    <row r="75" spans="1:12">
      <c r="A75" s="107">
        <f t="shared" si="4"/>
        <v>74</v>
      </c>
      <c r="B75" s="92" t="s">
        <v>33</v>
      </c>
      <c r="C75" s="92" t="s">
        <v>219</v>
      </c>
      <c r="D75" s="108" t="str">
        <f t="shared" si="5"/>
        <v>2015BIH</v>
      </c>
      <c r="E75" s="92">
        <v>7</v>
      </c>
      <c r="F75" s="109">
        <f>_xlfn.XLOOKUP($D75,'All Data'!$O:$O,'All Data'!$E:$E,"",0)</f>
        <v>3524.3240000000001</v>
      </c>
      <c r="G75" s="109">
        <f>_xlfn.XLOOKUP($D75,'All Data'!$O:$O,'All Data'!$G:$G,"",0)</f>
        <v>76.182000000000002</v>
      </c>
      <c r="H75" s="110">
        <f>_xlfn.XLOOKUP($D75,'All Data'!$O:$O,'All Data'!$H:$H,"",0)</f>
        <v>5.1171779632568359</v>
      </c>
      <c r="I75" s="110">
        <f>_xlfn.XLOOKUP($D75,'All Data'!$O:$O,'All Data'!$I:$I,"",0)</f>
        <v>7.2943239212036097</v>
      </c>
      <c r="J75" s="111">
        <f>_xlfn.XLOOKUP($D75,'All Data'!$O:$O,'All Data'!$P:$P,"",0)</f>
        <v>37.780565887292539</v>
      </c>
      <c r="K75" s="110">
        <f>_xlfn.XLOOKUP($D75,'All Data'!$O:$O,'All Data'!$R:$R,"",0)</f>
        <v>3.3783976949066226</v>
      </c>
      <c r="L75" s="112">
        <f>_xlfn.XLOOKUP($D75,'All Data'!$O:$O,'All Data'!$U:$U,"",0)</f>
        <v>12437.495256252205</v>
      </c>
    </row>
    <row r="76" spans="1:12">
      <c r="A76" s="107">
        <f t="shared" si="4"/>
        <v>77</v>
      </c>
      <c r="B76" s="92" t="s">
        <v>135</v>
      </c>
      <c r="C76" s="92" t="s">
        <v>321</v>
      </c>
      <c r="D76" s="108" t="str">
        <f t="shared" si="5"/>
        <v>2015SEN</v>
      </c>
      <c r="E76" s="92">
        <v>5</v>
      </c>
      <c r="F76" s="109">
        <f>_xlfn.XLOOKUP($D76,'All Data'!$O:$O,'All Data'!$E:$E,"",0)</f>
        <v>14356.181</v>
      </c>
      <c r="G76" s="109">
        <f>_xlfn.XLOOKUP($D76,'All Data'!$O:$O,'All Data'!$G:$G,"",0)</f>
        <v>66.879000000000005</v>
      </c>
      <c r="H76" s="110">
        <f>_xlfn.XLOOKUP($D76,'All Data'!$O:$O,'All Data'!$H:$H,"",0)</f>
        <v>4.6170005798339844</v>
      </c>
      <c r="I76" s="110">
        <f>_xlfn.XLOOKUP($D76,'All Data'!$O:$O,'All Data'!$I:$I,"",0)</f>
        <v>1.6582785844802901</v>
      </c>
      <c r="J76" s="111">
        <f>_xlfn.XLOOKUP($D76,'All Data'!$O:$O,'All Data'!$P:$P,"",0)</f>
        <v>37.184232242447997</v>
      </c>
      <c r="K76" s="110">
        <f>_xlfn.XLOOKUP($D76,'All Data'!$O:$O,'All Data'!$R:$R,"",0)</f>
        <v>3.3783976949066226</v>
      </c>
      <c r="L76" s="112">
        <f>_xlfn.XLOOKUP($D76,'All Data'!$O:$O,'All Data'!$U:$U,"",0)</f>
        <v>3012.3833740178366</v>
      </c>
    </row>
    <row r="77" spans="1:12">
      <c r="A77" s="107">
        <f t="shared" si="4"/>
        <v>87</v>
      </c>
      <c r="B77" s="92" t="s">
        <v>23</v>
      </c>
      <c r="C77" s="92" t="s">
        <v>209</v>
      </c>
      <c r="D77" s="108" t="str">
        <f t="shared" si="5"/>
        <v>2015AUS</v>
      </c>
      <c r="E77" s="92">
        <v>2</v>
      </c>
      <c r="F77" s="109">
        <f>_xlfn.XLOOKUP($D77,'All Data'!$O:$O,'All Data'!$E:$E,"",0)</f>
        <v>23820.236000000001</v>
      </c>
      <c r="G77" s="109">
        <f>_xlfn.XLOOKUP($D77,'All Data'!$O:$O,'All Data'!$G:$G,"",0)</f>
        <v>82.655000000000001</v>
      </c>
      <c r="H77" s="110">
        <f>_xlfn.XLOOKUP($D77,'All Data'!$O:$O,'All Data'!$H:$H,"",0)</f>
        <v>7.3090605735778809</v>
      </c>
      <c r="I77" s="110">
        <f>_xlfn.XLOOKUP($D77,'All Data'!$O:$O,'All Data'!$I:$I,"",0)</f>
        <v>21.790763854980501</v>
      </c>
      <c r="J77" s="111">
        <f>_xlfn.XLOOKUP($D77,'All Data'!$O:$O,'All Data'!$P:$P,"",0)</f>
        <v>35.174222115817749</v>
      </c>
      <c r="K77" s="110">
        <f>_xlfn.XLOOKUP($D77,'All Data'!$O:$O,'All Data'!$R:$R,"",0)</f>
        <v>3.3783976949066226</v>
      </c>
      <c r="L77" s="112">
        <f>_xlfn.XLOOKUP($D77,'All Data'!$O:$O,'All Data'!$U:$U,"",0)</f>
        <v>47567.680660893209</v>
      </c>
    </row>
    <row r="78" spans="1:12">
      <c r="A78" s="107">
        <f t="shared" si="4"/>
        <v>64</v>
      </c>
      <c r="B78" s="92" t="s">
        <v>103</v>
      </c>
      <c r="C78" s="92" t="s">
        <v>289</v>
      </c>
      <c r="D78" s="108" t="str">
        <f t="shared" si="5"/>
        <v>2015MLT</v>
      </c>
      <c r="E78" s="92">
        <v>3</v>
      </c>
      <c r="F78" s="109">
        <f>_xlfn.XLOOKUP($D78,'All Data'!$O:$O,'All Data'!$E:$E,"",0)</f>
        <v>456.57900000000001</v>
      </c>
      <c r="G78" s="109">
        <f>_xlfn.XLOOKUP($D78,'All Data'!$O:$O,'All Data'!$G:$G,"",0)</f>
        <v>82.962000000000003</v>
      </c>
      <c r="H78" s="110">
        <f>_xlfn.XLOOKUP($D78,'All Data'!$O:$O,'All Data'!$H:$H,"",0)</f>
        <v>6.6133942604064941</v>
      </c>
      <c r="I78" s="110">
        <f>_xlfn.XLOOKUP($D78,'All Data'!$O:$O,'All Data'!$I:$I,"",0)</f>
        <v>15.237739562988301</v>
      </c>
      <c r="J78" s="111">
        <f>_xlfn.XLOOKUP($D78,'All Data'!$O:$O,'All Data'!$P:$P,"",0)</f>
        <v>39.52525860377434</v>
      </c>
      <c r="K78" s="110">
        <f>_xlfn.XLOOKUP($D78,'All Data'!$O:$O,'All Data'!$R:$R,"",0)</f>
        <v>3.3783976949066226</v>
      </c>
      <c r="L78" s="112">
        <f>_xlfn.XLOOKUP($D78,'All Data'!$O:$O,'All Data'!$U:$U,"",0)</f>
        <v>39896.811510977423</v>
      </c>
    </row>
    <row r="79" spans="1:12">
      <c r="A79" s="107">
        <f t="shared" si="4"/>
        <v>43</v>
      </c>
      <c r="B79" s="92" t="s">
        <v>27</v>
      </c>
      <c r="C79" s="92" t="s">
        <v>213</v>
      </c>
      <c r="D79" s="108" t="str">
        <f t="shared" si="5"/>
        <v>2015BGD</v>
      </c>
      <c r="E79" s="92">
        <v>6</v>
      </c>
      <c r="F79" s="109">
        <f>_xlfn.XLOOKUP($D79,'All Data'!$O:$O,'All Data'!$E:$E,"",0)</f>
        <v>157830</v>
      </c>
      <c r="G79" s="109">
        <f>_xlfn.XLOOKUP($D79,'All Data'!$O:$O,'All Data'!$G:$G,"",0)</f>
        <v>70.491</v>
      </c>
      <c r="H79" s="110">
        <f>_xlfn.XLOOKUP($D79,'All Data'!$O:$O,'All Data'!$H:$H,"",0)</f>
        <v>4.6334738731384277</v>
      </c>
      <c r="I79" s="110">
        <f>_xlfn.XLOOKUP($D79,'All Data'!$O:$O,'All Data'!$I:$I,"",0)</f>
        <v>0.961894631385803</v>
      </c>
      <c r="J79" s="111">
        <f>_xlfn.XLOOKUP($D79,'All Data'!$O:$O,'All Data'!$P:$P,"",0)</f>
        <v>42.927261570303124</v>
      </c>
      <c r="K79" s="110">
        <f>_xlfn.XLOOKUP($D79,'All Data'!$O:$O,'All Data'!$R:$R,"",0)</f>
        <v>3.3783976949066226</v>
      </c>
      <c r="L79" s="112">
        <f>_xlfn.XLOOKUP($D79,'All Data'!$O:$O,'All Data'!$U:$U,"",0)</f>
        <v>4337.3859020907721</v>
      </c>
    </row>
    <row r="80" spans="1:12">
      <c r="A80" s="107">
        <f t="shared" si="4"/>
        <v>59</v>
      </c>
      <c r="B80" s="92" t="s">
        <v>101</v>
      </c>
      <c r="C80" s="92" t="s">
        <v>287</v>
      </c>
      <c r="D80" s="108" t="str">
        <f t="shared" si="5"/>
        <v>2015MYS</v>
      </c>
      <c r="E80" s="92">
        <v>8</v>
      </c>
      <c r="F80" s="109">
        <f>_xlfn.XLOOKUP($D80,'All Data'!$O:$O,'All Data'!$E:$E,"",0)</f>
        <v>31068.832999999999</v>
      </c>
      <c r="G80" s="109">
        <f>_xlfn.XLOOKUP($D80,'All Data'!$O:$O,'All Data'!$G:$G,"",0)</f>
        <v>75.093999999999994</v>
      </c>
      <c r="H80" s="110">
        <f>_xlfn.XLOOKUP($D80,'All Data'!$O:$O,'All Data'!$H:$H,"",0)</f>
        <v>6.3221211433410645</v>
      </c>
      <c r="I80" s="110">
        <f>_xlfn.XLOOKUP($D80,'All Data'!$O:$O,'All Data'!$I:$I,"",0)</f>
        <v>9.8438291549682599</v>
      </c>
      <c r="J80" s="111">
        <f>_xlfn.XLOOKUP($D80,'All Data'!$O:$O,'All Data'!$P:$P,"",0)</f>
        <v>40.153166392770913</v>
      </c>
      <c r="K80" s="110">
        <f>_xlfn.XLOOKUP($D80,'All Data'!$O:$O,'All Data'!$R:$R,"",0)</f>
        <v>3.3783976949066226</v>
      </c>
      <c r="L80" s="112">
        <f>_xlfn.XLOOKUP($D80,'All Data'!$O:$O,'All Data'!$U:$U,"",0)</f>
        <v>24151.256181162495</v>
      </c>
    </row>
    <row r="81" spans="1:12">
      <c r="A81" s="107">
        <f t="shared" si="4"/>
        <v>63</v>
      </c>
      <c r="B81" s="92" t="s">
        <v>92</v>
      </c>
      <c r="C81" s="92" t="s">
        <v>278</v>
      </c>
      <c r="D81" s="108" t="str">
        <f t="shared" si="5"/>
        <v>2015LVA</v>
      </c>
      <c r="E81" s="92">
        <v>7</v>
      </c>
      <c r="F81" s="109">
        <f>_xlfn.XLOOKUP($D81,'All Data'!$O:$O,'All Data'!$E:$E,"",0)</f>
        <v>1991.9549999999999</v>
      </c>
      <c r="G81" s="109">
        <f>_xlfn.XLOOKUP($D81,'All Data'!$O:$O,'All Data'!$G:$G,"",0)</f>
        <v>74.685000000000002</v>
      </c>
      <c r="H81" s="110">
        <f>_xlfn.XLOOKUP($D81,'All Data'!$O:$O,'All Data'!$H:$H,"",0)</f>
        <v>5.8805975914001465</v>
      </c>
      <c r="I81" s="110">
        <f>_xlfn.XLOOKUP($D81,'All Data'!$O:$O,'All Data'!$I:$I,"",0)</f>
        <v>8.4343328475952095</v>
      </c>
      <c r="J81" s="111">
        <f>_xlfn.XLOOKUP($D81,'All Data'!$O:$O,'All Data'!$P:$P,"",0)</f>
        <v>39.536644008463362</v>
      </c>
      <c r="K81" s="110">
        <f>_xlfn.XLOOKUP($D81,'All Data'!$O:$O,'All Data'!$R:$R,"",0)</f>
        <v>3.3783976949066226</v>
      </c>
      <c r="L81" s="112">
        <f>_xlfn.XLOOKUP($D81,'All Data'!$O:$O,'All Data'!$U:$U,"",0)</f>
        <v>26628.354680837976</v>
      </c>
    </row>
    <row r="82" spans="1:12">
      <c r="A82" s="107">
        <f t="shared" si="4"/>
        <v>51</v>
      </c>
      <c r="B82" s="92" t="s">
        <v>96</v>
      </c>
      <c r="C82" s="92" t="s">
        <v>282</v>
      </c>
      <c r="D82" s="108" t="str">
        <f t="shared" si="5"/>
        <v>2015LBY</v>
      </c>
      <c r="E82" s="92">
        <v>4</v>
      </c>
      <c r="F82" s="109">
        <f>_xlfn.XLOOKUP($D82,'All Data'!$O:$O,'All Data'!$E:$E,"",0)</f>
        <v>6192.2349999999997</v>
      </c>
      <c r="G82" s="109">
        <f>_xlfn.XLOOKUP($D82,'All Data'!$O:$O,'All Data'!$G:$G,"",0)</f>
        <v>71.697999999999993</v>
      </c>
      <c r="H82" s="110">
        <f>_xlfn.XLOOKUP($D82,'All Data'!$O:$O,'All Data'!$H:$H,"",0)</f>
        <v>5.6154046058654785</v>
      </c>
      <c r="I82" s="110">
        <f>_xlfn.XLOOKUP($D82,'All Data'!$O:$O,'All Data'!$I:$I,"",0)</f>
        <v>5.2761998176574698</v>
      </c>
      <c r="J82" s="111">
        <f>_xlfn.XLOOKUP($D82,'All Data'!$O:$O,'All Data'!$P:$P,"",0)</f>
        <v>41.265948008169282</v>
      </c>
      <c r="K82" s="110">
        <f>_xlfn.XLOOKUP($D82,'All Data'!$O:$O,'All Data'!$R:$R,"",0)</f>
        <v>3.3783976949066226</v>
      </c>
      <c r="L82" s="112">
        <f>_xlfn.XLOOKUP($D82,'All Data'!$O:$O,'All Data'!$U:$U,"",0)</f>
        <v>19108.943826926807</v>
      </c>
    </row>
    <row r="83" spans="1:12">
      <c r="A83" s="107">
        <f t="shared" si="4"/>
        <v>81</v>
      </c>
      <c r="B83" s="92" t="s">
        <v>29</v>
      </c>
      <c r="C83" s="92" t="s">
        <v>215</v>
      </c>
      <c r="D83" s="108" t="str">
        <f t="shared" si="5"/>
        <v>2015BEL</v>
      </c>
      <c r="E83" s="92">
        <v>3</v>
      </c>
      <c r="F83" s="109">
        <f>_xlfn.XLOOKUP($D83,'All Data'!$O:$O,'All Data'!$E:$E,"",0)</f>
        <v>11248.303</v>
      </c>
      <c r="G83" s="109">
        <f>_xlfn.XLOOKUP($D83,'All Data'!$O:$O,'All Data'!$G:$G,"",0)</f>
        <v>80.89</v>
      </c>
      <c r="H83" s="110">
        <f>_xlfn.XLOOKUP($D83,'All Data'!$O:$O,'All Data'!$H:$H,"",0)</f>
        <v>6.9042191505432129</v>
      </c>
      <c r="I83" s="110">
        <f>_xlfn.XLOOKUP($D83,'All Data'!$O:$O,'All Data'!$I:$I,"",0)</f>
        <v>17.534988403320298</v>
      </c>
      <c r="J83" s="111">
        <f>_xlfn.XLOOKUP($D83,'All Data'!$O:$O,'All Data'!$P:$P,"",0)</f>
        <v>36.759052225379612</v>
      </c>
      <c r="K83" s="110">
        <f>_xlfn.XLOOKUP($D83,'All Data'!$O:$O,'All Data'!$R:$R,"",0)</f>
        <v>3.3783976949066226</v>
      </c>
      <c r="L83" s="112">
        <f>_xlfn.XLOOKUP($D83,'All Data'!$O:$O,'All Data'!$U:$U,"",0)</f>
        <v>49456.398581778318</v>
      </c>
    </row>
    <row r="84" spans="1:12">
      <c r="A84" s="107">
        <f t="shared" si="4"/>
        <v>52</v>
      </c>
      <c r="B84" s="92" t="s">
        <v>28</v>
      </c>
      <c r="C84" s="92" t="s">
        <v>214</v>
      </c>
      <c r="D84" s="108" t="str">
        <f t="shared" si="5"/>
        <v>2015BLR</v>
      </c>
      <c r="E84" s="92">
        <v>7</v>
      </c>
      <c r="F84" s="109">
        <f>_xlfn.XLOOKUP($D84,'All Data'!$O:$O,'All Data'!$E:$E,"",0)</f>
        <v>9700.6090000000004</v>
      </c>
      <c r="G84" s="109">
        <f>_xlfn.XLOOKUP($D84,'All Data'!$O:$O,'All Data'!$G:$G,"",0)</f>
        <v>73.986999999999995</v>
      </c>
      <c r="H84" s="110">
        <f>_xlfn.XLOOKUP($D84,'All Data'!$O:$O,'All Data'!$H:$H,"",0)</f>
        <v>5.7189078330993652</v>
      </c>
      <c r="I84" s="110">
        <f>_xlfn.XLOOKUP($D84,'All Data'!$O:$O,'All Data'!$I:$I,"",0)</f>
        <v>6.7374339103698704</v>
      </c>
      <c r="J84" s="111">
        <f>_xlfn.XLOOKUP($D84,'All Data'!$O:$O,'All Data'!$P:$P,"",0)</f>
        <v>41.048656106221038</v>
      </c>
      <c r="K84" s="110">
        <f>_xlfn.XLOOKUP($D84,'All Data'!$O:$O,'All Data'!$R:$R,"",0)</f>
        <v>3.3783976949066226</v>
      </c>
      <c r="L84" s="112">
        <f>_xlfn.XLOOKUP($D84,'All Data'!$O:$O,'All Data'!$U:$U,"",0)</f>
        <v>18362.695254310416</v>
      </c>
    </row>
    <row r="85" spans="1:12">
      <c r="A85" s="107">
        <f t="shared" si="4"/>
        <v>25</v>
      </c>
      <c r="B85" s="92" t="s">
        <v>154</v>
      </c>
      <c r="C85" s="92" t="s">
        <v>340</v>
      </c>
      <c r="D85" s="108" t="str">
        <f t="shared" si="5"/>
        <v>2015TUN</v>
      </c>
      <c r="E85" s="92">
        <v>4</v>
      </c>
      <c r="F85" s="109">
        <f>_xlfn.XLOOKUP($D85,'All Data'!$O:$O,'All Data'!$E:$E,"",0)</f>
        <v>11557.779</v>
      </c>
      <c r="G85" s="109">
        <f>_xlfn.XLOOKUP($D85,'All Data'!$O:$O,'All Data'!$G:$G,"",0)</f>
        <v>75.691999999999993</v>
      </c>
      <c r="H85" s="110">
        <f>_xlfn.XLOOKUP($D85,'All Data'!$O:$O,'All Data'!$H:$H,"",0)</f>
        <v>5.1316118240356445</v>
      </c>
      <c r="I85" s="110">
        <f>_xlfn.XLOOKUP($D85,'All Data'!$O:$O,'All Data'!$I:$I,"",0)</f>
        <v>3.4952228069305402</v>
      </c>
      <c r="J85" s="111">
        <f>_xlfn.XLOOKUP($D85,'All Data'!$O:$O,'All Data'!$P:$P,"",0)</f>
        <v>45.59204553923157</v>
      </c>
      <c r="K85" s="110">
        <f>_xlfn.XLOOKUP($D85,'All Data'!$O:$O,'All Data'!$R:$R,"",0)</f>
        <v>3.3783976949066226</v>
      </c>
      <c r="L85" s="112">
        <f>_xlfn.XLOOKUP($D85,'All Data'!$O:$O,'All Data'!$U:$U,"",0)</f>
        <v>10750.237314608108</v>
      </c>
    </row>
    <row r="86" spans="1:12">
      <c r="A86" s="107">
        <f t="shared" si="4"/>
        <v>98</v>
      </c>
      <c r="B86" s="92" t="s">
        <v>60</v>
      </c>
      <c r="C86" s="92" t="s">
        <v>246</v>
      </c>
      <c r="D86" s="108" t="str">
        <f t="shared" si="5"/>
        <v>2015EST</v>
      </c>
      <c r="E86" s="92">
        <v>7</v>
      </c>
      <c r="F86" s="109">
        <f>_xlfn.XLOOKUP($D86,'All Data'!$O:$O,'All Data'!$E:$E,"",0)</f>
        <v>1314.6569999999999</v>
      </c>
      <c r="G86" s="109">
        <f>_xlfn.XLOOKUP($D86,'All Data'!$O:$O,'All Data'!$G:$G,"",0)</f>
        <v>77.656000000000006</v>
      </c>
      <c r="H86" s="110">
        <f>_xlfn.XLOOKUP($D86,'All Data'!$O:$O,'All Data'!$H:$H,"",0)</f>
        <v>5.628908634185791</v>
      </c>
      <c r="I86" s="110">
        <f>_xlfn.XLOOKUP($D86,'All Data'!$O:$O,'All Data'!$I:$I,"",0)</f>
        <v>14.445238113403301</v>
      </c>
      <c r="J86" s="111">
        <f>_xlfn.XLOOKUP($D86,'All Data'!$O:$O,'All Data'!$P:$P,"",0)</f>
        <v>31.833188912172616</v>
      </c>
      <c r="K86" s="110">
        <f>_xlfn.XLOOKUP($D86,'All Data'!$O:$O,'All Data'!$R:$R,"",0)</f>
        <v>3.3783976949066226</v>
      </c>
      <c r="L86" s="112">
        <f>_xlfn.XLOOKUP($D86,'All Data'!$O:$O,'All Data'!$U:$U,"",0)</f>
        <v>31038.804628705122</v>
      </c>
    </row>
    <row r="87" spans="1:12">
      <c r="A87" s="107">
        <f t="shared" si="4"/>
        <v>85</v>
      </c>
      <c r="B87" s="113" t="s">
        <v>142</v>
      </c>
      <c r="C87" s="92" t="s">
        <v>328</v>
      </c>
      <c r="D87" s="108" t="str">
        <f t="shared" si="5"/>
        <v>2015KOR</v>
      </c>
      <c r="E87" s="92">
        <v>8</v>
      </c>
      <c r="F87" s="109">
        <f>_xlfn.XLOOKUP($D87,'All Data'!$O:$O,'All Data'!$E:$E,"",0)</f>
        <v>50994.400999999998</v>
      </c>
      <c r="G87" s="109">
        <f>_xlfn.XLOOKUP($D87,'All Data'!$O:$O,'All Data'!$G:$G,"",0)</f>
        <v>82.561000000000007</v>
      </c>
      <c r="H87" s="110">
        <f>_xlfn.XLOOKUP($D87,'All Data'!$O:$O,'All Data'!$H:$H,"",0)</f>
        <v>5.7802114486694336</v>
      </c>
      <c r="I87" s="110">
        <f>_xlfn.XLOOKUP($D87,'All Data'!$O:$O,'All Data'!$I:$I,"",0)</f>
        <v>14.5921287536621</v>
      </c>
      <c r="J87" s="111">
        <f>_xlfn.XLOOKUP($D87,'All Data'!$O:$O,'All Data'!$P:$P,"",0)</f>
        <v>35.584712648019355</v>
      </c>
      <c r="K87" s="110">
        <f>_xlfn.XLOOKUP($D87,'All Data'!$O:$O,'All Data'!$R:$R,"",0)</f>
        <v>3.3783976949066226</v>
      </c>
      <c r="L87" s="112">
        <f>_xlfn.XLOOKUP($D87,'All Data'!$O:$O,'All Data'!$U:$U,"",0)</f>
        <v>38828.7409976118</v>
      </c>
    </row>
    <row r="88" spans="1:12">
      <c r="A88" s="107">
        <f t="shared" si="4"/>
        <v>86</v>
      </c>
      <c r="B88" s="92" t="s">
        <v>36</v>
      </c>
      <c r="C88" s="92" t="s">
        <v>222</v>
      </c>
      <c r="D88" s="108" t="str">
        <f t="shared" si="5"/>
        <v>2015BGR</v>
      </c>
      <c r="E88" s="92">
        <v>7</v>
      </c>
      <c r="F88" s="109">
        <f>_xlfn.XLOOKUP($D88,'All Data'!$O:$O,'All Data'!$E:$E,"",0)</f>
        <v>7309.2529999999997</v>
      </c>
      <c r="G88" s="109">
        <f>_xlfn.XLOOKUP($D88,'All Data'!$O:$O,'All Data'!$G:$G,"",0)</f>
        <v>74.632000000000005</v>
      </c>
      <c r="H88" s="110">
        <f>_xlfn.XLOOKUP($D88,'All Data'!$O:$O,'All Data'!$H:$H,"",0)</f>
        <v>4.8654012680053711</v>
      </c>
      <c r="I88" s="110">
        <f>_xlfn.XLOOKUP($D88,'All Data'!$O:$O,'All Data'!$I:$I,"",0)</f>
        <v>6.9924459457397496</v>
      </c>
      <c r="J88" s="111">
        <f>_xlfn.XLOOKUP($D88,'All Data'!$O:$O,'All Data'!$P:$P,"",0)</f>
        <v>35.373451565667359</v>
      </c>
      <c r="K88" s="110">
        <f>_xlfn.XLOOKUP($D88,'All Data'!$O:$O,'All Data'!$R:$R,"",0)</f>
        <v>3.3783976949066226</v>
      </c>
      <c r="L88" s="112">
        <f>_xlfn.XLOOKUP($D88,'All Data'!$O:$O,'All Data'!$U:$U,"",0)</f>
        <v>19988.248184250744</v>
      </c>
    </row>
    <row r="89" spans="1:12">
      <c r="A89" s="107">
        <f t="shared" si="4"/>
        <v>60</v>
      </c>
      <c r="B89" s="92" t="s">
        <v>114</v>
      </c>
      <c r="C89" s="92" t="s">
        <v>300</v>
      </c>
      <c r="D89" s="108" t="str">
        <f t="shared" si="5"/>
        <v>2015NPL</v>
      </c>
      <c r="E89" s="92">
        <v>6</v>
      </c>
      <c r="F89" s="109">
        <f>_xlfn.XLOOKUP($D89,'All Data'!$O:$O,'All Data'!$E:$E,"",0)</f>
        <v>27610.325000000001</v>
      </c>
      <c r="G89" s="109">
        <f>_xlfn.XLOOKUP($D89,'All Data'!$O:$O,'All Data'!$G:$G,"",0)</f>
        <v>67.456000000000003</v>
      </c>
      <c r="H89" s="110">
        <f>_xlfn.XLOOKUP($D89,'All Data'!$O:$O,'All Data'!$H:$H,"",0)</f>
        <v>4.812436580657959</v>
      </c>
      <c r="I89" s="110">
        <f>_xlfn.XLOOKUP($D89,'All Data'!$O:$O,'All Data'!$I:$I,"",0)</f>
        <v>1.35371649265289</v>
      </c>
      <c r="J89" s="111">
        <f>_xlfn.XLOOKUP($D89,'All Data'!$O:$O,'All Data'!$P:$P,"",0)</f>
        <v>40.142569520589852</v>
      </c>
      <c r="K89" s="110">
        <f>_xlfn.XLOOKUP($D89,'All Data'!$O:$O,'All Data'!$R:$R,"",0)</f>
        <v>3.3783976949066226</v>
      </c>
      <c r="L89" s="112">
        <f>_xlfn.XLOOKUP($D89,'All Data'!$O:$O,'All Data'!$U:$U,"",0)</f>
        <v>3260.0349980388396</v>
      </c>
    </row>
    <row r="90" spans="1:12">
      <c r="A90" s="107">
        <f t="shared" si="4"/>
        <v>80</v>
      </c>
      <c r="B90" s="92" t="s">
        <v>41</v>
      </c>
      <c r="C90" s="92" t="s">
        <v>227</v>
      </c>
      <c r="D90" s="108" t="str">
        <f t="shared" si="5"/>
        <v>2015CAN</v>
      </c>
      <c r="E90" s="92">
        <v>2</v>
      </c>
      <c r="F90" s="109">
        <f>_xlfn.XLOOKUP($D90,'All Data'!$O:$O,'All Data'!$E:$E,"",0)</f>
        <v>35732.125999999997</v>
      </c>
      <c r="G90" s="109">
        <f>_xlfn.XLOOKUP($D90,'All Data'!$O:$O,'All Data'!$G:$G,"",0)</f>
        <v>81.924999999999997</v>
      </c>
      <c r="H90" s="110">
        <f>_xlfn.XLOOKUP($D90,'All Data'!$O:$O,'All Data'!$H:$H,"",0)</f>
        <v>7.4127726554870605</v>
      </c>
      <c r="I90" s="110">
        <f>_xlfn.XLOOKUP($D90,'All Data'!$O:$O,'All Data'!$I:$I,"",0)</f>
        <v>20.256669998168899</v>
      </c>
      <c r="J90" s="111">
        <f>_xlfn.XLOOKUP($D90,'All Data'!$O:$O,'All Data'!$P:$P,"",0)</f>
        <v>36.764012321939077</v>
      </c>
      <c r="K90" s="110">
        <f>_xlfn.XLOOKUP($D90,'All Data'!$O:$O,'All Data'!$R:$R,"",0)</f>
        <v>3.3783976949066226</v>
      </c>
      <c r="L90" s="112">
        <f>_xlfn.XLOOKUP($D90,'All Data'!$O:$O,'All Data'!$U:$U,"",0)</f>
        <v>47522.140667315143</v>
      </c>
    </row>
    <row r="91" spans="1:12">
      <c r="A91" s="107">
        <f t="shared" si="4"/>
        <v>93</v>
      </c>
      <c r="B91" s="92" t="s">
        <v>66</v>
      </c>
      <c r="C91" s="92" t="s">
        <v>252</v>
      </c>
      <c r="D91" s="108" t="str">
        <f t="shared" si="5"/>
        <v>2015GEO</v>
      </c>
      <c r="E91" s="92">
        <v>7</v>
      </c>
      <c r="F91" s="109">
        <f>_xlfn.XLOOKUP($D91,'All Data'!$O:$O,'All Data'!$E:$E,"",0)</f>
        <v>3771.1320000000001</v>
      </c>
      <c r="G91" s="109">
        <f>_xlfn.XLOOKUP($D91,'All Data'!$O:$O,'All Data'!$G:$G,"",0)</f>
        <v>73.296999999999997</v>
      </c>
      <c r="H91" s="110">
        <f>_xlfn.XLOOKUP($D91,'All Data'!$O:$O,'All Data'!$H:$H,"",0)</f>
        <v>4.1219406127929688</v>
      </c>
      <c r="I91" s="110">
        <f>_xlfn.XLOOKUP($D91,'All Data'!$O:$O,'All Data'!$I:$I,"",0)</f>
        <v>4.62426805496216</v>
      </c>
      <c r="J91" s="111">
        <f>_xlfn.XLOOKUP($D91,'All Data'!$O:$O,'All Data'!$P:$P,"",0)</f>
        <v>33.139957939757359</v>
      </c>
      <c r="K91" s="110">
        <f>_xlfn.XLOOKUP($D91,'All Data'!$O:$O,'All Data'!$R:$R,"",0)</f>
        <v>3.3783976949066226</v>
      </c>
      <c r="L91" s="112">
        <f>_xlfn.XLOOKUP($D91,'All Data'!$O:$O,'All Data'!$U:$U,"",0)</f>
        <v>12605.140069817804</v>
      </c>
    </row>
    <row r="92" spans="1:12">
      <c r="A92" s="107">
        <f t="shared" si="4"/>
        <v>99</v>
      </c>
      <c r="B92" s="92" t="s">
        <v>53</v>
      </c>
      <c r="C92" s="92" t="s">
        <v>239</v>
      </c>
      <c r="D92" s="108" t="str">
        <f t="shared" si="5"/>
        <v>2015CYP</v>
      </c>
      <c r="E92" s="92">
        <v>3</v>
      </c>
      <c r="F92" s="109">
        <f>_xlfn.XLOOKUP($D92,'All Data'!$O:$O,'All Data'!$E:$E,"",0)</f>
        <v>1187.28</v>
      </c>
      <c r="G92" s="109">
        <f>_xlfn.XLOOKUP($D92,'All Data'!$O:$O,'All Data'!$G:$G,"",0)</f>
        <v>80.965999999999994</v>
      </c>
      <c r="H92" s="110">
        <f>_xlfn.XLOOKUP($D92,'All Data'!$O:$O,'All Data'!$H:$H,"",0)</f>
        <v>5.4391613006591797</v>
      </c>
      <c r="I92" s="110">
        <f>_xlfn.XLOOKUP($D92,'All Data'!$O:$O,'All Data'!$I:$I,"",0)</f>
        <v>15.565687179565399</v>
      </c>
      <c r="J92" s="111">
        <f>_xlfn.XLOOKUP($D92,'All Data'!$O:$O,'All Data'!$P:$P,"",0)</f>
        <v>31.661916668054353</v>
      </c>
      <c r="K92" s="110">
        <f>_xlfn.XLOOKUP($D92,'All Data'!$O:$O,'All Data'!$R:$R,"",0)</f>
        <v>3.3783976949066226</v>
      </c>
      <c r="L92" s="112">
        <f>_xlfn.XLOOKUP($D92,'All Data'!$O:$O,'All Data'!$U:$U,"",0)</f>
        <v>34567.80078125</v>
      </c>
    </row>
    <row r="93" spans="1:12">
      <c r="A93" s="107">
        <f t="shared" si="4"/>
        <v>104</v>
      </c>
      <c r="B93" s="92" t="s">
        <v>158</v>
      </c>
      <c r="C93" s="92" t="s">
        <v>344</v>
      </c>
      <c r="D93" s="108" t="str">
        <f t="shared" si="5"/>
        <v>2015UKR</v>
      </c>
      <c r="E93" s="92">
        <v>7</v>
      </c>
      <c r="F93" s="109">
        <f>_xlfn.XLOOKUP($D93,'All Data'!$O:$O,'All Data'!$E:$E,"",0)</f>
        <v>44982.563999999998</v>
      </c>
      <c r="G93" s="109">
        <f>_xlfn.XLOOKUP($D93,'All Data'!$O:$O,'All Data'!$G:$G,"",0)</f>
        <v>73.457999999999998</v>
      </c>
      <c r="H93" s="110">
        <f>_xlfn.XLOOKUP($D93,'All Data'!$O:$O,'All Data'!$H:$H,"",0)</f>
        <v>3.9645428657531738</v>
      </c>
      <c r="I93" s="110">
        <f>_xlfn.XLOOKUP($D93,'All Data'!$O:$O,'All Data'!$I:$I,"",0)</f>
        <v>6.0178756713867196</v>
      </c>
      <c r="J93" s="111">
        <f>_xlfn.XLOOKUP($D93,'All Data'!$O:$O,'All Data'!$P:$P,"",0)</f>
        <v>29.871287810515195</v>
      </c>
      <c r="K93" s="110">
        <f>_xlfn.XLOOKUP($D93,'All Data'!$O:$O,'All Data'!$R:$R,"",0)</f>
        <v>3.3783976949066226</v>
      </c>
      <c r="L93" s="112">
        <f>_xlfn.XLOOKUP($D93,'All Data'!$O:$O,'All Data'!$U:$U,"",0)</f>
        <v>11216.1181640625</v>
      </c>
    </row>
    <row r="94" spans="1:12">
      <c r="A94" s="107">
        <f t="shared" si="4"/>
        <v>88</v>
      </c>
      <c r="B94" s="92" t="s">
        <v>39</v>
      </c>
      <c r="C94" s="92" t="s">
        <v>225</v>
      </c>
      <c r="D94" s="108" t="str">
        <f t="shared" si="5"/>
        <v>2015KHM</v>
      </c>
      <c r="E94" s="92">
        <v>8</v>
      </c>
      <c r="F94" s="109">
        <f>_xlfn.XLOOKUP($D94,'All Data'!$O:$O,'All Data'!$E:$E,"",0)</f>
        <v>15417.522999999999</v>
      </c>
      <c r="G94" s="109">
        <f>_xlfn.XLOOKUP($D94,'All Data'!$O:$O,'All Data'!$G:$G,"",0)</f>
        <v>69.873000000000005</v>
      </c>
      <c r="H94" s="110">
        <f>_xlfn.XLOOKUP($D94,'All Data'!$O:$O,'All Data'!$H:$H,"",0)</f>
        <v>4.1621646881103516</v>
      </c>
      <c r="I94" s="110">
        <f>_xlfn.XLOOKUP($D94,'All Data'!$O:$O,'All Data'!$I:$I,"",0)</f>
        <v>2.2624309062957799</v>
      </c>
      <c r="J94" s="111">
        <f>_xlfn.XLOOKUP($D94,'All Data'!$O:$O,'All Data'!$P:$P,"",0)</f>
        <v>35.074288707844964</v>
      </c>
      <c r="K94" s="110">
        <f>_xlfn.XLOOKUP($D94,'All Data'!$O:$O,'All Data'!$R:$R,"",0)</f>
        <v>3.3783976949066226</v>
      </c>
      <c r="L94" s="112">
        <f>_xlfn.XLOOKUP($D94,'All Data'!$O:$O,'All Data'!$U:$U,"",0)</f>
        <v>3565.245067071085</v>
      </c>
    </row>
    <row r="95" spans="1:12">
      <c r="A95" s="107">
        <f t="shared" si="4"/>
        <v>89</v>
      </c>
      <c r="B95" s="92" t="s">
        <v>109</v>
      </c>
      <c r="C95" s="92" t="s">
        <v>295</v>
      </c>
      <c r="D95" s="108" t="str">
        <f t="shared" si="5"/>
        <v>2015MNE</v>
      </c>
      <c r="E95" s="92">
        <v>7</v>
      </c>
      <c r="F95" s="109">
        <f>_xlfn.XLOOKUP($D95,'All Data'!$O:$O,'All Data'!$E:$E,"",0)</f>
        <v>633.96600000000001</v>
      </c>
      <c r="G95" s="109">
        <f>_xlfn.XLOOKUP($D95,'All Data'!$O:$O,'All Data'!$G:$G,"",0)</f>
        <v>76.756</v>
      </c>
      <c r="H95" s="110">
        <f>_xlfn.XLOOKUP($D95,'All Data'!$O:$O,'All Data'!$H:$H,"",0)</f>
        <v>5.1249213218688965</v>
      </c>
      <c r="I95" s="110">
        <f>_xlfn.XLOOKUP($D95,'All Data'!$O:$O,'All Data'!$I:$I,"",0)</f>
        <v>9.9012308120727504</v>
      </c>
      <c r="J95" s="111">
        <f>_xlfn.XLOOKUP($D95,'All Data'!$O:$O,'All Data'!$P:$P,"",0)</f>
        <v>34.128326368202146</v>
      </c>
      <c r="K95" s="110">
        <f>_xlfn.XLOOKUP($D95,'All Data'!$O:$O,'All Data'!$R:$R,"",0)</f>
        <v>3.3783976949066226</v>
      </c>
      <c r="L95" s="112">
        <f>_xlfn.XLOOKUP($D95,'All Data'!$O:$O,'All Data'!$U:$U,"",0)</f>
        <v>18263.616733884177</v>
      </c>
    </row>
    <row r="96" spans="1:12">
      <c r="A96" s="107">
        <f t="shared" si="4"/>
        <v>91</v>
      </c>
      <c r="B96" s="92" t="s">
        <v>48</v>
      </c>
      <c r="C96" s="92" t="s">
        <v>234</v>
      </c>
      <c r="D96" s="108" t="str">
        <f t="shared" si="5"/>
        <v>2015COG</v>
      </c>
      <c r="E96" s="92">
        <v>5</v>
      </c>
      <c r="F96" s="109">
        <f>_xlfn.XLOOKUP($D96,'All Data'!$O:$O,'All Data'!$E:$E,"",0)</f>
        <v>5064.3860000000004</v>
      </c>
      <c r="G96" s="109">
        <f>_xlfn.XLOOKUP($D96,'All Data'!$O:$O,'All Data'!$G:$G,"",0)</f>
        <v>63.232999999999997</v>
      </c>
      <c r="H96" s="110">
        <f>_xlfn.XLOOKUP($D96,'All Data'!$O:$O,'All Data'!$H:$H,"",0)</f>
        <v>4.6908302307128906</v>
      </c>
      <c r="I96" s="110">
        <f>_xlfn.XLOOKUP($D96,'All Data'!$O:$O,'All Data'!$I:$I,"",0)</f>
        <v>1.7896544933319101</v>
      </c>
      <c r="J96" s="111">
        <f>_xlfn.XLOOKUP($D96,'All Data'!$O:$O,'All Data'!$P:$P,"",0)</f>
        <v>33.727873509929381</v>
      </c>
      <c r="K96" s="110">
        <f>_xlfn.XLOOKUP($D96,'All Data'!$O:$O,'All Data'!$R:$R,"",0)</f>
        <v>3.3783976949066226</v>
      </c>
      <c r="L96" s="112">
        <f>_xlfn.XLOOKUP($D96,'All Data'!$O:$O,'All Data'!$U:$U,"",0)</f>
        <v>5009.4322669125386</v>
      </c>
    </row>
    <row r="97" spans="1:12">
      <c r="A97" s="107">
        <f t="shared" si="4"/>
        <v>95</v>
      </c>
      <c r="B97" s="92" t="s">
        <v>136</v>
      </c>
      <c r="C97" s="92" t="s">
        <v>322</v>
      </c>
      <c r="D97" s="108" t="str">
        <f t="shared" si="5"/>
        <v>2015SRB</v>
      </c>
      <c r="E97" s="92">
        <v>7</v>
      </c>
      <c r="F97" s="109">
        <f>_xlfn.XLOOKUP($D97,'All Data'!$O:$O,'All Data'!$E:$E,"",0)</f>
        <v>7519.4960000000001</v>
      </c>
      <c r="G97" s="109">
        <f>_xlfn.XLOOKUP($D97,'All Data'!$O:$O,'All Data'!$G:$G,"",0)</f>
        <v>75.816999999999993</v>
      </c>
      <c r="H97" s="110">
        <f>_xlfn.XLOOKUP($D97,'All Data'!$O:$O,'All Data'!$H:$H,"",0)</f>
        <v>5.3176851272583008</v>
      </c>
      <c r="I97" s="110">
        <f>_xlfn.XLOOKUP($D97,'All Data'!$O:$O,'All Data'!$I:$I,"",0)</f>
        <v>11.581672668456999</v>
      </c>
      <c r="J97" s="111">
        <f>_xlfn.XLOOKUP($D97,'All Data'!$O:$O,'All Data'!$P:$P,"",0)</f>
        <v>32.347988525560361</v>
      </c>
      <c r="K97" s="110">
        <f>_xlfn.XLOOKUP($D97,'All Data'!$O:$O,'All Data'!$R:$R,"",0)</f>
        <v>3.3783976949066226</v>
      </c>
      <c r="L97" s="112">
        <f>_xlfn.XLOOKUP($D97,'All Data'!$O:$O,'All Data'!$U:$U,"",0)</f>
        <v>15578.231990863063</v>
      </c>
    </row>
    <row r="98" spans="1:12">
      <c r="A98" s="107">
        <f t="shared" si="4"/>
        <v>106</v>
      </c>
      <c r="B98" s="92" t="s">
        <v>65</v>
      </c>
      <c r="C98" s="92" t="s">
        <v>251</v>
      </c>
      <c r="D98" s="108" t="str">
        <f t="shared" si="5"/>
        <v>2015GAB</v>
      </c>
      <c r="E98" s="92">
        <v>5</v>
      </c>
      <c r="F98" s="109">
        <f>_xlfn.XLOOKUP($D98,'All Data'!$O:$O,'All Data'!$E:$E,"",0)</f>
        <v>2028.5170000000001</v>
      </c>
      <c r="G98" s="109">
        <f>_xlfn.XLOOKUP($D98,'All Data'!$O:$O,'All Data'!$G:$G,"",0)</f>
        <v>65.459999999999994</v>
      </c>
      <c r="H98" s="110">
        <f>_xlfn.XLOOKUP($D98,'All Data'!$O:$O,'All Data'!$H:$H,"",0)</f>
        <v>4.6610126495361328</v>
      </c>
      <c r="I98" s="110">
        <f>_xlfn.XLOOKUP($D98,'All Data'!$O:$O,'All Data'!$I:$I,"",0)</f>
        <v>5.0858302116393999</v>
      </c>
      <c r="J98" s="111">
        <f>_xlfn.XLOOKUP($D98,'All Data'!$O:$O,'All Data'!$P:$P,"",0)</f>
        <v>29.622889805858428</v>
      </c>
      <c r="K98" s="110">
        <f>_xlfn.XLOOKUP($D98,'All Data'!$O:$O,'All Data'!$R:$R,"",0)</f>
        <v>3.3783976949066226</v>
      </c>
      <c r="L98" s="112">
        <f>_xlfn.XLOOKUP($D98,'All Data'!$O:$O,'All Data'!$U:$U,"",0)</f>
        <v>14892.035790273849</v>
      </c>
    </row>
    <row r="99" spans="1:12">
      <c r="A99" s="107">
        <f t="shared" si="4"/>
        <v>84</v>
      </c>
      <c r="B99" s="92" t="s">
        <v>25</v>
      </c>
      <c r="C99" s="92" t="s">
        <v>211</v>
      </c>
      <c r="D99" s="108" t="str">
        <f t="shared" si="5"/>
        <v>2015AZE</v>
      </c>
      <c r="E99" s="92">
        <v>7</v>
      </c>
      <c r="F99" s="109">
        <f>_xlfn.XLOOKUP($D99,'All Data'!$O:$O,'All Data'!$E:$E,"",0)</f>
        <v>9863.48</v>
      </c>
      <c r="G99" s="109">
        <f>_xlfn.XLOOKUP($D99,'All Data'!$O:$O,'All Data'!$G:$G,"",0)</f>
        <v>71.450999999999993</v>
      </c>
      <c r="H99" s="110">
        <f>_xlfn.XLOOKUP($D99,'All Data'!$O:$O,'All Data'!$H:$H,"",0)</f>
        <v>5.1467747688293457</v>
      </c>
      <c r="I99" s="110">
        <f>_xlfn.XLOOKUP($D99,'All Data'!$O:$O,'All Data'!$I:$I,"",0)</f>
        <v>6.43137550354004</v>
      </c>
      <c r="J99" s="111">
        <f>_xlfn.XLOOKUP($D99,'All Data'!$O:$O,'All Data'!$P:$P,"",0)</f>
        <v>35.626337512164056</v>
      </c>
      <c r="K99" s="110">
        <f>_xlfn.XLOOKUP($D99,'All Data'!$O:$O,'All Data'!$R:$R,"",0)</f>
        <v>3.3783976949066226</v>
      </c>
      <c r="L99" s="112">
        <f>_xlfn.XLOOKUP($D99,'All Data'!$O:$O,'All Data'!$U:$U,"",0)</f>
        <v>14852.611708030205</v>
      </c>
    </row>
    <row r="100" spans="1:12">
      <c r="A100" s="107">
        <f t="shared" si="4"/>
        <v>78</v>
      </c>
      <c r="B100" s="92" t="s">
        <v>62</v>
      </c>
      <c r="C100" s="92" t="s">
        <v>248</v>
      </c>
      <c r="D100" s="108" t="str">
        <f t="shared" si="5"/>
        <v>2015ETH</v>
      </c>
      <c r="E100" s="92">
        <v>5</v>
      </c>
      <c r="F100" s="109">
        <f>_xlfn.XLOOKUP($D100,'All Data'!$O:$O,'All Data'!$E:$E,"",0)</f>
        <v>102471.895</v>
      </c>
      <c r="G100" s="109">
        <f>_xlfn.XLOOKUP($D100,'All Data'!$O:$O,'All Data'!$G:$G,"",0)</f>
        <v>63.649000000000001</v>
      </c>
      <c r="H100" s="110">
        <f>_xlfn.XLOOKUP($D100,'All Data'!$O:$O,'All Data'!$H:$H,"",0)</f>
        <v>4.5731549263000488</v>
      </c>
      <c r="I100" s="110">
        <f>_xlfn.XLOOKUP($D100,'All Data'!$O:$O,'All Data'!$I:$I,"",0)</f>
        <v>0.18841174244880701</v>
      </c>
      <c r="J100" s="111">
        <f>_xlfn.XLOOKUP($D100,'All Data'!$O:$O,'All Data'!$P:$P,"",0)</f>
        <v>36.992900500946305</v>
      </c>
      <c r="K100" s="110">
        <f>_xlfn.XLOOKUP($D100,'All Data'!$O:$O,'All Data'!$R:$R,"",0)</f>
        <v>3.3783976949066226</v>
      </c>
      <c r="L100" s="112">
        <f>_xlfn.XLOOKUP($D100,'All Data'!$O:$O,'All Data'!$U:$U,"",0)</f>
        <v>1750.6727312872049</v>
      </c>
    </row>
    <row r="101" spans="1:12">
      <c r="A101" s="107">
        <f t="shared" si="4"/>
        <v>71</v>
      </c>
      <c r="B101" s="92" t="s">
        <v>125</v>
      </c>
      <c r="C101" s="92" t="s">
        <v>311</v>
      </c>
      <c r="D101" s="108" t="str">
        <f t="shared" si="5"/>
        <v>2015PRY</v>
      </c>
      <c r="E101" s="92">
        <v>1</v>
      </c>
      <c r="F101" s="109">
        <f>_xlfn.XLOOKUP($D101,'All Data'!$O:$O,'All Data'!$E:$E,"",0)</f>
        <v>6177.95</v>
      </c>
      <c r="G101" s="109">
        <f>_xlfn.XLOOKUP($D101,'All Data'!$O:$O,'All Data'!$G:$G,"",0)</f>
        <v>73.191000000000003</v>
      </c>
      <c r="H101" s="110">
        <f>_xlfn.XLOOKUP($D101,'All Data'!$O:$O,'All Data'!$H:$H,"",0)</f>
        <v>5.5597243309020996</v>
      </c>
      <c r="I101" s="110">
        <f>_xlfn.XLOOKUP($D101,'All Data'!$O:$O,'All Data'!$I:$I,"",0)</f>
        <v>7.26493263244629</v>
      </c>
      <c r="J101" s="111">
        <f>_xlfn.XLOOKUP($D101,'All Data'!$O:$O,'All Data'!$P:$P,"",0)</f>
        <v>38.318575353248463</v>
      </c>
      <c r="K101" s="110">
        <f>_xlfn.XLOOKUP($D101,'All Data'!$O:$O,'All Data'!$R:$R,"",0)</f>
        <v>3.3783976949066226</v>
      </c>
      <c r="L101" s="112">
        <f>_xlfn.XLOOKUP($D101,'All Data'!$O:$O,'All Data'!$U:$U,"",0)</f>
        <v>12806.096678605758</v>
      </c>
    </row>
    <row r="102" spans="1:12">
      <c r="A102" s="107">
        <f t="shared" si="4"/>
        <v>46</v>
      </c>
      <c r="B102" s="92" t="s">
        <v>155</v>
      </c>
      <c r="C102" s="92" t="s">
        <v>341</v>
      </c>
      <c r="D102" s="108" t="str">
        <f t="shared" si="5"/>
        <v>2015TUR</v>
      </c>
      <c r="E102" s="92">
        <v>4</v>
      </c>
      <c r="F102" s="109">
        <f>_xlfn.XLOOKUP($D102,'All Data'!$O:$O,'All Data'!$E:$E,"",0)</f>
        <v>79646.178</v>
      </c>
      <c r="G102" s="109">
        <f>_xlfn.XLOOKUP($D102,'All Data'!$O:$O,'All Data'!$G:$G,"",0)</f>
        <v>76.646000000000001</v>
      </c>
      <c r="H102" s="110">
        <f>_xlfn.XLOOKUP($D102,'All Data'!$O:$O,'All Data'!$H:$H,"",0)</f>
        <v>5.51446533203125</v>
      </c>
      <c r="I102" s="110">
        <f>_xlfn.XLOOKUP($D102,'All Data'!$O:$O,'All Data'!$I:$I,"",0)</f>
        <v>6.6433796882629403</v>
      </c>
      <c r="J102" s="111">
        <f>_xlfn.XLOOKUP($D102,'All Data'!$O:$O,'All Data'!$P:$P,"",0)</f>
        <v>42.138387971550593</v>
      </c>
      <c r="K102" s="110">
        <f>_xlfn.XLOOKUP($D102,'All Data'!$O:$O,'All Data'!$R:$R,"",0)</f>
        <v>3.3783976949066226</v>
      </c>
      <c r="L102" s="112">
        <f>_xlfn.XLOOKUP($D102,'All Data'!$O:$O,'All Data'!$U:$U,"",0)</f>
        <v>25594.659687706713</v>
      </c>
    </row>
    <row r="103" spans="1:12">
      <c r="A103" s="107">
        <f t="shared" si="4"/>
        <v>75</v>
      </c>
      <c r="B103" s="92" t="s">
        <v>122</v>
      </c>
      <c r="C103" s="92" t="s">
        <v>308</v>
      </c>
      <c r="D103" s="108" t="str">
        <f t="shared" si="5"/>
        <v>2015PAK</v>
      </c>
      <c r="E103" s="92">
        <v>6</v>
      </c>
      <c r="F103" s="109">
        <f>_xlfn.XLOOKUP($D103,'All Data'!$O:$O,'All Data'!$E:$E,"",0)</f>
        <v>210969.29800000001</v>
      </c>
      <c r="G103" s="109">
        <f>_xlfn.XLOOKUP($D103,'All Data'!$O:$O,'All Data'!$G:$G,"",0)</f>
        <v>65.697000000000003</v>
      </c>
      <c r="H103" s="110">
        <f>_xlfn.XLOOKUP($D103,'All Data'!$O:$O,'All Data'!$H:$H,"",0)</f>
        <v>4.8231949806213379</v>
      </c>
      <c r="I103" s="110">
        <f>_xlfn.XLOOKUP($D103,'All Data'!$O:$O,'All Data'!$I:$I,"",0)</f>
        <v>1.7912303209304801</v>
      </c>
      <c r="J103" s="111">
        <f>_xlfn.XLOOKUP($D103,'All Data'!$O:$O,'All Data'!$P:$P,"",0)</f>
        <v>37.290834678716095</v>
      </c>
      <c r="K103" s="110">
        <f>_xlfn.XLOOKUP($D103,'All Data'!$O:$O,'All Data'!$R:$R,"",0)</f>
        <v>3.3783976949066226</v>
      </c>
      <c r="L103" s="112">
        <f>_xlfn.XLOOKUP($D103,'All Data'!$O:$O,'All Data'!$U:$U,"",0)</f>
        <v>4552.6056539694755</v>
      </c>
    </row>
    <row r="104" spans="1:12">
      <c r="A104" s="107">
        <f t="shared" si="4"/>
        <v>105</v>
      </c>
      <c r="B104" s="92" t="s">
        <v>80</v>
      </c>
      <c r="C104" s="92" t="s">
        <v>266</v>
      </c>
      <c r="D104" s="108" t="str">
        <f t="shared" si="5"/>
        <v>2015IRQ</v>
      </c>
      <c r="E104" s="92">
        <v>4</v>
      </c>
      <c r="F104" s="109">
        <f>_xlfn.XLOOKUP($D104,'All Data'!$O:$O,'All Data'!$E:$E,"",0)</f>
        <v>37757.813000000002</v>
      </c>
      <c r="G104" s="109">
        <f>_xlfn.XLOOKUP($D104,'All Data'!$O:$O,'All Data'!$G:$G,"",0)</f>
        <v>69.44</v>
      </c>
      <c r="H104" s="110">
        <f>_xlfn.XLOOKUP($D104,'All Data'!$O:$O,'All Data'!$H:$H,"",0)</f>
        <v>4.4933772087097168</v>
      </c>
      <c r="I104" s="110">
        <f>_xlfn.XLOOKUP($D104,'All Data'!$O:$O,'All Data'!$I:$I,"",0)</f>
        <v>6.3776664733886701</v>
      </c>
      <c r="J104" s="111">
        <f>_xlfn.XLOOKUP($D104,'All Data'!$O:$O,'All Data'!$P:$P,"",0)</f>
        <v>29.826709444659507</v>
      </c>
      <c r="K104" s="110">
        <f>_xlfn.XLOOKUP($D104,'All Data'!$O:$O,'All Data'!$R:$R,"",0)</f>
        <v>3.3783976949066226</v>
      </c>
      <c r="L104" s="112">
        <f>_xlfn.XLOOKUP($D104,'All Data'!$O:$O,'All Data'!$U:$U,"",0)</f>
        <v>9371.2134871918424</v>
      </c>
    </row>
    <row r="105" spans="1:12">
      <c r="A105" s="107">
        <f t="shared" si="4"/>
        <v>92</v>
      </c>
      <c r="B105" s="92" t="s">
        <v>40</v>
      </c>
      <c r="C105" s="92" t="s">
        <v>226</v>
      </c>
      <c r="D105" s="108" t="str">
        <f t="shared" si="5"/>
        <v>2015CMR</v>
      </c>
      <c r="E105" s="92">
        <v>5</v>
      </c>
      <c r="F105" s="109">
        <f>_xlfn.XLOOKUP($D105,'All Data'!$O:$O,'All Data'!$E:$E,"",0)</f>
        <v>23012.646000000001</v>
      </c>
      <c r="G105" s="109">
        <f>_xlfn.XLOOKUP($D105,'All Data'!$O:$O,'All Data'!$G:$G,"",0)</f>
        <v>59.658000000000001</v>
      </c>
      <c r="H105" s="110">
        <f>_xlfn.XLOOKUP($D105,'All Data'!$O:$O,'All Data'!$H:$H,"",0)</f>
        <v>5.0379648208618164</v>
      </c>
      <c r="I105" s="110">
        <f>_xlfn.XLOOKUP($D105,'All Data'!$O:$O,'All Data'!$I:$I,"",0)</f>
        <v>1.4409252405166599</v>
      </c>
      <c r="J105" s="111">
        <f>_xlfn.XLOOKUP($D105,'All Data'!$O:$O,'All Data'!$P:$P,"",0)</f>
        <v>33.269717172021096</v>
      </c>
      <c r="K105" s="110">
        <f>_xlfn.XLOOKUP($D105,'All Data'!$O:$O,'All Data'!$R:$R,"",0)</f>
        <v>3.3783976949066226</v>
      </c>
      <c r="L105" s="112">
        <f>_xlfn.XLOOKUP($D105,'All Data'!$O:$O,'All Data'!$U:$U,"",0)</f>
        <v>3614.7557160849083</v>
      </c>
    </row>
    <row r="106" spans="1:12">
      <c r="A106" s="107">
        <f t="shared" ref="A106:A137" si="6">IFERROR(RANK(J106,$J$10:$J$158),"")</f>
        <v>113</v>
      </c>
      <c r="B106" s="92" t="s">
        <v>111</v>
      </c>
      <c r="C106" s="92" t="s">
        <v>297</v>
      </c>
      <c r="D106" s="108" t="str">
        <f t="shared" ref="D106:D137" si="7">$C$5&amp;C106</f>
        <v>2015MOZ</v>
      </c>
      <c r="E106" s="92">
        <v>5</v>
      </c>
      <c r="F106" s="109">
        <f>_xlfn.XLOOKUP($D106,'All Data'!$O:$O,'All Data'!$E:$E,"",0)</f>
        <v>26843.245999999999</v>
      </c>
      <c r="G106" s="109">
        <f>_xlfn.XLOOKUP($D106,'All Data'!$O:$O,'All Data'!$G:$G,"",0)</f>
        <v>58.151000000000003</v>
      </c>
      <c r="H106" s="110">
        <f>_xlfn.XLOOKUP($D106,'All Data'!$O:$O,'All Data'!$H:$H,"",0)</f>
        <v>4.5497674942016602</v>
      </c>
      <c r="I106" s="110">
        <f>_xlfn.XLOOKUP($D106,'All Data'!$O:$O,'All Data'!$I:$I,"",0)</f>
        <v>1.62839567661285</v>
      </c>
      <c r="J106" s="111">
        <f>_xlfn.XLOOKUP($D106,'All Data'!$O:$O,'All Data'!$P:$P,"",0)</f>
        <v>27.818270991664065</v>
      </c>
      <c r="K106" s="110">
        <f>_xlfn.XLOOKUP($D106,'All Data'!$O:$O,'All Data'!$R:$R,"",0)</f>
        <v>3.3783976949066226</v>
      </c>
      <c r="L106" s="112">
        <f>_xlfn.XLOOKUP($D106,'All Data'!$O:$O,'All Data'!$U:$U,"",0)</f>
        <v>1271.9618731689322</v>
      </c>
    </row>
    <row r="107" spans="1:12">
      <c r="A107" s="107">
        <f t="shared" si="6"/>
        <v>109</v>
      </c>
      <c r="B107" s="92" t="s">
        <v>68</v>
      </c>
      <c r="C107" s="92" t="s">
        <v>254</v>
      </c>
      <c r="D107" s="108" t="str">
        <f t="shared" si="7"/>
        <v>2015GHA</v>
      </c>
      <c r="E107" s="92">
        <v>5</v>
      </c>
      <c r="F107" s="109">
        <f>_xlfn.XLOOKUP($D107,'All Data'!$O:$O,'All Data'!$E:$E,"",0)</f>
        <v>28870.938999999998</v>
      </c>
      <c r="G107" s="109">
        <f>_xlfn.XLOOKUP($D107,'All Data'!$O:$O,'All Data'!$G:$G,"",0)</f>
        <v>63.174999999999997</v>
      </c>
      <c r="H107" s="110">
        <f>_xlfn.XLOOKUP($D107,'All Data'!$O:$O,'All Data'!$H:$H,"",0)</f>
        <v>3.9859161376953125</v>
      </c>
      <c r="I107" s="110">
        <f>_xlfn.XLOOKUP($D107,'All Data'!$O:$O,'All Data'!$I:$I,"",0)</f>
        <v>1.3119691610336299</v>
      </c>
      <c r="J107" s="111">
        <f>_xlfn.XLOOKUP($D107,'All Data'!$O:$O,'All Data'!$P:$P,"",0)</f>
        <v>29.222936985554657</v>
      </c>
      <c r="K107" s="110">
        <f>_xlfn.XLOOKUP($D107,'All Data'!$O:$O,'All Data'!$R:$R,"",0)</f>
        <v>3.3783976949066226</v>
      </c>
      <c r="L107" s="112">
        <f>_xlfn.XLOOKUP($D107,'All Data'!$O:$O,'All Data'!$U:$U,"",0)</f>
        <v>4616.6194141642045</v>
      </c>
    </row>
    <row r="108" spans="1:12">
      <c r="A108" s="107">
        <f t="shared" si="6"/>
        <v>26</v>
      </c>
      <c r="B108" s="92" t="s">
        <v>86</v>
      </c>
      <c r="C108" s="92" t="s">
        <v>272</v>
      </c>
      <c r="D108" s="108" t="str">
        <f t="shared" si="7"/>
        <v>2015JOR</v>
      </c>
      <c r="E108" s="92">
        <v>4</v>
      </c>
      <c r="F108" s="109">
        <f>_xlfn.XLOOKUP($D108,'All Data'!$O:$O,'All Data'!$E:$E,"",0)</f>
        <v>9494.2459999999992</v>
      </c>
      <c r="G108" s="109">
        <f>_xlfn.XLOOKUP($D108,'All Data'!$O:$O,'All Data'!$G:$G,"",0)</f>
        <v>75.010999999999996</v>
      </c>
      <c r="H108" s="110">
        <f>_xlfn.XLOOKUP($D108,'All Data'!$O:$O,'All Data'!$H:$H,"",0)</f>
        <v>5.4045934677124023</v>
      </c>
      <c r="I108" s="110">
        <f>_xlfn.XLOOKUP($D108,'All Data'!$O:$O,'All Data'!$I:$I,"",0)</f>
        <v>4.28566217422485</v>
      </c>
      <c r="J108" s="111">
        <f>_xlfn.XLOOKUP($D108,'All Data'!$O:$O,'All Data'!$P:$P,"",0)</f>
        <v>45.110469391742463</v>
      </c>
      <c r="K108" s="110">
        <f>_xlfn.XLOOKUP($D108,'All Data'!$O:$O,'All Data'!$R:$R,"",0)</f>
        <v>3.3783976949066226</v>
      </c>
      <c r="L108" s="112">
        <f>_xlfn.XLOOKUP($D108,'All Data'!$O:$O,'All Data'!$U:$U,"",0)</f>
        <v>9912.7131900580862</v>
      </c>
    </row>
    <row r="109" spans="1:12">
      <c r="A109" s="107">
        <f t="shared" si="6"/>
        <v>82</v>
      </c>
      <c r="B109" s="92" t="s">
        <v>165</v>
      </c>
      <c r="C109" s="92" t="s">
        <v>351</v>
      </c>
      <c r="D109" s="108" t="str">
        <f t="shared" si="7"/>
        <v>2015VEN</v>
      </c>
      <c r="E109" s="92">
        <v>1</v>
      </c>
      <c r="F109" s="109">
        <f>_xlfn.XLOOKUP($D109,'All Data'!$O:$O,'All Data'!$E:$E,"",0)</f>
        <v>30529.716</v>
      </c>
      <c r="G109" s="109">
        <f>_xlfn.XLOOKUP($D109,'All Data'!$O:$O,'All Data'!$G:$G,"",0)</f>
        <v>73.006</v>
      </c>
      <c r="H109" s="110">
        <f>_xlfn.XLOOKUP($D109,'All Data'!$O:$O,'All Data'!$H:$H,"",0)</f>
        <v>5.5688004493713379</v>
      </c>
      <c r="I109" s="110">
        <f>_xlfn.XLOOKUP($D109,'All Data'!$O:$O,'All Data'!$I:$I,"",0)</f>
        <v>8.3799419403076207</v>
      </c>
      <c r="J109" s="111">
        <f>_xlfn.XLOOKUP($D109,'All Data'!$O:$O,'All Data'!$P:$P,"",0)</f>
        <v>36.324091350937756</v>
      </c>
      <c r="K109" s="110">
        <f>_xlfn.XLOOKUP($D109,'All Data'!$O:$O,'All Data'!$R:$R,"",0)</f>
        <v>3.3783976949066226</v>
      </c>
      <c r="L109" s="112" t="str">
        <f>_xlfn.XLOOKUP($D109,'All Data'!$O:$O,'All Data'!$U:$U,"",0)</f>
        <v/>
      </c>
    </row>
    <row r="110" spans="1:12">
      <c r="A110" s="107">
        <f t="shared" si="6"/>
        <v>110</v>
      </c>
      <c r="B110" s="92" t="s">
        <v>104</v>
      </c>
      <c r="C110" s="92" t="s">
        <v>290</v>
      </c>
      <c r="D110" s="108" t="str">
        <f t="shared" si="7"/>
        <v>2015MRT</v>
      </c>
      <c r="E110" s="92">
        <v>5</v>
      </c>
      <c r="F110" s="109">
        <f>_xlfn.XLOOKUP($D110,'All Data'!$O:$O,'All Data'!$E:$E,"",0)</f>
        <v>3946.22</v>
      </c>
      <c r="G110" s="109">
        <f>_xlfn.XLOOKUP($D110,'All Data'!$O:$O,'All Data'!$G:$G,"",0)</f>
        <v>64.484999999999999</v>
      </c>
      <c r="H110" s="110">
        <f>_xlfn.XLOOKUP($D110,'All Data'!$O:$O,'All Data'!$H:$H,"",0)</f>
        <v>3.9226641654968262</v>
      </c>
      <c r="I110" s="110">
        <f>_xlfn.XLOOKUP($D110,'All Data'!$O:$O,'All Data'!$I:$I,"",0)</f>
        <v>1.9917685985565201</v>
      </c>
      <c r="J110" s="111">
        <f>_xlfn.XLOOKUP($D110,'All Data'!$O:$O,'All Data'!$P:$P,"",0)</f>
        <v>28.722173622999577</v>
      </c>
      <c r="K110" s="110">
        <f>_xlfn.XLOOKUP($D110,'All Data'!$O:$O,'All Data'!$R:$R,"",0)</f>
        <v>3.3783976949066226</v>
      </c>
      <c r="L110" s="112">
        <f>_xlfn.XLOOKUP($D110,'All Data'!$O:$O,'All Data'!$U:$U,"",0)</f>
        <v>5151.8998708788349</v>
      </c>
    </row>
    <row r="111" spans="1:12">
      <c r="A111" s="107">
        <f t="shared" si="6"/>
        <v>115</v>
      </c>
      <c r="B111" s="92" t="s">
        <v>51</v>
      </c>
      <c r="C111" s="92" t="s">
        <v>237</v>
      </c>
      <c r="D111" s="108" t="str">
        <f t="shared" si="7"/>
        <v>2015CIV</v>
      </c>
      <c r="E111" s="92">
        <v>5</v>
      </c>
      <c r="F111" s="109">
        <f>_xlfn.XLOOKUP($D111,'All Data'!$O:$O,'All Data'!$E:$E,"",0)</f>
        <v>23596.741000000002</v>
      </c>
      <c r="G111" s="109">
        <f>_xlfn.XLOOKUP($D111,'All Data'!$O:$O,'All Data'!$G:$G,"",0)</f>
        <v>57.762</v>
      </c>
      <c r="H111" s="110">
        <f>_xlfn.XLOOKUP($D111,'All Data'!$O:$O,'All Data'!$H:$H,"",0)</f>
        <v>4.4450387954711914</v>
      </c>
      <c r="I111" s="110">
        <f>_xlfn.XLOOKUP($D111,'All Data'!$O:$O,'All Data'!$I:$I,"",0)</f>
        <v>1.0735467672348</v>
      </c>
      <c r="J111" s="111">
        <f>_xlfn.XLOOKUP($D111,'All Data'!$O:$O,'All Data'!$P:$P,"",0)</f>
        <v>27.668776362325907</v>
      </c>
      <c r="K111" s="110">
        <f>_xlfn.XLOOKUP($D111,'All Data'!$O:$O,'All Data'!$R:$R,"",0)</f>
        <v>3.3783976949066226</v>
      </c>
      <c r="L111" s="112">
        <f>_xlfn.XLOOKUP($D111,'All Data'!$O:$O,'All Data'!$U:$U,"",0)</f>
        <v>4423.8267971142523</v>
      </c>
    </row>
    <row r="112" spans="1:12">
      <c r="A112" s="107">
        <f t="shared" si="6"/>
        <v>73</v>
      </c>
      <c r="B112" s="92" t="s">
        <v>58</v>
      </c>
      <c r="C112" s="92" t="s">
        <v>244</v>
      </c>
      <c r="D112" s="108" t="str">
        <f t="shared" si="7"/>
        <v>2015EGY</v>
      </c>
      <c r="E112" s="92">
        <v>4</v>
      </c>
      <c r="F112" s="109">
        <f>_xlfn.XLOOKUP($D112,'All Data'!$O:$O,'All Data'!$E:$E,"",0)</f>
        <v>97723.798999999999</v>
      </c>
      <c r="G112" s="109">
        <f>_xlfn.XLOOKUP($D112,'All Data'!$O:$O,'All Data'!$G:$G,"",0)</f>
        <v>70.483000000000004</v>
      </c>
      <c r="H112" s="110">
        <f>_xlfn.XLOOKUP($D112,'All Data'!$O:$O,'All Data'!$H:$H,"",0)</f>
        <v>4.7625384330749512</v>
      </c>
      <c r="I112" s="110">
        <f>_xlfn.XLOOKUP($D112,'All Data'!$O:$O,'All Data'!$I:$I,"",0)</f>
        <v>3.29813480377197</v>
      </c>
      <c r="J112" s="111">
        <f>_xlfn.XLOOKUP($D112,'All Data'!$O:$O,'All Data'!$P:$P,"",0)</f>
        <v>38.140076548872507</v>
      </c>
      <c r="K112" s="110">
        <f>_xlfn.XLOOKUP($D112,'All Data'!$O:$O,'All Data'!$R:$R,"",0)</f>
        <v>3.3783976949066226</v>
      </c>
      <c r="L112" s="112">
        <f>_xlfn.XLOOKUP($D112,'All Data'!$O:$O,'All Data'!$U:$U,"",0)</f>
        <v>10534.882204445499</v>
      </c>
    </row>
    <row r="113" spans="1:12">
      <c r="A113" s="107">
        <f t="shared" si="6"/>
        <v>101</v>
      </c>
      <c r="B113" s="92" t="s">
        <v>161</v>
      </c>
      <c r="C113" s="92" t="s">
        <v>347</v>
      </c>
      <c r="D113" s="108" t="str">
        <f t="shared" si="7"/>
        <v>2015USA</v>
      </c>
      <c r="E113" s="92">
        <v>2</v>
      </c>
      <c r="F113" s="109">
        <f>_xlfn.XLOOKUP($D113,'All Data'!$O:$O,'All Data'!$E:$E,"",0)</f>
        <v>324607.77600000001</v>
      </c>
      <c r="G113" s="109">
        <f>_xlfn.XLOOKUP($D113,'All Data'!$O:$O,'All Data'!$G:$G,"",0)</f>
        <v>78.869</v>
      </c>
      <c r="H113" s="110">
        <f>_xlfn.XLOOKUP($D113,'All Data'!$O:$O,'All Data'!$H:$H,"",0)</f>
        <v>6.8639469146728516</v>
      </c>
      <c r="I113" s="110">
        <f>_xlfn.XLOOKUP($D113,'All Data'!$O:$O,'All Data'!$I:$I,"",0)</f>
        <v>22.1029777526856</v>
      </c>
      <c r="J113" s="111">
        <f>_xlfn.XLOOKUP($D113,'All Data'!$O:$O,'All Data'!$P:$P,"",0)</f>
        <v>30.807613571666497</v>
      </c>
      <c r="K113" s="110">
        <f>_xlfn.XLOOKUP($D113,'All Data'!$O:$O,'All Data'!$R:$R,"",0)</f>
        <v>3.3783976949066226</v>
      </c>
      <c r="L113" s="112">
        <f>_xlfn.XLOOKUP($D113,'All Data'!$O:$O,'All Data'!$U:$U,"",0)</f>
        <v>58420.703040253313</v>
      </c>
    </row>
    <row r="114" spans="1:12">
      <c r="A114" s="107">
        <f t="shared" si="6"/>
        <v>69</v>
      </c>
      <c r="B114" s="92" t="s">
        <v>32</v>
      </c>
      <c r="C114" s="92" t="s">
        <v>218</v>
      </c>
      <c r="D114" s="108" t="str">
        <f t="shared" si="7"/>
        <v>2015BOL</v>
      </c>
      <c r="E114" s="92">
        <v>1</v>
      </c>
      <c r="F114" s="109">
        <f>_xlfn.XLOOKUP($D114,'All Data'!$O:$O,'All Data'!$E:$E,"",0)</f>
        <v>11090.084999999999</v>
      </c>
      <c r="G114" s="109">
        <f>_xlfn.XLOOKUP($D114,'All Data'!$O:$O,'All Data'!$G:$G,"",0)</f>
        <v>67.317999999999998</v>
      </c>
      <c r="H114" s="110">
        <f>_xlfn.XLOOKUP($D114,'All Data'!$O:$O,'All Data'!$H:$H,"",0)</f>
        <v>5.8343291282653809</v>
      </c>
      <c r="I114" s="110">
        <f>_xlfn.XLOOKUP($D114,'All Data'!$O:$O,'All Data'!$I:$I,"",0)</f>
        <v>5.3662052154540998</v>
      </c>
      <c r="J114" s="111">
        <f>_xlfn.XLOOKUP($D114,'All Data'!$O:$O,'All Data'!$P:$P,"",0)</f>
        <v>38.452647704841887</v>
      </c>
      <c r="K114" s="110">
        <f>_xlfn.XLOOKUP($D114,'All Data'!$O:$O,'All Data'!$R:$R,"",0)</f>
        <v>3.3783976949066226</v>
      </c>
      <c r="L114" s="112">
        <f>_xlfn.XLOOKUP($D114,'All Data'!$O:$O,'All Data'!$U:$U,"",0)</f>
        <v>7825.7667483884115</v>
      </c>
    </row>
    <row r="115" spans="1:12">
      <c r="A115" s="107">
        <f t="shared" si="6"/>
        <v>96</v>
      </c>
      <c r="B115" s="92" t="s">
        <v>112</v>
      </c>
      <c r="C115" s="92" t="s">
        <v>298</v>
      </c>
      <c r="D115" s="108" t="str">
        <f t="shared" si="7"/>
        <v>2015MMR</v>
      </c>
      <c r="E115" s="92">
        <v>8</v>
      </c>
      <c r="F115" s="109">
        <f>_xlfn.XLOOKUP($D115,'All Data'!$O:$O,'All Data'!$E:$E,"",0)</f>
        <v>51483.949000000001</v>
      </c>
      <c r="G115" s="109">
        <f>_xlfn.XLOOKUP($D115,'All Data'!$O:$O,'All Data'!$G:$G,"",0)</f>
        <v>65.561000000000007</v>
      </c>
      <c r="H115" s="110">
        <f>_xlfn.XLOOKUP($D115,'All Data'!$O:$O,'All Data'!$H:$H,"",0)</f>
        <v>4.223846435546875</v>
      </c>
      <c r="I115" s="110">
        <f>_xlfn.XLOOKUP($D115,'All Data'!$O:$O,'All Data'!$I:$I,"",0)</f>
        <v>1.9675482511520399</v>
      </c>
      <c r="J115" s="111">
        <f>_xlfn.XLOOKUP($D115,'All Data'!$O:$O,'All Data'!$P:$P,"",0)</f>
        <v>32.094071785998906</v>
      </c>
      <c r="K115" s="110">
        <f>_xlfn.XLOOKUP($D115,'All Data'!$O:$O,'All Data'!$R:$R,"",0)</f>
        <v>3.3783976949066226</v>
      </c>
      <c r="L115" s="112">
        <f>_xlfn.XLOOKUP($D115,'All Data'!$O:$O,'All Data'!$U:$U,"",0)</f>
        <v>3748.294222076318</v>
      </c>
    </row>
    <row r="116" spans="1:12">
      <c r="A116" s="107">
        <f t="shared" si="6"/>
        <v>137</v>
      </c>
      <c r="B116" s="92" t="s">
        <v>71</v>
      </c>
      <c r="C116" s="92" t="s">
        <v>257</v>
      </c>
      <c r="D116" s="108" t="str">
        <f t="shared" si="7"/>
        <v>2015GIN</v>
      </c>
      <c r="E116" s="92">
        <v>5</v>
      </c>
      <c r="F116" s="109">
        <f>_xlfn.XLOOKUP($D116,'All Data'!$O:$O,'All Data'!$E:$E,"",0)</f>
        <v>11625.998</v>
      </c>
      <c r="G116" s="109">
        <f>_xlfn.XLOOKUP($D116,'All Data'!$O:$O,'All Data'!$G:$G,"",0)</f>
        <v>58.134</v>
      </c>
      <c r="H116" s="110">
        <f>_xlfn.XLOOKUP($D116,'All Data'!$O:$O,'All Data'!$H:$H,"",0)</f>
        <v>3.5046935081481934</v>
      </c>
      <c r="I116" s="110">
        <f>_xlfn.XLOOKUP($D116,'All Data'!$O:$O,'All Data'!$I:$I,"",0)</f>
        <v>1.52939796447754</v>
      </c>
      <c r="J116" s="111">
        <f>_xlfn.XLOOKUP($D116,'All Data'!$O:$O,'All Data'!$P:$P,"",0)</f>
        <v>20.590883256328677</v>
      </c>
      <c r="K116" s="110">
        <f>_xlfn.XLOOKUP($D116,'All Data'!$O:$O,'All Data'!$R:$R,"",0)</f>
        <v>3.3783976949066226</v>
      </c>
      <c r="L116" s="112">
        <f>_xlfn.XLOOKUP($D116,'All Data'!$O:$O,'All Data'!$U:$U,"",0)</f>
        <v>2053.1116015591656</v>
      </c>
    </row>
    <row r="117" spans="1:12">
      <c r="A117" s="107">
        <f t="shared" si="6"/>
        <v>108</v>
      </c>
      <c r="B117" s="92" t="s">
        <v>157</v>
      </c>
      <c r="C117" s="92" t="s">
        <v>343</v>
      </c>
      <c r="D117" s="108" t="str">
        <f t="shared" si="7"/>
        <v>2015UGA</v>
      </c>
      <c r="E117" s="92">
        <v>5</v>
      </c>
      <c r="F117" s="109">
        <f>_xlfn.XLOOKUP($D117,'All Data'!$O:$O,'All Data'!$E:$E,"",0)</f>
        <v>37477.356</v>
      </c>
      <c r="G117" s="109">
        <f>_xlfn.XLOOKUP($D117,'All Data'!$O:$O,'All Data'!$G:$G,"",0)</f>
        <v>61.085999999999999</v>
      </c>
      <c r="H117" s="110">
        <f>_xlfn.XLOOKUP($D117,'All Data'!$O:$O,'All Data'!$H:$H,"",0)</f>
        <v>4.2376866340637207</v>
      </c>
      <c r="I117" s="110">
        <f>_xlfn.XLOOKUP($D117,'All Data'!$O:$O,'All Data'!$I:$I,"",0)</f>
        <v>1.15880167484283</v>
      </c>
      <c r="J117" s="111">
        <f>_xlfn.XLOOKUP($D117,'All Data'!$O:$O,'All Data'!$P:$P,"",0)</f>
        <v>29.384581378959776</v>
      </c>
      <c r="K117" s="110">
        <f>_xlfn.XLOOKUP($D117,'All Data'!$O:$O,'All Data'!$R:$R,"",0)</f>
        <v>3.3783976949066226</v>
      </c>
      <c r="L117" s="112">
        <f>_xlfn.XLOOKUP($D117,'All Data'!$O:$O,'All Data'!$U:$U,"",0)</f>
        <v>2108.860257673155</v>
      </c>
    </row>
    <row r="118" spans="1:12">
      <c r="A118" s="107">
        <f t="shared" si="6"/>
        <v>103</v>
      </c>
      <c r="B118" s="92" t="s">
        <v>88</v>
      </c>
      <c r="C118" s="92" t="s">
        <v>274</v>
      </c>
      <c r="D118" s="108" t="str">
        <f t="shared" si="7"/>
        <v>2015KEN</v>
      </c>
      <c r="E118" s="92">
        <v>5</v>
      </c>
      <c r="F118" s="109">
        <f>_xlfn.XLOOKUP($D118,'All Data'!$O:$O,'All Data'!$E:$E,"",0)</f>
        <v>46851.487999999998</v>
      </c>
      <c r="G118" s="109">
        <f>_xlfn.XLOOKUP($D118,'All Data'!$O:$O,'All Data'!$G:$G,"",0)</f>
        <v>61.892000000000003</v>
      </c>
      <c r="H118" s="110">
        <f>_xlfn.XLOOKUP($D118,'All Data'!$O:$O,'All Data'!$H:$H,"",0)</f>
        <v>4.3576178550720215</v>
      </c>
      <c r="I118" s="110">
        <f>_xlfn.XLOOKUP($D118,'All Data'!$O:$O,'All Data'!$I:$I,"",0)</f>
        <v>1.43411517143249</v>
      </c>
      <c r="J118" s="111">
        <f>_xlfn.XLOOKUP($D118,'All Data'!$O:$O,'All Data'!$P:$P,"",0)</f>
        <v>30.57170588267417</v>
      </c>
      <c r="K118" s="110">
        <f>_xlfn.XLOOKUP($D118,'All Data'!$O:$O,'All Data'!$R:$R,"",0)</f>
        <v>3.3783976949066226</v>
      </c>
      <c r="L118" s="112">
        <f>_xlfn.XLOOKUP($D118,'All Data'!$O:$O,'All Data'!$U:$U,"",0)</f>
        <v>4163.9247470025466</v>
      </c>
    </row>
    <row r="119" spans="1:12">
      <c r="A119" s="107">
        <f t="shared" si="6"/>
        <v>126</v>
      </c>
      <c r="B119" s="92" t="s">
        <v>118</v>
      </c>
      <c r="C119" s="92" t="s">
        <v>304</v>
      </c>
      <c r="D119" s="108" t="str">
        <f t="shared" si="7"/>
        <v>2015NER</v>
      </c>
      <c r="E119" s="92">
        <v>5</v>
      </c>
      <c r="F119" s="109">
        <f>_xlfn.XLOOKUP($D119,'All Data'!$O:$O,'All Data'!$E:$E,"",0)</f>
        <v>20128.124</v>
      </c>
      <c r="G119" s="109">
        <f>_xlfn.XLOOKUP($D119,'All Data'!$O:$O,'All Data'!$G:$G,"",0)</f>
        <v>61.082999999999998</v>
      </c>
      <c r="H119" s="110">
        <f>_xlfn.XLOOKUP($D119,'All Data'!$O:$O,'All Data'!$H:$H,"",0)</f>
        <v>3.6714537143707275</v>
      </c>
      <c r="I119" s="110">
        <f>_xlfn.XLOOKUP($D119,'All Data'!$O:$O,'All Data'!$I:$I,"",0)</f>
        <v>1.11671078205109</v>
      </c>
      <c r="J119" s="111">
        <f>_xlfn.XLOOKUP($D119,'All Data'!$O:$O,'All Data'!$P:$P,"",0)</f>
        <v>25.143635291545078</v>
      </c>
      <c r="K119" s="110">
        <f>_xlfn.XLOOKUP($D119,'All Data'!$O:$O,'All Data'!$R:$R,"",0)</f>
        <v>3.3783976949066226</v>
      </c>
      <c r="L119" s="112">
        <f>_xlfn.XLOOKUP($D119,'All Data'!$O:$O,'All Data'!$U:$U,"",0)</f>
        <v>1124.4100764940235</v>
      </c>
    </row>
    <row r="120" spans="1:12">
      <c r="A120" s="107">
        <f t="shared" si="6"/>
        <v>112</v>
      </c>
      <c r="B120" s="92" t="s">
        <v>138</v>
      </c>
      <c r="C120" s="92" t="s">
        <v>324</v>
      </c>
      <c r="D120" s="108" t="str">
        <f t="shared" si="7"/>
        <v>2015SGP</v>
      </c>
      <c r="E120" s="92">
        <v>8</v>
      </c>
      <c r="F120" s="109">
        <f>_xlfn.XLOOKUP($D120,'All Data'!$O:$O,'All Data'!$E:$E,"",0)</f>
        <v>5650.018</v>
      </c>
      <c r="G120" s="109">
        <f>_xlfn.XLOOKUP($D120,'All Data'!$O:$O,'All Data'!$G:$G,"",0)</f>
        <v>82.825999999999993</v>
      </c>
      <c r="H120" s="110">
        <f>_xlfn.XLOOKUP($D120,'All Data'!$O:$O,'All Data'!$H:$H,"",0)</f>
        <v>6.6195249557495117</v>
      </c>
      <c r="I120" s="110">
        <f>_xlfn.XLOOKUP($D120,'All Data'!$O:$O,'All Data'!$I:$I,"",0)</f>
        <v>26.644163131713899</v>
      </c>
      <c r="J120" s="111">
        <f>_xlfn.XLOOKUP($D120,'All Data'!$O:$O,'All Data'!$P:$P,"",0)</f>
        <v>28.410001848716622</v>
      </c>
      <c r="K120" s="110">
        <f>_xlfn.XLOOKUP($D120,'All Data'!$O:$O,'All Data'!$R:$R,"",0)</f>
        <v>3.3783976949066226</v>
      </c>
      <c r="L120" s="112">
        <f>_xlfn.XLOOKUP($D120,'All Data'!$O:$O,'All Data'!$U:$U,"",0)</f>
        <v>89248.125179953407</v>
      </c>
    </row>
    <row r="121" spans="1:12">
      <c r="A121" s="107" t="str">
        <f t="shared" si="6"/>
        <v/>
      </c>
      <c r="B121" s="92" t="s">
        <v>91</v>
      </c>
      <c r="C121" s="92" t="s">
        <v>277</v>
      </c>
      <c r="D121" s="108" t="str">
        <f t="shared" si="7"/>
        <v>2015LAO</v>
      </c>
      <c r="E121" s="92">
        <v>8</v>
      </c>
      <c r="F121" s="109">
        <f>_xlfn.XLOOKUP($D121,'All Data'!$O:$O,'All Data'!$E:$E,"",0)</f>
        <v>6787.4189999999999</v>
      </c>
      <c r="G121" s="109">
        <f>_xlfn.XLOOKUP($D121,'All Data'!$O:$O,'All Data'!$G:$G,"",0)</f>
        <v>66.67</v>
      </c>
      <c r="H121" s="110" t="str">
        <f>_xlfn.XLOOKUP($D121,'All Data'!$O:$O,'All Data'!$H:$H,"",0)</f>
        <v/>
      </c>
      <c r="I121" s="110">
        <f>_xlfn.XLOOKUP($D121,'All Data'!$O:$O,'All Data'!$I:$I,"",0)</f>
        <v>2.89632987976074</v>
      </c>
      <c r="J121" s="111" t="str">
        <f>_xlfn.XLOOKUP($D121,'All Data'!$O:$O,'All Data'!$P:$P,"",0)</f>
        <v/>
      </c>
      <c r="K121" s="110">
        <f>_xlfn.XLOOKUP($D121,'All Data'!$O:$O,'All Data'!$R:$R,"",0)</f>
        <v>3.3783976949066226</v>
      </c>
      <c r="L121" s="112">
        <f>_xlfn.XLOOKUP($D121,'All Data'!$O:$O,'All Data'!$U:$U,"",0)</f>
        <v>6499.0729317820023</v>
      </c>
    </row>
    <row r="122" spans="1:12">
      <c r="A122" s="107">
        <f t="shared" si="6"/>
        <v>117</v>
      </c>
      <c r="B122" s="92" t="s">
        <v>99</v>
      </c>
      <c r="C122" s="92" t="s">
        <v>285</v>
      </c>
      <c r="D122" s="108" t="str">
        <f t="shared" si="7"/>
        <v>2015MDG</v>
      </c>
      <c r="E122" s="92">
        <v>5</v>
      </c>
      <c r="F122" s="109">
        <f>_xlfn.XLOOKUP($D122,'All Data'!$O:$O,'All Data'!$E:$E,"",0)</f>
        <v>24850.912</v>
      </c>
      <c r="G122" s="109">
        <f>_xlfn.XLOOKUP($D122,'All Data'!$O:$O,'All Data'!$G:$G,"",0)</f>
        <v>64.338999999999999</v>
      </c>
      <c r="H122" s="110">
        <f>_xlfn.XLOOKUP($D122,'All Data'!$O:$O,'All Data'!$H:$H,"",0)</f>
        <v>3.5925140380859375</v>
      </c>
      <c r="I122" s="110">
        <f>_xlfn.XLOOKUP($D122,'All Data'!$O:$O,'All Data'!$I:$I,"",0)</f>
        <v>1.2029340267181401</v>
      </c>
      <c r="J122" s="111">
        <f>_xlfn.XLOOKUP($D122,'All Data'!$O:$O,'All Data'!$P:$P,"",0)</f>
        <v>27.426055035812777</v>
      </c>
      <c r="K122" s="110">
        <f>_xlfn.XLOOKUP($D122,'All Data'!$O:$O,'All Data'!$R:$R,"",0)</f>
        <v>3.3783976949066226</v>
      </c>
      <c r="L122" s="112">
        <f>_xlfn.XLOOKUP($D122,'All Data'!$O:$O,'All Data'!$U:$U,"",0)</f>
        <v>1508.374439718669</v>
      </c>
    </row>
    <row r="123" spans="1:12">
      <c r="A123" s="107">
        <f t="shared" si="6"/>
        <v>120</v>
      </c>
      <c r="B123" s="92" t="s">
        <v>87</v>
      </c>
      <c r="C123" s="92" t="s">
        <v>273</v>
      </c>
      <c r="D123" s="108" t="str">
        <f t="shared" si="7"/>
        <v>2015KAZ</v>
      </c>
      <c r="E123" s="92">
        <v>7</v>
      </c>
      <c r="F123" s="109">
        <f>_xlfn.XLOOKUP($D123,'All Data'!$O:$O,'All Data'!$E:$E,"",0)</f>
        <v>17835.909</v>
      </c>
      <c r="G123" s="109">
        <f>_xlfn.XLOOKUP($D123,'All Data'!$O:$O,'All Data'!$G:$G,"",0)</f>
        <v>70.727000000000004</v>
      </c>
      <c r="H123" s="110">
        <f>_xlfn.XLOOKUP($D123,'All Data'!$O:$O,'All Data'!$H:$H,"",0)</f>
        <v>5.9499950408935547</v>
      </c>
      <c r="I123" s="110">
        <f>_xlfn.XLOOKUP($D123,'All Data'!$O:$O,'All Data'!$I:$I,"",0)</f>
        <v>17.053106307983398</v>
      </c>
      <c r="J123" s="111">
        <f>_xlfn.XLOOKUP($D123,'All Data'!$O:$O,'All Data'!$P:$P,"",0)</f>
        <v>26.532801183724917</v>
      </c>
      <c r="K123" s="110">
        <f>_xlfn.XLOOKUP($D123,'All Data'!$O:$O,'All Data'!$R:$R,"",0)</f>
        <v>3.3783976949066226</v>
      </c>
      <c r="L123" s="112">
        <f>_xlfn.XLOOKUP($D123,'All Data'!$O:$O,'All Data'!$U:$U,"",0)</f>
        <v>24290.417633926503</v>
      </c>
    </row>
    <row r="124" spans="1:12">
      <c r="A124" s="107">
        <f t="shared" si="6"/>
        <v>119</v>
      </c>
      <c r="B124" s="92" t="s">
        <v>141</v>
      </c>
      <c r="C124" s="92" t="s">
        <v>327</v>
      </c>
      <c r="D124" s="108" t="str">
        <f t="shared" si="7"/>
        <v>2015ZAF</v>
      </c>
      <c r="E124" s="92">
        <v>5</v>
      </c>
      <c r="F124" s="109">
        <f>_xlfn.XLOOKUP($D124,'All Data'!$O:$O,'All Data'!$E:$E,"",0)</f>
        <v>55876.504000000001</v>
      </c>
      <c r="G124" s="109">
        <f>_xlfn.XLOOKUP($D124,'All Data'!$O:$O,'All Data'!$G:$G,"",0)</f>
        <v>63.95</v>
      </c>
      <c r="H124" s="110">
        <f>_xlfn.XLOOKUP($D124,'All Data'!$O:$O,'All Data'!$H:$H,"",0)</f>
        <v>4.8873257637023926</v>
      </c>
      <c r="I124" s="110">
        <f>_xlfn.XLOOKUP($D124,'All Data'!$O:$O,'All Data'!$I:$I,"",0)</f>
        <v>7.1719436645507804</v>
      </c>
      <c r="J124" s="111">
        <f>_xlfn.XLOOKUP($D124,'All Data'!$O:$O,'All Data'!$P:$P,"",0)</f>
        <v>26.854280392316696</v>
      </c>
      <c r="K124" s="110">
        <f>_xlfn.XLOOKUP($D124,'All Data'!$O:$O,'All Data'!$R:$R,"",0)</f>
        <v>3.3783976949066226</v>
      </c>
      <c r="L124" s="112">
        <f>_xlfn.XLOOKUP($D124,'All Data'!$O:$O,'All Data'!$U:$U,"",0)</f>
        <v>13887.211215714473</v>
      </c>
    </row>
    <row r="125" spans="1:12">
      <c r="A125" s="107">
        <f t="shared" si="6"/>
        <v>124</v>
      </c>
      <c r="B125" s="92" t="s">
        <v>134</v>
      </c>
      <c r="C125" s="92" t="s">
        <v>320</v>
      </c>
      <c r="D125" s="108" t="str">
        <f t="shared" si="7"/>
        <v>2015SAU</v>
      </c>
      <c r="E125" s="92">
        <v>4</v>
      </c>
      <c r="F125" s="109">
        <f>_xlfn.XLOOKUP($D125,'All Data'!$O:$O,'All Data'!$E:$E,"",0)</f>
        <v>32749.848000000002</v>
      </c>
      <c r="G125" s="109">
        <f>_xlfn.XLOOKUP($D125,'All Data'!$O:$O,'All Data'!$G:$G,"",0)</f>
        <v>76.918000000000006</v>
      </c>
      <c r="H125" s="110">
        <f>_xlfn.XLOOKUP($D125,'All Data'!$O:$O,'All Data'!$H:$H,"",0)</f>
        <v>6.345491886138916</v>
      </c>
      <c r="I125" s="110">
        <f>_xlfn.XLOOKUP($D125,'All Data'!$O:$O,'All Data'!$I:$I,"",0)</f>
        <v>24.994855880737301</v>
      </c>
      <c r="J125" s="111">
        <f>_xlfn.XLOOKUP($D125,'All Data'!$O:$O,'All Data'!$P:$P,"",0)</f>
        <v>25.572662754265661</v>
      </c>
      <c r="K125" s="110">
        <f>_xlfn.XLOOKUP($D125,'All Data'!$O:$O,'All Data'!$R:$R,"",0)</f>
        <v>3.3783976949066226</v>
      </c>
      <c r="L125" s="112">
        <f>_xlfn.XLOOKUP($D125,'All Data'!$O:$O,'All Data'!$U:$U,"",0)</f>
        <v>48535.158270332315</v>
      </c>
    </row>
    <row r="126" spans="1:12">
      <c r="A126" s="107">
        <f t="shared" si="6"/>
        <v>100</v>
      </c>
      <c r="B126" s="92" t="s">
        <v>79</v>
      </c>
      <c r="C126" s="92" t="s">
        <v>265</v>
      </c>
      <c r="D126" s="108" t="str">
        <f t="shared" si="7"/>
        <v>2015IRN</v>
      </c>
      <c r="E126" s="92">
        <v>4</v>
      </c>
      <c r="F126" s="109">
        <f>_xlfn.XLOOKUP($D126,'All Data'!$O:$O,'All Data'!$E:$E,"",0)</f>
        <v>81790.841</v>
      </c>
      <c r="G126" s="109">
        <f>_xlfn.XLOOKUP($D126,'All Data'!$O:$O,'All Data'!$G:$G,"",0)</f>
        <v>75.123999999999995</v>
      </c>
      <c r="H126" s="110">
        <f>_xlfn.XLOOKUP($D126,'All Data'!$O:$O,'All Data'!$H:$H,"",0)</f>
        <v>4.7499556541442871</v>
      </c>
      <c r="I126" s="110">
        <f>_xlfn.XLOOKUP($D126,'All Data'!$O:$O,'All Data'!$I:$I,"",0)</f>
        <v>9.7398662567138707</v>
      </c>
      <c r="J126" s="111">
        <f>_xlfn.XLOOKUP($D126,'All Data'!$O:$O,'All Data'!$P:$P,"",0)</f>
        <v>30.944362378006378</v>
      </c>
      <c r="K126" s="110">
        <f>_xlfn.XLOOKUP($D126,'All Data'!$O:$O,'All Data'!$R:$R,"",0)</f>
        <v>3.3783976949066226</v>
      </c>
      <c r="L126" s="112">
        <f>_xlfn.XLOOKUP($D126,'All Data'!$O:$O,'All Data'!$U:$U,"",0)</f>
        <v>14010.858261597448</v>
      </c>
    </row>
    <row r="127" spans="1:12">
      <c r="A127" s="107">
        <f t="shared" si="6"/>
        <v>135</v>
      </c>
      <c r="B127" s="92" t="s">
        <v>30</v>
      </c>
      <c r="C127" s="92" t="s">
        <v>216</v>
      </c>
      <c r="D127" s="108" t="str">
        <f t="shared" si="7"/>
        <v>2015BEN</v>
      </c>
      <c r="E127" s="92">
        <v>5</v>
      </c>
      <c r="F127" s="109">
        <f>_xlfn.XLOOKUP($D127,'All Data'!$O:$O,'All Data'!$E:$E,"",0)</f>
        <v>10932.782999999999</v>
      </c>
      <c r="G127" s="109">
        <f>_xlfn.XLOOKUP($D127,'All Data'!$O:$O,'All Data'!$G:$G,"",0)</f>
        <v>59.377000000000002</v>
      </c>
      <c r="H127" s="110">
        <f>_xlfn.XLOOKUP($D127,'All Data'!$O:$O,'All Data'!$H:$H,"",0)</f>
        <v>3.624664306640625</v>
      </c>
      <c r="I127" s="110">
        <f>_xlfn.XLOOKUP($D127,'All Data'!$O:$O,'All Data'!$I:$I,"",0)</f>
        <v>1.51616263389587</v>
      </c>
      <c r="J127" s="111">
        <f>_xlfn.XLOOKUP($D127,'All Data'!$O:$O,'All Data'!$P:$P,"",0)</f>
        <v>22.592788337387983</v>
      </c>
      <c r="K127" s="110">
        <f>_xlfn.XLOOKUP($D127,'All Data'!$O:$O,'All Data'!$R:$R,"",0)</f>
        <v>3.3783976949066226</v>
      </c>
      <c r="L127" s="112">
        <f>_xlfn.XLOOKUP($D127,'All Data'!$O:$O,'All Data'!$U:$U,"",0)</f>
        <v>2849.8204992149444</v>
      </c>
    </row>
    <row r="128" spans="1:12">
      <c r="A128" s="107">
        <f t="shared" si="6"/>
        <v>116</v>
      </c>
      <c r="B128" s="92" t="s">
        <v>37</v>
      </c>
      <c r="C128" s="92" t="s">
        <v>223</v>
      </c>
      <c r="D128" s="108" t="str">
        <f t="shared" si="7"/>
        <v>2015BFA</v>
      </c>
      <c r="E128" s="92">
        <v>5</v>
      </c>
      <c r="F128" s="109">
        <f>_xlfn.XLOOKUP($D128,'All Data'!$O:$O,'All Data'!$E:$E,"",0)</f>
        <v>18718.019</v>
      </c>
      <c r="G128" s="109">
        <f>_xlfn.XLOOKUP($D128,'All Data'!$O:$O,'All Data'!$G:$G,"",0)</f>
        <v>58.844999999999999</v>
      </c>
      <c r="H128" s="110">
        <f>_xlfn.XLOOKUP($D128,'All Data'!$O:$O,'All Data'!$H:$H,"",0)</f>
        <v>4.4189300537109375</v>
      </c>
      <c r="I128" s="110">
        <f>_xlfn.XLOOKUP($D128,'All Data'!$O:$O,'All Data'!$I:$I,"",0)</f>
        <v>1.7142537832260101</v>
      </c>
      <c r="J128" s="111">
        <f>_xlfn.XLOOKUP($D128,'All Data'!$O:$O,'All Data'!$P:$P,"",0)</f>
        <v>27.445207710934731</v>
      </c>
      <c r="K128" s="110">
        <f>_xlfn.XLOOKUP($D128,'All Data'!$O:$O,'All Data'!$R:$R,"",0)</f>
        <v>3.3783976949066226</v>
      </c>
      <c r="L128" s="112">
        <f>_xlfn.XLOOKUP($D128,'All Data'!$O:$O,'All Data'!$U:$U,"",0)</f>
        <v>1862.8547118619663</v>
      </c>
    </row>
    <row r="129" spans="1:12">
      <c r="A129" s="107">
        <f t="shared" si="6"/>
        <v>118</v>
      </c>
      <c r="B129" s="92" t="s">
        <v>150</v>
      </c>
      <c r="C129" s="92" t="s">
        <v>336</v>
      </c>
      <c r="D129" s="108" t="str">
        <f t="shared" si="7"/>
        <v>2015TZA</v>
      </c>
      <c r="E129" s="92">
        <v>5</v>
      </c>
      <c r="F129" s="109">
        <f>_xlfn.XLOOKUP($D129,'All Data'!$O:$O,'All Data'!$E:$E,"",0)</f>
        <v>52542.822999999997</v>
      </c>
      <c r="G129" s="109">
        <f>_xlfn.XLOOKUP($D129,'All Data'!$O:$O,'All Data'!$G:$G,"",0)</f>
        <v>64.650999999999996</v>
      </c>
      <c r="H129" s="110">
        <f>_xlfn.XLOOKUP($D129,'All Data'!$O:$O,'All Data'!$H:$H,"",0)</f>
        <v>3.6605973243713379</v>
      </c>
      <c r="I129" s="110">
        <f>_xlfn.XLOOKUP($D129,'All Data'!$O:$O,'All Data'!$I:$I,"",0)</f>
        <v>1.75074970722199</v>
      </c>
      <c r="J129" s="111">
        <f>_xlfn.XLOOKUP($D129,'All Data'!$O:$O,'All Data'!$P:$P,"",0)</f>
        <v>27.283915386180837</v>
      </c>
      <c r="K129" s="110">
        <f>_xlfn.XLOOKUP($D129,'All Data'!$O:$O,'All Data'!$R:$R,"",0)</f>
        <v>3.3783976949066226</v>
      </c>
      <c r="L129" s="112">
        <f>_xlfn.XLOOKUP($D129,'All Data'!$O:$O,'All Data'!$U:$U,"",0)</f>
        <v>2305.7275390625</v>
      </c>
    </row>
    <row r="130" spans="1:12">
      <c r="A130" s="107">
        <f t="shared" si="6"/>
        <v>141</v>
      </c>
      <c r="B130" s="92" t="s">
        <v>95</v>
      </c>
      <c r="C130" s="92" t="s">
        <v>281</v>
      </c>
      <c r="D130" s="108" t="str">
        <f t="shared" si="7"/>
        <v>2015LBR</v>
      </c>
      <c r="E130" s="92">
        <v>5</v>
      </c>
      <c r="F130" s="109">
        <f>_xlfn.XLOOKUP($D130,'All Data'!$O:$O,'All Data'!$E:$E,"",0)</f>
        <v>4612.3289999999997</v>
      </c>
      <c r="G130" s="109">
        <f>_xlfn.XLOOKUP($D130,'All Data'!$O:$O,'All Data'!$G:$G,"",0)</f>
        <v>59.148000000000003</v>
      </c>
      <c r="H130" s="110">
        <f>_xlfn.XLOOKUP($D130,'All Data'!$O:$O,'All Data'!$H:$H,"",0)</f>
        <v>2.7015912532806396</v>
      </c>
      <c r="I130" s="110">
        <f>_xlfn.XLOOKUP($D130,'All Data'!$O:$O,'All Data'!$I:$I,"",0)</f>
        <v>0.46412000060081499</v>
      </c>
      <c r="J130" s="111">
        <f>_xlfn.XLOOKUP($D130,'All Data'!$O:$O,'All Data'!$P:$P,"",0)</f>
        <v>16.878994796660571</v>
      </c>
      <c r="K130" s="110">
        <f>_xlfn.XLOOKUP($D130,'All Data'!$O:$O,'All Data'!$R:$R,"",0)</f>
        <v>3.3783976949066226</v>
      </c>
      <c r="L130" s="112">
        <f>_xlfn.XLOOKUP($D130,'All Data'!$O:$O,'All Data'!$U:$U,"",0)</f>
        <v>1581.0551130224012</v>
      </c>
    </row>
    <row r="131" spans="1:12">
      <c r="A131" s="107">
        <f t="shared" si="6"/>
        <v>111</v>
      </c>
      <c r="B131" s="92" t="s">
        <v>133</v>
      </c>
      <c r="C131" s="92" t="s">
        <v>319</v>
      </c>
      <c r="D131" s="108" t="str">
        <f t="shared" si="7"/>
        <v>2015RWA</v>
      </c>
      <c r="E131" s="92">
        <v>5</v>
      </c>
      <c r="F131" s="109">
        <f>_xlfn.XLOOKUP($D131,'All Data'!$O:$O,'All Data'!$E:$E,"",0)</f>
        <v>11642.959000000001</v>
      </c>
      <c r="G131" s="109">
        <f>_xlfn.XLOOKUP($D131,'All Data'!$O:$O,'All Data'!$G:$G,"",0)</f>
        <v>65.298000000000002</v>
      </c>
      <c r="H131" s="110">
        <f>_xlfn.XLOOKUP($D131,'All Data'!$O:$O,'All Data'!$H:$H,"",0)</f>
        <v>3.4831089973449707</v>
      </c>
      <c r="I131" s="110">
        <f>_xlfn.XLOOKUP($D131,'All Data'!$O:$O,'All Data'!$I:$I,"",0)</f>
        <v>0.66953879594802901</v>
      </c>
      <c r="J131" s="111">
        <f>_xlfn.XLOOKUP($D131,'All Data'!$O:$O,'All Data'!$P:$P,"",0)</f>
        <v>28.421726091394515</v>
      </c>
      <c r="K131" s="110">
        <f>_xlfn.XLOOKUP($D131,'All Data'!$O:$O,'All Data'!$R:$R,"",0)</f>
        <v>3.3783976949066226</v>
      </c>
      <c r="L131" s="112">
        <f>_xlfn.XLOOKUP($D131,'All Data'!$O:$O,'All Data'!$U:$U,"",0)</f>
        <v>1845.4209110816782</v>
      </c>
    </row>
    <row r="132" spans="1:12">
      <c r="A132" s="107">
        <f t="shared" si="6"/>
        <v>79</v>
      </c>
      <c r="B132" s="92" t="s">
        <v>77</v>
      </c>
      <c r="C132" s="92" t="s">
        <v>263</v>
      </c>
      <c r="D132" s="108" t="str">
        <f t="shared" si="7"/>
        <v>2015IND</v>
      </c>
      <c r="E132" s="92">
        <v>6</v>
      </c>
      <c r="F132" s="109">
        <f>_xlfn.XLOOKUP($D132,'All Data'!$O:$O,'All Data'!$E:$E,"",0)</f>
        <v>1322866.5049999999</v>
      </c>
      <c r="G132" s="109">
        <f>_xlfn.XLOOKUP($D132,'All Data'!$O:$O,'All Data'!$G:$G,"",0)</f>
        <v>69.635999999999996</v>
      </c>
      <c r="H132" s="110">
        <f>_xlfn.XLOOKUP($D132,'All Data'!$O:$O,'All Data'!$H:$H,"",0)</f>
        <v>4.3420791625976563</v>
      </c>
      <c r="I132" s="110">
        <f>_xlfn.XLOOKUP($D132,'All Data'!$O:$O,'All Data'!$I:$I,"",0)</f>
        <v>1.9725047349929801</v>
      </c>
      <c r="J132" s="111">
        <f>_xlfn.XLOOKUP($D132,'All Data'!$O:$O,'All Data'!$P:$P,"",0)</f>
        <v>36.963716316834372</v>
      </c>
      <c r="K132" s="110">
        <f>_xlfn.XLOOKUP($D132,'All Data'!$O:$O,'All Data'!$R:$R,"",0)</f>
        <v>3.3783976949066226</v>
      </c>
      <c r="L132" s="112">
        <f>_xlfn.XLOOKUP($D132,'All Data'!$O:$O,'All Data'!$U:$U,"",0)</f>
        <v>5411.8755883258773</v>
      </c>
    </row>
    <row r="133" spans="1:12">
      <c r="A133" s="107">
        <f t="shared" si="6"/>
        <v>94</v>
      </c>
      <c r="B133" s="92" t="s">
        <v>132</v>
      </c>
      <c r="C133" s="92" t="s">
        <v>318</v>
      </c>
      <c r="D133" s="108" t="str">
        <f t="shared" si="7"/>
        <v>2015RUS</v>
      </c>
      <c r="E133" s="92">
        <v>7</v>
      </c>
      <c r="F133" s="109">
        <f>_xlfn.XLOOKUP($D133,'All Data'!$O:$O,'All Data'!$E:$E,"",0)</f>
        <v>144668.389</v>
      </c>
      <c r="G133" s="109">
        <f>_xlfn.XLOOKUP($D133,'All Data'!$O:$O,'All Data'!$G:$G,"",0)</f>
        <v>72.100999999999999</v>
      </c>
      <c r="H133" s="110">
        <f>_xlfn.XLOOKUP($D133,'All Data'!$O:$O,'All Data'!$H:$H,"",0)</f>
        <v>5.9955387115478516</v>
      </c>
      <c r="I133" s="110">
        <f>_xlfn.XLOOKUP($D133,'All Data'!$O:$O,'All Data'!$I:$I,"",0)</f>
        <v>12.2010345458984</v>
      </c>
      <c r="J133" s="111">
        <f>_xlfn.XLOOKUP($D133,'All Data'!$O:$O,'All Data'!$P:$P,"",0)</f>
        <v>32.645241674054319</v>
      </c>
      <c r="K133" s="110">
        <f>_xlfn.XLOOKUP($D133,'All Data'!$O:$O,'All Data'!$R:$R,"",0)</f>
        <v>3.3783976949066226</v>
      </c>
      <c r="L133" s="112">
        <f>_xlfn.XLOOKUP($D133,'All Data'!$O:$O,'All Data'!$U:$U,"",0)</f>
        <v>25488.095703125</v>
      </c>
    </row>
    <row r="134" spans="1:12">
      <c r="A134" s="107">
        <f t="shared" si="6"/>
        <v>121</v>
      </c>
      <c r="B134" s="92" t="s">
        <v>72</v>
      </c>
      <c r="C134" s="92" t="s">
        <v>258</v>
      </c>
      <c r="D134" s="108" t="str">
        <f t="shared" si="7"/>
        <v>2015HTI</v>
      </c>
      <c r="E134" s="92">
        <v>1</v>
      </c>
      <c r="F134" s="109">
        <f>_xlfn.XLOOKUP($D134,'All Data'!$O:$O,'All Data'!$E:$E,"",0)</f>
        <v>10563.757</v>
      </c>
      <c r="G134" s="109">
        <f>_xlfn.XLOOKUP($D134,'All Data'!$O:$O,'All Data'!$G:$G,"",0)</f>
        <v>63.237000000000002</v>
      </c>
      <c r="H134" s="110">
        <f>_xlfn.XLOOKUP($D134,'All Data'!$O:$O,'All Data'!$H:$H,"",0)</f>
        <v>3.5697624683380127</v>
      </c>
      <c r="I134" s="110">
        <f>_xlfn.XLOOKUP($D134,'All Data'!$O:$O,'All Data'!$I:$I,"",0)</f>
        <v>1.25714683532715</v>
      </c>
      <c r="J134" s="111">
        <f>_xlfn.XLOOKUP($D134,'All Data'!$O:$O,'All Data'!$P:$P,"",0)</f>
        <v>26.131485270892927</v>
      </c>
      <c r="K134" s="110">
        <f>_xlfn.XLOOKUP($D134,'All Data'!$O:$O,'All Data'!$R:$R,"",0)</f>
        <v>3.3783976949066226</v>
      </c>
      <c r="L134" s="112">
        <f>_xlfn.XLOOKUP($D134,'All Data'!$O:$O,'All Data'!$U:$U,"",0)</f>
        <v>3153.1195686777005</v>
      </c>
    </row>
    <row r="135" spans="1:12">
      <c r="A135" s="107">
        <f t="shared" si="6"/>
        <v>114</v>
      </c>
      <c r="B135" s="92" t="s">
        <v>100</v>
      </c>
      <c r="C135" s="92" t="s">
        <v>286</v>
      </c>
      <c r="D135" s="108" t="str">
        <f t="shared" si="7"/>
        <v>2015MWI</v>
      </c>
      <c r="E135" s="92">
        <v>5</v>
      </c>
      <c r="F135" s="109">
        <f>_xlfn.XLOOKUP($D135,'All Data'!$O:$O,'All Data'!$E:$E,"",0)</f>
        <v>16938.941999999999</v>
      </c>
      <c r="G135" s="109">
        <f>_xlfn.XLOOKUP($D135,'All Data'!$O:$O,'All Data'!$G:$G,"",0)</f>
        <v>61.378</v>
      </c>
      <c r="H135" s="110">
        <f>_xlfn.XLOOKUP($D135,'All Data'!$O:$O,'All Data'!$H:$H,"",0)</f>
        <v>3.8676383495330811</v>
      </c>
      <c r="I135" s="110">
        <f>_xlfn.XLOOKUP($D135,'All Data'!$O:$O,'All Data'!$I:$I,"",0)</f>
        <v>0.69349151849746704</v>
      </c>
      <c r="J135" s="111">
        <f>_xlfn.XLOOKUP($D135,'All Data'!$O:$O,'All Data'!$P:$P,"",0)</f>
        <v>27.697444988268192</v>
      </c>
      <c r="K135" s="110">
        <f>_xlfn.XLOOKUP($D135,'All Data'!$O:$O,'All Data'!$R:$R,"",0)</f>
        <v>3.3783976949066226</v>
      </c>
      <c r="L135" s="112">
        <f>_xlfn.XLOOKUP($D135,'All Data'!$O:$O,'All Data'!$U:$U,"",0)</f>
        <v>1440.6183650172927</v>
      </c>
    </row>
    <row r="136" spans="1:12">
      <c r="A136" s="107">
        <f t="shared" si="6"/>
        <v>133</v>
      </c>
      <c r="B136" s="92" t="s">
        <v>167</v>
      </c>
      <c r="C136" s="92" t="s">
        <v>353</v>
      </c>
      <c r="D136" s="108" t="str">
        <f t="shared" si="7"/>
        <v>2015YEM</v>
      </c>
      <c r="E136" s="92">
        <v>4</v>
      </c>
      <c r="F136" s="109">
        <f>_xlfn.XLOOKUP($D136,'All Data'!$O:$O,'All Data'!$E:$E,"",0)</f>
        <v>28516.544999999998</v>
      </c>
      <c r="G136" s="109">
        <f>_xlfn.XLOOKUP($D136,'All Data'!$O:$O,'All Data'!$G:$G,"",0)</f>
        <v>65.873000000000005</v>
      </c>
      <c r="H136" s="110">
        <f>_xlfn.XLOOKUP($D136,'All Data'!$O:$O,'All Data'!$H:$H,"",0)</f>
        <v>2.9826738834381104</v>
      </c>
      <c r="I136" s="110">
        <f>_xlfn.XLOOKUP($D136,'All Data'!$O:$O,'All Data'!$I:$I,"",0)</f>
        <v>1.5232077836990401</v>
      </c>
      <c r="J136" s="111">
        <f>_xlfn.XLOOKUP($D136,'All Data'!$O:$O,'All Data'!$P:$P,"",0)</f>
        <v>23.37188118811569</v>
      </c>
      <c r="K136" s="110">
        <f>_xlfn.XLOOKUP($D136,'All Data'!$O:$O,'All Data'!$R:$R,"",0)</f>
        <v>3.3783976949066226</v>
      </c>
      <c r="L136" s="112" t="str">
        <f>_xlfn.XLOOKUP($D136,'All Data'!$O:$O,'All Data'!$U:$U,"",0)</f>
        <v/>
      </c>
    </row>
    <row r="137" spans="1:12">
      <c r="A137" s="107">
        <f t="shared" si="6"/>
        <v>131</v>
      </c>
      <c r="B137" s="92" t="s">
        <v>159</v>
      </c>
      <c r="C137" s="92" t="s">
        <v>345</v>
      </c>
      <c r="D137" s="108" t="str">
        <f t="shared" si="7"/>
        <v>2015ARE</v>
      </c>
      <c r="E137" s="92">
        <v>4</v>
      </c>
      <c r="F137" s="109">
        <f>_xlfn.XLOOKUP($D137,'All Data'!$O:$O,'All Data'!$E:$E,"",0)</f>
        <v>8916.8989999999994</v>
      </c>
      <c r="G137" s="109">
        <f>_xlfn.XLOOKUP($D137,'All Data'!$O:$O,'All Data'!$G:$G,"",0)</f>
        <v>79.222999999999999</v>
      </c>
      <c r="H137" s="110">
        <f>_xlfn.XLOOKUP($D137,'All Data'!$O:$O,'All Data'!$H:$H,"",0)</f>
        <v>6.5683975219726563</v>
      </c>
      <c r="I137" s="110">
        <f>_xlfn.XLOOKUP($D137,'All Data'!$O:$O,'All Data'!$I:$I,"",0)</f>
        <v>31.440546035766602</v>
      </c>
      <c r="J137" s="111">
        <f>_xlfn.XLOOKUP($D137,'All Data'!$O:$O,'All Data'!$P:$P,"",0)</f>
        <v>23.669881646084065</v>
      </c>
      <c r="K137" s="110">
        <f>_xlfn.XLOOKUP($D137,'All Data'!$O:$O,'All Data'!$R:$R,"",0)</f>
        <v>3.3783976949066226</v>
      </c>
      <c r="L137" s="112">
        <f>_xlfn.XLOOKUP($D137,'All Data'!$O:$O,'All Data'!$U:$U,"",0)</f>
        <v>68076.635890897975</v>
      </c>
    </row>
    <row r="138" spans="1:12">
      <c r="A138" s="107">
        <f t="shared" ref="A138:A158" si="8">IFERROR(RANK(J138,$J$10:$J$158),"")</f>
        <v>134</v>
      </c>
      <c r="B138" s="92" t="s">
        <v>152</v>
      </c>
      <c r="C138" s="92" t="s">
        <v>338</v>
      </c>
      <c r="D138" s="108" t="str">
        <f t="shared" ref="D138:D158" si="9">$C$5&amp;C138</f>
        <v>2015TGO</v>
      </c>
      <c r="E138" s="92">
        <v>5</v>
      </c>
      <c r="F138" s="109">
        <f>_xlfn.XLOOKUP($D138,'All Data'!$O:$O,'All Data'!$E:$E,"",0)</f>
        <v>7473.2290000000003</v>
      </c>
      <c r="G138" s="109">
        <f>_xlfn.XLOOKUP($D138,'All Data'!$O:$O,'All Data'!$G:$G,"",0)</f>
        <v>59.396000000000001</v>
      </c>
      <c r="H138" s="110">
        <f>_xlfn.XLOOKUP($D138,'All Data'!$O:$O,'All Data'!$H:$H,"",0)</f>
        <v>3.7683019638061523</v>
      </c>
      <c r="I138" s="110">
        <f>_xlfn.XLOOKUP($D138,'All Data'!$O:$O,'All Data'!$I:$I,"",0)</f>
        <v>2.1706099510192902</v>
      </c>
      <c r="J138" s="111">
        <f>_xlfn.XLOOKUP($D138,'All Data'!$O:$O,'All Data'!$P:$P,"",0)</f>
        <v>22.695531744050115</v>
      </c>
      <c r="K138" s="110">
        <f>_xlfn.XLOOKUP($D138,'All Data'!$O:$O,'All Data'!$R:$R,"",0)</f>
        <v>3.3783976949066226</v>
      </c>
      <c r="L138" s="112">
        <f>_xlfn.XLOOKUP($D138,'All Data'!$O:$O,'All Data'!$U:$U,"",0)</f>
        <v>1881.9051110910245</v>
      </c>
    </row>
    <row r="139" spans="1:12">
      <c r="A139" s="107">
        <f t="shared" si="8"/>
        <v>128</v>
      </c>
      <c r="B139" s="92" t="s">
        <v>74</v>
      </c>
      <c r="C139" s="92" t="s">
        <v>260</v>
      </c>
      <c r="D139" s="108" t="str">
        <f t="shared" si="9"/>
        <v>2015HKG</v>
      </c>
      <c r="E139" s="92">
        <v>8</v>
      </c>
      <c r="F139" s="109">
        <f>_xlfn.XLOOKUP($D139,'All Data'!$O:$O,'All Data'!$E:$E,"",0)</f>
        <v>7399.8379999999997</v>
      </c>
      <c r="G139" s="109">
        <f>_xlfn.XLOOKUP($D139,'All Data'!$O:$O,'All Data'!$G:$G,"",0)</f>
        <v>84.289000000000001</v>
      </c>
      <c r="H139" s="110">
        <f>_xlfn.XLOOKUP($D139,'All Data'!$O:$O,'All Data'!$H:$H,"",0)</f>
        <v>5.4782357215881348</v>
      </c>
      <c r="I139" s="110">
        <f>_xlfn.XLOOKUP($D139,'All Data'!$O:$O,'All Data'!$I:$I,"",0)</f>
        <v>26.371629714965799</v>
      </c>
      <c r="J139" s="111">
        <f>_xlfn.XLOOKUP($D139,'All Data'!$O:$O,'All Data'!$P:$P,"",0)</f>
        <v>24.810259418468259</v>
      </c>
      <c r="K139" s="110">
        <f>_xlfn.XLOOKUP($D139,'All Data'!$O:$O,'All Data'!$R:$R,"",0)</f>
        <v>3.3783976949066226</v>
      </c>
      <c r="L139" s="112">
        <f>_xlfn.XLOOKUP($D139,'All Data'!$O:$O,'All Data'!$U:$U,"",0)</f>
        <v>57214.704146732518</v>
      </c>
    </row>
    <row r="140" spans="1:12">
      <c r="A140" s="107">
        <f t="shared" si="8"/>
        <v>122</v>
      </c>
      <c r="B140" s="92" t="s">
        <v>156</v>
      </c>
      <c r="C140" s="92" t="s">
        <v>342</v>
      </c>
      <c r="D140" s="108" t="str">
        <f t="shared" si="9"/>
        <v>2015TKM</v>
      </c>
      <c r="E140" s="92">
        <v>7</v>
      </c>
      <c r="F140" s="109">
        <f>_xlfn.XLOOKUP($D140,'All Data'!$O:$O,'All Data'!$E:$E,"",0)</f>
        <v>5766.4309999999996</v>
      </c>
      <c r="G140" s="109">
        <f>_xlfn.XLOOKUP($D140,'All Data'!$O:$O,'All Data'!$G:$G,"",0)</f>
        <v>68.781999999999996</v>
      </c>
      <c r="H140" s="110">
        <f>_xlfn.XLOOKUP($D140,'All Data'!$O:$O,'All Data'!$H:$H,"",0)</f>
        <v>5.7914600372314453</v>
      </c>
      <c r="I140" s="110">
        <f>_xlfn.XLOOKUP($D140,'All Data'!$O:$O,'All Data'!$I:$I,"",0)</f>
        <v>15.4100141525269</v>
      </c>
      <c r="J140" s="111">
        <f>_xlfn.XLOOKUP($D140,'All Data'!$O:$O,'All Data'!$P:$P,"",0)</f>
        <v>26.079154871862119</v>
      </c>
      <c r="K140" s="110">
        <f>_xlfn.XLOOKUP($D140,'All Data'!$O:$O,'All Data'!$R:$R,"",0)</f>
        <v>3.3783976949066226</v>
      </c>
      <c r="L140" s="112">
        <f>_xlfn.XLOOKUP($D140,'All Data'!$O:$O,'All Data'!$U:$U,"",0)</f>
        <v>12540.283875778327</v>
      </c>
    </row>
    <row r="141" spans="1:12">
      <c r="A141" s="107">
        <f t="shared" si="8"/>
        <v>127</v>
      </c>
      <c r="B141" s="92" t="s">
        <v>49</v>
      </c>
      <c r="C141" s="92" t="s">
        <v>235</v>
      </c>
      <c r="D141" s="108" t="str">
        <f t="shared" si="9"/>
        <v>2015COD</v>
      </c>
      <c r="E141" s="92">
        <v>5</v>
      </c>
      <c r="F141" s="109">
        <f>_xlfn.XLOOKUP($D141,'All Data'!$O:$O,'All Data'!$E:$E,"",0)</f>
        <v>78656.903999999995</v>
      </c>
      <c r="G141" s="109">
        <f>_xlfn.XLOOKUP($D141,'All Data'!$O:$O,'All Data'!$G:$G,"",0)</f>
        <v>58.49</v>
      </c>
      <c r="H141" s="110">
        <f>_xlfn.XLOOKUP($D141,'All Data'!$O:$O,'All Data'!$H:$H,"",0)</f>
        <v>3.9027416706085205</v>
      </c>
      <c r="I141" s="110">
        <f>_xlfn.XLOOKUP($D141,'All Data'!$O:$O,'All Data'!$I:$I,"",0)</f>
        <v>0.71933054924011197</v>
      </c>
      <c r="J141" s="111">
        <f>_xlfn.XLOOKUP($D141,'All Data'!$O:$O,'All Data'!$P:$P,"",0)</f>
        <v>25.041382271475971</v>
      </c>
      <c r="K141" s="110">
        <f>_xlfn.XLOOKUP($D141,'All Data'!$O:$O,'All Data'!$R:$R,"",0)</f>
        <v>3.3783976949066226</v>
      </c>
      <c r="L141" s="112">
        <f>_xlfn.XLOOKUP($D141,'All Data'!$O:$O,'All Data'!$U:$U,"",0)</f>
        <v>1032.5718648828681</v>
      </c>
    </row>
    <row r="142" spans="1:12">
      <c r="A142" s="107" t="str">
        <f t="shared" si="8"/>
        <v/>
      </c>
      <c r="B142" s="92" t="s">
        <v>153</v>
      </c>
      <c r="C142" s="92" t="s">
        <v>339</v>
      </c>
      <c r="D142" s="108" t="str">
        <f t="shared" si="9"/>
        <v>2015TTO</v>
      </c>
      <c r="E142" s="92">
        <v>1</v>
      </c>
      <c r="F142" s="109">
        <f>_xlfn.XLOOKUP($D142,'All Data'!$O:$O,'All Data'!$E:$E,"",0)</f>
        <v>1460.1769999999999</v>
      </c>
      <c r="G142" s="109">
        <f>_xlfn.XLOOKUP($D142,'All Data'!$O:$O,'All Data'!$G:$G,"",0)</f>
        <v>74.503</v>
      </c>
      <c r="H142" s="110" t="str">
        <f>_xlfn.XLOOKUP($D142,'All Data'!$O:$O,'All Data'!$H:$H,"",0)</f>
        <v/>
      </c>
      <c r="I142" s="110">
        <f>_xlfn.XLOOKUP($D142,'All Data'!$O:$O,'All Data'!$I:$I,"",0)</f>
        <v>22.290422439575199</v>
      </c>
      <c r="J142" s="111" t="str">
        <f>_xlfn.XLOOKUP($D142,'All Data'!$O:$O,'All Data'!$P:$P,"",0)</f>
        <v/>
      </c>
      <c r="K142" s="110">
        <f>_xlfn.XLOOKUP($D142,'All Data'!$O:$O,'All Data'!$R:$R,"",0)</f>
        <v>3.3783976949066226</v>
      </c>
      <c r="L142" s="112">
        <f>_xlfn.XLOOKUP($D142,'All Data'!$O:$O,'All Data'!$U:$U,"",0)</f>
        <v>29876.980723838456</v>
      </c>
    </row>
    <row r="143" spans="1:12">
      <c r="A143" s="107">
        <f t="shared" si="8"/>
        <v>136</v>
      </c>
      <c r="B143" s="92" t="s">
        <v>98</v>
      </c>
      <c r="C143" s="92" t="s">
        <v>284</v>
      </c>
      <c r="D143" s="108" t="str">
        <f t="shared" si="9"/>
        <v>2015LUX</v>
      </c>
      <c r="E143" s="92">
        <v>3</v>
      </c>
      <c r="F143" s="109">
        <f>_xlfn.XLOOKUP($D143,'All Data'!$O:$O,'All Data'!$E:$E,"",0)</f>
        <v>569.40800000000002</v>
      </c>
      <c r="G143" s="109">
        <f>_xlfn.XLOOKUP($D143,'All Data'!$O:$O,'All Data'!$G:$G,"",0)</f>
        <v>81.837999999999994</v>
      </c>
      <c r="H143" s="110">
        <f>_xlfn.XLOOKUP($D143,'All Data'!$O:$O,'All Data'!$H:$H,"",0)</f>
        <v>6.7015714645385742</v>
      </c>
      <c r="I143" s="110">
        <f>_xlfn.XLOOKUP($D143,'All Data'!$O:$O,'All Data'!$I:$I,"",0)</f>
        <v>39.787448883056598</v>
      </c>
      <c r="J143" s="111">
        <f>_xlfn.XLOOKUP($D143,'All Data'!$O:$O,'All Data'!$P:$P,"",0)</f>
        <v>21.348291081781312</v>
      </c>
      <c r="K143" s="110">
        <f>_xlfn.XLOOKUP($D143,'All Data'!$O:$O,'All Data'!$R:$R,"",0)</f>
        <v>3.3783976949066226</v>
      </c>
      <c r="L143" s="112">
        <f>_xlfn.XLOOKUP($D143,'All Data'!$O:$O,'All Data'!$U:$U,"",0)</f>
        <v>113182.72856336506</v>
      </c>
    </row>
    <row r="144" spans="1:12">
      <c r="A144" s="107">
        <f t="shared" si="8"/>
        <v>102</v>
      </c>
      <c r="B144" s="92" t="s">
        <v>137</v>
      </c>
      <c r="C144" s="92" t="s">
        <v>323</v>
      </c>
      <c r="D144" s="108" t="str">
        <f t="shared" si="9"/>
        <v>2015SLE</v>
      </c>
      <c r="E144" s="92">
        <v>5</v>
      </c>
      <c r="F144" s="109">
        <f>_xlfn.XLOOKUP($D144,'All Data'!$O:$O,'All Data'!$E:$E,"",0)</f>
        <v>7314.7730000000001</v>
      </c>
      <c r="G144" s="109">
        <f>_xlfn.XLOOKUP($D144,'All Data'!$O:$O,'All Data'!$G:$G,"",0)</f>
        <v>57.189</v>
      </c>
      <c r="H144" s="110">
        <f>_xlfn.XLOOKUP($D144,'All Data'!$O:$O,'All Data'!$H:$H,"",0)</f>
        <v>4.9086179733276367</v>
      </c>
      <c r="I144" s="110">
        <f>_xlfn.XLOOKUP($D144,'All Data'!$O:$O,'All Data'!$I:$I,"",0)</f>
        <v>0.947842717170715</v>
      </c>
      <c r="J144" s="111">
        <f>_xlfn.XLOOKUP($D144,'All Data'!$O:$O,'All Data'!$P:$P,"",0)</f>
        <v>30.645630307759131</v>
      </c>
      <c r="K144" s="110">
        <f>_xlfn.XLOOKUP($D144,'All Data'!$O:$O,'All Data'!$R:$R,"",0)</f>
        <v>3.3783976949066226</v>
      </c>
      <c r="L144" s="112">
        <f>_xlfn.XLOOKUP($D144,'All Data'!$O:$O,'All Data'!$U:$U,"",0)</f>
        <v>1515.8308291631413</v>
      </c>
    </row>
    <row r="145" spans="1:12">
      <c r="A145" s="107">
        <f t="shared" si="8"/>
        <v>132</v>
      </c>
      <c r="B145" s="92" t="s">
        <v>89</v>
      </c>
      <c r="C145" s="92" t="s">
        <v>275</v>
      </c>
      <c r="D145" s="108" t="str">
        <f t="shared" si="9"/>
        <v>2015KWT</v>
      </c>
      <c r="E145" s="92">
        <v>4</v>
      </c>
      <c r="F145" s="109">
        <f>_xlfn.XLOOKUP($D145,'All Data'!$O:$O,'All Data'!$E:$E,"",0)</f>
        <v>3908.7429999999999</v>
      </c>
      <c r="G145" s="109">
        <f>_xlfn.XLOOKUP($D145,'All Data'!$O:$O,'All Data'!$G:$G,"",0)</f>
        <v>79.561999999999998</v>
      </c>
      <c r="H145" s="110">
        <f>_xlfn.XLOOKUP($D145,'All Data'!$O:$O,'All Data'!$H:$H,"",0)</f>
        <v>6.1460318565368652</v>
      </c>
      <c r="I145" s="110">
        <f>_xlfn.XLOOKUP($D145,'All Data'!$O:$O,'All Data'!$I:$I,"",0)</f>
        <v>29.259263992309599</v>
      </c>
      <c r="J145" s="111">
        <f>_xlfn.XLOOKUP($D145,'All Data'!$O:$O,'All Data'!$P:$P,"",0)</f>
        <v>23.545402773394194</v>
      </c>
      <c r="K145" s="110">
        <f>_xlfn.XLOOKUP($D145,'All Data'!$O:$O,'All Data'!$R:$R,"",0)</f>
        <v>3.3783976949066226</v>
      </c>
      <c r="L145" s="112">
        <f>_xlfn.XLOOKUP($D145,'All Data'!$O:$O,'All Data'!$U:$U,"",0)</f>
        <v>53808.125761484458</v>
      </c>
    </row>
    <row r="146" spans="1:12">
      <c r="A146" s="107">
        <f t="shared" si="8"/>
        <v>125</v>
      </c>
      <c r="B146" s="92" t="s">
        <v>102</v>
      </c>
      <c r="C146" s="92" t="s">
        <v>288</v>
      </c>
      <c r="D146" s="108" t="str">
        <f t="shared" si="9"/>
        <v>2015MLI</v>
      </c>
      <c r="E146" s="92">
        <v>5</v>
      </c>
      <c r="F146" s="109">
        <f>_xlfn.XLOOKUP($D146,'All Data'!$O:$O,'All Data'!$E:$E,"",0)</f>
        <v>18112.906999999999</v>
      </c>
      <c r="G146" s="109">
        <f>_xlfn.XLOOKUP($D146,'All Data'!$O:$O,'All Data'!$G:$G,"",0)</f>
        <v>58.363</v>
      </c>
      <c r="H146" s="110">
        <f>_xlfn.XLOOKUP($D146,'All Data'!$O:$O,'All Data'!$H:$H,"",0)</f>
        <v>4.5820984840393066</v>
      </c>
      <c r="I146" s="110">
        <f>_xlfn.XLOOKUP($D146,'All Data'!$O:$O,'All Data'!$I:$I,"",0)</f>
        <v>3.3650894165039098</v>
      </c>
      <c r="J146" s="111">
        <f>_xlfn.XLOOKUP($D146,'All Data'!$O:$O,'All Data'!$P:$P,"",0)</f>
        <v>25.447637896388361</v>
      </c>
      <c r="K146" s="110">
        <f>_xlfn.XLOOKUP($D146,'All Data'!$O:$O,'All Data'!$R:$R,"",0)</f>
        <v>3.3783976949066226</v>
      </c>
      <c r="L146" s="112">
        <f>_xlfn.XLOOKUP($D146,'All Data'!$O:$O,'All Data'!$U:$U,"",0)</f>
        <v>2060.0985488338588</v>
      </c>
    </row>
    <row r="147" spans="1:12">
      <c r="A147" s="107" t="str">
        <f t="shared" si="8"/>
        <v/>
      </c>
      <c r="B147" s="92" t="s">
        <v>113</v>
      </c>
      <c r="C147" s="92" t="s">
        <v>299</v>
      </c>
      <c r="D147" s="108" t="str">
        <f t="shared" si="9"/>
        <v>2015NAM</v>
      </c>
      <c r="E147" s="92">
        <v>5</v>
      </c>
      <c r="F147" s="109">
        <f>_xlfn.XLOOKUP($D147,'All Data'!$O:$O,'All Data'!$E:$E,"",0)</f>
        <v>2282.7040000000002</v>
      </c>
      <c r="G147" s="109">
        <f>_xlfn.XLOOKUP($D147,'All Data'!$O:$O,'All Data'!$G:$G,"",0)</f>
        <v>60.7</v>
      </c>
      <c r="H147" s="110" t="str">
        <f>_xlfn.XLOOKUP($D147,'All Data'!$O:$O,'All Data'!$H:$H,"",0)</f>
        <v/>
      </c>
      <c r="I147" s="110">
        <f>_xlfn.XLOOKUP($D147,'All Data'!$O:$O,'All Data'!$I:$I,"",0)</f>
        <v>6.6143269538879403</v>
      </c>
      <c r="J147" s="111" t="str">
        <f>_xlfn.XLOOKUP($D147,'All Data'!$O:$O,'All Data'!$P:$P,"",0)</f>
        <v/>
      </c>
      <c r="K147" s="110">
        <f>_xlfn.XLOOKUP($D147,'All Data'!$O:$O,'All Data'!$R:$R,"",0)</f>
        <v>3.3783976949066226</v>
      </c>
      <c r="L147" s="112">
        <f>_xlfn.XLOOKUP($D147,'All Data'!$O:$O,'All Data'!$U:$U,"",0)</f>
        <v>10813.226631764923</v>
      </c>
    </row>
    <row r="148" spans="1:12">
      <c r="A148" s="107">
        <f t="shared" si="8"/>
        <v>130</v>
      </c>
      <c r="B148" s="92" t="s">
        <v>119</v>
      </c>
      <c r="C148" s="92" t="s">
        <v>305</v>
      </c>
      <c r="D148" s="108" t="str">
        <f t="shared" si="9"/>
        <v>2015NGA</v>
      </c>
      <c r="E148" s="92">
        <v>5</v>
      </c>
      <c r="F148" s="109">
        <f>_xlfn.XLOOKUP($D148,'All Data'!$O:$O,'All Data'!$E:$E,"",0)</f>
        <v>183995.785</v>
      </c>
      <c r="G148" s="109">
        <f>_xlfn.XLOOKUP($D148,'All Data'!$O:$O,'All Data'!$G:$G,"",0)</f>
        <v>51.841000000000001</v>
      </c>
      <c r="H148" s="110">
        <f>_xlfn.XLOOKUP($D148,'All Data'!$O:$O,'All Data'!$H:$H,"",0)</f>
        <v>4.9329147338867188</v>
      </c>
      <c r="I148" s="110">
        <f>_xlfn.XLOOKUP($D148,'All Data'!$O:$O,'All Data'!$I:$I,"",0)</f>
        <v>1.6495561599731401</v>
      </c>
      <c r="J148" s="111">
        <f>_xlfn.XLOOKUP($D148,'All Data'!$O:$O,'All Data'!$P:$P,"",0)</f>
        <v>23.756276904958977</v>
      </c>
      <c r="K148" s="110">
        <f>_xlfn.XLOOKUP($D148,'All Data'!$O:$O,'All Data'!$R:$R,"",0)</f>
        <v>3.3783976949066226</v>
      </c>
      <c r="L148" s="112">
        <f>_xlfn.XLOOKUP($D148,'All Data'!$O:$O,'All Data'!$U:$U,"",0)</f>
        <v>5429.0996208583128</v>
      </c>
    </row>
    <row r="149" spans="1:12">
      <c r="A149" s="107">
        <f t="shared" si="8"/>
        <v>123</v>
      </c>
      <c r="B149" s="92" t="s">
        <v>108</v>
      </c>
      <c r="C149" s="92" t="s">
        <v>294</v>
      </c>
      <c r="D149" s="108" t="str">
        <f t="shared" si="9"/>
        <v>2015MNG</v>
      </c>
      <c r="E149" s="92">
        <v>8</v>
      </c>
      <c r="F149" s="109">
        <f>_xlfn.XLOOKUP($D149,'All Data'!$O:$O,'All Data'!$E:$E,"",0)</f>
        <v>2964.7489999999998</v>
      </c>
      <c r="G149" s="109">
        <f>_xlfn.XLOOKUP($D149,'All Data'!$O:$O,'All Data'!$G:$G,"",0)</f>
        <v>69.498000000000005</v>
      </c>
      <c r="H149" s="110">
        <f>_xlfn.XLOOKUP($D149,'All Data'!$O:$O,'All Data'!$H:$H,"",0)</f>
        <v>4.982719898223877</v>
      </c>
      <c r="I149" s="110">
        <f>_xlfn.XLOOKUP($D149,'All Data'!$O:$O,'All Data'!$I:$I,"",0)</f>
        <v>11.9594879150391</v>
      </c>
      <c r="J149" s="111">
        <f>_xlfn.XLOOKUP($D149,'All Data'!$O:$O,'All Data'!$P:$P,"",0)</f>
        <v>25.945000337104272</v>
      </c>
      <c r="K149" s="110">
        <f>_xlfn.XLOOKUP($D149,'All Data'!$O:$O,'All Data'!$R:$R,"",0)</f>
        <v>3.3783976949066226</v>
      </c>
      <c r="L149" s="112">
        <f>_xlfn.XLOOKUP($D149,'All Data'!$O:$O,'All Data'!$U:$U,"",0)</f>
        <v>11134.801855301253</v>
      </c>
    </row>
    <row r="150" spans="1:12">
      <c r="A150" s="107">
        <f t="shared" si="8"/>
        <v>129</v>
      </c>
      <c r="B150" s="92" t="s">
        <v>169</v>
      </c>
      <c r="C150" s="92" t="s">
        <v>355</v>
      </c>
      <c r="D150" s="108" t="str">
        <f t="shared" si="9"/>
        <v>2015ZWE</v>
      </c>
      <c r="E150" s="92">
        <v>5</v>
      </c>
      <c r="F150" s="109">
        <f>_xlfn.XLOOKUP($D150,'All Data'!$O:$O,'All Data'!$E:$E,"",0)</f>
        <v>14154.937</v>
      </c>
      <c r="G150" s="109">
        <f>_xlfn.XLOOKUP($D150,'All Data'!$O:$O,'All Data'!$G:$G,"",0)</f>
        <v>59.591000000000001</v>
      </c>
      <c r="H150" s="110">
        <f>_xlfn.XLOOKUP($D150,'All Data'!$O:$O,'All Data'!$H:$H,"",0)</f>
        <v>3.7031912803649902</v>
      </c>
      <c r="I150" s="110">
        <f>_xlfn.XLOOKUP($D150,'All Data'!$O:$O,'All Data'!$I:$I,"",0)</f>
        <v>1.0122594833373999</v>
      </c>
      <c r="J150" s="111">
        <f>_xlfn.XLOOKUP($D150,'All Data'!$O:$O,'All Data'!$P:$P,"",0)</f>
        <v>24.137949018633822</v>
      </c>
      <c r="K150" s="110">
        <f>_xlfn.XLOOKUP($D150,'All Data'!$O:$O,'All Data'!$R:$R,"",0)</f>
        <v>3.3783976949066226</v>
      </c>
      <c r="L150" s="112">
        <f>_xlfn.XLOOKUP($D150,'All Data'!$O:$O,'All Data'!$U:$U,"",0)</f>
        <v>2313.8785533172718</v>
      </c>
    </row>
    <row r="151" spans="1:12">
      <c r="A151" s="107">
        <f t="shared" si="8"/>
        <v>24</v>
      </c>
      <c r="B151" s="92" t="s">
        <v>93</v>
      </c>
      <c r="C151" s="92" t="s">
        <v>279</v>
      </c>
      <c r="D151" s="108" t="str">
        <f t="shared" si="9"/>
        <v>2015LBN</v>
      </c>
      <c r="E151" s="92">
        <v>4</v>
      </c>
      <c r="F151" s="109">
        <f>_xlfn.XLOOKUP($D151,'All Data'!$O:$O,'All Data'!$E:$E,"",0)</f>
        <v>6398.94</v>
      </c>
      <c r="G151" s="109">
        <f>_xlfn.XLOOKUP($D151,'All Data'!$O:$O,'All Data'!$G:$G,"",0)</f>
        <v>79.228999999999999</v>
      </c>
      <c r="H151" s="110">
        <f>_xlfn.XLOOKUP($D151,'All Data'!$O:$O,'All Data'!$H:$H,"",0)</f>
        <v>5.171971321105957</v>
      </c>
      <c r="I151" s="110">
        <f>_xlfn.XLOOKUP($D151,'All Data'!$O:$O,'All Data'!$I:$I,"",0)</f>
        <v>4.9113030433654803</v>
      </c>
      <c r="J151" s="111">
        <f>_xlfn.XLOOKUP($D151,'All Data'!$O:$O,'All Data'!$P:$P,"",0)</f>
        <v>45.697309325189131</v>
      </c>
      <c r="K151" s="110">
        <f>_xlfn.XLOOKUP($D151,'All Data'!$O:$O,'All Data'!$R:$R,"",0)</f>
        <v>3.3783976949066226</v>
      </c>
      <c r="L151" s="112">
        <f>_xlfn.XLOOKUP($D151,'All Data'!$O:$O,'All Data'!$U:$U,"",0)</f>
        <v>16591.797514991118</v>
      </c>
    </row>
    <row r="152" spans="1:12">
      <c r="A152" s="107">
        <f t="shared" si="8"/>
        <v>97</v>
      </c>
      <c r="B152" s="92" t="s">
        <v>168</v>
      </c>
      <c r="C152" s="92" t="s">
        <v>354</v>
      </c>
      <c r="D152" s="108" t="str">
        <f t="shared" si="9"/>
        <v>2015ZMB</v>
      </c>
      <c r="E152" s="92">
        <v>5</v>
      </c>
      <c r="F152" s="109">
        <f>_xlfn.XLOOKUP($D152,'All Data'!$O:$O,'All Data'!$E:$E,"",0)</f>
        <v>16248.23</v>
      </c>
      <c r="G152" s="109">
        <f>_xlfn.XLOOKUP($D152,'All Data'!$O:$O,'All Data'!$G:$G,"",0)</f>
        <v>61.207999999999998</v>
      </c>
      <c r="H152" s="110">
        <f>_xlfn.XLOOKUP($D152,'All Data'!$O:$O,'All Data'!$H:$H,"",0)</f>
        <v>4.8431644439697266</v>
      </c>
      <c r="I152" s="110">
        <f>_xlfn.XLOOKUP($D152,'All Data'!$O:$O,'All Data'!$I:$I,"",0)</f>
        <v>2.2283344268798801</v>
      </c>
      <c r="J152" s="111">
        <f>_xlfn.XLOOKUP($D152,'All Data'!$O:$O,'All Data'!$P:$P,"",0)</f>
        <v>31.884568425967167</v>
      </c>
      <c r="K152" s="110">
        <f>_xlfn.XLOOKUP($D152,'All Data'!$O:$O,'All Data'!$R:$R,"",0)</f>
        <v>3.3783976949066226</v>
      </c>
      <c r="L152" s="112">
        <f>_xlfn.XLOOKUP($D152,'All Data'!$O:$O,'All Data'!$U:$U,"",0)</f>
        <v>3365.3792588941692</v>
      </c>
    </row>
    <row r="153" spans="1:12">
      <c r="A153" s="107">
        <f t="shared" si="8"/>
        <v>138</v>
      </c>
      <c r="B153" s="92" t="s">
        <v>130</v>
      </c>
      <c r="C153" s="92" t="s">
        <v>316</v>
      </c>
      <c r="D153" s="108" t="str">
        <f t="shared" si="9"/>
        <v>2015QAT</v>
      </c>
      <c r="E153" s="92">
        <v>4</v>
      </c>
      <c r="F153" s="109">
        <f>_xlfn.XLOOKUP($D153,'All Data'!$O:$O,'All Data'!$E:$E,"",0)</f>
        <v>2414.5729999999999</v>
      </c>
      <c r="G153" s="109">
        <f>_xlfn.XLOOKUP($D153,'All Data'!$O:$O,'All Data'!$G:$G,"",0)</f>
        <v>80.063999999999993</v>
      </c>
      <c r="H153" s="110">
        <f>_xlfn.XLOOKUP($D153,'All Data'!$O:$O,'All Data'!$H:$H,"",0)</f>
        <v>6.3745293617248535</v>
      </c>
      <c r="I153" s="110">
        <f>_xlfn.XLOOKUP($D153,'All Data'!$O:$O,'All Data'!$I:$I,"",0)</f>
        <v>43.429027557372997</v>
      </c>
      <c r="J153" s="111">
        <f>_xlfn.XLOOKUP($D153,'All Data'!$O:$O,'All Data'!$P:$P,"",0)</f>
        <v>18.512983186549636</v>
      </c>
      <c r="K153" s="110">
        <f>_xlfn.XLOOKUP($D153,'All Data'!$O:$O,'All Data'!$R:$R,"",0)</f>
        <v>3.3783976949066226</v>
      </c>
      <c r="L153" s="112">
        <f>_xlfn.XLOOKUP($D153,'All Data'!$O:$O,'All Data'!$U:$U,"",0)</f>
        <v>101971.98960797324</v>
      </c>
    </row>
    <row r="154" spans="1:12">
      <c r="A154" s="107">
        <f t="shared" si="8"/>
        <v>140</v>
      </c>
      <c r="B154" s="92" t="s">
        <v>43</v>
      </c>
      <c r="C154" s="92" t="s">
        <v>229</v>
      </c>
      <c r="D154" s="108" t="str">
        <f t="shared" si="9"/>
        <v>2015TCD</v>
      </c>
      <c r="E154" s="92">
        <v>5</v>
      </c>
      <c r="F154" s="109">
        <f>_xlfn.XLOOKUP($D154,'All Data'!$O:$O,'All Data'!$E:$E,"",0)</f>
        <v>14140.273999999999</v>
      </c>
      <c r="G154" s="109">
        <f>_xlfn.XLOOKUP($D154,'All Data'!$O:$O,'All Data'!$G:$G,"",0)</f>
        <v>51.588999999999999</v>
      </c>
      <c r="H154" s="110">
        <f>_xlfn.XLOOKUP($D154,'All Data'!$O:$O,'All Data'!$H:$H,"",0)</f>
        <v>4.3226752281188965</v>
      </c>
      <c r="I154" s="110">
        <f>_xlfn.XLOOKUP($D154,'All Data'!$O:$O,'All Data'!$I:$I,"",0)</f>
        <v>4.0774216651916504</v>
      </c>
      <c r="J154" s="111">
        <f>_xlfn.XLOOKUP($D154,'All Data'!$O:$O,'All Data'!$P:$P,"",0)</f>
        <v>17.056206484498738</v>
      </c>
      <c r="K154" s="110">
        <f>_xlfn.XLOOKUP($D154,'All Data'!$O:$O,'All Data'!$R:$R,"",0)</f>
        <v>3.3783976949066226</v>
      </c>
      <c r="L154" s="112">
        <f>_xlfn.XLOOKUP($D154,'All Data'!$O:$O,'All Data'!$U:$U,"",0)</f>
        <v>1853.2593645620354</v>
      </c>
    </row>
    <row r="155" spans="1:12">
      <c r="A155" s="107">
        <f t="shared" si="8"/>
        <v>107</v>
      </c>
      <c r="B155" s="92" t="s">
        <v>18</v>
      </c>
      <c r="C155" s="92" t="s">
        <v>204</v>
      </c>
      <c r="D155" s="108" t="str">
        <f t="shared" si="9"/>
        <v>2015AFG</v>
      </c>
      <c r="E155" s="92">
        <v>6</v>
      </c>
      <c r="F155" s="109">
        <f>_xlfn.XLOOKUP($D155,'All Data'!$O:$O,'All Data'!$E:$E,"",0)</f>
        <v>33753.499000000003</v>
      </c>
      <c r="G155" s="109">
        <f>_xlfn.XLOOKUP($D155,'All Data'!$O:$O,'All Data'!$G:$G,"",0)</f>
        <v>62.658999999999999</v>
      </c>
      <c r="H155" s="110">
        <f>_xlfn.XLOOKUP($D155,'All Data'!$O:$O,'All Data'!$H:$H,"",0)</f>
        <v>3.9828546047210693</v>
      </c>
      <c r="I155" s="110">
        <f>_xlfn.XLOOKUP($D155,'All Data'!$O:$O,'All Data'!$I:$I,"",0)</f>
        <v>0.94550573825836204</v>
      </c>
      <c r="J155" s="111">
        <f>_xlfn.XLOOKUP($D155,'All Data'!$O:$O,'All Data'!$P:$P,"",0)</f>
        <v>29.398805505373325</v>
      </c>
      <c r="K155" s="110">
        <f>_xlfn.XLOOKUP($D155,'All Data'!$O:$O,'All Data'!$R:$R,"",0)</f>
        <v>3.3783976949066226</v>
      </c>
      <c r="L155" s="112">
        <f>_xlfn.XLOOKUP($D155,'All Data'!$O:$O,'All Data'!$U:$U,"",0)</f>
        <v>2108.714172811864</v>
      </c>
    </row>
    <row r="156" spans="1:12">
      <c r="A156" s="107" t="str">
        <f t="shared" si="8"/>
        <v/>
      </c>
      <c r="B156" s="92" t="s">
        <v>94</v>
      </c>
      <c r="C156" s="92" t="s">
        <v>280</v>
      </c>
      <c r="D156" s="108" t="str">
        <f t="shared" si="9"/>
        <v>2015LSO</v>
      </c>
      <c r="E156" s="92">
        <v>5</v>
      </c>
      <c r="F156" s="109">
        <f>_xlfn.XLOOKUP($D156,'All Data'!$O:$O,'All Data'!$E:$E,"",0)</f>
        <v>2118.5210000000002</v>
      </c>
      <c r="G156" s="109">
        <f>_xlfn.XLOOKUP($D156,'All Data'!$O:$O,'All Data'!$G:$G,"",0)</f>
        <v>51.100999999999999</v>
      </c>
      <c r="H156" s="110" t="str">
        <f>_xlfn.XLOOKUP($D156,'All Data'!$O:$O,'All Data'!$H:$H,"",0)</f>
        <v/>
      </c>
      <c r="I156" s="110">
        <f>_xlfn.XLOOKUP($D156,'All Data'!$O:$O,'All Data'!$I:$I,"",0)</f>
        <v>2.9230649471282999</v>
      </c>
      <c r="J156" s="111" t="str">
        <f>_xlfn.XLOOKUP($D156,'All Data'!$O:$O,'All Data'!$P:$P,"",0)</f>
        <v/>
      </c>
      <c r="K156" s="110">
        <f>_xlfn.XLOOKUP($D156,'All Data'!$O:$O,'All Data'!$R:$R,"",0)</f>
        <v>3.3783976949066226</v>
      </c>
      <c r="L156" s="112">
        <f>_xlfn.XLOOKUP($D156,'All Data'!$O:$O,'All Data'!$U:$U,"",0)</f>
        <v>2625.637083459108</v>
      </c>
    </row>
    <row r="157" spans="1:12">
      <c r="A157" s="107">
        <f t="shared" si="8"/>
        <v>139</v>
      </c>
      <c r="B157" s="92" t="s">
        <v>34</v>
      </c>
      <c r="C157" s="92" t="s">
        <v>220</v>
      </c>
      <c r="D157" s="108" t="str">
        <f t="shared" si="9"/>
        <v>2015BWA</v>
      </c>
      <c r="E157" s="92">
        <v>5</v>
      </c>
      <c r="F157" s="109">
        <f>_xlfn.XLOOKUP($D157,'All Data'!$O:$O,'All Data'!$E:$E,"",0)</f>
        <v>2305.1709999999998</v>
      </c>
      <c r="G157" s="109">
        <f>_xlfn.XLOOKUP($D157,'All Data'!$O:$O,'All Data'!$G:$G,"",0)</f>
        <v>63.817999999999998</v>
      </c>
      <c r="H157" s="110">
        <f>_xlfn.XLOOKUP($D157,'All Data'!$O:$O,'All Data'!$H:$H,"",0)</f>
        <v>3.7619647979736328</v>
      </c>
      <c r="I157" s="110">
        <f>_xlfn.XLOOKUP($D157,'All Data'!$O:$O,'All Data'!$I:$I,"",0)</f>
        <v>10.8597354888916</v>
      </c>
      <c r="J157" s="111">
        <f>_xlfn.XLOOKUP($D157,'All Data'!$O:$O,'All Data'!$P:$P,"",0)</f>
        <v>17.330132703485468</v>
      </c>
      <c r="K157" s="110">
        <f>_xlfn.XLOOKUP($D157,'All Data'!$O:$O,'All Data'!$R:$R,"",0)</f>
        <v>3.3783976949066226</v>
      </c>
      <c r="L157" s="112">
        <f>_xlfn.XLOOKUP($D157,'All Data'!$O:$O,'All Data'!$U:$U,"",0)</f>
        <v>13682.70483203673</v>
      </c>
    </row>
    <row r="158" spans="1:12">
      <c r="A158" s="114" t="str">
        <f t="shared" si="8"/>
        <v/>
      </c>
      <c r="B158" s="115" t="s">
        <v>42</v>
      </c>
      <c r="C158" s="115" t="s">
        <v>228</v>
      </c>
      <c r="D158" s="116" t="str">
        <f t="shared" si="9"/>
        <v>2015CAF</v>
      </c>
      <c r="E158" s="115">
        <v>5</v>
      </c>
      <c r="F158" s="117">
        <f>_xlfn.XLOOKUP($D158,'All Data'!$O:$O,'All Data'!$E:$E,"",0)</f>
        <v>4819.3329999999996</v>
      </c>
      <c r="G158" s="117">
        <f>_xlfn.XLOOKUP($D158,'All Data'!$O:$O,'All Data'!$G:$G,"",0)</f>
        <v>52.792999999999999</v>
      </c>
      <c r="H158" s="118" t="str">
        <f>_xlfn.XLOOKUP($D158,'All Data'!$O:$O,'All Data'!$H:$H,"",0)</f>
        <v/>
      </c>
      <c r="I158" s="118">
        <f>_xlfn.XLOOKUP($D158,'All Data'!$O:$O,'All Data'!$I:$I,"",0)</f>
        <v>1.92267429828644</v>
      </c>
      <c r="J158" s="158" t="str">
        <f>_xlfn.XLOOKUP($D158,'All Data'!$O:$O,'All Data'!$P:$P,"",0)</f>
        <v/>
      </c>
      <c r="K158" s="118">
        <f>_xlfn.XLOOKUP($D158,'All Data'!$O:$O,'All Data'!$R:$R,"",0)</f>
        <v>3.3783976949066226</v>
      </c>
      <c r="L158" s="159">
        <f>_xlfn.XLOOKUP($D158,'All Data'!$O:$O,'All Data'!$U:$U,"",0)</f>
        <v>795.03701867803295</v>
      </c>
    </row>
  </sheetData>
  <protectedRanges>
    <protectedRange algorithmName="SHA-512" hashValue="Hejg5hNjzEbhl+5+23YmeYnStmAbFkTWBZxUeowEn8IqIhTeSBHAd0bp2o05bmCrrwQMhKWkVoEOxHwHFOPL0w==" saltValue="Qc4kDakfk8tk+IRLlEwyeg==" spinCount="100000" sqref="A9:L9" name="Range2"/>
    <protectedRange algorithmName="SHA-512" hashValue="hvX7YCgDPKJh10UKDNXbzax8TEQ9Ykmy8pxTxw85/EVMobMiywaskhhZoKbetcfyGguIZHmqOnNisD4N19jnWA==" saltValue="bQV9EsEEI50QFz57J6Btlg==" spinCount="100000" sqref="C5" name="Range1"/>
  </protectedRanges>
  <autoFilter ref="A9:L158" xr:uid="{306DA80B-41B7-40D0-AB90-0D348B7CD9F1}">
    <sortState xmlns:xlrd2="http://schemas.microsoft.com/office/spreadsheetml/2017/richdata2" ref="A10:L158">
      <sortCondition descending="1" ref="J9:J158"/>
    </sortState>
  </autoFilter>
  <mergeCells count="1">
    <mergeCell ref="A2:L3"/>
  </mergeCells>
  <conditionalFormatting sqref="G10:G158">
    <cfRule type="containsBlanks" dxfId="136" priority="2">
      <formula>LEN(TRIM(G10))=0</formula>
    </cfRule>
    <cfRule type="cellIs" dxfId="135" priority="5" operator="between">
      <formula>65</formula>
      <formula>75</formula>
    </cfRule>
    <cfRule type="cellIs" dxfId="134" priority="6" operator="lessThan">
      <formula>65</formula>
    </cfRule>
    <cfRule type="cellIs" dxfId="133" priority="7" operator="greaterThan">
      <formula>75</formula>
    </cfRule>
  </conditionalFormatting>
  <conditionalFormatting sqref="H10:H158">
    <cfRule type="containsBlanks" dxfId="132" priority="3">
      <formula>LEN(TRIM(H10))=0</formula>
    </cfRule>
    <cfRule type="cellIs" dxfId="131" priority="4" operator="between">
      <formula>5</formula>
      <formula>6</formula>
    </cfRule>
    <cfRule type="cellIs" dxfId="130" priority="8" operator="lessThan">
      <formula>5</formula>
    </cfRule>
    <cfRule type="cellIs" dxfId="129" priority="9" operator="greaterThanOrEqual">
      <formula>6</formula>
    </cfRule>
  </conditionalFormatting>
  <conditionalFormatting sqref="I10:I158">
    <cfRule type="containsBlanks" dxfId="128" priority="1" stopIfTrue="1">
      <formula>LEN(TRIM(I10))=0</formula>
    </cfRule>
    <cfRule type="cellIs" dxfId="127" priority="10" operator="between">
      <formula>K10</formula>
      <formula>2*K10</formula>
    </cfRule>
    <cfRule type="cellIs" dxfId="126" priority="11" operator="greaterThan">
      <formula>2*K10</formula>
    </cfRule>
    <cfRule type="cellIs" dxfId="125" priority="12" operator="lessThan">
      <formula>K10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EC3B12C-FF0D-4E43-8A11-667F66E64665}">
          <x14:formula1>
            <xm:f>'All Data'!$A$2446:$A$2461</xm:f>
          </x14:formula1>
          <xm:sqref>C5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B68FE-5440-4499-9A69-EEA7496A73CE}">
  <dimension ref="A1:O36"/>
  <sheetViews>
    <sheetView topLeftCell="A4" zoomScale="85" zoomScaleNormal="85" workbookViewId="0">
      <selection activeCell="B28" sqref="B28"/>
    </sheetView>
  </sheetViews>
  <sheetFormatPr defaultColWidth="8.81640625" defaultRowHeight="14.5"/>
  <cols>
    <col min="1" max="1" width="4.90625" customWidth="1"/>
    <col min="2" max="2" width="18.6328125" customWidth="1"/>
    <col min="3" max="5" width="13.08984375" customWidth="1"/>
    <col min="8" max="8" width="8.453125" customWidth="1"/>
    <col min="9" max="9" width="9" hidden="1" customWidth="1"/>
    <col min="10" max="10" width="6.08984375" hidden="1" customWidth="1"/>
    <col min="12" max="14" width="11.81640625" customWidth="1"/>
    <col min="15" max="15" width="11.453125" customWidth="1"/>
    <col min="16" max="16" width="4.81640625" customWidth="1"/>
  </cols>
  <sheetData>
    <row r="1" spans="2:15" s="90" customFormat="1" ht="25">
      <c r="B1" s="91" t="s">
        <v>725</v>
      </c>
    </row>
    <row r="2" spans="2:15" ht="17.5">
      <c r="B2" s="79" t="s">
        <v>699</v>
      </c>
    </row>
    <row r="3" spans="2:15" ht="15" thickBot="1"/>
    <row r="4" spans="2:15">
      <c r="B4" s="27" t="s">
        <v>194</v>
      </c>
      <c r="C4" s="121"/>
      <c r="D4" s="122"/>
      <c r="E4" t="s">
        <v>195</v>
      </c>
    </row>
    <row r="5" spans="2:15" ht="15" thickBot="1">
      <c r="B5" s="163" t="s">
        <v>64</v>
      </c>
      <c r="C5" s="164"/>
      <c r="D5" s="165"/>
      <c r="E5" t="str">
        <f>VLOOKUP(B5,'country codes'!$A$3:$B$287,2,0)</f>
        <v>FRA</v>
      </c>
      <c r="I5" s="7"/>
      <c r="J5" s="7"/>
    </row>
    <row r="6" spans="2:15">
      <c r="I6" t="s">
        <v>680</v>
      </c>
    </row>
    <row r="7" spans="2:15" ht="43">
      <c r="B7" s="127"/>
      <c r="C7" s="133" t="s">
        <v>728</v>
      </c>
      <c r="D7" s="133" t="s">
        <v>729</v>
      </c>
      <c r="E7" s="133" t="s">
        <v>730</v>
      </c>
      <c r="F7" s="130" t="s">
        <v>17</v>
      </c>
      <c r="G7" s="128" t="s">
        <v>185</v>
      </c>
      <c r="H7" s="123" t="s">
        <v>724</v>
      </c>
      <c r="I7" s="21" t="s">
        <v>679</v>
      </c>
      <c r="J7" s="21" t="s">
        <v>17</v>
      </c>
      <c r="L7" s="21"/>
      <c r="M7" s="21"/>
      <c r="N7" s="21"/>
      <c r="O7" s="21"/>
    </row>
    <row r="8" spans="2:15">
      <c r="B8" s="18">
        <v>2006</v>
      </c>
      <c r="C8" s="109">
        <f>_xlfn.XLOOKUP($B8&amp;$E$5,'All Data'!$O$3:$O$2434,'All Data'!G$3:G$2434)</f>
        <v>80.748000000000005</v>
      </c>
      <c r="D8" s="110">
        <f>IF(ISNUMBER(_xlfn.XLOOKUP($B8&amp;$E$5,'All Data'!$O$3:$O$2434,'All Data'!H$3:H$2434)),_xlfn.XLOOKUP($B8&amp;$E$5,'All Data'!$O$3:$O$2434,'All Data'!H$3:H$2434),NA())</f>
        <v>6.582700252532959</v>
      </c>
      <c r="E8" s="110">
        <f>_xlfn.XLOOKUP($B8&amp;$E$5,'All Data'!$O$3:$O$2434,'All Data'!I$3:I$2434)</f>
        <v>11.2954616546631</v>
      </c>
      <c r="F8" s="131">
        <f>IF(ISNUMBER(_xlfn.XLOOKUP($B8&amp;$E$5,'All Data'!O:O,'All Data'!P:P)),_xlfn.XLOOKUP($B8&amp;$E$5,'All Data'!O:O,'All Data'!P:P),NA())</f>
        <v>44.745256823718371</v>
      </c>
      <c r="G8" s="129"/>
      <c r="H8" s="7">
        <v>3.7778087047156359</v>
      </c>
      <c r="I8" s="7">
        <f>IFERROR(D8,"")</f>
        <v>6.582700252532959</v>
      </c>
      <c r="J8" s="7">
        <f>IFERROR(F8,"")</f>
        <v>44.745256823718371</v>
      </c>
      <c r="K8" s="16"/>
      <c r="L8" s="6"/>
      <c r="M8" s="6"/>
      <c r="N8" s="6"/>
      <c r="O8" s="6"/>
    </row>
    <row r="9" spans="2:15">
      <c r="B9" s="18">
        <v>2007</v>
      </c>
      <c r="C9" s="109">
        <f>_xlfn.XLOOKUP($B9&amp;$E$5,'All Data'!$O$3:$O$2434,'All Data'!G$3:G$2434)</f>
        <v>80.966999999999999</v>
      </c>
      <c r="D9" s="110">
        <f>IF(ISNUMBER(_xlfn.XLOOKUP($B9&amp;$E$5,'All Data'!$O$3:$O$2434,'All Data'!H$3:H$2434)),_xlfn.XLOOKUP($B9&amp;$E$5,'All Data'!$O$3:$O$2434,'All Data'!H$3:H$2434),NA())</f>
        <v>6.7953824996948242</v>
      </c>
      <c r="E9" s="110">
        <f>_xlfn.XLOOKUP($B9&amp;$E$5,'All Data'!$O$3:$O$2434,'All Data'!I$3:I$2434)</f>
        <v>11.496300697326699</v>
      </c>
      <c r="F9" s="131">
        <f>IF(ISNUMBER(_xlfn.XLOOKUP($B9&amp;$E$5,'All Data'!O:O,'All Data'!P:P)),_xlfn.XLOOKUP($B9&amp;$E$5,'All Data'!O:O,'All Data'!P:P),NA())</f>
        <v>45.752525920328402</v>
      </c>
      <c r="G9" s="124">
        <f>IF(ISNUMBER(F9),_xlfn.XLOOKUP(B9&amp;$E$5,'All Data'!O:O,'All Data'!A:A,"",0),"")</f>
        <v>14</v>
      </c>
      <c r="H9" s="7">
        <v>3.7303288652694162</v>
      </c>
      <c r="I9" s="7">
        <f t="shared" ref="I9:I23" si="0">IFERROR(D9,"")</f>
        <v>6.7953824996948242</v>
      </c>
      <c r="J9" s="7">
        <f>IFERROR(F9,"")</f>
        <v>45.752525920328402</v>
      </c>
      <c r="K9" s="16"/>
      <c r="L9" s="6"/>
      <c r="M9" s="6"/>
      <c r="N9" s="6"/>
      <c r="O9" s="6"/>
    </row>
    <row r="10" spans="2:15">
      <c r="B10" s="18">
        <v>2008</v>
      </c>
      <c r="C10" s="109">
        <f>_xlfn.XLOOKUP($B10&amp;$E$5,'All Data'!$O$3:$O$2434,'All Data'!G$3:G$2434)</f>
        <v>81.049000000000007</v>
      </c>
      <c r="D10" s="110">
        <f>IF(ISNUMBER(_xlfn.XLOOKUP($B10&amp;$E$5,'All Data'!$O$3:$O$2434,'All Data'!H$3:H$2434)),_xlfn.XLOOKUP($B10&amp;$E$5,'All Data'!$O$3:$O$2434,'All Data'!H$3:H$2434),NA())</f>
        <v>7.0080647468566895</v>
      </c>
      <c r="E10" s="110">
        <f>_xlfn.XLOOKUP($B10&amp;$E$5,'All Data'!$O$3:$O$2434,'All Data'!I$3:I$2434)</f>
        <v>11.2418775558472</v>
      </c>
      <c r="F10" s="131">
        <f>IF(ISNUMBER(_xlfn.XLOOKUP($B10&amp;$E$5,'All Data'!O:O,'All Data'!P:P)),_xlfn.XLOOKUP($B10&amp;$E$5,'All Data'!O:O,'All Data'!P:P),NA())</f>
        <v>47.471634171261535</v>
      </c>
      <c r="G10" s="124">
        <f>IF(ISNUMBER(F10),_xlfn.XLOOKUP(B10&amp;$E$5,'All Data'!O:O,'All Data'!A:A,"",0),"")</f>
        <v>13</v>
      </c>
      <c r="H10" s="7">
        <v>3.6834238722738157</v>
      </c>
      <c r="I10" s="7">
        <f t="shared" si="0"/>
        <v>7.0080647468566895</v>
      </c>
      <c r="J10" s="7">
        <f t="shared" ref="J10:J23" si="1">IFERROR(F10,"")</f>
        <v>47.471634171261535</v>
      </c>
      <c r="K10" s="16"/>
      <c r="L10" s="6"/>
      <c r="M10" s="6"/>
      <c r="N10" s="6"/>
      <c r="O10" s="6"/>
    </row>
    <row r="11" spans="2:15">
      <c r="B11" s="18">
        <v>2009</v>
      </c>
      <c r="C11" s="109">
        <f>_xlfn.XLOOKUP($B11&amp;$E$5,'All Data'!$O$3:$O$2434,'All Data'!G$3:G$2434)</f>
        <v>81.177999999999997</v>
      </c>
      <c r="D11" s="110">
        <f>IF(ISNUMBER(_xlfn.XLOOKUP($B11&amp;$E$5,'All Data'!$O$3:$O$2434,'All Data'!H$3:H$2434)),_xlfn.XLOOKUP($B11&amp;$E$5,'All Data'!$O$3:$O$2434,'All Data'!H$3:H$2434),NA())</f>
        <v>6.2834982872009277</v>
      </c>
      <c r="E11" s="110">
        <f>_xlfn.XLOOKUP($B11&amp;$E$5,'All Data'!$O$3:$O$2434,'All Data'!I$3:I$2434)</f>
        <v>10.5451917648315</v>
      </c>
      <c r="F11" s="131">
        <f>IF(ISNUMBER(_xlfn.XLOOKUP($B11&amp;$E$5,'All Data'!O:O,'All Data'!P:P)),_xlfn.XLOOKUP($B11&amp;$E$5,'All Data'!O:O,'All Data'!P:P),NA())</f>
        <v>44.198177222647068</v>
      </c>
      <c r="G11" s="124">
        <f>IF(ISNUMBER(F11),_xlfn.XLOOKUP(B11&amp;$E$5,'All Data'!O:O,'All Data'!A:A,"",0),"")</f>
        <v>27</v>
      </c>
      <c r="H11" s="7">
        <v>3.6371248730652841</v>
      </c>
      <c r="I11" s="7">
        <f t="shared" si="0"/>
        <v>6.2834982872009277</v>
      </c>
      <c r="J11" s="7">
        <f t="shared" si="1"/>
        <v>44.198177222647068</v>
      </c>
      <c r="K11" s="16"/>
      <c r="L11" s="6"/>
      <c r="M11" s="6"/>
      <c r="N11" s="6"/>
      <c r="O11" s="6"/>
    </row>
    <row r="12" spans="2:15">
      <c r="B12" s="18">
        <v>2010</v>
      </c>
      <c r="C12" s="109">
        <f>_xlfn.XLOOKUP($B12&amp;$E$5,'All Data'!$O$3:$O$2434,'All Data'!G$3:G$2434)</f>
        <v>81.427000000000007</v>
      </c>
      <c r="D12" s="110">
        <f>IF(ISNUMBER(_xlfn.XLOOKUP($B12&amp;$E$5,'All Data'!$O$3:$O$2434,'All Data'!H$3:H$2434)),_xlfn.XLOOKUP($B12&amp;$E$5,'All Data'!$O$3:$O$2434,'All Data'!H$3:H$2434),NA())</f>
        <v>6.7979011535644531</v>
      </c>
      <c r="E12" s="110">
        <f>_xlfn.XLOOKUP($B12&amp;$E$5,'All Data'!$O$3:$O$2434,'All Data'!I$3:I$2434)</f>
        <v>10.4622716903687</v>
      </c>
      <c r="F12" s="131">
        <f>IF(ISNUMBER(_xlfn.XLOOKUP($B12&amp;$E$5,'All Data'!O:O,'All Data'!P:P)),_xlfn.XLOOKUP($B12&amp;$E$5,'All Data'!O:O,'All Data'!P:P),NA())</f>
        <v>47.709892752277604</v>
      </c>
      <c r="G12" s="124">
        <f>IF(ISNUMBER(F12),_xlfn.XLOOKUP(B12&amp;$E$5,'All Data'!O:O,'All Data'!A:A,"",0),"")</f>
        <v>20</v>
      </c>
      <c r="H12" s="7">
        <v>3.5916727049725505</v>
      </c>
      <c r="I12" s="7">
        <f t="shared" si="0"/>
        <v>6.7979011535644531</v>
      </c>
      <c r="J12" s="7">
        <f t="shared" si="1"/>
        <v>47.709892752277604</v>
      </c>
      <c r="K12" s="16"/>
      <c r="L12" s="6"/>
      <c r="M12" s="6"/>
      <c r="N12" s="6"/>
      <c r="O12" s="6"/>
    </row>
    <row r="13" spans="2:15">
      <c r="B13" s="18">
        <v>2011</v>
      </c>
      <c r="C13" s="109">
        <f>_xlfn.XLOOKUP($B13&amp;$E$5,'All Data'!$O$3:$O$2434,'All Data'!G$3:G$2434)</f>
        <v>81.813000000000002</v>
      </c>
      <c r="D13" s="110">
        <f>IF(ISNUMBER(_xlfn.XLOOKUP($B13&amp;$E$5,'All Data'!$O$3:$O$2434,'All Data'!H$3:H$2434)),_xlfn.XLOOKUP($B13&amp;$E$5,'All Data'!$O$3:$O$2434,'All Data'!H$3:H$2434),NA())</f>
        <v>6.9591851234436035</v>
      </c>
      <c r="E13" s="110">
        <f>_xlfn.XLOOKUP($B13&amp;$E$5,'All Data'!$O$3:$O$2434,'All Data'!I$3:I$2434)</f>
        <v>10.6348171234131</v>
      </c>
      <c r="F13" s="131">
        <f>IF(ISNUMBER(_xlfn.XLOOKUP($B13&amp;$E$5,'All Data'!O:O,'All Data'!P:P)),_xlfn.XLOOKUP($B13&amp;$E$5,'All Data'!O:O,'All Data'!P:P),NA())</f>
        <v>48.600022029424082</v>
      </c>
      <c r="G13" s="124">
        <f>IF(ISNUMBER(F13),_xlfn.XLOOKUP(B13&amp;$E$5,'All Data'!O:O,'All Data'!A:A,"",0),"")</f>
        <v>16</v>
      </c>
      <c r="H13" s="7">
        <v>3.5472296180864062</v>
      </c>
      <c r="I13" s="7">
        <f t="shared" si="0"/>
        <v>6.9591851234436035</v>
      </c>
      <c r="J13" s="7">
        <f t="shared" si="1"/>
        <v>48.600022029424082</v>
      </c>
      <c r="K13" s="16"/>
      <c r="L13" s="6"/>
      <c r="M13" s="6"/>
      <c r="N13" s="6"/>
      <c r="O13" s="6"/>
    </row>
    <row r="14" spans="2:15">
      <c r="B14" s="18">
        <v>2012</v>
      </c>
      <c r="C14" s="109">
        <f>_xlfn.XLOOKUP($B14&amp;$E$5,'All Data'!$O$3:$O$2434,'All Data'!G$3:G$2434)</f>
        <v>81.774000000000001</v>
      </c>
      <c r="D14" s="110">
        <f>IF(ISNUMBER(_xlfn.XLOOKUP($B14&amp;$E$5,'All Data'!$O$3:$O$2434,'All Data'!H$3:H$2434)),_xlfn.XLOOKUP($B14&amp;$E$5,'All Data'!$O$3:$O$2434,'All Data'!H$3:H$2434),NA())</f>
        <v>6.6493654251098633</v>
      </c>
      <c r="E14" s="110">
        <f>_xlfn.XLOOKUP($B14&amp;$E$5,'All Data'!$O$3:$O$2434,'All Data'!I$3:I$2434)</f>
        <v>9.6910181045532209</v>
      </c>
      <c r="F14" s="131">
        <f>IF(ISNUMBER(_xlfn.XLOOKUP($B14&amp;$E$5,'All Data'!O:O,'All Data'!P:P)),_xlfn.XLOOKUP($B14&amp;$E$5,'All Data'!O:O,'All Data'!P:P),NA())</f>
        <v>48.333507018447122</v>
      </c>
      <c r="G14" s="124">
        <f>IF(ISNUMBER(F14),_xlfn.XLOOKUP(B14&amp;$E$5,'All Data'!O:O,'All Data'!A:A,"",0),"")</f>
        <v>17</v>
      </c>
      <c r="H14" s="7">
        <v>3.5033591582283101</v>
      </c>
      <c r="I14" s="7">
        <f t="shared" si="0"/>
        <v>6.6493654251098633</v>
      </c>
      <c r="J14" s="7">
        <f t="shared" si="1"/>
        <v>48.333507018447122</v>
      </c>
      <c r="K14" s="16"/>
      <c r="L14" s="6"/>
      <c r="M14" s="6"/>
      <c r="N14" s="6"/>
      <c r="O14" s="6"/>
    </row>
    <row r="15" spans="2:15">
      <c r="B15" s="18">
        <v>2013</v>
      </c>
      <c r="C15" s="109">
        <f>_xlfn.XLOOKUP($B15&amp;$E$5,'All Data'!$O$3:$O$2434,'All Data'!G$3:G$2434)</f>
        <v>82.016000000000005</v>
      </c>
      <c r="D15" s="110">
        <f>IF(ISNUMBER(_xlfn.XLOOKUP($B15&amp;$E$5,'All Data'!$O$3:$O$2434,'All Data'!H$3:H$2434)),_xlfn.XLOOKUP($B15&amp;$E$5,'All Data'!$O$3:$O$2434,'All Data'!H$3:H$2434),NA())</f>
        <v>6.667121410369873</v>
      </c>
      <c r="E15" s="110">
        <f>_xlfn.XLOOKUP($B15&amp;$E$5,'All Data'!$O$3:$O$2434,'All Data'!I$3:I$2434)</f>
        <v>9.5058479309081996</v>
      </c>
      <c r="F15" s="131">
        <f>IF(ISNUMBER(_xlfn.XLOOKUP($B15&amp;$E$5,'All Data'!O:O,'All Data'!P:P)),_xlfn.XLOOKUP($B15&amp;$E$5,'All Data'!O:O,'All Data'!P:P),NA())</f>
        <v>48.9177912311931</v>
      </c>
      <c r="G15" s="124">
        <f>IF(ISNUMBER(F15),_xlfn.XLOOKUP(B15&amp;$E$5,'All Data'!O:O,'All Data'!A:A,"",0),"")</f>
        <v>18</v>
      </c>
      <c r="H15" s="7">
        <v>3.4604064411903437</v>
      </c>
      <c r="I15" s="7">
        <f t="shared" si="0"/>
        <v>6.667121410369873</v>
      </c>
      <c r="J15" s="7">
        <f t="shared" si="1"/>
        <v>48.9177912311931</v>
      </c>
      <c r="K15" s="16"/>
      <c r="L15" s="6"/>
      <c r="M15" s="6"/>
      <c r="N15" s="6"/>
      <c r="O15" s="6"/>
    </row>
    <row r="16" spans="2:15">
      <c r="B16" s="18">
        <v>2014</v>
      </c>
      <c r="C16" s="109">
        <f>_xlfn.XLOOKUP($B16&amp;$E$5,'All Data'!$O$3:$O$2434,'All Data'!G$3:G$2434)</f>
        <v>82.475999999999999</v>
      </c>
      <c r="D16" s="110">
        <f>IF(ISNUMBER(_xlfn.XLOOKUP($B16&amp;$E$5,'All Data'!$O$3:$O$2434,'All Data'!H$3:H$2434)),_xlfn.XLOOKUP($B16&amp;$E$5,'All Data'!$O$3:$O$2434,'All Data'!H$3:H$2434),NA())</f>
        <v>6.4668679237365723</v>
      </c>
      <c r="E16" s="110">
        <f>_xlfn.XLOOKUP($B16&amp;$E$5,'All Data'!$O$3:$O$2434,'All Data'!I$3:I$2434)</f>
        <v>9.0870771408081108</v>
      </c>
      <c r="F16" s="131">
        <f>IF(ISNUMBER(_xlfn.XLOOKUP($B16&amp;$E$5,'All Data'!O:O,'All Data'!P:P)),_xlfn.XLOOKUP($B16&amp;$E$5,'All Data'!O:O,'All Data'!P:P),NA())</f>
        <v>48.726445105211766</v>
      </c>
      <c r="G16" s="124">
        <f>IF(ISNUMBER(F16),_xlfn.XLOOKUP(B16&amp;$E$5,'All Data'!O:O,'All Data'!A:A,"",0),"")</f>
        <v>19</v>
      </c>
      <c r="H16" s="7">
        <v>3.4187156457630126</v>
      </c>
      <c r="I16" s="7">
        <f t="shared" si="0"/>
        <v>6.4668679237365723</v>
      </c>
      <c r="J16" s="7">
        <f t="shared" si="1"/>
        <v>48.726445105211766</v>
      </c>
      <c r="K16" s="16"/>
      <c r="L16" s="6"/>
      <c r="M16" s="6"/>
      <c r="N16" s="6"/>
      <c r="O16" s="6"/>
    </row>
    <row r="17" spans="1:15">
      <c r="B17" s="18">
        <v>2015</v>
      </c>
      <c r="C17" s="109">
        <f>_xlfn.XLOOKUP($B17&amp;$E$5,'All Data'!$O$3:$O$2434,'All Data'!G$3:G$2434)</f>
        <v>82.186000000000007</v>
      </c>
      <c r="D17" s="110">
        <f>IF(ISNUMBER(_xlfn.XLOOKUP($B17&amp;$E$5,'All Data'!$O$3:$O$2434,'All Data'!H$3:H$2434)),_xlfn.XLOOKUP($B17&amp;$E$5,'All Data'!$O$3:$O$2434,'All Data'!H$3:H$2434),NA())</f>
        <v>6.3576250076293945</v>
      </c>
      <c r="E17" s="110">
        <f>_xlfn.XLOOKUP($B17&amp;$E$5,'All Data'!$O$3:$O$2434,'All Data'!I$3:I$2434)</f>
        <v>8.9387588500976598</v>
      </c>
      <c r="F17" s="131">
        <f>IF(ISNUMBER(_xlfn.XLOOKUP($B17&amp;$E$5,'All Data'!O:O,'All Data'!P:P)),_xlfn.XLOOKUP($B17&amp;$E$5,'All Data'!O:O,'All Data'!P:P),NA())</f>
        <v>47.939896602473361</v>
      </c>
      <c r="G17" s="124">
        <f>IF(ISNUMBER(F17),_xlfn.XLOOKUP(B17&amp;$E$5,'All Data'!O:O,'All Data'!A:A,"",0),"")</f>
        <v>22</v>
      </c>
      <c r="H17" s="7">
        <v>3.3783976949066226</v>
      </c>
      <c r="I17" s="7">
        <f t="shared" si="0"/>
        <v>6.3576250076293945</v>
      </c>
      <c r="J17" s="7">
        <f t="shared" si="1"/>
        <v>47.939896602473361</v>
      </c>
      <c r="K17" s="16"/>
      <c r="L17" s="6"/>
      <c r="M17" s="6"/>
      <c r="N17" s="6"/>
      <c r="O17" s="6"/>
    </row>
    <row r="18" spans="1:15">
      <c r="B18" s="18">
        <v>2016</v>
      </c>
      <c r="C18" s="109">
        <f>_xlfn.XLOOKUP($B18&amp;$E$5,'All Data'!$O$3:$O$2434,'All Data'!G$3:G$2434)</f>
        <v>82.436999999999998</v>
      </c>
      <c r="D18" s="110">
        <f>IF(ISNUMBER(_xlfn.XLOOKUP($B18&amp;$E$5,'All Data'!$O$3:$O$2434,'All Data'!H$3:H$2434)),_xlfn.XLOOKUP($B18&amp;$E$5,'All Data'!$O$3:$O$2434,'All Data'!H$3:H$2434),NA())</f>
        <v>6.4752087593078613</v>
      </c>
      <c r="E18" s="110">
        <f>_xlfn.XLOOKUP($B18&amp;$E$5,'All Data'!$O$3:$O$2434,'All Data'!I$3:I$2434)</f>
        <v>8.8254966735839808</v>
      </c>
      <c r="F18" s="131">
        <f>IF(ISNUMBER(_xlfn.XLOOKUP($B18&amp;$E$5,'All Data'!O:O,'All Data'!P:P)),_xlfn.XLOOKUP($B18&amp;$E$5,'All Data'!O:O,'All Data'!P:P),NA())</f>
        <v>49.082872033559951</v>
      </c>
      <c r="G18" s="124">
        <f>IF(ISNUMBER(F18),_xlfn.XLOOKUP(B18&amp;$E$5,'All Data'!O:O,'All Data'!A:A,"",0),"")</f>
        <v>19</v>
      </c>
      <c r="H18" s="7">
        <v>3.3393340025184766</v>
      </c>
      <c r="I18" s="7">
        <f t="shared" si="0"/>
        <v>6.4752087593078613</v>
      </c>
      <c r="J18" s="7">
        <f t="shared" si="1"/>
        <v>49.082872033559951</v>
      </c>
      <c r="K18" s="16"/>
      <c r="L18" s="6"/>
      <c r="M18" s="6"/>
      <c r="N18" s="6"/>
      <c r="O18" s="6"/>
    </row>
    <row r="19" spans="1:15">
      <c r="B19" s="18">
        <v>2017</v>
      </c>
      <c r="C19" s="109">
        <f>_xlfn.XLOOKUP($B19&amp;$E$5,'All Data'!$O$3:$O$2434,'All Data'!G$3:G$2434)</f>
        <v>82.472999999999999</v>
      </c>
      <c r="D19" s="110">
        <f>IF(ISNUMBER(_xlfn.XLOOKUP($B19&amp;$E$5,'All Data'!$O$3:$O$2434,'All Data'!H$3:H$2434)),_xlfn.XLOOKUP($B19&amp;$E$5,'All Data'!$O$3:$O$2434,'All Data'!H$3:H$2434),NA())</f>
        <v>6.6352224349975586</v>
      </c>
      <c r="E19" s="110">
        <f>_xlfn.XLOOKUP($B19&amp;$E$5,'All Data'!$O$3:$O$2434,'All Data'!I$3:I$2434)</f>
        <v>9.0281715393066406</v>
      </c>
      <c r="F19" s="131">
        <f>IF(ISNUMBER(_xlfn.XLOOKUP($B19&amp;$E$5,'All Data'!O:O,'All Data'!P:P)),_xlfn.XLOOKUP($B19&amp;$E$5,'All Data'!O:O,'All Data'!P:P),NA())</f>
        <v>49.655608780385137</v>
      </c>
      <c r="G19" s="124">
        <f>IF(ISNUMBER(F19),_xlfn.XLOOKUP(B19&amp;$E$5,'All Data'!O:O,'All Data'!A:A,"",0),"")</f>
        <v>16</v>
      </c>
      <c r="H19" s="7">
        <v>3.3013929360762995</v>
      </c>
      <c r="I19" s="7">
        <f t="shared" si="0"/>
        <v>6.6352224349975586</v>
      </c>
      <c r="J19" s="7">
        <f t="shared" si="1"/>
        <v>49.655608780385137</v>
      </c>
      <c r="K19" s="16"/>
      <c r="L19" s="6"/>
      <c r="M19" s="6"/>
      <c r="N19" s="6"/>
      <c r="O19" s="6"/>
    </row>
    <row r="20" spans="1:15">
      <c r="B20" s="18">
        <v>2018</v>
      </c>
      <c r="C20" s="109">
        <f>_xlfn.XLOOKUP($B20&amp;$E$5,'All Data'!$O$3:$O$2434,'All Data'!G$3:G$2434)</f>
        <v>82.590999999999994</v>
      </c>
      <c r="D20" s="110">
        <f>IF(ISNUMBER(_xlfn.XLOOKUP($B20&amp;$E$5,'All Data'!$O$3:$O$2434,'All Data'!H$3:H$2434)),_xlfn.XLOOKUP($B20&amp;$E$5,'All Data'!$O$3:$O$2434,'All Data'!H$3:H$2434),NA())</f>
        <v>6.6659035682678223</v>
      </c>
      <c r="E20" s="110">
        <f>_xlfn.XLOOKUP($B20&amp;$E$5,'All Data'!$O$3:$O$2434,'All Data'!I$3:I$2434)</f>
        <v>8.89831638336182</v>
      </c>
      <c r="F20" s="131">
        <f>IF(ISNUMBER(_xlfn.XLOOKUP($B20&amp;$E$5,'All Data'!O:O,'All Data'!P:P)),_xlfn.XLOOKUP($B20&amp;$E$5,'All Data'!O:O,'All Data'!P:P),NA())</f>
        <v>50.142355181827611</v>
      </c>
      <c r="G20" s="124">
        <f>IF(ISNUMBER(F20),_xlfn.XLOOKUP(B20&amp;$E$5,'All Data'!O:O,'All Data'!A:A,"",0),"")</f>
        <v>17</v>
      </c>
      <c r="H20" s="7">
        <v>3.2653157571503528</v>
      </c>
      <c r="I20" s="7">
        <f t="shared" si="0"/>
        <v>6.6659035682678223</v>
      </c>
      <c r="J20" s="7">
        <f t="shared" si="1"/>
        <v>50.142355181827611</v>
      </c>
      <c r="K20" s="16"/>
      <c r="L20" s="6"/>
      <c r="M20" s="6"/>
      <c r="N20" s="6"/>
      <c r="O20" s="6"/>
    </row>
    <row r="21" spans="1:15">
      <c r="B21" s="18">
        <v>2019</v>
      </c>
      <c r="C21" s="109">
        <f>_xlfn.XLOOKUP($B21&amp;$E$5,'All Data'!$O$3:$O$2434,'All Data'!G$3:G$2434)</f>
        <v>82.730999999999995</v>
      </c>
      <c r="D21" s="110">
        <f>IF(ISNUMBER(_xlfn.XLOOKUP($B21&amp;$E$5,'All Data'!$O$3:$O$2434,'All Data'!H$3:H$2434)),_xlfn.XLOOKUP($B21&amp;$E$5,'All Data'!$O$3:$O$2434,'All Data'!H$3:H$2434),NA())</f>
        <v>6.6896443367004395</v>
      </c>
      <c r="E21" s="110">
        <f>_xlfn.XLOOKUP($B21&amp;$E$5,'All Data'!$O$3:$O$2434,'All Data'!I$3:I$2434)</f>
        <v>8.6635255813598597</v>
      </c>
      <c r="F21" s="131">
        <f>IF(ISNUMBER(_xlfn.XLOOKUP($B21&amp;$E$5,'All Data'!O:O,'All Data'!P:P)),_xlfn.XLOOKUP($B21&amp;$E$5,'All Data'!O:O,'All Data'!P:P),NA())</f>
        <v>50.845102661438546</v>
      </c>
      <c r="G21" s="124">
        <f>IF(ISNUMBER(F21),_xlfn.XLOOKUP(B21&amp;$E$5,'All Data'!O:O,'All Data'!A:A,"",0),"")</f>
        <v>16</v>
      </c>
      <c r="H21" s="7">
        <v>3.2311858628086711</v>
      </c>
      <c r="I21" s="7">
        <f t="shared" si="0"/>
        <v>6.6896443367004395</v>
      </c>
      <c r="J21" s="7">
        <f t="shared" si="1"/>
        <v>50.845102661438546</v>
      </c>
      <c r="K21" s="16"/>
      <c r="L21" s="6"/>
      <c r="M21" s="6"/>
      <c r="N21" s="6"/>
      <c r="O21" s="6"/>
    </row>
    <row r="22" spans="1:15">
      <c r="B22" s="18">
        <v>2020</v>
      </c>
      <c r="C22" s="109">
        <f>_xlfn.XLOOKUP($B22&amp;$E$5,'All Data'!$O$3:$O$2434,'All Data'!G$3:G$2434)</f>
        <v>82.21</v>
      </c>
      <c r="D22" s="110">
        <f>IF(ISNUMBER(_xlfn.XLOOKUP($B22&amp;$E$5,'All Data'!$O$3:$O$2434,'All Data'!H$3:H$2434)),_xlfn.XLOOKUP($B22&amp;$E$5,'All Data'!$O$3:$O$2434,'All Data'!H$3:H$2434),NA())</f>
        <v>6.7141118049621582</v>
      </c>
      <c r="E22" s="110">
        <f>_xlfn.XLOOKUP($B22&amp;$E$5,'All Data'!$O$3:$O$2434,'All Data'!I$3:I$2434)</f>
        <v>7.6917552947998002</v>
      </c>
      <c r="F22" s="131">
        <f>IF(ISNUMBER(_xlfn.XLOOKUP($B22&amp;$E$5,'All Data'!O:O,'All Data'!P:P)),_xlfn.XLOOKUP($B22&amp;$E$5,'All Data'!O:O,'All Data'!P:P),NA())</f>
        <v>52.717369654763658</v>
      </c>
      <c r="G22" s="124">
        <f>IF(ISNUMBER(F22),_xlfn.XLOOKUP(B22&amp;$E$5,'All Data'!O:O,'All Data'!A:A,"",0),"")</f>
        <v>8</v>
      </c>
      <c r="H22" s="7">
        <v>3.1998661876922285</v>
      </c>
      <c r="I22" s="7">
        <f t="shared" si="0"/>
        <v>6.7141118049621582</v>
      </c>
      <c r="J22" s="7">
        <f t="shared" si="1"/>
        <v>52.717369654763658</v>
      </c>
      <c r="K22" s="16"/>
      <c r="L22" s="6"/>
      <c r="M22" s="6"/>
      <c r="N22" s="6"/>
      <c r="O22" s="6"/>
    </row>
    <row r="23" spans="1:15">
      <c r="B23" s="125">
        <v>2021</v>
      </c>
      <c r="C23" s="117">
        <f>_xlfn.XLOOKUP($B23&amp;$E$5,'All Data'!$O$3:$O$2434,'All Data'!G$3:G$2434)</f>
        <v>82.498999999999995</v>
      </c>
      <c r="D23" s="118">
        <f>IF(ISNUMBER(_xlfn.XLOOKUP($B23&amp;$E$5,'All Data'!$O$3:$O$2434,'All Data'!H$3:H$2434)),_xlfn.XLOOKUP($B23&amp;$E$5,'All Data'!$O$3:$O$2434,'All Data'!H$3:H$2434),NA())</f>
        <v>6.6562066078186035</v>
      </c>
      <c r="E23" s="134">
        <f>_xlfn.XLOOKUP($B23&amp;$E$5,'All Data'!$O$3:$O$2434,'All Data'!I$3:I$2434)</f>
        <v>7.913447065906519</v>
      </c>
      <c r="F23" s="132">
        <f>IF(ISNUMBER(_xlfn.XLOOKUP($B23&amp;$E$5,'All Data'!O:O,'All Data'!P:P)),_xlfn.XLOOKUP($B23&amp;$E$5,'All Data'!O:O,'All Data'!P:P),NA())</f>
        <v>51.956148300899549</v>
      </c>
      <c r="G23" s="126">
        <f>IF(ISNUMBER(F23),_xlfn.XLOOKUP(B23&amp;$E$5,'All Data'!O:O,'All Data'!A:A,"",0),"")</f>
        <v>9</v>
      </c>
      <c r="H23" s="7">
        <v>3.1722169322291363</v>
      </c>
      <c r="I23" s="7">
        <f t="shared" si="0"/>
        <v>6.6562066078186035</v>
      </c>
      <c r="J23" s="7">
        <f t="shared" si="1"/>
        <v>51.956148300899549</v>
      </c>
      <c r="K23" s="16"/>
      <c r="L23" s="6"/>
      <c r="M23" s="6"/>
      <c r="N23" s="6"/>
      <c r="O23" s="6"/>
    </row>
    <row r="24" spans="1:15">
      <c r="A24" t="s">
        <v>727</v>
      </c>
      <c r="B24">
        <v>2030</v>
      </c>
      <c r="C24" s="36">
        <f>MAX(C21:C23,75)</f>
        <v>82.730999999999995</v>
      </c>
      <c r="D24" s="37">
        <f>MAX(AVERAGE(I18:I23),6)</f>
        <v>6.6393829186757403</v>
      </c>
      <c r="E24" s="110">
        <f>H24-0.001</f>
        <v>2.950764705882353</v>
      </c>
      <c r="F24" s="37">
        <f>'All Data'!$P$2437*(C24*(D24+'All Data'!$P$2438)-'All Data'!$P$2439)*(_xlfn.XLOOKUP(B24,'All Data'!$A$2446:$A$2463,'All Data'!$B$2446:$B$2463,"",0)+'All Data'!$P$2440)/(E24+'All Data'!$P$2440)</f>
        <v>66.358493511703927</v>
      </c>
      <c r="G24" s="37"/>
      <c r="H24" s="7">
        <v>2.9517647058823528</v>
      </c>
      <c r="K24" s="37"/>
    </row>
    <row r="26" spans="1:15">
      <c r="B26" t="s">
        <v>726</v>
      </c>
    </row>
    <row r="27" spans="1:15" hidden="1">
      <c r="B27">
        <v>2021</v>
      </c>
      <c r="C27" s="6">
        <f>C23</f>
        <v>82.498999999999995</v>
      </c>
      <c r="D27" s="6">
        <f t="shared" ref="D27:F27" si="2">D23</f>
        <v>6.6562066078186035</v>
      </c>
      <c r="E27" s="6">
        <f t="shared" si="2"/>
        <v>7.913447065906519</v>
      </c>
      <c r="F27" s="7">
        <f t="shared" si="2"/>
        <v>51.956148300899549</v>
      </c>
      <c r="G27" s="7"/>
      <c r="H27" s="7"/>
      <c r="K27" s="16"/>
    </row>
    <row r="28" spans="1:15">
      <c r="B28">
        <v>2030</v>
      </c>
      <c r="C28" s="7">
        <f>_xlfn.FORECAST.LINEAR($B28,C9:C21,$B$9:$B$21)-(C21-C23)</f>
        <v>84.311054945054906</v>
      </c>
      <c r="D28" s="6">
        <f>_xlfn.FORECAST.LINEAR($B28,I9:I21,$B$9:$B$21)-IF(AND(ISNUMBER(D21),ISNUMBER(D23)),D21-D23,0)</f>
        <v>6.3091408708593377</v>
      </c>
      <c r="E28" s="7">
        <f>_xlfn.FORECAST.LINEAR($B28,E9:E21,$B$9:$B$21)-(E21-E23)</f>
        <v>4.9397552985178361</v>
      </c>
      <c r="F28" s="37">
        <f>'All Data'!$P$2437*(C28*(D28+'All Data'!$P$2438)-'All Data'!$P$2439)*(_xlfn.XLOOKUP(B28,'All Data'!$A$2446:$A$2463,'All Data'!$B$2446:$B$2463,"",0)+'All Data'!$P$2440)/(E28+'All Data'!$P$2440)</f>
        <v>58.32510485914397</v>
      </c>
      <c r="G28" s="37"/>
      <c r="H28" s="7">
        <v>2.9517647058823528</v>
      </c>
      <c r="J28" s="16"/>
      <c r="K28" s="7"/>
      <c r="N28" s="16"/>
      <c r="O28" s="7"/>
    </row>
    <row r="29" spans="1:15">
      <c r="J29" s="16"/>
      <c r="K29" s="7"/>
      <c r="L29" s="16"/>
      <c r="N29" s="16"/>
      <c r="O29" s="7"/>
    </row>
    <row r="30" spans="1:15">
      <c r="J30" s="16"/>
      <c r="K30" s="7"/>
      <c r="L30" s="16"/>
      <c r="N30" s="16"/>
      <c r="O30" s="7"/>
    </row>
    <row r="31" spans="1:15" ht="27" customHeight="1">
      <c r="B31" s="54" t="s">
        <v>676</v>
      </c>
      <c r="C31" s="22">
        <f>SLOPE(C8:C21,$B$8:$B$21)</f>
        <v>0.15669890109890053</v>
      </c>
      <c r="D31" s="22">
        <f>SLOPE(I8:I21,$B$8:$B$21)</f>
        <v>-1.2545448345142407E-2</v>
      </c>
      <c r="E31" s="22">
        <f t="shared" ref="E31" si="3">SLOPE(E8:E21,$B$8:$B$21)</f>
        <v>-0.23560477036696409</v>
      </c>
      <c r="F31" s="22">
        <f>SLOPE(J8:J21,$B$8:$B$21)</f>
        <v>0.40340291344273399</v>
      </c>
      <c r="G31" s="22"/>
      <c r="H31" s="22"/>
      <c r="L31" s="16"/>
      <c r="N31" s="16"/>
      <c r="O31" s="7"/>
    </row>
    <row r="32" spans="1:15">
      <c r="L32" s="16"/>
      <c r="N32" s="16"/>
      <c r="O32" s="7"/>
    </row>
    <row r="33" spans="3:15">
      <c r="C33" s="7"/>
      <c r="D33" s="7"/>
      <c r="E33" s="7"/>
      <c r="F33" s="7"/>
      <c r="G33" s="7"/>
      <c r="H33" s="7"/>
      <c r="L33" s="16"/>
      <c r="N33" s="38"/>
      <c r="O33" s="7"/>
    </row>
    <row r="34" spans="3:15">
      <c r="C34" s="7"/>
      <c r="D34" s="7"/>
      <c r="E34" s="7"/>
      <c r="F34" s="7"/>
      <c r="G34" s="7"/>
      <c r="H34" s="7"/>
      <c r="J34" s="16"/>
      <c r="K34" s="7"/>
      <c r="L34" s="16"/>
      <c r="N34" s="16"/>
    </row>
    <row r="35" spans="3:15">
      <c r="J35" s="38"/>
      <c r="K35" s="7"/>
    </row>
    <row r="36" spans="3:15">
      <c r="K36" s="56"/>
    </row>
  </sheetData>
  <mergeCells count="1">
    <mergeCell ref="B5:D5"/>
  </mergeCells>
  <conditionalFormatting sqref="C8:C28">
    <cfRule type="containsBlanks" dxfId="124" priority="9">
      <formula>LEN(TRIM(C8))=0</formula>
    </cfRule>
    <cfRule type="cellIs" dxfId="123" priority="10" operator="between">
      <formula>65</formula>
      <formula>75</formula>
    </cfRule>
    <cfRule type="cellIs" dxfId="122" priority="11" operator="lessThan">
      <formula>65</formula>
    </cfRule>
    <cfRule type="cellIs" dxfId="121" priority="12" operator="greaterThan">
      <formula>75</formula>
    </cfRule>
  </conditionalFormatting>
  <conditionalFormatting sqref="C8:F28">
    <cfRule type="containsErrors" dxfId="120" priority="13">
      <formula>ISERROR(C8)</formula>
    </cfRule>
  </conditionalFormatting>
  <conditionalFormatting sqref="D8:D23">
    <cfRule type="cellIs" dxfId="119" priority="6" operator="between">
      <formula>5</formula>
      <formula>6</formula>
    </cfRule>
  </conditionalFormatting>
  <conditionalFormatting sqref="D8:D28">
    <cfRule type="containsBlanks" dxfId="118" priority="5">
      <formula>LEN(TRIM(D8))=0</formula>
    </cfRule>
    <cfRule type="cellIs" dxfId="117" priority="7" operator="lessThan">
      <formula>5</formula>
    </cfRule>
    <cfRule type="cellIs" dxfId="116" priority="8" operator="greaterThanOrEqual">
      <formula>6</formula>
    </cfRule>
  </conditionalFormatting>
  <conditionalFormatting sqref="E8:E28">
    <cfRule type="containsBlanks" dxfId="115" priority="1" stopIfTrue="1">
      <formula>LEN(TRIM(E8))=0</formula>
    </cfRule>
    <cfRule type="cellIs" dxfId="114" priority="2" operator="between">
      <formula>H8</formula>
      <formula>2*H8</formula>
    </cfRule>
    <cfRule type="cellIs" dxfId="113" priority="3" operator="greaterThan">
      <formula>2*H8</formula>
    </cfRule>
    <cfRule type="cellIs" dxfId="112" priority="4" operator="lessThanOrEqual">
      <formula>H8</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B952719-1B10-4269-993E-C342FB8D9387}">
          <x14:formula1>
            <xm:f>'country codes'!$A$3:$A$154</xm:f>
          </x14:formula1>
          <xm:sqref>B5:D5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41909-2326-48BF-8EDF-DDFA6B865F8E}">
  <dimension ref="B1:R142"/>
  <sheetViews>
    <sheetView zoomScale="85" zoomScaleNormal="85" workbookViewId="0">
      <selection activeCell="D3" sqref="D3:F3"/>
    </sheetView>
  </sheetViews>
  <sheetFormatPr defaultColWidth="8.81640625" defaultRowHeight="14.5"/>
  <cols>
    <col min="1" max="1" width="4.453125" customWidth="1"/>
    <col min="2" max="2" width="21.6328125" customWidth="1"/>
    <col min="3" max="3" width="5.08984375" hidden="1" customWidth="1"/>
    <col min="4" max="4" width="12.81640625" customWidth="1"/>
    <col min="5" max="5" width="9.6328125" hidden="1" customWidth="1"/>
    <col min="6" max="6" width="8.08984375" customWidth="1"/>
    <col min="7" max="16" width="7.36328125" customWidth="1"/>
    <col min="17" max="18" width="0" hidden="1" customWidth="1"/>
  </cols>
  <sheetData>
    <row r="1" spans="2:17">
      <c r="B1" s="2">
        <v>2019</v>
      </c>
    </row>
    <row r="3" spans="2:17" ht="15" thickBot="1">
      <c r="B3" s="135" t="s">
        <v>733</v>
      </c>
      <c r="C3" s="136"/>
      <c r="D3" s="166" t="s">
        <v>35</v>
      </c>
      <c r="E3" s="167"/>
      <c r="F3" s="168"/>
      <c r="G3" s="137" t="s">
        <v>734</v>
      </c>
      <c r="H3" s="137"/>
      <c r="I3" s="137"/>
      <c r="J3" s="137"/>
      <c r="K3" s="137"/>
      <c r="L3" s="137"/>
      <c r="M3" s="137"/>
      <c r="N3" s="137"/>
      <c r="O3" s="137"/>
      <c r="P3" s="138"/>
      <c r="Q3" s="139"/>
    </row>
    <row r="4" spans="2:17">
      <c r="B4" s="140"/>
      <c r="C4" s="141"/>
      <c r="D4" s="141"/>
      <c r="E4" s="141"/>
      <c r="F4" s="141"/>
      <c r="G4" s="141">
        <v>1</v>
      </c>
      <c r="H4" s="141">
        <v>2</v>
      </c>
      <c r="I4" s="141">
        <v>3</v>
      </c>
      <c r="J4" s="141">
        <v>4</v>
      </c>
      <c r="K4" s="141">
        <v>5</v>
      </c>
      <c r="L4" s="141">
        <v>6</v>
      </c>
      <c r="M4" s="141">
        <v>7</v>
      </c>
      <c r="N4" s="141">
        <v>8</v>
      </c>
      <c r="O4" s="141">
        <v>9</v>
      </c>
      <c r="P4" s="142">
        <v>10</v>
      </c>
      <c r="Q4" s="143" t="s">
        <v>735</v>
      </c>
    </row>
    <row r="5" spans="2:17">
      <c r="B5" s="140"/>
      <c r="C5" s="141"/>
      <c r="D5" s="141" t="s">
        <v>362</v>
      </c>
      <c r="E5" s="141"/>
      <c r="F5" s="141"/>
      <c r="G5" s="144">
        <f t="shared" ref="G5:P8" si="0">_xlfn.XLOOKUP($D$3&amp;$D5,$E:$E,G:G,"",0)</f>
        <v>1.5360082837632869</v>
      </c>
      <c r="H5" s="144">
        <f t="shared" si="0"/>
        <v>1.8304099648657006</v>
      </c>
      <c r="I5" s="144">
        <f t="shared" si="0"/>
        <v>2.4312131179771055</v>
      </c>
      <c r="J5" s="144">
        <f t="shared" si="0"/>
        <v>2.8341155063096806</v>
      </c>
      <c r="K5" s="144">
        <f t="shared" si="0"/>
        <v>3.0739165354135332</v>
      </c>
      <c r="L5" s="144">
        <f t="shared" si="0"/>
        <v>3.4299186372675785</v>
      </c>
      <c r="M5" s="144">
        <f t="shared" si="0"/>
        <v>3.8708210985989364</v>
      </c>
      <c r="N5" s="144">
        <f t="shared" si="0"/>
        <v>4.5638244313381078</v>
      </c>
      <c r="O5" s="144">
        <f t="shared" si="0"/>
        <v>6.085533006987939</v>
      </c>
      <c r="P5" s="145">
        <f t="shared" si="0"/>
        <v>16.328903380796021</v>
      </c>
      <c r="Q5" s="146"/>
    </row>
    <row r="6" spans="2:17">
      <c r="B6" s="140"/>
      <c r="C6" s="141"/>
      <c r="D6" s="141" t="s">
        <v>9</v>
      </c>
      <c r="E6" s="141"/>
      <c r="F6" s="141"/>
      <c r="G6" s="144">
        <f t="shared" si="0"/>
        <v>6.2874792076968218</v>
      </c>
      <c r="H6" s="144">
        <f t="shared" si="0"/>
        <v>6.3760565494554919</v>
      </c>
      <c r="I6" s="144">
        <f t="shared" si="0"/>
        <v>6.4172426679088561</v>
      </c>
      <c r="J6" s="144">
        <f t="shared" si="0"/>
        <v>6.4443712706042016</v>
      </c>
      <c r="K6" s="144">
        <f t="shared" si="0"/>
        <v>6.4646338912141612</v>
      </c>
      <c r="L6" s="144">
        <f t="shared" si="0"/>
        <v>6.4808132813013151</v>
      </c>
      <c r="M6" s="144">
        <f t="shared" si="0"/>
        <v>6.4942822793291173</v>
      </c>
      <c r="N6" s="144">
        <f t="shared" si="0"/>
        <v>6.5058200096675254</v>
      </c>
      <c r="O6" s="144">
        <f t="shared" si="0"/>
        <v>6.5159114847068835</v>
      </c>
      <c r="P6" s="145">
        <f t="shared" si="0"/>
        <v>6.5248792262796877</v>
      </c>
      <c r="Q6" s="146"/>
    </row>
    <row r="7" spans="2:17">
      <c r="B7" s="140"/>
      <c r="C7" s="141"/>
      <c r="D7" s="141" t="s">
        <v>736</v>
      </c>
      <c r="E7" s="141"/>
      <c r="F7" s="141"/>
      <c r="G7" s="144">
        <f t="shared" si="0"/>
        <v>71.711960455281115</v>
      </c>
      <c r="H7" s="144">
        <f t="shared" si="0"/>
        <v>72.824309316263736</v>
      </c>
      <c r="I7" s="144">
        <f t="shared" si="0"/>
        <v>73.821697316437778</v>
      </c>
      <c r="J7" s="144">
        <f t="shared" si="0"/>
        <v>74.704124455803253</v>
      </c>
      <c r="K7" s="144">
        <f t="shared" si="0"/>
        <v>75.47159073436012</v>
      </c>
      <c r="L7" s="144">
        <f t="shared" si="0"/>
        <v>76.124096152108422</v>
      </c>
      <c r="M7" s="144">
        <f t="shared" si="0"/>
        <v>76.661640709048186</v>
      </c>
      <c r="N7" s="144">
        <f t="shared" si="0"/>
        <v>77.084224405179327</v>
      </c>
      <c r="O7" s="144">
        <f t="shared" si="0"/>
        <v>77.391847240501917</v>
      </c>
      <c r="P7" s="145">
        <f t="shared" si="0"/>
        <v>77.584509215015899</v>
      </c>
      <c r="Q7" s="146"/>
    </row>
    <row r="8" spans="2:17">
      <c r="B8" s="147"/>
      <c r="C8" s="148"/>
      <c r="D8" s="148" t="s">
        <v>17</v>
      </c>
      <c r="E8" s="148"/>
      <c r="F8" s="148"/>
      <c r="G8" s="149">
        <f t="shared" si="0"/>
        <v>56.545892124563444</v>
      </c>
      <c r="H8" s="149">
        <f t="shared" si="0"/>
        <v>57.600292509619074</v>
      </c>
      <c r="I8" s="149">
        <f t="shared" si="0"/>
        <v>57.016336447535032</v>
      </c>
      <c r="J8" s="149">
        <f t="shared" si="0"/>
        <v>56.894443588442329</v>
      </c>
      <c r="K8" s="149">
        <f t="shared" si="0"/>
        <v>57.136098558848325</v>
      </c>
      <c r="L8" s="149">
        <f t="shared" si="0"/>
        <v>56.832048559218364</v>
      </c>
      <c r="M8" s="149">
        <f t="shared" si="0"/>
        <v>56.127940282636771</v>
      </c>
      <c r="N8" s="149">
        <f t="shared" si="0"/>
        <v>54.57330612100742</v>
      </c>
      <c r="O8" s="149">
        <f t="shared" si="0"/>
        <v>50.824932669524102</v>
      </c>
      <c r="P8" s="150">
        <f t="shared" si="0"/>
        <v>33.867674330197907</v>
      </c>
      <c r="Q8" s="151"/>
    </row>
    <row r="24" spans="2:18" hidden="1">
      <c r="F24" t="s">
        <v>737</v>
      </c>
      <c r="G24">
        <v>1</v>
      </c>
      <c r="H24">
        <v>2</v>
      </c>
      <c r="I24">
        <v>3</v>
      </c>
      <c r="J24">
        <v>4</v>
      </c>
      <c r="K24">
        <v>5</v>
      </c>
      <c r="L24">
        <v>6</v>
      </c>
      <c r="M24">
        <v>7</v>
      </c>
      <c r="N24">
        <v>8</v>
      </c>
      <c r="O24">
        <v>9</v>
      </c>
      <c r="P24">
        <v>10</v>
      </c>
    </row>
    <row r="25" spans="2:18" hidden="1">
      <c r="B25" s="2" t="s">
        <v>121</v>
      </c>
      <c r="C25" t="s">
        <v>307</v>
      </c>
      <c r="D25" t="s">
        <v>362</v>
      </c>
      <c r="E25" t="str">
        <f>B25&amp;D25</f>
        <v>NorwayCarbon Footprint</v>
      </c>
      <c r="F25" s="6">
        <v>11.5872898101807</v>
      </c>
      <c r="G25" s="6">
        <v>3.344893551641845</v>
      </c>
      <c r="H25" s="6">
        <v>5.156689990793514</v>
      </c>
      <c r="I25" s="6">
        <v>6.6640870615213617</v>
      </c>
      <c r="J25" s="6">
        <v>7.7940849531962506</v>
      </c>
      <c r="K25" s="6">
        <v>9.0205825749423845</v>
      </c>
      <c r="L25" s="6">
        <v>10.288480547838461</v>
      </c>
      <c r="M25" s="6">
        <v>11.732577133493173</v>
      </c>
      <c r="N25" s="6">
        <v>13.546373423752478</v>
      </c>
      <c r="O25" s="6">
        <v>16.407068403912909</v>
      </c>
      <c r="P25" s="6">
        <v>31.91806046071461</v>
      </c>
      <c r="Q25" s="6">
        <f>AVERAGE(G25:O25)</f>
        <v>9.3283152934547093</v>
      </c>
    </row>
    <row r="26" spans="2:18" hidden="1">
      <c r="B26" s="2" t="str">
        <f>B25</f>
        <v>Norway</v>
      </c>
      <c r="C26" t="s">
        <v>307</v>
      </c>
      <c r="D26" t="s">
        <v>9</v>
      </c>
      <c r="E26" t="str">
        <f t="shared" ref="E26:E28" si="1">B26&amp;D26</f>
        <v>NorwayLadder</v>
      </c>
      <c r="F26" s="6">
        <v>7.4421396255493164</v>
      </c>
      <c r="G26" s="6">
        <v>6.6863937659110828</v>
      </c>
      <c r="H26" s="6">
        <v>7.1201863571977917</v>
      </c>
      <c r="I26" s="6">
        <v>7.5058966651804342</v>
      </c>
      <c r="J26" s="6">
        <v>7.4165189812658845</v>
      </c>
      <c r="K26" s="6">
        <v>7.4823260787540802</v>
      </c>
      <c r="L26" s="6">
        <v>7.3049947443456302</v>
      </c>
      <c r="M26" s="6">
        <v>7.8897558619803254</v>
      </c>
      <c r="N26" s="6">
        <v>7.5454660427694247</v>
      </c>
      <c r="O26" s="6">
        <v>7.5929236529990618</v>
      </c>
      <c r="P26" s="6">
        <v>7.8035060483399192</v>
      </c>
      <c r="Q26" s="6">
        <f t="shared" ref="Q26:Q27" si="2">AVERAGE(G26:O26)</f>
        <v>7.3938291278226353</v>
      </c>
    </row>
    <row r="27" spans="2:18" hidden="1">
      <c r="B27" s="2" t="str">
        <f t="shared" ref="B27:B28" si="3">B26</f>
        <v>Norway</v>
      </c>
      <c r="C27" t="s">
        <v>307</v>
      </c>
      <c r="D27" t="s">
        <v>736</v>
      </c>
      <c r="E27" t="str">
        <f t="shared" si="1"/>
        <v>NorwayLife Exp</v>
      </c>
      <c r="F27" s="6">
        <v>82.954999999999998</v>
      </c>
      <c r="G27" s="6">
        <v>75.789656157112745</v>
      </c>
      <c r="H27" s="6">
        <v>79.642706091512423</v>
      </c>
      <c r="I27" s="6">
        <v>81.274668224602166</v>
      </c>
      <c r="J27" s="6">
        <v>82.355917095666442</v>
      </c>
      <c r="K27" s="6">
        <v>83.147928246674255</v>
      </c>
      <c r="L27" s="6">
        <v>83.971971344628841</v>
      </c>
      <c r="M27" s="6">
        <v>84.64052965355566</v>
      </c>
      <c r="N27" s="6">
        <v>85.4984481420572</v>
      </c>
      <c r="O27" s="6">
        <v>86.225045923314923</v>
      </c>
      <c r="P27" s="6">
        <v>87.003129120875315</v>
      </c>
      <c r="Q27" s="6">
        <f t="shared" si="2"/>
        <v>82.505207875458311</v>
      </c>
    </row>
    <row r="28" spans="2:18" hidden="1">
      <c r="B28" s="2" t="str">
        <f t="shared" si="3"/>
        <v>Norway</v>
      </c>
      <c r="C28" t="s">
        <v>307</v>
      </c>
      <c r="D28" t="s">
        <v>17</v>
      </c>
      <c r="E28" t="str">
        <f t="shared" si="1"/>
        <v>NorwayHPI</v>
      </c>
      <c r="F28" s="6">
        <v>49.801218793109555</v>
      </c>
      <c r="G28" s="6">
        <v>58.417670577022193</v>
      </c>
      <c r="H28" s="6">
        <v>60.277064968326087</v>
      </c>
      <c r="I28" s="6">
        <v>60.367977048549463</v>
      </c>
      <c r="J28" s="6">
        <v>57.674701013519439</v>
      </c>
      <c r="K28" s="6">
        <v>55.78633846659843</v>
      </c>
      <c r="L28" s="6">
        <v>52.456466183017973</v>
      </c>
      <c r="M28" s="6">
        <v>53.673903977645118</v>
      </c>
      <c r="N28" s="6">
        <v>48.832379102789666</v>
      </c>
      <c r="O28" s="6">
        <v>45.014335375819591</v>
      </c>
      <c r="P28" s="6">
        <v>30.947460514363861</v>
      </c>
      <c r="Q28" s="6">
        <v>53.878662762038012</v>
      </c>
      <c r="R28" s="57">
        <f>(Q28-F28)/Q28</f>
        <v>7.5678269650770805E-2</v>
      </c>
    </row>
    <row r="29" spans="2:18" hidden="1">
      <c r="B29" t="s">
        <v>738</v>
      </c>
      <c r="D29" t="s">
        <v>739</v>
      </c>
      <c r="F29" s="6"/>
      <c r="G29" t="s">
        <v>740</v>
      </c>
      <c r="H29" t="s">
        <v>741</v>
      </c>
      <c r="I29" t="s">
        <v>742</v>
      </c>
      <c r="J29" t="s">
        <v>743</v>
      </c>
      <c r="K29" t="s">
        <v>744</v>
      </c>
      <c r="L29" t="s">
        <v>745</v>
      </c>
      <c r="M29" t="s">
        <v>746</v>
      </c>
      <c r="N29" t="s">
        <v>747</v>
      </c>
      <c r="O29" t="s">
        <v>748</v>
      </c>
      <c r="P29" t="s">
        <v>749</v>
      </c>
    </row>
    <row r="30" spans="2:18" hidden="1">
      <c r="B30" s="2"/>
      <c r="D30" t="s">
        <v>750</v>
      </c>
      <c r="F30" s="6"/>
      <c r="G30" t="s">
        <v>751</v>
      </c>
      <c r="H30" t="s">
        <v>752</v>
      </c>
      <c r="I30" t="s">
        <v>753</v>
      </c>
      <c r="J30" t="s">
        <v>754</v>
      </c>
      <c r="K30" t="s">
        <v>755</v>
      </c>
      <c r="L30" t="s">
        <v>756</v>
      </c>
      <c r="M30" t="s">
        <v>757</v>
      </c>
      <c r="N30" t="s">
        <v>758</v>
      </c>
      <c r="O30" t="s">
        <v>759</v>
      </c>
      <c r="P30" t="s">
        <v>760</v>
      </c>
    </row>
    <row r="31" spans="2:18" hidden="1">
      <c r="Q31" s="6">
        <f>AVERAGE(G33:O33)</f>
        <v>0.15127941596123962</v>
      </c>
    </row>
    <row r="32" spans="2:18" hidden="1">
      <c r="F32" t="s">
        <v>737</v>
      </c>
      <c r="G32">
        <v>1</v>
      </c>
      <c r="H32">
        <v>2</v>
      </c>
      <c r="I32">
        <v>3</v>
      </c>
      <c r="J32">
        <v>4</v>
      </c>
      <c r="K32">
        <v>5</v>
      </c>
      <c r="L32">
        <v>6</v>
      </c>
      <c r="M32">
        <v>7</v>
      </c>
      <c r="N32">
        <v>8</v>
      </c>
      <c r="O32">
        <v>9</v>
      </c>
      <c r="P32">
        <v>10</v>
      </c>
      <c r="Q32" s="6">
        <f t="shared" ref="Q32:Q33" si="4">AVERAGE(G34:O34)</f>
        <v>4.0606628721975975</v>
      </c>
    </row>
    <row r="33" spans="2:18" hidden="1">
      <c r="B33" s="2" t="s">
        <v>62</v>
      </c>
      <c r="C33" t="s">
        <v>248</v>
      </c>
      <c r="D33" t="s">
        <v>362</v>
      </c>
      <c r="E33" t="str">
        <f>B33&amp;D33</f>
        <v>EthiopiaCarbon Footprint</v>
      </c>
      <c r="F33" s="6">
        <v>0.20361939072609</v>
      </c>
      <c r="G33" s="6">
        <v>4.2400459695831845E-2</v>
      </c>
      <c r="H33" s="6">
        <v>7.2800788023863264E-2</v>
      </c>
      <c r="I33" s="6">
        <v>0.10330111912302495</v>
      </c>
      <c r="J33" s="6">
        <v>0.12250132335097723</v>
      </c>
      <c r="K33" s="6">
        <v>0.14410156428341442</v>
      </c>
      <c r="L33" s="6">
        <v>0.16610180139905184</v>
      </c>
      <c r="M33" s="6">
        <v>0.19020205200446108</v>
      </c>
      <c r="N33" s="6">
        <v>0.22600244801626312</v>
      </c>
      <c r="O33" s="6">
        <v>0.29410318775426886</v>
      </c>
      <c r="P33" s="6">
        <v>0.67467916360974323</v>
      </c>
      <c r="Q33" s="6">
        <f t="shared" si="4"/>
        <v>65.354331553227297</v>
      </c>
    </row>
    <row r="34" spans="2:18" hidden="1">
      <c r="B34" s="2" t="str">
        <f>B33</f>
        <v>Ethiopia</v>
      </c>
      <c r="C34" t="s">
        <v>248</v>
      </c>
      <c r="D34" t="s">
        <v>9</v>
      </c>
      <c r="E34" t="str">
        <f t="shared" ref="E34:E36" si="5">B34&amp;D34</f>
        <v>EthiopiaLadder</v>
      </c>
      <c r="F34" s="6">
        <v>4.0995550155639648</v>
      </c>
      <c r="G34" s="6">
        <v>3.3225438862718333</v>
      </c>
      <c r="H34" s="6">
        <v>3.7430587835230371</v>
      </c>
      <c r="I34" s="6">
        <v>3.9385870758122672</v>
      </c>
      <c r="J34" s="6">
        <v>4.0673782694572864</v>
      </c>
      <c r="K34" s="6">
        <v>4.1635736807742418</v>
      </c>
      <c r="L34" s="6">
        <v>4.2403842332812554</v>
      </c>
      <c r="M34" s="6">
        <v>4.3043273840835194</v>
      </c>
      <c r="N34" s="6">
        <v>4.3591019730634697</v>
      </c>
      <c r="O34" s="6">
        <v>4.4070105635114718</v>
      </c>
      <c r="P34" s="6">
        <v>4.4495843058612676</v>
      </c>
      <c r="Q34" s="6">
        <v>34.254852852086607</v>
      </c>
      <c r="R34" s="20">
        <f>(Q34-F36)/Q34</f>
        <v>-2.096218410199702E-2</v>
      </c>
    </row>
    <row r="35" spans="2:18" hidden="1">
      <c r="B35" s="2" t="str">
        <f t="shared" ref="B35:B36" si="6">B34</f>
        <v>Ethiopia</v>
      </c>
      <c r="C35" t="s">
        <v>248</v>
      </c>
      <c r="D35" t="s">
        <v>736</v>
      </c>
      <c r="E35" t="str">
        <f t="shared" si="5"/>
        <v>EthiopiaLife Exp</v>
      </c>
      <c r="F35" s="6">
        <v>65.837999999999994</v>
      </c>
      <c r="G35" s="6">
        <v>59.08663213728839</v>
      </c>
      <c r="H35" s="6">
        <v>61.624370115901499</v>
      </c>
      <c r="I35" s="6">
        <v>63.583895241153144</v>
      </c>
      <c r="J35" s="6">
        <v>65.073307570152394</v>
      </c>
      <c r="K35" s="6">
        <v>66.200707160008292</v>
      </c>
      <c r="L35" s="6">
        <v>67.074194067829893</v>
      </c>
      <c r="M35" s="6">
        <v>67.801868350726238</v>
      </c>
      <c r="N35" s="6">
        <v>68.491830065806383</v>
      </c>
      <c r="O35" s="6">
        <v>69.252179270179411</v>
      </c>
      <c r="P35" s="6">
        <v>70.191016020954322</v>
      </c>
    </row>
    <row r="36" spans="2:18" hidden="1">
      <c r="B36" s="2" t="str">
        <f t="shared" si="6"/>
        <v>Ethiopia</v>
      </c>
      <c r="C36" t="s">
        <v>248</v>
      </c>
      <c r="D36" t="s">
        <v>17</v>
      </c>
      <c r="E36" t="str">
        <f t="shared" si="5"/>
        <v>EthiopiaHPI</v>
      </c>
      <c r="F36" s="6">
        <v>34.972909383958864</v>
      </c>
      <c r="G36" s="6">
        <v>22.071824521031115</v>
      </c>
      <c r="H36" s="6">
        <v>27.901976565621641</v>
      </c>
      <c r="I36" s="6">
        <v>31.474577794902604</v>
      </c>
      <c r="J36" s="6">
        <v>34.086351743929342</v>
      </c>
      <c r="K36" s="6">
        <v>36.063132462625738</v>
      </c>
      <c r="L36" s="6">
        <v>37.616582284339152</v>
      </c>
      <c r="M36" s="6">
        <v>38.904412080215707</v>
      </c>
      <c r="N36" s="6">
        <v>40.043711217696796</v>
      </c>
      <c r="O36" s="6">
        <v>41.108862442541451</v>
      </c>
      <c r="P36" s="6">
        <v>41.421992093936161</v>
      </c>
    </row>
    <row r="37" spans="2:18" hidden="1">
      <c r="B37" t="s">
        <v>738</v>
      </c>
      <c r="D37" t="s">
        <v>739</v>
      </c>
      <c r="F37" s="6"/>
      <c r="G37" t="s">
        <v>761</v>
      </c>
      <c r="H37" t="s">
        <v>762</v>
      </c>
      <c r="I37" t="s">
        <v>763</v>
      </c>
      <c r="J37" t="s">
        <v>764</v>
      </c>
      <c r="K37" t="s">
        <v>765</v>
      </c>
      <c r="L37" t="s">
        <v>766</v>
      </c>
      <c r="M37" t="s">
        <v>767</v>
      </c>
      <c r="N37" t="s">
        <v>768</v>
      </c>
      <c r="O37" t="s">
        <v>769</v>
      </c>
      <c r="P37" t="s">
        <v>770</v>
      </c>
      <c r="Q37" s="6">
        <f>AVERAGE(G41:O41)</f>
        <v>1.3896605970698228</v>
      </c>
    </row>
    <row r="38" spans="2:18" hidden="1">
      <c r="B38" s="2"/>
      <c r="D38" t="s">
        <v>750</v>
      </c>
      <c r="F38" s="6"/>
      <c r="G38" t="s">
        <v>771</v>
      </c>
      <c r="H38" t="s">
        <v>772</v>
      </c>
      <c r="I38" t="s">
        <v>773</v>
      </c>
      <c r="J38" t="s">
        <v>774</v>
      </c>
      <c r="K38" t="s">
        <v>775</v>
      </c>
      <c r="L38" t="s">
        <v>776</v>
      </c>
      <c r="M38" t="s">
        <v>777</v>
      </c>
      <c r="N38" t="s">
        <v>778</v>
      </c>
      <c r="O38" t="s">
        <v>779</v>
      </c>
      <c r="P38" t="s">
        <v>780</v>
      </c>
      <c r="Q38" s="6">
        <f>AVERAGE(G42:O42)</f>
        <v>3.2219876038473174</v>
      </c>
    </row>
    <row r="39" spans="2:18" hidden="1">
      <c r="B39" s="2"/>
      <c r="F39" s="6"/>
      <c r="G39" s="6"/>
      <c r="H39" s="6"/>
      <c r="I39" s="6"/>
      <c r="J39" s="6"/>
      <c r="K39" s="6"/>
      <c r="L39" s="6"/>
      <c r="M39" s="6"/>
      <c r="N39" s="6"/>
      <c r="O39" s="6"/>
      <c r="P39" s="6"/>
      <c r="Q39" s="6"/>
    </row>
    <row r="40" spans="2:18" hidden="1">
      <c r="F40" t="s">
        <v>737</v>
      </c>
      <c r="G40">
        <v>1</v>
      </c>
      <c r="H40">
        <v>2</v>
      </c>
      <c r="I40">
        <v>3</v>
      </c>
      <c r="J40">
        <v>4</v>
      </c>
      <c r="K40">
        <v>5</v>
      </c>
      <c r="L40">
        <v>6</v>
      </c>
      <c r="M40">
        <v>7</v>
      </c>
      <c r="N40">
        <v>8</v>
      </c>
      <c r="O40">
        <v>9</v>
      </c>
      <c r="P40">
        <v>10</v>
      </c>
      <c r="Q40" s="6" t="e">
        <v>#REF!</v>
      </c>
      <c r="R40" s="57" t="e">
        <f>(Q40-F44)/Q40</f>
        <v>#REF!</v>
      </c>
    </row>
    <row r="41" spans="2:18" hidden="1">
      <c r="B41" s="2" t="s">
        <v>77</v>
      </c>
      <c r="C41" t="s">
        <v>263</v>
      </c>
      <c r="D41" t="s">
        <v>362</v>
      </c>
      <c r="E41" t="str">
        <f>B41&amp;D41</f>
        <v>IndiaCarbon Footprint</v>
      </c>
      <c r="F41" s="6">
        <v>2.1746125221252401</v>
      </c>
      <c r="G41" s="6">
        <v>0.51539777767171402</v>
      </c>
      <c r="H41" s="6">
        <v>0.71099688771413294</v>
      </c>
      <c r="I41" s="6">
        <v>0.94939581813586238</v>
      </c>
      <c r="J41" s="6">
        <v>1.0871952479016131</v>
      </c>
      <c r="K41" s="6">
        <v>1.2425945999053072</v>
      </c>
      <c r="L41" s="6">
        <v>1.4313937440560955</v>
      </c>
      <c r="M41" s="6">
        <v>1.6851926585898507</v>
      </c>
      <c r="N41" s="6">
        <v>2.0685910492792443</v>
      </c>
      <c r="O41" s="6">
        <v>2.8161875903745841</v>
      </c>
      <c r="P41" s="6">
        <v>9.2391798476239977</v>
      </c>
      <c r="R41" s="58"/>
    </row>
    <row r="42" spans="2:18" hidden="1">
      <c r="B42" s="2" t="str">
        <f>B41</f>
        <v>India</v>
      </c>
      <c r="C42" t="s">
        <v>263</v>
      </c>
      <c r="D42" t="s">
        <v>9</v>
      </c>
      <c r="E42" t="str">
        <f t="shared" ref="E42:E44" si="7">B42&amp;D42</f>
        <v>IndiaLadder</v>
      </c>
      <c r="F42" s="6">
        <v>3.2487697601318359</v>
      </c>
      <c r="G42" s="6">
        <v>2.7136993912020566</v>
      </c>
      <c r="H42" s="6">
        <v>3.003277046824123</v>
      </c>
      <c r="I42" s="6">
        <v>3.1379229888799585</v>
      </c>
      <c r="J42" s="6">
        <v>3.2266120036194601</v>
      </c>
      <c r="K42" s="6">
        <v>3.2928547024461889</v>
      </c>
      <c r="L42" s="6">
        <v>3.3457484759305798</v>
      </c>
      <c r="M42" s="6">
        <v>3.3897814170307536</v>
      </c>
      <c r="N42" s="6">
        <v>3.4275006445020249</v>
      </c>
      <c r="O42" s="6">
        <v>3.4604917641907109</v>
      </c>
      <c r="P42" s="6">
        <v>3.4898091666924995</v>
      </c>
      <c r="R42" s="58"/>
    </row>
    <row r="43" spans="2:18" hidden="1">
      <c r="B43" s="2" t="str">
        <f t="shared" ref="B43:B44" si="8">B42</f>
        <v>India</v>
      </c>
      <c r="C43" t="s">
        <v>263</v>
      </c>
      <c r="D43" t="s">
        <v>736</v>
      </c>
      <c r="E43" t="str">
        <f t="shared" si="7"/>
        <v>IndiaLife Exp</v>
      </c>
      <c r="F43" s="6">
        <v>70.91</v>
      </c>
      <c r="G43" s="6">
        <v>66.656340950082139</v>
      </c>
      <c r="H43" s="6">
        <v>68.005436824179085</v>
      </c>
      <c r="I43" s="6">
        <v>68.931613216958326</v>
      </c>
      <c r="J43" s="6">
        <v>69.590001623291059</v>
      </c>
      <c r="K43" s="6">
        <v>70.13573353804837</v>
      </c>
      <c r="L43" s="6">
        <v>70.723940456101403</v>
      </c>
      <c r="M43" s="6">
        <v>71.509753872321255</v>
      </c>
      <c r="N43" s="6">
        <v>72.648305281579098</v>
      </c>
      <c r="O43" s="6">
        <v>74.294726178746032</v>
      </c>
      <c r="P43" s="6">
        <v>76.604148058693212</v>
      </c>
      <c r="Q43" s="6">
        <f>AVERAGE(G49:O49)</f>
        <v>3.1469418396343887</v>
      </c>
      <c r="R43" s="58"/>
    </row>
    <row r="44" spans="2:18" hidden="1">
      <c r="B44" s="2" t="str">
        <f t="shared" si="8"/>
        <v>India</v>
      </c>
      <c r="C44" t="s">
        <v>263</v>
      </c>
      <c r="D44" t="s">
        <v>17</v>
      </c>
      <c r="E44" t="str">
        <f t="shared" si="7"/>
        <v>IndiaHPI</v>
      </c>
      <c r="F44" s="6">
        <v>28.434342278728231</v>
      </c>
      <c r="G44" s="6">
        <v>23.157614600233732</v>
      </c>
      <c r="H44" s="6">
        <v>26.489215799201848</v>
      </c>
      <c r="I44" s="6">
        <v>28.02969058749056</v>
      </c>
      <c r="J44" s="6">
        <v>29.114295713416745</v>
      </c>
      <c r="K44" s="6">
        <v>29.866072568285826</v>
      </c>
      <c r="L44" s="6">
        <v>30.46838831257044</v>
      </c>
      <c r="M44" s="6">
        <v>31.031693965407456</v>
      </c>
      <c r="N44" s="6">
        <v>31.579041573821712</v>
      </c>
      <c r="O44" s="6">
        <v>31.794934657946492</v>
      </c>
      <c r="P44" s="6">
        <v>24.584775561152231</v>
      </c>
      <c r="Q44" s="6">
        <f t="shared" ref="Q44" si="9">AVERAGE(G50:O50)</f>
        <v>6.4286390726725813</v>
      </c>
      <c r="R44" s="58"/>
    </row>
    <row r="45" spans="2:18" hidden="1">
      <c r="B45" t="s">
        <v>738</v>
      </c>
      <c r="D45" t="s">
        <v>739</v>
      </c>
      <c r="G45" t="s">
        <v>781</v>
      </c>
      <c r="H45" t="s">
        <v>782</v>
      </c>
      <c r="I45" t="s">
        <v>783</v>
      </c>
      <c r="J45" t="s">
        <v>784</v>
      </c>
      <c r="K45" t="s">
        <v>785</v>
      </c>
      <c r="L45" t="s">
        <v>786</v>
      </c>
      <c r="M45" t="s">
        <v>787</v>
      </c>
      <c r="N45" t="s">
        <v>788</v>
      </c>
      <c r="O45" t="s">
        <v>789</v>
      </c>
      <c r="P45" t="s">
        <v>790</v>
      </c>
      <c r="R45" s="58"/>
    </row>
    <row r="46" spans="2:18" hidden="1">
      <c r="D46" t="s">
        <v>750</v>
      </c>
      <c r="G46" t="s">
        <v>791</v>
      </c>
      <c r="H46" t="s">
        <v>792</v>
      </c>
      <c r="I46" t="s">
        <v>793</v>
      </c>
      <c r="J46" t="s">
        <v>794</v>
      </c>
      <c r="K46" t="s">
        <v>795</v>
      </c>
      <c r="L46" t="s">
        <v>796</v>
      </c>
      <c r="M46" t="s">
        <v>797</v>
      </c>
      <c r="N46" t="s">
        <v>798</v>
      </c>
      <c r="O46" t="s">
        <v>799</v>
      </c>
      <c r="P46" t="s">
        <v>800</v>
      </c>
      <c r="R46" s="58"/>
    </row>
    <row r="47" spans="2:18" hidden="1">
      <c r="Q47" s="6"/>
      <c r="R47" s="58"/>
    </row>
    <row r="48" spans="2:18" hidden="1">
      <c r="F48" t="s">
        <v>737</v>
      </c>
      <c r="G48">
        <v>1</v>
      </c>
      <c r="H48">
        <v>2</v>
      </c>
      <c r="I48">
        <v>3</v>
      </c>
      <c r="J48">
        <v>4</v>
      </c>
      <c r="K48">
        <v>5</v>
      </c>
      <c r="L48">
        <v>6</v>
      </c>
      <c r="M48">
        <v>7</v>
      </c>
      <c r="N48">
        <v>8</v>
      </c>
      <c r="O48">
        <v>9</v>
      </c>
      <c r="P48">
        <v>10</v>
      </c>
      <c r="Q48" s="6" t="e">
        <v>#REF!</v>
      </c>
      <c r="R48" s="57" t="e">
        <f>(Q48-F52)/Q48</f>
        <v>#REF!</v>
      </c>
    </row>
    <row r="49" spans="2:18" hidden="1">
      <c r="B49" s="2" t="s">
        <v>106</v>
      </c>
      <c r="C49" t="s">
        <v>292</v>
      </c>
      <c r="D49" t="s">
        <v>362</v>
      </c>
      <c r="E49" t="str">
        <f>B49&amp;D49</f>
        <v>MexicoCarbon Footprint</v>
      </c>
      <c r="F49" s="6">
        <v>4.7500905990600604</v>
      </c>
      <c r="G49" s="6">
        <v>1.2343902633249577</v>
      </c>
      <c r="H49" s="6">
        <v>1.5572877643185421</v>
      </c>
      <c r="I49" s="6">
        <v>1.9717844815263303</v>
      </c>
      <c r="J49" s="6">
        <v>2.3249816446498994</v>
      </c>
      <c r="K49" s="6">
        <v>2.7056787426898632</v>
      </c>
      <c r="L49" s="6">
        <v>3.1536751508669814</v>
      </c>
      <c r="M49" s="6">
        <v>3.766970381490871</v>
      </c>
      <c r="N49" s="6">
        <v>4.7850621077938174</v>
      </c>
      <c r="O49" s="6">
        <v>6.8226460200482366</v>
      </c>
      <c r="P49" s="6">
        <v>19.178429433891104</v>
      </c>
      <c r="R49" s="58"/>
    </row>
    <row r="50" spans="2:18" hidden="1">
      <c r="B50" s="2" t="str">
        <f>B49</f>
        <v>Mexico</v>
      </c>
      <c r="C50" t="s">
        <v>292</v>
      </c>
      <c r="D50" t="s">
        <v>9</v>
      </c>
      <c r="E50" t="str">
        <f t="shared" ref="E50:E52" si="10">B50&amp;D50</f>
        <v>MexicoLadder</v>
      </c>
      <c r="F50" s="6">
        <v>6.4319453239440918</v>
      </c>
      <c r="G50" s="6">
        <v>6.3658910052093196</v>
      </c>
      <c r="H50" s="6">
        <v>6.4016393027672418</v>
      </c>
      <c r="I50" s="6">
        <v>6.4182613145424199</v>
      </c>
      <c r="J50" s="6">
        <v>6.4292099538019496</v>
      </c>
      <c r="K50" s="6">
        <v>6.4373876003251622</v>
      </c>
      <c r="L50" s="6">
        <v>6.4439173249664483</v>
      </c>
      <c r="M50" s="6">
        <v>6.4493531818091245</v>
      </c>
      <c r="N50" s="6">
        <v>6.4540096121003403</v>
      </c>
      <c r="O50" s="6">
        <v>6.4580823585312297</v>
      </c>
      <c r="P50" s="6">
        <v>6.4617015853876953</v>
      </c>
      <c r="R50" s="58"/>
    </row>
    <row r="51" spans="2:18" hidden="1">
      <c r="B51" s="2" t="str">
        <f t="shared" ref="B51:B52" si="11">B50</f>
        <v>Mexico</v>
      </c>
      <c r="C51" t="s">
        <v>292</v>
      </c>
      <c r="D51" t="s">
        <v>736</v>
      </c>
      <c r="E51" t="str">
        <f t="shared" si="10"/>
        <v>MexicoLife Exp</v>
      </c>
      <c r="F51" s="6">
        <v>74.201999999999998</v>
      </c>
      <c r="G51" s="6">
        <v>69.504008648862339</v>
      </c>
      <c r="H51" s="6">
        <v>70.067179435937106</v>
      </c>
      <c r="I51" s="6">
        <v>70.810660457120321</v>
      </c>
      <c r="J51" s="6">
        <v>71.734451712411968</v>
      </c>
      <c r="K51" s="6">
        <v>72.838553201812047</v>
      </c>
      <c r="L51" s="6">
        <v>74.122964925320531</v>
      </c>
      <c r="M51" s="6">
        <v>75.587686882937447</v>
      </c>
      <c r="N51" s="6">
        <v>77.23271907466281</v>
      </c>
      <c r="O51" s="6">
        <v>79.058061500496592</v>
      </c>
      <c r="P51" s="6">
        <v>81.063714160438806</v>
      </c>
      <c r="Q51" s="6">
        <f>AVERAGE(G57:O57)</f>
        <v>5.1374986795561046</v>
      </c>
      <c r="R51" s="58"/>
    </row>
    <row r="52" spans="2:18" hidden="1">
      <c r="B52" s="2" t="str">
        <f t="shared" si="11"/>
        <v>Mexico</v>
      </c>
      <c r="C52" t="s">
        <v>292</v>
      </c>
      <c r="D52" t="s">
        <v>17</v>
      </c>
      <c r="E52" t="str">
        <f t="shared" si="10"/>
        <v>MexicoHPI</v>
      </c>
      <c r="F52" s="6">
        <v>50.492991718326849</v>
      </c>
      <c r="G52" s="6">
        <v>55.570002322713982</v>
      </c>
      <c r="H52" s="6">
        <v>55.418146369019475</v>
      </c>
      <c r="I52" s="6">
        <v>55.02102912258777</v>
      </c>
      <c r="J52" s="6">
        <v>55.017761135872199</v>
      </c>
      <c r="K52" s="6">
        <v>55.112800664319956</v>
      </c>
      <c r="L52" s="6">
        <v>55.17997311310382</v>
      </c>
      <c r="M52" s="6">
        <v>54.921410445951786</v>
      </c>
      <c r="N52" s="6">
        <v>53.687862353917993</v>
      </c>
      <c r="O52" s="6">
        <v>50.180444814723337</v>
      </c>
      <c r="P52" s="6">
        <v>32.724340268622164</v>
      </c>
      <c r="Q52" s="6">
        <f>AVERAGE(G58:O58)</f>
        <v>6.0429563234363659</v>
      </c>
      <c r="R52" s="58"/>
    </row>
    <row r="53" spans="2:18" hidden="1">
      <c r="B53" t="s">
        <v>738</v>
      </c>
      <c r="D53" t="s">
        <v>739</v>
      </c>
      <c r="G53" t="s">
        <v>801</v>
      </c>
      <c r="H53" t="s">
        <v>802</v>
      </c>
      <c r="I53" t="s">
        <v>803</v>
      </c>
      <c r="J53" t="s">
        <v>804</v>
      </c>
      <c r="K53" t="s">
        <v>805</v>
      </c>
      <c r="L53" t="s">
        <v>806</v>
      </c>
      <c r="M53" t="s">
        <v>807</v>
      </c>
      <c r="N53" t="s">
        <v>808</v>
      </c>
      <c r="O53" t="s">
        <v>809</v>
      </c>
      <c r="P53" t="s">
        <v>810</v>
      </c>
      <c r="Q53" s="6"/>
      <c r="R53" s="58"/>
    </row>
    <row r="54" spans="2:18" hidden="1">
      <c r="B54" s="2"/>
      <c r="D54" t="s">
        <v>750</v>
      </c>
      <c r="G54" t="s">
        <v>801</v>
      </c>
      <c r="H54" t="s">
        <v>811</v>
      </c>
      <c r="I54" t="s">
        <v>812</v>
      </c>
      <c r="J54" t="s">
        <v>813</v>
      </c>
      <c r="K54" t="s">
        <v>814</v>
      </c>
      <c r="L54" t="s">
        <v>815</v>
      </c>
      <c r="M54" t="s">
        <v>816</v>
      </c>
      <c r="N54" t="s">
        <v>817</v>
      </c>
      <c r="O54" t="s">
        <v>818</v>
      </c>
      <c r="P54" t="s">
        <v>819</v>
      </c>
      <c r="Q54" s="6"/>
      <c r="R54" s="58"/>
    </row>
    <row r="55" spans="2:18" hidden="1">
      <c r="Q55" s="6">
        <f t="shared" ref="Q55" si="12">AVERAGE(G59:O59)</f>
        <v>76.97499977027158</v>
      </c>
      <c r="R55" s="58"/>
    </row>
    <row r="56" spans="2:18" hidden="1">
      <c r="F56" t="s">
        <v>737</v>
      </c>
      <c r="G56">
        <v>1</v>
      </c>
      <c r="H56">
        <v>2</v>
      </c>
      <c r="I56">
        <v>3</v>
      </c>
      <c r="J56">
        <v>4</v>
      </c>
      <c r="K56">
        <v>5</v>
      </c>
      <c r="L56">
        <v>6</v>
      </c>
      <c r="M56">
        <v>7</v>
      </c>
      <c r="N56">
        <v>8</v>
      </c>
      <c r="O56">
        <v>9</v>
      </c>
      <c r="P56">
        <v>10</v>
      </c>
      <c r="Q56" s="6">
        <v>49.344036459235866</v>
      </c>
      <c r="R56" s="57">
        <f>(Q56-F60)/Q56</f>
        <v>5.3583283126974246E-2</v>
      </c>
    </row>
    <row r="57" spans="2:18" hidden="1">
      <c r="B57" s="2" t="s">
        <v>21</v>
      </c>
      <c r="C57" t="s">
        <v>207</v>
      </c>
      <c r="D57" t="s">
        <v>362</v>
      </c>
      <c r="E57" t="str">
        <f>B57&amp;D57</f>
        <v>ArgentinaCarbon Footprint</v>
      </c>
      <c r="F57" s="6">
        <v>6.4813427925109899</v>
      </c>
      <c r="G57" s="6">
        <v>2.0224126689130135</v>
      </c>
      <c r="H57" s="6">
        <v>2.8714179053201772</v>
      </c>
      <c r="I57" s="6">
        <v>3.7596234520799068</v>
      </c>
      <c r="J57" s="6">
        <v>4.277326854386871</v>
      </c>
      <c r="K57" s="6">
        <v>4.8504300177534949</v>
      </c>
      <c r="L57" s="6">
        <v>5.5236343184851746</v>
      </c>
      <c r="M57" s="6">
        <v>6.329539407683245</v>
      </c>
      <c r="N57" s="6">
        <v>7.4090462932212633</v>
      </c>
      <c r="O57" s="6">
        <v>9.1940571981617953</v>
      </c>
      <c r="P57" s="6">
        <v>18.575939809104963</v>
      </c>
      <c r="R57" s="58"/>
    </row>
    <row r="58" spans="2:18" hidden="1">
      <c r="B58" s="2" t="str">
        <f>B57</f>
        <v>Argentina</v>
      </c>
      <c r="C58" t="s">
        <v>207</v>
      </c>
      <c r="D58" t="s">
        <v>9</v>
      </c>
      <c r="E58" t="str">
        <f t="shared" ref="E58:E60" si="13">B58&amp;D58</f>
        <v>ArgentinaLadder</v>
      </c>
      <c r="F58" s="6">
        <v>6.0855607986450195</v>
      </c>
      <c r="G58" s="6">
        <v>5.2343824235441145</v>
      </c>
      <c r="H58" s="6">
        <v>5.6950362976708426</v>
      </c>
      <c r="I58" s="6">
        <v>5.9092281513558991</v>
      </c>
      <c r="J58" s="6">
        <v>6.0503127186180725</v>
      </c>
      <c r="K58" s="6">
        <v>6.1556901717975698</v>
      </c>
      <c r="L58" s="6">
        <v>6.2398324431355441</v>
      </c>
      <c r="M58" s="6">
        <v>6.3098790938808005</v>
      </c>
      <c r="N58" s="6">
        <v>6.3698820254826272</v>
      </c>
      <c r="O58" s="6">
        <v>6.4223635854418193</v>
      </c>
      <c r="P58" s="6">
        <v>6.4690010755229155</v>
      </c>
      <c r="R58" s="58"/>
    </row>
    <row r="59" spans="2:18" hidden="1">
      <c r="B59" s="2" t="str">
        <f t="shared" ref="B59:B60" si="14">B58</f>
        <v>Argentina</v>
      </c>
      <c r="C59" t="s">
        <v>207</v>
      </c>
      <c r="D59" t="s">
        <v>736</v>
      </c>
      <c r="E59" t="str">
        <f t="shared" si="13"/>
        <v>ArgentinaLife Exp</v>
      </c>
      <c r="F59" s="6">
        <v>77.284000000000006</v>
      </c>
      <c r="G59" s="6">
        <v>74.313168439778352</v>
      </c>
      <c r="H59" s="6">
        <v>75.015537562642251</v>
      </c>
      <c r="I59" s="6">
        <v>75.702087561117338</v>
      </c>
      <c r="J59" s="6">
        <v>76.372818435203598</v>
      </c>
      <c r="K59" s="6">
        <v>77.027730184901003</v>
      </c>
      <c r="L59" s="6">
        <v>77.666822810209581</v>
      </c>
      <c r="M59" s="6">
        <v>78.290096311129361</v>
      </c>
      <c r="N59" s="6">
        <v>78.897550687660299</v>
      </c>
      <c r="O59" s="6">
        <v>79.489185939802425</v>
      </c>
      <c r="P59" s="6">
        <v>80.06500206755571</v>
      </c>
      <c r="Q59" s="6">
        <f>AVERAGE(G65:O65)</f>
        <v>4.0884224374261526</v>
      </c>
      <c r="R59" s="58"/>
    </row>
    <row r="60" spans="2:18" hidden="1">
      <c r="B60" s="2" t="str">
        <f t="shared" si="14"/>
        <v>Argentina</v>
      </c>
      <c r="C60" t="s">
        <v>207</v>
      </c>
      <c r="D60" t="s">
        <v>17</v>
      </c>
      <c r="E60" t="str">
        <f t="shared" si="13"/>
        <v>ArgentinaHPI</v>
      </c>
      <c r="F60" s="6">
        <v>46.700020983012891</v>
      </c>
      <c r="G60" s="6">
        <v>48.783765816639153</v>
      </c>
      <c r="H60" s="6">
        <v>50.886417081666401</v>
      </c>
      <c r="I60" s="6">
        <v>50.755925395469703</v>
      </c>
      <c r="J60" s="6">
        <v>51.101803845432322</v>
      </c>
      <c r="K60" s="6">
        <v>51.00772778420594</v>
      </c>
      <c r="L60" s="6">
        <v>50.49863175097861</v>
      </c>
      <c r="M60" s="6">
        <v>49.591290018771957</v>
      </c>
      <c r="N60" s="6">
        <v>48.05602968940476</v>
      </c>
      <c r="O60" s="6">
        <v>45.197022759047535</v>
      </c>
      <c r="P60" s="6">
        <v>32.766592228898617</v>
      </c>
      <c r="Q60" s="6">
        <f>AVERAGE(G66:O66)</f>
        <v>6.0510912249098503</v>
      </c>
      <c r="R60" s="58"/>
    </row>
    <row r="61" spans="2:18" hidden="1">
      <c r="B61" t="s">
        <v>738</v>
      </c>
      <c r="D61" t="s">
        <v>739</v>
      </c>
      <c r="G61" t="s">
        <v>801</v>
      </c>
      <c r="H61" t="s">
        <v>820</v>
      </c>
      <c r="I61" t="s">
        <v>821</v>
      </c>
      <c r="J61" t="s">
        <v>822</v>
      </c>
      <c r="K61" t="s">
        <v>823</v>
      </c>
      <c r="L61" t="s">
        <v>824</v>
      </c>
      <c r="M61" t="s">
        <v>825</v>
      </c>
      <c r="N61" t="s">
        <v>826</v>
      </c>
      <c r="O61" t="s">
        <v>827</v>
      </c>
      <c r="P61" t="s">
        <v>828</v>
      </c>
      <c r="Q61" s="6"/>
    </row>
    <row r="62" spans="2:18" hidden="1">
      <c r="B62" s="2"/>
      <c r="D62" t="s">
        <v>750</v>
      </c>
      <c r="G62" t="s">
        <v>801</v>
      </c>
      <c r="H62" t="s">
        <v>829</v>
      </c>
      <c r="I62" t="s">
        <v>830</v>
      </c>
      <c r="J62" t="s">
        <v>831</v>
      </c>
      <c r="K62" t="s">
        <v>832</v>
      </c>
      <c r="L62" t="s">
        <v>833</v>
      </c>
      <c r="M62" t="s">
        <v>834</v>
      </c>
      <c r="N62" t="s">
        <v>835</v>
      </c>
      <c r="O62" t="s">
        <v>836</v>
      </c>
      <c r="P62" t="s">
        <v>837</v>
      </c>
      <c r="Q62" s="6"/>
    </row>
    <row r="63" spans="2:18" hidden="1">
      <c r="Q63" s="6">
        <f t="shared" ref="Q63" si="15">AVERAGE(G67:O67)</f>
        <v>77.030963948930889</v>
      </c>
      <c r="R63" s="58"/>
    </row>
    <row r="64" spans="2:18" hidden="1">
      <c r="F64" t="s">
        <v>737</v>
      </c>
      <c r="G64">
        <v>1</v>
      </c>
      <c r="H64">
        <v>2</v>
      </c>
      <c r="I64">
        <v>3</v>
      </c>
      <c r="J64">
        <v>4</v>
      </c>
      <c r="K64">
        <v>5</v>
      </c>
      <c r="L64">
        <v>6</v>
      </c>
      <c r="M64">
        <v>7</v>
      </c>
      <c r="N64">
        <v>8</v>
      </c>
      <c r="O64">
        <v>9</v>
      </c>
      <c r="P64">
        <v>10</v>
      </c>
      <c r="Q64" s="6">
        <v>52.316710895654246</v>
      </c>
      <c r="R64" s="57">
        <f>(Q64-F68)/Q64</f>
        <v>5.0680387616351748E-2</v>
      </c>
    </row>
    <row r="65" spans="2:18" hidden="1">
      <c r="B65" s="2" t="s">
        <v>124</v>
      </c>
      <c r="C65" t="s">
        <v>310</v>
      </c>
      <c r="D65" t="s">
        <v>362</v>
      </c>
      <c r="E65" t="str">
        <f>B65&amp;D65</f>
        <v>PanamaCarbon Footprint</v>
      </c>
      <c r="F65" s="6">
        <v>5.4538984298706001</v>
      </c>
      <c r="G65" s="6">
        <v>1.2677173279104481</v>
      </c>
      <c r="H65" s="6">
        <v>1.9275263596040217</v>
      </c>
      <c r="I65" s="6">
        <v>2.6591362427095153</v>
      </c>
      <c r="J65" s="6">
        <v>3.2811446863678713</v>
      </c>
      <c r="K65" s="6">
        <v>3.848352589119012</v>
      </c>
      <c r="L65" s="6">
        <v>4.4465608126504064</v>
      </c>
      <c r="M65" s="6">
        <v>5.1683704859044761</v>
      </c>
      <c r="N65" s="6">
        <v>6.1827842959561892</v>
      </c>
      <c r="O65" s="6">
        <v>8.0142091366134398</v>
      </c>
      <c r="P65" s="6">
        <v>17.74318236187062</v>
      </c>
      <c r="R65" s="58"/>
    </row>
    <row r="66" spans="2:18" hidden="1">
      <c r="B66" s="2" t="str">
        <f>B65</f>
        <v>Panama</v>
      </c>
      <c r="C66" t="s">
        <v>310</v>
      </c>
      <c r="D66" t="s">
        <v>9</v>
      </c>
      <c r="E66" t="str">
        <f t="shared" ref="E66:E68" si="16">B66&amp;D66</f>
        <v>PanamaLadder</v>
      </c>
      <c r="F66" s="6">
        <v>6.0859551429748535</v>
      </c>
      <c r="G66" s="6">
        <v>5.38942237305137</v>
      </c>
      <c r="H66" s="6">
        <v>5.7663827474070226</v>
      </c>
      <c r="I66" s="6">
        <v>5.9416593398423183</v>
      </c>
      <c r="J66" s="6">
        <v>6.0571110798103689</v>
      </c>
      <c r="K66" s="6">
        <v>6.1433431217626753</v>
      </c>
      <c r="L66" s="6">
        <v>6.2121980774771508</v>
      </c>
      <c r="M66" s="6">
        <v>6.2695183632065348</v>
      </c>
      <c r="N66" s="6">
        <v>6.318619714197971</v>
      </c>
      <c r="O66" s="6">
        <v>6.3615662074332429</v>
      </c>
      <c r="P66" s="6">
        <v>6.3997304055598878</v>
      </c>
      <c r="R66" s="58"/>
    </row>
    <row r="67" spans="2:18" hidden="1">
      <c r="B67" s="2" t="str">
        <f t="shared" ref="B67:B68" si="17">B66</f>
        <v>Panama</v>
      </c>
      <c r="C67" t="s">
        <v>310</v>
      </c>
      <c r="D67" t="s">
        <v>736</v>
      </c>
      <c r="E67" t="str">
        <f t="shared" si="16"/>
        <v>PanamaLife Exp</v>
      </c>
      <c r="F67" s="6">
        <v>77.81</v>
      </c>
      <c r="G67" s="6">
        <v>73.407540455586172</v>
      </c>
      <c r="H67" s="6">
        <v>73.806117039854087</v>
      </c>
      <c r="I67" s="6">
        <v>74.422099033722688</v>
      </c>
      <c r="J67" s="6">
        <v>75.255486437191976</v>
      </c>
      <c r="K67" s="6">
        <v>76.306279250261952</v>
      </c>
      <c r="L67" s="6">
        <v>77.574477472932585</v>
      </c>
      <c r="M67" s="6">
        <v>79.060081105203935</v>
      </c>
      <c r="N67" s="6">
        <v>80.763090147075943</v>
      </c>
      <c r="O67" s="6">
        <v>82.683504598548652</v>
      </c>
      <c r="P67" s="6">
        <v>84.821324459622048</v>
      </c>
      <c r="Q67" s="6">
        <f>AVERAGE(G73:O73)</f>
        <v>3.2950845091690968</v>
      </c>
      <c r="R67" s="58"/>
    </row>
    <row r="68" spans="2:18" hidden="1">
      <c r="B68" s="2" t="str">
        <f t="shared" si="17"/>
        <v>Panama</v>
      </c>
      <c r="C68" t="s">
        <v>310</v>
      </c>
      <c r="D68" t="s">
        <v>17</v>
      </c>
      <c r="E68" t="str">
        <f t="shared" si="16"/>
        <v>PanamaHPI</v>
      </c>
      <c r="F68" s="6">
        <v>49.665279708649877</v>
      </c>
      <c r="G68" s="6">
        <v>51.566525935097076</v>
      </c>
      <c r="H68" s="6">
        <v>53.145261263663606</v>
      </c>
      <c r="I68" s="6">
        <v>52.956213013616278</v>
      </c>
      <c r="J68" s="6">
        <v>52.887456533227834</v>
      </c>
      <c r="K68" s="6">
        <v>53.000642600354894</v>
      </c>
      <c r="L68" s="6">
        <v>53.122809560494794</v>
      </c>
      <c r="M68" s="6">
        <v>53.039325537942744</v>
      </c>
      <c r="N68" s="6">
        <v>52.357160518267094</v>
      </c>
      <c r="O68" s="6">
        <v>49.986939859572146</v>
      </c>
      <c r="P68" s="6">
        <v>36.188150235499059</v>
      </c>
      <c r="Q68" s="6">
        <f>AVERAGE(G74:O74)</f>
        <v>6.4429567379871528</v>
      </c>
      <c r="R68" s="58"/>
    </row>
    <row r="69" spans="2:18" hidden="1">
      <c r="B69" t="s">
        <v>738</v>
      </c>
      <c r="D69" t="s">
        <v>739</v>
      </c>
      <c r="F69" s="6"/>
      <c r="G69" t="s">
        <v>838</v>
      </c>
      <c r="H69" t="s">
        <v>839</v>
      </c>
      <c r="I69" t="s">
        <v>840</v>
      </c>
      <c r="J69" t="s">
        <v>841</v>
      </c>
      <c r="K69" t="s">
        <v>842</v>
      </c>
      <c r="L69" t="s">
        <v>843</v>
      </c>
      <c r="M69" t="s">
        <v>844</v>
      </c>
      <c r="N69" t="s">
        <v>845</v>
      </c>
      <c r="O69" t="s">
        <v>846</v>
      </c>
      <c r="P69" t="s">
        <v>847</v>
      </c>
      <c r="Q69" s="6"/>
      <c r="R69" s="58"/>
    </row>
    <row r="70" spans="2:18" hidden="1">
      <c r="B70" s="2"/>
      <c r="D70" t="s">
        <v>750</v>
      </c>
      <c r="F70" s="6"/>
      <c r="G70" t="s">
        <v>848</v>
      </c>
      <c r="H70" t="s">
        <v>849</v>
      </c>
      <c r="I70" t="s">
        <v>850</v>
      </c>
      <c r="J70" t="s">
        <v>851</v>
      </c>
      <c r="K70" t="s">
        <v>852</v>
      </c>
      <c r="L70" t="s">
        <v>853</v>
      </c>
      <c r="M70" t="s">
        <v>854</v>
      </c>
      <c r="N70" t="s">
        <v>855</v>
      </c>
      <c r="O70" t="s">
        <v>856</v>
      </c>
      <c r="P70" t="s">
        <v>857</v>
      </c>
      <c r="Q70" s="6"/>
      <c r="R70" s="58"/>
    </row>
    <row r="71" spans="2:18" hidden="1">
      <c r="Q71" s="6">
        <f t="shared" ref="Q71" si="18">AVERAGE(G75:O75)</f>
        <v>75.088387864998211</v>
      </c>
      <c r="R71" s="58"/>
    </row>
    <row r="72" spans="2:18" hidden="1">
      <c r="F72" t="s">
        <v>737</v>
      </c>
      <c r="G72">
        <v>1</v>
      </c>
      <c r="H72">
        <v>2</v>
      </c>
      <c r="I72">
        <v>3</v>
      </c>
      <c r="J72">
        <v>4</v>
      </c>
      <c r="K72">
        <v>5</v>
      </c>
      <c r="L72">
        <v>6</v>
      </c>
      <c r="M72">
        <v>7</v>
      </c>
      <c r="N72">
        <v>8</v>
      </c>
      <c r="O72">
        <v>9</v>
      </c>
      <c r="P72">
        <v>10</v>
      </c>
      <c r="Q72" s="6">
        <v>55.802771766101721</v>
      </c>
      <c r="R72" s="57">
        <f>(Q72-F76)/Q72</f>
        <v>6.403646102758033E-2</v>
      </c>
    </row>
    <row r="73" spans="2:18" hidden="1">
      <c r="B73" s="2" t="s">
        <v>35</v>
      </c>
      <c r="C73" t="s">
        <v>221</v>
      </c>
      <c r="D73" t="s">
        <v>362</v>
      </c>
      <c r="E73" t="str">
        <f>B73&amp;D73</f>
        <v>BrazilCarbon Footprint</v>
      </c>
      <c r="F73" s="6">
        <v>4.5984663963317898</v>
      </c>
      <c r="G73" s="6">
        <v>1.5360082837632869</v>
      </c>
      <c r="H73" s="6">
        <v>1.8304099648657006</v>
      </c>
      <c r="I73" s="6">
        <v>2.4312131179771055</v>
      </c>
      <c r="J73" s="6">
        <v>2.8341155063096806</v>
      </c>
      <c r="K73" s="6">
        <v>3.0739165354135332</v>
      </c>
      <c r="L73" s="6">
        <v>3.4299186372675785</v>
      </c>
      <c r="M73" s="6">
        <v>3.8708210985989364</v>
      </c>
      <c r="N73" s="6">
        <v>4.5638244313381078</v>
      </c>
      <c r="O73" s="6">
        <v>6.085533006987939</v>
      </c>
      <c r="P73" s="6">
        <v>16.328903380796021</v>
      </c>
      <c r="R73" s="58"/>
    </row>
    <row r="74" spans="2:18" hidden="1">
      <c r="B74" s="2" t="str">
        <f>B73</f>
        <v>Brazil</v>
      </c>
      <c r="C74" t="s">
        <v>221</v>
      </c>
      <c r="D74" t="s">
        <v>9</v>
      </c>
      <c r="E74" t="str">
        <f t="shared" ref="E74:E76" si="19">B74&amp;D74</f>
        <v>BrazilLadder</v>
      </c>
      <c r="F74" s="6">
        <v>6.4511489868164063</v>
      </c>
      <c r="G74" s="6">
        <v>6.2874792076968218</v>
      </c>
      <c r="H74" s="6">
        <v>6.3760565494554919</v>
      </c>
      <c r="I74" s="6">
        <v>6.4172426679088561</v>
      </c>
      <c r="J74" s="6">
        <v>6.4443712706042016</v>
      </c>
      <c r="K74" s="6">
        <v>6.4646338912141612</v>
      </c>
      <c r="L74" s="6">
        <v>6.4808132813013151</v>
      </c>
      <c r="M74" s="6">
        <v>6.4942822793291173</v>
      </c>
      <c r="N74" s="6">
        <v>6.5058200096675254</v>
      </c>
      <c r="O74" s="6">
        <v>6.5159114847068835</v>
      </c>
      <c r="P74" s="6">
        <v>6.5248792262796877</v>
      </c>
      <c r="R74" s="58"/>
    </row>
    <row r="75" spans="2:18" hidden="1">
      <c r="B75" s="2" t="str">
        <f t="shared" ref="B75:B76" si="20">B74</f>
        <v>Brazil</v>
      </c>
      <c r="C75" t="s">
        <v>221</v>
      </c>
      <c r="D75" t="s">
        <v>736</v>
      </c>
      <c r="E75" t="str">
        <f t="shared" si="19"/>
        <v>BrazilLife Exp</v>
      </c>
      <c r="F75" s="6">
        <v>75.337999999999994</v>
      </c>
      <c r="G75" s="6">
        <v>71.711960455281115</v>
      </c>
      <c r="H75" s="6">
        <v>72.824309316263736</v>
      </c>
      <c r="I75" s="6">
        <v>73.821697316437778</v>
      </c>
      <c r="J75" s="6">
        <v>74.704124455803253</v>
      </c>
      <c r="K75" s="6">
        <v>75.47159073436012</v>
      </c>
      <c r="L75" s="6">
        <v>76.124096152108422</v>
      </c>
      <c r="M75" s="6">
        <v>76.661640709048186</v>
      </c>
      <c r="N75" s="6">
        <v>77.084224405179327</v>
      </c>
      <c r="O75" s="6">
        <v>77.391847240501917</v>
      </c>
      <c r="P75" s="6">
        <v>77.584509215015899</v>
      </c>
      <c r="Q75" s="6">
        <f>AVERAGE(G81:O81)</f>
        <v>4.1484778222257574</v>
      </c>
      <c r="R75" s="58"/>
    </row>
    <row r="76" spans="2:18" hidden="1">
      <c r="B76" s="2" t="str">
        <f t="shared" si="20"/>
        <v>Brazil</v>
      </c>
      <c r="C76" t="s">
        <v>221</v>
      </c>
      <c r="D76" t="s">
        <v>17</v>
      </c>
      <c r="E76" t="str">
        <f t="shared" si="19"/>
        <v>BrazilHPI</v>
      </c>
      <c r="F76" s="6">
        <v>52.229359746670788</v>
      </c>
      <c r="G76" s="6">
        <v>56.545892124563444</v>
      </c>
      <c r="H76" s="6">
        <v>57.600292509619074</v>
      </c>
      <c r="I76" s="6">
        <v>57.016336447535032</v>
      </c>
      <c r="J76" s="6">
        <v>56.894443588442329</v>
      </c>
      <c r="K76" s="6">
        <v>57.136098558848325</v>
      </c>
      <c r="L76" s="6">
        <v>56.832048559218364</v>
      </c>
      <c r="M76" s="6">
        <v>56.127940282636771</v>
      </c>
      <c r="N76" s="6">
        <v>54.57330612100742</v>
      </c>
      <c r="O76" s="6">
        <v>50.824932669524102</v>
      </c>
      <c r="P76" s="6">
        <v>33.867674330197907</v>
      </c>
      <c r="Q76" s="6">
        <f>AVERAGE(G82:O82)</f>
        <v>5.903689182755012</v>
      </c>
      <c r="R76" s="58"/>
    </row>
    <row r="77" spans="2:18" hidden="1">
      <c r="B77" t="s">
        <v>738</v>
      </c>
      <c r="D77" t="s">
        <v>739</v>
      </c>
      <c r="F77" s="6"/>
      <c r="G77" t="s">
        <v>801</v>
      </c>
      <c r="H77" t="s">
        <v>858</v>
      </c>
      <c r="I77" t="s">
        <v>859</v>
      </c>
      <c r="J77" t="s">
        <v>860</v>
      </c>
      <c r="K77" t="s">
        <v>861</v>
      </c>
      <c r="L77" t="s">
        <v>862</v>
      </c>
      <c r="M77" t="s">
        <v>863</v>
      </c>
      <c r="N77" t="s">
        <v>864</v>
      </c>
      <c r="O77" t="s">
        <v>865</v>
      </c>
      <c r="P77" t="s">
        <v>866</v>
      </c>
      <c r="Q77" s="6"/>
      <c r="R77" s="58"/>
    </row>
    <row r="78" spans="2:18" hidden="1">
      <c r="B78" s="2"/>
      <c r="D78" t="s">
        <v>750</v>
      </c>
      <c r="F78" s="6"/>
      <c r="G78" t="s">
        <v>801</v>
      </c>
      <c r="H78" t="s">
        <v>867</v>
      </c>
      <c r="I78" t="s">
        <v>868</v>
      </c>
      <c r="J78" t="s">
        <v>869</v>
      </c>
      <c r="K78" t="s">
        <v>870</v>
      </c>
      <c r="L78" t="s">
        <v>871</v>
      </c>
      <c r="M78" t="s">
        <v>872</v>
      </c>
      <c r="N78" t="s">
        <v>873</v>
      </c>
      <c r="O78" t="s">
        <v>874</v>
      </c>
      <c r="P78" t="s">
        <v>875</v>
      </c>
      <c r="Q78" s="6"/>
      <c r="R78" s="58"/>
    </row>
    <row r="79" spans="2:18" hidden="1">
      <c r="Q79" s="6">
        <f t="shared" ref="Q79" si="21">AVERAGE(G83:O83)</f>
        <v>79.298718971500861</v>
      </c>
      <c r="R79" s="58"/>
    </row>
    <row r="80" spans="2:18" hidden="1">
      <c r="F80" t="s">
        <v>737</v>
      </c>
      <c r="G80">
        <v>1</v>
      </c>
      <c r="H80">
        <v>2</v>
      </c>
      <c r="I80">
        <v>3</v>
      </c>
      <c r="J80">
        <v>4</v>
      </c>
      <c r="K80">
        <v>5</v>
      </c>
      <c r="L80">
        <v>6</v>
      </c>
      <c r="M80">
        <v>7</v>
      </c>
      <c r="N80">
        <v>8</v>
      </c>
      <c r="O80">
        <v>9</v>
      </c>
      <c r="P80">
        <v>10</v>
      </c>
      <c r="Q80" s="6">
        <v>53.263528469216816</v>
      </c>
      <c r="R80" s="57">
        <f>(Q80-F84)/Q80</f>
        <v>8.1961638575102566E-2</v>
      </c>
    </row>
    <row r="81" spans="2:18" hidden="1">
      <c r="B81" s="2" t="s">
        <v>44</v>
      </c>
      <c r="C81" t="s">
        <v>230</v>
      </c>
      <c r="D81" t="s">
        <v>362</v>
      </c>
      <c r="E81" t="str">
        <f>B81&amp;D81</f>
        <v>ChileCarbon Footprint</v>
      </c>
      <c r="F81" s="6">
        <v>6.2812657356262198</v>
      </c>
      <c r="G81" s="6">
        <v>1.6790045684805031</v>
      </c>
      <c r="H81" s="6">
        <v>2.0482055336654463</v>
      </c>
      <c r="I81" s="6">
        <v>2.7657073978379549</v>
      </c>
      <c r="J81" s="6">
        <v>3.2726088071506996</v>
      </c>
      <c r="K81" s="6">
        <v>3.7780100828063761</v>
      </c>
      <c r="L81" s="6">
        <v>4.2775114367394931</v>
      </c>
      <c r="M81" s="6">
        <v>4.9489132780999778</v>
      </c>
      <c r="N81" s="6">
        <v>6.0617163350016954</v>
      </c>
      <c r="O81" s="6">
        <v>8.5046229602496748</v>
      </c>
      <c r="P81" s="6">
        <v>25.476356956230376</v>
      </c>
      <c r="R81" s="58"/>
    </row>
    <row r="82" spans="2:18" hidden="1">
      <c r="B82" s="2" t="str">
        <f>B81</f>
        <v>Chile</v>
      </c>
      <c r="C82" t="s">
        <v>230</v>
      </c>
      <c r="D82" t="s">
        <v>9</v>
      </c>
      <c r="E82" t="str">
        <f t="shared" ref="E82:E84" si="22">B82&amp;D82</f>
        <v>ChileLadder</v>
      </c>
      <c r="F82" s="6">
        <v>5.9422502517700195</v>
      </c>
      <c r="G82" s="6">
        <v>5.1718535292285432</v>
      </c>
      <c r="H82" s="6">
        <v>5.588788739561152</v>
      </c>
      <c r="I82" s="6">
        <v>5.7826525722207744</v>
      </c>
      <c r="J82" s="6">
        <v>5.9103474143354804</v>
      </c>
      <c r="K82" s="6">
        <v>6.0057239498937616</v>
      </c>
      <c r="L82" s="6">
        <v>6.0818806427353591</v>
      </c>
      <c r="M82" s="6">
        <v>6.1452794692771588</v>
      </c>
      <c r="N82" s="6">
        <v>6.1995877825533849</v>
      </c>
      <c r="O82" s="6">
        <v>6.2470885449894977</v>
      </c>
      <c r="P82" s="6">
        <v>6.2892998729050813</v>
      </c>
      <c r="R82" s="58"/>
    </row>
    <row r="83" spans="2:18" hidden="1">
      <c r="B83" s="2" t="str">
        <f t="shared" ref="B83:B84" si="23">B82</f>
        <v>Chile</v>
      </c>
      <c r="C83" t="s">
        <v>230</v>
      </c>
      <c r="D83" t="s">
        <v>736</v>
      </c>
      <c r="E83" t="str">
        <f t="shared" si="22"/>
        <v>ChileLife Exp</v>
      </c>
      <c r="F83" s="6">
        <v>80.325999999999993</v>
      </c>
      <c r="G83" s="6">
        <v>74.666620133820501</v>
      </c>
      <c r="H83" s="6">
        <v>75.127338017346474</v>
      </c>
      <c r="I83" s="6">
        <v>75.886901683398506</v>
      </c>
      <c r="J83" s="6">
        <v>76.945311131976567</v>
      </c>
      <c r="K83" s="6">
        <v>78.3025663630807</v>
      </c>
      <c r="L83" s="6">
        <v>79.958667376710878</v>
      </c>
      <c r="M83" s="6">
        <v>81.913614172867085</v>
      </c>
      <c r="N83" s="6">
        <v>84.167406751549379</v>
      </c>
      <c r="O83" s="6">
        <v>86.720045112757703</v>
      </c>
      <c r="P83" s="6">
        <v>89.57152925649207</v>
      </c>
      <c r="Q83" s="6">
        <f>AVERAGE(G89:O89)</f>
        <v>7.5346162584664107</v>
      </c>
      <c r="R83" s="58"/>
    </row>
    <row r="84" spans="2:18" hidden="1">
      <c r="B84" s="2" t="str">
        <f t="shared" si="23"/>
        <v>Chile</v>
      </c>
      <c r="C84" t="s">
        <v>230</v>
      </c>
      <c r="D84" t="s">
        <v>17</v>
      </c>
      <c r="E84" t="str">
        <f t="shared" si="22"/>
        <v>ChileHPI</v>
      </c>
      <c r="F84" s="6">
        <v>48.897962399588181</v>
      </c>
      <c r="G84" s="6">
        <v>49.674630035951765</v>
      </c>
      <c r="H84" s="6">
        <v>52.678456370753047</v>
      </c>
      <c r="I84" s="6">
        <v>52.880975953469736</v>
      </c>
      <c r="J84" s="6">
        <v>53.510625018159679</v>
      </c>
      <c r="K84" s="6">
        <v>54.183350071029793</v>
      </c>
      <c r="L84" s="6">
        <v>55.011548153362064</v>
      </c>
      <c r="M84" s="6">
        <v>55.510010341209259</v>
      </c>
      <c r="N84" s="6">
        <v>54.980874502883822</v>
      </c>
      <c r="O84" s="6">
        <v>51.519702926902184</v>
      </c>
      <c r="P84" s="6">
        <v>30.965241877149147</v>
      </c>
      <c r="Q84" s="6">
        <f>AVERAGE(G90:O90)</f>
        <v>7.2378945832347705</v>
      </c>
      <c r="R84" s="58"/>
    </row>
    <row r="85" spans="2:18" hidden="1">
      <c r="B85" t="s">
        <v>738</v>
      </c>
      <c r="D85" t="s">
        <v>739</v>
      </c>
      <c r="F85" s="6"/>
      <c r="G85" t="s">
        <v>801</v>
      </c>
      <c r="H85" t="s">
        <v>876</v>
      </c>
      <c r="I85" t="s">
        <v>877</v>
      </c>
      <c r="J85" t="s">
        <v>878</v>
      </c>
      <c r="K85" t="s">
        <v>879</v>
      </c>
      <c r="L85" t="s">
        <v>880</v>
      </c>
      <c r="M85" t="s">
        <v>881</v>
      </c>
      <c r="N85" t="s">
        <v>882</v>
      </c>
      <c r="O85" t="s">
        <v>883</v>
      </c>
      <c r="P85" t="s">
        <v>884</v>
      </c>
      <c r="Q85" s="6"/>
      <c r="R85" s="58"/>
    </row>
    <row r="86" spans="2:18" hidden="1">
      <c r="B86" s="2"/>
      <c r="D86" t="s">
        <v>750</v>
      </c>
      <c r="F86" s="6"/>
      <c r="G86" t="s">
        <v>801</v>
      </c>
      <c r="H86" t="s">
        <v>885</v>
      </c>
      <c r="I86" t="s">
        <v>886</v>
      </c>
      <c r="J86" t="s">
        <v>887</v>
      </c>
      <c r="K86" t="s">
        <v>888</v>
      </c>
      <c r="L86" t="s">
        <v>889</v>
      </c>
      <c r="M86" t="s">
        <v>890</v>
      </c>
      <c r="N86" t="s">
        <v>891</v>
      </c>
      <c r="O86" t="s">
        <v>892</v>
      </c>
      <c r="P86" t="s">
        <v>893</v>
      </c>
      <c r="Q86" s="6"/>
      <c r="R86" s="58"/>
    </row>
    <row r="87" spans="2:18" hidden="1">
      <c r="Q87" s="6">
        <f t="shared" ref="Q87" si="24">AVERAGE(G91:O91)</f>
        <v>82.69536510907011</v>
      </c>
      <c r="R87" s="58"/>
    </row>
    <row r="88" spans="2:18" hidden="1">
      <c r="F88" t="s">
        <v>737</v>
      </c>
      <c r="G88">
        <v>1</v>
      </c>
      <c r="H88">
        <v>2</v>
      </c>
      <c r="I88">
        <v>3</v>
      </c>
      <c r="J88">
        <v>4</v>
      </c>
      <c r="K88">
        <v>5</v>
      </c>
      <c r="L88">
        <v>6</v>
      </c>
      <c r="M88">
        <v>7</v>
      </c>
      <c r="N88">
        <v>8</v>
      </c>
      <c r="O88">
        <v>9</v>
      </c>
      <c r="P88">
        <v>10</v>
      </c>
      <c r="Q88" s="6">
        <v>57.415338032519649</v>
      </c>
      <c r="R88" s="57">
        <f>(Q88-F92)/Q88</f>
        <v>5.9776288424472655E-2</v>
      </c>
    </row>
    <row r="89" spans="2:18" hidden="1">
      <c r="B89" s="2" t="s">
        <v>146</v>
      </c>
      <c r="C89" t="s">
        <v>332</v>
      </c>
      <c r="D89" t="s">
        <v>362</v>
      </c>
      <c r="E89" t="str">
        <f>B89&amp;D89</f>
        <v>SwedenCarbon Footprint</v>
      </c>
      <c r="F89" s="6">
        <v>9.5101871490478498</v>
      </c>
      <c r="G89" s="6">
        <v>2.8156935599898225</v>
      </c>
      <c r="H89" s="6">
        <v>4.404090260398112</v>
      </c>
      <c r="I89" s="6">
        <v>5.655587026780406</v>
      </c>
      <c r="J89" s="6">
        <v>6.4731853912973127</v>
      </c>
      <c r="K89" s="6">
        <v>7.3466832469425256</v>
      </c>
      <c r="L89" s="6">
        <v>8.237381056050932</v>
      </c>
      <c r="M89" s="6">
        <v>9.2685790866081792</v>
      </c>
      <c r="N89" s="6">
        <v>10.65607569571994</v>
      </c>
      <c r="O89" s="6">
        <v>12.954271002410461</v>
      </c>
      <c r="P89" s="6">
        <v>27.290325164280802</v>
      </c>
      <c r="R89" s="58"/>
    </row>
    <row r="90" spans="2:18" hidden="1">
      <c r="B90" s="2" t="str">
        <f>B89</f>
        <v>Sweden</v>
      </c>
      <c r="C90" t="s">
        <v>332</v>
      </c>
      <c r="D90" t="s">
        <v>9</v>
      </c>
      <c r="E90" t="str">
        <f t="shared" ref="E90:E92" si="25">B90&amp;D90</f>
        <v>SwedenLadder</v>
      </c>
      <c r="F90" s="6">
        <v>7.3980927467346191</v>
      </c>
      <c r="G90" s="6">
        <v>6.777310450202652</v>
      </c>
      <c r="H90" s="6">
        <v>6.6910276956344985</v>
      </c>
      <c r="I90" s="6">
        <v>7.0724239868482437</v>
      </c>
      <c r="J90" s="6">
        <v>6.9098372259466716</v>
      </c>
      <c r="K90" s="6">
        <v>7.3446310787767652</v>
      </c>
      <c r="L90" s="6">
        <v>7.552031599489859</v>
      </c>
      <c r="M90" s="6">
        <v>7.4468341526690187</v>
      </c>
      <c r="N90" s="6">
        <v>7.5878272201361439</v>
      </c>
      <c r="O90" s="6">
        <v>7.7591278394090821</v>
      </c>
      <c r="P90" s="6">
        <v>7.8350052435239004</v>
      </c>
      <c r="R90" s="58"/>
    </row>
    <row r="91" spans="2:18" hidden="1">
      <c r="B91" s="2" t="str">
        <f t="shared" ref="B91:B92" si="26">B90</f>
        <v>Sweden</v>
      </c>
      <c r="C91" t="s">
        <v>332</v>
      </c>
      <c r="D91" t="s">
        <v>736</v>
      </c>
      <c r="E91" t="str">
        <f t="shared" si="25"/>
        <v>SwedenLife Exp</v>
      </c>
      <c r="F91" s="6">
        <v>83.052000000000007</v>
      </c>
      <c r="G91" s="6">
        <v>75.824370639524773</v>
      </c>
      <c r="H91" s="6">
        <v>79.5152243363314</v>
      </c>
      <c r="I91" s="6">
        <v>81.977368932454453</v>
      </c>
      <c r="J91" s="6">
        <v>83.466199519943871</v>
      </c>
      <c r="K91" s="6">
        <v>84.237111190849546</v>
      </c>
      <c r="L91" s="6">
        <v>84.54549903722139</v>
      </c>
      <c r="M91" s="6">
        <v>84.646758151109324</v>
      </c>
      <c r="N91" s="6">
        <v>84.796283624563259</v>
      </c>
      <c r="O91" s="6">
        <v>85.249470549633116</v>
      </c>
      <c r="P91" s="6">
        <v>86.261714018368792</v>
      </c>
      <c r="Q91" s="6">
        <f>AVERAGE(G97:O97)</f>
        <v>9.2344317591510201</v>
      </c>
      <c r="R91" s="58"/>
    </row>
    <row r="92" spans="2:18" hidden="1">
      <c r="B92" s="2" t="str">
        <f t="shared" si="26"/>
        <v>Sweden</v>
      </c>
      <c r="C92" t="s">
        <v>332</v>
      </c>
      <c r="D92" t="s">
        <v>17</v>
      </c>
      <c r="E92" t="str">
        <f t="shared" si="25"/>
        <v>SwedenHPI</v>
      </c>
      <c r="F92" s="6">
        <v>53.983262226299161</v>
      </c>
      <c r="G92" s="6">
        <v>61.056747606067823</v>
      </c>
      <c r="H92" s="6">
        <v>59.115540960337867</v>
      </c>
      <c r="I92" s="6">
        <v>60.82901997250567</v>
      </c>
      <c r="J92" s="6">
        <v>58.659557132829129</v>
      </c>
      <c r="K92" s="6">
        <v>60.214443334128106</v>
      </c>
      <c r="L92" s="6">
        <v>59.580823349296871</v>
      </c>
      <c r="M92" s="6">
        <v>56.32443440198827</v>
      </c>
      <c r="N92" s="6">
        <v>54.202496458112876</v>
      </c>
      <c r="O92" s="6">
        <v>50.971740902189218</v>
      </c>
      <c r="P92" s="6">
        <v>34.139326978176008</v>
      </c>
      <c r="Q92" s="6">
        <f>AVERAGE(G98:O98)</f>
        <v>7.2460653297244209</v>
      </c>
      <c r="R92" s="58"/>
    </row>
    <row r="93" spans="2:18" hidden="1">
      <c r="B93" t="s">
        <v>738</v>
      </c>
      <c r="D93" t="s">
        <v>739</v>
      </c>
      <c r="F93" s="6"/>
      <c r="G93" t="s">
        <v>894</v>
      </c>
      <c r="H93" t="s">
        <v>895</v>
      </c>
      <c r="I93" t="s">
        <v>896</v>
      </c>
      <c r="J93" t="s">
        <v>897</v>
      </c>
      <c r="K93" t="s">
        <v>898</v>
      </c>
      <c r="L93" t="s">
        <v>899</v>
      </c>
      <c r="M93" t="s">
        <v>900</v>
      </c>
      <c r="N93" t="s">
        <v>901</v>
      </c>
      <c r="O93" t="s">
        <v>902</v>
      </c>
      <c r="P93" t="s">
        <v>903</v>
      </c>
      <c r="Q93" s="6"/>
      <c r="R93" s="58"/>
    </row>
    <row r="94" spans="2:18" hidden="1">
      <c r="B94" s="2"/>
      <c r="D94" t="s">
        <v>750</v>
      </c>
      <c r="F94" s="6"/>
      <c r="G94" t="s">
        <v>904</v>
      </c>
      <c r="H94" t="s">
        <v>905</v>
      </c>
      <c r="I94" t="s">
        <v>906</v>
      </c>
      <c r="J94" t="s">
        <v>907</v>
      </c>
      <c r="K94" t="s">
        <v>908</v>
      </c>
      <c r="L94" t="s">
        <v>909</v>
      </c>
      <c r="M94" t="s">
        <v>910</v>
      </c>
      <c r="N94" t="s">
        <v>911</v>
      </c>
      <c r="O94" t="s">
        <v>912</v>
      </c>
      <c r="P94" t="s">
        <v>913</v>
      </c>
      <c r="Q94" s="6"/>
      <c r="R94" s="58"/>
    </row>
    <row r="95" spans="2:18" hidden="1">
      <c r="Q95" s="6">
        <f t="shared" ref="Q95" si="27">AVERAGE(G99:O99)</f>
        <v>81.464126125330978</v>
      </c>
      <c r="R95" s="58"/>
    </row>
    <row r="96" spans="2:18" hidden="1">
      <c r="F96" t="s">
        <v>737</v>
      </c>
      <c r="G96">
        <v>1</v>
      </c>
      <c r="H96">
        <v>2</v>
      </c>
      <c r="I96">
        <v>3</v>
      </c>
      <c r="J96">
        <v>4</v>
      </c>
      <c r="K96">
        <v>5</v>
      </c>
      <c r="L96">
        <v>6</v>
      </c>
      <c r="M96">
        <v>7</v>
      </c>
      <c r="N96">
        <v>8</v>
      </c>
      <c r="O96">
        <v>9</v>
      </c>
      <c r="P96">
        <v>10</v>
      </c>
      <c r="Q96" s="6">
        <v>52.176678721425453</v>
      </c>
      <c r="R96" s="57">
        <f>(Q96-F100)/Q96</f>
        <v>4.0085459443813809E-2</v>
      </c>
    </row>
    <row r="97" spans="2:18" hidden="1">
      <c r="B97" s="2" t="s">
        <v>115</v>
      </c>
      <c r="C97" t="s">
        <v>301</v>
      </c>
      <c r="D97" t="s">
        <v>362</v>
      </c>
      <c r="E97" t="str">
        <f>B97&amp;D97</f>
        <v>NetherlandsCarbon Footprint</v>
      </c>
      <c r="F97" s="6">
        <v>11.0031652450562</v>
      </c>
      <c r="G97" s="6">
        <v>3.8352899630270145</v>
      </c>
      <c r="H97" s="6">
        <v>5.6451855250962284</v>
      </c>
      <c r="I97" s="6">
        <v>7.0833817700076027</v>
      </c>
      <c r="J97" s="6">
        <v>7.9939791029537721</v>
      </c>
      <c r="K97" s="6">
        <v>8.8566768378097809</v>
      </c>
      <c r="L97" s="6">
        <v>9.8937749241086035</v>
      </c>
      <c r="M97" s="6">
        <v>11.242970699304495</v>
      </c>
      <c r="N97" s="6">
        <v>12.999766767639093</v>
      </c>
      <c r="O97" s="6">
        <v>15.558860242412587</v>
      </c>
      <c r="P97" s="6">
        <v>26.921766618202813</v>
      </c>
      <c r="R97" s="58"/>
    </row>
    <row r="98" spans="2:18" hidden="1">
      <c r="B98" s="2" t="str">
        <f>B97</f>
        <v>Netherlands</v>
      </c>
      <c r="C98" t="s">
        <v>301</v>
      </c>
      <c r="D98" t="s">
        <v>9</v>
      </c>
      <c r="E98" t="str">
        <f t="shared" ref="E98:E100" si="28">B98&amp;D98</f>
        <v>NetherlandsLadder</v>
      </c>
      <c r="F98" s="6">
        <v>7.4252686500549316</v>
      </c>
      <c r="G98" s="6">
        <v>6.4993389213075581</v>
      </c>
      <c r="H98" s="6">
        <v>6.7327245743355739</v>
      </c>
      <c r="I98" s="6">
        <v>7.1044516168142469</v>
      </c>
      <c r="J98" s="6">
        <v>7.0528389640530138</v>
      </c>
      <c r="K98" s="6">
        <v>7.3705198596696864</v>
      </c>
      <c r="L98" s="6">
        <v>7.7324084234123598</v>
      </c>
      <c r="M98" s="6">
        <v>7.4928964303483214</v>
      </c>
      <c r="N98" s="6">
        <v>7.6231455710655567</v>
      </c>
      <c r="O98" s="6">
        <v>7.6062636065134672</v>
      </c>
      <c r="P98" s="6">
        <v>7.8378709450533517</v>
      </c>
      <c r="R98" s="58"/>
    </row>
    <row r="99" spans="2:18" hidden="1">
      <c r="B99" s="2" t="str">
        <f t="shared" ref="B99:B100" si="29">B98</f>
        <v>Netherlands</v>
      </c>
      <c r="C99" t="s">
        <v>301</v>
      </c>
      <c r="D99" t="s">
        <v>736</v>
      </c>
      <c r="E99" t="str">
        <f t="shared" si="28"/>
        <v>NetherlandsLife Exp</v>
      </c>
      <c r="F99" s="6">
        <v>82.046000000000006</v>
      </c>
      <c r="G99" s="6">
        <v>76.346531640628029</v>
      </c>
      <c r="H99" s="6">
        <v>78.005129435294592</v>
      </c>
      <c r="I99" s="6">
        <v>80.017122941671587</v>
      </c>
      <c r="J99" s="6">
        <v>80.530311681457604</v>
      </c>
      <c r="K99" s="6">
        <v>81.789396110150946</v>
      </c>
      <c r="L99" s="6">
        <v>82.599410868929652</v>
      </c>
      <c r="M99" s="6">
        <v>83.935777965725848</v>
      </c>
      <c r="N99" s="6">
        <v>84.064943996222169</v>
      </c>
      <c r="O99" s="6">
        <v>85.888510487898415</v>
      </c>
      <c r="P99" s="6">
        <v>87.282864872021264</v>
      </c>
      <c r="Q99" s="6">
        <f>AVERAGE(G105:O105)</f>
        <v>10.74518462522872</v>
      </c>
      <c r="R99" s="58"/>
    </row>
    <row r="100" spans="2:18" hidden="1">
      <c r="B100" s="2" t="str">
        <f t="shared" si="29"/>
        <v>Netherlands</v>
      </c>
      <c r="C100" t="s">
        <v>301</v>
      </c>
      <c r="D100" t="s">
        <v>17</v>
      </c>
      <c r="E100" t="str">
        <f t="shared" si="28"/>
        <v>NetherlandsHPI</v>
      </c>
      <c r="F100" s="6">
        <v>50.08515258262485</v>
      </c>
      <c r="G100" s="6">
        <v>55.936348202052152</v>
      </c>
      <c r="H100" s="6">
        <v>54.181671605518289</v>
      </c>
      <c r="I100" s="6">
        <v>55.042197146079701</v>
      </c>
      <c r="J100" s="6">
        <v>52.897328709696041</v>
      </c>
      <c r="K100" s="6">
        <v>54.168230640247494</v>
      </c>
      <c r="L100" s="6">
        <v>54.885729049968901</v>
      </c>
      <c r="M100" s="6">
        <v>51.620458909079467</v>
      </c>
      <c r="N100" s="6">
        <v>49.133619114694433</v>
      </c>
      <c r="O100" s="6">
        <v>46.130389333553147</v>
      </c>
      <c r="P100" s="6">
        <v>35.00682244825034</v>
      </c>
      <c r="Q100" s="6">
        <f>AVERAGE(G106:O106)</f>
        <v>7.6581769467753658</v>
      </c>
      <c r="R100" s="58"/>
    </row>
    <row r="101" spans="2:18" hidden="1">
      <c r="B101" t="s">
        <v>738</v>
      </c>
      <c r="D101" t="s">
        <v>739</v>
      </c>
      <c r="F101" s="6"/>
      <c r="G101" t="s">
        <v>914</v>
      </c>
      <c r="H101" t="s">
        <v>915</v>
      </c>
      <c r="I101" t="s">
        <v>916</v>
      </c>
      <c r="J101" t="s">
        <v>917</v>
      </c>
      <c r="K101" t="s">
        <v>918</v>
      </c>
      <c r="L101" t="s">
        <v>919</v>
      </c>
      <c r="M101" t="s">
        <v>920</v>
      </c>
      <c r="N101" t="s">
        <v>921</v>
      </c>
      <c r="O101" t="s">
        <v>922</v>
      </c>
      <c r="P101" t="s">
        <v>923</v>
      </c>
      <c r="Q101" s="6"/>
      <c r="R101" s="58"/>
    </row>
    <row r="102" spans="2:18" hidden="1">
      <c r="B102" s="2"/>
      <c r="D102" t="s">
        <v>750</v>
      </c>
      <c r="F102" s="6"/>
      <c r="G102" t="s">
        <v>924</v>
      </c>
      <c r="H102" t="s">
        <v>925</v>
      </c>
      <c r="I102" t="s">
        <v>926</v>
      </c>
      <c r="J102" t="s">
        <v>927</v>
      </c>
      <c r="K102" t="s">
        <v>928</v>
      </c>
      <c r="L102" t="s">
        <v>929</v>
      </c>
      <c r="M102" t="s">
        <v>930</v>
      </c>
      <c r="N102" t="s">
        <v>931</v>
      </c>
      <c r="O102" t="s">
        <v>932</v>
      </c>
      <c r="P102" t="s">
        <v>933</v>
      </c>
      <c r="Q102" s="6"/>
      <c r="R102" s="58"/>
    </row>
    <row r="103" spans="2:18" hidden="1">
      <c r="Q103" s="6">
        <f t="shared" ref="Q103" si="30">AVERAGE(G107:O107)</f>
        <v>81.48083373313132</v>
      </c>
      <c r="R103" s="58"/>
    </row>
    <row r="104" spans="2:18" hidden="1">
      <c r="F104" t="s">
        <v>737</v>
      </c>
      <c r="G104">
        <v>1</v>
      </c>
      <c r="H104">
        <v>2</v>
      </c>
      <c r="I104">
        <v>3</v>
      </c>
      <c r="J104">
        <v>4</v>
      </c>
      <c r="K104">
        <v>5</v>
      </c>
      <c r="L104">
        <v>6</v>
      </c>
      <c r="M104">
        <v>7</v>
      </c>
      <c r="N104">
        <v>8</v>
      </c>
      <c r="O104">
        <v>9</v>
      </c>
      <c r="P104">
        <v>10</v>
      </c>
      <c r="Q104" s="6">
        <v>51.559625334531454</v>
      </c>
      <c r="R104" s="57">
        <f>(Q104-F108)/Q104</f>
        <v>7.4790621480444519E-2</v>
      </c>
    </row>
    <row r="105" spans="2:18" hidden="1">
      <c r="B105" s="2" t="s">
        <v>63</v>
      </c>
      <c r="C105" t="s">
        <v>249</v>
      </c>
      <c r="D105" t="s">
        <v>362</v>
      </c>
      <c r="E105" t="str">
        <f>B105&amp;D105</f>
        <v>FinlandCarbon Footprint</v>
      </c>
      <c r="F105" s="6">
        <v>13.3234100341797</v>
      </c>
      <c r="G105" s="6">
        <v>4.3099029368952468</v>
      </c>
      <c r="H105" s="6">
        <v>6.4726044444458939</v>
      </c>
      <c r="I105" s="6">
        <v>7.9120050497476324</v>
      </c>
      <c r="J105" s="6">
        <v>8.8954055231188853</v>
      </c>
      <c r="K105" s="6">
        <v>10.099806327082668</v>
      </c>
      <c r="L105" s="6">
        <v>11.453207390614393</v>
      </c>
      <c r="M105" s="6">
        <v>13.039908806806102</v>
      </c>
      <c r="N105" s="6">
        <v>15.238809429505121</v>
      </c>
      <c r="O105" s="6">
        <v>19.285011718842547</v>
      </c>
      <c r="P105" s="6">
        <v>36.527438714738516</v>
      </c>
      <c r="R105" s="58"/>
    </row>
    <row r="106" spans="2:18" hidden="1">
      <c r="B106" s="2" t="str">
        <f>B105</f>
        <v>Finland</v>
      </c>
      <c r="C106" t="s">
        <v>249</v>
      </c>
      <c r="D106" t="s">
        <v>9</v>
      </c>
      <c r="E106" t="str">
        <f t="shared" ref="E106:E108" si="31">B106&amp;D106</f>
        <v>FinlandLadder</v>
      </c>
      <c r="F106" s="6">
        <v>7.7803478240966797</v>
      </c>
      <c r="G106" s="6">
        <v>6.9268318562105025</v>
      </c>
      <c r="H106" s="6">
        <v>7.3569160937176985</v>
      </c>
      <c r="I106" s="6">
        <v>7.4664083972791921</v>
      </c>
      <c r="J106" s="6">
        <v>7.7179472785945977</v>
      </c>
      <c r="K106" s="6">
        <v>7.6920828839513424</v>
      </c>
      <c r="L106" s="6">
        <v>7.7767313095936226</v>
      </c>
      <c r="M106" s="6">
        <v>7.9071316448190103</v>
      </c>
      <c r="N106" s="6">
        <v>7.9537925416733746</v>
      </c>
      <c r="O106" s="6">
        <v>8.125750515138952</v>
      </c>
      <c r="P106" s="6">
        <v>8.4136869201405631</v>
      </c>
      <c r="Q106" s="152" t="s">
        <v>934</v>
      </c>
      <c r="R106" s="58"/>
    </row>
    <row r="107" spans="2:18" hidden="1">
      <c r="B107" s="2" t="str">
        <f t="shared" ref="B107:B108" si="32">B106</f>
        <v>Finland</v>
      </c>
      <c r="C107" t="s">
        <v>249</v>
      </c>
      <c r="D107" t="s">
        <v>736</v>
      </c>
      <c r="E107" t="str">
        <f t="shared" si="31"/>
        <v>FinlandLife Exp</v>
      </c>
      <c r="F107" s="6">
        <v>81.870999999999995</v>
      </c>
      <c r="G107" s="6">
        <v>74.076018664682621</v>
      </c>
      <c r="H107" s="6">
        <v>78.294627191284107</v>
      </c>
      <c r="I107" s="6">
        <v>80.256168450428646</v>
      </c>
      <c r="J107" s="6">
        <v>81.548202647584574</v>
      </c>
      <c r="K107" s="6">
        <v>82.513235717885578</v>
      </c>
      <c r="L107" s="6">
        <v>83.283799742744606</v>
      </c>
      <c r="M107" s="6">
        <v>83.925277899536411</v>
      </c>
      <c r="N107" s="6">
        <v>84.474776977030146</v>
      </c>
      <c r="O107" s="6">
        <v>84.955396307005188</v>
      </c>
      <c r="P107" s="6">
        <v>85.382496401817974</v>
      </c>
      <c r="Q107" s="6">
        <f>AVERAGE(G113:O113)</f>
        <v>15.897188429612775</v>
      </c>
      <c r="R107" s="58"/>
    </row>
    <row r="108" spans="2:18" hidden="1">
      <c r="B108" s="2" t="str">
        <f t="shared" si="32"/>
        <v>Finland</v>
      </c>
      <c r="C108" t="s">
        <v>249</v>
      </c>
      <c r="D108" t="s">
        <v>17</v>
      </c>
      <c r="E108" t="str">
        <f t="shared" si="31"/>
        <v>FinlandHPI</v>
      </c>
      <c r="F108" s="6">
        <v>47.703448912462974</v>
      </c>
      <c r="G108" s="6">
        <v>55.320018991837564</v>
      </c>
      <c r="H108" s="6">
        <v>56.755188904231993</v>
      </c>
      <c r="I108" s="6">
        <v>55.677749956447066</v>
      </c>
      <c r="J108" s="6">
        <v>56.174775660284524</v>
      </c>
      <c r="K108" s="6">
        <v>54.081122854121659</v>
      </c>
      <c r="L108" s="6">
        <v>52.390593746258702</v>
      </c>
      <c r="M108" s="6">
        <v>50.602823404044017</v>
      </c>
      <c r="N108" s="6">
        <v>47.4755123557578</v>
      </c>
      <c r="O108" s="6">
        <v>42.861557583531912</v>
      </c>
      <c r="P108" s="6">
        <v>29.360905299790176</v>
      </c>
      <c r="Q108" s="6">
        <f>AVERAGE(G114:O114)</f>
        <v>6.8892472275349608</v>
      </c>
      <c r="R108" s="58"/>
    </row>
    <row r="109" spans="2:18" hidden="1">
      <c r="B109" t="s">
        <v>738</v>
      </c>
      <c r="D109" t="s">
        <v>739</v>
      </c>
      <c r="F109" s="6"/>
      <c r="G109" t="s">
        <v>935</v>
      </c>
      <c r="H109" t="s">
        <v>936</v>
      </c>
      <c r="I109" t="s">
        <v>937</v>
      </c>
      <c r="J109" t="s">
        <v>938</v>
      </c>
      <c r="K109" t="s">
        <v>939</v>
      </c>
      <c r="L109" t="s">
        <v>940</v>
      </c>
      <c r="M109" t="s">
        <v>941</v>
      </c>
      <c r="N109" t="s">
        <v>942</v>
      </c>
      <c r="O109" t="s">
        <v>943</v>
      </c>
      <c r="P109" t="s">
        <v>944</v>
      </c>
      <c r="Q109" s="6"/>
      <c r="R109" s="58"/>
    </row>
    <row r="110" spans="2:18" hidden="1">
      <c r="B110" s="2"/>
      <c r="D110" t="s">
        <v>750</v>
      </c>
      <c r="F110" s="6"/>
      <c r="G110" t="s">
        <v>945</v>
      </c>
      <c r="H110" t="s">
        <v>946</v>
      </c>
      <c r="I110" t="s">
        <v>947</v>
      </c>
      <c r="J110" t="s">
        <v>948</v>
      </c>
      <c r="K110" t="s">
        <v>949</v>
      </c>
      <c r="L110" t="s">
        <v>950</v>
      </c>
      <c r="M110" t="s">
        <v>951</v>
      </c>
      <c r="N110" t="s">
        <v>952</v>
      </c>
      <c r="O110" t="s">
        <v>953</v>
      </c>
      <c r="P110" t="s">
        <v>954</v>
      </c>
      <c r="Q110" s="6"/>
      <c r="R110" s="58"/>
    </row>
    <row r="111" spans="2:18" hidden="1">
      <c r="Q111" s="6">
        <f t="shared" ref="Q111" si="33">AVERAGE(G115:O115)</f>
        <v>78.554333841215296</v>
      </c>
      <c r="R111" s="58"/>
    </row>
    <row r="112" spans="2:18" hidden="1">
      <c r="F112" t="s">
        <v>737</v>
      </c>
      <c r="G112">
        <v>1</v>
      </c>
      <c r="H112">
        <v>2</v>
      </c>
      <c r="I112">
        <v>3</v>
      </c>
      <c r="J112">
        <v>4</v>
      </c>
      <c r="K112">
        <v>5</v>
      </c>
      <c r="L112">
        <v>6</v>
      </c>
      <c r="M112">
        <v>7</v>
      </c>
      <c r="N112">
        <v>8</v>
      </c>
      <c r="O112">
        <v>9</v>
      </c>
      <c r="P112">
        <v>10</v>
      </c>
      <c r="Q112" s="6">
        <v>36.785490510282479</v>
      </c>
      <c r="R112" s="57">
        <f>(Q112-F116)/Q112</f>
        <v>0.13434385462048112</v>
      </c>
    </row>
    <row r="113" spans="2:18" hidden="1">
      <c r="B113" s="2" t="s">
        <v>161</v>
      </c>
      <c r="C113" t="s">
        <v>347</v>
      </c>
      <c r="D113" t="s">
        <v>362</v>
      </c>
      <c r="E113" t="str">
        <f>B113&amp;D113</f>
        <v>United States of AmericaCarbon Footprint</v>
      </c>
      <c r="F113" s="6">
        <v>21.174423217773398</v>
      </c>
      <c r="G113" s="6">
        <v>6.0622605225015684</v>
      </c>
      <c r="H113" s="6">
        <v>8.7549494865492985</v>
      </c>
      <c r="I113" s="6">
        <v>10.905874280156132</v>
      </c>
      <c r="J113" s="6">
        <v>12.636717097142128</v>
      </c>
      <c r="K113" s="6">
        <v>14.640197044777244</v>
      </c>
      <c r="L113" s="6">
        <v>16.798537765637032</v>
      </c>
      <c r="M113" s="6">
        <v>19.513981142204429</v>
      </c>
      <c r="N113" s="6">
        <v>23.571458815698644</v>
      </c>
      <c r="O113" s="6">
        <v>30.190719711848498</v>
      </c>
      <c r="P113" s="6">
        <v>68.669536311219048</v>
      </c>
      <c r="R113" s="58"/>
    </row>
    <row r="114" spans="2:18" hidden="1">
      <c r="B114" s="2" t="str">
        <f>B113</f>
        <v>United States of America</v>
      </c>
      <c r="C114" t="s">
        <v>347</v>
      </c>
      <c r="D114" t="s">
        <v>9</v>
      </c>
      <c r="E114" t="str">
        <f t="shared" ref="E114:E116" si="34">B114&amp;D114</f>
        <v>United States of AmericaLadder</v>
      </c>
      <c r="F114" s="6">
        <v>6.9437012672424316</v>
      </c>
      <c r="G114" s="6">
        <v>5.8557850141050398</v>
      </c>
      <c r="H114" s="6">
        <v>6.4445603535557892</v>
      </c>
      <c r="I114" s="6">
        <v>6.7183252960520967</v>
      </c>
      <c r="J114" s="6">
        <v>6.8986496537675741</v>
      </c>
      <c r="K114" s="6">
        <v>7.0333356930065385</v>
      </c>
      <c r="L114" s="6">
        <v>7.140880418345251</v>
      </c>
      <c r="M114" s="6">
        <v>7.2304091141542441</v>
      </c>
      <c r="N114" s="6">
        <v>7.3071006355028461</v>
      </c>
      <c r="O114" s="6">
        <v>7.3741788693252701</v>
      </c>
      <c r="P114" s="6">
        <v>7.433787624609665</v>
      </c>
      <c r="R114" s="58"/>
    </row>
    <row r="115" spans="2:18" hidden="1">
      <c r="B115" s="2" t="str">
        <f t="shared" ref="B115" si="35">B114</f>
        <v>United States of America</v>
      </c>
      <c r="C115" t="s">
        <v>347</v>
      </c>
      <c r="D115" t="s">
        <v>736</v>
      </c>
      <c r="E115" t="str">
        <f t="shared" si="34"/>
        <v>United States of AmericaLife Exp</v>
      </c>
      <c r="F115" s="6">
        <v>79.138000000000005</v>
      </c>
      <c r="G115" s="6">
        <v>72.0872667509542</v>
      </c>
      <c r="H115" s="6">
        <v>74.317511655301573</v>
      </c>
      <c r="I115" s="6">
        <v>76.336581858704349</v>
      </c>
      <c r="J115" s="6">
        <v>77.868855135214574</v>
      </c>
      <c r="K115" s="6">
        <v>79.185115933273281</v>
      </c>
      <c r="L115" s="6">
        <v>80.906914078264293</v>
      </c>
      <c r="M115" s="6">
        <v>81.359533539222909</v>
      </c>
      <c r="N115" s="6">
        <v>81.980706763333899</v>
      </c>
      <c r="O115" s="6">
        <v>82.946518856668575</v>
      </c>
      <c r="P115" s="6">
        <v>84.390995429062443</v>
      </c>
      <c r="Q115" s="6">
        <f>AVERAGE(G121:O121)</f>
        <v>8.9600447772106531</v>
      </c>
      <c r="R115" s="58"/>
    </row>
    <row r="116" spans="2:18" hidden="1">
      <c r="B116" s="2" t="str">
        <f>B115</f>
        <v>United States of America</v>
      </c>
      <c r="C116" t="s">
        <v>347</v>
      </c>
      <c r="D116" t="s">
        <v>17</v>
      </c>
      <c r="E116" t="str">
        <f t="shared" si="34"/>
        <v>United States of AmericaHPI</v>
      </c>
      <c r="F116" s="6">
        <v>31.843585921026001</v>
      </c>
      <c r="G116" s="6">
        <v>41.284680105792418</v>
      </c>
      <c r="H116" s="6">
        <v>41.810289578941159</v>
      </c>
      <c r="I116" s="6">
        <v>41.354168653217478</v>
      </c>
      <c r="J116" s="6">
        <v>40.807322521452818</v>
      </c>
      <c r="K116" s="6">
        <v>39.588451979099055</v>
      </c>
      <c r="L116" s="6">
        <v>38.496213757402835</v>
      </c>
      <c r="M116" s="6">
        <v>36.071303132916938</v>
      </c>
      <c r="N116" s="6">
        <v>32.842566195348006</v>
      </c>
      <c r="O116" s="6">
        <v>28.627048239504628</v>
      </c>
      <c r="P116" s="6">
        <v>15.798378753407757</v>
      </c>
      <c r="Q116" s="6">
        <f>AVERAGE(G122:O122)</f>
        <v>7.6721522169028145</v>
      </c>
      <c r="R116" s="58"/>
    </row>
    <row r="117" spans="2:18" hidden="1">
      <c r="B117" t="s">
        <v>738</v>
      </c>
      <c r="D117" t="s">
        <v>739</v>
      </c>
      <c r="F117" t="s">
        <v>955</v>
      </c>
      <c r="G117" t="s">
        <v>956</v>
      </c>
      <c r="H117" t="s">
        <v>957</v>
      </c>
      <c r="I117" t="s">
        <v>958</v>
      </c>
      <c r="J117" t="s">
        <v>959</v>
      </c>
      <c r="K117" t="s">
        <v>960</v>
      </c>
      <c r="L117" t="s">
        <v>961</v>
      </c>
      <c r="M117" t="s">
        <v>962</v>
      </c>
      <c r="N117" t="s">
        <v>963</v>
      </c>
      <c r="O117" t="s">
        <v>964</v>
      </c>
      <c r="P117" s="6"/>
      <c r="Q117" s="6"/>
      <c r="R117" s="58"/>
    </row>
    <row r="118" spans="2:18" hidden="1">
      <c r="B118" s="2"/>
      <c r="D118" t="s">
        <v>750</v>
      </c>
      <c r="F118" t="s">
        <v>955</v>
      </c>
      <c r="G118" t="s">
        <v>956</v>
      </c>
      <c r="H118" t="s">
        <v>957</v>
      </c>
      <c r="I118" t="s">
        <v>958</v>
      </c>
      <c r="J118" t="s">
        <v>959</v>
      </c>
      <c r="K118" t="s">
        <v>960</v>
      </c>
      <c r="L118" t="s">
        <v>961</v>
      </c>
      <c r="M118" t="s">
        <v>962</v>
      </c>
      <c r="N118" t="s">
        <v>963</v>
      </c>
      <c r="O118" t="s">
        <v>964</v>
      </c>
      <c r="P118" s="6"/>
      <c r="Q118" s="6"/>
      <c r="R118" s="58"/>
    </row>
    <row r="119" spans="2:18" hidden="1">
      <c r="Q119" s="6">
        <f t="shared" ref="Q119" si="36">AVERAGE(G123:O123)</f>
        <v>80.953987330233176</v>
      </c>
      <c r="R119" s="58"/>
    </row>
    <row r="120" spans="2:18" hidden="1">
      <c r="F120" t="s">
        <v>737</v>
      </c>
      <c r="G120">
        <v>1</v>
      </c>
      <c r="H120">
        <v>2</v>
      </c>
      <c r="I120">
        <v>3</v>
      </c>
      <c r="J120">
        <v>4</v>
      </c>
      <c r="K120">
        <v>5</v>
      </c>
      <c r="L120">
        <v>6</v>
      </c>
      <c r="M120">
        <v>7</v>
      </c>
      <c r="N120">
        <v>8</v>
      </c>
      <c r="O120">
        <v>9</v>
      </c>
      <c r="P120">
        <v>10</v>
      </c>
      <c r="Q120" s="6">
        <v>55.151373309432607</v>
      </c>
      <c r="R120" s="57">
        <f>(Q120-F124)/Q120</f>
        <v>6.8307880701468801E-2</v>
      </c>
    </row>
    <row r="121" spans="2:18" hidden="1">
      <c r="B121" s="2" t="s">
        <v>55</v>
      </c>
      <c r="C121" t="s">
        <v>241</v>
      </c>
      <c r="D121" t="s">
        <v>362</v>
      </c>
      <c r="E121" t="str">
        <f>B121&amp;D121</f>
        <v>DenmarkCarbon Footprint</v>
      </c>
      <c r="F121" s="6">
        <v>10.9139919281006</v>
      </c>
      <c r="G121" s="6">
        <v>3.4977959948117556</v>
      </c>
      <c r="H121" s="6">
        <v>5.2933936964125596</v>
      </c>
      <c r="I121" s="6">
        <v>6.4720921989688787</v>
      </c>
      <c r="J121" s="6">
        <v>7.1436912276684783</v>
      </c>
      <c r="K121" s="6">
        <v>8.0920900673427951</v>
      </c>
      <c r="L121" s="6">
        <v>9.3601892268594309</v>
      </c>
      <c r="M121" s="6">
        <v>11.010586379890647</v>
      </c>
      <c r="N121" s="6">
        <v>13.326384163119966</v>
      </c>
      <c r="O121" s="6">
        <v>16.444180039821372</v>
      </c>
      <c r="P121" s="6">
        <v>28.499516286110115</v>
      </c>
      <c r="R121" s="58"/>
    </row>
    <row r="122" spans="2:18" hidden="1">
      <c r="B122" s="2" t="str">
        <f>B121</f>
        <v>Denmark</v>
      </c>
      <c r="C122" t="s">
        <v>241</v>
      </c>
      <c r="D122" t="s">
        <v>9</v>
      </c>
      <c r="E122" t="str">
        <f t="shared" ref="E122:E124" si="37">B122&amp;D122</f>
        <v>DenmarkLadder</v>
      </c>
      <c r="F122" s="6">
        <v>7.6930031776428223</v>
      </c>
      <c r="G122" s="6">
        <v>6.8052798700285981</v>
      </c>
      <c r="H122" s="6">
        <v>7.5536114249960358</v>
      </c>
      <c r="I122" s="6">
        <v>7.8185749922609551</v>
      </c>
      <c r="J122" s="6">
        <v>7.7226504100917008</v>
      </c>
      <c r="K122" s="6">
        <v>7.637714848122771</v>
      </c>
      <c r="L122" s="6">
        <v>7.8295737621954373</v>
      </c>
      <c r="M122" s="6">
        <v>7.9000133204804364</v>
      </c>
      <c r="N122" s="6">
        <v>7.9022741133367882</v>
      </c>
      <c r="O122" s="6">
        <v>7.8796772106126109</v>
      </c>
      <c r="P122" s="6">
        <v>8.0261105696215029</v>
      </c>
      <c r="R122" s="58"/>
    </row>
    <row r="123" spans="2:18" hidden="1">
      <c r="B123" s="2" t="str">
        <f t="shared" ref="B123:B124" si="38">B122</f>
        <v>Denmark</v>
      </c>
      <c r="C123" t="s">
        <v>241</v>
      </c>
      <c r="D123" t="s">
        <v>736</v>
      </c>
      <c r="E123" t="str">
        <f t="shared" si="37"/>
        <v>DenmarkLife Exp</v>
      </c>
      <c r="F123" s="6">
        <v>81.433999999999997</v>
      </c>
      <c r="G123" s="6">
        <v>74.803473443854926</v>
      </c>
      <c r="H123" s="6">
        <v>77.789069812016024</v>
      </c>
      <c r="I123" s="6">
        <v>79.345459332575217</v>
      </c>
      <c r="J123" s="6">
        <v>80.505893662011488</v>
      </c>
      <c r="K123" s="6">
        <v>81.493290220156794</v>
      </c>
      <c r="L123" s="6">
        <v>82.393906518496223</v>
      </c>
      <c r="M123" s="6">
        <v>83.250296707792472</v>
      </c>
      <c r="N123" s="6">
        <v>84.086611463295696</v>
      </c>
      <c r="O123" s="6">
        <v>84.917884811899725</v>
      </c>
      <c r="P123" s="6">
        <v>85.754114027901338</v>
      </c>
      <c r="Q123" s="6">
        <f>AVERAGE(G129:O129)</f>
        <v>3.244995509862278</v>
      </c>
      <c r="R123" s="58"/>
    </row>
    <row r="124" spans="2:18" hidden="1">
      <c r="B124" s="2" t="str">
        <f t="shared" si="38"/>
        <v>Denmark</v>
      </c>
      <c r="C124" t="s">
        <v>241</v>
      </c>
      <c r="D124" t="s">
        <v>17</v>
      </c>
      <c r="E124" t="str">
        <f t="shared" si="37"/>
        <v>DenmarkHPI</v>
      </c>
      <c r="F124" s="6">
        <v>51.384099880889714</v>
      </c>
      <c r="G124" s="6">
        <v>57.745361827946262</v>
      </c>
      <c r="H124" s="6">
        <v>61.144997645379725</v>
      </c>
      <c r="I124" s="6">
        <v>61.191674625357855</v>
      </c>
      <c r="J124" s="6">
        <v>59.77408326834734</v>
      </c>
      <c r="K124" s="6">
        <v>57.601721221168035</v>
      </c>
      <c r="L124" s="6">
        <v>56.586469001530624</v>
      </c>
      <c r="M124" s="6">
        <v>54.055368897417544</v>
      </c>
      <c r="N124" s="6">
        <v>50.176309683523307</v>
      </c>
      <c r="O124" s="6">
        <v>45.535748604784331</v>
      </c>
      <c r="P124" s="6">
        <v>33.630908022751534</v>
      </c>
      <c r="Q124" s="6">
        <f>AVERAGE(G130:O130)</f>
        <v>6.9544693183650486</v>
      </c>
      <c r="R124" s="58"/>
    </row>
    <row r="125" spans="2:18" hidden="1">
      <c r="B125" t="s">
        <v>738</v>
      </c>
      <c r="D125" t="s">
        <v>739</v>
      </c>
      <c r="F125" s="6"/>
      <c r="G125" t="s">
        <v>965</v>
      </c>
      <c r="H125" t="s">
        <v>966</v>
      </c>
      <c r="I125" t="s">
        <v>967</v>
      </c>
      <c r="J125" t="s">
        <v>968</v>
      </c>
      <c r="K125" t="s">
        <v>969</v>
      </c>
      <c r="L125" t="s">
        <v>970</v>
      </c>
      <c r="M125" t="s">
        <v>971</v>
      </c>
      <c r="N125" t="s">
        <v>972</v>
      </c>
      <c r="O125" t="s">
        <v>973</v>
      </c>
      <c r="P125" t="s">
        <v>974</v>
      </c>
      <c r="Q125" s="6"/>
      <c r="R125" s="58"/>
    </row>
    <row r="126" spans="2:18" hidden="1">
      <c r="B126" s="2"/>
      <c r="D126" t="s">
        <v>750</v>
      </c>
      <c r="F126" s="6"/>
      <c r="G126" t="s">
        <v>975</v>
      </c>
      <c r="H126" t="s">
        <v>976</v>
      </c>
      <c r="I126" t="s">
        <v>977</v>
      </c>
      <c r="J126" t="s">
        <v>978</v>
      </c>
      <c r="K126" t="s">
        <v>979</v>
      </c>
      <c r="L126" t="s">
        <v>980</v>
      </c>
      <c r="M126" t="s">
        <v>981</v>
      </c>
      <c r="N126" t="s">
        <v>982</v>
      </c>
      <c r="O126" t="s">
        <v>983</v>
      </c>
      <c r="P126" t="s">
        <v>984</v>
      </c>
      <c r="Q126" s="6"/>
      <c r="R126" s="58"/>
    </row>
    <row r="127" spans="2:18" hidden="1">
      <c r="Q127" s="6">
        <f t="shared" ref="Q127" si="39">AVERAGE(G131:O131)</f>
        <v>79.218056009078566</v>
      </c>
      <c r="R127" s="58"/>
    </row>
    <row r="128" spans="2:18" hidden="1">
      <c r="F128" t="s">
        <v>737</v>
      </c>
      <c r="G128">
        <v>1</v>
      </c>
      <c r="H128">
        <v>2</v>
      </c>
      <c r="I128">
        <v>3</v>
      </c>
      <c r="J128">
        <v>4</v>
      </c>
      <c r="K128">
        <v>5</v>
      </c>
      <c r="L128">
        <v>6</v>
      </c>
      <c r="M128">
        <v>7</v>
      </c>
      <c r="N128">
        <v>8</v>
      </c>
      <c r="O128">
        <v>9</v>
      </c>
      <c r="P128">
        <v>10</v>
      </c>
      <c r="Q128" s="6">
        <v>64.997354279631423</v>
      </c>
      <c r="R128" s="57">
        <f>(Q128-F132)/Q128</f>
        <v>5.0187498823935917E-2</v>
      </c>
    </row>
    <row r="129" spans="2:18" hidden="1">
      <c r="B129" s="2" t="s">
        <v>50</v>
      </c>
      <c r="C129" t="s">
        <v>236</v>
      </c>
      <c r="D129" t="s">
        <v>362</v>
      </c>
      <c r="E129" t="str">
        <f>B129&amp;D129</f>
        <v>Costa RicaCarbon Footprint</v>
      </c>
      <c r="F129" s="6">
        <v>4.33351755142212</v>
      </c>
      <c r="G129" s="6">
        <v>1.1669063624266829</v>
      </c>
      <c r="H129" s="6">
        <v>1.430707817007717</v>
      </c>
      <c r="I129" s="6">
        <v>1.9909109480413265</v>
      </c>
      <c r="J129" s="6">
        <v>2.4727135191657674</v>
      </c>
      <c r="K129" s="6">
        <v>2.9567161096512198</v>
      </c>
      <c r="L129" s="6">
        <v>3.5132190834945396</v>
      </c>
      <c r="M129" s="6">
        <v>4.1206225540491745</v>
      </c>
      <c r="N129" s="6">
        <v>4.9615270553904258</v>
      </c>
      <c r="O129" s="6">
        <v>6.5916361395336489</v>
      </c>
      <c r="P129" s="6">
        <v>14.1302159254607</v>
      </c>
      <c r="R129" s="58"/>
    </row>
    <row r="130" spans="2:18" hidden="1">
      <c r="B130" s="2" t="str">
        <f>B129</f>
        <v>Costa Rica</v>
      </c>
      <c r="C130" t="s">
        <v>236</v>
      </c>
      <c r="D130" t="s">
        <v>9</v>
      </c>
      <c r="E130" t="str">
        <f t="shared" ref="E130:E132" si="40">B130&amp;D130</f>
        <v>Costa RicaLadder</v>
      </c>
      <c r="F130" s="6">
        <v>6.9976186752319336</v>
      </c>
      <c r="G130" s="6">
        <v>6.1355543196746698</v>
      </c>
      <c r="H130" s="6">
        <v>6.602099637025967</v>
      </c>
      <c r="I130" s="6">
        <v>6.8190308558092632</v>
      </c>
      <c r="J130" s="6">
        <v>6.9619197967336879</v>
      </c>
      <c r="K130" s="6">
        <v>7.0686449543772643</v>
      </c>
      <c r="L130" s="6">
        <v>7.1538633469468538</v>
      </c>
      <c r="M130" s="6">
        <v>7.224805845722738</v>
      </c>
      <c r="N130" s="6">
        <v>7.2855761731605613</v>
      </c>
      <c r="O130" s="6">
        <v>7.3387289358344212</v>
      </c>
      <c r="P130" s="6">
        <v>7.3859628870339016</v>
      </c>
      <c r="R130" s="58"/>
    </row>
    <row r="131" spans="2:18" hidden="1">
      <c r="B131" s="2" t="str">
        <f t="shared" ref="B131:B132" si="41">B130</f>
        <v>Costa Rica</v>
      </c>
      <c r="C131" t="s">
        <v>236</v>
      </c>
      <c r="D131" t="s">
        <v>736</v>
      </c>
      <c r="E131" t="str">
        <f t="shared" si="40"/>
        <v>Costa RicaLife Exp</v>
      </c>
      <c r="F131" s="6">
        <v>79.427000000000007</v>
      </c>
      <c r="G131" s="6">
        <v>77.397695465058462</v>
      </c>
      <c r="H131" s="6">
        <v>77.881720609856259</v>
      </c>
      <c r="I131" s="6">
        <v>78.35334503659999</v>
      </c>
      <c r="J131" s="6">
        <v>78.812568745289681</v>
      </c>
      <c r="K131" s="6">
        <v>79.259391735925362</v>
      </c>
      <c r="L131" s="6">
        <v>79.693814008506962</v>
      </c>
      <c r="M131" s="6">
        <v>80.115835563034565</v>
      </c>
      <c r="N131" s="6">
        <v>80.525456399508116</v>
      </c>
      <c r="O131" s="6">
        <v>80.922676517927627</v>
      </c>
      <c r="P131" s="6">
        <v>81.307495918293085</v>
      </c>
      <c r="Q131" s="6">
        <f>AVERAGE(G137:O137)</f>
        <v>4.7751542212239997</v>
      </c>
      <c r="R131" s="58"/>
    </row>
    <row r="132" spans="2:18" hidden="1">
      <c r="B132" s="2" t="str">
        <f t="shared" si="41"/>
        <v>Costa Rica</v>
      </c>
      <c r="C132" t="s">
        <v>236</v>
      </c>
      <c r="D132" t="s">
        <v>17</v>
      </c>
      <c r="E132" t="str">
        <f t="shared" si="40"/>
        <v>Costa RicaHPI</v>
      </c>
      <c r="F132" s="6">
        <v>61.735299638163475</v>
      </c>
      <c r="G132" s="6">
        <v>63.602145365886145</v>
      </c>
      <c r="H132" s="6">
        <v>67.516601739426648</v>
      </c>
      <c r="I132" s="6">
        <v>67.73144791808997</v>
      </c>
      <c r="J132" s="6">
        <v>67.598182396774661</v>
      </c>
      <c r="K132" s="6">
        <v>67.146600908268056</v>
      </c>
      <c r="L132" s="6">
        <v>66.257143946345721</v>
      </c>
      <c r="M132" s="6">
        <v>65.114374299168233</v>
      </c>
      <c r="N132" s="6">
        <v>63.17107428492421</v>
      </c>
      <c r="O132" s="6">
        <v>58.983372387668275</v>
      </c>
      <c r="P132" s="6">
        <v>43.761842511543264</v>
      </c>
      <c r="Q132" s="6">
        <f>AVERAGE(G138:O138)</f>
        <v>4.9545074043759927</v>
      </c>
      <c r="R132" s="58"/>
    </row>
    <row r="133" spans="2:18" hidden="1">
      <c r="B133" t="s">
        <v>738</v>
      </c>
      <c r="D133" t="s">
        <v>739</v>
      </c>
      <c r="F133" s="6"/>
      <c r="G133" t="s">
        <v>801</v>
      </c>
      <c r="H133" t="s">
        <v>985</v>
      </c>
      <c r="I133" t="s">
        <v>986</v>
      </c>
      <c r="J133" t="s">
        <v>987</v>
      </c>
      <c r="K133" t="s">
        <v>988</v>
      </c>
      <c r="L133" t="s">
        <v>989</v>
      </c>
      <c r="M133" t="s">
        <v>990</v>
      </c>
      <c r="N133" t="s">
        <v>991</v>
      </c>
      <c r="O133" t="s">
        <v>992</v>
      </c>
      <c r="P133" t="s">
        <v>993</v>
      </c>
      <c r="Q133" s="6"/>
      <c r="R133" s="58"/>
    </row>
    <row r="134" spans="2:18" hidden="1">
      <c r="B134" s="2"/>
      <c r="D134" t="s">
        <v>750</v>
      </c>
      <c r="F134" s="6"/>
      <c r="G134" t="s">
        <v>801</v>
      </c>
      <c r="H134" t="s">
        <v>994</v>
      </c>
      <c r="I134" t="s">
        <v>995</v>
      </c>
      <c r="J134" t="s">
        <v>996</v>
      </c>
      <c r="K134" t="s">
        <v>997</v>
      </c>
      <c r="L134" t="s">
        <v>998</v>
      </c>
      <c r="M134" t="s">
        <v>999</v>
      </c>
      <c r="N134" t="s">
        <v>1000</v>
      </c>
      <c r="O134" t="s">
        <v>1001</v>
      </c>
      <c r="P134" t="s">
        <v>1002</v>
      </c>
      <c r="Q134" s="6"/>
      <c r="R134" s="58"/>
    </row>
    <row r="135" spans="2:18" hidden="1">
      <c r="Q135" s="6">
        <f t="shared" ref="Q135" si="42">AVERAGE(G139:O139)</f>
        <v>64.627261359009992</v>
      </c>
      <c r="R135" s="58"/>
    </row>
    <row r="136" spans="2:18" hidden="1">
      <c r="F136" t="s">
        <v>737</v>
      </c>
      <c r="G136">
        <v>1</v>
      </c>
      <c r="H136">
        <v>2</v>
      </c>
      <c r="I136">
        <v>3</v>
      </c>
      <c r="J136">
        <v>4</v>
      </c>
      <c r="K136">
        <v>5</v>
      </c>
      <c r="L136">
        <v>6</v>
      </c>
      <c r="M136">
        <v>7</v>
      </c>
      <c r="N136">
        <v>8</v>
      </c>
      <c r="O136">
        <v>9</v>
      </c>
      <c r="P136">
        <v>10</v>
      </c>
      <c r="Q136" s="6">
        <v>31.03987865402793</v>
      </c>
      <c r="R136" s="57">
        <f>(Q136-F140)/Q136</f>
        <v>5.7841071918825815E-2</v>
      </c>
    </row>
    <row r="137" spans="2:18" hidden="1">
      <c r="B137" s="2" t="s">
        <v>141</v>
      </c>
      <c r="C137" t="s">
        <v>327</v>
      </c>
      <c r="D137" t="s">
        <v>362</v>
      </c>
      <c r="E137" t="str">
        <f>B137&amp;D137</f>
        <v>South AfricaCarbon Footprint</v>
      </c>
      <c r="F137" s="6">
        <v>7.1542439460754403</v>
      </c>
      <c r="G137" s="6">
        <v>2.4521943190002329</v>
      </c>
      <c r="H137" s="6">
        <v>2.6947440752873715</v>
      </c>
      <c r="I137" s="6">
        <v>3.1970485255098984</v>
      </c>
      <c r="J137" s="6">
        <v>3.5955299785810837</v>
      </c>
      <c r="K137" s="6">
        <v>4.0432534667859459</v>
      </c>
      <c r="L137" s="6">
        <v>4.6239684991650893</v>
      </c>
      <c r="M137" s="6">
        <v>5.4839173993467822</v>
      </c>
      <c r="N137" s="6">
        <v>6.9211210604013251</v>
      </c>
      <c r="O137" s="6">
        <v>9.9646106669382668</v>
      </c>
      <c r="P137" s="6">
        <v>28.566051469738412</v>
      </c>
    </row>
    <row r="138" spans="2:18" hidden="1">
      <c r="B138" s="2" t="str">
        <f>B137</f>
        <v>South Africa</v>
      </c>
      <c r="C138" t="s">
        <v>327</v>
      </c>
      <c r="D138" t="s">
        <v>9</v>
      </c>
      <c r="E138" t="str">
        <f t="shared" ref="E138:E140" si="43">B138&amp;D138</f>
        <v>South AfricaLadder</v>
      </c>
      <c r="F138" s="6">
        <v>5.0348634719848633</v>
      </c>
      <c r="G138" s="6">
        <v>3.4294605953658839</v>
      </c>
      <c r="H138" s="6">
        <v>4.2982973471936718</v>
      </c>
      <c r="I138" s="6">
        <v>4.7022834306201666</v>
      </c>
      <c r="J138" s="6">
        <v>4.9683822610825672</v>
      </c>
      <c r="K138" s="6">
        <v>5.1671340990214594</v>
      </c>
      <c r="L138" s="6">
        <v>5.325834376663293</v>
      </c>
      <c r="M138" s="6">
        <v>5.4579489814200564</v>
      </c>
      <c r="N138" s="6">
        <v>5.5711201824479542</v>
      </c>
      <c r="O138" s="6">
        <v>5.670105365568884</v>
      </c>
      <c r="P138" s="6">
        <v>5.758068080464696</v>
      </c>
    </row>
    <row r="139" spans="2:18" hidden="1">
      <c r="B139" s="2" t="str">
        <f t="shared" ref="B139:B140" si="44">B138</f>
        <v>South Africa</v>
      </c>
      <c r="C139" t="s">
        <v>327</v>
      </c>
      <c r="D139" t="s">
        <v>736</v>
      </c>
      <c r="E139" t="str">
        <f t="shared" si="43"/>
        <v>South AfricaLife Exp</v>
      </c>
      <c r="F139" s="6">
        <v>66.174999999999997</v>
      </c>
      <c r="G139" s="6">
        <v>62.289446064829228</v>
      </c>
      <c r="H139" s="6">
        <v>62.060141906353486</v>
      </c>
      <c r="I139" s="6">
        <v>61.813400369784723</v>
      </c>
      <c r="J139" s="6">
        <v>61.793348654429053</v>
      </c>
      <c r="K139" s="6">
        <v>62.244113959592525</v>
      </c>
      <c r="L139" s="6">
        <v>63.409823484581239</v>
      </c>
      <c r="M139" s="6">
        <v>65.534604428701272</v>
      </c>
      <c r="N139" s="6">
        <v>68.862583991258717</v>
      </c>
      <c r="O139" s="6">
        <v>73.637889371559638</v>
      </c>
      <c r="P139" s="6">
        <v>80.104647768910141</v>
      </c>
    </row>
    <row r="140" spans="2:18" hidden="1">
      <c r="B140" s="2" t="str">
        <f t="shared" si="44"/>
        <v>South Africa</v>
      </c>
      <c r="C140" t="s">
        <v>327</v>
      </c>
      <c r="D140" t="s">
        <v>17</v>
      </c>
      <c r="E140" t="str">
        <f t="shared" si="43"/>
        <v>South AfricaHPI</v>
      </c>
      <c r="F140" s="6">
        <v>29.244498800448675</v>
      </c>
      <c r="G140" s="6">
        <v>22.238627227750268</v>
      </c>
      <c r="H140" s="6">
        <v>27.777330685294363</v>
      </c>
      <c r="I140" s="6">
        <v>29.469287376589914</v>
      </c>
      <c r="J140" s="6">
        <v>30.536829580431871</v>
      </c>
      <c r="K140" s="6">
        <v>31.480928203966595</v>
      </c>
      <c r="L140" s="6">
        <v>32.577035706511531</v>
      </c>
      <c r="M140" s="6">
        <v>33.859500293186599</v>
      </c>
      <c r="N140" s="6">
        <v>35.025431863138621</v>
      </c>
      <c r="O140" s="6">
        <v>34.694439371137946</v>
      </c>
      <c r="P140" s="6">
        <v>22.595514038929224</v>
      </c>
    </row>
    <row r="141" spans="2:18" hidden="1">
      <c r="B141" t="s">
        <v>738</v>
      </c>
      <c r="D141" t="s">
        <v>739</v>
      </c>
      <c r="G141" t="s">
        <v>1003</v>
      </c>
      <c r="H141" t="s">
        <v>1004</v>
      </c>
      <c r="I141" t="s">
        <v>1005</v>
      </c>
      <c r="J141" t="s">
        <v>1006</v>
      </c>
      <c r="K141" t="s">
        <v>1007</v>
      </c>
      <c r="L141" t="s">
        <v>1008</v>
      </c>
      <c r="M141" t="s">
        <v>1009</v>
      </c>
      <c r="N141" t="s">
        <v>1010</v>
      </c>
      <c r="O141" t="s">
        <v>1011</v>
      </c>
      <c r="P141" t="s">
        <v>1012</v>
      </c>
    </row>
    <row r="142" spans="2:18" hidden="1">
      <c r="D142" t="s">
        <v>750</v>
      </c>
      <c r="G142" t="s">
        <v>1013</v>
      </c>
      <c r="H142" t="s">
        <v>1014</v>
      </c>
      <c r="I142" t="s">
        <v>1015</v>
      </c>
      <c r="J142" t="s">
        <v>1016</v>
      </c>
      <c r="K142" t="s">
        <v>1017</v>
      </c>
      <c r="L142" t="s">
        <v>1018</v>
      </c>
      <c r="M142" t="s">
        <v>1019</v>
      </c>
      <c r="N142" t="s">
        <v>1020</v>
      </c>
      <c r="O142" t="s">
        <v>1021</v>
      </c>
      <c r="P142" t="s">
        <v>1022</v>
      </c>
    </row>
  </sheetData>
  <mergeCells count="1">
    <mergeCell ref="D3:F3"/>
  </mergeCells>
  <conditionalFormatting sqref="G5:P5">
    <cfRule type="cellIs" dxfId="111" priority="86" operator="lessThanOrEqual">
      <formula>3.23</formula>
    </cfRule>
    <cfRule type="cellIs" dxfId="110" priority="85" operator="greaterThan">
      <formula>6.46</formula>
    </cfRule>
  </conditionalFormatting>
  <conditionalFormatting sqref="G6:P6">
    <cfRule type="cellIs" dxfId="109" priority="88" operator="greaterThan">
      <formula>6</formula>
    </cfRule>
    <cfRule type="cellIs" dxfId="108" priority="87" operator="lessThan">
      <formula>5</formula>
    </cfRule>
  </conditionalFormatting>
  <conditionalFormatting sqref="G7:P7">
    <cfRule type="cellIs" dxfId="107" priority="90" operator="lessThan">
      <formula>65</formula>
    </cfRule>
    <cfRule type="cellIs" dxfId="106" priority="89" operator="greaterThan">
      <formula>75</formula>
    </cfRule>
  </conditionalFormatting>
  <conditionalFormatting sqref="G25:P25">
    <cfRule type="cellIs" dxfId="105" priority="92" operator="lessThanOrEqual">
      <formula>3.23</formula>
    </cfRule>
    <cfRule type="cellIs" dxfId="104" priority="91" operator="greaterThan">
      <formula>6.46</formula>
    </cfRule>
  </conditionalFormatting>
  <conditionalFormatting sqref="G26:P26">
    <cfRule type="cellIs" dxfId="103" priority="94" operator="greaterThan">
      <formula>6</formula>
    </cfRule>
    <cfRule type="cellIs" dxfId="102" priority="93" operator="lessThan">
      <formula>5</formula>
    </cfRule>
  </conditionalFormatting>
  <conditionalFormatting sqref="G27:P27">
    <cfRule type="cellIs" dxfId="101" priority="95" operator="greaterThan">
      <formula>75</formula>
    </cfRule>
    <cfRule type="cellIs" dxfId="100" priority="96" operator="lessThan">
      <formula>65</formula>
    </cfRule>
  </conditionalFormatting>
  <conditionalFormatting sqref="G33:P33">
    <cfRule type="cellIs" dxfId="99" priority="79" operator="greaterThan">
      <formula>6.46</formula>
    </cfRule>
    <cfRule type="cellIs" dxfId="98" priority="80" operator="lessThanOrEqual">
      <formula>3.23</formula>
    </cfRule>
  </conditionalFormatting>
  <conditionalFormatting sqref="G34:P34">
    <cfRule type="cellIs" dxfId="97" priority="81" operator="lessThan">
      <formula>5</formula>
    </cfRule>
    <cfRule type="cellIs" dxfId="96" priority="82" operator="greaterThan">
      <formula>6</formula>
    </cfRule>
  </conditionalFormatting>
  <conditionalFormatting sqref="G35:P35">
    <cfRule type="cellIs" dxfId="95" priority="84" operator="lessThan">
      <formula>65</formula>
    </cfRule>
    <cfRule type="cellIs" dxfId="94" priority="83" operator="greaterThan">
      <formula>75</formula>
    </cfRule>
  </conditionalFormatting>
  <conditionalFormatting sqref="G41:P41">
    <cfRule type="cellIs" dxfId="93" priority="74" operator="lessThanOrEqual">
      <formula>3.23</formula>
    </cfRule>
    <cfRule type="cellIs" dxfId="92" priority="73" operator="greaterThan">
      <formula>6.46</formula>
    </cfRule>
  </conditionalFormatting>
  <conditionalFormatting sqref="G42:P42">
    <cfRule type="cellIs" dxfId="91" priority="76" operator="greaterThan">
      <formula>6</formula>
    </cfRule>
    <cfRule type="cellIs" dxfId="90" priority="75" operator="lessThan">
      <formula>5</formula>
    </cfRule>
  </conditionalFormatting>
  <conditionalFormatting sqref="G43:P43">
    <cfRule type="cellIs" dxfId="89" priority="77" operator="greaterThan">
      <formula>75</formula>
    </cfRule>
    <cfRule type="cellIs" dxfId="88" priority="78" operator="lessThan">
      <formula>65</formula>
    </cfRule>
  </conditionalFormatting>
  <conditionalFormatting sqref="G49:P49">
    <cfRule type="cellIs" dxfId="87" priority="68" operator="lessThanOrEqual">
      <formula>3.23</formula>
    </cfRule>
    <cfRule type="cellIs" dxfId="86" priority="67" operator="greaterThan">
      <formula>6.46</formula>
    </cfRule>
  </conditionalFormatting>
  <conditionalFormatting sqref="G50:P50">
    <cfRule type="cellIs" dxfId="85" priority="70" operator="greaterThan">
      <formula>6</formula>
    </cfRule>
    <cfRule type="cellIs" dxfId="84" priority="69" operator="lessThan">
      <formula>5</formula>
    </cfRule>
  </conditionalFormatting>
  <conditionalFormatting sqref="G51:P51">
    <cfRule type="cellIs" dxfId="83" priority="72" operator="lessThan">
      <formula>65</formula>
    </cfRule>
    <cfRule type="cellIs" dxfId="82" priority="71" operator="greaterThan">
      <formula>75</formula>
    </cfRule>
  </conditionalFormatting>
  <conditionalFormatting sqref="G57:P57">
    <cfRule type="cellIs" dxfId="81" priority="61" operator="greaterThan">
      <formula>6.46</formula>
    </cfRule>
    <cfRule type="cellIs" dxfId="80" priority="62" operator="lessThanOrEqual">
      <formula>3.23</formula>
    </cfRule>
  </conditionalFormatting>
  <conditionalFormatting sqref="G58:P58">
    <cfRule type="cellIs" dxfId="79" priority="64" operator="greaterThan">
      <formula>6</formula>
    </cfRule>
    <cfRule type="cellIs" dxfId="78" priority="63" operator="lessThan">
      <formula>5</formula>
    </cfRule>
  </conditionalFormatting>
  <conditionalFormatting sqref="G59:P59">
    <cfRule type="cellIs" dxfId="77" priority="66" operator="lessThan">
      <formula>65</formula>
    </cfRule>
    <cfRule type="cellIs" dxfId="76" priority="65" operator="greaterThan">
      <formula>75</formula>
    </cfRule>
  </conditionalFormatting>
  <conditionalFormatting sqref="G65:P65">
    <cfRule type="cellIs" dxfId="75" priority="56" operator="lessThanOrEqual">
      <formula>3.23</formula>
    </cfRule>
    <cfRule type="cellIs" dxfId="74" priority="55" operator="greaterThan">
      <formula>6.46</formula>
    </cfRule>
  </conditionalFormatting>
  <conditionalFormatting sqref="G66:P66">
    <cfRule type="cellIs" dxfId="73" priority="57" operator="lessThan">
      <formula>5</formula>
    </cfRule>
    <cfRule type="cellIs" dxfId="72" priority="58" operator="greaterThan">
      <formula>6</formula>
    </cfRule>
  </conditionalFormatting>
  <conditionalFormatting sqref="G67:P67">
    <cfRule type="cellIs" dxfId="71" priority="60" operator="lessThan">
      <formula>65</formula>
    </cfRule>
    <cfRule type="cellIs" dxfId="70" priority="59" operator="greaterThan">
      <formula>75</formula>
    </cfRule>
  </conditionalFormatting>
  <conditionalFormatting sqref="G73:P73">
    <cfRule type="cellIs" dxfId="69" priority="49" operator="greaterThan">
      <formula>6.46</formula>
    </cfRule>
    <cfRule type="cellIs" dxfId="68" priority="50" operator="lessThanOrEqual">
      <formula>3.23</formula>
    </cfRule>
  </conditionalFormatting>
  <conditionalFormatting sqref="G74:P74">
    <cfRule type="cellIs" dxfId="67" priority="51" operator="lessThan">
      <formula>5</formula>
    </cfRule>
    <cfRule type="cellIs" dxfId="66" priority="52" operator="greaterThan">
      <formula>6</formula>
    </cfRule>
  </conditionalFormatting>
  <conditionalFormatting sqref="G75:P75">
    <cfRule type="cellIs" dxfId="65" priority="53" operator="greaterThan">
      <formula>75</formula>
    </cfRule>
    <cfRule type="cellIs" dxfId="64" priority="54" operator="lessThan">
      <formula>65</formula>
    </cfRule>
  </conditionalFormatting>
  <conditionalFormatting sqref="G81:P81">
    <cfRule type="cellIs" dxfId="63" priority="44" operator="lessThanOrEqual">
      <formula>3.23</formula>
    </cfRule>
    <cfRule type="cellIs" dxfId="62" priority="43" operator="greaterThan">
      <formula>6.46</formula>
    </cfRule>
  </conditionalFormatting>
  <conditionalFormatting sqref="G82:P82">
    <cfRule type="cellIs" dxfId="61" priority="46" operator="greaterThan">
      <formula>6</formula>
    </cfRule>
    <cfRule type="cellIs" dxfId="60" priority="45" operator="lessThan">
      <formula>5</formula>
    </cfRule>
  </conditionalFormatting>
  <conditionalFormatting sqref="G83:P83">
    <cfRule type="cellIs" dxfId="59" priority="48" operator="lessThan">
      <formula>65</formula>
    </cfRule>
    <cfRule type="cellIs" dxfId="58" priority="47" operator="greaterThan">
      <formula>75</formula>
    </cfRule>
  </conditionalFormatting>
  <conditionalFormatting sqref="G89:P89">
    <cfRule type="cellIs" dxfId="57" priority="37" operator="greaterThan">
      <formula>6.46</formula>
    </cfRule>
    <cfRule type="cellIs" dxfId="56" priority="38" operator="lessThanOrEqual">
      <formula>3.23</formula>
    </cfRule>
  </conditionalFormatting>
  <conditionalFormatting sqref="G90:P90">
    <cfRule type="cellIs" dxfId="55" priority="40" operator="greaterThan">
      <formula>6</formula>
    </cfRule>
    <cfRule type="cellIs" dxfId="54" priority="39" operator="lessThan">
      <formula>5</formula>
    </cfRule>
  </conditionalFormatting>
  <conditionalFormatting sqref="G91:P91">
    <cfRule type="cellIs" dxfId="53" priority="42" operator="lessThan">
      <formula>65</formula>
    </cfRule>
    <cfRule type="cellIs" dxfId="52" priority="41" operator="greaterThan">
      <formula>75</formula>
    </cfRule>
  </conditionalFormatting>
  <conditionalFormatting sqref="G97:P97">
    <cfRule type="cellIs" dxfId="51" priority="32" operator="lessThanOrEqual">
      <formula>3.23</formula>
    </cfRule>
    <cfRule type="cellIs" dxfId="50" priority="31" operator="greaterThan">
      <formula>6.46</formula>
    </cfRule>
  </conditionalFormatting>
  <conditionalFormatting sqref="G98:P98">
    <cfRule type="cellIs" dxfId="49" priority="34" operator="greaterThan">
      <formula>6</formula>
    </cfRule>
    <cfRule type="cellIs" dxfId="48" priority="33" operator="lessThan">
      <formula>5</formula>
    </cfRule>
  </conditionalFormatting>
  <conditionalFormatting sqref="G99:P99">
    <cfRule type="cellIs" dxfId="47" priority="36" operator="lessThan">
      <formula>65</formula>
    </cfRule>
    <cfRule type="cellIs" dxfId="46" priority="35" operator="greaterThan">
      <formula>75</formula>
    </cfRule>
  </conditionalFormatting>
  <conditionalFormatting sqref="G105:P105">
    <cfRule type="cellIs" dxfId="45" priority="25" operator="greaterThan">
      <formula>6.46</formula>
    </cfRule>
    <cfRule type="cellIs" dxfId="44" priority="26" operator="lessThanOrEqual">
      <formula>3.23</formula>
    </cfRule>
  </conditionalFormatting>
  <conditionalFormatting sqref="G106:P106">
    <cfRule type="cellIs" dxfId="43" priority="28" operator="greaterThan">
      <formula>6</formula>
    </cfRule>
    <cfRule type="cellIs" dxfId="42" priority="27" operator="lessThan">
      <formula>5</formula>
    </cfRule>
  </conditionalFormatting>
  <conditionalFormatting sqref="G107:P107">
    <cfRule type="cellIs" dxfId="41" priority="30" operator="lessThan">
      <formula>65</formula>
    </cfRule>
    <cfRule type="cellIs" dxfId="40" priority="29" operator="greaterThan">
      <formula>75</formula>
    </cfRule>
  </conditionalFormatting>
  <conditionalFormatting sqref="G113:P113">
    <cfRule type="cellIs" dxfId="39" priority="19" operator="greaterThan">
      <formula>6.46</formula>
    </cfRule>
    <cfRule type="cellIs" dxfId="38" priority="20" operator="lessThanOrEqual">
      <formula>3.23</formula>
    </cfRule>
  </conditionalFormatting>
  <conditionalFormatting sqref="G114:P114">
    <cfRule type="cellIs" dxfId="37" priority="21" operator="lessThan">
      <formula>5</formula>
    </cfRule>
    <cfRule type="cellIs" dxfId="36" priority="22" operator="greaterThan">
      <formula>6</formula>
    </cfRule>
  </conditionalFormatting>
  <conditionalFormatting sqref="G115:P115">
    <cfRule type="cellIs" dxfId="35" priority="23" operator="greaterThan">
      <formula>75</formula>
    </cfRule>
    <cfRule type="cellIs" dxfId="34" priority="24" operator="lessThan">
      <formula>65</formula>
    </cfRule>
  </conditionalFormatting>
  <conditionalFormatting sqref="G121:P121">
    <cfRule type="cellIs" dxfId="33" priority="13" operator="greaterThan">
      <formula>6.46</formula>
    </cfRule>
    <cfRule type="cellIs" dxfId="32" priority="14" operator="lessThanOrEqual">
      <formula>3.23</formula>
    </cfRule>
  </conditionalFormatting>
  <conditionalFormatting sqref="G122:P122">
    <cfRule type="cellIs" dxfId="31" priority="16" operator="greaterThan">
      <formula>6</formula>
    </cfRule>
    <cfRule type="cellIs" dxfId="30" priority="15" operator="lessThan">
      <formula>5</formula>
    </cfRule>
  </conditionalFormatting>
  <conditionalFormatting sqref="G123:P123">
    <cfRule type="cellIs" dxfId="29" priority="18" operator="lessThan">
      <formula>65</formula>
    </cfRule>
    <cfRule type="cellIs" dxfId="28" priority="17" operator="greaterThan">
      <formula>75</formula>
    </cfRule>
  </conditionalFormatting>
  <conditionalFormatting sqref="G129:P129">
    <cfRule type="cellIs" dxfId="27" priority="7" operator="greaterThan">
      <formula>6.46</formula>
    </cfRule>
    <cfRule type="cellIs" dxfId="26" priority="8" operator="lessThanOrEqual">
      <formula>3.23</formula>
    </cfRule>
  </conditionalFormatting>
  <conditionalFormatting sqref="G130:P130">
    <cfRule type="cellIs" dxfId="25" priority="10" operator="greaterThan">
      <formula>6</formula>
    </cfRule>
    <cfRule type="cellIs" dxfId="24" priority="9" operator="lessThan">
      <formula>5</formula>
    </cfRule>
  </conditionalFormatting>
  <conditionalFormatting sqref="G131:P131">
    <cfRule type="cellIs" dxfId="23" priority="12" operator="lessThan">
      <formula>65</formula>
    </cfRule>
    <cfRule type="cellIs" dxfId="22" priority="11" operator="greaterThan">
      <formula>75</formula>
    </cfRule>
  </conditionalFormatting>
  <conditionalFormatting sqref="G137:P137">
    <cfRule type="cellIs" dxfId="21" priority="1" operator="greaterThan">
      <formula>6.46</formula>
    </cfRule>
    <cfRule type="cellIs" dxfId="20" priority="2" operator="lessThanOrEqual">
      <formula>3.23</formula>
    </cfRule>
  </conditionalFormatting>
  <conditionalFormatting sqref="G138:P138">
    <cfRule type="cellIs" dxfId="19" priority="4" operator="greaterThan">
      <formula>6</formula>
    </cfRule>
    <cfRule type="cellIs" dxfId="18" priority="3" operator="lessThan">
      <formula>5</formula>
    </cfRule>
  </conditionalFormatting>
  <conditionalFormatting sqref="G139:P139">
    <cfRule type="cellIs" dxfId="17" priority="6" operator="lessThan">
      <formula>65</formula>
    </cfRule>
    <cfRule type="cellIs" dxfId="16" priority="5" operator="greaterThan">
      <formula>75</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2259F58-A3B3-4A03-809D-D1E7ED29BB7C}">
          <x14:formula1>
            <xm:f>'inequality countries'!$A$1:$A$15</xm:f>
          </x14:formula1>
          <xm:sqref>D3:F3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E38F6-2322-4779-929F-E415DC0B4F6E}">
  <dimension ref="A1:C6"/>
  <sheetViews>
    <sheetView workbookViewId="0">
      <selection activeCell="C5" sqref="C5"/>
    </sheetView>
  </sheetViews>
  <sheetFormatPr defaultColWidth="8.90625" defaultRowHeight="14"/>
  <cols>
    <col min="1" max="1" width="33.90625" style="153" bestFit="1" customWidth="1"/>
    <col min="2" max="2" width="36.90625" style="153" customWidth="1"/>
    <col min="3" max="3" width="103.36328125" style="153" customWidth="1"/>
    <col min="4" max="16384" width="8.90625" style="153"/>
  </cols>
  <sheetData>
    <row r="1" spans="1:3" s="92" customFormat="1" ht="19">
      <c r="A1" s="157" t="s">
        <v>1030</v>
      </c>
      <c r="B1" s="157" t="s">
        <v>1029</v>
      </c>
      <c r="C1" s="157" t="s">
        <v>1028</v>
      </c>
    </row>
    <row r="2" spans="1:3">
      <c r="A2" s="155" t="s">
        <v>1027</v>
      </c>
      <c r="B2" s="154" t="s">
        <v>0</v>
      </c>
      <c r="C2" s="156"/>
    </row>
    <row r="3" spans="1:3" ht="28">
      <c r="A3" s="155" t="s">
        <v>1026</v>
      </c>
      <c r="B3" s="154" t="s">
        <v>1031</v>
      </c>
      <c r="C3" s="154" t="s">
        <v>1025</v>
      </c>
    </row>
    <row r="4" spans="1:3" ht="28">
      <c r="A4" s="155" t="s">
        <v>362</v>
      </c>
      <c r="B4" s="154" t="s">
        <v>356</v>
      </c>
      <c r="C4" s="154" t="s">
        <v>3483</v>
      </c>
    </row>
    <row r="5" spans="1:3" ht="28">
      <c r="A5" s="155" t="s">
        <v>6</v>
      </c>
      <c r="B5" s="154" t="s">
        <v>1032</v>
      </c>
      <c r="C5" s="154"/>
    </row>
    <row r="6" spans="1:3">
      <c r="A6" s="155" t="s">
        <v>1024</v>
      </c>
      <c r="B6" s="154" t="s">
        <v>1023</v>
      </c>
      <c r="C6" s="15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289E5-BAB2-4F57-8DBB-B3F98878489B}">
  <dimension ref="A1:Q11"/>
  <sheetViews>
    <sheetView zoomScale="70" zoomScaleNormal="70" workbookViewId="0">
      <pane xSplit="1" ySplit="3" topLeftCell="B4" activePane="bottomRight" state="frozen"/>
      <selection pane="topRight" activeCell="C1" sqref="C1"/>
      <selection pane="bottomLeft" activeCell="A4" sqref="A4"/>
      <selection pane="bottomRight" activeCell="A3" sqref="A3:Q3"/>
    </sheetView>
  </sheetViews>
  <sheetFormatPr defaultColWidth="8.90625" defaultRowHeight="14.5"/>
  <cols>
    <col min="1" max="1" width="28.08984375" customWidth="1"/>
    <col min="2" max="2" width="9.08984375" style="17" customWidth="1"/>
    <col min="3" max="16" width="9.08984375" customWidth="1"/>
  </cols>
  <sheetData>
    <row r="1" spans="1:17">
      <c r="A1" s="25" t="s">
        <v>731</v>
      </c>
    </row>
    <row r="3" spans="1:17" s="16" customFormat="1" ht="35.25" customHeight="1">
      <c r="A3" s="16" t="s">
        <v>5</v>
      </c>
      <c r="B3" s="18">
        <v>2006</v>
      </c>
      <c r="C3" s="16">
        <v>2007</v>
      </c>
      <c r="D3" s="16">
        <v>2008</v>
      </c>
      <c r="E3" s="16">
        <v>2009</v>
      </c>
      <c r="F3" s="16">
        <v>2010</v>
      </c>
      <c r="G3" s="16">
        <v>2011</v>
      </c>
      <c r="H3" s="16">
        <v>2012</v>
      </c>
      <c r="I3" s="16">
        <v>2013</v>
      </c>
      <c r="J3" s="16">
        <v>2014</v>
      </c>
      <c r="K3" s="16">
        <v>2015</v>
      </c>
      <c r="L3" s="16">
        <v>2016</v>
      </c>
      <c r="M3" s="16">
        <v>2017</v>
      </c>
      <c r="N3" s="16">
        <v>2018</v>
      </c>
      <c r="O3" s="16">
        <v>2019</v>
      </c>
      <c r="P3" s="16">
        <v>2020</v>
      </c>
      <c r="Q3" s="16">
        <v>2021</v>
      </c>
    </row>
    <row r="4" spans="1:17">
      <c r="A4" s="2" t="s">
        <v>187</v>
      </c>
      <c r="B4" s="19"/>
      <c r="C4" s="6">
        <v>48.403539675903197</v>
      </c>
      <c r="D4" s="6">
        <v>49.370976458498824</v>
      </c>
      <c r="E4" s="6">
        <v>52.329681177465552</v>
      </c>
      <c r="F4" s="6">
        <v>50.976541076571515</v>
      </c>
      <c r="G4" s="6">
        <v>51.548884129269148</v>
      </c>
      <c r="H4" s="6">
        <v>50.810501807749326</v>
      </c>
      <c r="I4" s="6">
        <v>52.438789105705197</v>
      </c>
      <c r="J4" s="6">
        <v>50.866228684997175</v>
      </c>
      <c r="K4" s="6">
        <v>48.930668567750509</v>
      </c>
      <c r="L4" s="6">
        <v>48.996804960538483</v>
      </c>
      <c r="M4" s="6">
        <v>48.808391146380906</v>
      </c>
      <c r="N4" s="6">
        <v>48.794171554009687</v>
      </c>
      <c r="O4" s="6">
        <v>49.982680877434248</v>
      </c>
      <c r="P4" s="6">
        <v>45.563700186746637</v>
      </c>
      <c r="Q4" s="6">
        <v>44.384564588108447</v>
      </c>
    </row>
    <row r="5" spans="1:17">
      <c r="A5" s="2" t="s">
        <v>188</v>
      </c>
      <c r="B5" s="19">
        <v>28.886700904550235</v>
      </c>
      <c r="C5" s="6">
        <v>30.47476850099531</v>
      </c>
      <c r="D5" s="6">
        <v>30.669958372814975</v>
      </c>
      <c r="E5" s="6">
        <v>31.969376363060796</v>
      </c>
      <c r="F5" s="6">
        <v>31.681904810582015</v>
      </c>
      <c r="G5" s="6">
        <v>31.740444456337791</v>
      </c>
      <c r="H5" s="6">
        <v>31.94630101085999</v>
      </c>
      <c r="I5" s="6">
        <v>32.788618577270292</v>
      </c>
      <c r="J5" s="6">
        <v>32.390477089314828</v>
      </c>
      <c r="K5" s="6">
        <v>31.784123477674207</v>
      </c>
      <c r="L5" s="6">
        <v>31.994118382470603</v>
      </c>
      <c r="M5" s="6">
        <v>32.791952633073777</v>
      </c>
      <c r="N5" s="6">
        <v>31.952041965441417</v>
      </c>
      <c r="O5" s="6">
        <v>32.728779329312232</v>
      </c>
      <c r="P5" s="6">
        <v>34.255574233255402</v>
      </c>
      <c r="Q5" s="6">
        <v>33.235958735529728</v>
      </c>
    </row>
    <row r="6" spans="1:17">
      <c r="A6" s="2" t="s">
        <v>189</v>
      </c>
      <c r="B6" s="19"/>
      <c r="C6" s="6">
        <v>41.509656886286429</v>
      </c>
      <c r="D6" s="6">
        <v>43.12244769629352</v>
      </c>
      <c r="E6" s="6">
        <v>42.975262539712382</v>
      </c>
      <c r="F6" s="6">
        <v>43.400298096734602</v>
      </c>
      <c r="G6" s="6">
        <v>43.869229654535737</v>
      </c>
      <c r="H6" s="6">
        <v>44.173301399608391</v>
      </c>
      <c r="I6" s="6">
        <v>45.198949738144648</v>
      </c>
      <c r="J6" s="6">
        <v>45.73271945123291</v>
      </c>
      <c r="K6" s="6">
        <v>45.408907433537493</v>
      </c>
      <c r="L6" s="6">
        <v>46.394900141978866</v>
      </c>
      <c r="M6" s="6">
        <v>47.068970350225356</v>
      </c>
      <c r="N6" s="6">
        <v>47.989597647488658</v>
      </c>
      <c r="O6" s="6">
        <v>48.911529214846119</v>
      </c>
      <c r="P6" s="6">
        <v>50.288129929590347</v>
      </c>
      <c r="Q6" s="6">
        <v>49.194595803040947</v>
      </c>
    </row>
    <row r="7" spans="1:17">
      <c r="A7" s="2" t="s">
        <v>190</v>
      </c>
      <c r="B7" s="19"/>
      <c r="C7" s="6">
        <v>40.489700563413507</v>
      </c>
      <c r="D7" s="6">
        <v>36.8662764344433</v>
      </c>
      <c r="E7" s="6">
        <v>38.587811931771725</v>
      </c>
      <c r="F7" s="6">
        <v>37.417128749915925</v>
      </c>
      <c r="G7" s="6">
        <v>35.788666159315582</v>
      </c>
      <c r="H7" s="6">
        <v>35.660763055373501</v>
      </c>
      <c r="I7" s="6">
        <v>35.518130776384517</v>
      </c>
      <c r="J7" s="6">
        <v>37.845484610714685</v>
      </c>
      <c r="K7" s="6">
        <v>36.882411047837024</v>
      </c>
      <c r="L7" s="6">
        <v>36.514378958208454</v>
      </c>
      <c r="M7" s="6">
        <v>35.475683357849348</v>
      </c>
      <c r="N7" s="6">
        <v>34.635369983876465</v>
      </c>
      <c r="O7" s="6">
        <v>35.826404584992105</v>
      </c>
      <c r="P7" s="6">
        <v>35.454797701850687</v>
      </c>
      <c r="Q7" s="6">
        <v>33.804741418261521</v>
      </c>
    </row>
    <row r="8" spans="1:17">
      <c r="A8" s="2" t="s">
        <v>732</v>
      </c>
      <c r="B8" s="19">
        <v>22.530131506521684</v>
      </c>
      <c r="C8" s="6">
        <v>24.810288850977273</v>
      </c>
      <c r="D8" s="6">
        <v>25.287369671254879</v>
      </c>
      <c r="E8" s="6">
        <v>25.485829237881291</v>
      </c>
      <c r="F8" s="6">
        <v>25.302556219345131</v>
      </c>
      <c r="G8" s="6">
        <v>28.176730377134362</v>
      </c>
      <c r="H8" s="6">
        <v>28.284708654621706</v>
      </c>
      <c r="I8" s="6">
        <v>26.179686297315655</v>
      </c>
      <c r="J8" s="6">
        <v>27.052630377425224</v>
      </c>
      <c r="K8" s="6">
        <v>27.707699983655374</v>
      </c>
      <c r="L8" s="6">
        <v>28.259322036631989</v>
      </c>
      <c r="M8" s="6">
        <v>29.442646309466742</v>
      </c>
      <c r="N8" s="6">
        <v>30.441561295628954</v>
      </c>
      <c r="O8" s="6">
        <v>29.111913181690127</v>
      </c>
      <c r="P8" s="6">
        <v>30.786322823167275</v>
      </c>
      <c r="Q8" s="6">
        <v>26.221599584715403</v>
      </c>
    </row>
    <row r="9" spans="1:17">
      <c r="A9" s="2" t="s">
        <v>191</v>
      </c>
      <c r="B9" s="19">
        <v>42.077246471894767</v>
      </c>
      <c r="C9" s="6">
        <v>40.497227817737894</v>
      </c>
      <c r="D9" s="6">
        <v>40.425382737874486</v>
      </c>
      <c r="E9" s="6">
        <v>37.543437700451712</v>
      </c>
      <c r="F9" s="6">
        <v>41.098429075580867</v>
      </c>
      <c r="G9" s="6">
        <v>38.620456911028896</v>
      </c>
      <c r="H9" s="6">
        <v>39.097161439970328</v>
      </c>
      <c r="I9" s="6">
        <v>37.722268593086163</v>
      </c>
      <c r="J9" s="6">
        <v>38.156519265449717</v>
      </c>
      <c r="K9" s="6">
        <v>37.531927011852964</v>
      </c>
      <c r="L9" s="6">
        <v>37.333787758264862</v>
      </c>
      <c r="M9" s="6">
        <v>36.395323660145912</v>
      </c>
      <c r="N9" s="6">
        <v>34.881546891673779</v>
      </c>
      <c r="O9" s="6">
        <v>31.038530862220718</v>
      </c>
      <c r="P9" s="6">
        <v>37.037219746978337</v>
      </c>
      <c r="Q9" s="6">
        <v>29.623198726072513</v>
      </c>
    </row>
    <row r="10" spans="1:17">
      <c r="A10" s="2" t="s">
        <v>192</v>
      </c>
      <c r="B10" s="19">
        <v>29.764354946246126</v>
      </c>
      <c r="C10" s="6">
        <v>31.726802574395318</v>
      </c>
      <c r="D10" s="6">
        <v>32.601543921877095</v>
      </c>
      <c r="E10" s="6">
        <v>32.777499654690239</v>
      </c>
      <c r="F10" s="6">
        <v>32.642060975809066</v>
      </c>
      <c r="G10" s="6">
        <v>33.02708915276618</v>
      </c>
      <c r="H10" s="6">
        <v>33.919330742831335</v>
      </c>
      <c r="I10" s="6">
        <v>34.017354850498954</v>
      </c>
      <c r="J10" s="6">
        <v>35.38754325334493</v>
      </c>
      <c r="K10" s="6">
        <v>35.596524765441274</v>
      </c>
      <c r="L10" s="6">
        <v>35.661728768364547</v>
      </c>
      <c r="M10" s="6">
        <v>36.133417370797176</v>
      </c>
      <c r="N10" s="6">
        <v>36.166073076371845</v>
      </c>
      <c r="O10" s="6">
        <v>36.7016513843122</v>
      </c>
      <c r="P10" s="6">
        <v>37.037382988422998</v>
      </c>
      <c r="Q10" s="6">
        <v>35.718509071144879</v>
      </c>
    </row>
    <row r="11" spans="1:17">
      <c r="A11" s="2" t="s">
        <v>193</v>
      </c>
      <c r="B11" s="19">
        <v>39.133888942323722</v>
      </c>
      <c r="C11" s="6">
        <v>40.686992257745786</v>
      </c>
      <c r="D11" s="6">
        <v>39.285049818776109</v>
      </c>
      <c r="E11" s="6">
        <v>37.609614342043258</v>
      </c>
      <c r="F11" s="6">
        <v>38.277726537694825</v>
      </c>
      <c r="G11" s="6">
        <v>39.468671564944877</v>
      </c>
      <c r="H11" s="6">
        <v>39.186715222069893</v>
      </c>
      <c r="I11" s="6">
        <v>39.511197414863418</v>
      </c>
      <c r="J11" s="6">
        <v>40.19530018794201</v>
      </c>
      <c r="K11" s="6">
        <v>40.004161792783734</v>
      </c>
      <c r="L11" s="6">
        <v>40.246309889839019</v>
      </c>
      <c r="M11" s="6">
        <v>39.085438507729165</v>
      </c>
      <c r="N11" s="6">
        <v>39.572358905487235</v>
      </c>
      <c r="O11" s="6">
        <v>39.78755862842651</v>
      </c>
      <c r="P11" s="6">
        <v>41.611256246008935</v>
      </c>
      <c r="Q11" s="6">
        <v>41.86537412784152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DA80B-41B7-40D0-AB90-0D348B7CD9F1}">
  <sheetPr>
    <tabColor rgb="FFFF0000"/>
  </sheetPr>
  <dimension ref="A1:Y2472"/>
  <sheetViews>
    <sheetView zoomScale="85" zoomScaleNormal="85" workbookViewId="0">
      <pane ySplit="2" topLeftCell="A3" activePane="bottomLeft" state="frozen"/>
      <selection pane="bottomLeft" activeCell="P6" sqref="P6"/>
    </sheetView>
  </sheetViews>
  <sheetFormatPr defaultColWidth="8.81640625" defaultRowHeight="14.5"/>
  <cols>
    <col min="1" max="1" width="9.6328125" customWidth="1"/>
    <col min="2" max="2" width="21" customWidth="1"/>
    <col min="3" max="3" width="7.6328125" customWidth="1"/>
    <col min="4" max="4" width="7.453125" customWidth="1"/>
    <col min="5" max="5" width="13.6328125" customWidth="1"/>
    <col min="6" max="6" width="15.453125" customWidth="1"/>
    <col min="7" max="8" width="19.08984375" customWidth="1"/>
    <col min="9" max="9" width="23" customWidth="1"/>
    <col min="10" max="10" width="11.453125" customWidth="1"/>
    <col min="11" max="15" width="9.08984375" customWidth="1"/>
    <col min="16" max="16" width="11" style="2" customWidth="1"/>
    <col min="17" max="17" width="11.453125" style="2" customWidth="1"/>
    <col min="18" max="20" width="11.08984375" customWidth="1"/>
    <col min="21" max="21" width="18.453125" customWidth="1"/>
    <col min="22" max="22" width="11.81640625" customWidth="1"/>
    <col min="23" max="23" width="10.08984375" customWidth="1"/>
  </cols>
  <sheetData>
    <row r="1" spans="1:22" ht="33" customHeight="1">
      <c r="E1" t="s">
        <v>638</v>
      </c>
      <c r="G1" t="s">
        <v>0</v>
      </c>
      <c r="H1" s="1" t="s">
        <v>1</v>
      </c>
      <c r="I1" s="1" t="s">
        <v>356</v>
      </c>
      <c r="S1" s="7" t="e">
        <v>#DIV/0!</v>
      </c>
      <c r="T1" s="7"/>
      <c r="U1" t="s">
        <v>634</v>
      </c>
    </row>
    <row r="2" spans="1:22" ht="52.5" customHeight="1">
      <c r="A2" s="3" t="s">
        <v>2</v>
      </c>
      <c r="B2" s="3" t="s">
        <v>3</v>
      </c>
      <c r="C2" s="3" t="s">
        <v>4</v>
      </c>
      <c r="D2" s="3" t="s">
        <v>5</v>
      </c>
      <c r="E2" s="3" t="s">
        <v>6</v>
      </c>
      <c r="F2" s="3" t="s">
        <v>7</v>
      </c>
      <c r="G2" s="3" t="s">
        <v>8</v>
      </c>
      <c r="H2" s="3" t="s">
        <v>9</v>
      </c>
      <c r="I2" s="3" t="s">
        <v>692</v>
      </c>
      <c r="J2" s="4" t="s">
        <v>674</v>
      </c>
      <c r="K2" s="4" t="s">
        <v>12</v>
      </c>
      <c r="L2" s="4" t="s">
        <v>658</v>
      </c>
      <c r="M2" s="4" t="s">
        <v>675</v>
      </c>
      <c r="N2" s="4" t="s">
        <v>664</v>
      </c>
      <c r="O2" s="4"/>
      <c r="P2" s="5" t="s">
        <v>17</v>
      </c>
      <c r="Q2" s="5" t="s">
        <v>637</v>
      </c>
      <c r="R2" s="4" t="s">
        <v>636</v>
      </c>
      <c r="S2" s="4" t="s">
        <v>690</v>
      </c>
      <c r="T2" s="4" t="s">
        <v>691</v>
      </c>
      <c r="U2" s="4" t="s">
        <v>633</v>
      </c>
      <c r="V2" s="4"/>
    </row>
    <row r="3" spans="1:22">
      <c r="A3" t="s">
        <v>693</v>
      </c>
      <c r="B3" t="s">
        <v>38</v>
      </c>
      <c r="C3" t="s">
        <v>224</v>
      </c>
      <c r="D3">
        <v>5</v>
      </c>
      <c r="E3" s="6">
        <v>12551.213</v>
      </c>
      <c r="F3">
        <v>2021</v>
      </c>
      <c r="G3" s="6">
        <v>61.662999999999997</v>
      </c>
      <c r="H3" s="6" t="s">
        <v>693</v>
      </c>
      <c r="I3" s="7">
        <v>0.65273077230906484</v>
      </c>
      <c r="J3" s="8" t="s">
        <v>693</v>
      </c>
      <c r="K3" s="9" t="s">
        <v>693</v>
      </c>
      <c r="L3" s="8" t="s">
        <v>693</v>
      </c>
      <c r="M3" s="8">
        <v>14.726199178002721</v>
      </c>
      <c r="N3" s="10" t="s">
        <v>693</v>
      </c>
      <c r="O3" s="10" t="s">
        <v>1035</v>
      </c>
      <c r="P3" s="14" t="s">
        <v>693</v>
      </c>
      <c r="Q3" s="45">
        <v>1</v>
      </c>
      <c r="R3" s="7">
        <v>3.1722169322291363</v>
      </c>
      <c r="S3" s="57">
        <v>-1.7788600774069196E-2</v>
      </c>
      <c r="T3" s="57">
        <v>-1.5356597137206655E-2</v>
      </c>
      <c r="U3" s="35">
        <v>714.06671237755381</v>
      </c>
    </row>
    <row r="4" spans="1:22">
      <c r="A4" t="s">
        <v>693</v>
      </c>
      <c r="B4" t="s">
        <v>47</v>
      </c>
      <c r="C4" t="s">
        <v>233</v>
      </c>
      <c r="D4">
        <v>5</v>
      </c>
      <c r="E4" s="6">
        <v>821.625</v>
      </c>
      <c r="F4">
        <v>2021</v>
      </c>
      <c r="G4" s="6">
        <v>63.417000000000002</v>
      </c>
      <c r="H4" s="6">
        <v>3.9</v>
      </c>
      <c r="I4" s="7" t="s">
        <v>693</v>
      </c>
      <c r="J4" s="8">
        <v>7.7844664749970605</v>
      </c>
      <c r="K4" s="9">
        <v>42.71619938134296</v>
      </c>
      <c r="L4" s="8">
        <v>20.201591644531653</v>
      </c>
      <c r="M4" s="8" t="s">
        <v>693</v>
      </c>
      <c r="N4" s="10" t="s">
        <v>693</v>
      </c>
      <c r="O4" s="10" t="s">
        <v>1036</v>
      </c>
      <c r="P4" s="14" t="s">
        <v>693</v>
      </c>
      <c r="Q4" s="45">
        <v>3</v>
      </c>
      <c r="R4" s="7">
        <v>3.1722169322291363</v>
      </c>
      <c r="S4" s="57">
        <v>2.9932820545892714E-3</v>
      </c>
      <c r="T4" s="57">
        <v>1.0907247394076407E-2</v>
      </c>
      <c r="U4" s="35">
        <v>3228.5268583001853</v>
      </c>
    </row>
    <row r="5" spans="1:22">
      <c r="A5" t="s">
        <v>693</v>
      </c>
      <c r="B5" t="s">
        <v>61</v>
      </c>
      <c r="C5" t="s">
        <v>247</v>
      </c>
      <c r="D5">
        <v>5</v>
      </c>
      <c r="E5" s="6">
        <v>1192.271</v>
      </c>
      <c r="F5">
        <v>2021</v>
      </c>
      <c r="G5" s="6">
        <v>57.066000000000003</v>
      </c>
      <c r="H5" s="6" t="s">
        <v>693</v>
      </c>
      <c r="I5" s="7">
        <v>5.7324017406063108</v>
      </c>
      <c r="J5" s="8" t="s">
        <v>693</v>
      </c>
      <c r="K5" s="9" t="s">
        <v>693</v>
      </c>
      <c r="L5" s="8" t="s">
        <v>693</v>
      </c>
      <c r="M5" s="8">
        <v>19.805870146299966</v>
      </c>
      <c r="N5" s="10" t="s">
        <v>693</v>
      </c>
      <c r="O5" s="10" t="s">
        <v>1037</v>
      </c>
      <c r="P5" s="14" t="s">
        <v>693</v>
      </c>
      <c r="Q5" s="45">
        <v>2</v>
      </c>
      <c r="R5" s="7">
        <v>3.1722169322291363</v>
      </c>
      <c r="S5" s="57">
        <v>5.5726978662427153E-3</v>
      </c>
      <c r="T5" s="57">
        <v>1.5697929506133867E-2</v>
      </c>
      <c r="U5" s="35">
        <v>8856.8289680235193</v>
      </c>
    </row>
    <row r="6" spans="1:22">
      <c r="A6" t="s">
        <v>693</v>
      </c>
      <c r="B6" t="s">
        <v>123</v>
      </c>
      <c r="C6" t="s">
        <v>309</v>
      </c>
      <c r="D6">
        <v>4</v>
      </c>
      <c r="E6" s="6">
        <v>5133.3919999999998</v>
      </c>
      <c r="F6">
        <v>2021</v>
      </c>
      <c r="G6" s="6">
        <v>73.472999999999999</v>
      </c>
      <c r="H6" s="6">
        <v>4.8</v>
      </c>
      <c r="I6" s="7" t="s">
        <v>693</v>
      </c>
      <c r="J6" s="8">
        <v>8.684466474997059</v>
      </c>
      <c r="K6" s="9">
        <v>55.211427349938127</v>
      </c>
      <c r="L6" s="8">
        <v>32.69681961312682</v>
      </c>
      <c r="M6" s="8" t="s">
        <v>693</v>
      </c>
      <c r="N6" s="10" t="s">
        <v>693</v>
      </c>
      <c r="O6" s="10" t="s">
        <v>1038</v>
      </c>
      <c r="P6" s="14" t="s">
        <v>693</v>
      </c>
      <c r="Q6" s="45">
        <v>3</v>
      </c>
      <c r="R6" s="7">
        <v>3.1722169322291363</v>
      </c>
      <c r="S6" s="57">
        <v>-4.1326094081889461E-2</v>
      </c>
      <c r="T6" s="57">
        <v>-1.0113502199027046E-2</v>
      </c>
      <c r="U6" s="35">
        <v>13785.636490939616</v>
      </c>
    </row>
    <row r="7" spans="1:22">
      <c r="A7" t="s">
        <v>693</v>
      </c>
      <c r="B7" t="s">
        <v>145</v>
      </c>
      <c r="C7" t="s">
        <v>331</v>
      </c>
      <c r="D7">
        <v>5</v>
      </c>
      <c r="E7" s="6">
        <v>45657.201999999997</v>
      </c>
      <c r="F7">
        <v>2021</v>
      </c>
      <c r="G7" s="6">
        <v>65.266999999999996</v>
      </c>
      <c r="H7" s="6" t="s">
        <v>693</v>
      </c>
      <c r="I7" s="7">
        <v>0.87271702337366319</v>
      </c>
      <c r="J7" s="8" t="s">
        <v>693</v>
      </c>
      <c r="K7" s="9" t="s">
        <v>693</v>
      </c>
      <c r="L7" s="8" t="s">
        <v>693</v>
      </c>
      <c r="M7" s="8">
        <v>14.94618542906732</v>
      </c>
      <c r="N7" s="10" t="s">
        <v>693</v>
      </c>
      <c r="O7" s="10" t="s">
        <v>1039</v>
      </c>
      <c r="P7" s="14" t="s">
        <v>693</v>
      </c>
      <c r="Q7" s="45">
        <v>1</v>
      </c>
      <c r="R7" s="7">
        <v>3.1722169322291363</v>
      </c>
      <c r="S7" s="57">
        <v>-4.8679937380846271E-2</v>
      </c>
      <c r="T7" s="57">
        <v>-4.4072489325426061E-2</v>
      </c>
      <c r="U7" s="35">
        <v>3701.06909179688</v>
      </c>
    </row>
    <row r="8" spans="1:22">
      <c r="A8">
        <v>1</v>
      </c>
      <c r="B8" t="s">
        <v>164</v>
      </c>
      <c r="C8" t="s">
        <v>350</v>
      </c>
      <c r="D8">
        <v>8</v>
      </c>
      <c r="E8" s="6">
        <v>319.137</v>
      </c>
      <c r="F8">
        <v>2021</v>
      </c>
      <c r="G8" s="6">
        <v>70.448999999999998</v>
      </c>
      <c r="H8" s="6">
        <v>7.1214285714285692</v>
      </c>
      <c r="I8" s="7">
        <v>2.6163892734179548</v>
      </c>
      <c r="J8" s="8">
        <v>11.005895046425628</v>
      </c>
      <c r="K8" s="9">
        <v>67.090072112505069</v>
      </c>
      <c r="L8" s="8">
        <v>44.575464375693763</v>
      </c>
      <c r="M8" s="8">
        <v>16.689857679111611</v>
      </c>
      <c r="N8" s="10">
        <v>2.6708115331314484</v>
      </c>
      <c r="O8" s="10" t="s">
        <v>1040</v>
      </c>
      <c r="P8" s="60">
        <v>57.86116152292626</v>
      </c>
      <c r="Q8" s="45">
        <v>1</v>
      </c>
      <c r="R8" s="7">
        <v>3.1722169322291363</v>
      </c>
      <c r="S8" s="57">
        <v>-5.4458053409854393E-3</v>
      </c>
      <c r="T8" s="57">
        <v>1.6778521325904971E-2</v>
      </c>
      <c r="U8" s="35">
        <v>2800.4938655075521</v>
      </c>
    </row>
    <row r="9" spans="1:22">
      <c r="A9">
        <v>2</v>
      </c>
      <c r="B9" t="s">
        <v>146</v>
      </c>
      <c r="C9" t="s">
        <v>332</v>
      </c>
      <c r="D9">
        <v>3</v>
      </c>
      <c r="E9" s="6">
        <v>10467.097</v>
      </c>
      <c r="F9">
        <v>2021</v>
      </c>
      <c r="G9" s="6">
        <v>82.983000000000004</v>
      </c>
      <c r="H9" s="6">
        <v>7.4392800331115723</v>
      </c>
      <c r="I9" s="7">
        <v>8.6980459089488971</v>
      </c>
      <c r="J9" s="8">
        <v>11.323746508108632</v>
      </c>
      <c r="K9" s="9">
        <v>81.308758328617884</v>
      </c>
      <c r="L9" s="8">
        <v>58.794150591806577</v>
      </c>
      <c r="M9" s="8">
        <v>22.771514314642552</v>
      </c>
      <c r="N9" s="10">
        <v>2.5819165901496821</v>
      </c>
      <c r="O9" s="10" t="s">
        <v>1041</v>
      </c>
      <c r="P9" s="60">
        <v>55.935318163844826</v>
      </c>
      <c r="Q9" s="45">
        <v>3</v>
      </c>
      <c r="R9" s="7">
        <v>3.1722169322291363</v>
      </c>
      <c r="S9" s="57">
        <v>1.2650621639070849E-4</v>
      </c>
      <c r="T9" s="57">
        <v>9.7509555891383409E-3</v>
      </c>
      <c r="U9" s="35">
        <v>53771.98133093748</v>
      </c>
    </row>
    <row r="10" spans="1:22">
      <c r="A10">
        <v>3</v>
      </c>
      <c r="B10" t="s">
        <v>59</v>
      </c>
      <c r="C10" t="s">
        <v>245</v>
      </c>
      <c r="D10">
        <v>1</v>
      </c>
      <c r="E10" s="6">
        <v>6314.1670000000004</v>
      </c>
      <c r="F10">
        <v>2021</v>
      </c>
      <c r="G10" s="6">
        <v>70.748000000000005</v>
      </c>
      <c r="H10" s="6">
        <v>6.4314470291137695</v>
      </c>
      <c r="I10" s="7">
        <v>2.0284884525690066</v>
      </c>
      <c r="J10" s="8">
        <v>10.31591350411083</v>
      </c>
      <c r="K10" s="9">
        <v>63.150954344069653</v>
      </c>
      <c r="L10" s="8">
        <v>40.636346607258346</v>
      </c>
      <c r="M10" s="8">
        <v>16.101956858262664</v>
      </c>
      <c r="N10" s="10">
        <v>2.5236899443315766</v>
      </c>
      <c r="O10" s="10" t="s">
        <v>1042</v>
      </c>
      <c r="P10" s="60">
        <v>54.673880837838709</v>
      </c>
      <c r="Q10" s="45">
        <v>1</v>
      </c>
      <c r="R10" s="7">
        <v>3.1722169322291363</v>
      </c>
      <c r="S10" s="57">
        <v>-3.5764445848908422E-3</v>
      </c>
      <c r="T10" s="57">
        <v>2.2103343410960694E-2</v>
      </c>
      <c r="U10" s="35">
        <v>9191.6040492169141</v>
      </c>
    </row>
    <row r="11" spans="1:22">
      <c r="A11">
        <v>4</v>
      </c>
      <c r="B11" t="s">
        <v>50</v>
      </c>
      <c r="C11" t="s">
        <v>236</v>
      </c>
      <c r="D11">
        <v>1</v>
      </c>
      <c r="E11" s="6">
        <v>5153.9570000000003</v>
      </c>
      <c r="F11">
        <v>2021</v>
      </c>
      <c r="G11" s="6">
        <v>77.022999999999996</v>
      </c>
      <c r="H11" s="6">
        <v>6.4084482192993164</v>
      </c>
      <c r="I11" s="7">
        <v>4.369937648765565</v>
      </c>
      <c r="J11" s="8">
        <v>10.292914694296377</v>
      </c>
      <c r="K11" s="9">
        <v>68.598854299411599</v>
      </c>
      <c r="L11" s="8">
        <v>46.084246562600292</v>
      </c>
      <c r="M11" s="8">
        <v>18.443406054459221</v>
      </c>
      <c r="N11" s="10">
        <v>2.4986841598847795</v>
      </c>
      <c r="O11" s="10" t="s">
        <v>1043</v>
      </c>
      <c r="P11" s="60">
        <v>54.132148965359043</v>
      </c>
      <c r="Q11" s="45">
        <v>2</v>
      </c>
      <c r="R11" s="7">
        <v>3.1722169322291363</v>
      </c>
      <c r="S11" s="57">
        <v>3.3644081965033303E-3</v>
      </c>
      <c r="T11" s="57">
        <v>2.1132882875396049E-2</v>
      </c>
      <c r="U11" s="35">
        <v>21189.695663489412</v>
      </c>
    </row>
    <row r="12" spans="1:22">
      <c r="A12">
        <v>5</v>
      </c>
      <c r="B12" t="s">
        <v>117</v>
      </c>
      <c r="C12" t="s">
        <v>303</v>
      </c>
      <c r="D12">
        <v>1</v>
      </c>
      <c r="E12" s="6">
        <v>6850.54</v>
      </c>
      <c r="F12">
        <v>2021</v>
      </c>
      <c r="G12" s="6">
        <v>73.837000000000003</v>
      </c>
      <c r="H12" s="6">
        <v>6.0953488349914551</v>
      </c>
      <c r="I12" s="7">
        <v>2.6085521969683181</v>
      </c>
      <c r="J12" s="8">
        <v>9.9798153099885152</v>
      </c>
      <c r="K12" s="9">
        <v>63.760924573735252</v>
      </c>
      <c r="L12" s="8">
        <v>41.246316836923945</v>
      </c>
      <c r="M12" s="8">
        <v>16.682020602661975</v>
      </c>
      <c r="N12" s="10">
        <v>2.4725012526565404</v>
      </c>
      <c r="O12" s="10" t="s">
        <v>1044</v>
      </c>
      <c r="P12" s="60">
        <v>53.564915596220231</v>
      </c>
      <c r="Q12" s="45">
        <v>1</v>
      </c>
      <c r="R12" s="7">
        <v>3.1722169322291363</v>
      </c>
      <c r="S12" s="57">
        <v>-2.2225722724587109E-2</v>
      </c>
      <c r="T12" s="57">
        <v>-1.9289103576529826E-2</v>
      </c>
      <c r="U12" s="35">
        <v>5692.0213270803142</v>
      </c>
    </row>
    <row r="13" spans="1:22">
      <c r="A13">
        <v>6</v>
      </c>
      <c r="B13" t="s">
        <v>55</v>
      </c>
      <c r="C13" t="s">
        <v>241</v>
      </c>
      <c r="D13">
        <v>3</v>
      </c>
      <c r="E13" s="6">
        <v>5854.24</v>
      </c>
      <c r="F13">
        <v>2021</v>
      </c>
      <c r="G13" s="6">
        <v>81.375</v>
      </c>
      <c r="H13" s="6">
        <v>7.6987471580505371</v>
      </c>
      <c r="I13" s="7">
        <v>10.042290345697397</v>
      </c>
      <c r="J13" s="8">
        <v>11.583213633047597</v>
      </c>
      <c r="K13" s="9">
        <v>81.560170817098296</v>
      </c>
      <c r="L13" s="8">
        <v>59.045563080286989</v>
      </c>
      <c r="M13" s="8">
        <v>24.115758751391056</v>
      </c>
      <c r="N13" s="10">
        <v>2.4484223651839732</v>
      </c>
      <c r="O13" s="10" t="s">
        <v>1045</v>
      </c>
      <c r="P13" s="60">
        <v>53.043264262885955</v>
      </c>
      <c r="Q13" s="45">
        <v>3</v>
      </c>
      <c r="R13" s="7">
        <v>3.1722169322291363</v>
      </c>
      <c r="S13" s="57">
        <v>6.2452062526238373E-3</v>
      </c>
      <c r="T13" s="57">
        <v>1.5926992548521392E-2</v>
      </c>
      <c r="U13" s="35">
        <v>57962.65409438128</v>
      </c>
    </row>
    <row r="14" spans="1:22">
      <c r="A14">
        <v>7</v>
      </c>
      <c r="B14" t="s">
        <v>143</v>
      </c>
      <c r="C14" t="s">
        <v>329</v>
      </c>
      <c r="D14">
        <v>3</v>
      </c>
      <c r="E14" s="6">
        <v>47486.934999999998</v>
      </c>
      <c r="F14">
        <v>2021</v>
      </c>
      <c r="G14" s="6">
        <v>83.01</v>
      </c>
      <c r="H14" s="6">
        <v>6.4696111679077148</v>
      </c>
      <c r="I14" s="7">
        <v>7.1189401590728796</v>
      </c>
      <c r="J14" s="8">
        <v>10.354077642904775</v>
      </c>
      <c r="K14" s="9">
        <v>74.370361077062313</v>
      </c>
      <c r="L14" s="8">
        <v>51.855753340251006</v>
      </c>
      <c r="M14" s="8">
        <v>21.192408564766538</v>
      </c>
      <c r="N14" s="10">
        <v>2.4469023038024966</v>
      </c>
      <c r="O14" s="10" t="s">
        <v>1046</v>
      </c>
      <c r="P14" s="60">
        <v>53.010333254453755</v>
      </c>
      <c r="Q14" s="45">
        <v>3</v>
      </c>
      <c r="R14" s="7">
        <v>3.1722169322291363</v>
      </c>
      <c r="S14" s="57">
        <v>-1.4827479383416527E-2</v>
      </c>
      <c r="T14" s="57">
        <v>1.9421891247059102E-2</v>
      </c>
      <c r="U14" s="35">
        <v>37933.470209649073</v>
      </c>
    </row>
    <row r="15" spans="1:22">
      <c r="A15">
        <v>8</v>
      </c>
      <c r="B15" t="s">
        <v>124</v>
      </c>
      <c r="C15" t="s">
        <v>310</v>
      </c>
      <c r="D15">
        <v>1</v>
      </c>
      <c r="E15" s="6">
        <v>4351.2669999999998</v>
      </c>
      <c r="F15">
        <v>2021</v>
      </c>
      <c r="G15" s="6">
        <v>76.222999999999999</v>
      </c>
      <c r="H15" s="6">
        <v>6.5527787208557129</v>
      </c>
      <c r="I15" s="7">
        <v>5.2394021069107026</v>
      </c>
      <c r="J15" s="8">
        <v>10.437245195852773</v>
      </c>
      <c r="K15" s="9">
        <v>68.83827562631167</v>
      </c>
      <c r="L15" s="8">
        <v>46.323667889500364</v>
      </c>
      <c r="M15" s="8">
        <v>19.312870512604359</v>
      </c>
      <c r="N15" s="10">
        <v>2.3985905077791343</v>
      </c>
      <c r="O15" s="10" t="s">
        <v>1047</v>
      </c>
      <c r="P15" s="60">
        <v>51.963693834751631</v>
      </c>
      <c r="Q15" s="45">
        <v>2</v>
      </c>
      <c r="R15" s="7">
        <v>3.1722169322291363</v>
      </c>
      <c r="S15" s="57">
        <v>-2.8643697282893198E-2</v>
      </c>
      <c r="T15" s="57">
        <v>2.4656344336117002E-2</v>
      </c>
      <c r="U15" s="35">
        <v>30416.793495402671</v>
      </c>
    </row>
    <row r="16" spans="1:22">
      <c r="A16">
        <v>9</v>
      </c>
      <c r="B16" t="s">
        <v>64</v>
      </c>
      <c r="C16" t="s">
        <v>250</v>
      </c>
      <c r="D16">
        <v>3</v>
      </c>
      <c r="E16" s="6">
        <v>64531.444000000003</v>
      </c>
      <c r="F16">
        <v>2021</v>
      </c>
      <c r="G16" s="6">
        <v>82.498999999999995</v>
      </c>
      <c r="H16" s="6">
        <v>6.6562066078186035</v>
      </c>
      <c r="I16" s="7">
        <v>7.913447065906519</v>
      </c>
      <c r="J16" s="8">
        <v>10.540673082815664</v>
      </c>
      <c r="K16" s="9">
        <v>75.2445565702876</v>
      </c>
      <c r="L16" s="8">
        <v>52.729948833476293</v>
      </c>
      <c r="M16" s="8">
        <v>21.986915471600177</v>
      </c>
      <c r="N16" s="10">
        <v>2.3982422137196071</v>
      </c>
      <c r="O16" s="10" t="s">
        <v>1048</v>
      </c>
      <c r="P16" s="60">
        <v>51.956148300899549</v>
      </c>
      <c r="Q16" s="45">
        <v>3</v>
      </c>
      <c r="R16" s="7">
        <v>3.1722169322291363</v>
      </c>
      <c r="S16" s="57">
        <v>-7.607594342434092E-3</v>
      </c>
      <c r="T16" s="57">
        <v>1.6638121860563192E-2</v>
      </c>
      <c r="U16" s="35">
        <v>44993.125945526161</v>
      </c>
    </row>
    <row r="17" spans="1:21">
      <c r="A17">
        <v>10</v>
      </c>
      <c r="B17" t="s">
        <v>44</v>
      </c>
      <c r="C17" t="s">
        <v>230</v>
      </c>
      <c r="D17">
        <v>1</v>
      </c>
      <c r="E17" s="6">
        <v>19493.184000000001</v>
      </c>
      <c r="F17">
        <v>2021</v>
      </c>
      <c r="G17" s="6">
        <v>78.944000000000003</v>
      </c>
      <c r="H17" s="6">
        <v>6.4356307983398438</v>
      </c>
      <c r="I17" s="7">
        <v>6.2025510934906052</v>
      </c>
      <c r="J17" s="8">
        <v>10.320097273336904</v>
      </c>
      <c r="K17" s="9">
        <v>70.495432195359598</v>
      </c>
      <c r="L17" s="8">
        <v>47.980824458548291</v>
      </c>
      <c r="M17" s="8">
        <v>20.276019499184262</v>
      </c>
      <c r="N17" s="10">
        <v>2.3663828327092822</v>
      </c>
      <c r="O17" s="10" t="s">
        <v>1049</v>
      </c>
      <c r="P17" s="60">
        <v>51.265938314986577</v>
      </c>
      <c r="Q17" s="45">
        <v>2</v>
      </c>
      <c r="R17" s="7">
        <v>3.1722169322291363</v>
      </c>
      <c r="S17" s="57">
        <v>-1.6333302375708614E-2</v>
      </c>
      <c r="T17" s="57">
        <v>2.9343533192061869E-3</v>
      </c>
      <c r="U17" s="35">
        <v>25412.752072566491</v>
      </c>
    </row>
    <row r="18" spans="1:21">
      <c r="A18">
        <v>11</v>
      </c>
      <c r="B18" t="s">
        <v>129</v>
      </c>
      <c r="C18" t="s">
        <v>315</v>
      </c>
      <c r="D18">
        <v>3</v>
      </c>
      <c r="E18" s="6">
        <v>10290.102999999999</v>
      </c>
      <c r="F18">
        <v>2021</v>
      </c>
      <c r="G18" s="6">
        <v>81.043999999999997</v>
      </c>
      <c r="H18" s="6">
        <v>6.1830143928527832</v>
      </c>
      <c r="I18" s="7">
        <v>6.3640076587195367</v>
      </c>
      <c r="J18" s="8">
        <v>10.067480867849843</v>
      </c>
      <c r="K18" s="9">
        <v>70.599193471341366</v>
      </c>
      <c r="L18" s="8">
        <v>48.084585734530059</v>
      </c>
      <c r="M18" s="8">
        <v>20.437476064413193</v>
      </c>
      <c r="N18" s="10">
        <v>2.3527653602128233</v>
      </c>
      <c r="O18" s="10" t="s">
        <v>1050</v>
      </c>
      <c r="P18" s="60">
        <v>50.9709258193921</v>
      </c>
      <c r="Q18" s="45">
        <v>3</v>
      </c>
      <c r="R18" s="7">
        <v>3.1722169322291363</v>
      </c>
      <c r="S18" s="57">
        <v>2.5868905325243489E-3</v>
      </c>
      <c r="T18" s="57">
        <v>3.143870241366499E-2</v>
      </c>
      <c r="U18" s="35">
        <v>33681.028831713251</v>
      </c>
    </row>
    <row r="19" spans="1:21">
      <c r="A19">
        <v>12</v>
      </c>
      <c r="B19" t="s">
        <v>107</v>
      </c>
      <c r="C19" t="s">
        <v>293</v>
      </c>
      <c r="D19">
        <v>7</v>
      </c>
      <c r="E19" s="6">
        <v>3061.5059999999999</v>
      </c>
      <c r="F19">
        <v>2021</v>
      </c>
      <c r="G19" s="6">
        <v>68.846000000000004</v>
      </c>
      <c r="H19" s="6">
        <v>5.9590487480163574</v>
      </c>
      <c r="I19" s="7">
        <v>1.2892843585870217</v>
      </c>
      <c r="J19" s="8">
        <v>9.8435152230134175</v>
      </c>
      <c r="K19" s="9">
        <v>58.63905848803374</v>
      </c>
      <c r="L19" s="8">
        <v>36.124450751222433</v>
      </c>
      <c r="M19" s="8">
        <v>15.362752764280678</v>
      </c>
      <c r="N19" s="10">
        <v>2.3514308474203887</v>
      </c>
      <c r="O19" s="10" t="s">
        <v>1051</v>
      </c>
      <c r="P19" s="60">
        <v>50.942014584256412</v>
      </c>
      <c r="Q19" s="45">
        <v>1</v>
      </c>
      <c r="R19" s="7">
        <v>3.1722169322291363</v>
      </c>
      <c r="S19" s="57">
        <v>2.4675798155077672E-2</v>
      </c>
      <c r="T19" s="57">
        <v>5.7111963432500447E-2</v>
      </c>
      <c r="U19" s="35">
        <v>13602.333457407021</v>
      </c>
    </row>
    <row r="20" spans="1:21">
      <c r="A20">
        <v>13</v>
      </c>
      <c r="B20" t="s">
        <v>73</v>
      </c>
      <c r="C20" t="s">
        <v>259</v>
      </c>
      <c r="D20">
        <v>1</v>
      </c>
      <c r="E20" s="6">
        <v>10278.344999999999</v>
      </c>
      <c r="F20">
        <v>2021</v>
      </c>
      <c r="G20" s="6">
        <v>70.123000000000005</v>
      </c>
      <c r="H20" s="6">
        <v>6.1136360168457031</v>
      </c>
      <c r="I20" s="7">
        <v>2.192797594500544</v>
      </c>
      <c r="J20" s="8">
        <v>9.9981024918427632</v>
      </c>
      <c r="K20" s="9">
        <v>60.664710731991676</v>
      </c>
      <c r="L20" s="8">
        <v>38.150102995180369</v>
      </c>
      <c r="M20" s="8">
        <v>16.2662660001942</v>
      </c>
      <c r="N20" s="10">
        <v>2.3453509855749868</v>
      </c>
      <c r="O20" s="10" t="s">
        <v>1052</v>
      </c>
      <c r="P20" s="60">
        <v>50.810298862682671</v>
      </c>
      <c r="Q20" s="45">
        <v>1</v>
      </c>
      <c r="R20" s="7">
        <v>3.1722169322291363</v>
      </c>
      <c r="S20" s="57">
        <v>-1.0921984285200598E-2</v>
      </c>
      <c r="T20" s="57">
        <v>2.0204655101129274E-2</v>
      </c>
      <c r="U20" s="35">
        <v>5572.1769880261072</v>
      </c>
    </row>
    <row r="21" spans="1:21">
      <c r="A21">
        <v>14</v>
      </c>
      <c r="B21" t="s">
        <v>115</v>
      </c>
      <c r="C21" t="s">
        <v>301</v>
      </c>
      <c r="D21">
        <v>3</v>
      </c>
      <c r="E21" s="6">
        <v>17501.696</v>
      </c>
      <c r="F21">
        <v>2021</v>
      </c>
      <c r="G21" s="6">
        <v>81.686999999999998</v>
      </c>
      <c r="H21" s="6">
        <v>7.3141512870788574</v>
      </c>
      <c r="I21" s="7">
        <v>10.107191976745607</v>
      </c>
      <c r="J21" s="8">
        <v>11.198617762075918</v>
      </c>
      <c r="K21" s="9">
        <v>79.154466626441931</v>
      </c>
      <c r="L21" s="8">
        <v>56.639858889630624</v>
      </c>
      <c r="M21" s="8">
        <v>24.180660382439264</v>
      </c>
      <c r="N21" s="10">
        <v>2.3423619534710567</v>
      </c>
      <c r="O21" s="10" t="s">
        <v>1053</v>
      </c>
      <c r="P21" s="60">
        <v>50.745543687254802</v>
      </c>
      <c r="Q21" s="45">
        <v>3</v>
      </c>
      <c r="R21" s="7">
        <v>3.1722169322291363</v>
      </c>
      <c r="S21" s="57">
        <v>2.3513890214257229E-3</v>
      </c>
      <c r="T21" s="57">
        <v>1.7863703726058739E-2</v>
      </c>
      <c r="U21" s="35">
        <v>56617.351792442154</v>
      </c>
    </row>
    <row r="22" spans="1:21">
      <c r="A22">
        <v>15</v>
      </c>
      <c r="B22" t="s">
        <v>121</v>
      </c>
      <c r="C22" t="s">
        <v>307</v>
      </c>
      <c r="D22">
        <v>3</v>
      </c>
      <c r="E22" s="6">
        <v>5403.0209999999997</v>
      </c>
      <c r="F22">
        <v>2021</v>
      </c>
      <c r="G22" s="6">
        <v>83.233999999999995</v>
      </c>
      <c r="H22" s="6">
        <v>7.3615736961364746</v>
      </c>
      <c r="I22" s="7">
        <v>11.015270888917918</v>
      </c>
      <c r="J22" s="8">
        <v>11.246040171133535</v>
      </c>
      <c r="K22" s="9">
        <v>80.995045828861578</v>
      </c>
      <c r="L22" s="8">
        <v>58.480438092050271</v>
      </c>
      <c r="M22" s="8">
        <v>25.088739294611575</v>
      </c>
      <c r="N22" s="10">
        <v>2.3309436717934404</v>
      </c>
      <c r="O22" s="10" t="s">
        <v>1054</v>
      </c>
      <c r="P22" s="60">
        <v>50.498175038337742</v>
      </c>
      <c r="Q22" s="45">
        <v>3</v>
      </c>
      <c r="R22" s="7">
        <v>3.1722169322291363</v>
      </c>
      <c r="S22" s="57">
        <v>9.7692596624894892E-4</v>
      </c>
      <c r="T22" s="57">
        <v>7.4948883169677558E-3</v>
      </c>
      <c r="U22" s="35">
        <v>65909.003030281689</v>
      </c>
    </row>
    <row r="23" spans="1:21">
      <c r="A23">
        <v>16</v>
      </c>
      <c r="B23" t="s">
        <v>70</v>
      </c>
      <c r="C23" t="s">
        <v>256</v>
      </c>
      <c r="D23">
        <v>1</v>
      </c>
      <c r="E23" s="6">
        <v>17608.483</v>
      </c>
      <c r="F23">
        <v>2021</v>
      </c>
      <c r="G23" s="6">
        <v>69.236999999999995</v>
      </c>
      <c r="H23" s="6">
        <v>6.3</v>
      </c>
      <c r="I23" s="7">
        <v>2.4673849041490548</v>
      </c>
      <c r="J23" s="8">
        <v>10.184466474997059</v>
      </c>
      <c r="K23" s="9">
        <v>61.014714525257567</v>
      </c>
      <c r="L23" s="8">
        <v>38.50010678844626</v>
      </c>
      <c r="M23" s="8">
        <v>16.54085330984271</v>
      </c>
      <c r="N23" s="10">
        <v>2.3275768225050757</v>
      </c>
      <c r="O23" s="10" t="s">
        <v>1055</v>
      </c>
      <c r="P23" s="60">
        <v>50.425234732336811</v>
      </c>
      <c r="Q23" s="45">
        <v>1</v>
      </c>
      <c r="R23" s="7">
        <v>3.1722169322291363</v>
      </c>
      <c r="S23" s="57">
        <v>5.7871949864175942E-3</v>
      </c>
      <c r="T23" s="57">
        <v>1.8627333207850247E-2</v>
      </c>
      <c r="U23" s="35">
        <v>8927.3019553398899</v>
      </c>
    </row>
    <row r="24" spans="1:21">
      <c r="A24">
        <v>17</v>
      </c>
      <c r="B24" t="s">
        <v>63</v>
      </c>
      <c r="C24" t="s">
        <v>249</v>
      </c>
      <c r="D24">
        <v>3</v>
      </c>
      <c r="E24" s="6">
        <v>5535.9920000000002</v>
      </c>
      <c r="F24">
        <v>2021</v>
      </c>
      <c r="G24" s="6">
        <v>82.037999999999997</v>
      </c>
      <c r="H24" s="6">
        <v>7.7943778038024902</v>
      </c>
      <c r="I24" s="7">
        <v>12.190756589123742</v>
      </c>
      <c r="J24" s="8">
        <v>11.67884427879955</v>
      </c>
      <c r="K24" s="9">
        <v>82.903523845691794</v>
      </c>
      <c r="L24" s="8">
        <v>60.388916108880487</v>
      </c>
      <c r="M24" s="8">
        <v>26.264224994817397</v>
      </c>
      <c r="N24" s="10">
        <v>2.2992841449080172</v>
      </c>
      <c r="O24" s="10" t="s">
        <v>1056</v>
      </c>
      <c r="P24" s="59">
        <v>49.812294744602042</v>
      </c>
      <c r="Q24" s="45">
        <v>3</v>
      </c>
      <c r="R24" s="7">
        <v>3.1722169322291363</v>
      </c>
      <c r="S24" s="57">
        <v>6.4358291690047491E-3</v>
      </c>
      <c r="T24" s="57">
        <v>1.6898182117288565E-2</v>
      </c>
      <c r="U24" s="35">
        <v>48713.291488585332</v>
      </c>
    </row>
    <row r="25" spans="1:21">
      <c r="A25">
        <v>18</v>
      </c>
      <c r="B25" t="s">
        <v>83</v>
      </c>
      <c r="C25" t="s">
        <v>269</v>
      </c>
      <c r="D25">
        <v>3</v>
      </c>
      <c r="E25" s="6">
        <v>59240.328999999998</v>
      </c>
      <c r="F25">
        <v>2021</v>
      </c>
      <c r="G25" s="6">
        <v>82.85</v>
      </c>
      <c r="H25" s="6">
        <v>6.4667448997497559</v>
      </c>
      <c r="I25" s="7">
        <v>8.4851225402450527</v>
      </c>
      <c r="J25" s="8">
        <v>10.351211374746816</v>
      </c>
      <c r="K25" s="9">
        <v>74.206465898845991</v>
      </c>
      <c r="L25" s="8">
        <v>51.691858162034684</v>
      </c>
      <c r="M25" s="8">
        <v>22.558590945938711</v>
      </c>
      <c r="N25" s="10">
        <v>2.2914488890690632</v>
      </c>
      <c r="O25" s="10" t="s">
        <v>1057</v>
      </c>
      <c r="P25" s="59">
        <v>49.642549707167809</v>
      </c>
      <c r="Q25" s="45">
        <v>3</v>
      </c>
      <c r="R25" s="7">
        <v>3.1722169322291363</v>
      </c>
      <c r="S25" s="57">
        <v>-9.8700811987613019E-3</v>
      </c>
      <c r="T25" s="57">
        <v>1.5288846217309559E-2</v>
      </c>
      <c r="U25" s="35">
        <v>42055.54240924128</v>
      </c>
    </row>
    <row r="26" spans="1:21">
      <c r="A26">
        <v>19</v>
      </c>
      <c r="B26" t="s">
        <v>160</v>
      </c>
      <c r="C26" t="s">
        <v>346</v>
      </c>
      <c r="D26">
        <v>3</v>
      </c>
      <c r="E26" s="6">
        <v>67281.039000000004</v>
      </c>
      <c r="F26">
        <v>2021</v>
      </c>
      <c r="G26" s="6">
        <v>80.742000000000004</v>
      </c>
      <c r="H26" s="6">
        <v>6.8669619560241699</v>
      </c>
      <c r="I26" s="7">
        <v>8.9383002063083659</v>
      </c>
      <c r="J26" s="8">
        <v>10.75142843102123</v>
      </c>
      <c r="K26" s="9">
        <v>75.114491219339413</v>
      </c>
      <c r="L26" s="8">
        <v>52.599883482528107</v>
      </c>
      <c r="M26" s="8">
        <v>23.011768612002022</v>
      </c>
      <c r="N26" s="10">
        <v>2.2857818696775052</v>
      </c>
      <c r="O26" s="10" t="s">
        <v>1058</v>
      </c>
      <c r="P26" s="59">
        <v>49.519777912789628</v>
      </c>
      <c r="Q26" s="45">
        <v>3</v>
      </c>
      <c r="R26" s="7">
        <v>3.1722169322291363</v>
      </c>
      <c r="S26" s="57">
        <v>-1.87058936541388E-2</v>
      </c>
      <c r="T26" s="57">
        <v>1.2911061984208891E-2</v>
      </c>
      <c r="U26" s="35">
        <v>44949.09303522898</v>
      </c>
    </row>
    <row r="27" spans="1:21">
      <c r="A27">
        <v>20</v>
      </c>
      <c r="B27" t="s">
        <v>131</v>
      </c>
      <c r="C27" t="s">
        <v>317</v>
      </c>
      <c r="D27">
        <v>7</v>
      </c>
      <c r="E27" s="6">
        <v>19328.560000000001</v>
      </c>
      <c r="F27">
        <v>2021</v>
      </c>
      <c r="G27" s="6">
        <v>74.185000000000002</v>
      </c>
      <c r="H27" s="6">
        <v>6.5487256050109863</v>
      </c>
      <c r="I27" s="7">
        <v>5.4220161836385694</v>
      </c>
      <c r="J27" s="8">
        <v>10.433192080008046</v>
      </c>
      <c r="K27" s="9">
        <v>66.971706129821214</v>
      </c>
      <c r="L27" s="8">
        <v>44.457098393009908</v>
      </c>
      <c r="M27" s="8">
        <v>19.495484589332225</v>
      </c>
      <c r="N27" s="10">
        <v>2.2803792431677476</v>
      </c>
      <c r="O27" s="10" t="s">
        <v>1059</v>
      </c>
      <c r="P27" s="59">
        <v>49.402733995144636</v>
      </c>
      <c r="Q27" s="45">
        <v>2</v>
      </c>
      <c r="R27" s="7">
        <v>3.1722169322291363</v>
      </c>
      <c r="S27" s="57">
        <v>4.1834115951889073E-2</v>
      </c>
      <c r="T27" s="57">
        <v>6.626395980682466E-2</v>
      </c>
      <c r="U27" s="35">
        <v>30974.37069212964</v>
      </c>
    </row>
    <row r="28" spans="1:21">
      <c r="A28">
        <v>21</v>
      </c>
      <c r="B28" t="s">
        <v>127</v>
      </c>
      <c r="C28" t="s">
        <v>313</v>
      </c>
      <c r="D28">
        <v>8</v>
      </c>
      <c r="E28" s="6">
        <v>113880.32799999999</v>
      </c>
      <c r="F28">
        <v>2021</v>
      </c>
      <c r="G28" s="6">
        <v>69.266000000000005</v>
      </c>
      <c r="H28" s="6">
        <v>5.9650578498840332</v>
      </c>
      <c r="I28" s="7">
        <v>2.0770475305137679</v>
      </c>
      <c r="J28" s="8">
        <v>9.8495243248810933</v>
      </c>
      <c r="K28" s="9">
        <v>59.032805661265343</v>
      </c>
      <c r="L28" s="8">
        <v>36.518197924454036</v>
      </c>
      <c r="M28" s="8">
        <v>16.150515936207423</v>
      </c>
      <c r="N28" s="10">
        <v>2.2611164911818595</v>
      </c>
      <c r="O28" s="10" t="s">
        <v>1060</v>
      </c>
      <c r="P28" s="59">
        <v>48.985420684113386</v>
      </c>
      <c r="Q28" s="45">
        <v>1</v>
      </c>
      <c r="R28" s="7">
        <v>3.1722169322291363</v>
      </c>
      <c r="S28" s="57">
        <v>7.528563961643607E-3</v>
      </c>
      <c r="T28" s="57">
        <v>4.6632065745824534E-2</v>
      </c>
      <c r="U28" s="35">
        <v>8095.5795674375822</v>
      </c>
    </row>
    <row r="29" spans="1:21">
      <c r="A29">
        <v>22</v>
      </c>
      <c r="B29" t="s">
        <v>82</v>
      </c>
      <c r="C29" t="s">
        <v>268</v>
      </c>
      <c r="D29">
        <v>4</v>
      </c>
      <c r="E29" s="6">
        <v>8900.0589999999993</v>
      </c>
      <c r="F29">
        <v>2021</v>
      </c>
      <c r="G29" s="6">
        <v>82.254999999999995</v>
      </c>
      <c r="H29" s="6">
        <v>7.5775279998779297</v>
      </c>
      <c r="I29" s="7">
        <v>12.248786251480068</v>
      </c>
      <c r="J29" s="8">
        <v>11.46199447487499</v>
      </c>
      <c r="K29" s="9">
        <v>81.579410045759388</v>
      </c>
      <c r="L29" s="8">
        <v>59.064802308948082</v>
      </c>
      <c r="M29" s="8">
        <v>26.322254657173723</v>
      </c>
      <c r="N29" s="10">
        <v>2.2439112104270631</v>
      </c>
      <c r="O29" s="10" t="s">
        <v>1061</v>
      </c>
      <c r="P29" s="59">
        <v>48.612680969441961</v>
      </c>
      <c r="Q29" s="45">
        <v>3</v>
      </c>
      <c r="R29" s="7">
        <v>3.1722169322291363</v>
      </c>
      <c r="S29" s="57">
        <v>7.4313414045464286E-3</v>
      </c>
      <c r="T29" s="57">
        <v>2.1818579937582166E-2</v>
      </c>
      <c r="U29" s="35">
        <v>42409.476040431568</v>
      </c>
    </row>
    <row r="30" spans="1:21">
      <c r="A30">
        <v>23</v>
      </c>
      <c r="B30" t="s">
        <v>69</v>
      </c>
      <c r="C30" t="s">
        <v>255</v>
      </c>
      <c r="D30">
        <v>3</v>
      </c>
      <c r="E30" s="6">
        <v>10445.365</v>
      </c>
      <c r="F30">
        <v>2021</v>
      </c>
      <c r="G30" s="6">
        <v>80.111000000000004</v>
      </c>
      <c r="H30" s="6">
        <v>6.1042141914367676</v>
      </c>
      <c r="I30" s="7">
        <v>6.8900634022235892</v>
      </c>
      <c r="J30" s="8">
        <v>9.9886806664338277</v>
      </c>
      <c r="K30" s="9">
        <v>69.240204347712506</v>
      </c>
      <c r="L30" s="8">
        <v>46.725596610901199</v>
      </c>
      <c r="M30" s="8">
        <v>20.963531807917246</v>
      </c>
      <c r="N30" s="10">
        <v>2.2288990728773315</v>
      </c>
      <c r="O30" s="10" t="s">
        <v>1062</v>
      </c>
      <c r="P30" s="59">
        <v>48.287454084356973</v>
      </c>
      <c r="Q30" s="45">
        <v>3</v>
      </c>
      <c r="R30" s="7">
        <v>3.1722169322291363</v>
      </c>
      <c r="S30" s="57">
        <v>-9.1241192564281651E-3</v>
      </c>
      <c r="T30" s="57">
        <v>1.7196387109013219E-2</v>
      </c>
      <c r="U30" s="35">
        <v>29548.038910221654</v>
      </c>
    </row>
    <row r="31" spans="1:21">
      <c r="A31">
        <v>24</v>
      </c>
      <c r="B31" t="s">
        <v>140</v>
      </c>
      <c r="C31" t="s">
        <v>326</v>
      </c>
      <c r="D31">
        <v>7</v>
      </c>
      <c r="E31" s="6">
        <v>2119.41</v>
      </c>
      <c r="F31">
        <v>2021</v>
      </c>
      <c r="G31" s="6">
        <v>80.69</v>
      </c>
      <c r="H31" s="6">
        <v>6.7612209320068359</v>
      </c>
      <c r="I31" s="7">
        <v>9.2564906497764579</v>
      </c>
      <c r="J31" s="8">
        <v>10.645687407003896</v>
      </c>
      <c r="K31" s="9">
        <v>74.32783517448182</v>
      </c>
      <c r="L31" s="8">
        <v>51.813227437670513</v>
      </c>
      <c r="M31" s="8">
        <v>23.329959055470113</v>
      </c>
      <c r="N31" s="10">
        <v>2.2208880570462042</v>
      </c>
      <c r="O31" s="10" t="s">
        <v>1063</v>
      </c>
      <c r="P31" s="59">
        <v>48.11390133635603</v>
      </c>
      <c r="Q31" s="45">
        <v>3</v>
      </c>
      <c r="R31" s="7">
        <v>3.1722169322291363</v>
      </c>
      <c r="S31" s="57">
        <v>1.649157223984208E-2</v>
      </c>
      <c r="T31" s="57">
        <v>3.8522232429720575E-2</v>
      </c>
      <c r="U31" s="35">
        <v>40036.485435638904</v>
      </c>
    </row>
    <row r="32" spans="1:21">
      <c r="A32">
        <v>25</v>
      </c>
      <c r="B32" t="s">
        <v>52</v>
      </c>
      <c r="C32" t="s">
        <v>238</v>
      </c>
      <c r="D32">
        <v>7</v>
      </c>
      <c r="E32" s="6">
        <v>4060.1350000000002</v>
      </c>
      <c r="F32">
        <v>2021</v>
      </c>
      <c r="G32" s="6">
        <v>77.58</v>
      </c>
      <c r="H32" s="6">
        <v>6.2867903709411621</v>
      </c>
      <c r="I32" s="7">
        <v>6.577373908309931</v>
      </c>
      <c r="J32" s="8">
        <v>10.171256845938222</v>
      </c>
      <c r="K32" s="9">
        <v>68.278261632360298</v>
      </c>
      <c r="L32" s="8">
        <v>45.763653895548991</v>
      </c>
      <c r="M32" s="8">
        <v>20.650842314003587</v>
      </c>
      <c r="N32" s="10">
        <v>2.2160671802000107</v>
      </c>
      <c r="O32" s="10" t="s">
        <v>1064</v>
      </c>
      <c r="P32" s="59">
        <v>48.009460595996977</v>
      </c>
      <c r="Q32" s="45">
        <v>3</v>
      </c>
      <c r="R32" s="7">
        <v>3.1722169322291363</v>
      </c>
      <c r="S32" s="57">
        <v>1.049272480966626E-2</v>
      </c>
      <c r="T32" s="57">
        <v>4.1268448551959103E-2</v>
      </c>
      <c r="U32" s="35">
        <v>31793.226112243126</v>
      </c>
    </row>
    <row r="33" spans="1:22">
      <c r="A33">
        <v>26</v>
      </c>
      <c r="B33" t="s">
        <v>151</v>
      </c>
      <c r="C33" t="s">
        <v>337</v>
      </c>
      <c r="D33">
        <v>8</v>
      </c>
      <c r="E33" s="6">
        <v>71601.103000000003</v>
      </c>
      <c r="F33">
        <v>2021</v>
      </c>
      <c r="G33" s="6">
        <v>78.715000000000003</v>
      </c>
      <c r="H33" s="6">
        <v>5.638096809387207</v>
      </c>
      <c r="I33" s="7">
        <v>5.0498536137938475</v>
      </c>
      <c r="J33" s="8">
        <v>9.5225632843842671</v>
      </c>
      <c r="K33" s="9">
        <v>64.858877205753245</v>
      </c>
      <c r="L33" s="8">
        <v>42.344269468941938</v>
      </c>
      <c r="M33" s="8">
        <v>19.123322019487503</v>
      </c>
      <c r="N33" s="10">
        <v>2.2142737242928439</v>
      </c>
      <c r="O33" s="10" t="s">
        <v>1065</v>
      </c>
      <c r="P33" s="59">
        <v>47.970606696857509</v>
      </c>
      <c r="Q33" s="45">
        <v>2</v>
      </c>
      <c r="R33" s="7">
        <v>3.1722169322291363</v>
      </c>
      <c r="S33" s="57">
        <v>8.0138787783794185E-3</v>
      </c>
      <c r="T33" s="57">
        <v>3.1643774672924598E-2</v>
      </c>
      <c r="U33" s="35">
        <v>17087.210954272807</v>
      </c>
    </row>
    <row r="34" spans="1:22">
      <c r="A34">
        <v>27</v>
      </c>
      <c r="B34" t="s">
        <v>149</v>
      </c>
      <c r="C34" t="s">
        <v>335</v>
      </c>
      <c r="D34">
        <v>7</v>
      </c>
      <c r="E34" s="6">
        <v>9750.0640000000003</v>
      </c>
      <c r="F34">
        <v>2021</v>
      </c>
      <c r="G34" s="6">
        <v>71.593999999999994</v>
      </c>
      <c r="H34" s="6">
        <v>5.2868242263793945</v>
      </c>
      <c r="I34" s="7">
        <v>1.4835521207135887</v>
      </c>
      <c r="J34" s="8">
        <v>9.1712907013764546</v>
      </c>
      <c r="K34" s="9">
        <v>56.815279261588351</v>
      </c>
      <c r="L34" s="8">
        <v>34.300671524777044</v>
      </c>
      <c r="M34" s="8">
        <v>15.557020526407245</v>
      </c>
      <c r="N34" s="10">
        <v>2.2048355253214078</v>
      </c>
      <c r="O34" s="10" t="s">
        <v>1066</v>
      </c>
      <c r="P34" s="59">
        <v>47.766135079000037</v>
      </c>
      <c r="Q34" s="45">
        <v>1</v>
      </c>
      <c r="R34" s="7">
        <v>3.1722169322291363</v>
      </c>
      <c r="S34" s="57">
        <v>4.2627505400983888E-2</v>
      </c>
      <c r="T34" s="57">
        <v>4.9689386378562961E-2</v>
      </c>
      <c r="U34" s="35">
        <v>3910.4627176377567</v>
      </c>
    </row>
    <row r="35" spans="1:22">
      <c r="A35">
        <v>28</v>
      </c>
      <c r="B35" t="s">
        <v>81</v>
      </c>
      <c r="C35" t="s">
        <v>267</v>
      </c>
      <c r="D35">
        <v>3</v>
      </c>
      <c r="E35" s="6">
        <v>4986.5259999999998</v>
      </c>
      <c r="F35">
        <v>2021</v>
      </c>
      <c r="G35" s="6">
        <v>81.998000000000005</v>
      </c>
      <c r="H35" s="6">
        <v>6.8276519775390625</v>
      </c>
      <c r="I35" s="7">
        <v>10.207874429403324</v>
      </c>
      <c r="J35" s="8">
        <v>10.712118452536123</v>
      </c>
      <c r="K35" s="9">
        <v>76.004041239516283</v>
      </c>
      <c r="L35" s="8">
        <v>53.489433502704976</v>
      </c>
      <c r="M35" s="8">
        <v>24.281342835096979</v>
      </c>
      <c r="N35" s="10">
        <v>2.2029026098750086</v>
      </c>
      <c r="O35" s="10" t="s">
        <v>1067</v>
      </c>
      <c r="P35" s="59">
        <v>47.724259891826819</v>
      </c>
      <c r="Q35" s="45">
        <v>3</v>
      </c>
      <c r="R35" s="7">
        <v>3.1722169322291363</v>
      </c>
      <c r="S35" s="57">
        <v>6.030619718977677E-2</v>
      </c>
      <c r="T35" s="57">
        <v>6.3416978248870368E-2</v>
      </c>
      <c r="U35" s="35">
        <v>102785.49023869034</v>
      </c>
    </row>
    <row r="36" spans="1:22">
      <c r="A36">
        <v>29</v>
      </c>
      <c r="B36" t="s">
        <v>20</v>
      </c>
      <c r="C36" t="s">
        <v>206</v>
      </c>
      <c r="D36">
        <v>4</v>
      </c>
      <c r="E36" s="6">
        <v>44177.968999999997</v>
      </c>
      <c r="F36">
        <v>2021</v>
      </c>
      <c r="G36" s="6">
        <v>76.376999999999995</v>
      </c>
      <c r="H36" s="6">
        <v>5.217017650604248</v>
      </c>
      <c r="I36" s="7">
        <v>3.1109787388129218</v>
      </c>
      <c r="J36" s="8">
        <v>9.1014841256013082</v>
      </c>
      <c r="K36" s="9">
        <v>60.149617588872374</v>
      </c>
      <c r="L36" s="8">
        <v>37.635009852061067</v>
      </c>
      <c r="M36" s="8">
        <v>17.184447144506578</v>
      </c>
      <c r="N36" s="10">
        <v>2.1900623008457973</v>
      </c>
      <c r="O36" s="10" t="s">
        <v>1068</v>
      </c>
      <c r="P36" s="59">
        <v>47.44608406941213</v>
      </c>
      <c r="Q36" s="45">
        <v>1</v>
      </c>
      <c r="R36" s="7">
        <v>3.1722169322291363</v>
      </c>
      <c r="S36" s="57">
        <v>-2.2354799958069143E-2</v>
      </c>
      <c r="T36" s="57">
        <v>-7.3732611082512568E-3</v>
      </c>
      <c r="U36" s="35">
        <v>11029.138782119184</v>
      </c>
    </row>
    <row r="37" spans="1:22">
      <c r="A37">
        <v>30</v>
      </c>
      <c r="B37" t="s">
        <v>56</v>
      </c>
      <c r="C37" t="s">
        <v>242</v>
      </c>
      <c r="D37">
        <v>1</v>
      </c>
      <c r="E37" s="6">
        <v>11117.873</v>
      </c>
      <c r="F37">
        <v>2021</v>
      </c>
      <c r="G37" s="6">
        <v>72.614999999999995</v>
      </c>
      <c r="H37" s="6">
        <v>6.0305371284484863</v>
      </c>
      <c r="I37" s="7">
        <v>4.1304504107775726</v>
      </c>
      <c r="J37" s="8">
        <v>9.9150036034455464</v>
      </c>
      <c r="K37" s="9">
        <v>62.298455089357418</v>
      </c>
      <c r="L37" s="8">
        <v>39.783847352546111</v>
      </c>
      <c r="M37" s="8">
        <v>18.20391881647123</v>
      </c>
      <c r="N37" s="10">
        <v>2.1854551074216491</v>
      </c>
      <c r="O37" s="10" t="s">
        <v>1069</v>
      </c>
      <c r="P37" s="59">
        <v>47.346272622750654</v>
      </c>
      <c r="Q37" s="45">
        <v>2</v>
      </c>
      <c r="R37" s="7">
        <v>3.1722169322291363</v>
      </c>
      <c r="S37" s="57">
        <v>1.3768500281092857E-2</v>
      </c>
      <c r="T37" s="57">
        <v>4.4088195971957282E-2</v>
      </c>
      <c r="U37" s="35">
        <v>18626.078683118227</v>
      </c>
    </row>
    <row r="38" spans="1:22">
      <c r="A38">
        <v>31</v>
      </c>
      <c r="B38" t="s">
        <v>126</v>
      </c>
      <c r="C38" t="s">
        <v>312</v>
      </c>
      <c r="D38">
        <v>1</v>
      </c>
      <c r="E38" s="6">
        <v>33715.470999999998</v>
      </c>
      <c r="F38">
        <v>2021</v>
      </c>
      <c r="G38" s="6">
        <v>72.376999999999995</v>
      </c>
      <c r="H38" s="6">
        <v>5.6943178176879883</v>
      </c>
      <c r="I38" s="7">
        <v>3.1902184702301075</v>
      </c>
      <c r="J38" s="8">
        <v>9.5787842926850484</v>
      </c>
      <c r="K38" s="9">
        <v>59.988641911980828</v>
      </c>
      <c r="L38" s="8">
        <v>37.474034175169521</v>
      </c>
      <c r="M38" s="8">
        <v>17.263686875923764</v>
      </c>
      <c r="N38" s="10">
        <v>2.1706854650747549</v>
      </c>
      <c r="O38" s="10" t="s">
        <v>1070</v>
      </c>
      <c r="P38" s="59">
        <v>47.026299217338732</v>
      </c>
      <c r="Q38" s="45">
        <v>2</v>
      </c>
      <c r="R38" s="7">
        <v>3.1722169322291363</v>
      </c>
      <c r="S38" s="57">
        <v>-2.2061331356566516E-2</v>
      </c>
      <c r="T38" s="57">
        <v>1.1098019020081749E-2</v>
      </c>
      <c r="U38" s="35">
        <v>12533.841417095811</v>
      </c>
    </row>
    <row r="39" spans="1:22">
      <c r="A39">
        <v>32</v>
      </c>
      <c r="B39" t="s">
        <v>54</v>
      </c>
      <c r="C39" t="s">
        <v>240</v>
      </c>
      <c r="D39">
        <v>7</v>
      </c>
      <c r="E39" s="6">
        <v>10510.751</v>
      </c>
      <c r="F39">
        <v>2021</v>
      </c>
      <c r="G39" s="6">
        <v>77.727999999999994</v>
      </c>
      <c r="H39" s="6">
        <v>6.9424967765808105</v>
      </c>
      <c r="I39" s="7">
        <v>9.2264792510623899</v>
      </c>
      <c r="J39" s="8">
        <v>10.826963251577871</v>
      </c>
      <c r="K39" s="9">
        <v>72.81858150543043</v>
      </c>
      <c r="L39" s="8">
        <v>50.303973768619123</v>
      </c>
      <c r="M39" s="8">
        <v>23.299947656756046</v>
      </c>
      <c r="N39" s="10">
        <v>2.1589736813864899</v>
      </c>
      <c r="O39" s="10" t="s">
        <v>1071</v>
      </c>
      <c r="P39" s="59">
        <v>46.772572063886713</v>
      </c>
      <c r="Q39" s="45">
        <v>3</v>
      </c>
      <c r="R39" s="7">
        <v>3.1722169322291363</v>
      </c>
      <c r="S39" s="57">
        <v>1.1644049855596732E-2</v>
      </c>
      <c r="T39" s="57">
        <v>3.4633822788534635E-2</v>
      </c>
      <c r="U39" s="35">
        <v>41694.2578125</v>
      </c>
    </row>
    <row r="40" spans="1:22">
      <c r="A40">
        <v>33</v>
      </c>
      <c r="B40" t="s">
        <v>19</v>
      </c>
      <c r="C40" t="s">
        <v>205</v>
      </c>
      <c r="D40">
        <v>7</v>
      </c>
      <c r="E40" s="6">
        <v>2854.71</v>
      </c>
      <c r="F40">
        <v>2021</v>
      </c>
      <c r="G40" s="6">
        <v>76.462999999999994</v>
      </c>
      <c r="H40" s="6">
        <v>5.2554817199707031</v>
      </c>
      <c r="I40" s="7">
        <v>3.6742617211382367</v>
      </c>
      <c r="J40" s="8">
        <v>9.1399481949677632</v>
      </c>
      <c r="K40" s="9">
        <v>60.471832088299763</v>
      </c>
      <c r="L40" s="8">
        <v>37.957224351488456</v>
      </c>
      <c r="M40" s="8">
        <v>17.747730126831893</v>
      </c>
      <c r="N40" s="10">
        <v>2.1387086731785971</v>
      </c>
      <c r="O40" s="10" t="s">
        <v>1072</v>
      </c>
      <c r="P40" s="59">
        <v>46.333545611201927</v>
      </c>
      <c r="Q40" s="45">
        <v>2</v>
      </c>
      <c r="R40" s="7">
        <v>3.1722169322291363</v>
      </c>
      <c r="S40" s="57">
        <v>1.9881814959386152E-2</v>
      </c>
      <c r="T40" s="57">
        <v>3.5659882204418354E-2</v>
      </c>
      <c r="U40" s="35">
        <v>14595.944385954317</v>
      </c>
      <c r="V40" s="6"/>
    </row>
    <row r="41" spans="1:22">
      <c r="A41">
        <v>34</v>
      </c>
      <c r="B41" t="s">
        <v>35</v>
      </c>
      <c r="C41" t="s">
        <v>221</v>
      </c>
      <c r="D41">
        <v>1</v>
      </c>
      <c r="E41" s="6">
        <v>214326.223</v>
      </c>
      <c r="F41">
        <v>2021</v>
      </c>
      <c r="G41" s="6">
        <v>72.75</v>
      </c>
      <c r="H41" s="6">
        <v>6.009953498840332</v>
      </c>
      <c r="I41" s="7">
        <v>4.586592635393143</v>
      </c>
      <c r="J41" s="8">
        <v>9.8944199738373921</v>
      </c>
      <c r="K41" s="9">
        <v>62.284702841507858</v>
      </c>
      <c r="L41" s="8">
        <v>39.770095104696551</v>
      </c>
      <c r="M41" s="8">
        <v>18.660061041086799</v>
      </c>
      <c r="N41" s="10">
        <v>2.1312950165129934</v>
      </c>
      <c r="O41" s="10" t="s">
        <v>1073</v>
      </c>
      <c r="P41" s="59">
        <v>46.172934208831251</v>
      </c>
      <c r="Q41" s="45">
        <v>2</v>
      </c>
      <c r="R41" s="7">
        <v>3.1722169322291363</v>
      </c>
      <c r="S41" s="57">
        <v>-4.9187217078003366E-3</v>
      </c>
      <c r="T41" s="57">
        <v>6.5017182947342518E-3</v>
      </c>
      <c r="U41" s="35">
        <v>14735.581783015239</v>
      </c>
      <c r="V41" s="6"/>
    </row>
    <row r="42" spans="1:22">
      <c r="A42">
        <v>35</v>
      </c>
      <c r="B42" t="s">
        <v>67</v>
      </c>
      <c r="C42" t="s">
        <v>253</v>
      </c>
      <c r="D42">
        <v>3</v>
      </c>
      <c r="E42" s="6">
        <v>83408.554000000004</v>
      </c>
      <c r="F42">
        <v>2021</v>
      </c>
      <c r="G42" s="6">
        <v>80.63</v>
      </c>
      <c r="H42" s="6">
        <v>6.754523754119873</v>
      </c>
      <c r="I42" s="7">
        <v>10.442086846092252</v>
      </c>
      <c r="J42" s="8">
        <v>10.638990229116933</v>
      </c>
      <c r="K42" s="9">
        <v>74.225841291375275</v>
      </c>
      <c r="L42" s="8">
        <v>51.711233554563968</v>
      </c>
      <c r="M42" s="8">
        <v>24.515555251785909</v>
      </c>
      <c r="N42" s="10">
        <v>2.1093233672852221</v>
      </c>
      <c r="O42" s="10" t="s">
        <v>1074</v>
      </c>
      <c r="P42" s="59">
        <v>45.696934637494003</v>
      </c>
      <c r="Q42" s="45">
        <v>3</v>
      </c>
      <c r="R42" s="7">
        <v>3.1722169322291363</v>
      </c>
      <c r="S42" s="57">
        <v>7.2367224180970927E-5</v>
      </c>
      <c r="T42" s="57">
        <v>1.2681255345682207E-2</v>
      </c>
      <c r="U42" s="35">
        <v>53179.654404751462</v>
      </c>
      <c r="V42" s="6"/>
    </row>
    <row r="43" spans="1:22">
      <c r="A43">
        <v>36</v>
      </c>
      <c r="B43" t="s">
        <v>166</v>
      </c>
      <c r="C43" t="s">
        <v>352</v>
      </c>
      <c r="D43">
        <v>8</v>
      </c>
      <c r="E43" s="6">
        <v>97468.028999999995</v>
      </c>
      <c r="F43">
        <v>2021</v>
      </c>
      <c r="G43" s="6">
        <v>73.617999999999995</v>
      </c>
      <c r="H43" s="6">
        <v>5.5402498245239258</v>
      </c>
      <c r="I43" s="7">
        <v>3.7882876300737909</v>
      </c>
      <c r="J43" s="8">
        <v>9.4247162995209859</v>
      </c>
      <c r="K43" s="9">
        <v>60.035807938449558</v>
      </c>
      <c r="L43" s="8">
        <v>37.521200201638251</v>
      </c>
      <c r="M43" s="8">
        <v>17.861756035767449</v>
      </c>
      <c r="N43" s="10">
        <v>2.1006445349776111</v>
      </c>
      <c r="O43" s="10" t="s">
        <v>1075</v>
      </c>
      <c r="P43" s="59">
        <v>45.50891413819943</v>
      </c>
      <c r="Q43" s="45">
        <v>2</v>
      </c>
      <c r="R43" s="7">
        <v>3.1722169322291363</v>
      </c>
      <c r="S43" s="57">
        <v>5.1765934680788703E-2</v>
      </c>
      <c r="T43" s="57">
        <v>6.2563395100892358E-2</v>
      </c>
      <c r="U43" s="35">
        <v>10628.219165721526</v>
      </c>
      <c r="V43" s="6"/>
    </row>
    <row r="44" spans="1:22">
      <c r="A44">
        <v>37</v>
      </c>
      <c r="B44" t="s">
        <v>24</v>
      </c>
      <c r="C44" t="s">
        <v>210</v>
      </c>
      <c r="D44">
        <v>3</v>
      </c>
      <c r="E44" s="6">
        <v>8922.0820000000003</v>
      </c>
      <c r="F44">
        <v>2021</v>
      </c>
      <c r="G44" s="6">
        <v>81.58</v>
      </c>
      <c r="H44" s="6">
        <v>7.0796408653259277</v>
      </c>
      <c r="I44" s="7">
        <v>12.14726630313019</v>
      </c>
      <c r="J44" s="8">
        <v>10.964107340322988</v>
      </c>
      <c r="K44" s="9">
        <v>77.395380289415499</v>
      </c>
      <c r="L44" s="8">
        <v>54.880772552604192</v>
      </c>
      <c r="M44" s="8">
        <v>26.220734708823848</v>
      </c>
      <c r="N44" s="10">
        <v>2.0930295494021998</v>
      </c>
      <c r="O44" s="10" t="s">
        <v>1076</v>
      </c>
      <c r="P44" s="59">
        <v>45.343941093524492</v>
      </c>
      <c r="Q44" s="45">
        <v>3</v>
      </c>
      <c r="R44" s="7">
        <v>3.1722169322291363</v>
      </c>
      <c r="S44" s="57">
        <v>-5.7403446271923515E-3</v>
      </c>
      <c r="T44" s="57">
        <v>1.5151356174470951E-2</v>
      </c>
      <c r="U44" s="35">
        <v>54121.14554204965</v>
      </c>
      <c r="V44" s="6"/>
    </row>
    <row r="45" spans="1:22">
      <c r="A45">
        <v>38</v>
      </c>
      <c r="B45" t="s">
        <v>110</v>
      </c>
      <c r="C45" t="s">
        <v>296</v>
      </c>
      <c r="D45">
        <v>4</v>
      </c>
      <c r="E45" s="6">
        <v>37076.584000000003</v>
      </c>
      <c r="F45">
        <v>2021</v>
      </c>
      <c r="G45" s="6">
        <v>74.042000000000002</v>
      </c>
      <c r="H45" s="6">
        <v>5.3262486457824707</v>
      </c>
      <c r="I45" s="7">
        <v>3.3796431801910436</v>
      </c>
      <c r="J45" s="8">
        <v>9.2107151207795308</v>
      </c>
      <c r="K45" s="9">
        <v>59.01053476099618</v>
      </c>
      <c r="L45" s="8">
        <v>36.495927024184873</v>
      </c>
      <c r="M45" s="8">
        <v>17.453111585884699</v>
      </c>
      <c r="N45" s="10">
        <v>2.0910842656676278</v>
      </c>
      <c r="O45" s="10" t="s">
        <v>1077</v>
      </c>
      <c r="P45" s="59">
        <v>45.301797956512495</v>
      </c>
      <c r="Q45" s="45">
        <v>2</v>
      </c>
      <c r="R45" s="7">
        <v>3.1722169322291363</v>
      </c>
      <c r="S45" s="57">
        <v>-1.6958990440805524E-3</v>
      </c>
      <c r="T45" s="57">
        <v>2.4981290053187669E-2</v>
      </c>
      <c r="U45" s="35">
        <v>8058.39697265625</v>
      </c>
      <c r="V45" s="6"/>
    </row>
    <row r="46" spans="1:22">
      <c r="A46">
        <v>39</v>
      </c>
      <c r="B46" t="s">
        <v>57</v>
      </c>
      <c r="C46" t="s">
        <v>243</v>
      </c>
      <c r="D46">
        <v>1</v>
      </c>
      <c r="E46" s="6">
        <v>17797.737000000001</v>
      </c>
      <c r="F46">
        <v>2021</v>
      </c>
      <c r="G46" s="6">
        <v>73.67</v>
      </c>
      <c r="H46" s="6">
        <v>5.4348721504211426</v>
      </c>
      <c r="I46" s="7">
        <v>3.8230077093324653</v>
      </c>
      <c r="J46" s="8">
        <v>9.3193386254182027</v>
      </c>
      <c r="K46" s="9">
        <v>59.406480160733608</v>
      </c>
      <c r="L46" s="8">
        <v>36.891872423922301</v>
      </c>
      <c r="M46" s="8">
        <v>17.896476115026122</v>
      </c>
      <c r="N46" s="10">
        <v>2.061404277959916</v>
      </c>
      <c r="O46" s="10" t="s">
        <v>1078</v>
      </c>
      <c r="P46" s="59">
        <v>44.658802918693084</v>
      </c>
      <c r="Q46" s="45">
        <v>2</v>
      </c>
      <c r="R46" s="7">
        <v>3.1722169322291363</v>
      </c>
      <c r="S46" s="57">
        <v>-2.6921201530124079E-2</v>
      </c>
      <c r="T46" s="57">
        <v>-5.6572098080931756E-3</v>
      </c>
      <c r="U46" s="35">
        <v>10668.758291422186</v>
      </c>
      <c r="V46" s="6"/>
    </row>
    <row r="47" spans="1:22">
      <c r="A47">
        <v>40</v>
      </c>
      <c r="B47" t="s">
        <v>84</v>
      </c>
      <c r="C47" t="s">
        <v>270</v>
      </c>
      <c r="D47">
        <v>1</v>
      </c>
      <c r="E47" s="6">
        <v>2827.6950000000002</v>
      </c>
      <c r="F47">
        <v>2021</v>
      </c>
      <c r="G47" s="6">
        <v>70.5</v>
      </c>
      <c r="H47" s="6">
        <v>5.8137335777282715</v>
      </c>
      <c r="I47" s="7">
        <v>3.7823999089231446</v>
      </c>
      <c r="J47" s="8">
        <v>9.6982000527253316</v>
      </c>
      <c r="K47" s="9">
        <v>59.161382513691422</v>
      </c>
      <c r="L47" s="8">
        <v>36.646774776880115</v>
      </c>
      <c r="M47" s="8">
        <v>17.855868314616799</v>
      </c>
      <c r="N47" s="10">
        <v>2.0523658738500603</v>
      </c>
      <c r="O47" s="10" t="s">
        <v>1079</v>
      </c>
      <c r="P47" s="59">
        <v>44.462992561570402</v>
      </c>
      <c r="Q47" s="45">
        <v>2</v>
      </c>
      <c r="R47" s="7">
        <v>3.1722169322291363</v>
      </c>
      <c r="S47" s="57">
        <v>-1.6831623527553644E-2</v>
      </c>
      <c r="T47" s="57">
        <v>1.1267342975549771E-2</v>
      </c>
      <c r="U47" s="35">
        <v>9607.2272536649743</v>
      </c>
      <c r="V47" s="6"/>
    </row>
    <row r="48" spans="1:22">
      <c r="A48">
        <v>41</v>
      </c>
      <c r="B48" t="s">
        <v>21</v>
      </c>
      <c r="C48" t="s">
        <v>207</v>
      </c>
      <c r="D48">
        <v>1</v>
      </c>
      <c r="E48" s="6">
        <v>45276.78</v>
      </c>
      <c r="F48">
        <v>2021</v>
      </c>
      <c r="G48" s="6">
        <v>75.39</v>
      </c>
      <c r="H48" s="6">
        <v>5.9082789421081543</v>
      </c>
      <c r="I48" s="7">
        <v>6.391002779400826</v>
      </c>
      <c r="J48" s="8">
        <v>9.7927454171052144</v>
      </c>
      <c r="K48" s="9">
        <v>63.881670800653929</v>
      </c>
      <c r="L48" s="8">
        <v>41.367063063842622</v>
      </c>
      <c r="M48" s="8">
        <v>20.464471185094482</v>
      </c>
      <c r="N48" s="10">
        <v>2.0214088450999297</v>
      </c>
      <c r="O48" s="10" t="s">
        <v>1080</v>
      </c>
      <c r="P48" s="63">
        <v>43.79233137168066</v>
      </c>
      <c r="Q48" s="45">
        <v>3</v>
      </c>
      <c r="R48" s="7">
        <v>3.1722169322291363</v>
      </c>
      <c r="S48" s="57">
        <v>-3.9065337312179024E-2</v>
      </c>
      <c r="T48" s="57">
        <v>-1.6045080241922621E-2</v>
      </c>
      <c r="U48" s="35">
        <v>21527.196136701514</v>
      </c>
      <c r="V48" s="6"/>
    </row>
    <row r="49" spans="1:22">
      <c r="A49">
        <v>42</v>
      </c>
      <c r="B49" t="s">
        <v>116</v>
      </c>
      <c r="C49" t="s">
        <v>302</v>
      </c>
      <c r="D49">
        <v>2</v>
      </c>
      <c r="E49" s="6">
        <v>5129.7269999999999</v>
      </c>
      <c r="F49">
        <v>2021</v>
      </c>
      <c r="G49" s="6">
        <v>82.450999999999993</v>
      </c>
      <c r="H49" s="6">
        <v>7.1367006301879883</v>
      </c>
      <c r="I49" s="7">
        <v>13.909470809022935</v>
      </c>
      <c r="J49" s="8">
        <v>11.021167105185048</v>
      </c>
      <c r="K49" s="9">
        <v>78.628786561083416</v>
      </c>
      <c r="L49" s="8">
        <v>56.114178824272109</v>
      </c>
      <c r="M49" s="8">
        <v>27.982939214716591</v>
      </c>
      <c r="N49" s="10">
        <v>2.0052996718357923</v>
      </c>
      <c r="O49" s="10" t="s">
        <v>1081</v>
      </c>
      <c r="P49" s="63">
        <v>43.443338017161111</v>
      </c>
      <c r="Q49" s="45">
        <v>3</v>
      </c>
      <c r="R49" s="7">
        <v>3.1722169322291363</v>
      </c>
      <c r="S49" s="57">
        <v>2.70072977063912E-3</v>
      </c>
      <c r="T49" s="57">
        <v>1.30020480309257E-2</v>
      </c>
      <c r="U49" s="35">
        <v>44041.902808568666</v>
      </c>
      <c r="V49" s="6"/>
    </row>
    <row r="50" spans="1:22">
      <c r="A50">
        <v>43</v>
      </c>
      <c r="B50" t="s">
        <v>106</v>
      </c>
      <c r="C50" t="s">
        <v>292</v>
      </c>
      <c r="D50">
        <v>1</v>
      </c>
      <c r="E50" s="6">
        <v>126705.13800000001</v>
      </c>
      <c r="F50">
        <v>2021</v>
      </c>
      <c r="G50" s="6">
        <v>70.212999999999994</v>
      </c>
      <c r="H50" s="6">
        <v>5.990750789642334</v>
      </c>
      <c r="I50" s="7">
        <v>4.6910302244553606</v>
      </c>
      <c r="J50" s="8">
        <v>9.8752172646393941</v>
      </c>
      <c r="K50" s="9">
        <v>59.995993272282888</v>
      </c>
      <c r="L50" s="8">
        <v>37.481385535471581</v>
      </c>
      <c r="M50" s="8">
        <v>18.764498630149017</v>
      </c>
      <c r="N50" s="10">
        <v>1.9974626700257285</v>
      </c>
      <c r="O50" s="10" t="s">
        <v>1082</v>
      </c>
      <c r="P50" s="63">
        <v>43.273555154550841</v>
      </c>
      <c r="Q50" s="45">
        <v>2</v>
      </c>
      <c r="R50" s="7">
        <v>3.1722169322291363</v>
      </c>
      <c r="S50" s="57">
        <v>-1.8664222822318988E-2</v>
      </c>
      <c r="T50" s="57">
        <v>3.9631604401396204E-3</v>
      </c>
      <c r="U50" s="35">
        <v>19086.104680256314</v>
      </c>
      <c r="V50" s="6"/>
    </row>
    <row r="51" spans="1:22">
      <c r="A51">
        <v>44</v>
      </c>
      <c r="B51" t="s">
        <v>163</v>
      </c>
      <c r="C51" t="s">
        <v>349</v>
      </c>
      <c r="D51">
        <v>7</v>
      </c>
      <c r="E51" s="6">
        <v>34081.449000000001</v>
      </c>
      <c r="F51">
        <v>2021</v>
      </c>
      <c r="G51" s="6">
        <v>70.861999999999995</v>
      </c>
      <c r="H51" s="6">
        <v>6.1853079795837402</v>
      </c>
      <c r="I51" s="7">
        <v>5.6863550753664986</v>
      </c>
      <c r="J51" s="8">
        <v>10.0697744545808</v>
      </c>
      <c r="K51" s="9">
        <v>61.743494796063942</v>
      </c>
      <c r="L51" s="8">
        <v>39.228887059252635</v>
      </c>
      <c r="M51" s="8">
        <v>19.759823481060156</v>
      </c>
      <c r="N51" s="10">
        <v>1.9852852985682605</v>
      </c>
      <c r="O51" s="10" t="s">
        <v>1083</v>
      </c>
      <c r="P51" s="63">
        <v>43.009741385557902</v>
      </c>
      <c r="Q51" s="45">
        <v>2</v>
      </c>
      <c r="R51" s="7">
        <v>3.1722169322291363</v>
      </c>
      <c r="S51" s="57">
        <v>2.6935514593621233E-2</v>
      </c>
      <c r="T51" s="57">
        <v>3.5734612013390045E-2</v>
      </c>
      <c r="U51" s="35">
        <v>7800.5015010093175</v>
      </c>
      <c r="V51" s="6"/>
    </row>
    <row r="52" spans="1:22">
      <c r="A52">
        <v>45</v>
      </c>
      <c r="B52" t="s">
        <v>22</v>
      </c>
      <c r="C52" t="s">
        <v>208</v>
      </c>
      <c r="D52">
        <v>7</v>
      </c>
      <c r="E52" s="6">
        <v>2790.9740000000002</v>
      </c>
      <c r="F52">
        <v>2021</v>
      </c>
      <c r="G52" s="6">
        <v>72.043000000000006</v>
      </c>
      <c r="H52" s="6">
        <v>5.3005685806274414</v>
      </c>
      <c r="I52" s="7">
        <v>3.4297898904647806</v>
      </c>
      <c r="J52" s="8">
        <v>9.1850350556245015</v>
      </c>
      <c r="K52" s="9">
        <v>57.257273840469303</v>
      </c>
      <c r="L52" s="8">
        <v>34.742666103657996</v>
      </c>
      <c r="M52" s="8">
        <v>17.503258296158435</v>
      </c>
      <c r="N52" s="10">
        <v>1.9849256358905025</v>
      </c>
      <c r="O52" s="10" t="s">
        <v>1084</v>
      </c>
      <c r="P52" s="63">
        <v>43.001949558978836</v>
      </c>
      <c r="Q52" s="45">
        <v>2</v>
      </c>
      <c r="R52" s="7">
        <v>3.1722169322291363</v>
      </c>
      <c r="S52" s="57">
        <v>3.8247198449735426E-2</v>
      </c>
      <c r="T52" s="57">
        <v>7.3343095658204807E-2</v>
      </c>
      <c r="U52" s="35">
        <v>14193.116834061891</v>
      </c>
      <c r="V52" s="6"/>
    </row>
    <row r="53" spans="1:22">
      <c r="A53">
        <v>46</v>
      </c>
      <c r="B53" t="s">
        <v>75</v>
      </c>
      <c r="C53" t="s">
        <v>261</v>
      </c>
      <c r="D53">
        <v>7</v>
      </c>
      <c r="E53" s="6">
        <v>9709.7860000000001</v>
      </c>
      <c r="F53">
        <v>2021</v>
      </c>
      <c r="G53" s="6">
        <v>74.53</v>
      </c>
      <c r="H53" s="6">
        <v>6.2266478538513184</v>
      </c>
      <c r="I53" s="7">
        <v>7.4636337020158807</v>
      </c>
      <c r="J53" s="8">
        <v>10.111114328848378</v>
      </c>
      <c r="K53" s="9">
        <v>65.206096320453554</v>
      </c>
      <c r="L53" s="8">
        <v>42.691488583642247</v>
      </c>
      <c r="M53" s="8">
        <v>21.537102107709536</v>
      </c>
      <c r="N53" s="10">
        <v>1.9822299383704074</v>
      </c>
      <c r="O53" s="10" t="s">
        <v>1085</v>
      </c>
      <c r="P53" s="63">
        <v>42.943549260907524</v>
      </c>
      <c r="Q53" s="45">
        <v>3</v>
      </c>
      <c r="R53" s="7">
        <v>3.1722169322291363</v>
      </c>
      <c r="S53" s="57">
        <v>2.6568147621193111E-2</v>
      </c>
      <c r="T53" s="57">
        <v>4.9857585384715956E-2</v>
      </c>
      <c r="U53" s="35">
        <v>33619.6266459951</v>
      </c>
      <c r="V53" s="6"/>
    </row>
    <row r="54" spans="1:22">
      <c r="A54">
        <v>47</v>
      </c>
      <c r="B54" t="s">
        <v>46</v>
      </c>
      <c r="C54" t="s">
        <v>232</v>
      </c>
      <c r="D54">
        <v>1</v>
      </c>
      <c r="E54" s="6">
        <v>51516.561999999998</v>
      </c>
      <c r="F54">
        <v>2021</v>
      </c>
      <c r="G54" s="6">
        <v>72.83</v>
      </c>
      <c r="H54" s="6">
        <v>5.2899584770202637</v>
      </c>
      <c r="I54" s="7">
        <v>3.7383411906929025</v>
      </c>
      <c r="J54" s="8">
        <v>9.1744249520173238</v>
      </c>
      <c r="K54" s="9">
        <v>57.815890773724718</v>
      </c>
      <c r="L54" s="8">
        <v>35.301283036913411</v>
      </c>
      <c r="M54" s="8">
        <v>17.81180959638656</v>
      </c>
      <c r="N54" s="10">
        <v>1.9819032336879965</v>
      </c>
      <c r="O54" s="10" t="s">
        <v>1086</v>
      </c>
      <c r="P54" s="63">
        <v>42.936471444983496</v>
      </c>
      <c r="Q54" s="45">
        <v>2</v>
      </c>
      <c r="R54" s="7">
        <v>3.1722169322291363</v>
      </c>
      <c r="S54" s="57">
        <v>-1.7035933518223981E-2</v>
      </c>
      <c r="T54" s="57">
        <v>5.9714603983310119E-3</v>
      </c>
      <c r="U54" s="35">
        <v>14661.213243538057</v>
      </c>
      <c r="V54" s="6"/>
    </row>
    <row r="55" spans="1:22">
      <c r="A55">
        <v>48</v>
      </c>
      <c r="B55" t="s">
        <v>147</v>
      </c>
      <c r="C55" t="s">
        <v>333</v>
      </c>
      <c r="D55">
        <v>3</v>
      </c>
      <c r="E55" s="6">
        <v>8691.4060000000009</v>
      </c>
      <c r="F55">
        <v>2021</v>
      </c>
      <c r="G55" s="6">
        <v>83.986999999999995</v>
      </c>
      <c r="H55" s="6">
        <v>7.3276724815368652</v>
      </c>
      <c r="I55" s="7">
        <v>15.700132726835287</v>
      </c>
      <c r="J55" s="8">
        <v>11.212138956533925</v>
      </c>
      <c r="K55" s="9">
        <v>81.481421877557523</v>
      </c>
      <c r="L55" s="8">
        <v>58.966814140746216</v>
      </c>
      <c r="M55" s="8">
        <v>29.773601132528945</v>
      </c>
      <c r="N55" s="10">
        <v>1.9805066198835592</v>
      </c>
      <c r="O55" s="10" t="s">
        <v>1087</v>
      </c>
      <c r="P55" s="63">
        <v>42.906214837236661</v>
      </c>
      <c r="Q55" s="45">
        <v>3</v>
      </c>
      <c r="R55" s="7">
        <v>3.1722169322291363</v>
      </c>
      <c r="S55" s="57">
        <v>-3.4085364811602212E-4</v>
      </c>
      <c r="T55" s="57">
        <v>9.8331355046930996E-3</v>
      </c>
      <c r="U55" s="35">
        <v>70097.368752882889</v>
      </c>
      <c r="V55" s="6"/>
    </row>
    <row r="56" spans="1:22">
      <c r="A56">
        <v>49</v>
      </c>
      <c r="B56" t="s">
        <v>85</v>
      </c>
      <c r="C56" t="s">
        <v>271</v>
      </c>
      <c r="D56">
        <v>8</v>
      </c>
      <c r="E56" s="6">
        <v>124612.53</v>
      </c>
      <c r="F56">
        <v>2021</v>
      </c>
      <c r="G56" s="6">
        <v>84.784000000000006</v>
      </c>
      <c r="H56" s="6">
        <v>6.0913248062133789</v>
      </c>
      <c r="I56" s="7">
        <v>11.656173012957611</v>
      </c>
      <c r="J56" s="8">
        <v>9.975791281210439</v>
      </c>
      <c r="K56" s="9">
        <v>73.18453454330519</v>
      </c>
      <c r="L56" s="8">
        <v>50.669926806493883</v>
      </c>
      <c r="M56" s="8">
        <v>25.729641418651269</v>
      </c>
      <c r="N56" s="10">
        <v>1.9693211414039973</v>
      </c>
      <c r="O56" s="10" t="s">
        <v>1088</v>
      </c>
      <c r="P56" s="63">
        <v>42.66388969785914</v>
      </c>
      <c r="Q56" s="45">
        <v>3</v>
      </c>
      <c r="R56" s="7">
        <v>3.1722169322291363</v>
      </c>
      <c r="S56" s="57">
        <v>-4.3224310101733308E-3</v>
      </c>
      <c r="T56" s="57">
        <v>7.558698148192336E-3</v>
      </c>
      <c r="U56" s="35">
        <v>41034.656780303281</v>
      </c>
      <c r="V56" s="6"/>
    </row>
    <row r="57" spans="1:22">
      <c r="A57">
        <v>50</v>
      </c>
      <c r="B57" t="s">
        <v>31</v>
      </c>
      <c r="C57" t="s">
        <v>217</v>
      </c>
      <c r="D57">
        <v>6</v>
      </c>
      <c r="E57" s="6">
        <v>777.48599999999999</v>
      </c>
      <c r="F57">
        <v>2021</v>
      </c>
      <c r="G57" s="6">
        <v>71.814999999999998</v>
      </c>
      <c r="H57" s="6">
        <v>5.1965994834899902</v>
      </c>
      <c r="I57" s="7">
        <v>3.2930077296738625</v>
      </c>
      <c r="J57" s="8">
        <v>9.0810659584870503</v>
      </c>
      <c r="K57" s="9">
        <v>56.430000453232964</v>
      </c>
      <c r="L57" s="8">
        <v>33.915392716421657</v>
      </c>
      <c r="M57" s="8">
        <v>17.36647613536752</v>
      </c>
      <c r="N57" s="10">
        <v>1.9529231176238229</v>
      </c>
      <c r="O57" s="10" t="s">
        <v>1089</v>
      </c>
      <c r="P57" s="63">
        <v>42.308638610003833</v>
      </c>
      <c r="Q57" s="45">
        <v>2</v>
      </c>
      <c r="R57" s="7">
        <v>3.1722169322291363</v>
      </c>
      <c r="S57" s="57">
        <v>1.0931204514632656E-3</v>
      </c>
      <c r="T57" s="57">
        <v>3.6782931914450305E-2</v>
      </c>
      <c r="U57" s="35">
        <v>10907.856709608446</v>
      </c>
      <c r="V57" s="6"/>
    </row>
    <row r="58" spans="1:22">
      <c r="A58">
        <v>51</v>
      </c>
      <c r="B58" t="s">
        <v>45</v>
      </c>
      <c r="C58" t="s">
        <v>231</v>
      </c>
      <c r="D58">
        <v>8</v>
      </c>
      <c r="E58" s="6">
        <v>1425893.4650000001</v>
      </c>
      <c r="F58">
        <v>2021</v>
      </c>
      <c r="G58" s="6">
        <v>78.210999999999999</v>
      </c>
      <c r="H58" s="6">
        <v>5.8628644943237305</v>
      </c>
      <c r="I58" s="7">
        <v>8.3825144434776337</v>
      </c>
      <c r="J58" s="8">
        <v>9.7473309693207906</v>
      </c>
      <c r="K58" s="9">
        <v>65.964702840206073</v>
      </c>
      <c r="L58" s="8">
        <v>43.450095103394766</v>
      </c>
      <c r="M58" s="8">
        <v>22.455982849171292</v>
      </c>
      <c r="N58" s="10">
        <v>1.9349006184780835</v>
      </c>
      <c r="O58" s="10" t="s">
        <v>1090</v>
      </c>
      <c r="P58" s="63">
        <v>41.918194461780551</v>
      </c>
      <c r="Q58" s="45">
        <v>3</v>
      </c>
      <c r="R58" s="7">
        <v>3.1722169322291363</v>
      </c>
      <c r="S58" s="57">
        <v>5.0311096402823066E-2</v>
      </c>
      <c r="T58" s="57">
        <v>6.0429601730866499E-2</v>
      </c>
      <c r="U58" s="35">
        <v>17657.495180866568</v>
      </c>
      <c r="V58" s="6"/>
    </row>
    <row r="59" spans="1:22">
      <c r="A59">
        <v>52</v>
      </c>
      <c r="B59" t="s">
        <v>120</v>
      </c>
      <c r="C59" t="s">
        <v>306</v>
      </c>
      <c r="D59">
        <v>7</v>
      </c>
      <c r="E59" s="6">
        <v>2103.33</v>
      </c>
      <c r="F59">
        <v>2021</v>
      </c>
      <c r="G59" s="6">
        <v>73.840999999999994</v>
      </c>
      <c r="H59" s="6">
        <v>5.5347499847412109</v>
      </c>
      <c r="I59" s="7">
        <v>5.4883867345199571</v>
      </c>
      <c r="J59" s="8">
        <v>9.419216459738271</v>
      </c>
      <c r="K59" s="9">
        <v>60.182525118534741</v>
      </c>
      <c r="L59" s="8">
        <v>37.667917381723434</v>
      </c>
      <c r="M59" s="8">
        <v>19.561855140213613</v>
      </c>
      <c r="N59" s="10">
        <v>1.9255800184456384</v>
      </c>
      <c r="O59" s="10" t="s">
        <v>1091</v>
      </c>
      <c r="P59" s="63">
        <v>41.716270538179856</v>
      </c>
      <c r="Q59" s="45">
        <v>2</v>
      </c>
      <c r="R59" s="7">
        <v>3.1722169322291363</v>
      </c>
      <c r="S59" s="57">
        <v>4.3590195686866347E-3</v>
      </c>
      <c r="T59" s="57">
        <v>2.5553012301952571E-2</v>
      </c>
      <c r="U59" s="35">
        <v>16708.537207420057</v>
      </c>
      <c r="V59" s="6"/>
    </row>
    <row r="60" spans="1:22">
      <c r="A60">
        <v>53</v>
      </c>
      <c r="B60" t="s">
        <v>90</v>
      </c>
      <c r="C60" t="s">
        <v>276</v>
      </c>
      <c r="D60">
        <v>7</v>
      </c>
      <c r="E60" s="6">
        <v>6527.7430000000004</v>
      </c>
      <c r="F60">
        <v>2021</v>
      </c>
      <c r="G60" s="6">
        <v>69.977000000000004</v>
      </c>
      <c r="H60" s="6">
        <v>5.5636997222900391</v>
      </c>
      <c r="I60" s="7">
        <v>4.0901385185861541</v>
      </c>
      <c r="J60" s="8">
        <v>9.4481661972870992</v>
      </c>
      <c r="K60" s="9">
        <v>57.208545049421168</v>
      </c>
      <c r="L60" s="8">
        <v>34.693937312609862</v>
      </c>
      <c r="M60" s="8">
        <v>18.163606924279811</v>
      </c>
      <c r="N60" s="10">
        <v>1.9100797246516872</v>
      </c>
      <c r="O60" s="10" t="s">
        <v>1092</v>
      </c>
      <c r="P60" s="63">
        <v>41.38046810819219</v>
      </c>
      <c r="Q60" s="45">
        <v>2</v>
      </c>
      <c r="R60" s="7">
        <v>3.1722169322291363</v>
      </c>
      <c r="S60" s="57">
        <v>-8.0845233220934593E-3</v>
      </c>
      <c r="T60" s="57">
        <v>2.2955454015282289E-2</v>
      </c>
      <c r="U60" s="35">
        <v>4933.7856501557326</v>
      </c>
      <c r="V60" s="6"/>
    </row>
    <row r="61" spans="1:22">
      <c r="A61">
        <v>54</v>
      </c>
      <c r="B61" t="s">
        <v>148</v>
      </c>
      <c r="C61" t="s">
        <v>334</v>
      </c>
      <c r="D61">
        <v>8</v>
      </c>
      <c r="E61" s="6">
        <v>23859.912</v>
      </c>
      <c r="F61">
        <v>2021</v>
      </c>
      <c r="G61" s="6">
        <v>81.007000000000005</v>
      </c>
      <c r="H61" s="6">
        <v>6.2467441558837891</v>
      </c>
      <c r="I61" s="7">
        <v>11.434370649909916</v>
      </c>
      <c r="J61" s="8">
        <v>10.131210630880849</v>
      </c>
      <c r="K61" s="9">
        <v>71.013669123232191</v>
      </c>
      <c r="L61" s="8">
        <v>48.499061386420884</v>
      </c>
      <c r="M61" s="8">
        <v>25.507839055603572</v>
      </c>
      <c r="N61" s="10">
        <v>1.901339477668007</v>
      </c>
      <c r="O61" s="10" t="s">
        <v>1093</v>
      </c>
      <c r="P61" s="63">
        <v>41.191117105248132</v>
      </c>
      <c r="Q61" s="45">
        <v>3</v>
      </c>
      <c r="R61" s="7">
        <v>3.1722169322291363</v>
      </c>
      <c r="S61" s="57" t="s">
        <v>693</v>
      </c>
      <c r="T61" s="57" t="s">
        <v>693</v>
      </c>
      <c r="U61" s="35" t="s">
        <v>693</v>
      </c>
      <c r="V61" s="6"/>
    </row>
    <row r="62" spans="1:22">
      <c r="A62">
        <v>55</v>
      </c>
      <c r="B62" t="s">
        <v>97</v>
      </c>
      <c r="C62" t="s">
        <v>283</v>
      </c>
      <c r="D62">
        <v>7</v>
      </c>
      <c r="E62" s="6">
        <v>2786.6509999999998</v>
      </c>
      <c r="F62">
        <v>2021</v>
      </c>
      <c r="G62" s="6">
        <v>73.72</v>
      </c>
      <c r="H62" s="6">
        <v>6.8645725250244141</v>
      </c>
      <c r="I62" s="7">
        <v>10.268497420906973</v>
      </c>
      <c r="J62" s="8">
        <v>10.749039000021474</v>
      </c>
      <c r="K62" s="9">
        <v>68.566664619180031</v>
      </c>
      <c r="L62" s="8">
        <v>46.052056882368724</v>
      </c>
      <c r="M62" s="8">
        <v>24.341965826600628</v>
      </c>
      <c r="N62" s="10">
        <v>1.891879119805663</v>
      </c>
      <c r="O62" s="10" t="s">
        <v>1094</v>
      </c>
      <c r="P62" s="63">
        <v>40.986165431366459</v>
      </c>
      <c r="Q62" s="45">
        <v>3</v>
      </c>
      <c r="R62" s="7">
        <v>3.1722169322291363</v>
      </c>
      <c r="S62" s="57">
        <v>3.8987466537196071E-2</v>
      </c>
      <c r="T62" s="57">
        <v>5.2146058752121749E-2</v>
      </c>
      <c r="U62" s="35">
        <v>39305.422626410844</v>
      </c>
      <c r="V62" s="6"/>
    </row>
    <row r="63" spans="1:22">
      <c r="A63">
        <v>56</v>
      </c>
      <c r="B63" t="s">
        <v>139</v>
      </c>
      <c r="C63" t="s">
        <v>325</v>
      </c>
      <c r="D63">
        <v>7</v>
      </c>
      <c r="E63" s="6">
        <v>5447.6220000000003</v>
      </c>
      <c r="F63">
        <v>2021</v>
      </c>
      <c r="G63" s="6">
        <v>74.91</v>
      </c>
      <c r="H63" s="6">
        <v>6.4185037612915039</v>
      </c>
      <c r="I63" s="7">
        <v>9.3418834513797702</v>
      </c>
      <c r="J63" s="8">
        <v>10.302970236288564</v>
      </c>
      <c r="K63" s="9">
        <v>66.782135301987424</v>
      </c>
      <c r="L63" s="8">
        <v>44.267527565176117</v>
      </c>
      <c r="M63" s="8">
        <v>23.415351857073425</v>
      </c>
      <c r="N63" s="10">
        <v>1.8905343740031635</v>
      </c>
      <c r="O63" s="10" t="s">
        <v>1095</v>
      </c>
      <c r="P63" s="63">
        <v>40.95703250561693</v>
      </c>
      <c r="Q63" s="45">
        <v>3</v>
      </c>
      <c r="R63" s="7">
        <v>3.1722169322291363</v>
      </c>
      <c r="S63" s="57">
        <v>1.4042071458232913E-2</v>
      </c>
      <c r="T63" s="57">
        <v>3.0119819022763377E-2</v>
      </c>
      <c r="U63" s="35">
        <v>32534.953806575952</v>
      </c>
      <c r="V63" s="6"/>
    </row>
    <row r="64" spans="1:22">
      <c r="A64">
        <v>57</v>
      </c>
      <c r="B64" t="s">
        <v>144</v>
      </c>
      <c r="C64" t="s">
        <v>330</v>
      </c>
      <c r="D64">
        <v>6</v>
      </c>
      <c r="E64" s="6">
        <v>21773.440999999999</v>
      </c>
      <c r="F64">
        <v>2021</v>
      </c>
      <c r="G64" s="6">
        <v>76.399000000000001</v>
      </c>
      <c r="H64" s="6">
        <v>4.1034469604492188</v>
      </c>
      <c r="I64" s="7">
        <v>2.1815181880366783</v>
      </c>
      <c r="J64" s="8">
        <v>7.9879134354462789</v>
      </c>
      <c r="K64" s="9">
        <v>52.805490700696616</v>
      </c>
      <c r="L64" s="8">
        <v>30.290882963885309</v>
      </c>
      <c r="M64" s="8">
        <v>16.254986593730337</v>
      </c>
      <c r="N64" s="10">
        <v>1.8634824943853672</v>
      </c>
      <c r="O64" s="10" t="s">
        <v>1096</v>
      </c>
      <c r="P64" s="63">
        <v>40.370973490726854</v>
      </c>
      <c r="Q64" s="45">
        <v>1</v>
      </c>
      <c r="R64" s="7">
        <v>3.1722169322291363</v>
      </c>
      <c r="S64" s="57">
        <v>4.0984203061530701E-3</v>
      </c>
      <c r="T64" s="57">
        <v>2.2562104146413714E-2</v>
      </c>
      <c r="U64" s="35">
        <v>13250.629848134558</v>
      </c>
      <c r="V64" s="6"/>
    </row>
    <row r="65" spans="1:22">
      <c r="A65">
        <v>58</v>
      </c>
      <c r="B65" t="s">
        <v>76</v>
      </c>
      <c r="C65" t="s">
        <v>262</v>
      </c>
      <c r="D65">
        <v>3</v>
      </c>
      <c r="E65" s="6">
        <v>370.33499999999998</v>
      </c>
      <c r="F65">
        <v>2021</v>
      </c>
      <c r="G65" s="6">
        <v>82.677999999999997</v>
      </c>
      <c r="H65" s="6">
        <v>7.5646247863769531</v>
      </c>
      <c r="I65" s="7">
        <v>17.815244424499564</v>
      </c>
      <c r="J65" s="8">
        <v>11.449091261374013</v>
      </c>
      <c r="K65" s="9">
        <v>81.906626399343679</v>
      </c>
      <c r="L65" s="8">
        <v>59.392018662532372</v>
      </c>
      <c r="M65" s="8">
        <v>31.888712830193221</v>
      </c>
      <c r="N65" s="10">
        <v>1.8624777669388453</v>
      </c>
      <c r="O65" s="10" t="s">
        <v>1097</v>
      </c>
      <c r="P65" s="63">
        <v>40.349206811817254</v>
      </c>
      <c r="Q65" s="45">
        <v>3</v>
      </c>
      <c r="R65" s="7">
        <v>3.1722169322291363</v>
      </c>
      <c r="S65" s="57">
        <v>-1.3118781849903208E-2</v>
      </c>
      <c r="T65" s="57">
        <v>1.1625838034608642E-2</v>
      </c>
      <c r="U65" s="35">
        <v>53003.170407686484</v>
      </c>
      <c r="V65" s="6"/>
    </row>
    <row r="66" spans="1:22">
      <c r="A66">
        <v>59</v>
      </c>
      <c r="B66" t="s">
        <v>128</v>
      </c>
      <c r="C66" t="s">
        <v>314</v>
      </c>
      <c r="D66">
        <v>7</v>
      </c>
      <c r="E66" s="6">
        <v>38307.726000000002</v>
      </c>
      <c r="F66">
        <v>2021</v>
      </c>
      <c r="G66" s="6">
        <v>76.456999999999994</v>
      </c>
      <c r="H66" s="6">
        <v>5.9780688285827637</v>
      </c>
      <c r="I66" s="7">
        <v>8.888045053573606</v>
      </c>
      <c r="J66" s="8">
        <v>9.8625353035798238</v>
      </c>
      <c r="K66" s="9">
        <v>65.247501033772892</v>
      </c>
      <c r="L66" s="8">
        <v>42.732893296961585</v>
      </c>
      <c r="M66" s="8">
        <v>22.961513459267263</v>
      </c>
      <c r="N66" s="10">
        <v>1.8610660561538288</v>
      </c>
      <c r="O66" s="10" t="s">
        <v>1098</v>
      </c>
      <c r="P66" s="63">
        <v>40.318623139123694</v>
      </c>
      <c r="Q66" s="45">
        <v>3</v>
      </c>
      <c r="R66" s="7">
        <v>3.1722169322291363</v>
      </c>
      <c r="S66" s="57">
        <v>3.4248576343950211E-2</v>
      </c>
      <c r="T66" s="57">
        <v>5.1826236418961467E-2</v>
      </c>
      <c r="U66" s="35">
        <v>34915.539055653397</v>
      </c>
      <c r="V66" s="6"/>
    </row>
    <row r="67" spans="1:22">
      <c r="A67">
        <v>60</v>
      </c>
      <c r="B67" t="s">
        <v>78</v>
      </c>
      <c r="C67" t="s">
        <v>264</v>
      </c>
      <c r="D67">
        <v>8</v>
      </c>
      <c r="E67" s="6">
        <v>273753.19099999999</v>
      </c>
      <c r="F67">
        <v>2021</v>
      </c>
      <c r="G67" s="6">
        <v>67.569999999999993</v>
      </c>
      <c r="H67" s="6">
        <v>5.4331731796264648</v>
      </c>
      <c r="I67" s="7">
        <v>3.1867393195874647</v>
      </c>
      <c r="J67" s="8">
        <v>9.3176396546235249</v>
      </c>
      <c r="K67" s="9">
        <v>54.47759021227359</v>
      </c>
      <c r="L67" s="8">
        <v>31.962982475462283</v>
      </c>
      <c r="M67" s="8">
        <v>17.26020772528112</v>
      </c>
      <c r="N67" s="10">
        <v>1.8518306954467256</v>
      </c>
      <c r="O67" s="10" t="s">
        <v>1099</v>
      </c>
      <c r="P67" s="63">
        <v>40.118545862622774</v>
      </c>
      <c r="Q67" s="45">
        <v>2</v>
      </c>
      <c r="R67" s="7">
        <v>3.1722169322291363</v>
      </c>
      <c r="S67" s="57">
        <v>2.3336628654939347E-2</v>
      </c>
      <c r="T67" s="57">
        <v>4.0732485184662416E-2</v>
      </c>
      <c r="U67" s="35">
        <v>11859.436322952586</v>
      </c>
      <c r="V67" s="6"/>
    </row>
    <row r="68" spans="1:22">
      <c r="A68">
        <v>61</v>
      </c>
      <c r="B68" t="s">
        <v>105</v>
      </c>
      <c r="C68" t="s">
        <v>291</v>
      </c>
      <c r="D68">
        <v>5</v>
      </c>
      <c r="E68" s="6">
        <v>1298.915</v>
      </c>
      <c r="F68">
        <v>2021</v>
      </c>
      <c r="G68" s="6">
        <v>73.555000000000007</v>
      </c>
      <c r="H68" s="6">
        <v>5.949120044708252</v>
      </c>
      <c r="I68" s="7">
        <v>7.6541461408996616</v>
      </c>
      <c r="J68" s="8">
        <v>9.8335865197053121</v>
      </c>
      <c r="K68" s="9">
        <v>62.586721432367838</v>
      </c>
      <c r="L68" s="8">
        <v>40.072113695556531</v>
      </c>
      <c r="M68" s="8">
        <v>21.727614546593319</v>
      </c>
      <c r="N68" s="10">
        <v>1.8442942095472443</v>
      </c>
      <c r="O68" s="10" t="s">
        <v>1100</v>
      </c>
      <c r="P68" s="63">
        <v>39.955273455515162</v>
      </c>
      <c r="Q68" s="45">
        <v>3</v>
      </c>
      <c r="R68" s="7">
        <v>3.1722169322291363</v>
      </c>
      <c r="S68" s="57">
        <v>-9.8672136405754188E-3</v>
      </c>
      <c r="T68" s="57">
        <v>3.5508229391900174E-2</v>
      </c>
      <c r="U68" s="35">
        <v>20901.875085471016</v>
      </c>
      <c r="V68" s="6"/>
    </row>
    <row r="69" spans="1:22">
      <c r="A69">
        <v>62</v>
      </c>
      <c r="B69" t="s">
        <v>162</v>
      </c>
      <c r="C69" t="s">
        <v>348</v>
      </c>
      <c r="D69">
        <v>1</v>
      </c>
      <c r="E69" s="6">
        <v>3426.26</v>
      </c>
      <c r="F69">
        <v>2021</v>
      </c>
      <c r="G69" s="6">
        <v>75.436000000000007</v>
      </c>
      <c r="H69" s="6">
        <v>6.5017004013061523</v>
      </c>
      <c r="I69" s="7">
        <v>10.507937962001778</v>
      </c>
      <c r="J69" s="8">
        <v>10.386166876303212</v>
      </c>
      <c r="K69" s="9">
        <v>67.794116742230329</v>
      </c>
      <c r="L69" s="8">
        <v>45.279509005419023</v>
      </c>
      <c r="M69" s="8">
        <v>24.581406367695436</v>
      </c>
      <c r="N69" s="10">
        <v>1.8420227194537073</v>
      </c>
      <c r="O69" s="10" t="s">
        <v>1101</v>
      </c>
      <c r="P69" s="63">
        <v>39.906063298388958</v>
      </c>
      <c r="Q69" s="45">
        <v>3</v>
      </c>
      <c r="R69" s="7">
        <v>3.1722169322291363</v>
      </c>
      <c r="S69" s="57">
        <v>-1.0182729615275523E-2</v>
      </c>
      <c r="T69" s="57">
        <v>7.361304505443274E-3</v>
      </c>
      <c r="U69" s="35">
        <v>23257.256408814894</v>
      </c>
      <c r="V69" s="6"/>
    </row>
    <row r="70" spans="1:22">
      <c r="A70">
        <v>63</v>
      </c>
      <c r="B70" t="s">
        <v>26</v>
      </c>
      <c r="C70" t="s">
        <v>212</v>
      </c>
      <c r="D70">
        <v>4</v>
      </c>
      <c r="E70" s="6">
        <v>1463.2650000000001</v>
      </c>
      <c r="F70">
        <v>2021</v>
      </c>
      <c r="G70" s="6">
        <v>78.760000000000005</v>
      </c>
      <c r="H70" s="6">
        <v>6.5</v>
      </c>
      <c r="I70" s="7">
        <v>12.142103588533454</v>
      </c>
      <c r="J70" s="8">
        <v>10.38446647499706</v>
      </c>
      <c r="K70" s="9">
        <v>70.769797825237902</v>
      </c>
      <c r="L70" s="8">
        <v>48.255190088426595</v>
      </c>
      <c r="M70" s="8">
        <v>26.215571994227112</v>
      </c>
      <c r="N70" s="10">
        <v>1.8407071224329108</v>
      </c>
      <c r="O70" s="10" t="s">
        <v>1102</v>
      </c>
      <c r="P70" s="63">
        <v>39.877561859491045</v>
      </c>
      <c r="Q70" s="45">
        <v>3</v>
      </c>
      <c r="R70" s="7">
        <v>3.1722169322291363</v>
      </c>
      <c r="S70" s="57">
        <v>-2.3403267991361498E-3</v>
      </c>
      <c r="T70" s="57">
        <v>8.7648929523189752E-3</v>
      </c>
      <c r="U70" s="35">
        <v>49754.047737042878</v>
      </c>
      <c r="V70" s="6"/>
    </row>
    <row r="71" spans="1:22">
      <c r="A71">
        <v>64</v>
      </c>
      <c r="B71" t="s">
        <v>33</v>
      </c>
      <c r="C71" t="s">
        <v>219</v>
      </c>
      <c r="D71">
        <v>7</v>
      </c>
      <c r="E71" s="6">
        <v>3270.9430000000002</v>
      </c>
      <c r="F71">
        <v>2021</v>
      </c>
      <c r="G71" s="6">
        <v>75.3</v>
      </c>
      <c r="H71" s="6">
        <v>5.7488231658935547</v>
      </c>
      <c r="I71" s="7">
        <v>7.8508640957965792</v>
      </c>
      <c r="J71" s="8">
        <v>9.6332896408906148</v>
      </c>
      <c r="K71" s="9">
        <v>62.766462600027417</v>
      </c>
      <c r="L71" s="8">
        <v>40.25185486321611</v>
      </c>
      <c r="M71" s="8">
        <v>21.924332501490234</v>
      </c>
      <c r="N71" s="10">
        <v>1.8359443718744972</v>
      </c>
      <c r="O71" s="10" t="s">
        <v>1103</v>
      </c>
      <c r="P71" s="63">
        <v>39.77438038227514</v>
      </c>
      <c r="Q71" s="45">
        <v>3</v>
      </c>
      <c r="R71" s="7">
        <v>3.1722169322291363</v>
      </c>
      <c r="S71" s="57">
        <v>2.9586591040640445E-2</v>
      </c>
      <c r="T71" s="57">
        <v>4.5377801009882812E-2</v>
      </c>
      <c r="U71" s="35">
        <v>15893.060102042558</v>
      </c>
      <c r="V71" s="6"/>
    </row>
    <row r="72" spans="1:22">
      <c r="A72">
        <v>65</v>
      </c>
      <c r="B72" t="s">
        <v>135</v>
      </c>
      <c r="C72" t="s">
        <v>321</v>
      </c>
      <c r="D72">
        <v>5</v>
      </c>
      <c r="E72" s="6">
        <v>16876.72</v>
      </c>
      <c r="F72">
        <v>2021</v>
      </c>
      <c r="G72" s="6">
        <v>67.093000000000004</v>
      </c>
      <c r="H72" s="6">
        <v>4.9028306007385254</v>
      </c>
      <c r="I72" s="7">
        <v>1.4668271524300531</v>
      </c>
      <c r="J72" s="8">
        <v>8.7872970757355855</v>
      </c>
      <c r="K72" s="9">
        <v>51.014141123328791</v>
      </c>
      <c r="L72" s="8">
        <v>28.499533386517484</v>
      </c>
      <c r="M72" s="8">
        <v>15.540295558123709</v>
      </c>
      <c r="N72" s="10">
        <v>1.8339119278602984</v>
      </c>
      <c r="O72" s="10" t="s">
        <v>1104</v>
      </c>
      <c r="P72" s="63">
        <v>39.73034898210593</v>
      </c>
      <c r="Q72" s="45">
        <v>1</v>
      </c>
      <c r="R72" s="7">
        <v>3.1722169322291363</v>
      </c>
      <c r="S72" s="57">
        <v>2.0948573451164403E-2</v>
      </c>
      <c r="T72" s="57">
        <v>3.240525101758767E-2</v>
      </c>
      <c r="U72" s="35">
        <v>3511.6374237336136</v>
      </c>
      <c r="V72" s="6"/>
    </row>
    <row r="73" spans="1:22">
      <c r="A73">
        <v>66</v>
      </c>
      <c r="B73" t="s">
        <v>23</v>
      </c>
      <c r="C73" t="s">
        <v>209</v>
      </c>
      <c r="D73">
        <v>2</v>
      </c>
      <c r="E73" s="6">
        <v>25921.089</v>
      </c>
      <c r="F73">
        <v>2021</v>
      </c>
      <c r="G73" s="6">
        <v>84.525999999999996</v>
      </c>
      <c r="H73" s="6">
        <v>7.1115989685058594</v>
      </c>
      <c r="I73" s="7">
        <v>17.703905271125773</v>
      </c>
      <c r="J73" s="8">
        <v>10.996065443502919</v>
      </c>
      <c r="K73" s="9">
        <v>80.424004197817638</v>
      </c>
      <c r="L73" s="8">
        <v>57.909396461006331</v>
      </c>
      <c r="M73" s="8">
        <v>31.77737367681943</v>
      </c>
      <c r="N73" s="10">
        <v>1.8223468386643094</v>
      </c>
      <c r="O73" s="10" t="s">
        <v>1105</v>
      </c>
      <c r="P73" s="63">
        <v>39.479799856607883</v>
      </c>
      <c r="Q73" s="45">
        <v>3</v>
      </c>
      <c r="R73" s="7">
        <v>3.1722169322291363</v>
      </c>
      <c r="S73" s="57">
        <v>3.3500981139932629E-3</v>
      </c>
      <c r="T73" s="57">
        <v>8.727991016540421E-3</v>
      </c>
      <c r="U73" s="35">
        <v>49774.340701916655</v>
      </c>
      <c r="V73" s="6"/>
    </row>
    <row r="74" spans="1:22">
      <c r="A74">
        <v>67</v>
      </c>
      <c r="B74" t="s">
        <v>103</v>
      </c>
      <c r="C74" t="s">
        <v>289</v>
      </c>
      <c r="D74">
        <v>3</v>
      </c>
      <c r="E74" s="6">
        <v>526.74800000000005</v>
      </c>
      <c r="F74">
        <v>2021</v>
      </c>
      <c r="G74" s="6">
        <v>83.777000000000001</v>
      </c>
      <c r="H74" s="6">
        <v>6.4437150955200195</v>
      </c>
      <c r="I74" s="7">
        <v>14.821407946432116</v>
      </c>
      <c r="J74" s="8">
        <v>10.32818157051708</v>
      </c>
      <c r="K74" s="9">
        <v>74.869809416220306</v>
      </c>
      <c r="L74" s="8">
        <v>52.355201679408999</v>
      </c>
      <c r="M74" s="8">
        <v>28.89487635212577</v>
      </c>
      <c r="N74" s="10">
        <v>1.8119199072314864</v>
      </c>
      <c r="O74" s="10" t="s">
        <v>1106</v>
      </c>
      <c r="P74" s="63">
        <v>39.25390807939376</v>
      </c>
      <c r="Q74" s="45">
        <v>3</v>
      </c>
      <c r="R74" s="7">
        <v>3.1722169322291363</v>
      </c>
      <c r="S74" s="57">
        <v>6.747428304299273E-3</v>
      </c>
      <c r="T74" s="57">
        <v>4.4366838602189713E-2</v>
      </c>
      <c r="U74" s="35">
        <v>45571.585258251391</v>
      </c>
      <c r="V74" s="6"/>
    </row>
    <row r="75" spans="1:22">
      <c r="A75">
        <v>68</v>
      </c>
      <c r="B75" t="s">
        <v>27</v>
      </c>
      <c r="C75" t="s">
        <v>213</v>
      </c>
      <c r="D75">
        <v>6</v>
      </c>
      <c r="E75" s="6">
        <v>169356.25099999999</v>
      </c>
      <c r="F75">
        <v>2021</v>
      </c>
      <c r="G75" s="6">
        <v>72.381</v>
      </c>
      <c r="H75" s="6">
        <v>4.1233186721801758</v>
      </c>
      <c r="I75" s="7">
        <v>1.2162111474661781</v>
      </c>
      <c r="J75" s="8">
        <v>8.0077851471772359</v>
      </c>
      <c r="K75" s="9">
        <v>50.152784484560463</v>
      </c>
      <c r="L75" s="8">
        <v>27.638176747749156</v>
      </c>
      <c r="M75" s="8">
        <v>15.289679553159834</v>
      </c>
      <c r="N75" s="10">
        <v>1.8076361019637803</v>
      </c>
      <c r="O75" s="10" t="s">
        <v>1107</v>
      </c>
      <c r="P75" s="63">
        <v>39.161102598567901</v>
      </c>
      <c r="Q75" s="45">
        <v>1</v>
      </c>
      <c r="R75" s="7">
        <v>3.1722169322291363</v>
      </c>
      <c r="S75" s="57">
        <v>5.0763641394478171E-2</v>
      </c>
      <c r="T75" s="57">
        <v>6.0114490930725607E-2</v>
      </c>
      <c r="U75" s="35">
        <v>5911.0129962422698</v>
      </c>
      <c r="V75" s="6"/>
    </row>
    <row r="76" spans="1:22">
      <c r="A76">
        <v>69</v>
      </c>
      <c r="B76" t="s">
        <v>101</v>
      </c>
      <c r="C76" t="s">
        <v>287</v>
      </c>
      <c r="D76">
        <v>8</v>
      </c>
      <c r="E76" s="6">
        <v>33573.874000000003</v>
      </c>
      <c r="F76">
        <v>2021</v>
      </c>
      <c r="G76" s="6">
        <v>74.884</v>
      </c>
      <c r="H76" s="6">
        <v>6.0103917121887207</v>
      </c>
      <c r="I76" s="7">
        <v>8.9690541400852162</v>
      </c>
      <c r="J76" s="8">
        <v>9.8948581871857808</v>
      </c>
      <c r="K76" s="9">
        <v>64.114560231524266</v>
      </c>
      <c r="L76" s="8">
        <v>41.599952494712959</v>
      </c>
      <c r="M76" s="8">
        <v>23.042522545778873</v>
      </c>
      <c r="N76" s="10">
        <v>1.8053558334190973</v>
      </c>
      <c r="O76" s="10" t="s">
        <v>1108</v>
      </c>
      <c r="P76" s="63">
        <v>39.111702262773768</v>
      </c>
      <c r="Q76" s="45">
        <v>3</v>
      </c>
      <c r="R76" s="7">
        <v>3.1722169322291363</v>
      </c>
      <c r="S76" s="57">
        <v>1.0655441304331756E-2</v>
      </c>
      <c r="T76" s="57">
        <v>3.6410977241683455E-2</v>
      </c>
      <c r="U76" s="35">
        <v>26333.159001005617</v>
      </c>
      <c r="V76" s="6"/>
    </row>
    <row r="77" spans="1:22">
      <c r="A77">
        <v>70</v>
      </c>
      <c r="B77" t="s">
        <v>92</v>
      </c>
      <c r="C77" t="s">
        <v>278</v>
      </c>
      <c r="D77">
        <v>7</v>
      </c>
      <c r="E77" s="6">
        <v>1873.9190000000001</v>
      </c>
      <c r="F77">
        <v>2021</v>
      </c>
      <c r="G77" s="6">
        <v>73.578999999999994</v>
      </c>
      <c r="H77" s="6">
        <v>6.353090763092041</v>
      </c>
      <c r="I77" s="7">
        <v>9.5802368461093916</v>
      </c>
      <c r="J77" s="8">
        <v>10.237557238089101</v>
      </c>
      <c r="K77" s="9">
        <v>65.179088516739512</v>
      </c>
      <c r="L77" s="8">
        <v>42.664480779928205</v>
      </c>
      <c r="M77" s="8">
        <v>23.653705251803046</v>
      </c>
      <c r="N77" s="10">
        <v>1.8037123708843048</v>
      </c>
      <c r="O77" s="10" t="s">
        <v>1109</v>
      </c>
      <c r="P77" s="63">
        <v>39.076097859391915</v>
      </c>
      <c r="Q77" s="45">
        <v>3</v>
      </c>
      <c r="R77" s="7">
        <v>3.1722169322291363</v>
      </c>
      <c r="S77" s="57">
        <v>2.7019644155161237E-2</v>
      </c>
      <c r="T77" s="57">
        <v>4.1075563532680666E-2</v>
      </c>
      <c r="U77" s="35">
        <v>32080.203817928119</v>
      </c>
      <c r="V77" s="6"/>
    </row>
    <row r="78" spans="1:22">
      <c r="A78">
        <v>71</v>
      </c>
      <c r="B78" t="s">
        <v>96</v>
      </c>
      <c r="C78" t="s">
        <v>282</v>
      </c>
      <c r="D78">
        <v>4</v>
      </c>
      <c r="E78" s="6">
        <v>6735.277</v>
      </c>
      <c r="F78">
        <v>2021</v>
      </c>
      <c r="G78" s="6">
        <v>71.911000000000001</v>
      </c>
      <c r="H78" s="6">
        <v>5.5040080070495607</v>
      </c>
      <c r="I78" s="7">
        <v>5.8878246905364957</v>
      </c>
      <c r="J78" s="8">
        <v>9.3884744820466217</v>
      </c>
      <c r="K78" s="9">
        <v>58.418233083025839</v>
      </c>
      <c r="L78" s="8">
        <v>35.903625346214532</v>
      </c>
      <c r="M78" s="8">
        <v>19.96129309623015</v>
      </c>
      <c r="N78" s="10">
        <v>1.7986622997382478</v>
      </c>
      <c r="O78" s="10" t="s">
        <v>1110</v>
      </c>
      <c r="P78" s="63">
        <v>38.966691793610224</v>
      </c>
      <c r="Q78" s="45">
        <v>2</v>
      </c>
      <c r="R78" s="7">
        <v>3.1722169322291363</v>
      </c>
      <c r="S78" s="57">
        <v>-1.5833155567289293E-2</v>
      </c>
      <c r="T78" s="57">
        <v>8.1164236617000243E-2</v>
      </c>
      <c r="U78" s="35">
        <v>20273.881247716708</v>
      </c>
      <c r="V78" s="6"/>
    </row>
    <row r="79" spans="1:22">
      <c r="A79">
        <v>72</v>
      </c>
      <c r="B79" t="s">
        <v>29</v>
      </c>
      <c r="C79" t="s">
        <v>215</v>
      </c>
      <c r="D79">
        <v>3</v>
      </c>
      <c r="E79" s="6">
        <v>11611.419</v>
      </c>
      <c r="F79">
        <v>2021</v>
      </c>
      <c r="G79" s="6">
        <v>81.879000000000005</v>
      </c>
      <c r="H79" s="6">
        <v>6.8817563056945801</v>
      </c>
      <c r="I79" s="7">
        <v>15.843312094787617</v>
      </c>
      <c r="J79" s="8">
        <v>10.76622278069164</v>
      </c>
      <c r="K79" s="9">
        <v>76.277060988207765</v>
      </c>
      <c r="L79" s="8">
        <v>53.762453251396458</v>
      </c>
      <c r="M79" s="8">
        <v>29.916780500481273</v>
      </c>
      <c r="N79" s="10">
        <v>1.7970668083930883</v>
      </c>
      <c r="O79" s="10" t="s">
        <v>1111</v>
      </c>
      <c r="P79" s="63">
        <v>38.932126650661907</v>
      </c>
      <c r="Q79" s="45">
        <v>3</v>
      </c>
      <c r="R79" s="7">
        <v>3.1722169322291363</v>
      </c>
      <c r="S79" s="57">
        <v>-3.749247618385531E-3</v>
      </c>
      <c r="T79" s="57">
        <v>1.4232977968941905E-2</v>
      </c>
      <c r="U79" s="35">
        <v>51823.507529590293</v>
      </c>
      <c r="V79" s="6"/>
    </row>
    <row r="80" spans="1:22">
      <c r="A80">
        <v>73</v>
      </c>
      <c r="B80" t="s">
        <v>28</v>
      </c>
      <c r="C80" t="s">
        <v>214</v>
      </c>
      <c r="D80">
        <v>7</v>
      </c>
      <c r="E80" s="6">
        <v>9578.1669999999995</v>
      </c>
      <c r="F80">
        <v>2021</v>
      </c>
      <c r="G80" s="6">
        <v>72.438000000000002</v>
      </c>
      <c r="H80" s="6">
        <v>5.5991160529000421</v>
      </c>
      <c r="I80" s="7">
        <v>6.59149378483629</v>
      </c>
      <c r="J80" s="8">
        <v>9.4835825278971022</v>
      </c>
      <c r="K80" s="9">
        <v>59.44248238105974</v>
      </c>
      <c r="L80" s="8">
        <v>36.927874644248433</v>
      </c>
      <c r="M80" s="8">
        <v>20.664962190529948</v>
      </c>
      <c r="N80" s="10">
        <v>1.7869800246318006</v>
      </c>
      <c r="O80" s="10" t="s">
        <v>1112</v>
      </c>
      <c r="P80" s="63">
        <v>38.713603921813871</v>
      </c>
      <c r="Q80" s="45">
        <v>3</v>
      </c>
      <c r="R80" s="7">
        <v>3.1722169322291363</v>
      </c>
      <c r="S80" s="57">
        <v>1.8536032693338183E-2</v>
      </c>
      <c r="T80" s="57">
        <v>2.5552665511427836E-2</v>
      </c>
      <c r="U80" s="35">
        <v>19872.692495200874</v>
      </c>
      <c r="V80" s="6"/>
    </row>
    <row r="81" spans="1:22">
      <c r="A81">
        <v>74</v>
      </c>
      <c r="B81" t="s">
        <v>154</v>
      </c>
      <c r="C81" t="s">
        <v>340</v>
      </c>
      <c r="D81">
        <v>4</v>
      </c>
      <c r="E81" s="6">
        <v>12262.946</v>
      </c>
      <c r="F81">
        <v>2021</v>
      </c>
      <c r="G81" s="6">
        <v>73.772000000000006</v>
      </c>
      <c r="H81" s="6">
        <v>4.499485969543457</v>
      </c>
      <c r="I81" s="7">
        <v>3.3285536266589175</v>
      </c>
      <c r="J81" s="8">
        <v>8.3839524445405171</v>
      </c>
      <c r="K81" s="9">
        <v>53.517821003886596</v>
      </c>
      <c r="L81" s="8">
        <v>31.003213267075289</v>
      </c>
      <c r="M81" s="8">
        <v>17.402022032352573</v>
      </c>
      <c r="N81" s="10">
        <v>1.7815868299348416</v>
      </c>
      <c r="O81" s="10" t="s">
        <v>1113</v>
      </c>
      <c r="P81" s="63">
        <v>38.596764337435012</v>
      </c>
      <c r="Q81" s="45">
        <v>2</v>
      </c>
      <c r="R81" s="7">
        <v>3.1722169322291363</v>
      </c>
      <c r="S81" s="57">
        <v>-1.5811817823453728E-2</v>
      </c>
      <c r="T81" s="57">
        <v>1.1119781485930515E-2</v>
      </c>
      <c r="U81" s="35">
        <v>10395.914297791365</v>
      </c>
      <c r="V81" s="6"/>
    </row>
    <row r="82" spans="1:22">
      <c r="A82">
        <v>75</v>
      </c>
      <c r="B82" t="s">
        <v>60</v>
      </c>
      <c r="C82" t="s">
        <v>246</v>
      </c>
      <c r="D82">
        <v>7</v>
      </c>
      <c r="E82" s="6">
        <v>1328.701</v>
      </c>
      <c r="F82">
        <v>2021</v>
      </c>
      <c r="G82" s="6">
        <v>77.144000000000005</v>
      </c>
      <c r="H82" s="6">
        <v>6.5539155006408691</v>
      </c>
      <c r="I82" s="7">
        <v>12.586184478588061</v>
      </c>
      <c r="J82" s="8">
        <v>10.438381975637929</v>
      </c>
      <c r="K82" s="9">
        <v>69.677634406096502</v>
      </c>
      <c r="L82" s="8">
        <v>47.163026669285195</v>
      </c>
      <c r="M82" s="8">
        <v>26.659652884281719</v>
      </c>
      <c r="N82" s="10">
        <v>1.7690787976122553</v>
      </c>
      <c r="O82" s="10" t="s">
        <v>1114</v>
      </c>
      <c r="P82" s="63">
        <v>38.325787044738291</v>
      </c>
      <c r="Q82" s="45">
        <v>3</v>
      </c>
      <c r="R82" s="7">
        <v>3.1722169322291363</v>
      </c>
      <c r="S82" s="57">
        <v>2.9238381589833697E-2</v>
      </c>
      <c r="T82" s="57">
        <v>4.1475435267045196E-2</v>
      </c>
      <c r="U82" s="35">
        <v>38717.696150511903</v>
      </c>
      <c r="V82" s="6"/>
    </row>
    <row r="83" spans="1:22">
      <c r="A83">
        <v>76</v>
      </c>
      <c r="B83" s="12" t="s">
        <v>142</v>
      </c>
      <c r="C83" t="s">
        <v>328</v>
      </c>
      <c r="D83">
        <v>8</v>
      </c>
      <c r="E83" s="6">
        <v>51830.139000000003</v>
      </c>
      <c r="F83">
        <v>2021</v>
      </c>
      <c r="G83" s="6">
        <v>83.697999999999993</v>
      </c>
      <c r="H83" s="6">
        <v>6.1127452850341797</v>
      </c>
      <c r="I83" s="7">
        <v>14.391292431220974</v>
      </c>
      <c r="J83" s="8">
        <v>9.9972117600312398</v>
      </c>
      <c r="K83" s="9">
        <v>72.402244664397401</v>
      </c>
      <c r="L83" s="8">
        <v>49.887636927586094</v>
      </c>
      <c r="M83" s="8">
        <v>28.464760836914628</v>
      </c>
      <c r="N83" s="10">
        <v>1.752610436933274</v>
      </c>
      <c r="O83" s="10" t="s">
        <v>1115</v>
      </c>
      <c r="P83" s="63">
        <v>37.969012159860085</v>
      </c>
      <c r="Q83" s="45">
        <v>3</v>
      </c>
      <c r="R83" s="7">
        <v>3.1722169322291363</v>
      </c>
      <c r="S83" s="57">
        <v>1.5937863850690192E-2</v>
      </c>
      <c r="T83" s="57">
        <v>2.4071192593584475E-2</v>
      </c>
      <c r="U83" s="35">
        <v>44232.205725348656</v>
      </c>
      <c r="V83" s="6"/>
    </row>
    <row r="84" spans="1:22">
      <c r="A84">
        <v>77</v>
      </c>
      <c r="B84" t="s">
        <v>36</v>
      </c>
      <c r="C84" t="s">
        <v>222</v>
      </c>
      <c r="D84">
        <v>7</v>
      </c>
      <c r="E84" s="6">
        <v>6885.8680000000004</v>
      </c>
      <c r="F84">
        <v>2021</v>
      </c>
      <c r="G84" s="6">
        <v>71.798000000000002</v>
      </c>
      <c r="H84" s="6">
        <v>5.4216933250427246</v>
      </c>
      <c r="I84" s="7">
        <v>6.3416574420018206</v>
      </c>
      <c r="J84" s="8">
        <v>9.3061598000397847</v>
      </c>
      <c r="K84" s="9">
        <v>57.815050763075497</v>
      </c>
      <c r="L84" s="8">
        <v>35.30044302626419</v>
      </c>
      <c r="M84" s="8">
        <v>20.415125847695478</v>
      </c>
      <c r="N84" s="10">
        <v>1.7291317863832327</v>
      </c>
      <c r="O84" s="10" t="s">
        <v>1116</v>
      </c>
      <c r="P84" s="64">
        <v>37.460364516638528</v>
      </c>
      <c r="Q84" s="45">
        <v>2</v>
      </c>
      <c r="R84" s="7">
        <v>3.1722169322291363</v>
      </c>
      <c r="S84" s="57">
        <v>2.0842760633593881E-2</v>
      </c>
      <c r="T84" s="57">
        <v>3.905834992540632E-2</v>
      </c>
      <c r="U84" s="35">
        <v>24393.775534638502</v>
      </c>
      <c r="V84" s="6"/>
    </row>
    <row r="85" spans="1:22">
      <c r="A85">
        <v>78</v>
      </c>
      <c r="B85" t="s">
        <v>114</v>
      </c>
      <c r="C85" t="s">
        <v>300</v>
      </c>
      <c r="D85">
        <v>6</v>
      </c>
      <c r="E85" s="6">
        <v>30034.989000000001</v>
      </c>
      <c r="F85">
        <v>2021</v>
      </c>
      <c r="G85" s="6">
        <v>68.45</v>
      </c>
      <c r="H85" s="6">
        <v>4.6223001480102539</v>
      </c>
      <c r="I85" s="7">
        <v>2.088054868178371</v>
      </c>
      <c r="J85" s="8">
        <v>8.506766623007314</v>
      </c>
      <c r="K85" s="9">
        <v>50.384392874089663</v>
      </c>
      <c r="L85" s="8">
        <v>27.869785137278356</v>
      </c>
      <c r="M85" s="8">
        <v>16.161523273872028</v>
      </c>
      <c r="N85" s="10">
        <v>1.7244528665398027</v>
      </c>
      <c r="O85" s="10" t="s">
        <v>1117</v>
      </c>
      <c r="P85" s="64">
        <v>37.358999170018166</v>
      </c>
      <c r="Q85" s="45">
        <v>1</v>
      </c>
      <c r="R85" s="7">
        <v>3.1722169322291363</v>
      </c>
      <c r="S85" s="57">
        <v>3.8746200782935204E-2</v>
      </c>
      <c r="T85" s="57">
        <v>6.5283496341423733E-2</v>
      </c>
      <c r="U85" s="35">
        <v>3853.6802963405535</v>
      </c>
      <c r="V85" s="6"/>
    </row>
    <row r="86" spans="1:22">
      <c r="A86">
        <v>79</v>
      </c>
      <c r="B86" t="s">
        <v>41</v>
      </c>
      <c r="C86" t="s">
        <v>227</v>
      </c>
      <c r="D86">
        <v>2</v>
      </c>
      <c r="E86" s="6">
        <v>38155.012000000002</v>
      </c>
      <c r="F86">
        <v>2021</v>
      </c>
      <c r="G86" s="6">
        <v>82.656000000000006</v>
      </c>
      <c r="H86" s="6">
        <v>6.9394354820251465</v>
      </c>
      <c r="I86" s="7">
        <v>17.865460803998971</v>
      </c>
      <c r="J86" s="8">
        <v>10.823901957022207</v>
      </c>
      <c r="K86" s="9">
        <v>77.413426915654938</v>
      </c>
      <c r="L86" s="8">
        <v>54.898819178843631</v>
      </c>
      <c r="M86" s="8">
        <v>31.938929209692628</v>
      </c>
      <c r="N86" s="10">
        <v>1.7188684948831434</v>
      </c>
      <c r="O86" s="10" t="s">
        <v>1118</v>
      </c>
      <c r="P86" s="64">
        <v>37.238017877844705</v>
      </c>
      <c r="Q86" s="45">
        <v>3</v>
      </c>
      <c r="R86" s="7">
        <v>3.1722169322291363</v>
      </c>
      <c r="S86" s="57">
        <v>-6.2648562785735315E-3</v>
      </c>
      <c r="T86" s="57">
        <v>1.1940898459614449E-2</v>
      </c>
      <c r="U86" s="35">
        <v>48218.038315767983</v>
      </c>
      <c r="V86" s="6"/>
    </row>
    <row r="87" spans="1:22">
      <c r="A87">
        <v>80</v>
      </c>
      <c r="B87" t="s">
        <v>66</v>
      </c>
      <c r="C87" t="s">
        <v>252</v>
      </c>
      <c r="D87">
        <v>7</v>
      </c>
      <c r="E87" s="6">
        <v>3757.98</v>
      </c>
      <c r="F87">
        <v>2021</v>
      </c>
      <c r="G87" s="6">
        <v>71.694000000000003</v>
      </c>
      <c r="H87" s="6">
        <v>4.9112734794616699</v>
      </c>
      <c r="I87" s="7">
        <v>4.5880600816535937</v>
      </c>
      <c r="J87" s="8">
        <v>8.79573995445873</v>
      </c>
      <c r="K87" s="9">
        <v>54.564885894626173</v>
      </c>
      <c r="L87" s="8">
        <v>32.050278157814866</v>
      </c>
      <c r="M87" s="8">
        <v>18.661528487347251</v>
      </c>
      <c r="N87" s="10">
        <v>1.7174519321686514</v>
      </c>
      <c r="O87" s="10" t="s">
        <v>1119</v>
      </c>
      <c r="P87" s="64">
        <v>37.207329091678474</v>
      </c>
      <c r="Q87" s="45">
        <v>2</v>
      </c>
      <c r="R87" s="7">
        <v>3.1722169322291363</v>
      </c>
      <c r="S87" s="57">
        <v>2.0126527423419437E-2</v>
      </c>
      <c r="T87" s="57">
        <v>4.9583478671393656E-2</v>
      </c>
      <c r="U87" s="35">
        <v>15486.658980621511</v>
      </c>
      <c r="V87" s="6"/>
    </row>
    <row r="88" spans="1:22">
      <c r="A88">
        <v>81</v>
      </c>
      <c r="B88" t="s">
        <v>53</v>
      </c>
      <c r="C88" t="s">
        <v>239</v>
      </c>
      <c r="D88">
        <v>3</v>
      </c>
      <c r="E88" s="6">
        <v>1244.1880000000001</v>
      </c>
      <c r="F88">
        <v>2021</v>
      </c>
      <c r="G88" s="6">
        <v>81.203000000000003</v>
      </c>
      <c r="H88" s="6">
        <v>6.2692022323608398</v>
      </c>
      <c r="I88" s="7">
        <v>14.956146867485002</v>
      </c>
      <c r="J88" s="8">
        <v>10.1536687073579</v>
      </c>
      <c r="K88" s="9">
        <v>71.343288253800637</v>
      </c>
      <c r="L88" s="8">
        <v>48.82868051698933</v>
      </c>
      <c r="M88" s="8">
        <v>29.029615273178656</v>
      </c>
      <c r="N88" s="10">
        <v>1.6820298876679785</v>
      </c>
      <c r="O88" s="10" t="s">
        <v>1120</v>
      </c>
      <c r="P88" s="64">
        <v>36.439936629536952</v>
      </c>
      <c r="Q88" s="45">
        <v>3</v>
      </c>
      <c r="R88" s="7">
        <v>3.1722169322291363</v>
      </c>
      <c r="S88" s="57">
        <v>1.9446545320505965E-2</v>
      </c>
      <c r="T88" s="57">
        <v>4.409642279092299E-2</v>
      </c>
      <c r="U88" s="35">
        <v>41694.2578125</v>
      </c>
      <c r="V88" s="6"/>
    </row>
    <row r="89" spans="1:22">
      <c r="A89">
        <v>82</v>
      </c>
      <c r="B89" t="s">
        <v>158</v>
      </c>
      <c r="C89" t="s">
        <v>344</v>
      </c>
      <c r="D89">
        <v>7</v>
      </c>
      <c r="E89" s="6">
        <v>43531.421999999999</v>
      </c>
      <c r="F89">
        <v>2021</v>
      </c>
      <c r="G89" s="6">
        <v>71.623999999999995</v>
      </c>
      <c r="H89" s="6">
        <v>5.3113551139831543</v>
      </c>
      <c r="I89" s="7">
        <v>6.452409264075758</v>
      </c>
      <c r="J89" s="8">
        <v>9.1958215889802144</v>
      </c>
      <c r="K89" s="9">
        <v>56.991116750361769</v>
      </c>
      <c r="L89" s="8">
        <v>34.476509013550462</v>
      </c>
      <c r="M89" s="8">
        <v>20.525877669769415</v>
      </c>
      <c r="N89" s="10">
        <v>1.6796606492655652</v>
      </c>
      <c r="O89" s="10" t="s">
        <v>1121</v>
      </c>
      <c r="P89" s="64">
        <v>36.388608827410977</v>
      </c>
      <c r="Q89" s="45">
        <v>3</v>
      </c>
      <c r="R89" s="7">
        <v>3.1722169322291363</v>
      </c>
      <c r="S89" s="57">
        <v>1.8797737020679554E-2</v>
      </c>
      <c r="T89" s="57">
        <v>3.5402486595901818E-2</v>
      </c>
      <c r="U89" s="35">
        <v>12949.326171875</v>
      </c>
      <c r="V89" s="6"/>
    </row>
    <row r="90" spans="1:22">
      <c r="A90">
        <v>83</v>
      </c>
      <c r="B90" t="s">
        <v>39</v>
      </c>
      <c r="C90" t="s">
        <v>225</v>
      </c>
      <c r="D90">
        <v>8</v>
      </c>
      <c r="E90" s="6">
        <v>16589.023000000001</v>
      </c>
      <c r="F90">
        <v>2021</v>
      </c>
      <c r="G90" s="6">
        <v>69.584000000000003</v>
      </c>
      <c r="H90" s="6">
        <v>4.5551414489746094</v>
      </c>
      <c r="I90" s="7">
        <v>2.7959798799433742</v>
      </c>
      <c r="J90" s="8">
        <v>8.4396079239716695</v>
      </c>
      <c r="K90" s="9">
        <v>50.814741473539186</v>
      </c>
      <c r="L90" s="8">
        <v>28.300133736727879</v>
      </c>
      <c r="M90" s="8">
        <v>16.869448285637031</v>
      </c>
      <c r="N90" s="10">
        <v>1.6775968755790995</v>
      </c>
      <c r="O90" s="10" t="s">
        <v>1122</v>
      </c>
      <c r="P90" s="64">
        <v>36.343898693004988</v>
      </c>
      <c r="Q90" s="45">
        <v>1</v>
      </c>
      <c r="R90" s="7">
        <v>3.1722169322291363</v>
      </c>
      <c r="S90" s="57">
        <v>3.3508293461491784E-2</v>
      </c>
      <c r="T90" s="57">
        <v>5.8723237130939805E-2</v>
      </c>
      <c r="U90" s="35">
        <v>4354.5652062820318</v>
      </c>
      <c r="V90" s="6"/>
    </row>
    <row r="91" spans="1:22">
      <c r="A91">
        <v>84</v>
      </c>
      <c r="B91" t="s">
        <v>109</v>
      </c>
      <c r="C91" t="s">
        <v>295</v>
      </c>
      <c r="D91">
        <v>7</v>
      </c>
      <c r="E91" s="6">
        <v>627.85900000000004</v>
      </c>
      <c r="F91">
        <v>2021</v>
      </c>
      <c r="G91" s="6">
        <v>76.343000000000004</v>
      </c>
      <c r="H91" s="6">
        <v>5.3949032425880432</v>
      </c>
      <c r="I91" s="7">
        <v>9.5889193202667204</v>
      </c>
      <c r="J91" s="8">
        <v>9.2793697175851033</v>
      </c>
      <c r="K91" s="9">
        <v>61.297923050543353</v>
      </c>
      <c r="L91" s="8">
        <v>38.783315313732047</v>
      </c>
      <c r="M91" s="8">
        <v>23.662387725960379</v>
      </c>
      <c r="N91" s="10">
        <v>1.6390279697421346</v>
      </c>
      <c r="O91" s="10" t="s">
        <v>1123</v>
      </c>
      <c r="P91" s="64">
        <v>35.508331801552103</v>
      </c>
      <c r="Q91" s="45">
        <v>3</v>
      </c>
      <c r="R91" s="7">
        <v>3.1722169322291363</v>
      </c>
      <c r="S91" s="57">
        <v>-3.262514288334746E-3</v>
      </c>
      <c r="T91" s="57">
        <v>4.6344896228982468E-2</v>
      </c>
      <c r="U91" s="35">
        <v>20710.413475112851</v>
      </c>
      <c r="V91" s="6"/>
    </row>
    <row r="92" spans="1:22">
      <c r="A92">
        <v>85</v>
      </c>
      <c r="B92" t="s">
        <v>48</v>
      </c>
      <c r="C92" t="s">
        <v>234</v>
      </c>
      <c r="D92">
        <v>5</v>
      </c>
      <c r="E92" s="6">
        <v>5835.8059999999996</v>
      </c>
      <c r="F92">
        <v>2021</v>
      </c>
      <c r="G92" s="6">
        <v>63.518999999999998</v>
      </c>
      <c r="H92" s="6">
        <v>4.9205312728881836</v>
      </c>
      <c r="I92" s="7">
        <v>1.8383736549017389</v>
      </c>
      <c r="J92" s="8">
        <v>8.8049977478852437</v>
      </c>
      <c r="K92" s="9">
        <v>48.393937616033426</v>
      </c>
      <c r="L92" s="8">
        <v>25.879329879222119</v>
      </c>
      <c r="M92" s="8">
        <v>15.911842060595395</v>
      </c>
      <c r="N92" s="10">
        <v>1.6264194793204072</v>
      </c>
      <c r="O92" s="10" t="s">
        <v>1124</v>
      </c>
      <c r="P92" s="64">
        <v>35.235178158248615</v>
      </c>
      <c r="Q92" s="45">
        <v>1</v>
      </c>
      <c r="R92" s="7">
        <v>3.1722169322291363</v>
      </c>
      <c r="S92" s="57">
        <v>-6.1280779490875473E-2</v>
      </c>
      <c r="T92" s="57">
        <v>-5.3705705481012327E-2</v>
      </c>
      <c r="U92" s="35">
        <v>3234.3929719276339</v>
      </c>
      <c r="V92" s="6"/>
    </row>
    <row r="93" spans="1:22">
      <c r="A93">
        <v>86</v>
      </c>
      <c r="B93" t="s">
        <v>136</v>
      </c>
      <c r="C93" t="s">
        <v>322</v>
      </c>
      <c r="D93">
        <v>7</v>
      </c>
      <c r="E93" s="6">
        <v>7296.7690000000002</v>
      </c>
      <c r="F93">
        <v>2021</v>
      </c>
      <c r="G93" s="6">
        <v>74.191999999999993</v>
      </c>
      <c r="H93" s="6">
        <v>6.245267391204834</v>
      </c>
      <c r="I93" s="7">
        <v>12.276216008231112</v>
      </c>
      <c r="J93" s="8">
        <v>10.129733866201894</v>
      </c>
      <c r="K93" s="9">
        <v>65.029912985678621</v>
      </c>
      <c r="L93" s="8">
        <v>42.515305248867314</v>
      </c>
      <c r="M93" s="8">
        <v>26.34968441392477</v>
      </c>
      <c r="N93" s="10">
        <v>1.6135033946136998</v>
      </c>
      <c r="O93" s="10" t="s">
        <v>1125</v>
      </c>
      <c r="P93" s="64">
        <v>34.955360711683092</v>
      </c>
      <c r="Q93" s="45">
        <v>3</v>
      </c>
      <c r="R93" s="7">
        <v>3.1722169322291363</v>
      </c>
      <c r="S93" s="57">
        <v>3.0914377600968324E-2</v>
      </c>
      <c r="T93" s="57">
        <v>4.2022249997885119E-2</v>
      </c>
      <c r="U93" s="35">
        <v>19827.756849927235</v>
      </c>
      <c r="V93" s="6"/>
    </row>
    <row r="94" spans="1:22">
      <c r="A94">
        <v>87</v>
      </c>
      <c r="B94" t="s">
        <v>65</v>
      </c>
      <c r="C94" t="s">
        <v>251</v>
      </c>
      <c r="D94">
        <v>5</v>
      </c>
      <c r="E94" s="6">
        <v>2341.1790000000001</v>
      </c>
      <c r="F94">
        <v>2021</v>
      </c>
      <c r="G94" s="6">
        <v>65.820999999999998</v>
      </c>
      <c r="H94" s="6">
        <v>5.0754222869873047</v>
      </c>
      <c r="I94" s="7">
        <v>3.8688892421579344</v>
      </c>
      <c r="J94" s="8">
        <v>8.9598887619843648</v>
      </c>
      <c r="K94" s="9">
        <v>51.029951180854155</v>
      </c>
      <c r="L94" s="8">
        <v>28.515343444042848</v>
      </c>
      <c r="M94" s="8">
        <v>17.94235764785159</v>
      </c>
      <c r="N94" s="10">
        <v>1.5892751668260978</v>
      </c>
      <c r="O94" s="10" t="s">
        <v>1126</v>
      </c>
      <c r="P94" s="64">
        <v>34.43047403059667</v>
      </c>
      <c r="Q94" s="45">
        <v>2</v>
      </c>
      <c r="R94" s="7">
        <v>3.1722169322291363</v>
      </c>
      <c r="S94" s="57">
        <v>-1.5022591630839046E-2</v>
      </c>
      <c r="T94" s="57">
        <v>-6.7982600602497752E-3</v>
      </c>
      <c r="U94" s="35">
        <v>13814.495200330593</v>
      </c>
      <c r="V94" s="6"/>
    </row>
    <row r="95" spans="1:22">
      <c r="A95">
        <v>88</v>
      </c>
      <c r="B95" t="s">
        <v>25</v>
      </c>
      <c r="C95" t="s">
        <v>211</v>
      </c>
      <c r="D95">
        <v>7</v>
      </c>
      <c r="E95" s="6">
        <v>10312.992</v>
      </c>
      <c r="F95">
        <v>2021</v>
      </c>
      <c r="G95" s="6">
        <v>69.366</v>
      </c>
      <c r="H95" s="6">
        <v>5.2</v>
      </c>
      <c r="I95" s="7">
        <v>6.1028438016772233</v>
      </c>
      <c r="J95" s="8">
        <v>9.0844664749970612</v>
      </c>
      <c r="K95" s="9">
        <v>54.526062491708416</v>
      </c>
      <c r="L95" s="8">
        <v>32.011454754897109</v>
      </c>
      <c r="M95" s="8">
        <v>20.176312207370881</v>
      </c>
      <c r="N95" s="10">
        <v>1.5865860136324899</v>
      </c>
      <c r="O95" s="10" t="s">
        <v>1127</v>
      </c>
      <c r="P95" s="64">
        <v>34.372215510530751</v>
      </c>
      <c r="Q95" s="45">
        <v>2</v>
      </c>
      <c r="R95" s="7">
        <v>3.1722169322291363</v>
      </c>
      <c r="S95" s="57">
        <v>-8.6769530397015522E-3</v>
      </c>
      <c r="T95" s="57">
        <v>4.9397350760476385E-3</v>
      </c>
      <c r="U95" s="35">
        <v>14433.904206035546</v>
      </c>
      <c r="V95" s="6"/>
    </row>
    <row r="96" spans="1:22">
      <c r="A96">
        <v>89</v>
      </c>
      <c r="B96" t="s">
        <v>62</v>
      </c>
      <c r="C96" t="s">
        <v>248</v>
      </c>
      <c r="D96">
        <v>5</v>
      </c>
      <c r="E96" s="6">
        <v>120283.026</v>
      </c>
      <c r="F96">
        <v>2021</v>
      </c>
      <c r="G96" s="6">
        <v>64.974999999999994</v>
      </c>
      <c r="H96" s="6">
        <v>4.0999999999999996</v>
      </c>
      <c r="I96" s="7">
        <v>0.20100137283152331</v>
      </c>
      <c r="J96" s="8">
        <v>7.9844664749970597</v>
      </c>
      <c r="K96" s="9">
        <v>44.890066498313665</v>
      </c>
      <c r="L96" s="8">
        <v>22.375458761502358</v>
      </c>
      <c r="M96" s="8">
        <v>14.27446977852518</v>
      </c>
      <c r="N96" s="10">
        <v>1.5675159293947631</v>
      </c>
      <c r="O96" s="10" t="s">
        <v>1128</v>
      </c>
      <c r="P96" s="64">
        <v>33.959076204126305</v>
      </c>
      <c r="Q96" s="45">
        <v>1</v>
      </c>
      <c r="R96" s="7">
        <v>3.1722169322291363</v>
      </c>
      <c r="S96" s="57">
        <v>4.8564719695567436E-2</v>
      </c>
      <c r="T96" s="57">
        <v>5.3816799646749514E-2</v>
      </c>
      <c r="U96" s="35">
        <v>2319.1610634353319</v>
      </c>
      <c r="V96" s="6"/>
    </row>
    <row r="97" spans="1:22">
      <c r="A97">
        <v>90</v>
      </c>
      <c r="B97" t="s">
        <v>125</v>
      </c>
      <c r="C97" t="s">
        <v>311</v>
      </c>
      <c r="D97">
        <v>1</v>
      </c>
      <c r="E97" s="6">
        <v>6703.799</v>
      </c>
      <c r="F97">
        <v>2021</v>
      </c>
      <c r="G97" s="6">
        <v>70.262</v>
      </c>
      <c r="H97" s="6">
        <v>5.5755352973937988</v>
      </c>
      <c r="I97" s="7">
        <v>8.2672367667727471</v>
      </c>
      <c r="J97" s="8">
        <v>9.4600017723908589</v>
      </c>
      <c r="K97" s="9">
        <v>57.513498262729328</v>
      </c>
      <c r="L97" s="8">
        <v>34.998890525918021</v>
      </c>
      <c r="M97" s="8">
        <v>22.340705172466404</v>
      </c>
      <c r="N97" s="10">
        <v>1.5665973950120464</v>
      </c>
      <c r="O97" s="10" t="s">
        <v>1129</v>
      </c>
      <c r="P97" s="64">
        <v>33.939176834356687</v>
      </c>
      <c r="Q97" s="45">
        <v>3</v>
      </c>
      <c r="R97" s="7">
        <v>3.1722169322291363</v>
      </c>
      <c r="S97" s="57">
        <v>3.1727191748201003E-3</v>
      </c>
      <c r="T97" s="57">
        <v>1.139188522459543E-2</v>
      </c>
      <c r="U97" s="35">
        <v>13676.390206503818</v>
      </c>
      <c r="V97" s="6"/>
    </row>
    <row r="98" spans="1:22">
      <c r="A98">
        <v>91</v>
      </c>
      <c r="B98" t="s">
        <v>155</v>
      </c>
      <c r="C98" t="s">
        <v>341</v>
      </c>
      <c r="D98">
        <v>4</v>
      </c>
      <c r="E98" s="6">
        <v>84775.403999999995</v>
      </c>
      <c r="F98">
        <v>2021</v>
      </c>
      <c r="G98" s="6">
        <v>76.031999999999996</v>
      </c>
      <c r="H98" s="6">
        <v>4.3666396141052246</v>
      </c>
      <c r="I98" s="7">
        <v>6.2724193968143469</v>
      </c>
      <c r="J98" s="8">
        <v>8.2511060891022847</v>
      </c>
      <c r="K98" s="9">
        <v>54.283350384232953</v>
      </c>
      <c r="L98" s="8">
        <v>31.768742647421647</v>
      </c>
      <c r="M98" s="8">
        <v>20.345887802508003</v>
      </c>
      <c r="N98" s="10">
        <v>1.5614330991988252</v>
      </c>
      <c r="O98" s="10" t="s">
        <v>1130</v>
      </c>
      <c r="P98" s="64">
        <v>33.827296175428046</v>
      </c>
      <c r="Q98" s="45">
        <v>2</v>
      </c>
      <c r="R98" s="7">
        <v>3.1722169322291363</v>
      </c>
      <c r="S98" s="57">
        <v>2.3262937869071555E-2</v>
      </c>
      <c r="T98" s="57">
        <v>2.719077052744355E-2</v>
      </c>
      <c r="U98" s="35">
        <v>31466.559924485671</v>
      </c>
      <c r="V98" s="6"/>
    </row>
    <row r="99" spans="1:22">
      <c r="A99">
        <v>92</v>
      </c>
      <c r="B99" t="s">
        <v>122</v>
      </c>
      <c r="C99" t="s">
        <v>308</v>
      </c>
      <c r="D99">
        <v>6</v>
      </c>
      <c r="E99" s="6">
        <v>231402.117</v>
      </c>
      <c r="F99">
        <v>2021</v>
      </c>
      <c r="G99" s="6">
        <v>66.097999999999999</v>
      </c>
      <c r="H99" s="6">
        <v>4.4868345260620117</v>
      </c>
      <c r="I99" s="7">
        <v>2.2340778266651631</v>
      </c>
      <c r="J99" s="8">
        <v>8.3713010010590718</v>
      </c>
      <c r="K99" s="9">
        <v>47.878367667019013</v>
      </c>
      <c r="L99" s="8">
        <v>25.363759930207706</v>
      </c>
      <c r="M99" s="8">
        <v>16.307546232358821</v>
      </c>
      <c r="N99" s="10">
        <v>1.5553388332500186</v>
      </c>
      <c r="O99" s="10" t="s">
        <v>1131</v>
      </c>
      <c r="P99" s="64">
        <v>33.695268399580407</v>
      </c>
      <c r="Q99" s="45">
        <v>1</v>
      </c>
      <c r="R99" s="7">
        <v>3.1722169322291363</v>
      </c>
      <c r="S99" s="57">
        <v>1.3699034995024721E-2</v>
      </c>
      <c r="T99" s="57">
        <v>2.8166362159313799E-2</v>
      </c>
      <c r="U99" s="35">
        <v>5232.1427731745853</v>
      </c>
      <c r="V99" s="6"/>
    </row>
    <row r="100" spans="1:22">
      <c r="A100">
        <v>93</v>
      </c>
      <c r="B100" t="s">
        <v>80</v>
      </c>
      <c r="C100" t="s">
        <v>266</v>
      </c>
      <c r="D100">
        <v>4</v>
      </c>
      <c r="E100" s="6">
        <v>43533.591999999997</v>
      </c>
      <c r="F100">
        <v>2021</v>
      </c>
      <c r="G100" s="6">
        <v>70.378</v>
      </c>
      <c r="H100" s="6">
        <v>5.0936679840087891</v>
      </c>
      <c r="I100" s="7">
        <v>6.7926706314778365</v>
      </c>
      <c r="J100" s="8">
        <v>8.9781344590058492</v>
      </c>
      <c r="K100" s="9">
        <v>54.674029779208603</v>
      </c>
      <c r="L100" s="8">
        <v>32.159422042397296</v>
      </c>
      <c r="M100" s="8">
        <v>20.866139037171493</v>
      </c>
      <c r="N100" s="10">
        <v>1.541225330910891</v>
      </c>
      <c r="O100" s="10" t="s">
        <v>1132</v>
      </c>
      <c r="P100" s="64">
        <v>33.389509783381463</v>
      </c>
      <c r="Q100" s="45">
        <v>3</v>
      </c>
      <c r="R100" s="7">
        <v>3.1722169322291363</v>
      </c>
      <c r="S100" s="57">
        <v>-3.742789010030164E-2</v>
      </c>
      <c r="T100" s="57">
        <v>-2.9364046411562601E-3</v>
      </c>
      <c r="U100" s="35">
        <v>8786.582352320067</v>
      </c>
      <c r="V100" s="6"/>
    </row>
    <row r="101" spans="1:22">
      <c r="A101">
        <v>94</v>
      </c>
      <c r="B101" t="s">
        <v>40</v>
      </c>
      <c r="C101" t="s">
        <v>226</v>
      </c>
      <c r="D101">
        <v>5</v>
      </c>
      <c r="E101" s="6">
        <v>27198.628000000001</v>
      </c>
      <c r="F101">
        <v>2021</v>
      </c>
      <c r="G101" s="6">
        <v>60.332999999999998</v>
      </c>
      <c r="H101" s="6">
        <v>4.9627475738525391</v>
      </c>
      <c r="I101" s="7">
        <v>1.2971178908747443</v>
      </c>
      <c r="J101" s="8">
        <v>8.8472140488495992</v>
      </c>
      <c r="K101" s="9">
        <v>46.186974473764515</v>
      </c>
      <c r="L101" s="8">
        <v>23.672366736953208</v>
      </c>
      <c r="M101" s="8">
        <v>15.370586296568401</v>
      </c>
      <c r="N101" s="10">
        <v>1.5401082483261059</v>
      </c>
      <c r="O101" s="10" t="s">
        <v>1133</v>
      </c>
      <c r="P101" s="64">
        <v>33.365309013289341</v>
      </c>
      <c r="Q101" s="45">
        <v>1</v>
      </c>
      <c r="R101" s="7">
        <v>3.1722169322291363</v>
      </c>
      <c r="S101" s="57">
        <v>-2.3008420398802285E-5</v>
      </c>
      <c r="T101" s="57">
        <v>8.0441035001988306E-3</v>
      </c>
      <c r="U101" s="35">
        <v>3700.4642891129806</v>
      </c>
      <c r="V101" s="6"/>
    </row>
    <row r="102" spans="1:22">
      <c r="A102">
        <v>95</v>
      </c>
      <c r="B102" t="s">
        <v>111</v>
      </c>
      <c r="C102" t="s">
        <v>297</v>
      </c>
      <c r="D102">
        <v>5</v>
      </c>
      <c r="E102" s="6">
        <v>32077.072</v>
      </c>
      <c r="F102">
        <v>2021</v>
      </c>
      <c r="G102" s="6">
        <v>59.325000000000003</v>
      </c>
      <c r="H102" s="6">
        <v>5.1784868240356445</v>
      </c>
      <c r="I102" s="7">
        <v>1.6005717063016895</v>
      </c>
      <c r="J102" s="8">
        <v>9.0629532990327046</v>
      </c>
      <c r="K102" s="9">
        <v>46.522768157354221</v>
      </c>
      <c r="L102" s="8">
        <v>24.008160420542914</v>
      </c>
      <c r="M102" s="8">
        <v>15.674040111995346</v>
      </c>
      <c r="N102" s="10">
        <v>1.5317148768918527</v>
      </c>
      <c r="O102" s="10" t="s">
        <v>1134</v>
      </c>
      <c r="P102" s="64">
        <v>33.183472813222529</v>
      </c>
      <c r="Q102" s="45">
        <v>1</v>
      </c>
      <c r="R102" s="7">
        <v>3.1722169322291363</v>
      </c>
      <c r="S102" s="57">
        <v>-9.0314840005924456E-3</v>
      </c>
      <c r="T102" s="57">
        <v>1.3822504947937212E-3</v>
      </c>
      <c r="U102" s="35">
        <v>1226.766964489864</v>
      </c>
      <c r="V102" s="6"/>
    </row>
    <row r="103" spans="1:22">
      <c r="A103">
        <v>96</v>
      </c>
      <c r="B103" t="s">
        <v>68</v>
      </c>
      <c r="C103" t="s">
        <v>254</v>
      </c>
      <c r="D103">
        <v>5</v>
      </c>
      <c r="E103" s="6">
        <v>32833.031000000003</v>
      </c>
      <c r="F103">
        <v>2021</v>
      </c>
      <c r="G103" s="6">
        <v>63.795000000000002</v>
      </c>
      <c r="H103" s="6">
        <v>4.3779506683349609</v>
      </c>
      <c r="I103" s="7">
        <v>1.1269494276473568</v>
      </c>
      <c r="J103" s="8">
        <v>8.262417143332021</v>
      </c>
      <c r="K103" s="9">
        <v>45.609133137108408</v>
      </c>
      <c r="L103" s="8">
        <v>23.094525400297101</v>
      </c>
      <c r="M103" s="8">
        <v>15.200417833341014</v>
      </c>
      <c r="N103" s="10">
        <v>1.5193349060208683</v>
      </c>
      <c r="O103" s="10" t="s">
        <v>1135</v>
      </c>
      <c r="P103" s="64">
        <v>32.915269877399766</v>
      </c>
      <c r="Q103" s="45">
        <v>1</v>
      </c>
      <c r="R103" s="7">
        <v>3.1722169322291363</v>
      </c>
      <c r="S103" s="57">
        <v>3.1182416791933169E-2</v>
      </c>
      <c r="T103" s="57">
        <v>4.6715344143866945E-2</v>
      </c>
      <c r="U103" s="35">
        <v>5435.2376847972118</v>
      </c>
      <c r="V103" s="6"/>
    </row>
    <row r="104" spans="1:22">
      <c r="A104">
        <v>97</v>
      </c>
      <c r="B104" t="s">
        <v>86</v>
      </c>
      <c r="C104" t="s">
        <v>272</v>
      </c>
      <c r="D104">
        <v>4</v>
      </c>
      <c r="E104" s="6">
        <v>11148.278</v>
      </c>
      <c r="F104">
        <v>2021</v>
      </c>
      <c r="G104" s="6">
        <v>74.256</v>
      </c>
      <c r="H104" s="6">
        <v>3.909149169921875</v>
      </c>
      <c r="I104" s="7">
        <v>4.105179476119992</v>
      </c>
      <c r="J104" s="8">
        <v>7.7936156449189351</v>
      </c>
      <c r="K104" s="9">
        <v>50.07588045233409</v>
      </c>
      <c r="L104" s="8">
        <v>27.561272715522783</v>
      </c>
      <c r="M104" s="8">
        <v>18.178647881813649</v>
      </c>
      <c r="N104" s="10">
        <v>1.5161343623964318</v>
      </c>
      <c r="O104" s="10" t="s">
        <v>1136</v>
      </c>
      <c r="P104" s="64">
        <v>32.845932460918881</v>
      </c>
      <c r="Q104" s="45">
        <v>2</v>
      </c>
      <c r="R104" s="7">
        <v>3.1722169322291363</v>
      </c>
      <c r="S104" s="57">
        <v>-1.1756049136520157E-2</v>
      </c>
      <c r="T104" s="57">
        <v>-3.4156910007111254E-3</v>
      </c>
      <c r="U104" s="35">
        <v>9203.2710098272055</v>
      </c>
      <c r="V104" s="6"/>
    </row>
    <row r="105" spans="1:22">
      <c r="A105">
        <v>98</v>
      </c>
      <c r="B105" t="s">
        <v>165</v>
      </c>
      <c r="C105" t="s">
        <v>351</v>
      </c>
      <c r="D105">
        <v>1</v>
      </c>
      <c r="E105" s="6">
        <v>28199.866999999998</v>
      </c>
      <c r="F105">
        <v>2021</v>
      </c>
      <c r="G105" s="6">
        <v>70.554000000000002</v>
      </c>
      <c r="H105" s="6">
        <v>5.1075530052185059</v>
      </c>
      <c r="I105" s="7">
        <v>7.3663704745368896</v>
      </c>
      <c r="J105" s="8">
        <v>8.992019480215566</v>
      </c>
      <c r="K105" s="9">
        <v>54.895524470587084</v>
      </c>
      <c r="L105" s="8">
        <v>32.380916733775777</v>
      </c>
      <c r="M105" s="8">
        <v>21.439838880230546</v>
      </c>
      <c r="N105" s="10">
        <v>1.5103153020256084</v>
      </c>
      <c r="O105" s="10" t="s">
        <v>1137</v>
      </c>
      <c r="P105" s="64">
        <v>32.719866810890359</v>
      </c>
      <c r="Q105" s="45">
        <v>3</v>
      </c>
      <c r="R105" s="7">
        <v>3.1722169322291363</v>
      </c>
      <c r="S105" s="57"/>
      <c r="T105" s="57" t="e">
        <v>#DIV/0!</v>
      </c>
      <c r="U105" s="35" t="s">
        <v>693</v>
      </c>
      <c r="V105" s="6"/>
    </row>
    <row r="106" spans="1:22">
      <c r="A106">
        <v>99</v>
      </c>
      <c r="B106" t="s">
        <v>104</v>
      </c>
      <c r="C106" t="s">
        <v>290</v>
      </c>
      <c r="D106">
        <v>5</v>
      </c>
      <c r="E106" s="6">
        <v>4614.9740000000002</v>
      </c>
      <c r="F106">
        <v>2021</v>
      </c>
      <c r="G106" s="6">
        <v>64.364000000000004</v>
      </c>
      <c r="H106" s="6">
        <v>4.5</v>
      </c>
      <c r="I106" s="7">
        <v>2.0768405138956303</v>
      </c>
      <c r="J106" s="8">
        <v>8.3844664749970601</v>
      </c>
      <c r="K106" s="9">
        <v>46.695659939470751</v>
      </c>
      <c r="L106" s="8">
        <v>24.181052202659444</v>
      </c>
      <c r="M106" s="8">
        <v>16.150308919589285</v>
      </c>
      <c r="N106" s="10">
        <v>1.4972501345363978</v>
      </c>
      <c r="O106" s="10" t="s">
        <v>1138</v>
      </c>
      <c r="P106" s="64">
        <v>32.436819595825</v>
      </c>
      <c r="Q106" s="45">
        <v>1</v>
      </c>
      <c r="R106" s="7">
        <v>3.1722169322291363</v>
      </c>
      <c r="S106" s="57">
        <v>1.1696469251167588E-2</v>
      </c>
      <c r="T106" s="57">
        <v>2.7146885590604828E-2</v>
      </c>
      <c r="U106" s="35">
        <v>5307.5219020273016</v>
      </c>
      <c r="V106" s="6"/>
    </row>
    <row r="107" spans="1:22">
      <c r="A107">
        <v>100</v>
      </c>
      <c r="B107" t="s">
        <v>51</v>
      </c>
      <c r="C107" t="s">
        <v>237</v>
      </c>
      <c r="D107">
        <v>5</v>
      </c>
      <c r="E107" s="6">
        <v>27478.249</v>
      </c>
      <c r="F107">
        <v>2021</v>
      </c>
      <c r="G107" s="6">
        <v>58.597999999999999</v>
      </c>
      <c r="H107" s="6">
        <v>5.0558066368103027</v>
      </c>
      <c r="I107" s="7">
        <v>1.2301388296835429</v>
      </c>
      <c r="J107" s="8">
        <v>8.9402731118073628</v>
      </c>
      <c r="K107" s="9">
        <v>45.330617833525409</v>
      </c>
      <c r="L107" s="8">
        <v>22.816010096714102</v>
      </c>
      <c r="M107" s="8">
        <v>15.3036072353772</v>
      </c>
      <c r="N107" s="10">
        <v>1.4908909870589564</v>
      </c>
      <c r="O107" s="10" t="s">
        <v>1139</v>
      </c>
      <c r="P107" s="64">
        <v>32.299053357070996</v>
      </c>
      <c r="Q107" s="45">
        <v>1</v>
      </c>
      <c r="R107" s="7">
        <v>3.1722169322291363</v>
      </c>
      <c r="S107" s="57">
        <v>2.4820175561487429E-2</v>
      </c>
      <c r="T107" s="57">
        <v>3.5703038995605972E-2</v>
      </c>
      <c r="U107" s="35">
        <v>5316.4639005330509</v>
      </c>
      <c r="V107" s="6"/>
    </row>
    <row r="108" spans="1:22">
      <c r="A108">
        <v>101</v>
      </c>
      <c r="B108" t="s">
        <v>58</v>
      </c>
      <c r="C108" t="s">
        <v>244</v>
      </c>
      <c r="D108">
        <v>4</v>
      </c>
      <c r="E108" s="6">
        <v>109262.178</v>
      </c>
      <c r="F108">
        <v>2021</v>
      </c>
      <c r="G108" s="6">
        <v>70.221000000000004</v>
      </c>
      <c r="H108" s="6">
        <v>4.0257477760314941</v>
      </c>
      <c r="I108" s="7">
        <v>3.141145894701721</v>
      </c>
      <c r="J108" s="8">
        <v>7.9102142510285542</v>
      </c>
      <c r="K108" s="9">
        <v>48.063270060516579</v>
      </c>
      <c r="L108" s="8">
        <v>25.548662323705273</v>
      </c>
      <c r="M108" s="8">
        <v>17.214614300395379</v>
      </c>
      <c r="N108" s="10">
        <v>1.4841263288204185</v>
      </c>
      <c r="O108" s="10" t="s">
        <v>1140</v>
      </c>
      <c r="P108" s="64">
        <v>32.152502026835975</v>
      </c>
      <c r="Q108" s="45">
        <v>1</v>
      </c>
      <c r="R108" s="7">
        <v>3.1722169322291363</v>
      </c>
      <c r="S108" s="57">
        <v>2.7312244913352681E-2</v>
      </c>
      <c r="T108" s="57">
        <v>3.0513097447187252E-2</v>
      </c>
      <c r="U108" s="35">
        <v>12180.451645243606</v>
      </c>
      <c r="V108" s="6"/>
    </row>
    <row r="109" spans="1:22">
      <c r="A109">
        <v>102</v>
      </c>
      <c r="B109" t="s">
        <v>161</v>
      </c>
      <c r="C109" t="s">
        <v>347</v>
      </c>
      <c r="D109">
        <v>2</v>
      </c>
      <c r="E109" s="6">
        <v>336997.62400000001</v>
      </c>
      <c r="F109">
        <v>2021</v>
      </c>
      <c r="G109" s="6">
        <v>77.197999999999993</v>
      </c>
      <c r="H109" s="6">
        <v>6.9590878486633301</v>
      </c>
      <c r="I109" s="7">
        <v>19.591280978427864</v>
      </c>
      <c r="J109" s="8">
        <v>10.84355432366039</v>
      </c>
      <c r="K109" s="9">
        <v>72.432882318897569</v>
      </c>
      <c r="L109" s="8">
        <v>49.918274582086262</v>
      </c>
      <c r="M109" s="8">
        <v>33.664749384121521</v>
      </c>
      <c r="N109" s="10">
        <v>1.4828054714594416</v>
      </c>
      <c r="O109" s="10" t="s">
        <v>1141</v>
      </c>
      <c r="P109" s="64">
        <v>32.123886626548774</v>
      </c>
      <c r="Q109" s="45">
        <v>3</v>
      </c>
      <c r="R109" s="7">
        <v>3.1722169322291363</v>
      </c>
      <c r="S109" s="57">
        <v>5.3267983053231129E-3</v>
      </c>
      <c r="T109" s="57">
        <v>1.9438906167958517E-2</v>
      </c>
      <c r="U109" s="35">
        <v>63635.823810408008</v>
      </c>
      <c r="V109" s="6"/>
    </row>
    <row r="110" spans="1:22">
      <c r="A110">
        <v>103</v>
      </c>
      <c r="B110" t="s">
        <v>32</v>
      </c>
      <c r="C110" t="s">
        <v>218</v>
      </c>
      <c r="D110">
        <v>1</v>
      </c>
      <c r="E110" s="6">
        <v>12079.472</v>
      </c>
      <c r="F110">
        <v>2021</v>
      </c>
      <c r="G110" s="6">
        <v>63.63</v>
      </c>
      <c r="H110" s="6">
        <v>5.5686240196228027</v>
      </c>
      <c r="I110" s="7">
        <v>5.8759214427981412</v>
      </c>
      <c r="J110" s="8">
        <v>9.4530904946198628</v>
      </c>
      <c r="K110" s="9">
        <v>52.046771792001749</v>
      </c>
      <c r="L110" s="8">
        <v>29.532164055190442</v>
      </c>
      <c r="M110" s="8">
        <v>19.949389848491798</v>
      </c>
      <c r="N110" s="10">
        <v>1.4803542504044611</v>
      </c>
      <c r="O110" s="10" t="s">
        <v>1142</v>
      </c>
      <c r="P110" s="64">
        <v>32.070782730736134</v>
      </c>
      <c r="Q110" s="45">
        <v>2</v>
      </c>
      <c r="R110" s="7">
        <v>3.1722169322291363</v>
      </c>
      <c r="S110" s="57">
        <v>-9.7665175362526037E-3</v>
      </c>
      <c r="T110" s="57">
        <v>2.0152659433514328E-2</v>
      </c>
      <c r="U110" s="35">
        <v>8052.177441439303</v>
      </c>
      <c r="V110" s="6"/>
    </row>
    <row r="111" spans="1:22">
      <c r="A111">
        <v>104</v>
      </c>
      <c r="B111" t="s">
        <v>112</v>
      </c>
      <c r="C111" t="s">
        <v>298</v>
      </c>
      <c r="D111">
        <v>8</v>
      </c>
      <c r="E111" s="6">
        <v>53798.084000000003</v>
      </c>
      <c r="F111">
        <v>2021</v>
      </c>
      <c r="G111" s="6">
        <v>65.671999999999997</v>
      </c>
      <c r="H111" s="6">
        <v>4.3140397071838379</v>
      </c>
      <c r="I111" s="7">
        <v>2.4553633362443441</v>
      </c>
      <c r="J111" s="8">
        <v>8.198506182180898</v>
      </c>
      <c r="K111" s="9">
        <v>46.587888779323585</v>
      </c>
      <c r="L111" s="8">
        <v>24.073281042512278</v>
      </c>
      <c r="M111" s="8">
        <v>16.528831741937999</v>
      </c>
      <c r="N111" s="10">
        <v>1.4564417750972698</v>
      </c>
      <c r="O111" s="10" t="s">
        <v>1143</v>
      </c>
      <c r="P111" s="64">
        <v>31.552736594197196</v>
      </c>
      <c r="Q111" s="45">
        <v>1</v>
      </c>
      <c r="R111" s="7">
        <v>3.1722169322291363</v>
      </c>
      <c r="S111" s="57">
        <v>4.7556498593138721E-2</v>
      </c>
      <c r="T111" s="57">
        <v>5.5294894499653441E-2</v>
      </c>
      <c r="U111" s="35">
        <v>4032.6256525257645</v>
      </c>
      <c r="V111" s="6"/>
    </row>
    <row r="112" spans="1:22">
      <c r="A112">
        <v>105</v>
      </c>
      <c r="B112" t="s">
        <v>71</v>
      </c>
      <c r="C112" t="s">
        <v>257</v>
      </c>
      <c r="D112">
        <v>5</v>
      </c>
      <c r="E112" s="6">
        <v>13531.906000000001</v>
      </c>
      <c r="F112">
        <v>2021</v>
      </c>
      <c r="G112" s="6">
        <v>58.892000000000003</v>
      </c>
      <c r="H112" s="6">
        <v>4.9445395469665527</v>
      </c>
      <c r="I112" s="7">
        <v>1.6968110355254435</v>
      </c>
      <c r="J112" s="8">
        <v>8.8290060219636128</v>
      </c>
      <c r="K112" s="9">
        <v>44.991054813385077</v>
      </c>
      <c r="L112" s="8">
        <v>22.47644707657377</v>
      </c>
      <c r="M112" s="8">
        <v>15.770279441219101</v>
      </c>
      <c r="N112" s="10">
        <v>1.4252408881117618</v>
      </c>
      <c r="O112" s="10" t="s">
        <v>1144</v>
      </c>
      <c r="P112" s="64">
        <v>30.876792395539955</v>
      </c>
      <c r="Q112" s="45">
        <v>1</v>
      </c>
      <c r="R112" s="7">
        <v>3.1722169322291363</v>
      </c>
      <c r="S112" s="57">
        <v>4.1234760201876802E-2</v>
      </c>
      <c r="T112" s="57">
        <v>4.7255543562514629E-2</v>
      </c>
      <c r="U112" s="35">
        <v>2640.3441909513695</v>
      </c>
      <c r="V112" s="6"/>
    </row>
    <row r="113" spans="1:22">
      <c r="A113">
        <v>106</v>
      </c>
      <c r="B113" t="s">
        <v>157</v>
      </c>
      <c r="C113" t="s">
        <v>343</v>
      </c>
      <c r="D113">
        <v>5</v>
      </c>
      <c r="E113" s="6">
        <v>45853.777999999998</v>
      </c>
      <c r="F113">
        <v>2021</v>
      </c>
      <c r="G113" s="6">
        <v>62.704999999999998</v>
      </c>
      <c r="H113" s="6">
        <v>4.2245335578918457</v>
      </c>
      <c r="I113" s="7">
        <v>1.0836235492050625</v>
      </c>
      <c r="J113" s="8">
        <v>8.1090000328889058</v>
      </c>
      <c r="K113" s="9">
        <v>43.997452714554903</v>
      </c>
      <c r="L113" s="8">
        <v>21.482844977743596</v>
      </c>
      <c r="M113" s="8">
        <v>15.15709195489872</v>
      </c>
      <c r="N113" s="10">
        <v>1.4173460873410098</v>
      </c>
      <c r="O113" s="10" t="s">
        <v>1145</v>
      </c>
      <c r="P113" s="64">
        <v>30.705757361086508</v>
      </c>
      <c r="Q113" s="45">
        <v>1</v>
      </c>
      <c r="R113" s="7">
        <v>3.1722169322291363</v>
      </c>
      <c r="S113" s="57">
        <v>1.1997958882577668E-2</v>
      </c>
      <c r="T113" s="57">
        <v>1.7408333501250258E-2</v>
      </c>
      <c r="U113" s="35">
        <v>2246.4141107733972</v>
      </c>
      <c r="V113" s="6"/>
    </row>
    <row r="114" spans="1:22">
      <c r="A114">
        <v>107</v>
      </c>
      <c r="B114" t="s">
        <v>88</v>
      </c>
      <c r="C114" t="s">
        <v>274</v>
      </c>
      <c r="D114">
        <v>5</v>
      </c>
      <c r="E114" s="6">
        <v>53005.614000000001</v>
      </c>
      <c r="F114">
        <v>2021</v>
      </c>
      <c r="G114" s="6">
        <v>61.427</v>
      </c>
      <c r="H114" s="6">
        <v>4.464540958404541</v>
      </c>
      <c r="I114" s="7">
        <v>1.3588061107029961</v>
      </c>
      <c r="J114" s="8">
        <v>8.3490074334016011</v>
      </c>
      <c r="K114" s="9">
        <v>44.376414775523166</v>
      </c>
      <c r="L114" s="8">
        <v>21.861807038711859</v>
      </c>
      <c r="M114" s="8">
        <v>15.432274516396653</v>
      </c>
      <c r="N114" s="10">
        <v>1.4166289625993813</v>
      </c>
      <c r="O114" s="10" t="s">
        <v>1146</v>
      </c>
      <c r="P114" s="64">
        <v>30.69022138260479</v>
      </c>
      <c r="Q114" s="45">
        <v>1</v>
      </c>
      <c r="R114" s="7">
        <v>3.1722169322291363</v>
      </c>
      <c r="S114" s="57">
        <v>1.4808023495315615E-2</v>
      </c>
      <c r="T114" s="57">
        <v>2.7267296336235699E-2</v>
      </c>
      <c r="U114" s="35">
        <v>4745.6370334290377</v>
      </c>
      <c r="V114" s="6"/>
    </row>
    <row r="115" spans="1:22">
      <c r="A115">
        <v>108</v>
      </c>
      <c r="B115" t="s">
        <v>118</v>
      </c>
      <c r="C115" t="s">
        <v>304</v>
      </c>
      <c r="D115">
        <v>5</v>
      </c>
      <c r="E115" s="6">
        <v>25252.722000000002</v>
      </c>
      <c r="F115">
        <v>2021</v>
      </c>
      <c r="G115" s="6">
        <v>61.576000000000001</v>
      </c>
      <c r="H115" s="6">
        <v>4.369513988494873</v>
      </c>
      <c r="I115" s="7">
        <v>1.1078575492157985</v>
      </c>
      <c r="J115" s="8">
        <v>8.2539804634919332</v>
      </c>
      <c r="K115" s="9">
        <v>43.977746241784871</v>
      </c>
      <c r="L115" s="8">
        <v>21.463138504973564</v>
      </c>
      <c r="M115" s="8">
        <v>15.181325954909456</v>
      </c>
      <c r="N115" s="10">
        <v>1.4137854999439392</v>
      </c>
      <c r="O115" s="10" t="s">
        <v>1147</v>
      </c>
      <c r="P115" s="64">
        <v>30.628619861887213</v>
      </c>
      <c r="Q115" s="45">
        <v>1</v>
      </c>
      <c r="R115" s="7">
        <v>3.1722169322291363</v>
      </c>
      <c r="S115" s="57">
        <v>1.5183054174438526E-2</v>
      </c>
      <c r="T115" s="57">
        <v>2.1037928196561213E-2</v>
      </c>
      <c r="U115" s="35">
        <v>1186.5768088453481</v>
      </c>
      <c r="V115" s="6"/>
    </row>
    <row r="116" spans="1:22">
      <c r="A116">
        <v>109</v>
      </c>
      <c r="B116" t="s">
        <v>138</v>
      </c>
      <c r="C116" t="s">
        <v>324</v>
      </c>
      <c r="D116">
        <v>8</v>
      </c>
      <c r="E116" s="6">
        <v>5941.06</v>
      </c>
      <c r="F116">
        <v>2021</v>
      </c>
      <c r="G116" s="6">
        <v>82.754000000000005</v>
      </c>
      <c r="H116" s="6">
        <v>6.5867171287536621</v>
      </c>
      <c r="I116" s="7">
        <v>23.236075643777838</v>
      </c>
      <c r="J116" s="8">
        <v>10.471183603750722</v>
      </c>
      <c r="K116" s="9">
        <v>74.979549813823581</v>
      </c>
      <c r="L116" s="8">
        <v>52.464942077012275</v>
      </c>
      <c r="M116" s="8">
        <v>37.309544049471498</v>
      </c>
      <c r="N116" s="10">
        <v>1.406207001818224</v>
      </c>
      <c r="O116" s="10" t="s">
        <v>1148</v>
      </c>
      <c r="P116" s="64">
        <v>30.464437290891993</v>
      </c>
      <c r="Q116" s="45">
        <v>3</v>
      </c>
      <c r="R116" s="7">
        <v>3.1722169322291363</v>
      </c>
      <c r="S116" s="57">
        <v>1.0299319840362628E-2</v>
      </c>
      <c r="T116" s="57">
        <v>2.5735253406494022E-2</v>
      </c>
      <c r="U116" s="35">
        <v>107741.11843590894</v>
      </c>
      <c r="V116" s="6"/>
    </row>
    <row r="117" spans="1:22">
      <c r="A117">
        <v>110</v>
      </c>
      <c r="B117" t="s">
        <v>91</v>
      </c>
      <c r="C117" t="s">
        <v>277</v>
      </c>
      <c r="D117">
        <v>8</v>
      </c>
      <c r="E117" s="6">
        <v>7425.0569999999998</v>
      </c>
      <c r="F117">
        <v>2021</v>
      </c>
      <c r="G117" s="6">
        <v>68.061000000000007</v>
      </c>
      <c r="H117" s="6">
        <v>4.9265217781066895</v>
      </c>
      <c r="I117" s="7">
        <v>6.9751870966100711</v>
      </c>
      <c r="J117" s="8">
        <v>8.8109882531037496</v>
      </c>
      <c r="K117" s="9">
        <v>51.889681722033622</v>
      </c>
      <c r="L117" s="8">
        <v>29.375073985222315</v>
      </c>
      <c r="M117" s="8">
        <v>21.048655502303728</v>
      </c>
      <c r="N117" s="10">
        <v>1.395579588539861</v>
      </c>
      <c r="O117" s="10" t="s">
        <v>1149</v>
      </c>
      <c r="P117" s="64">
        <v>30.234202222396057</v>
      </c>
      <c r="Q117" s="45">
        <v>3</v>
      </c>
      <c r="R117" s="7">
        <v>3.1722169322291363</v>
      </c>
      <c r="S117" s="57">
        <v>3.2082476312562343E-2</v>
      </c>
      <c r="T117" s="57">
        <v>4.6013106540273525E-2</v>
      </c>
      <c r="U117" s="35">
        <v>7846.9750222927596</v>
      </c>
      <c r="V117" s="6"/>
    </row>
    <row r="118" spans="1:22">
      <c r="A118">
        <v>111</v>
      </c>
      <c r="B118" t="s">
        <v>99</v>
      </c>
      <c r="C118" t="s">
        <v>285</v>
      </c>
      <c r="D118">
        <v>5</v>
      </c>
      <c r="E118" s="6">
        <v>28915.652999999998</v>
      </c>
      <c r="F118">
        <v>2021</v>
      </c>
      <c r="G118" s="6">
        <v>64.484999999999999</v>
      </c>
      <c r="H118" s="6">
        <v>3.8907326630183627</v>
      </c>
      <c r="I118" s="7">
        <v>1.0846480188915733</v>
      </c>
      <c r="J118" s="8">
        <v>7.7751991380154228</v>
      </c>
      <c r="K118" s="9">
        <v>43.383869393466156</v>
      </c>
      <c r="L118" s="8">
        <v>20.869261656654849</v>
      </c>
      <c r="M118" s="8">
        <v>15.158116424585231</v>
      </c>
      <c r="N118" s="10">
        <v>1.3767714320234805</v>
      </c>
      <c r="O118" s="10" t="s">
        <v>1150</v>
      </c>
      <c r="P118" s="62">
        <v>29.826737386842193</v>
      </c>
      <c r="Q118" s="45">
        <v>1</v>
      </c>
      <c r="R118" s="7">
        <v>3.1722169322291363</v>
      </c>
      <c r="S118" s="57">
        <v>-1.433256339331597E-2</v>
      </c>
      <c r="T118" s="57">
        <v>1.2271681384254321E-2</v>
      </c>
      <c r="U118" s="35">
        <v>1482.3761590949391</v>
      </c>
      <c r="V118" s="6"/>
    </row>
    <row r="119" spans="1:22">
      <c r="A119">
        <v>112</v>
      </c>
      <c r="B119" t="s">
        <v>87</v>
      </c>
      <c r="C119" t="s">
        <v>273</v>
      </c>
      <c r="D119">
        <v>7</v>
      </c>
      <c r="E119" s="6">
        <v>19196.465</v>
      </c>
      <c r="F119">
        <v>2021</v>
      </c>
      <c r="G119" s="6">
        <v>69.361999999999995</v>
      </c>
      <c r="H119" s="6">
        <v>6.2596340179443359</v>
      </c>
      <c r="I119" s="7">
        <v>14.21970677539162</v>
      </c>
      <c r="J119" s="8">
        <v>10.144100492941396</v>
      </c>
      <c r="K119" s="9">
        <v>60.882602550701293</v>
      </c>
      <c r="L119" s="8">
        <v>38.367994813889986</v>
      </c>
      <c r="M119" s="8">
        <v>28.293175181085275</v>
      </c>
      <c r="N119" s="10">
        <v>1.3560865674609752</v>
      </c>
      <c r="O119" s="10" t="s">
        <v>1151</v>
      </c>
      <c r="P119" s="62">
        <v>29.378615055976077</v>
      </c>
      <c r="Q119" s="45">
        <v>3</v>
      </c>
      <c r="R119" s="7">
        <v>3.1722169322291363</v>
      </c>
      <c r="S119" s="57">
        <v>1.2092491498428042E-2</v>
      </c>
      <c r="T119" s="57">
        <v>2.8649933512760791E-2</v>
      </c>
      <c r="U119" s="35">
        <v>26110.530040918951</v>
      </c>
      <c r="V119" s="6"/>
    </row>
    <row r="120" spans="1:22">
      <c r="A120">
        <v>113</v>
      </c>
      <c r="B120" t="s">
        <v>141</v>
      </c>
      <c r="C120" t="s">
        <v>327</v>
      </c>
      <c r="D120">
        <v>5</v>
      </c>
      <c r="E120" s="6">
        <v>59392.254999999997</v>
      </c>
      <c r="F120">
        <v>2021</v>
      </c>
      <c r="G120" s="6">
        <v>62.341000000000001</v>
      </c>
      <c r="H120" s="6">
        <v>5.5986537933349609</v>
      </c>
      <c r="I120" s="7">
        <v>7.0788166931152343</v>
      </c>
      <c r="J120" s="8">
        <v>9.483120268332021</v>
      </c>
      <c r="K120" s="9">
        <v>51.154410205815772</v>
      </c>
      <c r="L120" s="8">
        <v>28.639802469004465</v>
      </c>
      <c r="M120" s="8">
        <v>21.152285098808889</v>
      </c>
      <c r="N120" s="10">
        <v>1.3539814887714996</v>
      </c>
      <c r="O120" s="10" t="s">
        <v>1152</v>
      </c>
      <c r="P120" s="62">
        <v>29.333010079151897</v>
      </c>
      <c r="Q120" s="45">
        <v>3</v>
      </c>
      <c r="R120" s="7">
        <v>3.1722169322291363</v>
      </c>
      <c r="S120" s="57">
        <v>-1.8538976878826149E-2</v>
      </c>
      <c r="T120" s="57">
        <v>2.1834003566673782E-4</v>
      </c>
      <c r="U120" s="35">
        <v>13311.925698786346</v>
      </c>
      <c r="V120" s="6"/>
    </row>
    <row r="121" spans="1:22">
      <c r="A121">
        <v>114</v>
      </c>
      <c r="B121" t="s">
        <v>134</v>
      </c>
      <c r="C121" t="s">
        <v>320</v>
      </c>
      <c r="D121">
        <v>4</v>
      </c>
      <c r="E121" s="6">
        <v>35950.396000000001</v>
      </c>
      <c r="F121">
        <v>2021</v>
      </c>
      <c r="G121" s="6">
        <v>76.936000000000007</v>
      </c>
      <c r="H121" s="6">
        <v>6.4452943801879883</v>
      </c>
      <c r="I121" s="7">
        <v>20.163841969802824</v>
      </c>
      <c r="J121" s="8">
        <v>10.329760855185048</v>
      </c>
      <c r="K121" s="9">
        <v>68.766659683221746</v>
      </c>
      <c r="L121" s="8">
        <v>46.25205194641044</v>
      </c>
      <c r="M121" s="8">
        <v>34.237310375496477</v>
      </c>
      <c r="N121" s="10">
        <v>1.3509253921859723</v>
      </c>
      <c r="O121" s="10" t="s">
        <v>1153</v>
      </c>
      <c r="P121" s="62">
        <v>29.266802001205814</v>
      </c>
      <c r="Q121" s="45">
        <v>3</v>
      </c>
      <c r="R121" s="7">
        <v>3.1722169322291363</v>
      </c>
      <c r="S121" s="57">
        <v>-2.0591328503370712E-2</v>
      </c>
      <c r="T121" s="57">
        <v>-1.1480212770190228E-2</v>
      </c>
      <c r="U121" s="35">
        <v>46587.152771043358</v>
      </c>
      <c r="V121" s="6"/>
    </row>
    <row r="122" spans="1:22">
      <c r="A122">
        <v>115</v>
      </c>
      <c r="B122" t="s">
        <v>79</v>
      </c>
      <c r="C122" t="s">
        <v>265</v>
      </c>
      <c r="D122">
        <v>4</v>
      </c>
      <c r="E122" s="6">
        <v>87923.432000000001</v>
      </c>
      <c r="F122">
        <v>2021</v>
      </c>
      <c r="G122" s="6">
        <v>73.875</v>
      </c>
      <c r="H122" s="6">
        <v>4.7878141403198242</v>
      </c>
      <c r="I122" s="7">
        <v>10.49881586327931</v>
      </c>
      <c r="J122" s="8">
        <v>8.6722806153168843</v>
      </c>
      <c r="K122" s="9">
        <v>55.435615639589109</v>
      </c>
      <c r="L122" s="8">
        <v>32.921007902777802</v>
      </c>
      <c r="M122" s="8">
        <v>24.572284268972965</v>
      </c>
      <c r="N122" s="10">
        <v>1.3397618040886268</v>
      </c>
      <c r="O122" s="10" t="s">
        <v>1154</v>
      </c>
      <c r="P122" s="62">
        <v>29.02495110080979</v>
      </c>
      <c r="Q122" s="45">
        <v>3</v>
      </c>
      <c r="R122" s="7">
        <v>3.1722169322291363</v>
      </c>
      <c r="S122" s="57">
        <v>-8.6876353228300066E-3</v>
      </c>
      <c r="T122" s="57">
        <v>-1.9819821321873019E-2</v>
      </c>
      <c r="U122" s="35">
        <v>15004.687971136336</v>
      </c>
      <c r="V122" s="6"/>
    </row>
    <row r="123" spans="1:22">
      <c r="A123">
        <v>116</v>
      </c>
      <c r="B123" t="s">
        <v>30</v>
      </c>
      <c r="C123" t="s">
        <v>216</v>
      </c>
      <c r="D123">
        <v>5</v>
      </c>
      <c r="E123" s="6">
        <v>12996.895</v>
      </c>
      <c r="F123">
        <v>2021</v>
      </c>
      <c r="G123" s="6">
        <v>59.820999999999998</v>
      </c>
      <c r="H123" s="6">
        <v>4.4934310913085938</v>
      </c>
      <c r="I123" s="7">
        <v>1.5533328130635056</v>
      </c>
      <c r="J123" s="8">
        <v>8.3778975663056539</v>
      </c>
      <c r="K123" s="9">
        <v>43.365741191405832</v>
      </c>
      <c r="L123" s="8">
        <v>20.851133454594525</v>
      </c>
      <c r="M123" s="8">
        <v>15.626801218757162</v>
      </c>
      <c r="N123" s="10">
        <v>1.3343187234996303</v>
      </c>
      <c r="O123" s="10" t="s">
        <v>1155</v>
      </c>
      <c r="P123" s="62">
        <v>28.907030775382349</v>
      </c>
      <c r="Q123" s="45">
        <v>1</v>
      </c>
      <c r="R123" s="7">
        <v>3.1722169322291363</v>
      </c>
      <c r="S123" s="57">
        <v>2.7510659686215317E-2</v>
      </c>
      <c r="T123" s="57">
        <v>3.3507753378669701E-2</v>
      </c>
      <c r="U123" s="35">
        <v>3321.5521744596235</v>
      </c>
      <c r="V123" s="6"/>
    </row>
    <row r="124" spans="1:22">
      <c r="A124">
        <v>117</v>
      </c>
      <c r="B124" t="s">
        <v>37</v>
      </c>
      <c r="C124" t="s">
        <v>223</v>
      </c>
      <c r="D124">
        <v>5</v>
      </c>
      <c r="E124" s="6">
        <v>22100.683000000001</v>
      </c>
      <c r="F124">
        <v>2021</v>
      </c>
      <c r="G124" s="6">
        <v>59.27</v>
      </c>
      <c r="H124" s="6">
        <v>4.6355085372924805</v>
      </c>
      <c r="I124" s="7">
        <v>1.8717083424425125</v>
      </c>
      <c r="J124" s="8">
        <v>8.5199750122895406</v>
      </c>
      <c r="K124" s="9">
        <v>43.694956078873872</v>
      </c>
      <c r="L124" s="8">
        <v>21.180348342062565</v>
      </c>
      <c r="M124" s="8">
        <v>15.94517674813617</v>
      </c>
      <c r="N124" s="10">
        <v>1.3283232087432542</v>
      </c>
      <c r="O124" s="10" t="s">
        <v>1156</v>
      </c>
      <c r="P124" s="62">
        <v>28.777142371266827</v>
      </c>
      <c r="Q124" s="45">
        <v>1</v>
      </c>
      <c r="R124" s="7">
        <v>3.1722169322291363</v>
      </c>
      <c r="S124" s="57">
        <v>2.2479127105222513E-2</v>
      </c>
      <c r="T124" s="57">
        <v>3.2551661053167563E-2</v>
      </c>
      <c r="U124" s="35">
        <v>2179.7890386663857</v>
      </c>
      <c r="V124" s="6"/>
    </row>
    <row r="125" spans="1:22">
      <c r="A125">
        <v>118</v>
      </c>
      <c r="B125" t="s">
        <v>150</v>
      </c>
      <c r="C125" t="s">
        <v>336</v>
      </c>
      <c r="D125">
        <v>5</v>
      </c>
      <c r="E125" s="6">
        <v>63588.334000000003</v>
      </c>
      <c r="F125">
        <v>2021</v>
      </c>
      <c r="G125" s="6">
        <v>66.200999999999993</v>
      </c>
      <c r="H125" s="6">
        <v>3.6805679798126221</v>
      </c>
      <c r="I125" s="7">
        <v>1.6097682235851294</v>
      </c>
      <c r="J125" s="8">
        <v>7.5650344548096822</v>
      </c>
      <c r="K125" s="9">
        <v>43.334472954790584</v>
      </c>
      <c r="L125" s="8">
        <v>20.819865217979277</v>
      </c>
      <c r="M125" s="8">
        <v>15.683236629278786</v>
      </c>
      <c r="N125" s="10">
        <v>1.3275235023305711</v>
      </c>
      <c r="O125" s="10" t="s">
        <v>1157</v>
      </c>
      <c r="P125" s="62">
        <v>28.759817321804832</v>
      </c>
      <c r="Q125" s="45">
        <v>1</v>
      </c>
      <c r="R125" s="7">
        <v>3.1722169322291363</v>
      </c>
      <c r="S125" s="57">
        <v>1.765691768494302E-2</v>
      </c>
      <c r="T125" s="57">
        <v>2.6941168310864082E-2</v>
      </c>
      <c r="U125" s="35">
        <v>2583.34448242188</v>
      </c>
      <c r="V125" s="6"/>
    </row>
    <row r="126" spans="1:22">
      <c r="A126">
        <v>119</v>
      </c>
      <c r="B126" t="s">
        <v>95</v>
      </c>
      <c r="C126" t="s">
        <v>281</v>
      </c>
      <c r="D126">
        <v>5</v>
      </c>
      <c r="E126" s="6">
        <v>5193.4160000000002</v>
      </c>
      <c r="F126">
        <v>2021</v>
      </c>
      <c r="G126" s="6">
        <v>60.747</v>
      </c>
      <c r="H126" s="6">
        <v>4.0514152050018311</v>
      </c>
      <c r="I126" s="7">
        <v>0.47813002091258749</v>
      </c>
      <c r="J126" s="8">
        <v>7.9358816799988912</v>
      </c>
      <c r="K126" s="9">
        <v>41.713638971271791</v>
      </c>
      <c r="L126" s="8">
        <v>19.199031234460485</v>
      </c>
      <c r="M126" s="8">
        <v>14.551598426606244</v>
      </c>
      <c r="N126" s="10">
        <v>1.319376103683348</v>
      </c>
      <c r="O126" s="10" t="s">
        <v>1158</v>
      </c>
      <c r="P126" s="62">
        <v>28.5833099407071</v>
      </c>
      <c r="Q126" s="45">
        <v>1</v>
      </c>
      <c r="R126" s="7">
        <v>3.1722169322291363</v>
      </c>
      <c r="S126" s="57">
        <v>-2.379211661971313E-2</v>
      </c>
      <c r="T126" s="57">
        <v>-1.5278814582671239E-2</v>
      </c>
      <c r="U126" s="35">
        <v>1423.2295889040295</v>
      </c>
      <c r="V126" s="6"/>
    </row>
    <row r="127" spans="1:22">
      <c r="A127">
        <v>120</v>
      </c>
      <c r="B127" t="s">
        <v>133</v>
      </c>
      <c r="C127" t="s">
        <v>319</v>
      </c>
      <c r="D127">
        <v>5</v>
      </c>
      <c r="E127" s="6">
        <v>13461.888000000001</v>
      </c>
      <c r="F127">
        <v>2021</v>
      </c>
      <c r="G127" s="6">
        <v>66.072000000000003</v>
      </c>
      <c r="H127" s="6">
        <v>3.4022482463291714</v>
      </c>
      <c r="I127" s="7">
        <v>0.69620089999508883</v>
      </c>
      <c r="J127" s="8">
        <v>7.2867147213262315</v>
      </c>
      <c r="K127" s="9">
        <v>41.658850187650181</v>
      </c>
      <c r="L127" s="8">
        <v>19.144242450838874</v>
      </c>
      <c r="M127" s="8">
        <v>14.769669305688746</v>
      </c>
      <c r="N127" s="10">
        <v>1.2961862621707583</v>
      </c>
      <c r="O127" s="10" t="s">
        <v>1159</v>
      </c>
      <c r="P127" s="62">
        <v>28.080919132218341</v>
      </c>
      <c r="Q127" s="45">
        <v>1</v>
      </c>
      <c r="R127" s="7">
        <v>3.1722169322291363</v>
      </c>
      <c r="S127" s="57">
        <v>2.1340914251288944E-2</v>
      </c>
      <c r="T127" s="57">
        <v>4.7328876412010334E-2</v>
      </c>
      <c r="U127" s="35">
        <v>2237.7032139548501</v>
      </c>
      <c r="V127" s="6"/>
    </row>
    <row r="128" spans="1:22">
      <c r="A128">
        <v>121</v>
      </c>
      <c r="B128" t="s">
        <v>77</v>
      </c>
      <c r="C128" t="s">
        <v>263</v>
      </c>
      <c r="D128">
        <v>6</v>
      </c>
      <c r="E128" s="6">
        <v>1407563.8419999999</v>
      </c>
      <c r="F128">
        <v>2021</v>
      </c>
      <c r="G128" s="6">
        <v>67.239999999999995</v>
      </c>
      <c r="H128" s="6">
        <v>3.5582537651062012</v>
      </c>
      <c r="I128" s="7">
        <v>2.0976283726844787</v>
      </c>
      <c r="J128" s="8">
        <v>7.4427202401032613</v>
      </c>
      <c r="K128" s="9">
        <v>43.302947501863997</v>
      </c>
      <c r="L128" s="8">
        <v>20.78833976505269</v>
      </c>
      <c r="M128" s="8">
        <v>16.171096778378136</v>
      </c>
      <c r="N128" s="10">
        <v>1.2855244174191156</v>
      </c>
      <c r="O128" s="10" t="s">
        <v>1160</v>
      </c>
      <c r="P128" s="62">
        <v>27.849938131254991</v>
      </c>
      <c r="Q128" s="45">
        <v>1</v>
      </c>
      <c r="R128" s="7">
        <v>3.1722169322291363</v>
      </c>
      <c r="S128" s="57">
        <v>1.7390808035543399E-2</v>
      </c>
      <c r="T128" s="57">
        <v>4.5608717647990044E-2</v>
      </c>
      <c r="U128" s="35">
        <v>6677.1850308577568</v>
      </c>
      <c r="V128" s="6"/>
    </row>
    <row r="129" spans="1:22">
      <c r="A129">
        <v>122</v>
      </c>
      <c r="B129" t="s">
        <v>132</v>
      </c>
      <c r="C129" t="s">
        <v>318</v>
      </c>
      <c r="D129">
        <v>7</v>
      </c>
      <c r="E129" s="6">
        <v>145102.755</v>
      </c>
      <c r="F129">
        <v>2021</v>
      </c>
      <c r="G129" s="6">
        <v>69.418999999999997</v>
      </c>
      <c r="H129" s="6">
        <v>5.4482612609863281</v>
      </c>
      <c r="I129" s="7">
        <v>12.088636154141438</v>
      </c>
      <c r="J129" s="8">
        <v>9.3327277359833882</v>
      </c>
      <c r="K129" s="9">
        <v>56.058956373845199</v>
      </c>
      <c r="L129" s="8">
        <v>33.544348637033892</v>
      </c>
      <c r="M129" s="8">
        <v>26.162104559835093</v>
      </c>
      <c r="N129" s="10">
        <v>1.2821731738100404</v>
      </c>
      <c r="O129" s="10" t="s">
        <v>1161</v>
      </c>
      <c r="P129" s="62">
        <v>27.777335910783062</v>
      </c>
      <c r="Q129" s="45">
        <v>3</v>
      </c>
      <c r="R129" s="7">
        <v>3.1722169322291363</v>
      </c>
      <c r="S129" s="57">
        <v>1.0794642558678709E-2</v>
      </c>
      <c r="T129" s="57">
        <v>2.2562978035229251E-2</v>
      </c>
      <c r="U129" s="35">
        <v>28193.837890625</v>
      </c>
      <c r="V129" s="6"/>
    </row>
    <row r="130" spans="1:22">
      <c r="A130">
        <v>123</v>
      </c>
      <c r="B130" t="s">
        <v>72</v>
      </c>
      <c r="C130" t="s">
        <v>258</v>
      </c>
      <c r="D130">
        <v>1</v>
      </c>
      <c r="E130" s="6">
        <v>11447.569</v>
      </c>
      <c r="F130">
        <v>2021</v>
      </c>
      <c r="G130" s="6">
        <v>63.192</v>
      </c>
      <c r="H130" s="6">
        <v>3.8119328022003174</v>
      </c>
      <c r="I130" s="7">
        <v>1.327340549687144</v>
      </c>
      <c r="J130" s="8">
        <v>7.6963992771973775</v>
      </c>
      <c r="K130" s="9">
        <v>42.083102490983826</v>
      </c>
      <c r="L130" s="8">
        <v>19.568494754172519</v>
      </c>
      <c r="M130" s="8">
        <v>15.4008089553808</v>
      </c>
      <c r="N130" s="10">
        <v>1.2706147326978947</v>
      </c>
      <c r="O130" s="10" t="s">
        <v>1162</v>
      </c>
      <c r="P130" s="62">
        <v>27.526930811116983</v>
      </c>
      <c r="Q130" s="45">
        <v>1</v>
      </c>
      <c r="R130" s="7">
        <v>3.1722169322291363</v>
      </c>
      <c r="S130" s="57">
        <v>-1.5481520117890325E-2</v>
      </c>
      <c r="T130" s="57">
        <v>-5.4514086918339213E-3</v>
      </c>
      <c r="U130" s="35">
        <v>2881.1765753347299</v>
      </c>
      <c r="V130" s="6"/>
    </row>
    <row r="131" spans="1:22">
      <c r="A131">
        <v>124</v>
      </c>
      <c r="B131" t="s">
        <v>100</v>
      </c>
      <c r="C131" t="s">
        <v>286</v>
      </c>
      <c r="D131">
        <v>5</v>
      </c>
      <c r="E131" s="6">
        <v>19889.741999999998</v>
      </c>
      <c r="F131">
        <v>2021</v>
      </c>
      <c r="G131" s="6">
        <v>62.904000000000003</v>
      </c>
      <c r="H131" s="6">
        <v>3.6352832317352295</v>
      </c>
      <c r="I131" s="7">
        <v>0.69232614003717863</v>
      </c>
      <c r="J131" s="8">
        <v>7.5197497067322896</v>
      </c>
      <c r="K131" s="9">
        <v>40.929807957325046</v>
      </c>
      <c r="L131" s="8">
        <v>18.415200220513739</v>
      </c>
      <c r="M131" s="8">
        <v>14.765794545730834</v>
      </c>
      <c r="N131" s="10">
        <v>1.2471526786777647</v>
      </c>
      <c r="O131" s="10" t="s">
        <v>1163</v>
      </c>
      <c r="P131" s="62">
        <v>27.018642719472162</v>
      </c>
      <c r="Q131" s="45">
        <v>1</v>
      </c>
      <c r="R131" s="7">
        <v>3.1722169322291363</v>
      </c>
      <c r="S131" s="57">
        <v>9.162058558495759E-3</v>
      </c>
      <c r="T131" s="57">
        <v>1.8388077345826388E-2</v>
      </c>
      <c r="U131" s="35">
        <v>1491.133687668635</v>
      </c>
      <c r="V131" s="6"/>
    </row>
    <row r="132" spans="1:22">
      <c r="A132">
        <v>125</v>
      </c>
      <c r="B132" t="s">
        <v>167</v>
      </c>
      <c r="C132" t="s">
        <v>353</v>
      </c>
      <c r="D132">
        <v>4</v>
      </c>
      <c r="E132" s="6">
        <v>32981.641000000003</v>
      </c>
      <c r="F132">
        <v>2021</v>
      </c>
      <c r="G132" s="6">
        <v>63.753</v>
      </c>
      <c r="H132" s="6">
        <v>3.6431325844355991</v>
      </c>
      <c r="I132" s="7">
        <v>1.3819754111175584</v>
      </c>
      <c r="J132" s="8">
        <v>7.5275990594326592</v>
      </c>
      <c r="K132" s="9">
        <v>41.525528089736937</v>
      </c>
      <c r="L132" s="8">
        <v>19.010920352925631</v>
      </c>
      <c r="M132" s="8">
        <v>15.455443816811215</v>
      </c>
      <c r="N132" s="10">
        <v>1.2300468739854011</v>
      </c>
      <c r="O132" s="10" t="s">
        <v>1164</v>
      </c>
      <c r="P132" s="62">
        <v>26.648058080306697</v>
      </c>
      <c r="Q132" s="45">
        <v>1</v>
      </c>
      <c r="R132" s="7">
        <v>3.1722169322291363</v>
      </c>
      <c r="S132" s="57"/>
      <c r="T132" s="57" t="e">
        <v>#DIV/0!</v>
      </c>
      <c r="U132" s="35" t="s">
        <v>693</v>
      </c>
      <c r="V132" s="6"/>
    </row>
    <row r="133" spans="1:22">
      <c r="A133">
        <v>126</v>
      </c>
      <c r="B133" t="s">
        <v>159</v>
      </c>
      <c r="C133" t="s">
        <v>345</v>
      </c>
      <c r="D133">
        <v>4</v>
      </c>
      <c r="E133" s="6">
        <v>9365.1450000000004</v>
      </c>
      <c r="F133">
        <v>2021</v>
      </c>
      <c r="G133" s="6">
        <v>78.709999999999994</v>
      </c>
      <c r="H133" s="6">
        <v>6.733067512512207</v>
      </c>
      <c r="I133" s="7">
        <v>26.780156062763233</v>
      </c>
      <c r="J133" s="8">
        <v>10.617533987509267</v>
      </c>
      <c r="K133" s="9">
        <v>72.312209418711561</v>
      </c>
      <c r="L133" s="8">
        <v>49.797601681900254</v>
      </c>
      <c r="M133" s="8">
        <v>40.853624468456886</v>
      </c>
      <c r="N133" s="10">
        <v>1.2189273859984937</v>
      </c>
      <c r="O133" s="10" t="s">
        <v>1165</v>
      </c>
      <c r="P133" s="62">
        <v>26.407162576269265</v>
      </c>
      <c r="Q133" s="45">
        <v>3</v>
      </c>
      <c r="R133" s="7">
        <v>3.1722169322291363</v>
      </c>
      <c r="S133" s="57">
        <v>-1.2443610443705257E-2</v>
      </c>
      <c r="T133" s="57">
        <v>2.512001147113732E-3</v>
      </c>
      <c r="U133" s="35">
        <v>69733.79377435385</v>
      </c>
      <c r="V133" s="6"/>
    </row>
    <row r="134" spans="1:22">
      <c r="A134">
        <v>127</v>
      </c>
      <c r="B134" t="s">
        <v>152</v>
      </c>
      <c r="C134" t="s">
        <v>338</v>
      </c>
      <c r="D134">
        <v>5</v>
      </c>
      <c r="E134" s="6">
        <v>8644.8289999999997</v>
      </c>
      <c r="F134">
        <v>2021</v>
      </c>
      <c r="G134" s="6">
        <v>61.619</v>
      </c>
      <c r="H134" s="6">
        <v>4.0365438461303711</v>
      </c>
      <c r="I134" s="7">
        <v>2.1585597770385752</v>
      </c>
      <c r="J134" s="8">
        <v>7.9210103211274312</v>
      </c>
      <c r="K134" s="9">
        <v>42.233131435977988</v>
      </c>
      <c r="L134" s="8">
        <v>19.718523699166681</v>
      </c>
      <c r="M134" s="8">
        <v>16.232028182732233</v>
      </c>
      <c r="N134" s="10">
        <v>1.2147911201967609</v>
      </c>
      <c r="O134" s="10" t="s">
        <v>1166</v>
      </c>
      <c r="P134" s="62">
        <v>26.31755342912918</v>
      </c>
      <c r="Q134" s="45">
        <v>1</v>
      </c>
      <c r="R134" s="7">
        <v>3.1722169322291363</v>
      </c>
      <c r="S134" s="57">
        <v>1.5995247850975849E-2</v>
      </c>
      <c r="T134" s="57">
        <v>2.2772986945370489E-2</v>
      </c>
      <c r="U134" s="35">
        <v>2136.6261884671567</v>
      </c>
      <c r="V134" s="6"/>
    </row>
    <row r="135" spans="1:22">
      <c r="A135">
        <v>128</v>
      </c>
      <c r="B135" t="s">
        <v>74</v>
      </c>
      <c r="C135" t="s">
        <v>260</v>
      </c>
      <c r="D135">
        <v>8</v>
      </c>
      <c r="E135" s="6">
        <v>7494.5780000000004</v>
      </c>
      <c r="F135">
        <v>2021</v>
      </c>
      <c r="G135" s="6">
        <v>85.472999999999999</v>
      </c>
      <c r="H135" s="6">
        <v>5.3215508460998535</v>
      </c>
      <c r="I135" s="7">
        <v>23.504988716506936</v>
      </c>
      <c r="J135" s="8">
        <v>9.2060173210969136</v>
      </c>
      <c r="K135" s="9">
        <v>68.086152621520014</v>
      </c>
      <c r="L135" s="8">
        <v>45.571544884708707</v>
      </c>
      <c r="M135" s="8">
        <v>37.578457122200589</v>
      </c>
      <c r="N135" s="10">
        <v>1.2127039898555592</v>
      </c>
      <c r="O135" s="10" t="s">
        <v>1167</v>
      </c>
      <c r="P135" s="62">
        <v>26.272337290029284</v>
      </c>
      <c r="Q135" s="45">
        <v>3</v>
      </c>
      <c r="R135" s="7">
        <v>3.1722169322291363</v>
      </c>
      <c r="S135" s="57">
        <v>-8.9419015219875612E-3</v>
      </c>
      <c r="T135" s="57">
        <v>8.7733151199439734E-3</v>
      </c>
      <c r="U135" s="35">
        <v>60037.445876895603</v>
      </c>
      <c r="V135" s="6"/>
    </row>
    <row r="136" spans="1:22">
      <c r="A136">
        <v>129</v>
      </c>
      <c r="B136" t="s">
        <v>156</v>
      </c>
      <c r="C136" t="s">
        <v>342</v>
      </c>
      <c r="D136">
        <v>7</v>
      </c>
      <c r="E136" s="6">
        <v>6341.8549999999996</v>
      </c>
      <c r="F136">
        <v>2021</v>
      </c>
      <c r="G136" s="6">
        <v>69.263999999999996</v>
      </c>
      <c r="H136" s="6">
        <v>5.4545291491917203</v>
      </c>
      <c r="I136" s="7">
        <v>14.230151746147179</v>
      </c>
      <c r="J136" s="8">
        <v>9.3389956241887795</v>
      </c>
      <c r="K136" s="9">
        <v>55.97135222178548</v>
      </c>
      <c r="L136" s="8">
        <v>33.456744484974173</v>
      </c>
      <c r="M136" s="8">
        <v>28.303620151840835</v>
      </c>
      <c r="N136" s="10">
        <v>1.182065909077648</v>
      </c>
      <c r="O136" s="10" t="s">
        <v>1168</v>
      </c>
      <c r="P136" s="62">
        <v>25.608585872659642</v>
      </c>
      <c r="Q136" s="45">
        <v>3</v>
      </c>
      <c r="R136" s="7">
        <v>3.1722169322291363</v>
      </c>
      <c r="S136" s="57">
        <v>2.2730841025483742E-2</v>
      </c>
      <c r="T136" s="57">
        <v>4.6381556517616281E-2</v>
      </c>
      <c r="U136" s="35" t="s">
        <v>693</v>
      </c>
      <c r="V136" s="6"/>
    </row>
    <row r="137" spans="1:22">
      <c r="A137">
        <v>130</v>
      </c>
      <c r="B137" t="s">
        <v>49</v>
      </c>
      <c r="C137" t="s">
        <v>235</v>
      </c>
      <c r="D137">
        <v>5</v>
      </c>
      <c r="E137" s="6">
        <v>95894.118000000002</v>
      </c>
      <c r="F137">
        <v>2021</v>
      </c>
      <c r="G137" s="6">
        <v>59.192999999999998</v>
      </c>
      <c r="H137" s="6">
        <v>3.8</v>
      </c>
      <c r="I137" s="7">
        <v>0.56590933359980622</v>
      </c>
      <c r="J137" s="8">
        <v>7.6844664749970599</v>
      </c>
      <c r="K137" s="9">
        <v>39.358825512985739</v>
      </c>
      <c r="L137" s="8">
        <v>16.844217776174432</v>
      </c>
      <c r="M137" s="8">
        <v>14.639377739293463</v>
      </c>
      <c r="N137" s="10">
        <v>1.1506102292150691</v>
      </c>
      <c r="O137" s="10" t="s">
        <v>1169</v>
      </c>
      <c r="P137" s="62">
        <v>24.92712177428945</v>
      </c>
      <c r="Q137" s="45">
        <v>1</v>
      </c>
      <c r="R137" s="7">
        <v>3.1722169322291363</v>
      </c>
      <c r="S137" s="57">
        <v>5.62189978603832E-3</v>
      </c>
      <c r="T137" s="57">
        <v>1.2471497816318781E-2</v>
      </c>
      <c r="U137" s="35">
        <v>1073.6432710427355</v>
      </c>
      <c r="V137" s="6"/>
    </row>
    <row r="138" spans="1:22">
      <c r="A138">
        <v>131</v>
      </c>
      <c r="B138" t="s">
        <v>153</v>
      </c>
      <c r="C138" t="s">
        <v>339</v>
      </c>
      <c r="D138">
        <v>1</v>
      </c>
      <c r="E138" s="6">
        <v>1525.663</v>
      </c>
      <c r="F138">
        <v>2021</v>
      </c>
      <c r="G138" s="6">
        <v>72.971000000000004</v>
      </c>
      <c r="H138" s="6">
        <v>6.2</v>
      </c>
      <c r="I138" s="7">
        <v>21.807663040969839</v>
      </c>
      <c r="J138" s="8">
        <v>10.084466474997061</v>
      </c>
      <c r="K138" s="9">
        <v>63.673875404859373</v>
      </c>
      <c r="L138" s="8">
        <v>41.159267668048066</v>
      </c>
      <c r="M138" s="8">
        <v>35.881131446663495</v>
      </c>
      <c r="N138" s="10">
        <v>1.1471006071597938</v>
      </c>
      <c r="O138" s="10" t="s">
        <v>1170</v>
      </c>
      <c r="P138" s="62">
        <v>24.8510884016214</v>
      </c>
      <c r="Q138" s="45">
        <v>3</v>
      </c>
      <c r="R138" s="7">
        <v>3.1722169322291363</v>
      </c>
      <c r="S138" s="57">
        <v>-4.089395093576631E-2</v>
      </c>
      <c r="T138" s="57">
        <v>-2.9297324762561288E-2</v>
      </c>
      <c r="U138" s="35">
        <v>23037.143296211056</v>
      </c>
      <c r="V138" s="6"/>
    </row>
    <row r="139" spans="1:22">
      <c r="A139">
        <v>132</v>
      </c>
      <c r="B139" t="s">
        <v>98</v>
      </c>
      <c r="C139" t="s">
        <v>284</v>
      </c>
      <c r="D139">
        <v>3</v>
      </c>
      <c r="E139" s="6">
        <v>639.32100000000003</v>
      </c>
      <c r="F139">
        <v>2021</v>
      </c>
      <c r="G139" s="6">
        <v>82.629000000000005</v>
      </c>
      <c r="H139" s="6">
        <v>7.0569823128836493</v>
      </c>
      <c r="I139" s="7">
        <v>34.907353300769834</v>
      </c>
      <c r="J139" s="8">
        <v>10.941448787880709</v>
      </c>
      <c r="K139" s="9">
        <v>78.228569300602103</v>
      </c>
      <c r="L139" s="8">
        <v>55.713961563790797</v>
      </c>
      <c r="M139" s="8">
        <v>48.980821706463487</v>
      </c>
      <c r="N139" s="10">
        <v>1.1374648203674134</v>
      </c>
      <c r="O139" s="10" t="s">
        <v>1171</v>
      </c>
      <c r="P139" s="62">
        <v>24.642336189389972</v>
      </c>
      <c r="Q139" s="45">
        <v>3</v>
      </c>
      <c r="R139" s="7">
        <v>3.1722169322291363</v>
      </c>
      <c r="S139" s="57">
        <v>-9.8403050831122572E-3</v>
      </c>
      <c r="T139" s="57">
        <v>-4.9977092130927738E-3</v>
      </c>
      <c r="U139" s="35">
        <v>115683.49370826466</v>
      </c>
      <c r="V139" s="6"/>
    </row>
    <row r="140" spans="1:22">
      <c r="A140">
        <v>133</v>
      </c>
      <c r="B140" t="s">
        <v>137</v>
      </c>
      <c r="C140" t="s">
        <v>323</v>
      </c>
      <c r="D140">
        <v>5</v>
      </c>
      <c r="E140" s="6">
        <v>8420.6409999999996</v>
      </c>
      <c r="F140">
        <v>2021</v>
      </c>
      <c r="G140" s="6">
        <v>60.061999999999998</v>
      </c>
      <c r="H140" s="6">
        <v>3.71429443359375</v>
      </c>
      <c r="I140" s="7">
        <v>0.88706303867065905</v>
      </c>
      <c r="J140" s="8">
        <v>7.5987609085908101</v>
      </c>
      <c r="K140" s="9">
        <v>39.491227071668924</v>
      </c>
      <c r="L140" s="8">
        <v>16.976619334857617</v>
      </c>
      <c r="M140" s="8">
        <v>14.960531444364316</v>
      </c>
      <c r="N140" s="10">
        <v>1.1347604460436977</v>
      </c>
      <c r="O140" s="10" t="s">
        <v>1172</v>
      </c>
      <c r="P140" s="62">
        <v>24.583747914769376</v>
      </c>
      <c r="Q140" s="45">
        <v>1</v>
      </c>
      <c r="R140" s="7">
        <v>3.1722169322291363</v>
      </c>
      <c r="S140" s="57">
        <v>2.3923262072589914E-3</v>
      </c>
      <c r="T140" s="57">
        <v>1.7178271770054914E-2</v>
      </c>
      <c r="U140" s="35">
        <v>1614.8598301377122</v>
      </c>
      <c r="V140" s="6"/>
    </row>
    <row r="141" spans="1:22">
      <c r="A141">
        <v>134</v>
      </c>
      <c r="B141" t="s">
        <v>89</v>
      </c>
      <c r="C141" t="s">
        <v>275</v>
      </c>
      <c r="D141">
        <v>4</v>
      </c>
      <c r="E141" s="6">
        <v>4250.1139999999996</v>
      </c>
      <c r="F141">
        <v>2021</v>
      </c>
      <c r="G141" s="6">
        <v>78.673000000000002</v>
      </c>
      <c r="H141" s="6">
        <v>6.1694602966308594</v>
      </c>
      <c r="I141" s="7">
        <v>28.839283323864009</v>
      </c>
      <c r="J141" s="8">
        <v>10.053926771627919</v>
      </c>
      <c r="K141" s="9">
        <v>68.441495047210921</v>
      </c>
      <c r="L141" s="8">
        <v>45.926887310399614</v>
      </c>
      <c r="M141" s="8">
        <v>42.912751729557669</v>
      </c>
      <c r="N141" s="10">
        <v>1.0702386926813143</v>
      </c>
      <c r="O141" s="10" t="s">
        <v>1173</v>
      </c>
      <c r="P141" s="62">
        <v>23.185931727916952</v>
      </c>
      <c r="Q141" s="45">
        <v>3</v>
      </c>
      <c r="R141" s="7">
        <v>3.1722169322291363</v>
      </c>
      <c r="S141" s="57">
        <v>-4.7777630679535721E-2</v>
      </c>
      <c r="T141" s="57">
        <v>-3.9805651408096637E-2</v>
      </c>
      <c r="U141" s="35">
        <v>45652.278400988987</v>
      </c>
      <c r="V141" s="6"/>
    </row>
    <row r="142" spans="1:22">
      <c r="A142">
        <v>135</v>
      </c>
      <c r="B142" t="s">
        <v>102</v>
      </c>
      <c r="C142" t="s">
        <v>288</v>
      </c>
      <c r="D142">
        <v>5</v>
      </c>
      <c r="E142" s="6">
        <v>21904.983</v>
      </c>
      <c r="F142">
        <v>2021</v>
      </c>
      <c r="G142" s="6">
        <v>58.941000000000003</v>
      </c>
      <c r="H142" s="6">
        <v>4.113095760345459</v>
      </c>
      <c r="I142" s="7">
        <v>3.7643021272072774</v>
      </c>
      <c r="J142" s="8">
        <v>7.9975622353425191</v>
      </c>
      <c r="K142" s="9">
        <v>40.788072921999856</v>
      </c>
      <c r="L142" s="8">
        <v>18.273465185188549</v>
      </c>
      <c r="M142" s="8">
        <v>17.837770532900933</v>
      </c>
      <c r="N142" s="10">
        <v>1.0244253984254366</v>
      </c>
      <c r="O142" s="10" t="s">
        <v>1174</v>
      </c>
      <c r="P142" s="62">
        <v>22.193420505783394</v>
      </c>
      <c r="Q142" s="45">
        <v>2</v>
      </c>
      <c r="R142" s="7">
        <v>3.1722169322291363</v>
      </c>
      <c r="S142" s="57">
        <v>1.7149073759826806E-3</v>
      </c>
      <c r="T142" s="57">
        <v>1.6589763035011671E-2</v>
      </c>
      <c r="U142" s="35">
        <v>2120.6233012301118</v>
      </c>
      <c r="V142" s="6"/>
    </row>
    <row r="143" spans="1:22">
      <c r="A143">
        <v>136</v>
      </c>
      <c r="B143" t="s">
        <v>113</v>
      </c>
      <c r="C143" t="s">
        <v>299</v>
      </c>
      <c r="D143">
        <v>5</v>
      </c>
      <c r="E143" s="6">
        <v>2530.1509999999998</v>
      </c>
      <c r="F143">
        <v>2021</v>
      </c>
      <c r="G143" s="6">
        <v>59.268999999999998</v>
      </c>
      <c r="H143" s="6">
        <v>4.4912071228027344</v>
      </c>
      <c r="I143" s="7">
        <v>6.2186195466141747</v>
      </c>
      <c r="J143" s="8">
        <v>8.3756735977997945</v>
      </c>
      <c r="K143" s="9">
        <v>42.954177066861099</v>
      </c>
      <c r="L143" s="8">
        <v>20.439569330049792</v>
      </c>
      <c r="M143" s="8">
        <v>20.292087952307831</v>
      </c>
      <c r="N143" s="10">
        <v>1.0072679252173844</v>
      </c>
      <c r="O143" s="10" t="s">
        <v>1175</v>
      </c>
      <c r="P143" s="62">
        <v>21.821716506343037</v>
      </c>
      <c r="Q143" s="45">
        <v>2</v>
      </c>
      <c r="R143" s="7">
        <v>3.1722169322291363</v>
      </c>
      <c r="S143" s="57">
        <v>-3.8969468375984626E-2</v>
      </c>
      <c r="T143" s="57">
        <v>-1.9729887034894863E-2</v>
      </c>
      <c r="U143" s="35">
        <v>9208.5830291536986</v>
      </c>
      <c r="V143" s="6"/>
    </row>
    <row r="144" spans="1:22">
      <c r="A144">
        <v>137</v>
      </c>
      <c r="B144" t="s">
        <v>119</v>
      </c>
      <c r="C144" t="s">
        <v>305</v>
      </c>
      <c r="D144">
        <v>5</v>
      </c>
      <c r="E144" s="6">
        <v>213401.323</v>
      </c>
      <c r="F144">
        <v>2021</v>
      </c>
      <c r="G144" s="6">
        <v>52.676000000000002</v>
      </c>
      <c r="H144" s="6">
        <v>4.4792656898498535</v>
      </c>
      <c r="I144" s="7">
        <v>1.5473560576837091</v>
      </c>
      <c r="J144" s="8">
        <v>8.3637321648469136</v>
      </c>
      <c r="K144" s="9">
        <v>38.121586352461911</v>
      </c>
      <c r="L144" s="8">
        <v>15.606978615650604</v>
      </c>
      <c r="M144" s="8">
        <v>15.620824463377366</v>
      </c>
      <c r="N144" s="10">
        <v>0.99911362887668176</v>
      </c>
      <c r="O144" s="10" t="s">
        <v>1176</v>
      </c>
      <c r="P144" s="62">
        <v>21.645059691804722</v>
      </c>
      <c r="Q144" s="45">
        <v>1</v>
      </c>
      <c r="R144" s="7">
        <v>3.1722169322291363</v>
      </c>
      <c r="S144" s="57">
        <v>-1.6814445080297502E-2</v>
      </c>
      <c r="T144" s="57">
        <v>-8.5457291390863555E-3</v>
      </c>
      <c r="U144" s="35">
        <v>4922.6324522863542</v>
      </c>
      <c r="V144" s="6"/>
    </row>
    <row r="145" spans="1:22">
      <c r="A145">
        <v>138</v>
      </c>
      <c r="B145" t="s">
        <v>108</v>
      </c>
      <c r="C145" t="s">
        <v>294</v>
      </c>
      <c r="D145">
        <v>8</v>
      </c>
      <c r="E145" s="6">
        <v>3347.7820000000002</v>
      </c>
      <c r="F145">
        <v>2021</v>
      </c>
      <c r="G145" s="6">
        <v>70.974999999999994</v>
      </c>
      <c r="H145" s="6">
        <v>5.721034049987793</v>
      </c>
      <c r="I145" s="7">
        <v>24.674599586231245</v>
      </c>
      <c r="J145" s="8">
        <v>9.6055005249848531</v>
      </c>
      <c r="K145" s="9">
        <v>58.990687838153072</v>
      </c>
      <c r="L145" s="8">
        <v>36.476080101341765</v>
      </c>
      <c r="M145" s="8">
        <v>38.748067991924898</v>
      </c>
      <c r="N145" s="10">
        <v>0.94136513100326402</v>
      </c>
      <c r="O145" s="10" t="s">
        <v>1177</v>
      </c>
      <c r="P145" s="62">
        <v>20.393981088275368</v>
      </c>
      <c r="Q145" s="45">
        <v>3</v>
      </c>
      <c r="R145" s="7">
        <v>3.1722169322291363</v>
      </c>
      <c r="S145" s="57">
        <v>1.4536106599031887E-2</v>
      </c>
      <c r="T145" s="57">
        <v>4.0552277474787513E-2</v>
      </c>
      <c r="U145" s="35">
        <v>11668.430417588181</v>
      </c>
      <c r="V145" s="6"/>
    </row>
    <row r="146" spans="1:22">
      <c r="A146">
        <v>139</v>
      </c>
      <c r="B146" t="s">
        <v>169</v>
      </c>
      <c r="C146" t="s">
        <v>355</v>
      </c>
      <c r="D146">
        <v>5</v>
      </c>
      <c r="E146" s="6">
        <v>15993.523999999999</v>
      </c>
      <c r="F146">
        <v>2021</v>
      </c>
      <c r="G146" s="6">
        <v>59.253</v>
      </c>
      <c r="H146" s="6">
        <v>3.1545782089233398</v>
      </c>
      <c r="I146" s="7">
        <v>0.82109229486465451</v>
      </c>
      <c r="J146" s="8">
        <v>7.0390446839203999</v>
      </c>
      <c r="K146" s="9">
        <v>36.089604663014647</v>
      </c>
      <c r="L146" s="8">
        <v>13.57499692620334</v>
      </c>
      <c r="M146" s="8">
        <v>14.89456070055831</v>
      </c>
      <c r="N146" s="10">
        <v>0.91140633141966332</v>
      </c>
      <c r="O146" s="10" t="s">
        <v>1178</v>
      </c>
      <c r="P146" s="61">
        <v>19.744945796853184</v>
      </c>
      <c r="Q146" s="45">
        <v>1</v>
      </c>
      <c r="R146" s="7">
        <v>3.1722169322291363</v>
      </c>
      <c r="S146" s="57">
        <v>-3.2408711060070351E-2</v>
      </c>
      <c r="T146" s="57">
        <v>-1.0976932157446348E-2</v>
      </c>
      <c r="U146" s="35">
        <v>2115.1445549070004</v>
      </c>
      <c r="V146" s="6"/>
    </row>
    <row r="147" spans="1:22">
      <c r="A147">
        <v>140</v>
      </c>
      <c r="B147" t="s">
        <v>93</v>
      </c>
      <c r="C147" t="s">
        <v>279</v>
      </c>
      <c r="D147">
        <v>4</v>
      </c>
      <c r="E147" s="6">
        <v>5592.6310000000003</v>
      </c>
      <c r="F147">
        <v>2021</v>
      </c>
      <c r="G147" s="6">
        <v>75.046999999999997</v>
      </c>
      <c r="H147" s="6">
        <v>2.1788094043731689</v>
      </c>
      <c r="I147" s="7">
        <v>4.9066583125009524</v>
      </c>
      <c r="J147" s="8">
        <v>6.063275879370229</v>
      </c>
      <c r="K147" s="9">
        <v>39.373019686453787</v>
      </c>
      <c r="L147" s="8">
        <v>16.85841194964248</v>
      </c>
      <c r="M147" s="8">
        <v>18.980126718194608</v>
      </c>
      <c r="N147" s="10">
        <v>0.88821387759660098</v>
      </c>
      <c r="O147" s="10" t="s">
        <v>1179</v>
      </c>
      <c r="P147" s="61">
        <v>19.242498394585219</v>
      </c>
      <c r="Q147" s="45">
        <v>2</v>
      </c>
      <c r="R147" s="7">
        <v>3.1722169322291363</v>
      </c>
      <c r="S147" s="57">
        <v>-4.9616162982351324E-2</v>
      </c>
      <c r="T147" s="57">
        <v>-3.2678905965069505E-4</v>
      </c>
      <c r="U147" s="35">
        <v>12986.912832506738</v>
      </c>
      <c r="V147" s="6"/>
    </row>
    <row r="148" spans="1:22">
      <c r="A148">
        <v>141</v>
      </c>
      <c r="B148" t="s">
        <v>168</v>
      </c>
      <c r="C148" t="s">
        <v>354</v>
      </c>
      <c r="D148">
        <v>5</v>
      </c>
      <c r="E148" s="6">
        <v>19473.125</v>
      </c>
      <c r="F148">
        <v>2021</v>
      </c>
      <c r="G148" s="6">
        <v>61.222999999999999</v>
      </c>
      <c r="H148" s="6">
        <v>3.0821549892425537</v>
      </c>
      <c r="I148" s="7">
        <v>2.2303057388296121</v>
      </c>
      <c r="J148" s="8">
        <v>6.9666214642396138</v>
      </c>
      <c r="K148" s="9">
        <v>36.905821687172022</v>
      </c>
      <c r="L148" s="8">
        <v>14.391213950360715</v>
      </c>
      <c r="M148" s="8">
        <v>16.303774144523267</v>
      </c>
      <c r="N148" s="10">
        <v>0.88269218052158704</v>
      </c>
      <c r="O148" s="10" t="s">
        <v>1180</v>
      </c>
      <c r="P148" s="61">
        <v>19.12287490098608</v>
      </c>
      <c r="Q148" s="45">
        <v>1</v>
      </c>
      <c r="R148" s="7">
        <v>3.1722169322291363</v>
      </c>
      <c r="S148" s="57">
        <v>-1.4828345960961312E-2</v>
      </c>
      <c r="T148" s="57">
        <v>-1.1186844148774484E-3</v>
      </c>
      <c r="U148" s="35">
        <v>3236.7889807777906</v>
      </c>
      <c r="V148" s="6"/>
    </row>
    <row r="149" spans="1:22">
      <c r="A149">
        <v>142</v>
      </c>
      <c r="B149" t="s">
        <v>130</v>
      </c>
      <c r="C149" t="s">
        <v>316</v>
      </c>
      <c r="D149">
        <v>4</v>
      </c>
      <c r="E149" s="6">
        <v>2688.2350000000001</v>
      </c>
      <c r="F149">
        <v>2021</v>
      </c>
      <c r="G149" s="6">
        <v>79.272000000000006</v>
      </c>
      <c r="H149" s="6">
        <v>6.5</v>
      </c>
      <c r="I149" s="7">
        <v>42.201008770732898</v>
      </c>
      <c r="J149" s="8">
        <v>10.38446647499706</v>
      </c>
      <c r="K149" s="9">
        <v>71.229855424101814</v>
      </c>
      <c r="L149" s="8">
        <v>48.715247687290507</v>
      </c>
      <c r="M149" s="8">
        <v>56.274477176426558</v>
      </c>
      <c r="N149" s="10">
        <v>0.86567215070809012</v>
      </c>
      <c r="O149" s="10" t="s">
        <v>1181</v>
      </c>
      <c r="P149" s="61">
        <v>18.754148511292414</v>
      </c>
      <c r="Q149" s="45">
        <v>3</v>
      </c>
      <c r="R149" s="7">
        <v>3.1722169322291363</v>
      </c>
      <c r="S149" s="57">
        <v>-2.298384122817556E-2</v>
      </c>
      <c r="T149" s="57">
        <v>-2.3961756685165852E-2</v>
      </c>
      <c r="U149" s="35">
        <v>92862.571798069766</v>
      </c>
      <c r="V149" s="6"/>
    </row>
    <row r="150" spans="1:22">
      <c r="A150">
        <v>143</v>
      </c>
      <c r="B150" t="s">
        <v>43</v>
      </c>
      <c r="C150" t="s">
        <v>229</v>
      </c>
      <c r="D150">
        <v>5</v>
      </c>
      <c r="E150" s="6">
        <v>17179.740000000002</v>
      </c>
      <c r="F150">
        <v>2021</v>
      </c>
      <c r="G150" s="6">
        <v>52.524999999999999</v>
      </c>
      <c r="H150" s="6">
        <v>4.4000000000000004</v>
      </c>
      <c r="I150" s="7">
        <v>3.8823529332160973</v>
      </c>
      <c r="J150" s="8">
        <v>8.2844664749970605</v>
      </c>
      <c r="K150" s="9">
        <v>37.652053294490138</v>
      </c>
      <c r="L150" s="8">
        <v>15.137445557678831</v>
      </c>
      <c r="M150" s="8">
        <v>17.955821338909754</v>
      </c>
      <c r="N150" s="10">
        <v>0.8430383256752737</v>
      </c>
      <c r="O150" s="10" t="s">
        <v>1182</v>
      </c>
      <c r="P150" s="61">
        <v>18.263803389646952</v>
      </c>
      <c r="Q150" s="45">
        <v>2</v>
      </c>
      <c r="R150" s="7">
        <v>3.1722169322291363</v>
      </c>
      <c r="S150" s="57">
        <v>-2.9869324011131348E-2</v>
      </c>
      <c r="T150" s="57">
        <v>-2.4287968614830995E-2</v>
      </c>
      <c r="U150" s="35">
        <v>1425.4945124539749</v>
      </c>
      <c r="V150" s="6"/>
    </row>
    <row r="151" spans="1:22">
      <c r="A151">
        <v>144</v>
      </c>
      <c r="B151" t="s">
        <v>18</v>
      </c>
      <c r="C151" t="s">
        <v>204</v>
      </c>
      <c r="D151">
        <v>6</v>
      </c>
      <c r="E151" s="6">
        <v>40099.462</v>
      </c>
      <c r="F151">
        <v>2021</v>
      </c>
      <c r="G151" s="6">
        <v>61.981999999999999</v>
      </c>
      <c r="H151" s="6">
        <v>2.4360344409942627</v>
      </c>
      <c r="I151" s="7">
        <v>1.139634579187635</v>
      </c>
      <c r="J151" s="8">
        <v>6.3205009159913228</v>
      </c>
      <c r="K151" s="9">
        <v>33.898083344818616</v>
      </c>
      <c r="L151" s="8">
        <v>11.383475608007309</v>
      </c>
      <c r="M151" s="8">
        <v>15.213102984881292</v>
      </c>
      <c r="N151" s="10">
        <v>0.74826783328293722</v>
      </c>
      <c r="O151" s="10" t="s">
        <v>1183</v>
      </c>
      <c r="P151" s="61">
        <v>16.210670587164646</v>
      </c>
      <c r="Q151" s="45">
        <v>1</v>
      </c>
      <c r="R151" s="7">
        <v>3.1722169322291363</v>
      </c>
      <c r="S151" s="57">
        <v>-1.5935007291839581E-2</v>
      </c>
      <c r="T151" s="57">
        <v>-3.3644566192451851E-3</v>
      </c>
      <c r="U151" s="35">
        <v>1517.0162662229004</v>
      </c>
      <c r="V151" s="6"/>
    </row>
    <row r="152" spans="1:22">
      <c r="A152">
        <v>145</v>
      </c>
      <c r="B152" t="s">
        <v>94</v>
      </c>
      <c r="C152" t="s">
        <v>280</v>
      </c>
      <c r="D152">
        <v>5</v>
      </c>
      <c r="E152" s="6">
        <v>2281.4540000000002</v>
      </c>
      <c r="F152">
        <v>2021</v>
      </c>
      <c r="G152" s="6">
        <v>53.061999999999998</v>
      </c>
      <c r="H152" s="6">
        <v>3.7</v>
      </c>
      <c r="I152" s="7">
        <v>3.0372155941963195</v>
      </c>
      <c r="J152" s="8">
        <v>7.5844664749970603</v>
      </c>
      <c r="K152" s="9">
        <v>34.823042278792656</v>
      </c>
      <c r="L152" s="8">
        <v>12.308434541981349</v>
      </c>
      <c r="M152" s="8">
        <v>17.110683999889975</v>
      </c>
      <c r="N152" s="10">
        <v>0.71934205213891478</v>
      </c>
      <c r="O152" s="10" t="s">
        <v>1184</v>
      </c>
      <c r="P152" s="61">
        <v>15.584014878145464</v>
      </c>
      <c r="Q152" s="45">
        <v>1</v>
      </c>
      <c r="R152" s="7">
        <v>3.1722169322291363</v>
      </c>
      <c r="S152" s="57">
        <v>-3.9618607018834628E-2</v>
      </c>
      <c r="T152" s="57">
        <v>-3.0129993661032545E-2</v>
      </c>
      <c r="U152" s="35">
        <v>2292.8527189440197</v>
      </c>
      <c r="V152" s="6"/>
    </row>
    <row r="153" spans="1:22">
      <c r="A153">
        <v>146</v>
      </c>
      <c r="B153" t="s">
        <v>34</v>
      </c>
      <c r="C153" t="s">
        <v>220</v>
      </c>
      <c r="D153">
        <v>5</v>
      </c>
      <c r="E153" s="6">
        <v>2588.4229999999998</v>
      </c>
      <c r="F153">
        <v>2021</v>
      </c>
      <c r="G153" s="6">
        <v>61.140999999999998</v>
      </c>
      <c r="H153" s="6">
        <v>3.5</v>
      </c>
      <c r="I153" s="7">
        <v>10.277935505807877</v>
      </c>
      <c r="J153" s="8">
        <v>7.3844664749970601</v>
      </c>
      <c r="K153" s="9">
        <v>39.066969153792577</v>
      </c>
      <c r="L153" s="8">
        <v>16.55236141698127</v>
      </c>
      <c r="M153" s="8">
        <v>24.351403911501535</v>
      </c>
      <c r="N153" s="10">
        <v>0.67972924588398542</v>
      </c>
      <c r="O153" s="10" t="s">
        <v>1185</v>
      </c>
      <c r="P153" s="61">
        <v>14.725832654255822</v>
      </c>
      <c r="Q153" s="45">
        <v>3</v>
      </c>
      <c r="R153" s="7">
        <v>3.1722169322291363</v>
      </c>
      <c r="S153" s="57">
        <v>-1.3268938252575148E-2</v>
      </c>
      <c r="T153" s="57">
        <v>1.6985805863730226E-2</v>
      </c>
      <c r="U153" s="35">
        <v>14907.085768038567</v>
      </c>
    </row>
    <row r="154" spans="1:22">
      <c r="A154">
        <v>147</v>
      </c>
      <c r="B154" t="s">
        <v>42</v>
      </c>
      <c r="C154" t="s">
        <v>228</v>
      </c>
      <c r="D154">
        <v>5</v>
      </c>
      <c r="E154" s="6">
        <v>5457.1540000000005</v>
      </c>
      <c r="F154">
        <v>2021</v>
      </c>
      <c r="G154" s="6">
        <v>53.895000000000003</v>
      </c>
      <c r="H154" s="6">
        <v>3.1</v>
      </c>
      <c r="I154" s="7">
        <v>1.8322907772055892</v>
      </c>
      <c r="J154" s="8">
        <v>6.9844664749970597</v>
      </c>
      <c r="K154" s="9">
        <v>32.571650959837214</v>
      </c>
      <c r="L154" s="8">
        <v>10.057043223025907</v>
      </c>
      <c r="M154" s="8">
        <v>15.905759182899246</v>
      </c>
      <c r="N154" s="10">
        <v>0.6322894184037775</v>
      </c>
      <c r="O154" s="10" t="s">
        <v>1186</v>
      </c>
      <c r="P154" s="61">
        <v>13.698083789762293</v>
      </c>
      <c r="Q154" s="45">
        <v>1</v>
      </c>
      <c r="R154" s="7">
        <v>3.1722169322291363</v>
      </c>
      <c r="S154" s="57">
        <v>8.9784450952757229E-3</v>
      </c>
      <c r="T154" s="57">
        <v>1.7387178725113347E-2</v>
      </c>
      <c r="U154" s="35">
        <v>837.50468572537579</v>
      </c>
    </row>
    <row r="155" spans="1:22">
      <c r="A155">
        <v>146</v>
      </c>
      <c r="B155" t="s">
        <v>18</v>
      </c>
      <c r="C155" t="s">
        <v>204</v>
      </c>
      <c r="D155">
        <v>6</v>
      </c>
      <c r="E155" s="6">
        <v>38972.230000000003</v>
      </c>
      <c r="F155">
        <v>2020</v>
      </c>
      <c r="G155" s="6">
        <v>62.575000000000003</v>
      </c>
      <c r="H155" s="6">
        <v>2.4</v>
      </c>
      <c r="I155" s="7">
        <v>1.1076748371124301</v>
      </c>
      <c r="J155" s="8">
        <v>6.2844664749970605</v>
      </c>
      <c r="K155" s="9">
        <v>34.027287533145028</v>
      </c>
      <c r="L155" s="8">
        <v>11.512679796333721</v>
      </c>
      <c r="M155" s="8">
        <v>15.181143242806087</v>
      </c>
      <c r="N155" s="10">
        <v>0.75835394029295211</v>
      </c>
      <c r="O155" s="10" t="s">
        <v>1187</v>
      </c>
      <c r="P155" s="14">
        <v>16.455518840589747</v>
      </c>
      <c r="Q155" s="45">
        <v>1</v>
      </c>
      <c r="R155" s="7">
        <v>3.1998661876922285</v>
      </c>
      <c r="S155" s="7"/>
      <c r="T155" s="7"/>
      <c r="U155" s="35">
        <v>1968.3410015211643</v>
      </c>
    </row>
    <row r="156" spans="1:22">
      <c r="A156">
        <v>26</v>
      </c>
      <c r="B156" t="s">
        <v>19</v>
      </c>
      <c r="C156" t="s">
        <v>205</v>
      </c>
      <c r="D156">
        <v>7</v>
      </c>
      <c r="E156" s="6">
        <v>2866.8490000000002</v>
      </c>
      <c r="F156">
        <v>2020</v>
      </c>
      <c r="G156" s="6">
        <v>76.989000000000004</v>
      </c>
      <c r="H156" s="6">
        <v>5.3649096488952637</v>
      </c>
      <c r="I156" s="7">
        <v>3.44864773750305</v>
      </c>
      <c r="J156" s="8">
        <v>9.2493761238923238</v>
      </c>
      <c r="K156" s="9">
        <v>61.616805370399753</v>
      </c>
      <c r="L156" s="8">
        <v>39.102197633588446</v>
      </c>
      <c r="M156" s="8">
        <v>17.522116143196705</v>
      </c>
      <c r="N156" s="10">
        <v>2.2315910540731472</v>
      </c>
      <c r="O156" s="10" t="s">
        <v>1188</v>
      </c>
      <c r="P156" s="14">
        <v>48.423284542579822</v>
      </c>
      <c r="Q156" s="45">
        <v>2</v>
      </c>
      <c r="R156" s="7">
        <v>3.1998661876922285</v>
      </c>
      <c r="S156" s="7"/>
      <c r="T156" s="7"/>
      <c r="U156" s="35">
        <v>13278.369768708613</v>
      </c>
    </row>
    <row r="157" spans="1:22">
      <c r="A157">
        <v>30</v>
      </c>
      <c r="B157" t="s">
        <v>20</v>
      </c>
      <c r="C157" t="s">
        <v>206</v>
      </c>
      <c r="D157">
        <v>4</v>
      </c>
      <c r="E157" s="6">
        <v>43451.665999999997</v>
      </c>
      <c r="F157">
        <v>2020</v>
      </c>
      <c r="G157" s="6">
        <v>74.453000000000003</v>
      </c>
      <c r="H157" s="6">
        <v>5.4377551078796387</v>
      </c>
      <c r="I157" s="7">
        <v>3.05937623977661</v>
      </c>
      <c r="J157" s="8">
        <v>9.3222215828766988</v>
      </c>
      <c r="K157" s="9">
        <v>60.05645349651288</v>
      </c>
      <c r="L157" s="8">
        <v>37.541845759701573</v>
      </c>
      <c r="M157" s="8">
        <v>17.132844645470268</v>
      </c>
      <c r="N157" s="10">
        <v>2.1912208122208834</v>
      </c>
      <c r="O157" s="10" t="s">
        <v>1189</v>
      </c>
      <c r="P157" s="14">
        <v>47.547290840823003</v>
      </c>
      <c r="Q157" s="45">
        <v>1</v>
      </c>
      <c r="R157" s="7">
        <v>3.1998661876922285</v>
      </c>
      <c r="S157" s="7"/>
      <c r="T157" s="7"/>
      <c r="U157" s="35">
        <v>10844.770763706258</v>
      </c>
    </row>
    <row r="158" spans="1:22">
      <c r="A158">
        <v>40</v>
      </c>
      <c r="B158" t="s">
        <v>21</v>
      </c>
      <c r="C158" t="s">
        <v>207</v>
      </c>
      <c r="D158">
        <v>1</v>
      </c>
      <c r="E158" s="6">
        <v>45036.031999999999</v>
      </c>
      <c r="F158">
        <v>2020</v>
      </c>
      <c r="G158" s="6">
        <v>75.891999999999996</v>
      </c>
      <c r="H158" s="6">
        <v>5.9005670547485352</v>
      </c>
      <c r="I158" s="7">
        <v>6.1007242202758798</v>
      </c>
      <c r="J158" s="8">
        <v>9.7850335297455953</v>
      </c>
      <c r="K158" s="9">
        <v>64.256397743263605</v>
      </c>
      <c r="L158" s="8">
        <v>41.741790006452298</v>
      </c>
      <c r="M158" s="8">
        <v>20.174192625969535</v>
      </c>
      <c r="N158" s="10">
        <v>2.0690686750318594</v>
      </c>
      <c r="O158" s="10" t="s">
        <v>1190</v>
      </c>
      <c r="P158" s="14">
        <v>44.896712149089964</v>
      </c>
      <c r="Q158" s="45">
        <v>2</v>
      </c>
      <c r="R158" s="7">
        <v>3.1998661876922285</v>
      </c>
      <c r="S158" s="7"/>
      <c r="T158" s="7"/>
      <c r="U158" s="35">
        <v>19685.215869505017</v>
      </c>
    </row>
    <row r="159" spans="1:22">
      <c r="A159">
        <v>44</v>
      </c>
      <c r="B159" t="s">
        <v>22</v>
      </c>
      <c r="C159" t="s">
        <v>208</v>
      </c>
      <c r="D159">
        <v>7</v>
      </c>
      <c r="E159" s="6">
        <v>2805.6080000000002</v>
      </c>
      <c r="F159">
        <v>2020</v>
      </c>
      <c r="G159" s="6">
        <v>72.173000000000002</v>
      </c>
      <c r="H159" s="6">
        <v>5.4</v>
      </c>
      <c r="I159" s="7">
        <v>3.26406669616699</v>
      </c>
      <c r="J159" s="8">
        <v>9.2844664749970605</v>
      </c>
      <c r="K159" s="9">
        <v>57.981543073435667</v>
      </c>
      <c r="L159" s="8">
        <v>35.46693533662436</v>
      </c>
      <c r="M159" s="8">
        <v>17.337535101860645</v>
      </c>
      <c r="N159" s="10">
        <v>2.0456734552086409</v>
      </c>
      <c r="O159" s="10" t="s">
        <v>1191</v>
      </c>
      <c r="P159" s="14">
        <v>44.38905937625411</v>
      </c>
      <c r="Q159" s="45">
        <v>2</v>
      </c>
      <c r="R159" s="7">
        <v>3.1998661876922285</v>
      </c>
      <c r="S159" s="7"/>
      <c r="T159" s="7"/>
      <c r="U159" s="35">
        <v>13357.697063857249</v>
      </c>
    </row>
    <row r="160" spans="1:22">
      <c r="A160">
        <v>69</v>
      </c>
      <c r="B160" t="s">
        <v>23</v>
      </c>
      <c r="C160" t="s">
        <v>209</v>
      </c>
      <c r="D160">
        <v>2</v>
      </c>
      <c r="E160" s="6">
        <v>25670.050999999999</v>
      </c>
      <c r="F160">
        <v>2020</v>
      </c>
      <c r="G160" s="6">
        <v>84.323999999999998</v>
      </c>
      <c r="H160" s="6">
        <v>7.1373677253723145</v>
      </c>
      <c r="I160" s="7">
        <v>17.409099578857401</v>
      </c>
      <c r="J160" s="8">
        <v>11.021834200369375</v>
      </c>
      <c r="K160" s="9">
        <v>80.419826563636846</v>
      </c>
      <c r="L160" s="8">
        <v>57.905218826825539</v>
      </c>
      <c r="M160" s="8">
        <v>31.482567984551057</v>
      </c>
      <c r="N160" s="10">
        <v>1.8392787670700959</v>
      </c>
      <c r="O160" s="10" t="s">
        <v>1192</v>
      </c>
      <c r="P160" s="14">
        <v>39.91050193914306</v>
      </c>
      <c r="Q160" s="45">
        <v>3</v>
      </c>
      <c r="R160" s="7">
        <v>3.1998661876922285</v>
      </c>
      <c r="S160" s="7"/>
      <c r="T160" s="7"/>
      <c r="U160" s="35">
        <v>48747.851714513286</v>
      </c>
    </row>
    <row r="161" spans="1:21">
      <c r="A161">
        <v>34</v>
      </c>
      <c r="B161" t="s">
        <v>24</v>
      </c>
      <c r="C161" t="s">
        <v>210</v>
      </c>
      <c r="D161">
        <v>3</v>
      </c>
      <c r="E161" s="6">
        <v>8907.777</v>
      </c>
      <c r="F161">
        <v>2020</v>
      </c>
      <c r="G161" s="6">
        <v>81.504000000000005</v>
      </c>
      <c r="H161" s="6">
        <v>7.2134890556335449</v>
      </c>
      <c r="I161" s="7">
        <v>11.732872962951699</v>
      </c>
      <c r="J161" s="8">
        <v>11.097955530630605</v>
      </c>
      <c r="K161" s="9">
        <v>78.267229760770789</v>
      </c>
      <c r="L161" s="8">
        <v>55.752622023959482</v>
      </c>
      <c r="M161" s="8">
        <v>25.806341368645356</v>
      </c>
      <c r="N161" s="10">
        <v>2.1604233326812761</v>
      </c>
      <c r="O161" s="10" t="s">
        <v>1193</v>
      </c>
      <c r="P161" s="14">
        <v>46.879016466708308</v>
      </c>
      <c r="Q161" s="45">
        <v>3</v>
      </c>
      <c r="R161" s="7">
        <v>3.1998661876922285</v>
      </c>
      <c r="S161" s="7"/>
      <c r="T161" s="7"/>
      <c r="U161" s="35">
        <v>51988.415829793303</v>
      </c>
    </row>
    <row r="162" spans="1:21">
      <c r="A162">
        <v>107</v>
      </c>
      <c r="B162" t="s">
        <v>25</v>
      </c>
      <c r="C162" t="s">
        <v>211</v>
      </c>
      <c r="D162">
        <v>7</v>
      </c>
      <c r="E162" s="6">
        <v>10284.950999999999</v>
      </c>
      <c r="F162">
        <v>2020</v>
      </c>
      <c r="G162" s="6">
        <v>66.867999999999995</v>
      </c>
      <c r="H162" s="6">
        <v>5.2</v>
      </c>
      <c r="I162" s="7">
        <v>5.8435368537902797</v>
      </c>
      <c r="J162" s="8">
        <v>9.0844664749970612</v>
      </c>
      <c r="K162" s="9">
        <v>52.56247652589969</v>
      </c>
      <c r="L162" s="8">
        <v>30.047868789088383</v>
      </c>
      <c r="M162" s="8">
        <v>19.917005259483936</v>
      </c>
      <c r="N162" s="10">
        <v>1.508653956637402</v>
      </c>
      <c r="O162" s="10" t="s">
        <v>1194</v>
      </c>
      <c r="P162" s="14">
        <v>32.736275620572201</v>
      </c>
      <c r="Q162" s="45">
        <v>2</v>
      </c>
      <c r="R162" s="7">
        <v>3.1998661876922285</v>
      </c>
      <c r="S162" s="7"/>
      <c r="T162" s="7"/>
      <c r="U162" s="35">
        <v>13726.769657688519</v>
      </c>
    </row>
    <row r="163" spans="1:21">
      <c r="A163">
        <v>82</v>
      </c>
      <c r="B163" t="s">
        <v>26</v>
      </c>
      <c r="C163" t="s">
        <v>212</v>
      </c>
      <c r="D163">
        <v>4</v>
      </c>
      <c r="E163" s="6">
        <v>1477.4690000000001</v>
      </c>
      <c r="F163">
        <v>2020</v>
      </c>
      <c r="G163" s="6">
        <v>79.174000000000007</v>
      </c>
      <c r="H163" s="6">
        <v>6.1731758117675781</v>
      </c>
      <c r="I163" s="7">
        <v>12.7187061309815</v>
      </c>
      <c r="J163" s="8">
        <v>10.057642286764638</v>
      </c>
      <c r="K163" s="9">
        <v>68.902793692850153</v>
      </c>
      <c r="L163" s="8">
        <v>46.388185956038846</v>
      </c>
      <c r="M163" s="8">
        <v>26.792174536675155</v>
      </c>
      <c r="N163" s="10">
        <v>1.7314080233591786</v>
      </c>
      <c r="O163" s="10" t="s">
        <v>1195</v>
      </c>
      <c r="P163" s="14">
        <v>37.569815142160479</v>
      </c>
      <c r="Q163" s="45">
        <v>3</v>
      </c>
      <c r="R163" s="7">
        <v>3.1998661876922285</v>
      </c>
      <c r="S163" s="7"/>
      <c r="T163" s="7"/>
      <c r="U163" s="35">
        <v>47994.414292422567</v>
      </c>
    </row>
    <row r="164" spans="1:21">
      <c r="A164">
        <v>24</v>
      </c>
      <c r="B164" t="s">
        <v>27</v>
      </c>
      <c r="C164" t="s">
        <v>213</v>
      </c>
      <c r="D164">
        <v>6</v>
      </c>
      <c r="E164" s="6">
        <v>167420.951</v>
      </c>
      <c r="F164">
        <v>2020</v>
      </c>
      <c r="G164" s="6">
        <v>71.968000000000004</v>
      </c>
      <c r="H164" s="6">
        <v>5.2799868583679199</v>
      </c>
      <c r="I164" s="7">
        <v>1.16401886940002</v>
      </c>
      <c r="J164" s="8">
        <v>9.16445333336498</v>
      </c>
      <c r="K164" s="9">
        <v>57.069498564235715</v>
      </c>
      <c r="L164" s="8">
        <v>34.554890827424408</v>
      </c>
      <c r="M164" s="8">
        <v>15.237487275093677</v>
      </c>
      <c r="N164" s="10">
        <v>2.267755188475586</v>
      </c>
      <c r="O164" s="10" t="s">
        <v>1196</v>
      </c>
      <c r="P164" s="14">
        <v>49.208009937140389</v>
      </c>
      <c r="Q164" s="45">
        <v>1</v>
      </c>
      <c r="R164" s="7">
        <v>3.1998661876922285</v>
      </c>
      <c r="S164" s="7"/>
      <c r="T164" s="7"/>
      <c r="U164" s="35">
        <v>5591.3737781881409</v>
      </c>
    </row>
    <row r="165" spans="1:21">
      <c r="A165">
        <v>73</v>
      </c>
      <c r="B165" t="s">
        <v>28</v>
      </c>
      <c r="C165" t="s">
        <v>214</v>
      </c>
      <c r="D165">
        <v>7</v>
      </c>
      <c r="E165" s="6">
        <v>9633.74</v>
      </c>
      <c r="F165">
        <v>2020</v>
      </c>
      <c r="G165" s="6">
        <v>72.513000000000005</v>
      </c>
      <c r="H165" s="6">
        <v>5.7</v>
      </c>
      <c r="I165" s="7">
        <v>6.4512248039245597</v>
      </c>
      <c r="J165" s="8">
        <v>9.5844664749970612</v>
      </c>
      <c r="K165" s="9">
        <v>60.137015994745155</v>
      </c>
      <c r="L165" s="8">
        <v>37.622408257933849</v>
      </c>
      <c r="M165" s="8">
        <v>20.524693209618217</v>
      </c>
      <c r="N165" s="10">
        <v>1.8330314550233255</v>
      </c>
      <c r="O165" s="10" t="s">
        <v>1197</v>
      </c>
      <c r="P165" s="14">
        <v>39.774941542306507</v>
      </c>
      <c r="Q165" s="45">
        <v>3</v>
      </c>
      <c r="R165" s="7">
        <v>3.1998661876922285</v>
      </c>
      <c r="S165" s="7"/>
      <c r="T165" s="7"/>
      <c r="U165" s="35">
        <v>19239.553142745815</v>
      </c>
    </row>
    <row r="166" spans="1:21">
      <c r="A166">
        <v>76</v>
      </c>
      <c r="B166" t="s">
        <v>29</v>
      </c>
      <c r="C166" t="s">
        <v>215</v>
      </c>
      <c r="D166">
        <v>3</v>
      </c>
      <c r="E166" s="6">
        <v>11561.717000000001</v>
      </c>
      <c r="F166">
        <v>2020</v>
      </c>
      <c r="G166" s="6">
        <v>80.787999999999997</v>
      </c>
      <c r="H166" s="6">
        <v>6.8387608528137207</v>
      </c>
      <c r="I166" s="7">
        <v>15.403511047363301</v>
      </c>
      <c r="J166" s="8">
        <v>10.723227327810781</v>
      </c>
      <c r="K166" s="9">
        <v>74.960146835241346</v>
      </c>
      <c r="L166" s="8">
        <v>52.445539098430039</v>
      </c>
      <c r="M166" s="8">
        <v>29.476979453056956</v>
      </c>
      <c r="N166" s="10">
        <v>1.7792032993730331</v>
      </c>
      <c r="O166" s="10" t="s">
        <v>1198</v>
      </c>
      <c r="P166" s="14">
        <v>38.606924627783179</v>
      </c>
      <c r="Q166" s="45">
        <v>3</v>
      </c>
      <c r="R166" s="7">
        <v>3.1998661876922285</v>
      </c>
      <c r="S166" s="7"/>
      <c r="T166" s="7"/>
      <c r="U166" s="35">
        <v>48988.234703789742</v>
      </c>
    </row>
    <row r="167" spans="1:21">
      <c r="A167">
        <v>124</v>
      </c>
      <c r="B167" t="s">
        <v>30</v>
      </c>
      <c r="C167" t="s">
        <v>216</v>
      </c>
      <c r="D167">
        <v>5</v>
      </c>
      <c r="E167" s="6">
        <v>12643.123</v>
      </c>
      <c r="F167">
        <v>2020</v>
      </c>
      <c r="G167" s="6">
        <v>60.088000000000001</v>
      </c>
      <c r="H167" s="6">
        <v>4.4077458381652832</v>
      </c>
      <c r="I167" s="7">
        <v>1.4913364648819001</v>
      </c>
      <c r="J167" s="8">
        <v>8.2922123131623433</v>
      </c>
      <c r="K167" s="9">
        <v>43.113791887219236</v>
      </c>
      <c r="L167" s="8">
        <v>20.599184150407929</v>
      </c>
      <c r="M167" s="8">
        <v>15.564804870575557</v>
      </c>
      <c r="N167" s="10">
        <v>1.3234463471719842</v>
      </c>
      <c r="O167" s="10" t="s">
        <v>1199</v>
      </c>
      <c r="P167" s="14">
        <v>28.717456511118574</v>
      </c>
      <c r="Q167" s="45">
        <v>1</v>
      </c>
      <c r="R167" s="7">
        <v>3.1998661876922285</v>
      </c>
      <c r="S167" s="7"/>
      <c r="T167" s="7"/>
      <c r="U167" s="35">
        <v>3186.4862944155761</v>
      </c>
    </row>
    <row r="168" spans="1:21">
      <c r="A168">
        <v>54</v>
      </c>
      <c r="B168" t="s">
        <v>31</v>
      </c>
      <c r="C168" t="s">
        <v>217</v>
      </c>
      <c r="D168">
        <v>6</v>
      </c>
      <c r="E168" s="6">
        <v>772.50599999999997</v>
      </c>
      <c r="F168">
        <v>2020</v>
      </c>
      <c r="G168" s="6">
        <v>71.608999999999995</v>
      </c>
      <c r="H168" s="6">
        <v>5.2</v>
      </c>
      <c r="I168" s="7">
        <v>3.2956013679504399</v>
      </c>
      <c r="J168" s="8">
        <v>9.0844664749970612</v>
      </c>
      <c r="K168" s="9">
        <v>56.289202332104317</v>
      </c>
      <c r="L168" s="8">
        <v>33.77459459529301</v>
      </c>
      <c r="M168" s="8">
        <v>17.369069773644096</v>
      </c>
      <c r="N168" s="10">
        <v>1.9445252414463055</v>
      </c>
      <c r="O168" s="10" t="s">
        <v>1200</v>
      </c>
      <c r="P168" s="14">
        <v>42.194244727285408</v>
      </c>
      <c r="Q168" s="45">
        <v>2</v>
      </c>
      <c r="R168" s="7">
        <v>3.1998661876922285</v>
      </c>
      <c r="S168" s="7"/>
      <c r="T168" s="7"/>
      <c r="U168" s="35">
        <v>10547.051505250716</v>
      </c>
    </row>
    <row r="169" spans="1:21">
      <c r="A169">
        <v>103</v>
      </c>
      <c r="B169" t="s">
        <v>32</v>
      </c>
      <c r="C169" t="s">
        <v>218</v>
      </c>
      <c r="D169">
        <v>1</v>
      </c>
      <c r="E169" s="6">
        <v>11936.162</v>
      </c>
      <c r="F169">
        <v>2020</v>
      </c>
      <c r="G169" s="6">
        <v>64.466999999999999</v>
      </c>
      <c r="H169" s="6">
        <v>5.5592589378356934</v>
      </c>
      <c r="I169" s="7">
        <v>5.60728216171265</v>
      </c>
      <c r="J169" s="8">
        <v>9.4437254128327535</v>
      </c>
      <c r="K169" s="9">
        <v>52.679163537139111</v>
      </c>
      <c r="L169" s="8">
        <v>30.164555800327804</v>
      </c>
      <c r="M169" s="8">
        <v>19.680750567406307</v>
      </c>
      <c r="N169" s="10">
        <v>1.5326933643620251</v>
      </c>
      <c r="O169" s="10" t="s">
        <v>1201</v>
      </c>
      <c r="P169" s="14">
        <v>33.257906623869083</v>
      </c>
      <c r="Q169" s="45">
        <v>2</v>
      </c>
      <c r="R169" s="7">
        <v>3.1998661876922285</v>
      </c>
      <c r="S169" s="7"/>
      <c r="T169" s="7"/>
      <c r="U169" s="35">
        <v>7679.9331944980249</v>
      </c>
    </row>
    <row r="170" spans="1:21">
      <c r="A170">
        <v>72</v>
      </c>
      <c r="B170" t="s">
        <v>33</v>
      </c>
      <c r="C170" t="s">
        <v>219</v>
      </c>
      <c r="D170">
        <v>7</v>
      </c>
      <c r="E170" s="6">
        <v>3318.4070000000002</v>
      </c>
      <c r="F170">
        <v>2020</v>
      </c>
      <c r="G170" s="6">
        <v>76.224999999999994</v>
      </c>
      <c r="H170" s="6">
        <v>5.5158162117004395</v>
      </c>
      <c r="I170" s="7">
        <v>7.4677534103393501</v>
      </c>
      <c r="J170" s="8">
        <v>9.4002826866974996</v>
      </c>
      <c r="K170" s="9">
        <v>62.000673311443272</v>
      </c>
      <c r="L170" s="8">
        <v>39.486065574631965</v>
      </c>
      <c r="M170" s="8">
        <v>21.541221816033008</v>
      </c>
      <c r="N170" s="10">
        <v>1.8330467005006519</v>
      </c>
      <c r="O170" s="10" t="s">
        <v>1202</v>
      </c>
      <c r="P170" s="14">
        <v>39.775272353852472</v>
      </c>
      <c r="Q170" s="45">
        <v>3</v>
      </c>
      <c r="R170" s="7">
        <v>3.1998661876922285</v>
      </c>
      <c r="S170" s="7"/>
      <c r="T170" s="7"/>
      <c r="U170" s="35">
        <v>14587.481736905855</v>
      </c>
    </row>
    <row r="171" spans="1:21">
      <c r="A171">
        <v>144</v>
      </c>
      <c r="B171" t="s">
        <v>34</v>
      </c>
      <c r="C171" t="s">
        <v>220</v>
      </c>
      <c r="D171">
        <v>5</v>
      </c>
      <c r="E171" s="6">
        <v>2546.402</v>
      </c>
      <c r="F171">
        <v>2020</v>
      </c>
      <c r="G171" s="6">
        <v>65.647000000000006</v>
      </c>
      <c r="H171" s="6">
        <v>3.5</v>
      </c>
      <c r="I171" s="7">
        <v>9.9088697433471697</v>
      </c>
      <c r="J171" s="8">
        <v>7.3844664749970601</v>
      </c>
      <c r="K171" s="9">
        <v>41.94614618732146</v>
      </c>
      <c r="L171" s="8">
        <v>19.431538450510153</v>
      </c>
      <c r="M171" s="8">
        <v>23.982338149040828</v>
      </c>
      <c r="N171" s="10">
        <v>0.81024370225082976</v>
      </c>
      <c r="O171" s="10" t="s">
        <v>1203</v>
      </c>
      <c r="P171" s="14">
        <v>17.581474558841467</v>
      </c>
      <c r="Q171" s="45">
        <v>3</v>
      </c>
      <c r="R171" s="7">
        <v>3.1998661876922285</v>
      </c>
      <c r="S171" s="7"/>
      <c r="T171" s="7"/>
      <c r="U171" s="35">
        <v>13545.218171150938</v>
      </c>
    </row>
    <row r="172" spans="1:21">
      <c r="A172">
        <v>25</v>
      </c>
      <c r="B172" t="s">
        <v>35</v>
      </c>
      <c r="C172" t="s">
        <v>221</v>
      </c>
      <c r="D172">
        <v>1</v>
      </c>
      <c r="E172" s="6">
        <v>213196.304</v>
      </c>
      <c r="F172">
        <v>2020</v>
      </c>
      <c r="G172" s="6">
        <v>74.009</v>
      </c>
      <c r="H172" s="6">
        <v>6.109717845916748</v>
      </c>
      <c r="I172" s="7">
        <v>4.3375110626220703</v>
      </c>
      <c r="J172" s="8">
        <v>9.9941843209138082</v>
      </c>
      <c r="K172" s="9">
        <v>64.001470101819805</v>
      </c>
      <c r="L172" s="8">
        <v>41.486862365008498</v>
      </c>
      <c r="M172" s="8">
        <v>18.410979468315727</v>
      </c>
      <c r="N172" s="10">
        <v>2.2533761680851954</v>
      </c>
      <c r="O172" s="10" t="s">
        <v>1204</v>
      </c>
      <c r="P172" s="14">
        <v>48.895999636446376</v>
      </c>
      <c r="Q172" s="45">
        <v>2</v>
      </c>
      <c r="R172" s="7">
        <v>3.1998661876922285</v>
      </c>
      <c r="S172" s="7"/>
      <c r="T172" s="7"/>
      <c r="U172" s="35">
        <v>14109.763969044454</v>
      </c>
    </row>
    <row r="173" spans="1:21">
      <c r="A173">
        <v>63</v>
      </c>
      <c r="B173" t="s">
        <v>36</v>
      </c>
      <c r="C173" t="s">
        <v>222</v>
      </c>
      <c r="D173">
        <v>7</v>
      </c>
      <c r="E173" s="6">
        <v>6979.1750000000002</v>
      </c>
      <c r="F173">
        <v>2020</v>
      </c>
      <c r="G173" s="6">
        <v>73.644999999999996</v>
      </c>
      <c r="H173" s="6">
        <v>5.5977230072021484</v>
      </c>
      <c r="I173" s="7">
        <v>6.0016007423400897</v>
      </c>
      <c r="J173" s="8">
        <v>9.4821894821992085</v>
      </c>
      <c r="K173" s="9">
        <v>60.424067231742065</v>
      </c>
      <c r="L173" s="8">
        <v>37.909459494930758</v>
      </c>
      <c r="M173" s="8">
        <v>20.075069148033748</v>
      </c>
      <c r="N173" s="10">
        <v>1.8883850020832331</v>
      </c>
      <c r="O173" s="10" t="s">
        <v>1205</v>
      </c>
      <c r="P173" s="14">
        <v>40.976057918369527</v>
      </c>
      <c r="Q173" s="45">
        <v>2</v>
      </c>
      <c r="R173" s="7">
        <v>3.1998661876922285</v>
      </c>
      <c r="S173" s="7"/>
      <c r="T173" s="7"/>
      <c r="U173" s="35">
        <v>22479.582939657375</v>
      </c>
    </row>
    <row r="174" spans="1:21">
      <c r="A174">
        <v>121</v>
      </c>
      <c r="B174" t="s">
        <v>37</v>
      </c>
      <c r="C174" t="s">
        <v>223</v>
      </c>
      <c r="D174">
        <v>5</v>
      </c>
      <c r="E174" s="6">
        <v>21522.626</v>
      </c>
      <c r="F174">
        <v>2020</v>
      </c>
      <c r="G174" s="6">
        <v>59.731000000000002</v>
      </c>
      <c r="H174" s="6">
        <v>4.6396398544311523</v>
      </c>
      <c r="I174" s="7">
        <v>1.80763840675354</v>
      </c>
      <c r="J174" s="8">
        <v>8.5241063294282124</v>
      </c>
      <c r="K174" s="9">
        <v>44.056166312977723</v>
      </c>
      <c r="L174" s="8">
        <v>21.541558576166416</v>
      </c>
      <c r="M174" s="8">
        <v>15.881106812447197</v>
      </c>
      <c r="N174" s="10">
        <v>1.3564267799825327</v>
      </c>
      <c r="O174" s="10" t="s">
        <v>1206</v>
      </c>
      <c r="P174" s="14">
        <v>29.433098778731949</v>
      </c>
      <c r="Q174" s="45">
        <v>1</v>
      </c>
      <c r="R174" s="7">
        <v>3.1998661876922285</v>
      </c>
      <c r="S174" s="7"/>
      <c r="T174" s="7"/>
      <c r="U174" s="35">
        <v>2093.7336472986876</v>
      </c>
    </row>
    <row r="175" spans="1:21">
      <c r="A175" t="s">
        <v>693</v>
      </c>
      <c r="B175" t="s">
        <v>38</v>
      </c>
      <c r="C175" t="s">
        <v>224</v>
      </c>
      <c r="D175">
        <v>5</v>
      </c>
      <c r="E175" s="6">
        <v>12220.227000000001</v>
      </c>
      <c r="F175">
        <v>2020</v>
      </c>
      <c r="G175" s="6">
        <v>61.566000000000003</v>
      </c>
      <c r="H175" s="6" t="s">
        <v>693</v>
      </c>
      <c r="I175" s="7">
        <v>0.62704813480377197</v>
      </c>
      <c r="J175" s="8" t="s">
        <v>693</v>
      </c>
      <c r="K175" s="9" t="s">
        <v>693</v>
      </c>
      <c r="L175" s="8" t="s">
        <v>693</v>
      </c>
      <c r="M175" s="8">
        <v>14.700516540497429</v>
      </c>
      <c r="N175" s="10" t="s">
        <v>693</v>
      </c>
      <c r="O175" s="10" t="s">
        <v>1207</v>
      </c>
      <c r="P175" s="14" t="s">
        <v>693</v>
      </c>
      <c r="Q175" s="45">
        <v>1</v>
      </c>
      <c r="R175" s="7">
        <v>3.1998661876922285</v>
      </c>
      <c r="S175" s="7"/>
      <c r="T175" s="7"/>
      <c r="U175" s="35">
        <v>711.35526342316905</v>
      </c>
    </row>
    <row r="176" spans="1:21">
      <c r="A176">
        <v>92</v>
      </c>
      <c r="B176" t="s">
        <v>39</v>
      </c>
      <c r="C176" t="s">
        <v>225</v>
      </c>
      <c r="D176">
        <v>8</v>
      </c>
      <c r="E176" s="6">
        <v>16396.86</v>
      </c>
      <c r="F176">
        <v>2020</v>
      </c>
      <c r="G176" s="6">
        <v>70.415999999999997</v>
      </c>
      <c r="H176" s="6">
        <v>4.3769850730895996</v>
      </c>
      <c r="I176" s="7">
        <v>2.70907807350159</v>
      </c>
      <c r="J176" s="8">
        <v>8.2614515480866597</v>
      </c>
      <c r="K176" s="9">
        <v>50.336819355823081</v>
      </c>
      <c r="L176" s="8">
        <v>27.822211619011775</v>
      </c>
      <c r="M176" s="8">
        <v>16.782546479195247</v>
      </c>
      <c r="N176" s="10">
        <v>1.6578063200064439</v>
      </c>
      <c r="O176" s="10" t="s">
        <v>1208</v>
      </c>
      <c r="P176" s="14">
        <v>35.972732102343272</v>
      </c>
      <c r="Q176" s="45">
        <v>1</v>
      </c>
      <c r="R176" s="7">
        <v>3.1998661876922285</v>
      </c>
      <c r="S176" s="7"/>
      <c r="T176" s="7"/>
      <c r="U176" s="35">
        <v>4276.1845389917808</v>
      </c>
    </row>
    <row r="177" spans="1:22">
      <c r="A177">
        <v>91</v>
      </c>
      <c r="B177" t="s">
        <v>40</v>
      </c>
      <c r="C177" t="s">
        <v>226</v>
      </c>
      <c r="D177">
        <v>5</v>
      </c>
      <c r="E177" s="6">
        <v>26491.087</v>
      </c>
      <c r="F177">
        <v>2020</v>
      </c>
      <c r="G177" s="6">
        <v>60.832999999999998</v>
      </c>
      <c r="H177" s="6">
        <v>5.2410778999328613</v>
      </c>
      <c r="I177" s="7">
        <v>1.3158863782882699</v>
      </c>
      <c r="J177" s="8">
        <v>9.1255443749299214</v>
      </c>
      <c r="K177" s="9">
        <v>48.034809701964157</v>
      </c>
      <c r="L177" s="8">
        <v>25.52020196515285</v>
      </c>
      <c r="M177" s="8">
        <v>15.389354783981926</v>
      </c>
      <c r="N177" s="10">
        <v>1.6583022695477565</v>
      </c>
      <c r="O177" s="10" t="s">
        <v>1209</v>
      </c>
      <c r="P177" s="14">
        <v>35.983493709275649</v>
      </c>
      <c r="Q177" s="45">
        <v>1</v>
      </c>
      <c r="R177" s="7">
        <v>3.1998661876922285</v>
      </c>
      <c r="S177" s="7"/>
      <c r="T177" s="7"/>
      <c r="U177" s="35">
        <v>3665.5105811133776</v>
      </c>
    </row>
    <row r="178" spans="1:22">
      <c r="A178">
        <v>79</v>
      </c>
      <c r="B178" t="s">
        <v>41</v>
      </c>
      <c r="C178" t="s">
        <v>227</v>
      </c>
      <c r="D178">
        <v>2</v>
      </c>
      <c r="E178" s="6">
        <v>37888.705000000002</v>
      </c>
      <c r="F178">
        <v>2020</v>
      </c>
      <c r="G178" s="6">
        <v>82.046999999999997</v>
      </c>
      <c r="H178" s="6">
        <v>7.024904727935791</v>
      </c>
      <c r="I178" s="7">
        <v>17.320875167846701</v>
      </c>
      <c r="J178" s="8">
        <v>10.909371202932851</v>
      </c>
      <c r="K178" s="9">
        <v>77.449832730358622</v>
      </c>
      <c r="L178" s="8">
        <v>54.935224993547315</v>
      </c>
      <c r="M178" s="8">
        <v>31.394343573540358</v>
      </c>
      <c r="N178" s="10">
        <v>1.7498446771108023</v>
      </c>
      <c r="O178" s="10" t="s">
        <v>1210</v>
      </c>
      <c r="P178" s="14">
        <v>37.969872011450398</v>
      </c>
      <c r="Q178" s="45">
        <v>3</v>
      </c>
      <c r="R178" s="7">
        <v>3.1998661876922285</v>
      </c>
      <c r="S178" s="7"/>
      <c r="T178" s="7"/>
      <c r="U178" s="35">
        <v>46181.757554575641</v>
      </c>
    </row>
    <row r="179" spans="1:22">
      <c r="A179">
        <v>147</v>
      </c>
      <c r="B179" t="s">
        <v>42</v>
      </c>
      <c r="C179" t="s">
        <v>228</v>
      </c>
      <c r="D179">
        <v>5</v>
      </c>
      <c r="E179" s="6">
        <v>5343.02</v>
      </c>
      <c r="F179">
        <v>2020</v>
      </c>
      <c r="G179" s="6">
        <v>54.603999999999999</v>
      </c>
      <c r="H179" s="6">
        <v>3.1</v>
      </c>
      <c r="I179" s="7">
        <v>1.7948695421218901</v>
      </c>
      <c r="J179" s="8">
        <v>6.9844664749970597</v>
      </c>
      <c r="K179" s="9">
        <v>33.000137842303573</v>
      </c>
      <c r="L179" s="8">
        <v>10.485530105492266</v>
      </c>
      <c r="M179" s="8">
        <v>15.868337947815547</v>
      </c>
      <c r="N179" s="10">
        <v>0.66078313557316914</v>
      </c>
      <c r="O179" s="10" t="s">
        <v>1211</v>
      </c>
      <c r="P179" s="14">
        <v>14.338330374821828</v>
      </c>
      <c r="Q179" s="45">
        <v>1</v>
      </c>
      <c r="R179" s="7">
        <v>3.1998661876922285</v>
      </c>
      <c r="S179" s="7"/>
      <c r="T179" s="7"/>
      <c r="U179" s="35">
        <v>847.76501242058339</v>
      </c>
    </row>
    <row r="180" spans="1:22">
      <c r="A180">
        <v>143</v>
      </c>
      <c r="B180" t="s">
        <v>43</v>
      </c>
      <c r="C180" t="s">
        <v>229</v>
      </c>
      <c r="D180">
        <v>5</v>
      </c>
      <c r="E180" s="6">
        <v>16644.701000000001</v>
      </c>
      <c r="F180">
        <v>2020</v>
      </c>
      <c r="G180" s="6">
        <v>52.777000000000001</v>
      </c>
      <c r="H180" s="6">
        <v>4.4000000000000004</v>
      </c>
      <c r="I180" s="7">
        <v>3.8281841278076199</v>
      </c>
      <c r="J180" s="8">
        <v>8.2844664749970605</v>
      </c>
      <c r="K180" s="9">
        <v>37.83269712942991</v>
      </c>
      <c r="L180" s="8">
        <v>15.318089392618603</v>
      </c>
      <c r="M180" s="8">
        <v>17.901652533501277</v>
      </c>
      <c r="N180" s="10">
        <v>0.85568018728730344</v>
      </c>
      <c r="O180" s="10" t="s">
        <v>1212</v>
      </c>
      <c r="P180" s="14">
        <v>18.567400649340893</v>
      </c>
      <c r="Q180" s="45">
        <v>2</v>
      </c>
      <c r="R180" s="7">
        <v>3.1998661876922285</v>
      </c>
      <c r="S180" s="7"/>
      <c r="T180" s="7"/>
      <c r="U180" s="35">
        <v>1489.186712179657</v>
      </c>
    </row>
    <row r="181" spans="1:22">
      <c r="A181">
        <v>18</v>
      </c>
      <c r="B181" t="s">
        <v>44</v>
      </c>
      <c r="C181" t="s">
        <v>230</v>
      </c>
      <c r="D181">
        <v>1</v>
      </c>
      <c r="E181" s="6">
        <v>19300.314999999999</v>
      </c>
      <c r="F181">
        <v>2020</v>
      </c>
      <c r="G181" s="6">
        <v>79.376999999999995</v>
      </c>
      <c r="H181" s="6">
        <v>6.1506428718566895</v>
      </c>
      <c r="I181" s="7">
        <v>5.9159584045410201</v>
      </c>
      <c r="J181" s="8">
        <v>10.03510934685375</v>
      </c>
      <c r="K181" s="9">
        <v>68.924694364443937</v>
      </c>
      <c r="L181" s="8">
        <v>46.41008662763263</v>
      </c>
      <c r="M181" s="8">
        <v>19.989426810234676</v>
      </c>
      <c r="N181" s="10">
        <v>2.3217317368935491</v>
      </c>
      <c r="O181" s="10" t="s">
        <v>1213</v>
      </c>
      <c r="P181" s="14">
        <v>50.379246825681747</v>
      </c>
      <c r="Q181" s="45">
        <v>2</v>
      </c>
      <c r="R181" s="7">
        <v>3.1998661876922285</v>
      </c>
      <c r="S181" s="7"/>
      <c r="T181" s="7"/>
      <c r="U181" s="35">
        <v>22970.550435184301</v>
      </c>
    </row>
    <row r="182" spans="1:22">
      <c r="A182">
        <v>56</v>
      </c>
      <c r="B182" t="s">
        <v>45</v>
      </c>
      <c r="C182" t="s">
        <v>231</v>
      </c>
      <c r="D182">
        <v>8</v>
      </c>
      <c r="E182" s="6">
        <v>1424929.781</v>
      </c>
      <c r="F182">
        <v>2020</v>
      </c>
      <c r="G182" s="6">
        <v>78.076999999999998</v>
      </c>
      <c r="H182" s="6">
        <v>5.7710647583007813</v>
      </c>
      <c r="I182" s="7">
        <v>8.0576152801513707</v>
      </c>
      <c r="J182" s="8">
        <v>9.6555312332978414</v>
      </c>
      <c r="K182" s="9">
        <v>65.231497663131691</v>
      </c>
      <c r="L182" s="8">
        <v>42.716889926320384</v>
      </c>
      <c r="M182" s="8">
        <v>22.131083685845027</v>
      </c>
      <c r="N182" s="10">
        <v>1.9301761510052928</v>
      </c>
      <c r="O182" s="10" t="s">
        <v>1214</v>
      </c>
      <c r="P182" s="14">
        <v>41.882883876432309</v>
      </c>
      <c r="Q182" s="45">
        <v>3</v>
      </c>
      <c r="R182" s="7">
        <v>3.1998661876922285</v>
      </c>
      <c r="S182" s="7"/>
      <c r="T182" s="7"/>
      <c r="U182" s="35">
        <v>16296.609378967843</v>
      </c>
    </row>
    <row r="183" spans="1:22">
      <c r="A183">
        <v>28</v>
      </c>
      <c r="B183" t="s">
        <v>46</v>
      </c>
      <c r="C183" t="s">
        <v>232</v>
      </c>
      <c r="D183">
        <v>1</v>
      </c>
      <c r="E183" s="6">
        <v>50930.661999999997</v>
      </c>
      <c r="F183">
        <v>2020</v>
      </c>
      <c r="G183" s="6">
        <v>74.769000000000005</v>
      </c>
      <c r="H183" s="6">
        <v>5.7091751098632813</v>
      </c>
      <c r="I183" s="7">
        <v>3.7420682907104501</v>
      </c>
      <c r="J183" s="8">
        <v>9.5936415848603414</v>
      </c>
      <c r="K183" s="9">
        <v>62.067338145940894</v>
      </c>
      <c r="L183" s="8">
        <v>39.552730409129587</v>
      </c>
      <c r="M183" s="8">
        <v>17.815536696404106</v>
      </c>
      <c r="N183" s="10">
        <v>2.2201256736269372</v>
      </c>
      <c r="O183" s="10" t="s">
        <v>1215</v>
      </c>
      <c r="P183" s="14">
        <v>48.174497302318031</v>
      </c>
      <c r="Q183" s="45">
        <v>2</v>
      </c>
      <c r="R183" s="7">
        <v>3.1998661876922285</v>
      </c>
      <c r="S183" s="7"/>
      <c r="T183" s="7"/>
      <c r="U183" s="35">
        <v>13358.298082883701</v>
      </c>
    </row>
    <row r="184" spans="1:22">
      <c r="A184" t="s">
        <v>693</v>
      </c>
      <c r="B184" t="s">
        <v>47</v>
      </c>
      <c r="C184" t="s">
        <v>233</v>
      </c>
      <c r="D184">
        <v>5</v>
      </c>
      <c r="E184" s="6">
        <v>806.16600000000005</v>
      </c>
      <c r="F184">
        <v>2020</v>
      </c>
      <c r="G184" s="6">
        <v>64.165999999999997</v>
      </c>
      <c r="H184" s="6">
        <v>4.3</v>
      </c>
      <c r="I184" s="7" t="s">
        <v>693</v>
      </c>
      <c r="J184" s="8">
        <v>8.184466474997059</v>
      </c>
      <c r="K184" s="9">
        <v>45.441577545857577</v>
      </c>
      <c r="L184" s="8">
        <v>22.92696980904627</v>
      </c>
      <c r="M184" s="8" t="s">
        <v>693</v>
      </c>
      <c r="N184" s="10" t="s">
        <v>693</v>
      </c>
      <c r="O184" s="10" t="s">
        <v>1216</v>
      </c>
      <c r="P184" s="14" t="s">
        <v>693</v>
      </c>
      <c r="Q184" s="45">
        <v>3</v>
      </c>
      <c r="R184" s="7">
        <v>3.1998661876922285</v>
      </c>
      <c r="S184" s="7"/>
      <c r="T184" s="7"/>
      <c r="U184" s="35">
        <v>3222.3740892959781</v>
      </c>
    </row>
    <row r="185" spans="1:22">
      <c r="A185">
        <v>87</v>
      </c>
      <c r="B185" t="s">
        <v>48</v>
      </c>
      <c r="C185" t="s">
        <v>234</v>
      </c>
      <c r="D185">
        <v>5</v>
      </c>
      <c r="E185" s="6">
        <v>5702.174</v>
      </c>
      <c r="F185">
        <v>2020</v>
      </c>
      <c r="G185" s="6">
        <v>63.784999999999997</v>
      </c>
      <c r="H185" s="6">
        <v>5.079139232635498</v>
      </c>
      <c r="I185" s="7">
        <v>1.84783828258514</v>
      </c>
      <c r="J185" s="8">
        <v>8.9636057076325582</v>
      </c>
      <c r="K185" s="9">
        <v>49.471988071598247</v>
      </c>
      <c r="L185" s="8">
        <v>26.95738033478694</v>
      </c>
      <c r="M185" s="8">
        <v>15.921306688278797</v>
      </c>
      <c r="N185" s="10">
        <v>1.6931638126557074</v>
      </c>
      <c r="O185" s="10" t="s">
        <v>1217</v>
      </c>
      <c r="P185" s="14">
        <v>36.73995418102227</v>
      </c>
      <c r="Q185" s="45">
        <v>1</v>
      </c>
      <c r="R185" s="7">
        <v>3.1998661876922285</v>
      </c>
      <c r="S185" s="7"/>
      <c r="T185" s="7"/>
      <c r="U185" s="35">
        <v>3384.6543353217503</v>
      </c>
    </row>
    <row r="186" spans="1:22">
      <c r="A186">
        <v>132</v>
      </c>
      <c r="B186" t="s">
        <v>49</v>
      </c>
      <c r="C186" t="s">
        <v>235</v>
      </c>
      <c r="D186">
        <v>5</v>
      </c>
      <c r="E186" s="6">
        <v>92853.164000000004</v>
      </c>
      <c r="F186">
        <v>2020</v>
      </c>
      <c r="G186" s="6">
        <v>59.738999999999997</v>
      </c>
      <c r="H186" s="6">
        <v>3.8</v>
      </c>
      <c r="I186" s="7">
        <v>0.57203352451324496</v>
      </c>
      <c r="J186" s="8">
        <v>7.6844664749970599</v>
      </c>
      <c r="K186" s="9">
        <v>39.721873824949824</v>
      </c>
      <c r="L186" s="8">
        <v>17.207266088138518</v>
      </c>
      <c r="M186" s="8">
        <v>14.645501930206901</v>
      </c>
      <c r="N186" s="10">
        <v>1.1749181537198039</v>
      </c>
      <c r="O186" s="10" t="s">
        <v>1218</v>
      </c>
      <c r="P186" s="14">
        <v>25.4945438896493</v>
      </c>
      <c r="Q186" s="45">
        <v>1</v>
      </c>
      <c r="R186" s="7">
        <v>3.1998661876922285</v>
      </c>
      <c r="S186" s="7"/>
      <c r="T186" s="7"/>
      <c r="U186" s="35">
        <v>1044.0712138463073</v>
      </c>
    </row>
    <row r="187" spans="1:22">
      <c r="A187">
        <v>2</v>
      </c>
      <c r="B187" t="s">
        <v>50</v>
      </c>
      <c r="C187" t="s">
        <v>236</v>
      </c>
      <c r="D187">
        <v>1</v>
      </c>
      <c r="E187" s="6">
        <v>5123.1049999999996</v>
      </c>
      <c r="F187">
        <v>2020</v>
      </c>
      <c r="G187" s="6">
        <v>79.277000000000001</v>
      </c>
      <c r="H187" s="6">
        <v>6.3384723663330078</v>
      </c>
      <c r="I187" s="7">
        <v>4.0792160034179696</v>
      </c>
      <c r="J187" s="8">
        <v>10.222938841330068</v>
      </c>
      <c r="K187" s="9">
        <v>70.12631669995811</v>
      </c>
      <c r="L187" s="8">
        <v>47.611708963146803</v>
      </c>
      <c r="M187" s="8">
        <v>18.152684409111625</v>
      </c>
      <c r="N187" s="10">
        <v>2.6228467311010157</v>
      </c>
      <c r="O187" s="10" t="s">
        <v>1219</v>
      </c>
      <c r="P187" s="14">
        <v>56.913139770776652</v>
      </c>
      <c r="Q187" s="45">
        <v>2</v>
      </c>
      <c r="R187" s="7">
        <v>3.1998661876922285</v>
      </c>
      <c r="S187" s="7"/>
      <c r="T187" s="7"/>
      <c r="U187" s="35">
        <v>19778.386530261319</v>
      </c>
    </row>
    <row r="188" spans="1:22">
      <c r="A188">
        <v>97</v>
      </c>
      <c r="B188" t="s">
        <v>51</v>
      </c>
      <c r="C188" t="s">
        <v>237</v>
      </c>
      <c r="D188">
        <v>5</v>
      </c>
      <c r="E188" s="6">
        <v>26811.79</v>
      </c>
      <c r="F188">
        <v>2020</v>
      </c>
      <c r="G188" s="6">
        <v>59.031999999999996</v>
      </c>
      <c r="H188" s="6">
        <v>5.2565035820007324</v>
      </c>
      <c r="I188" s="7">
        <v>1.1759274005889899</v>
      </c>
      <c r="J188" s="8">
        <v>9.1409700569977925</v>
      </c>
      <c r="K188" s="9">
        <v>46.691501754559241</v>
      </c>
      <c r="L188" s="8">
        <v>24.176894017747934</v>
      </c>
      <c r="M188" s="8">
        <v>15.249395806282646</v>
      </c>
      <c r="N188" s="10">
        <v>1.5854329132035001</v>
      </c>
      <c r="O188" s="10" t="s">
        <v>1220</v>
      </c>
      <c r="P188" s="14">
        <v>34.402301863999092</v>
      </c>
      <c r="Q188" s="45">
        <v>1</v>
      </c>
      <c r="R188" s="7">
        <v>3.1998661876922285</v>
      </c>
      <c r="S188" s="7"/>
      <c r="T188" s="7"/>
      <c r="U188" s="35">
        <v>5092.1634710325106</v>
      </c>
    </row>
    <row r="189" spans="1:22">
      <c r="A189">
        <v>15</v>
      </c>
      <c r="B189" t="s">
        <v>52</v>
      </c>
      <c r="C189" t="s">
        <v>238</v>
      </c>
      <c r="D189">
        <v>7</v>
      </c>
      <c r="E189" s="6">
        <v>4096.8689999999997</v>
      </c>
      <c r="F189">
        <v>2020</v>
      </c>
      <c r="G189" s="6">
        <v>77.983999999999995</v>
      </c>
      <c r="H189" s="6">
        <v>6.5079922676086426</v>
      </c>
      <c r="I189" s="7">
        <v>6.2545871734619096</v>
      </c>
      <c r="J189" s="8">
        <v>10.392458742605703</v>
      </c>
      <c r="K189" s="9">
        <v>70.126453419762584</v>
      </c>
      <c r="L189" s="8">
        <v>47.611845682951277</v>
      </c>
      <c r="M189" s="8">
        <v>20.328055579155567</v>
      </c>
      <c r="N189" s="10">
        <v>2.3421741197801804</v>
      </c>
      <c r="O189" s="10" t="s">
        <v>1221</v>
      </c>
      <c r="P189" s="14">
        <v>50.822826002718216</v>
      </c>
      <c r="Q189" s="45">
        <v>2</v>
      </c>
      <c r="R189" s="7">
        <v>3.1998661876922285</v>
      </c>
      <c r="S189" s="7"/>
      <c r="T189" s="7"/>
      <c r="U189" s="35">
        <v>26945.878450492954</v>
      </c>
    </row>
    <row r="190" spans="1:22">
      <c r="A190">
        <v>85</v>
      </c>
      <c r="B190" t="s">
        <v>53</v>
      </c>
      <c r="C190" t="s">
        <v>239</v>
      </c>
      <c r="D190">
        <v>3</v>
      </c>
      <c r="E190" s="6">
        <v>1237.537</v>
      </c>
      <c r="F190">
        <v>2020</v>
      </c>
      <c r="G190" s="6">
        <v>81.391000000000005</v>
      </c>
      <c r="H190" s="6">
        <v>6.2598104476928711</v>
      </c>
      <c r="I190" s="7">
        <v>14.4640789031982</v>
      </c>
      <c r="J190" s="8">
        <v>10.144276922689931</v>
      </c>
      <c r="K190" s="9">
        <v>71.44231839401958</v>
      </c>
      <c r="L190" s="8">
        <v>48.927710657208273</v>
      </c>
      <c r="M190" s="8">
        <v>28.537547308891856</v>
      </c>
      <c r="N190" s="10">
        <v>1.714503006429118</v>
      </c>
      <c r="O190" s="10" t="s">
        <v>1222</v>
      </c>
      <c r="P190" s="14">
        <v>37.202993253576849</v>
      </c>
      <c r="Q190" s="45">
        <v>3</v>
      </c>
      <c r="R190" s="7">
        <v>3.1998661876922285</v>
      </c>
      <c r="S190" s="7"/>
      <c r="T190" s="7"/>
      <c r="U190" s="35">
        <v>39464.53515625</v>
      </c>
      <c r="V190" s="6"/>
    </row>
    <row r="191" spans="1:22">
      <c r="A191">
        <v>29</v>
      </c>
      <c r="B191" t="s">
        <v>54</v>
      </c>
      <c r="C191" t="s">
        <v>240</v>
      </c>
      <c r="D191">
        <v>7</v>
      </c>
      <c r="E191" s="6">
        <v>10530.953</v>
      </c>
      <c r="F191">
        <v>2020</v>
      </c>
      <c r="G191" s="6">
        <v>78.575000000000003</v>
      </c>
      <c r="H191" s="6">
        <v>6.8970913887023926</v>
      </c>
      <c r="I191" s="7">
        <v>8.9809665679931605</v>
      </c>
      <c r="J191" s="8">
        <v>10.781557863699453</v>
      </c>
      <c r="K191" s="9">
        <v>73.303374310170938</v>
      </c>
      <c r="L191" s="8">
        <v>50.788766573359631</v>
      </c>
      <c r="M191" s="8">
        <v>23.054434973686817</v>
      </c>
      <c r="N191" s="10">
        <v>2.2029933343119188</v>
      </c>
      <c r="O191" s="10" t="s">
        <v>1223</v>
      </c>
      <c r="P191" s="14">
        <v>47.802742746295344</v>
      </c>
      <c r="Q191" s="45">
        <v>3</v>
      </c>
      <c r="R191" s="7">
        <v>3.1998661876922285</v>
      </c>
      <c r="S191" s="7"/>
      <c r="T191" s="7"/>
      <c r="U191" s="35">
        <v>39464.53515625</v>
      </c>
      <c r="V191" s="6"/>
    </row>
    <row r="192" spans="1:22">
      <c r="A192">
        <v>9</v>
      </c>
      <c r="B192" t="s">
        <v>55</v>
      </c>
      <c r="C192" t="s">
        <v>241</v>
      </c>
      <c r="D192">
        <v>3</v>
      </c>
      <c r="E192" s="6">
        <v>5825.6409999999996</v>
      </c>
      <c r="F192">
        <v>2020</v>
      </c>
      <c r="G192" s="6">
        <v>81.545000000000002</v>
      </c>
      <c r="H192" s="6">
        <v>7.5146312713623047</v>
      </c>
      <c r="I192" s="7">
        <v>9.7881221771240199</v>
      </c>
      <c r="J192" s="8">
        <v>11.399097746359365</v>
      </c>
      <c r="K192" s="9">
        <v>80.431445460903788</v>
      </c>
      <c r="L192" s="8">
        <v>57.916837724092481</v>
      </c>
      <c r="M192" s="8">
        <v>23.861590582817676</v>
      </c>
      <c r="N192" s="10">
        <v>2.427199373951098</v>
      </c>
      <c r="O192" s="10" t="s">
        <v>1224</v>
      </c>
      <c r="P192" s="14">
        <v>52.667788621881215</v>
      </c>
      <c r="Q192" s="45">
        <v>3</v>
      </c>
      <c r="R192" s="7">
        <v>3.1998661876922285</v>
      </c>
      <c r="S192" s="7"/>
      <c r="T192" s="7"/>
      <c r="U192" s="35">
        <v>55518.597100915576</v>
      </c>
      <c r="V192" s="6"/>
    </row>
    <row r="193" spans="1:22">
      <c r="A193">
        <v>60</v>
      </c>
      <c r="B193" t="s">
        <v>56</v>
      </c>
      <c r="C193" t="s">
        <v>242</v>
      </c>
      <c r="D193">
        <v>1</v>
      </c>
      <c r="E193" s="6">
        <v>10999.664000000001</v>
      </c>
      <c r="F193">
        <v>2020</v>
      </c>
      <c r="G193" s="6">
        <v>72.888999999999996</v>
      </c>
      <c r="H193" s="6">
        <v>5.1684098243713379</v>
      </c>
      <c r="I193" s="7">
        <v>3.9190230369567902</v>
      </c>
      <c r="J193" s="8">
        <v>9.052876299368398</v>
      </c>
      <c r="K193" s="9">
        <v>57.09612531310632</v>
      </c>
      <c r="L193" s="8">
        <v>34.581517576295013</v>
      </c>
      <c r="M193" s="8">
        <v>17.992491442650447</v>
      </c>
      <c r="N193" s="10">
        <v>1.9219971667915303</v>
      </c>
      <c r="O193" s="10" t="s">
        <v>1225</v>
      </c>
      <c r="P193" s="14">
        <v>41.705408133674965</v>
      </c>
      <c r="Q193" s="45">
        <v>2</v>
      </c>
      <c r="R193" s="7">
        <v>3.1998661876922285</v>
      </c>
      <c r="S193" s="7"/>
      <c r="T193" s="7"/>
      <c r="U193" s="35">
        <v>16768.426104425511</v>
      </c>
      <c r="V193" s="6"/>
    </row>
    <row r="194" spans="1:22">
      <c r="A194">
        <v>52</v>
      </c>
      <c r="B194" t="s">
        <v>57</v>
      </c>
      <c r="C194" t="s">
        <v>243</v>
      </c>
      <c r="D194">
        <v>1</v>
      </c>
      <c r="E194" s="6">
        <v>17588.595000000001</v>
      </c>
      <c r="F194">
        <v>2020</v>
      </c>
      <c r="G194" s="6">
        <v>72.153000000000006</v>
      </c>
      <c r="H194" s="6">
        <v>5.354461669921875</v>
      </c>
      <c r="I194" s="7">
        <v>3.6932954788207999</v>
      </c>
      <c r="J194" s="8">
        <v>9.2389281449189351</v>
      </c>
      <c r="K194" s="9">
        <v>57.681167386383741</v>
      </c>
      <c r="L194" s="8">
        <v>35.166559649572434</v>
      </c>
      <c r="M194" s="8">
        <v>17.766763884514457</v>
      </c>
      <c r="N194" s="10">
        <v>1.9793452470105526</v>
      </c>
      <c r="O194" s="10" t="s">
        <v>1226</v>
      </c>
      <c r="P194" s="14">
        <v>42.949803876052492</v>
      </c>
      <c r="Q194" s="45">
        <v>2</v>
      </c>
      <c r="R194" s="7">
        <v>3.1998661876922285</v>
      </c>
      <c r="S194" s="7"/>
      <c r="T194" s="7"/>
      <c r="U194" s="35">
        <v>10356.974201715828</v>
      </c>
      <c r="V194" s="6"/>
    </row>
    <row r="195" spans="1:22">
      <c r="A195">
        <v>89</v>
      </c>
      <c r="B195" t="s">
        <v>58</v>
      </c>
      <c r="C195" t="s">
        <v>244</v>
      </c>
      <c r="D195">
        <v>4</v>
      </c>
      <c r="E195" s="6">
        <v>107465.13400000001</v>
      </c>
      <c r="F195">
        <v>2020</v>
      </c>
      <c r="G195" s="6">
        <v>70.989999999999995</v>
      </c>
      <c r="H195" s="6">
        <v>4.4723968505859375</v>
      </c>
      <c r="I195" s="7">
        <v>3.0807659626007098</v>
      </c>
      <c r="J195" s="8">
        <v>8.3568633255829976</v>
      </c>
      <c r="K195" s="9">
        <v>51.33322321344788</v>
      </c>
      <c r="L195" s="8">
        <v>28.818615476636573</v>
      </c>
      <c r="M195" s="8">
        <v>17.154234368294368</v>
      </c>
      <c r="N195" s="10">
        <v>1.6799709539879619</v>
      </c>
      <c r="O195" s="10" t="s">
        <v>1227</v>
      </c>
      <c r="P195" s="14">
        <v>36.453682398370944</v>
      </c>
      <c r="Q195" s="45">
        <v>1</v>
      </c>
      <c r="R195" s="7">
        <v>3.1998661876922285</v>
      </c>
      <c r="S195" s="7"/>
      <c r="T195" s="7"/>
      <c r="U195" s="35">
        <v>11989.599251464588</v>
      </c>
      <c r="V195" s="6"/>
    </row>
    <row r="196" spans="1:22">
      <c r="A196">
        <v>31</v>
      </c>
      <c r="B196" t="s">
        <v>59</v>
      </c>
      <c r="C196" t="s">
        <v>245</v>
      </c>
      <c r="D196">
        <v>1</v>
      </c>
      <c r="E196" s="6">
        <v>6292.7309999999998</v>
      </c>
      <c r="F196">
        <v>2020</v>
      </c>
      <c r="G196" s="6">
        <v>71.061000000000007</v>
      </c>
      <c r="H196" s="6">
        <v>5.4619269371032715</v>
      </c>
      <c r="I196" s="7">
        <v>1.9380197525024401</v>
      </c>
      <c r="J196" s="8">
        <v>9.3463934121003316</v>
      </c>
      <c r="K196" s="9">
        <v>57.468972344841134</v>
      </c>
      <c r="L196" s="8">
        <v>34.954364608029827</v>
      </c>
      <c r="M196" s="8">
        <v>16.011488158196098</v>
      </c>
      <c r="N196" s="10">
        <v>2.1830803147511988</v>
      </c>
      <c r="O196" s="10" t="s">
        <v>1228</v>
      </c>
      <c r="P196" s="14">
        <v>47.370650221757423</v>
      </c>
      <c r="Q196" s="45">
        <v>1</v>
      </c>
      <c r="R196" s="7">
        <v>3.1998661876922285</v>
      </c>
      <c r="S196" s="7"/>
      <c r="T196" s="7"/>
      <c r="U196" s="35">
        <v>8295.6279919935532</v>
      </c>
      <c r="V196" s="6"/>
    </row>
    <row r="197" spans="1:22">
      <c r="A197">
        <v>74</v>
      </c>
      <c r="B197" t="s">
        <v>60</v>
      </c>
      <c r="C197" t="s">
        <v>246</v>
      </c>
      <c r="D197">
        <v>7</v>
      </c>
      <c r="E197" s="6">
        <v>1329.444</v>
      </c>
      <c r="F197">
        <v>2020</v>
      </c>
      <c r="G197" s="6">
        <v>78.343000000000004</v>
      </c>
      <c r="H197" s="6">
        <v>6.4525637626647949</v>
      </c>
      <c r="I197" s="7">
        <v>11.9825172424316</v>
      </c>
      <c r="J197" s="8">
        <v>10.337030237661855</v>
      </c>
      <c r="K197" s="9">
        <v>70.073537685489015</v>
      </c>
      <c r="L197" s="8">
        <v>47.558929948677708</v>
      </c>
      <c r="M197" s="8">
        <v>26.055985648125258</v>
      </c>
      <c r="N197" s="10">
        <v>1.8252592932365082</v>
      </c>
      <c r="O197" s="10" t="s">
        <v>1229</v>
      </c>
      <c r="P197" s="14">
        <v>39.606293437615868</v>
      </c>
      <c r="Q197" s="45">
        <v>3</v>
      </c>
      <c r="R197" s="7">
        <v>3.1998661876922285</v>
      </c>
      <c r="S197" s="7"/>
      <c r="T197" s="7"/>
      <c r="U197" s="35">
        <v>35883.265325260989</v>
      </c>
      <c r="V197" s="6"/>
    </row>
    <row r="198" spans="1:22">
      <c r="A198" t="s">
        <v>693</v>
      </c>
      <c r="B198" t="s">
        <v>61</v>
      </c>
      <c r="C198" t="s">
        <v>247</v>
      </c>
      <c r="D198">
        <v>5</v>
      </c>
      <c r="E198" s="6">
        <v>1180.655</v>
      </c>
      <c r="F198">
        <v>2020</v>
      </c>
      <c r="G198" s="6">
        <v>59.692</v>
      </c>
      <c r="H198" s="6" t="s">
        <v>693</v>
      </c>
      <c r="I198" s="7">
        <v>5.5439195632934597</v>
      </c>
      <c r="J198" s="8" t="s">
        <v>693</v>
      </c>
      <c r="K198" s="9" t="s">
        <v>693</v>
      </c>
      <c r="L198" s="8" t="s">
        <v>693</v>
      </c>
      <c r="M198" s="8">
        <v>19.617387968987117</v>
      </c>
      <c r="N198" s="10" t="s">
        <v>693</v>
      </c>
      <c r="O198" s="10" t="s">
        <v>1230</v>
      </c>
      <c r="P198" s="14" t="s">
        <v>693</v>
      </c>
      <c r="Q198" s="45">
        <v>2</v>
      </c>
      <c r="R198" s="7">
        <v>3.1998661876922285</v>
      </c>
      <c r="S198" s="7"/>
      <c r="T198" s="7"/>
      <c r="U198" s="35">
        <v>8290.4094449110435</v>
      </c>
      <c r="V198" s="6"/>
    </row>
    <row r="199" spans="1:22">
      <c r="A199">
        <v>77</v>
      </c>
      <c r="B199" t="s">
        <v>62</v>
      </c>
      <c r="C199" t="s">
        <v>248</v>
      </c>
      <c r="D199">
        <v>5</v>
      </c>
      <c r="E199" s="6">
        <v>117190.91099999999</v>
      </c>
      <c r="F199">
        <v>2020</v>
      </c>
      <c r="G199" s="6">
        <v>65.370999999999995</v>
      </c>
      <c r="H199" s="6">
        <v>4.5492196083068848</v>
      </c>
      <c r="I199" s="7">
        <v>0.19354709982872001</v>
      </c>
      <c r="J199" s="8">
        <v>8.4336860833039449</v>
      </c>
      <c r="K199" s="9">
        <v>47.704639599072408</v>
      </c>
      <c r="L199" s="8">
        <v>25.190031862261101</v>
      </c>
      <c r="M199" s="8">
        <v>14.267015505522377</v>
      </c>
      <c r="N199" s="10">
        <v>1.7656132673656042</v>
      </c>
      <c r="O199" s="10" t="s">
        <v>1231</v>
      </c>
      <c r="P199" s="14">
        <v>38.312034582567513</v>
      </c>
      <c r="Q199" s="45">
        <v>1</v>
      </c>
      <c r="R199" s="7">
        <v>3.1998661876922285</v>
      </c>
      <c r="S199" s="7"/>
      <c r="T199" s="7"/>
      <c r="U199" s="35">
        <v>2253.2357883219242</v>
      </c>
      <c r="V199" s="6"/>
    </row>
    <row r="200" spans="1:22">
      <c r="A200">
        <v>17</v>
      </c>
      <c r="B200" t="s">
        <v>63</v>
      </c>
      <c r="C200" t="s">
        <v>249</v>
      </c>
      <c r="D200">
        <v>3</v>
      </c>
      <c r="E200" s="6">
        <v>5529.4679999999998</v>
      </c>
      <c r="F200">
        <v>2020</v>
      </c>
      <c r="G200" s="6">
        <v>81.866</v>
      </c>
      <c r="H200" s="6">
        <v>7.8893499374389648</v>
      </c>
      <c r="I200" s="7">
        <v>11.9725332260132</v>
      </c>
      <c r="J200" s="8">
        <v>11.773816412436025</v>
      </c>
      <c r="K200" s="9">
        <v>83.402465577415484</v>
      </c>
      <c r="L200" s="8">
        <v>60.887857840604177</v>
      </c>
      <c r="M200" s="8">
        <v>26.046001631706858</v>
      </c>
      <c r="N200" s="10">
        <v>2.33770460055884</v>
      </c>
      <c r="O200" s="10" t="s">
        <v>1232</v>
      </c>
      <c r="P200" s="14">
        <v>50.725841924641514</v>
      </c>
      <c r="Q200" s="45">
        <v>3</v>
      </c>
      <c r="R200" s="7">
        <v>3.1998661876922285</v>
      </c>
      <c r="S200" s="7"/>
      <c r="T200" s="7"/>
      <c r="U200" s="35">
        <v>47371.217569872817</v>
      </c>
      <c r="V200" s="6"/>
    </row>
    <row r="201" spans="1:22">
      <c r="A201">
        <v>8</v>
      </c>
      <c r="B201" t="s">
        <v>64</v>
      </c>
      <c r="C201" t="s">
        <v>250</v>
      </c>
      <c r="D201">
        <v>3</v>
      </c>
      <c r="E201" s="6">
        <v>64480.053</v>
      </c>
      <c r="F201">
        <v>2020</v>
      </c>
      <c r="G201" s="6">
        <v>82.21</v>
      </c>
      <c r="H201" s="6">
        <v>6.7141118049621582</v>
      </c>
      <c r="I201" s="7">
        <v>7.6917552947998002</v>
      </c>
      <c r="J201" s="8">
        <v>10.598578279959218</v>
      </c>
      <c r="K201" s="9">
        <v>75.392877436988016</v>
      </c>
      <c r="L201" s="8">
        <v>52.878269700176709</v>
      </c>
      <c r="M201" s="8">
        <v>21.765223700493458</v>
      </c>
      <c r="N201" s="10">
        <v>2.4294843199327127</v>
      </c>
      <c r="O201" s="10" t="s">
        <v>1233</v>
      </c>
      <c r="P201" s="14">
        <v>52.717369654763658</v>
      </c>
      <c r="Q201" s="45">
        <v>3</v>
      </c>
      <c r="R201" s="7">
        <v>3.1998661876922285</v>
      </c>
      <c r="S201" s="7"/>
      <c r="T201" s="7"/>
      <c r="U201" s="35">
        <v>42233.1396001127</v>
      </c>
      <c r="V201" s="6"/>
    </row>
    <row r="202" spans="1:22">
      <c r="A202">
        <v>99</v>
      </c>
      <c r="B202" t="s">
        <v>65</v>
      </c>
      <c r="C202" t="s">
        <v>251</v>
      </c>
      <c r="D202">
        <v>5</v>
      </c>
      <c r="E202" s="6">
        <v>2292.5729999999999</v>
      </c>
      <c r="F202">
        <v>2020</v>
      </c>
      <c r="G202" s="6">
        <v>66.531000000000006</v>
      </c>
      <c r="H202" s="6">
        <v>4.8865499496459961</v>
      </c>
      <c r="I202" s="7">
        <v>3.9394366741180402</v>
      </c>
      <c r="J202" s="8">
        <v>8.7710164246430562</v>
      </c>
      <c r="K202" s="9">
        <v>50.493099941613536</v>
      </c>
      <c r="L202" s="8">
        <v>27.97849220480223</v>
      </c>
      <c r="M202" s="8">
        <v>18.012905079811695</v>
      </c>
      <c r="N202" s="10">
        <v>1.5532470792931483</v>
      </c>
      <c r="O202" s="10" t="s">
        <v>1234</v>
      </c>
      <c r="P202" s="14">
        <v>33.703901594453072</v>
      </c>
      <c r="Q202" s="45">
        <v>2</v>
      </c>
      <c r="R202" s="7">
        <v>3.1998661876922285</v>
      </c>
      <c r="S202" s="7"/>
      <c r="T202" s="7"/>
      <c r="U202" s="35">
        <v>13903.288954665359</v>
      </c>
      <c r="V202" s="6"/>
    </row>
    <row r="203" spans="1:22">
      <c r="A203">
        <v>68</v>
      </c>
      <c r="B203" t="s">
        <v>66</v>
      </c>
      <c r="C203" t="s">
        <v>252</v>
      </c>
      <c r="D203">
        <v>7</v>
      </c>
      <c r="E203" s="6">
        <v>3765.9119999999998</v>
      </c>
      <c r="F203">
        <v>2020</v>
      </c>
      <c r="G203" s="6">
        <v>72.765000000000001</v>
      </c>
      <c r="H203" s="6">
        <v>5.123143196105957</v>
      </c>
      <c r="I203" s="7">
        <v>4.5003924369812003</v>
      </c>
      <c r="J203" s="8">
        <v>9.0076096711030171</v>
      </c>
      <c r="K203" s="9">
        <v>56.713983310456022</v>
      </c>
      <c r="L203" s="8">
        <v>34.199375573644716</v>
      </c>
      <c r="M203" s="8">
        <v>18.573860842674858</v>
      </c>
      <c r="N203" s="10">
        <v>1.8412636911260285</v>
      </c>
      <c r="O203" s="10" t="s">
        <v>1235</v>
      </c>
      <c r="P203" s="14">
        <v>39.953572797569564</v>
      </c>
      <c r="Q203" s="45">
        <v>2</v>
      </c>
      <c r="R203" s="7">
        <v>3.1998661876922285</v>
      </c>
      <c r="S203" s="7"/>
      <c r="T203" s="7"/>
      <c r="U203" s="35">
        <v>13966.326335016558</v>
      </c>
      <c r="V203" s="6"/>
    </row>
    <row r="204" spans="1:22">
      <c r="A204">
        <v>19</v>
      </c>
      <c r="B204" t="s">
        <v>67</v>
      </c>
      <c r="C204" t="s">
        <v>253</v>
      </c>
      <c r="D204">
        <v>3</v>
      </c>
      <c r="E204" s="6">
        <v>83328.987999999998</v>
      </c>
      <c r="F204">
        <v>2020</v>
      </c>
      <c r="G204" s="6">
        <v>81.147000000000006</v>
      </c>
      <c r="H204" s="6">
        <v>7.3118977546691895</v>
      </c>
      <c r="I204" s="7">
        <v>10.2073783874512</v>
      </c>
      <c r="J204" s="8">
        <v>11.19636422966625</v>
      </c>
      <c r="K204" s="9">
        <v>78.615384988343692</v>
      </c>
      <c r="L204" s="8">
        <v>56.100777251532385</v>
      </c>
      <c r="M204" s="8">
        <v>24.280846793144857</v>
      </c>
      <c r="N204" s="10">
        <v>2.3104950881437611</v>
      </c>
      <c r="O204" s="10" t="s">
        <v>1236</v>
      </c>
      <c r="P204" s="14">
        <v>50.135422833502325</v>
      </c>
      <c r="Q204" s="45">
        <v>3</v>
      </c>
      <c r="R204" s="7">
        <v>3.1998661876922285</v>
      </c>
      <c r="S204" s="7"/>
      <c r="T204" s="7"/>
      <c r="U204" s="35">
        <v>51840.329691935811</v>
      </c>
      <c r="V204" s="6"/>
    </row>
    <row r="205" spans="1:22">
      <c r="A205">
        <v>64</v>
      </c>
      <c r="B205" t="s">
        <v>68</v>
      </c>
      <c r="C205" t="s">
        <v>254</v>
      </c>
      <c r="D205">
        <v>5</v>
      </c>
      <c r="E205" s="6">
        <v>32180.401000000002</v>
      </c>
      <c r="F205">
        <v>2020</v>
      </c>
      <c r="G205" s="6">
        <v>64.114000000000004</v>
      </c>
      <c r="H205" s="6">
        <v>5.3194832801818848</v>
      </c>
      <c r="I205" s="7">
        <v>1.0975964069366499</v>
      </c>
      <c r="J205" s="8">
        <v>9.2039497551789449</v>
      </c>
      <c r="K205" s="9">
        <v>51.060512657081375</v>
      </c>
      <c r="L205" s="8">
        <v>28.545904920270068</v>
      </c>
      <c r="M205" s="8">
        <v>15.171064812630306</v>
      </c>
      <c r="N205" s="10">
        <v>1.8816019358446654</v>
      </c>
      <c r="O205" s="10" t="s">
        <v>1237</v>
      </c>
      <c r="P205" s="14">
        <v>40.828872193663457</v>
      </c>
      <c r="Q205" s="45">
        <v>1</v>
      </c>
      <c r="R205" s="7">
        <v>3.1998661876922285</v>
      </c>
      <c r="S205" s="7"/>
      <c r="T205" s="7"/>
      <c r="U205" s="35">
        <v>5263.5266040155329</v>
      </c>
      <c r="V205" s="6"/>
    </row>
    <row r="206" spans="1:22">
      <c r="A206">
        <v>35</v>
      </c>
      <c r="B206" t="s">
        <v>69</v>
      </c>
      <c r="C206" t="s">
        <v>255</v>
      </c>
      <c r="D206">
        <v>3</v>
      </c>
      <c r="E206" s="6">
        <v>10512.232</v>
      </c>
      <c r="F206">
        <v>2020</v>
      </c>
      <c r="G206" s="6">
        <v>80.909000000000006</v>
      </c>
      <c r="H206" s="6">
        <v>5.7876157760620117</v>
      </c>
      <c r="I206" s="7">
        <v>6.8730525970459002</v>
      </c>
      <c r="J206" s="8">
        <v>9.6720822510590718</v>
      </c>
      <c r="K206" s="9">
        <v>67.7134393657403</v>
      </c>
      <c r="L206" s="8">
        <v>45.198831628928993</v>
      </c>
      <c r="M206" s="8">
        <v>20.946521002739559</v>
      </c>
      <c r="N206" s="10">
        <v>2.1578204620718409</v>
      </c>
      <c r="O206" s="10" t="s">
        <v>1238</v>
      </c>
      <c r="P206" s="14">
        <v>46.822536788714373</v>
      </c>
      <c r="Q206" s="45">
        <v>3</v>
      </c>
      <c r="R206" s="7">
        <v>3.1998661876922285</v>
      </c>
      <c r="S206" s="7"/>
      <c r="T206" s="7"/>
      <c r="U206" s="35">
        <v>27103.540907337152</v>
      </c>
      <c r="V206" s="6"/>
    </row>
    <row r="207" spans="1:22">
      <c r="A207">
        <v>4</v>
      </c>
      <c r="B207" t="s">
        <v>70</v>
      </c>
      <c r="C207" t="s">
        <v>256</v>
      </c>
      <c r="D207">
        <v>1</v>
      </c>
      <c r="E207" s="6">
        <v>17362.718000000001</v>
      </c>
      <c r="F207">
        <v>2020</v>
      </c>
      <c r="G207" s="6">
        <v>71.796999999999997</v>
      </c>
      <c r="H207" s="6">
        <v>6.3</v>
      </c>
      <c r="I207" s="7">
        <v>2.34027075767517</v>
      </c>
      <c r="J207" s="8">
        <v>10.184466474997059</v>
      </c>
      <c r="K207" s="9">
        <v>63.270700041450645</v>
      </c>
      <c r="L207" s="8">
        <v>40.756092304639338</v>
      </c>
      <c r="M207" s="8">
        <v>16.413739163368827</v>
      </c>
      <c r="N207" s="10">
        <v>2.4830473969999645</v>
      </c>
      <c r="O207" s="10" t="s">
        <v>1239</v>
      </c>
      <c r="P207" s="14">
        <v>53.879634630270523</v>
      </c>
      <c r="Q207" s="45">
        <v>1</v>
      </c>
      <c r="R207" s="7">
        <v>3.1998661876922285</v>
      </c>
      <c r="S207" s="7"/>
      <c r="T207" s="7"/>
      <c r="U207" s="35">
        <v>8389.1067360440393</v>
      </c>
      <c r="V207" s="6"/>
    </row>
    <row r="208" spans="1:22">
      <c r="A208">
        <v>111</v>
      </c>
      <c r="B208" t="s">
        <v>71</v>
      </c>
      <c r="C208" t="s">
        <v>257</v>
      </c>
      <c r="D208">
        <v>5</v>
      </c>
      <c r="E208" s="6">
        <v>13205.153</v>
      </c>
      <c r="F208">
        <v>2020</v>
      </c>
      <c r="G208" s="6">
        <v>59.326999999999998</v>
      </c>
      <c r="H208" s="6">
        <v>4.9721684455871582</v>
      </c>
      <c r="I208" s="7">
        <v>1.6699038743972801</v>
      </c>
      <c r="J208" s="8">
        <v>8.8566349205842183</v>
      </c>
      <c r="K208" s="9">
        <v>45.465208773133071</v>
      </c>
      <c r="L208" s="8">
        <v>22.950601036321764</v>
      </c>
      <c r="M208" s="8">
        <v>15.743372280090936</v>
      </c>
      <c r="N208" s="10">
        <v>1.4577944691903835</v>
      </c>
      <c r="O208" s="10" t="s">
        <v>1240</v>
      </c>
      <c r="P208" s="14">
        <v>31.632675824434994</v>
      </c>
      <c r="Q208" s="45">
        <v>1</v>
      </c>
      <c r="R208" s="7">
        <v>3.1998661876922285</v>
      </c>
      <c r="S208" s="7"/>
      <c r="T208" s="7"/>
      <c r="U208" s="35">
        <v>2604.1172340730163</v>
      </c>
      <c r="V208" s="6"/>
    </row>
    <row r="209" spans="1:22">
      <c r="A209">
        <v>126</v>
      </c>
      <c r="B209" t="s">
        <v>72</v>
      </c>
      <c r="C209" t="s">
        <v>258</v>
      </c>
      <c r="D209">
        <v>1</v>
      </c>
      <c r="E209" s="6">
        <v>11306.800999999999</v>
      </c>
      <c r="F209">
        <v>2020</v>
      </c>
      <c r="G209" s="6">
        <v>64.052000000000007</v>
      </c>
      <c r="H209" s="6">
        <v>3.8</v>
      </c>
      <c r="I209" s="7">
        <v>1.2869122028350799</v>
      </c>
      <c r="J209" s="8">
        <v>7.6844664749970599</v>
      </c>
      <c r="K209" s="9">
        <v>42.589689520006807</v>
      </c>
      <c r="L209" s="8">
        <v>20.0750817831955</v>
      </c>
      <c r="M209" s="8">
        <v>15.360380608528736</v>
      </c>
      <c r="N209" s="10">
        <v>1.3069390853537159</v>
      </c>
      <c r="O209" s="10" t="s">
        <v>1241</v>
      </c>
      <c r="P209" s="14">
        <v>28.359265508969727</v>
      </c>
      <c r="Q209" s="45">
        <v>1</v>
      </c>
      <c r="R209" s="7">
        <v>3.1998661876922285</v>
      </c>
      <c r="S209" s="7"/>
      <c r="T209" s="7"/>
      <c r="U209" s="35">
        <v>2970.4628453088812</v>
      </c>
      <c r="V209" s="6"/>
    </row>
    <row r="210" spans="1:22">
      <c r="A210">
        <v>11</v>
      </c>
      <c r="B210" t="s">
        <v>73</v>
      </c>
      <c r="C210" t="s">
        <v>259</v>
      </c>
      <c r="D210">
        <v>1</v>
      </c>
      <c r="E210" s="6">
        <v>10121.763000000001</v>
      </c>
      <c r="F210">
        <v>2020</v>
      </c>
      <c r="G210" s="6">
        <v>71.462000000000003</v>
      </c>
      <c r="H210" s="6">
        <v>6</v>
      </c>
      <c r="I210" s="7">
        <v>2.0534965991973899</v>
      </c>
      <c r="J210" s="8">
        <v>9.8844664749970601</v>
      </c>
      <c r="K210" s="9">
        <v>61.120438054834089</v>
      </c>
      <c r="L210" s="8">
        <v>38.605830318022782</v>
      </c>
      <c r="M210" s="8">
        <v>16.126965004891048</v>
      </c>
      <c r="N210" s="10">
        <v>2.3938683010916351</v>
      </c>
      <c r="O210" s="10" t="s">
        <v>1242</v>
      </c>
      <c r="P210" s="14">
        <v>51.944537817376812</v>
      </c>
      <c r="Q210" s="45">
        <v>1</v>
      </c>
      <c r="R210" s="7">
        <v>3.1998661876922285</v>
      </c>
      <c r="S210" s="7"/>
      <c r="T210" s="7"/>
      <c r="U210" s="35">
        <v>5028.1451089198927</v>
      </c>
      <c r="V210" s="6"/>
    </row>
    <row r="211" spans="1:22">
      <c r="A211">
        <v>128</v>
      </c>
      <c r="B211" t="s">
        <v>74</v>
      </c>
      <c r="C211" t="s">
        <v>260</v>
      </c>
      <c r="D211">
        <v>8</v>
      </c>
      <c r="E211" s="6">
        <v>7500.9579999999996</v>
      </c>
      <c r="F211">
        <v>2020</v>
      </c>
      <c r="G211" s="6">
        <v>85.197000000000003</v>
      </c>
      <c r="H211" s="6">
        <v>5.2953414916992188</v>
      </c>
      <c r="I211" s="7">
        <v>22.672893524169901</v>
      </c>
      <c r="J211" s="8">
        <v>9.1798079666962789</v>
      </c>
      <c r="K211" s="9">
        <v>67.673082273157334</v>
      </c>
      <c r="L211" s="8">
        <v>45.158474536346027</v>
      </c>
      <c r="M211" s="8">
        <v>36.746361929863554</v>
      </c>
      <c r="N211" s="10">
        <v>1.228923685630114</v>
      </c>
      <c r="O211" s="10" t="s">
        <v>1243</v>
      </c>
      <c r="P211" s="14">
        <v>26.666409690864601</v>
      </c>
      <c r="Q211" s="45">
        <v>3</v>
      </c>
      <c r="R211" s="7">
        <v>3.1998661876922285</v>
      </c>
      <c r="S211" s="7"/>
      <c r="T211" s="7"/>
      <c r="U211" s="35">
        <v>55892.110974709358</v>
      </c>
      <c r="V211" s="6"/>
    </row>
    <row r="212" spans="1:22">
      <c r="A212">
        <v>51</v>
      </c>
      <c r="B212" t="s">
        <v>75</v>
      </c>
      <c r="C212" t="s">
        <v>261</v>
      </c>
      <c r="D212">
        <v>7</v>
      </c>
      <c r="E212" s="6">
        <v>9750.5730000000003</v>
      </c>
      <c r="F212">
        <v>2020</v>
      </c>
      <c r="G212" s="6">
        <v>75.73</v>
      </c>
      <c r="H212" s="6">
        <v>6.0380496978759766</v>
      </c>
      <c r="I212" s="7">
        <v>7.29561567306519</v>
      </c>
      <c r="J212" s="8">
        <v>9.9225161728730367</v>
      </c>
      <c r="K212" s="9">
        <v>65.020129646108018</v>
      </c>
      <c r="L212" s="8">
        <v>42.505521909296711</v>
      </c>
      <c r="M212" s="8">
        <v>21.369084078758846</v>
      </c>
      <c r="N212" s="10">
        <v>1.9891129518062858</v>
      </c>
      <c r="O212" s="10" t="s">
        <v>1244</v>
      </c>
      <c r="P212" s="14">
        <v>43.161753259784071</v>
      </c>
      <c r="Q212" s="45">
        <v>3</v>
      </c>
      <c r="R212" s="7">
        <v>3.1998661876922285</v>
      </c>
      <c r="S212" s="7"/>
      <c r="T212" s="7"/>
      <c r="U212" s="35">
        <v>31232.101080990775</v>
      </c>
      <c r="V212" s="6"/>
    </row>
    <row r="213" spans="1:22">
      <c r="A213">
        <v>62</v>
      </c>
      <c r="B213" t="s">
        <v>76</v>
      </c>
      <c r="C213" t="s">
        <v>262</v>
      </c>
      <c r="D213">
        <v>3</v>
      </c>
      <c r="E213" s="6">
        <v>366.66899999999998</v>
      </c>
      <c r="F213">
        <v>2020</v>
      </c>
      <c r="G213" s="6">
        <v>82.575999999999993</v>
      </c>
      <c r="H213" s="6">
        <v>7.5754895210266113</v>
      </c>
      <c r="I213" s="7">
        <v>17.2438354492188</v>
      </c>
      <c r="J213" s="8">
        <v>11.459955996023671</v>
      </c>
      <c r="K213" s="9">
        <v>81.883208301478874</v>
      </c>
      <c r="L213" s="8">
        <v>59.368600564667567</v>
      </c>
      <c r="M213" s="8">
        <v>31.317303854912456</v>
      </c>
      <c r="N213" s="10">
        <v>1.895712378042242</v>
      </c>
      <c r="O213" s="10" t="s">
        <v>1245</v>
      </c>
      <c r="P213" s="14">
        <v>41.13505461732381</v>
      </c>
      <c r="Q213" s="45">
        <v>3</v>
      </c>
      <c r="R213" s="7">
        <v>3.1998661876922285</v>
      </c>
      <c r="S213" s="7"/>
      <c r="T213" s="7"/>
      <c r="U213" s="35">
        <v>51641.392081009624</v>
      </c>
      <c r="V213" s="6"/>
    </row>
    <row r="214" spans="1:22">
      <c r="A214">
        <v>90</v>
      </c>
      <c r="B214" t="s">
        <v>77</v>
      </c>
      <c r="C214" t="s">
        <v>263</v>
      </c>
      <c r="D214">
        <v>6</v>
      </c>
      <c r="E214" s="6">
        <v>1396387.1270000001</v>
      </c>
      <c r="F214">
        <v>2020</v>
      </c>
      <c r="G214" s="6">
        <v>70.150000000000006</v>
      </c>
      <c r="H214" s="6">
        <v>4.2238655090332031</v>
      </c>
      <c r="I214" s="7">
        <v>2.0024785995483398</v>
      </c>
      <c r="J214" s="8">
        <v>8.1083319840302632</v>
      </c>
      <c r="K214" s="9">
        <v>49.217240049993947</v>
      </c>
      <c r="L214" s="8">
        <v>26.70263231318264</v>
      </c>
      <c r="M214" s="8">
        <v>16.075947005241996</v>
      </c>
      <c r="N214" s="10">
        <v>1.6610301280836224</v>
      </c>
      <c r="O214" s="10" t="s">
        <v>1246</v>
      </c>
      <c r="P214" s="14">
        <v>36.042685499739697</v>
      </c>
      <c r="Q214" s="45">
        <v>1</v>
      </c>
      <c r="R214" s="7">
        <v>3.1998661876922285</v>
      </c>
      <c r="S214" s="7"/>
      <c r="T214" s="7"/>
      <c r="U214" s="35">
        <v>6172.0423863914439</v>
      </c>
      <c r="V214" s="6"/>
    </row>
    <row r="215" spans="1:22">
      <c r="A215">
        <v>84</v>
      </c>
      <c r="B215" t="s">
        <v>78</v>
      </c>
      <c r="C215" t="s">
        <v>264</v>
      </c>
      <c r="D215">
        <v>8</v>
      </c>
      <c r="E215" s="6">
        <v>271857.96999999997</v>
      </c>
      <c r="F215">
        <v>2020</v>
      </c>
      <c r="G215" s="6">
        <v>68.808000000000007</v>
      </c>
      <c r="H215" s="6">
        <v>4.8281474113464355</v>
      </c>
      <c r="I215" s="7">
        <v>3.01106476783752</v>
      </c>
      <c r="J215" s="8">
        <v>8.7126138863434957</v>
      </c>
      <c r="K215" s="9">
        <v>51.873489235243923</v>
      </c>
      <c r="L215" s="8">
        <v>29.358881498432616</v>
      </c>
      <c r="M215" s="8">
        <v>17.084533173531177</v>
      </c>
      <c r="N215" s="10">
        <v>1.7184479786616536</v>
      </c>
      <c r="O215" s="10" t="s">
        <v>1247</v>
      </c>
      <c r="P215" s="14">
        <v>37.288595188832851</v>
      </c>
      <c r="Q215" s="45">
        <v>1</v>
      </c>
      <c r="R215" s="7">
        <v>3.1998661876922285</v>
      </c>
      <c r="S215" s="7"/>
      <c r="T215" s="7"/>
      <c r="U215" s="35">
        <v>11515.680743615412</v>
      </c>
      <c r="V215" s="6"/>
    </row>
    <row r="216" spans="1:22">
      <c r="A216">
        <v>114</v>
      </c>
      <c r="B216" t="s">
        <v>79</v>
      </c>
      <c r="C216" t="s">
        <v>265</v>
      </c>
      <c r="D216">
        <v>4</v>
      </c>
      <c r="E216" s="6">
        <v>87290.192999999999</v>
      </c>
      <c r="F216">
        <v>2020</v>
      </c>
      <c r="G216" s="6">
        <v>74.831999999999994</v>
      </c>
      <c r="H216" s="6">
        <v>4.8645281791687012</v>
      </c>
      <c r="I216" s="7">
        <v>10.0437726974487</v>
      </c>
      <c r="J216" s="8">
        <v>8.7489946541657613</v>
      </c>
      <c r="K216" s="9">
        <v>56.650475902120483</v>
      </c>
      <c r="L216" s="8">
        <v>34.135868165309176</v>
      </c>
      <c r="M216" s="8">
        <v>24.117241103142355</v>
      </c>
      <c r="N216" s="10">
        <v>1.4154134803114542</v>
      </c>
      <c r="O216" s="10" t="s">
        <v>1248</v>
      </c>
      <c r="P216" s="14">
        <v>30.713050931722446</v>
      </c>
      <c r="Q216" s="45">
        <v>3</v>
      </c>
      <c r="R216" s="7">
        <v>3.1998661876922285</v>
      </c>
      <c r="S216" s="7"/>
      <c r="T216" s="7"/>
      <c r="U216" s="35">
        <v>14432.362714039966</v>
      </c>
      <c r="V216" s="6"/>
    </row>
    <row r="217" spans="1:22">
      <c r="A217">
        <v>113</v>
      </c>
      <c r="B217" t="s">
        <v>80</v>
      </c>
      <c r="C217" t="s">
        <v>266</v>
      </c>
      <c r="D217">
        <v>4</v>
      </c>
      <c r="E217" s="6">
        <v>42556.983999999997</v>
      </c>
      <c r="F217">
        <v>2020</v>
      </c>
      <c r="G217" s="6">
        <v>69.123000000000005</v>
      </c>
      <c r="H217" s="6">
        <v>4.7851653099060059</v>
      </c>
      <c r="I217" s="7">
        <v>6.4344944953918501</v>
      </c>
      <c r="J217" s="8">
        <v>8.669631784903066</v>
      </c>
      <c r="K217" s="9">
        <v>51.85388379450464</v>
      </c>
      <c r="L217" s="8">
        <v>29.339276057693333</v>
      </c>
      <c r="M217" s="8">
        <v>20.507962901085506</v>
      </c>
      <c r="N217" s="10">
        <v>1.4306284929031337</v>
      </c>
      <c r="O217" s="10" t="s">
        <v>1249</v>
      </c>
      <c r="P217" s="14">
        <v>31.04320142354355</v>
      </c>
      <c r="Q217" s="45">
        <v>3</v>
      </c>
      <c r="R217" s="7">
        <v>3.1998661876922285</v>
      </c>
      <c r="S217" s="7"/>
      <c r="T217" s="7"/>
      <c r="U217" s="35">
        <v>8848.1184567801283</v>
      </c>
      <c r="V217" s="6"/>
    </row>
    <row r="218" spans="1:22">
      <c r="A218">
        <v>21</v>
      </c>
      <c r="B218" t="s">
        <v>81</v>
      </c>
      <c r="C218" t="s">
        <v>267</v>
      </c>
      <c r="D218">
        <v>3</v>
      </c>
      <c r="E218" s="6">
        <v>4946.1189999999997</v>
      </c>
      <c r="F218">
        <v>2020</v>
      </c>
      <c r="G218" s="6">
        <v>82.47</v>
      </c>
      <c r="H218" s="6">
        <v>7.0349307060241699</v>
      </c>
      <c r="I218" s="7">
        <v>10.024732589721699</v>
      </c>
      <c r="J218" s="8">
        <v>10.91939718102123</v>
      </c>
      <c r="K218" s="9">
        <v>77.920676909400697</v>
      </c>
      <c r="L218" s="8">
        <v>55.40606917258939</v>
      </c>
      <c r="M218" s="8">
        <v>24.098200995415354</v>
      </c>
      <c r="N218" s="10">
        <v>2.2991786475318348</v>
      </c>
      <c r="O218" s="10" t="s">
        <v>1250</v>
      </c>
      <c r="P218" s="14">
        <v>49.889867438054608</v>
      </c>
      <c r="Q218" s="45">
        <v>3</v>
      </c>
      <c r="R218" s="7">
        <v>3.1998661876922285</v>
      </c>
      <c r="S218" s="7"/>
      <c r="T218" s="7"/>
      <c r="U218" s="35">
        <v>91356.855053801977</v>
      </c>
      <c r="V218" s="6"/>
    </row>
    <row r="219" spans="1:22">
      <c r="A219">
        <v>33</v>
      </c>
      <c r="B219" t="s">
        <v>82</v>
      </c>
      <c r="C219" t="s">
        <v>268</v>
      </c>
      <c r="D219">
        <v>4</v>
      </c>
      <c r="E219" s="6">
        <v>8757.4889999999996</v>
      </c>
      <c r="F219">
        <v>2020</v>
      </c>
      <c r="G219" s="6">
        <v>82.36</v>
      </c>
      <c r="H219" s="6">
        <v>7.1949281692504883</v>
      </c>
      <c r="I219" s="7">
        <v>12.036983489990201</v>
      </c>
      <c r="J219" s="8">
        <v>11.079394644247548</v>
      </c>
      <c r="K219" s="9">
        <v>78.956961832598168</v>
      </c>
      <c r="L219" s="8">
        <v>56.442354095786861</v>
      </c>
      <c r="M219" s="8">
        <v>26.110451895683859</v>
      </c>
      <c r="N219" s="10">
        <v>2.1616766466273591</v>
      </c>
      <c r="O219" s="10" t="s">
        <v>1251</v>
      </c>
      <c r="P219" s="14">
        <v>46.906212120554287</v>
      </c>
      <c r="Q219" s="45">
        <v>3</v>
      </c>
      <c r="R219" s="7">
        <v>3.1998661876922285</v>
      </c>
      <c r="S219" s="7"/>
      <c r="T219" s="7"/>
      <c r="U219" s="35">
        <v>39680.66587035705</v>
      </c>
      <c r="V219" s="6"/>
    </row>
    <row r="220" spans="1:22">
      <c r="A220">
        <v>20</v>
      </c>
      <c r="B220" t="s">
        <v>83</v>
      </c>
      <c r="C220" t="s">
        <v>269</v>
      </c>
      <c r="D220">
        <v>3</v>
      </c>
      <c r="E220" s="6">
        <v>59500.578999999998</v>
      </c>
      <c r="F220">
        <v>2020</v>
      </c>
      <c r="G220" s="6">
        <v>82.394999999999996</v>
      </c>
      <c r="H220" s="6">
        <v>6.4883561134338379</v>
      </c>
      <c r="I220" s="7">
        <v>8.2005233764648402</v>
      </c>
      <c r="J220" s="8">
        <v>10.372822588430898</v>
      </c>
      <c r="K220" s="9">
        <v>73.953012007799046</v>
      </c>
      <c r="L220" s="8">
        <v>51.438404270987739</v>
      </c>
      <c r="M220" s="8">
        <v>22.273991782158497</v>
      </c>
      <c r="N220" s="10">
        <v>2.309348264741212</v>
      </c>
      <c r="O220" s="10" t="s">
        <v>1252</v>
      </c>
      <c r="P220" s="14">
        <v>50.110537917495712</v>
      </c>
      <c r="Q220" s="45">
        <v>3</v>
      </c>
      <c r="R220" s="7">
        <v>3.1998661876922285</v>
      </c>
      <c r="S220" s="7"/>
      <c r="T220" s="7"/>
      <c r="U220" s="35">
        <v>39091.406055017738</v>
      </c>
      <c r="V220" s="6"/>
    </row>
    <row r="221" spans="1:22">
      <c r="A221">
        <v>48</v>
      </c>
      <c r="B221" t="s">
        <v>84</v>
      </c>
      <c r="C221" t="s">
        <v>270</v>
      </c>
      <c r="D221">
        <v>1</v>
      </c>
      <c r="E221" s="6">
        <v>2820.4360000000001</v>
      </c>
      <c r="F221">
        <v>2020</v>
      </c>
      <c r="G221" s="6">
        <v>71.869</v>
      </c>
      <c r="H221" s="6">
        <v>5.4249906539916992</v>
      </c>
      <c r="I221" s="7">
        <v>3.54654741287231</v>
      </c>
      <c r="J221" s="8">
        <v>9.3094571289887593</v>
      </c>
      <c r="K221" s="9">
        <v>57.892728329661814</v>
      </c>
      <c r="L221" s="8">
        <v>35.378120592850507</v>
      </c>
      <c r="M221" s="8">
        <v>17.620015818565967</v>
      </c>
      <c r="N221" s="10">
        <v>2.0078370506099699</v>
      </c>
      <c r="O221" s="10" t="s">
        <v>1253</v>
      </c>
      <c r="P221" s="14">
        <v>43.568047398004097</v>
      </c>
      <c r="Q221" s="45">
        <v>2</v>
      </c>
      <c r="R221" s="7">
        <v>3.1998661876922285</v>
      </c>
      <c r="S221" s="7"/>
      <c r="T221" s="7"/>
      <c r="U221" s="35">
        <v>9208.368569666196</v>
      </c>
      <c r="V221" s="6"/>
    </row>
    <row r="222" spans="1:22">
      <c r="A222">
        <v>49</v>
      </c>
      <c r="B222" t="s">
        <v>85</v>
      </c>
      <c r="C222" t="s">
        <v>271</v>
      </c>
      <c r="D222">
        <v>8</v>
      </c>
      <c r="E222" s="6">
        <v>125244.761</v>
      </c>
      <c r="F222">
        <v>2020</v>
      </c>
      <c r="G222" s="6">
        <v>84.688000000000002</v>
      </c>
      <c r="H222" s="6">
        <v>6.1179633140563965</v>
      </c>
      <c r="I222" s="7">
        <v>11.325524330139199</v>
      </c>
      <c r="J222" s="8">
        <v>10.002429789053457</v>
      </c>
      <c r="K222" s="9">
        <v>73.296872993772098</v>
      </c>
      <c r="L222" s="8">
        <v>50.782265256960791</v>
      </c>
      <c r="M222" s="8">
        <v>25.398992735832856</v>
      </c>
      <c r="N222" s="10">
        <v>1.9993810693648988</v>
      </c>
      <c r="O222" s="10" t="s">
        <v>1254</v>
      </c>
      <c r="P222" s="14">
        <v>43.384561097873338</v>
      </c>
      <c r="Q222" s="45">
        <v>3</v>
      </c>
      <c r="R222" s="7">
        <v>3.1998661876922285</v>
      </c>
      <c r="S222" s="7"/>
      <c r="T222" s="7"/>
      <c r="U222" s="35">
        <v>39989.578606681753</v>
      </c>
      <c r="V222" s="6"/>
    </row>
    <row r="223" spans="1:22">
      <c r="A223">
        <v>95</v>
      </c>
      <c r="B223" t="s">
        <v>86</v>
      </c>
      <c r="C223" t="s">
        <v>272</v>
      </c>
      <c r="D223">
        <v>4</v>
      </c>
      <c r="E223" s="6">
        <v>10928.721</v>
      </c>
      <c r="F223">
        <v>2020</v>
      </c>
      <c r="G223" s="6">
        <v>75.183999999999997</v>
      </c>
      <c r="H223" s="6">
        <v>4.093991756439209</v>
      </c>
      <c r="I223" s="7">
        <v>4.0711770057678196</v>
      </c>
      <c r="J223" s="8">
        <v>7.9784582314362691</v>
      </c>
      <c r="K223" s="9">
        <v>51.90419529847609</v>
      </c>
      <c r="L223" s="8">
        <v>29.389587561664783</v>
      </c>
      <c r="M223" s="8">
        <v>18.144645411461475</v>
      </c>
      <c r="N223" s="10">
        <v>1.6197388758614255</v>
      </c>
      <c r="O223" s="10" t="s">
        <v>1255</v>
      </c>
      <c r="P223" s="14">
        <v>35.146706797985438</v>
      </c>
      <c r="Q223" s="45">
        <v>2</v>
      </c>
      <c r="R223" s="7">
        <v>3.1998661876922285</v>
      </c>
      <c r="S223" s="7"/>
      <c r="T223" s="7"/>
      <c r="U223" s="35">
        <v>9184.0035456647583</v>
      </c>
      <c r="V223" s="6"/>
    </row>
    <row r="224" spans="1:22">
      <c r="A224">
        <v>119</v>
      </c>
      <c r="B224" t="s">
        <v>87</v>
      </c>
      <c r="C224" t="s">
        <v>273</v>
      </c>
      <c r="D224">
        <v>7</v>
      </c>
      <c r="E224" s="6">
        <v>18979.242999999999</v>
      </c>
      <c r="F224">
        <v>2020</v>
      </c>
      <c r="G224" s="6">
        <v>70.03</v>
      </c>
      <c r="H224" s="6">
        <v>6.168269157409668</v>
      </c>
      <c r="I224" s="7">
        <v>14.0624742507935</v>
      </c>
      <c r="J224" s="8">
        <v>10.052735632406728</v>
      </c>
      <c r="K224" s="9">
        <v>60.915308331339638</v>
      </c>
      <c r="L224" s="8">
        <v>38.400700594528331</v>
      </c>
      <c r="M224" s="8">
        <v>28.135942656487156</v>
      </c>
      <c r="N224" s="10">
        <v>1.3648272269873454</v>
      </c>
      <c r="O224" s="10" t="s">
        <v>1256</v>
      </c>
      <c r="P224" s="14">
        <v>29.615380041625727</v>
      </c>
      <c r="Q224" s="45">
        <v>3</v>
      </c>
      <c r="R224" s="7">
        <v>3.1998661876922285</v>
      </c>
      <c r="S224" s="7"/>
      <c r="T224" s="7"/>
      <c r="U224" s="35">
        <v>25361.507991001541</v>
      </c>
      <c r="V224" s="6"/>
    </row>
    <row r="225" spans="1:22">
      <c r="A225">
        <v>108</v>
      </c>
      <c r="B225" t="s">
        <v>88</v>
      </c>
      <c r="C225" t="s">
        <v>274</v>
      </c>
      <c r="D225">
        <v>5</v>
      </c>
      <c r="E225" s="6">
        <v>51985.78</v>
      </c>
      <c r="F225">
        <v>2020</v>
      </c>
      <c r="G225" s="6">
        <v>62.674999999999997</v>
      </c>
      <c r="H225" s="6">
        <v>4.5465841293334961</v>
      </c>
      <c r="I225" s="7">
        <v>1.34501433372498</v>
      </c>
      <c r="J225" s="8">
        <v>8.4310506043305562</v>
      </c>
      <c r="K225" s="9">
        <v>45.722934692346733</v>
      </c>
      <c r="L225" s="8">
        <v>23.208326955535426</v>
      </c>
      <c r="M225" s="8">
        <v>15.418482739418636</v>
      </c>
      <c r="N225" s="10">
        <v>1.5052276769231907</v>
      </c>
      <c r="O225" s="10" t="s">
        <v>1257</v>
      </c>
      <c r="P225" s="14">
        <v>32.661928792007487</v>
      </c>
      <c r="Q225" s="45">
        <v>1</v>
      </c>
      <c r="R225" s="7">
        <v>3.1998661876922285</v>
      </c>
      <c r="S225" s="7"/>
      <c r="T225" s="7"/>
      <c r="U225" s="35">
        <v>4497.3629750232867</v>
      </c>
      <c r="V225" s="6"/>
    </row>
    <row r="226" spans="1:22">
      <c r="A226">
        <v>139</v>
      </c>
      <c r="B226" t="s">
        <v>89</v>
      </c>
      <c r="C226" t="s">
        <v>275</v>
      </c>
      <c r="D226">
        <v>4</v>
      </c>
      <c r="E226" s="6">
        <v>4360.4440000000004</v>
      </c>
      <c r="F226">
        <v>2020</v>
      </c>
      <c r="G226" s="6">
        <v>76.92</v>
      </c>
      <c r="H226" s="6">
        <v>6.2</v>
      </c>
      <c r="I226" s="7">
        <v>28.1635551452637</v>
      </c>
      <c r="J226" s="8">
        <v>10.084466474997061</v>
      </c>
      <c r="K226" s="9">
        <v>67.119739295635014</v>
      </c>
      <c r="L226" s="8">
        <v>44.605131558823707</v>
      </c>
      <c r="M226" s="8">
        <v>42.23702355095736</v>
      </c>
      <c r="N226" s="10">
        <v>1.0560671138440736</v>
      </c>
      <c r="O226" s="10" t="s">
        <v>1258</v>
      </c>
      <c r="P226" s="14">
        <v>22.915595694109822</v>
      </c>
      <c r="Q226" s="45">
        <v>3</v>
      </c>
      <c r="R226" s="7">
        <v>3.1998661876922285</v>
      </c>
      <c r="S226" s="7"/>
      <c r="T226" s="7"/>
      <c r="U226" s="35">
        <v>43922.630209562616</v>
      </c>
      <c r="V226" s="6"/>
    </row>
    <row r="227" spans="1:22">
      <c r="A227">
        <v>37</v>
      </c>
      <c r="B227" t="s">
        <v>90</v>
      </c>
      <c r="C227" t="s">
        <v>276</v>
      </c>
      <c r="D227">
        <v>7</v>
      </c>
      <c r="E227" s="6">
        <v>6424.8739999999998</v>
      </c>
      <c r="F227">
        <v>2020</v>
      </c>
      <c r="G227" s="6">
        <v>69.629000000000005</v>
      </c>
      <c r="H227" s="6">
        <v>6.2495861053466797</v>
      </c>
      <c r="I227" s="7">
        <v>3.9535856246948202</v>
      </c>
      <c r="J227" s="8">
        <v>10.13405258034374</v>
      </c>
      <c r="K227" s="9">
        <v>61.056424770846618</v>
      </c>
      <c r="L227" s="8">
        <v>38.541817034035311</v>
      </c>
      <c r="M227" s="8">
        <v>18.027054030388477</v>
      </c>
      <c r="N227" s="10">
        <v>2.1379986418781898</v>
      </c>
      <c r="O227" s="10" t="s">
        <v>1259</v>
      </c>
      <c r="P227" s="14">
        <v>46.39242319884444</v>
      </c>
      <c r="Q227" s="45">
        <v>2</v>
      </c>
      <c r="R227" s="7">
        <v>3.1998661876922285</v>
      </c>
      <c r="S227" s="7"/>
      <c r="T227" s="7"/>
      <c r="U227" s="35">
        <v>4726.1965588636149</v>
      </c>
      <c r="V227" s="6"/>
    </row>
    <row r="228" spans="1:22">
      <c r="A228">
        <v>101</v>
      </c>
      <c r="B228" t="s">
        <v>91</v>
      </c>
      <c r="C228" t="s">
        <v>277</v>
      </c>
      <c r="D228">
        <v>8</v>
      </c>
      <c r="E228" s="6">
        <v>7319.3990000000003</v>
      </c>
      <c r="F228">
        <v>2020</v>
      </c>
      <c r="G228" s="6">
        <v>68.497</v>
      </c>
      <c r="H228" s="6">
        <v>5.284390926361084</v>
      </c>
      <c r="I228" s="7">
        <v>6.5628004074096697</v>
      </c>
      <c r="J228" s="8">
        <v>9.1688574013581441</v>
      </c>
      <c r="K228" s="9">
        <v>54.343152435135281</v>
      </c>
      <c r="L228" s="8">
        <v>31.828544698323974</v>
      </c>
      <c r="M228" s="8">
        <v>20.636268813103328</v>
      </c>
      <c r="N228" s="10">
        <v>1.5423594733420962</v>
      </c>
      <c r="O228" s="10" t="s">
        <v>1260</v>
      </c>
      <c r="P228" s="14">
        <v>33.467651480440026</v>
      </c>
      <c r="Q228" s="45">
        <v>3</v>
      </c>
      <c r="R228" s="7">
        <v>3.1998661876922285</v>
      </c>
      <c r="S228" s="7"/>
      <c r="T228" s="7"/>
      <c r="U228" s="35">
        <v>7763.9488813409635</v>
      </c>
      <c r="V228" s="6"/>
    </row>
    <row r="229" spans="1:22">
      <c r="A229">
        <v>65</v>
      </c>
      <c r="B229" t="s">
        <v>92</v>
      </c>
      <c r="C229" t="s">
        <v>278</v>
      </c>
      <c r="D229">
        <v>7</v>
      </c>
      <c r="E229" s="6">
        <v>1897.0519999999999</v>
      </c>
      <c r="F229">
        <v>2020</v>
      </c>
      <c r="G229" s="6">
        <v>75.453000000000003</v>
      </c>
      <c r="H229" s="6">
        <v>6.229008674621582</v>
      </c>
      <c r="I229" s="7">
        <v>9.1562213897705096</v>
      </c>
      <c r="J229" s="8">
        <v>10.113475149618642</v>
      </c>
      <c r="K229" s="9">
        <v>66.029039904627268</v>
      </c>
      <c r="L229" s="8">
        <v>43.514432167815961</v>
      </c>
      <c r="M229" s="8">
        <v>23.229689795464168</v>
      </c>
      <c r="N229" s="10">
        <v>1.8732248493612083</v>
      </c>
      <c r="O229" s="10" t="s">
        <v>1261</v>
      </c>
      <c r="P229" s="14">
        <v>40.647097830620623</v>
      </c>
      <c r="Q229" s="45">
        <v>3</v>
      </c>
      <c r="R229" s="7">
        <v>3.1998661876922285</v>
      </c>
      <c r="S229" s="7"/>
      <c r="T229" s="7"/>
      <c r="U229" s="35">
        <v>30568.501815632218</v>
      </c>
      <c r="V229" s="6"/>
    </row>
    <row r="230" spans="1:22">
      <c r="A230">
        <v>135</v>
      </c>
      <c r="B230" t="s">
        <v>93</v>
      </c>
      <c r="C230" t="s">
        <v>279</v>
      </c>
      <c r="D230">
        <v>4</v>
      </c>
      <c r="E230" s="6">
        <v>5662.9229999999998</v>
      </c>
      <c r="F230">
        <v>2020</v>
      </c>
      <c r="G230" s="6">
        <v>77.804000000000002</v>
      </c>
      <c r="H230" s="6">
        <v>2.6337525844573975</v>
      </c>
      <c r="I230" s="7">
        <v>4.5819749832153303</v>
      </c>
      <c r="J230" s="8">
        <v>6.5182190594544576</v>
      </c>
      <c r="K230" s="9">
        <v>43.882254905027835</v>
      </c>
      <c r="L230" s="8">
        <v>21.367647168216529</v>
      </c>
      <c r="M230" s="8">
        <v>18.655443388908985</v>
      </c>
      <c r="N230" s="10">
        <v>1.1453840427571933</v>
      </c>
      <c r="O230" s="10" t="s">
        <v>1262</v>
      </c>
      <c r="P230" s="14">
        <v>24.8536833447729</v>
      </c>
      <c r="Q230" s="45">
        <v>2</v>
      </c>
      <c r="R230" s="7">
        <v>3.1998661876922285</v>
      </c>
      <c r="S230" s="7"/>
      <c r="T230" s="7"/>
      <c r="U230" s="35">
        <v>13791.270299543639</v>
      </c>
      <c r="V230" s="6"/>
    </row>
    <row r="231" spans="1:22">
      <c r="A231">
        <v>145</v>
      </c>
      <c r="B231" t="s">
        <v>94</v>
      </c>
      <c r="C231" t="s">
        <v>280</v>
      </c>
      <c r="D231">
        <v>5</v>
      </c>
      <c r="E231" s="6">
        <v>2254.1</v>
      </c>
      <c r="F231">
        <v>2020</v>
      </c>
      <c r="G231" s="6">
        <v>54.692999999999998</v>
      </c>
      <c r="H231" s="6">
        <v>3.6</v>
      </c>
      <c r="I231" s="7">
        <v>2.9073166847228999</v>
      </c>
      <c r="J231" s="8">
        <v>7.4844664749970597</v>
      </c>
      <c r="K231" s="9">
        <v>35.420170878444388</v>
      </c>
      <c r="L231" s="8">
        <v>12.905563141633081</v>
      </c>
      <c r="M231" s="8">
        <v>16.980785090416557</v>
      </c>
      <c r="N231" s="10">
        <v>0.76000980360540527</v>
      </c>
      <c r="O231" s="10" t="s">
        <v>1263</v>
      </c>
      <c r="P231" s="14">
        <v>16.491449411379673</v>
      </c>
      <c r="Q231" s="45">
        <v>1</v>
      </c>
      <c r="R231" s="7">
        <v>3.1998661876922285</v>
      </c>
      <c r="S231" s="7"/>
      <c r="T231" s="7"/>
      <c r="U231" s="35">
        <v>2285.0827190355162</v>
      </c>
      <c r="V231" s="6"/>
    </row>
    <row r="232" spans="1:22">
      <c r="A232">
        <v>102</v>
      </c>
      <c r="B232" t="s">
        <v>95</v>
      </c>
      <c r="C232" t="s">
        <v>281</v>
      </c>
      <c r="D232">
        <v>5</v>
      </c>
      <c r="E232" s="6">
        <v>5087.5839999999998</v>
      </c>
      <c r="F232">
        <v>2020</v>
      </c>
      <c r="G232" s="6">
        <v>60.948</v>
      </c>
      <c r="H232" s="6">
        <v>4.5999999999999996</v>
      </c>
      <c r="I232" s="7">
        <v>0.41015502810478199</v>
      </c>
      <c r="J232" s="8">
        <v>8.4844664749970597</v>
      </c>
      <c r="K232" s="9">
        <v>44.744746885811544</v>
      </c>
      <c r="L232" s="8">
        <v>22.230139149000237</v>
      </c>
      <c r="M232" s="8">
        <v>14.483623433798439</v>
      </c>
      <c r="N232" s="10">
        <v>1.534846528605875</v>
      </c>
      <c r="O232" s="10" t="s">
        <v>1264</v>
      </c>
      <c r="P232" s="14">
        <v>33.304628125398921</v>
      </c>
      <c r="Q232" s="45">
        <v>1</v>
      </c>
      <c r="R232" s="7">
        <v>3.1998661876922285</v>
      </c>
      <c r="S232" s="7"/>
      <c r="T232" s="7"/>
      <c r="U232" s="35">
        <v>1383.8280991000138</v>
      </c>
      <c r="V232" s="6"/>
    </row>
    <row r="233" spans="1:22">
      <c r="A233">
        <v>57</v>
      </c>
      <c r="B233" t="s">
        <v>96</v>
      </c>
      <c r="C233" t="s">
        <v>282</v>
      </c>
      <c r="D233">
        <v>4</v>
      </c>
      <c r="E233" s="6">
        <v>6653.942</v>
      </c>
      <c r="F233">
        <v>2020</v>
      </c>
      <c r="G233" s="6">
        <v>72.471999999999994</v>
      </c>
      <c r="H233" s="6">
        <v>5.4</v>
      </c>
      <c r="I233" s="7">
        <v>4.4704742431640598</v>
      </c>
      <c r="J233" s="8">
        <v>9.2844664749970605</v>
      </c>
      <c r="K233" s="9">
        <v>58.221750372272581</v>
      </c>
      <c r="L233" s="8">
        <v>35.707142635461274</v>
      </c>
      <c r="M233" s="8">
        <v>18.543942648857715</v>
      </c>
      <c r="N233" s="10">
        <v>1.925542119688382</v>
      </c>
      <c r="O233" s="10" t="s">
        <v>1265</v>
      </c>
      <c r="P233" s="14">
        <v>41.782330051111842</v>
      </c>
      <c r="Q233" s="45">
        <v>2</v>
      </c>
      <c r="R233" s="7">
        <v>3.1998661876922285</v>
      </c>
      <c r="S233" s="7"/>
      <c r="T233" s="7"/>
      <c r="U233" s="35">
        <v>15621.000033071854</v>
      </c>
      <c r="V233" s="6"/>
    </row>
    <row r="234" spans="1:22">
      <c r="A234">
        <v>70</v>
      </c>
      <c r="B234" t="s">
        <v>97</v>
      </c>
      <c r="C234" t="s">
        <v>283</v>
      </c>
      <c r="D234">
        <v>7</v>
      </c>
      <c r="E234" s="6">
        <v>2820.2669999999998</v>
      </c>
      <c r="F234">
        <v>2020</v>
      </c>
      <c r="G234" s="6">
        <v>75.067999999999998</v>
      </c>
      <c r="H234" s="6">
        <v>6.3913788795471191</v>
      </c>
      <c r="I234" s="7">
        <v>10.0030660629272</v>
      </c>
      <c r="J234" s="8">
        <v>10.275845354544179</v>
      </c>
      <c r="K234" s="9">
        <v>66.746802230426738</v>
      </c>
      <c r="L234" s="8">
        <v>44.232194493615431</v>
      </c>
      <c r="M234" s="8">
        <v>24.076534468620856</v>
      </c>
      <c r="N234" s="10">
        <v>1.8371495512057023</v>
      </c>
      <c r="O234" s="10" t="s">
        <v>1266</v>
      </c>
      <c r="P234" s="14">
        <v>39.864300093394519</v>
      </c>
      <c r="Q234" s="45">
        <v>3</v>
      </c>
      <c r="R234" s="7">
        <v>3.1998661876922285</v>
      </c>
      <c r="S234" s="7"/>
      <c r="T234" s="7"/>
      <c r="U234" s="35">
        <v>37166.296056782652</v>
      </c>
      <c r="V234" s="6"/>
    </row>
    <row r="235" spans="1:22">
      <c r="A235">
        <v>134</v>
      </c>
      <c r="B235" t="s">
        <v>98</v>
      </c>
      <c r="C235" t="s">
        <v>284</v>
      </c>
      <c r="D235">
        <v>3</v>
      </c>
      <c r="E235" s="6">
        <v>630.399</v>
      </c>
      <c r="F235">
        <v>2020</v>
      </c>
      <c r="G235" s="6">
        <v>81.433000000000007</v>
      </c>
      <c r="H235" s="6">
        <v>7.3</v>
      </c>
      <c r="I235" s="7">
        <v>34.0815238952637</v>
      </c>
      <c r="J235" s="8">
        <v>11.184466474997059</v>
      </c>
      <c r="K235" s="9">
        <v>78.808627752549128</v>
      </c>
      <c r="L235" s="8">
        <v>56.294020015737821</v>
      </c>
      <c r="M235" s="8">
        <v>48.15499230095736</v>
      </c>
      <c r="N235" s="10">
        <v>1.1690173194071645</v>
      </c>
      <c r="O235" s="10" t="s">
        <v>1267</v>
      </c>
      <c r="P235" s="14">
        <v>25.366501711653463</v>
      </c>
      <c r="Q235" s="45">
        <v>3</v>
      </c>
      <c r="R235" s="7">
        <v>3.1998661876922285</v>
      </c>
      <c r="S235" s="7"/>
      <c r="T235" s="7"/>
      <c r="U235" s="35">
        <v>111751.3147513618</v>
      </c>
      <c r="V235" s="6"/>
    </row>
    <row r="236" spans="1:22">
      <c r="A236">
        <v>109</v>
      </c>
      <c r="B236" t="s">
        <v>99</v>
      </c>
      <c r="C236" t="s">
        <v>285</v>
      </c>
      <c r="D236">
        <v>5</v>
      </c>
      <c r="E236" s="6">
        <v>28225.177</v>
      </c>
      <c r="F236">
        <v>2020</v>
      </c>
      <c r="G236" s="6">
        <v>65.182000000000002</v>
      </c>
      <c r="H236" s="6">
        <v>4.0999999999999996</v>
      </c>
      <c r="I236" s="7">
        <v>1.0899473428726201</v>
      </c>
      <c r="J236" s="8">
        <v>7.9844664749970597</v>
      </c>
      <c r="K236" s="9">
        <v>45.033079099547237</v>
      </c>
      <c r="L236" s="8">
        <v>22.51847136273593</v>
      </c>
      <c r="M236" s="8">
        <v>15.163415748566276</v>
      </c>
      <c r="N236" s="10">
        <v>1.4850526910379731</v>
      </c>
      <c r="O236" s="10" t="s">
        <v>1268</v>
      </c>
      <c r="P236" s="14">
        <v>32.224151861337646</v>
      </c>
      <c r="Q236" s="45">
        <v>1</v>
      </c>
      <c r="R236" s="7">
        <v>3.1998661876922285</v>
      </c>
      <c r="S236" s="7"/>
      <c r="T236" s="7"/>
      <c r="U236" s="35">
        <v>1436.20695047955</v>
      </c>
      <c r="V236" s="6"/>
    </row>
    <row r="237" spans="1:22">
      <c r="A237">
        <v>122</v>
      </c>
      <c r="B237" t="s">
        <v>100</v>
      </c>
      <c r="C237" t="s">
        <v>286</v>
      </c>
      <c r="D237">
        <v>5</v>
      </c>
      <c r="E237" s="6">
        <v>19377.061000000002</v>
      </c>
      <c r="F237">
        <v>2020</v>
      </c>
      <c r="G237" s="6">
        <v>63.716999999999999</v>
      </c>
      <c r="H237" s="6">
        <v>3.8</v>
      </c>
      <c r="I237" s="7">
        <v>0.684556424617767</v>
      </c>
      <c r="J237" s="8">
        <v>7.6844664749970599</v>
      </c>
      <c r="K237" s="9">
        <v>42.366940097831034</v>
      </c>
      <c r="L237" s="8">
        <v>19.852332361019727</v>
      </c>
      <c r="M237" s="8">
        <v>14.758024830311424</v>
      </c>
      <c r="N237" s="10">
        <v>1.3451889795066025</v>
      </c>
      <c r="O237" s="10" t="s">
        <v>1269</v>
      </c>
      <c r="P237" s="14">
        <v>29.189249795251992</v>
      </c>
      <c r="Q237" s="45">
        <v>1</v>
      </c>
      <c r="R237" s="7">
        <v>3.1998661876922285</v>
      </c>
      <c r="S237" s="7"/>
      <c r="T237" s="7"/>
      <c r="U237" s="35">
        <v>1489.6013808411024</v>
      </c>
      <c r="V237" s="6"/>
    </row>
    <row r="238" spans="1:22">
      <c r="A238">
        <v>67</v>
      </c>
      <c r="B238" t="s">
        <v>101</v>
      </c>
      <c r="C238" t="s">
        <v>287</v>
      </c>
      <c r="D238">
        <v>8</v>
      </c>
      <c r="E238" s="6">
        <v>33199.993000000002</v>
      </c>
      <c r="F238">
        <v>2020</v>
      </c>
      <c r="G238" s="6">
        <v>75.938000000000002</v>
      </c>
      <c r="H238" s="6">
        <v>6.0141987800598145</v>
      </c>
      <c r="I238" s="7">
        <v>8.93597316741943</v>
      </c>
      <c r="J238" s="8">
        <v>9.8986652550568746</v>
      </c>
      <c r="K238" s="9">
        <v>65.041994681370497</v>
      </c>
      <c r="L238" s="8">
        <v>42.52738694455919</v>
      </c>
      <c r="M238" s="8">
        <v>23.009441573113087</v>
      </c>
      <c r="N238" s="10">
        <v>1.848258107847917</v>
      </c>
      <c r="O238" s="10" t="s">
        <v>1270</v>
      </c>
      <c r="P238" s="14">
        <v>40.105344615490772</v>
      </c>
      <c r="Q238" s="45">
        <v>3</v>
      </c>
      <c r="R238" s="7">
        <v>3.1998661876922285</v>
      </c>
      <c r="S238" s="7"/>
      <c r="T238" s="7"/>
      <c r="U238" s="35">
        <v>25830.973590392216</v>
      </c>
      <c r="V238" s="6"/>
    </row>
    <row r="239" spans="1:22">
      <c r="A239">
        <v>138</v>
      </c>
      <c r="B239" t="s">
        <v>102</v>
      </c>
      <c r="C239" t="s">
        <v>288</v>
      </c>
      <c r="D239">
        <v>5</v>
      </c>
      <c r="E239" s="6">
        <v>21224.04</v>
      </c>
      <c r="F239">
        <v>2020</v>
      </c>
      <c r="G239" s="6">
        <v>58.633000000000003</v>
      </c>
      <c r="H239" s="6">
        <v>4.2694735527038574</v>
      </c>
      <c r="I239" s="7">
        <v>3.45268678665161</v>
      </c>
      <c r="J239" s="8">
        <v>8.1539400277009175</v>
      </c>
      <c r="K239" s="9">
        <v>41.368301260644543</v>
      </c>
      <c r="L239" s="8">
        <v>18.853693523833236</v>
      </c>
      <c r="M239" s="8">
        <v>17.526155192345268</v>
      </c>
      <c r="N239" s="10">
        <v>1.0757461244019901</v>
      </c>
      <c r="O239" s="10" t="s">
        <v>1271</v>
      </c>
      <c r="P239" s="14">
        <v>23.342610458317239</v>
      </c>
      <c r="Q239" s="45">
        <v>2</v>
      </c>
      <c r="R239" s="7">
        <v>3.1998661876922285</v>
      </c>
      <c r="S239" s="7"/>
      <c r="T239" s="7"/>
      <c r="U239" s="35">
        <v>2123.8282021637692</v>
      </c>
      <c r="V239" s="6"/>
    </row>
    <row r="240" spans="1:22">
      <c r="A240">
        <v>78</v>
      </c>
      <c r="B240" t="s">
        <v>103</v>
      </c>
      <c r="C240" t="s">
        <v>289</v>
      </c>
      <c r="D240">
        <v>3</v>
      </c>
      <c r="E240" s="6">
        <v>515.35799999999995</v>
      </c>
      <c r="F240">
        <v>2020</v>
      </c>
      <c r="G240" s="6">
        <v>83.355000000000004</v>
      </c>
      <c r="H240" s="6">
        <v>6.156822681427002</v>
      </c>
      <c r="I240" s="7">
        <v>14.438302040100099</v>
      </c>
      <c r="J240" s="8">
        <v>10.041289156424062</v>
      </c>
      <c r="K240" s="9">
        <v>72.423446492929415</v>
      </c>
      <c r="L240" s="8">
        <v>49.908838756118108</v>
      </c>
      <c r="M240" s="8">
        <v>28.511770445793758</v>
      </c>
      <c r="N240" s="10">
        <v>1.7504643863138631</v>
      </c>
      <c r="O240" s="10" t="s">
        <v>1272</v>
      </c>
      <c r="P240" s="14">
        <v>37.983319078742902</v>
      </c>
      <c r="Q240" s="45">
        <v>3</v>
      </c>
      <c r="R240" s="7">
        <v>3.1998661876922285</v>
      </c>
      <c r="S240" s="7"/>
      <c r="T240" s="7"/>
      <c r="U240" s="35">
        <v>41012.968499547322</v>
      </c>
      <c r="V240" s="6"/>
    </row>
    <row r="241" spans="1:22">
      <c r="A241">
        <v>110</v>
      </c>
      <c r="B241" t="s">
        <v>104</v>
      </c>
      <c r="C241" t="s">
        <v>290</v>
      </c>
      <c r="D241">
        <v>5</v>
      </c>
      <c r="E241" s="6">
        <v>4498.6040000000003</v>
      </c>
      <c r="F241">
        <v>2020</v>
      </c>
      <c r="G241" s="6">
        <v>64.531999999999996</v>
      </c>
      <c r="H241" s="6">
        <v>4.4000000000000004</v>
      </c>
      <c r="I241" s="7">
        <v>1.9715760946273799</v>
      </c>
      <c r="J241" s="8">
        <v>8.2844664749970605</v>
      </c>
      <c r="K241" s="9">
        <v>46.259158556878397</v>
      </c>
      <c r="L241" s="8">
        <v>23.74455082006709</v>
      </c>
      <c r="M241" s="8">
        <v>16.045044500321037</v>
      </c>
      <c r="N241" s="10">
        <v>1.4798681810818286</v>
      </c>
      <c r="O241" s="10" t="s">
        <v>1273</v>
      </c>
      <c r="P241" s="14">
        <v>32.111653202427</v>
      </c>
      <c r="Q241" s="45">
        <v>1</v>
      </c>
      <c r="R241" s="7">
        <v>3.1998661876922285</v>
      </c>
      <c r="S241" s="7"/>
      <c r="T241" s="7"/>
      <c r="U241" s="35">
        <v>5314.8493701716734</v>
      </c>
      <c r="V241" s="6"/>
    </row>
    <row r="242" spans="1:22">
      <c r="A242">
        <v>59</v>
      </c>
      <c r="B242" t="s">
        <v>105</v>
      </c>
      <c r="C242" t="s">
        <v>291</v>
      </c>
      <c r="D242">
        <v>5</v>
      </c>
      <c r="E242" s="6">
        <v>1297.828</v>
      </c>
      <c r="F242">
        <v>2020</v>
      </c>
      <c r="G242" s="6">
        <v>74.331000000000003</v>
      </c>
      <c r="H242" s="6">
        <v>6.0153002738952637</v>
      </c>
      <c r="I242" s="7">
        <v>7.3383054733276403</v>
      </c>
      <c r="J242" s="8">
        <v>9.8997667488923238</v>
      </c>
      <c r="K242" s="9">
        <v>63.672660466929813</v>
      </c>
      <c r="L242" s="8">
        <v>41.158052730118506</v>
      </c>
      <c r="M242" s="8">
        <v>21.411773879021297</v>
      </c>
      <c r="N242" s="10">
        <v>1.9222159248769251</v>
      </c>
      <c r="O242" s="10" t="s">
        <v>1274</v>
      </c>
      <c r="P242" s="14">
        <v>41.710154964415175</v>
      </c>
      <c r="Q242" s="45">
        <v>3</v>
      </c>
      <c r="R242" s="7">
        <v>3.1998661876922285</v>
      </c>
      <c r="S242" s="7"/>
      <c r="T242" s="7"/>
      <c r="U242" s="35">
        <v>20219.810081180611</v>
      </c>
      <c r="V242" s="6"/>
    </row>
    <row r="243" spans="1:22">
      <c r="A243">
        <v>47</v>
      </c>
      <c r="B243" t="s">
        <v>106</v>
      </c>
      <c r="C243" t="s">
        <v>292</v>
      </c>
      <c r="D243">
        <v>1</v>
      </c>
      <c r="E243" s="6">
        <v>125998.302</v>
      </c>
      <c r="F243">
        <v>2020</v>
      </c>
      <c r="G243" s="6">
        <v>70.132999999999996</v>
      </c>
      <c r="H243" s="6">
        <v>5.9642210006713867</v>
      </c>
      <c r="I243" s="7">
        <v>4.4650835990905797</v>
      </c>
      <c r="J243" s="8">
        <v>9.8486874756684468</v>
      </c>
      <c r="K243" s="9">
        <v>59.766638731174446</v>
      </c>
      <c r="L243" s="8">
        <v>37.252030994363139</v>
      </c>
      <c r="M243" s="8">
        <v>18.538552004784236</v>
      </c>
      <c r="N243" s="10">
        <v>2.0094358493991074</v>
      </c>
      <c r="O243" s="10" t="s">
        <v>1275</v>
      </c>
      <c r="P243" s="14">
        <v>43.602739725951658</v>
      </c>
      <c r="Q243" s="45">
        <v>2</v>
      </c>
      <c r="R243" s="7">
        <v>3.1998661876922285</v>
      </c>
      <c r="S243" s="7"/>
      <c r="T243" s="7"/>
      <c r="U243" s="35">
        <v>18327.990763239639</v>
      </c>
      <c r="V243" s="6"/>
    </row>
    <row r="244" spans="1:22">
      <c r="A244">
        <v>13</v>
      </c>
      <c r="B244" t="s">
        <v>107</v>
      </c>
      <c r="C244" t="s">
        <v>293</v>
      </c>
      <c r="D244">
        <v>7</v>
      </c>
      <c r="E244" s="6">
        <v>3084.8470000000002</v>
      </c>
      <c r="F244">
        <v>2020</v>
      </c>
      <c r="G244" s="6">
        <v>70.165999999999997</v>
      </c>
      <c r="H244" s="6">
        <v>5.8116288185119629</v>
      </c>
      <c r="I244" s="7">
        <v>1.2129212617874101</v>
      </c>
      <c r="J244" s="8">
        <v>9.696095293509023</v>
      </c>
      <c r="K244" s="9">
        <v>58.868321503830749</v>
      </c>
      <c r="L244" s="8">
        <v>36.353713767019443</v>
      </c>
      <c r="M244" s="8">
        <v>15.286389667481068</v>
      </c>
      <c r="N244" s="10">
        <v>2.3781752629500974</v>
      </c>
      <c r="O244" s="10" t="s">
        <v>1276</v>
      </c>
      <c r="P244" s="14">
        <v>51.604014651235673</v>
      </c>
      <c r="Q244" s="45">
        <v>1</v>
      </c>
      <c r="R244" s="7">
        <v>3.1998661876922285</v>
      </c>
      <c r="S244" s="7"/>
      <c r="T244" s="7"/>
      <c r="U244" s="35">
        <v>11848.89952657619</v>
      </c>
      <c r="V244" s="6"/>
    </row>
    <row r="245" spans="1:22">
      <c r="A245">
        <v>140</v>
      </c>
      <c r="B245" t="s">
        <v>108</v>
      </c>
      <c r="C245" t="s">
        <v>294</v>
      </c>
      <c r="D245">
        <v>8</v>
      </c>
      <c r="E245" s="6">
        <v>3294.335</v>
      </c>
      <c r="F245">
        <v>2020</v>
      </c>
      <c r="G245" s="6">
        <v>72.141000000000005</v>
      </c>
      <c r="H245" s="6">
        <v>6.0113649368286133</v>
      </c>
      <c r="I245" s="7">
        <v>23.807552337646499</v>
      </c>
      <c r="J245" s="8">
        <v>9.8958314118256734</v>
      </c>
      <c r="K245" s="9">
        <v>61.772119776277982</v>
      </c>
      <c r="L245" s="8">
        <v>39.257512039466675</v>
      </c>
      <c r="M245" s="8">
        <v>37.881020743340159</v>
      </c>
      <c r="N245" s="10">
        <v>1.0363372282244669</v>
      </c>
      <c r="O245" s="10" t="s">
        <v>1277</v>
      </c>
      <c r="P245" s="14">
        <v>22.487476992160836</v>
      </c>
      <c r="Q245" s="45">
        <v>3</v>
      </c>
      <c r="R245" s="7">
        <v>3.1998661876922285</v>
      </c>
      <c r="S245" s="7"/>
      <c r="T245" s="7"/>
      <c r="U245" s="35">
        <v>11666.779701198984</v>
      </c>
      <c r="V245" s="6"/>
    </row>
    <row r="246" spans="1:22">
      <c r="A246">
        <v>80</v>
      </c>
      <c r="B246" t="s">
        <v>109</v>
      </c>
      <c r="C246" t="s">
        <v>295</v>
      </c>
      <c r="D246">
        <v>7</v>
      </c>
      <c r="E246" s="6">
        <v>629.048</v>
      </c>
      <c r="F246">
        <v>2020</v>
      </c>
      <c r="G246" s="6">
        <v>76.257000000000005</v>
      </c>
      <c r="H246" s="6">
        <v>5.7221627235412598</v>
      </c>
      <c r="I246" s="7">
        <v>9.4473228454589808</v>
      </c>
      <c r="J246" s="8">
        <v>9.6066291985383199</v>
      </c>
      <c r="K246" s="9">
        <v>63.388255913287992</v>
      </c>
      <c r="L246" s="8">
        <v>40.873648176476685</v>
      </c>
      <c r="M246" s="8">
        <v>23.520791251152637</v>
      </c>
      <c r="N246" s="10">
        <v>1.7377667162652817</v>
      </c>
      <c r="O246" s="10" t="s">
        <v>1278</v>
      </c>
      <c r="P246" s="14">
        <v>37.707792391777566</v>
      </c>
      <c r="Q246" s="45">
        <v>3</v>
      </c>
      <c r="R246" s="7">
        <v>3.1998661876922285</v>
      </c>
      <c r="S246" s="7"/>
      <c r="T246" s="7"/>
      <c r="U246" s="35">
        <v>18258.976366749986</v>
      </c>
      <c r="V246" s="6"/>
    </row>
    <row r="247" spans="1:22">
      <c r="A247">
        <v>61</v>
      </c>
      <c r="B247" t="s">
        <v>110</v>
      </c>
      <c r="C247" t="s">
        <v>296</v>
      </c>
      <c r="D247">
        <v>4</v>
      </c>
      <c r="E247" s="6">
        <v>36688.771999999997</v>
      </c>
      <c r="F247">
        <v>2020</v>
      </c>
      <c r="G247" s="6">
        <v>73.92</v>
      </c>
      <c r="H247" s="6">
        <v>4.8026175498962402</v>
      </c>
      <c r="I247" s="7">
        <v>3.2212295532226598</v>
      </c>
      <c r="J247" s="8">
        <v>8.6870840248933003</v>
      </c>
      <c r="K247" s="9">
        <v>55.564068655656492</v>
      </c>
      <c r="L247" s="8">
        <v>33.049460918845185</v>
      </c>
      <c r="M247" s="8">
        <v>17.294697958916316</v>
      </c>
      <c r="N247" s="10">
        <v>1.9109591273206636</v>
      </c>
      <c r="O247" s="10" t="s">
        <v>1279</v>
      </c>
      <c r="P247" s="14">
        <v>41.465893763372023</v>
      </c>
      <c r="Q247" s="45">
        <v>2</v>
      </c>
      <c r="R247" s="7">
        <v>3.1998661876922285</v>
      </c>
      <c r="S247" s="7"/>
      <c r="T247" s="7"/>
      <c r="U247" s="35">
        <v>7545.9951171875</v>
      </c>
      <c r="V247" s="6"/>
    </row>
    <row r="248" spans="1:22">
      <c r="A248">
        <v>96</v>
      </c>
      <c r="B248" t="s">
        <v>111</v>
      </c>
      <c r="C248" t="s">
        <v>297</v>
      </c>
      <c r="D248">
        <v>5</v>
      </c>
      <c r="E248" s="6">
        <v>31178.239000000001</v>
      </c>
      <c r="F248">
        <v>2020</v>
      </c>
      <c r="G248" s="6">
        <v>61.171999999999997</v>
      </c>
      <c r="H248" s="6">
        <v>5.0999999999999996</v>
      </c>
      <c r="I248" s="7">
        <v>1.56629490852356</v>
      </c>
      <c r="J248" s="8">
        <v>8.9844664749970597</v>
      </c>
      <c r="K248" s="9">
        <v>47.555749548764595</v>
      </c>
      <c r="L248" s="8">
        <v>25.041141811953288</v>
      </c>
      <c r="M248" s="8">
        <v>15.639763314217216</v>
      </c>
      <c r="N248" s="10">
        <v>1.6011202541147036</v>
      </c>
      <c r="O248" s="10" t="s">
        <v>1280</v>
      </c>
      <c r="P248" s="14">
        <v>34.742701405964084</v>
      </c>
      <c r="Q248" s="45">
        <v>1</v>
      </c>
      <c r="R248" s="7">
        <v>3.1998661876922285</v>
      </c>
      <c r="S248" s="7"/>
      <c r="T248" s="7"/>
      <c r="U248" s="35">
        <v>1233.4249959559188</v>
      </c>
      <c r="V248" s="6"/>
    </row>
    <row r="249" spans="1:22">
      <c r="A249">
        <v>100</v>
      </c>
      <c r="B249" t="s">
        <v>112</v>
      </c>
      <c r="C249" t="s">
        <v>298</v>
      </c>
      <c r="D249">
        <v>8</v>
      </c>
      <c r="E249" s="6">
        <v>53423.197999999997</v>
      </c>
      <c r="F249">
        <v>2020</v>
      </c>
      <c r="G249" s="6">
        <v>66.796999999999997</v>
      </c>
      <c r="H249" s="6">
        <v>4.4313640594482422</v>
      </c>
      <c r="I249" s="7">
        <v>2.45647120475769</v>
      </c>
      <c r="J249" s="8">
        <v>8.3158305344453023</v>
      </c>
      <c r="K249" s="9">
        <v>48.064081461084157</v>
      </c>
      <c r="L249" s="8">
        <v>25.54947372427285</v>
      </c>
      <c r="M249" s="8">
        <v>16.529939610451347</v>
      </c>
      <c r="N249" s="10">
        <v>1.5456483403072292</v>
      </c>
      <c r="O249" s="10" t="s">
        <v>1281</v>
      </c>
      <c r="P249" s="14">
        <v>33.539016590362223</v>
      </c>
      <c r="Q249" s="45">
        <v>1</v>
      </c>
      <c r="R249" s="7">
        <v>3.1998661876922285</v>
      </c>
      <c r="S249" s="7"/>
      <c r="T249" s="7"/>
      <c r="U249" s="35">
        <v>4947.0939613933933</v>
      </c>
      <c r="V249" s="6"/>
    </row>
    <row r="250" spans="1:22">
      <c r="A250">
        <v>136</v>
      </c>
      <c r="B250" t="s">
        <v>113</v>
      </c>
      <c r="C250" t="s">
        <v>299</v>
      </c>
      <c r="D250">
        <v>5</v>
      </c>
      <c r="E250" s="6">
        <v>2489.098</v>
      </c>
      <c r="F250">
        <v>2020</v>
      </c>
      <c r="G250" s="6">
        <v>62.829000000000001</v>
      </c>
      <c r="H250" s="6">
        <v>4.4510102272033691</v>
      </c>
      <c r="I250" s="7">
        <v>6.2137541770935103</v>
      </c>
      <c r="J250" s="8">
        <v>8.3354767022004292</v>
      </c>
      <c r="K250" s="9">
        <v>45.315695332634945</v>
      </c>
      <c r="L250" s="8">
        <v>22.801087595823638</v>
      </c>
      <c r="M250" s="8">
        <v>20.287222582787166</v>
      </c>
      <c r="N250" s="10">
        <v>1.1239137098623533</v>
      </c>
      <c r="O250" s="10" t="s">
        <v>1282</v>
      </c>
      <c r="P250" s="14">
        <v>24.387798684994788</v>
      </c>
      <c r="Q250" s="45">
        <v>2</v>
      </c>
      <c r="R250" s="7">
        <v>3.1998661876922285</v>
      </c>
      <c r="S250" s="7"/>
      <c r="T250" s="7"/>
      <c r="U250" s="35">
        <v>9041.7698604857887</v>
      </c>
      <c r="V250" s="6"/>
    </row>
    <row r="251" spans="1:22">
      <c r="A251">
        <v>22</v>
      </c>
      <c r="B251" t="s">
        <v>114</v>
      </c>
      <c r="C251" t="s">
        <v>300</v>
      </c>
      <c r="D251">
        <v>6</v>
      </c>
      <c r="E251" s="6">
        <v>29348.627</v>
      </c>
      <c r="F251">
        <v>2020</v>
      </c>
      <c r="G251" s="6">
        <v>69.245999999999995</v>
      </c>
      <c r="H251" s="6">
        <v>5.9824104309082031</v>
      </c>
      <c r="I251" s="7">
        <v>1.9702422618866</v>
      </c>
      <c r="J251" s="8">
        <v>9.8668769059052632</v>
      </c>
      <c r="K251" s="9">
        <v>59.119732517444653</v>
      </c>
      <c r="L251" s="8">
        <v>36.605124780633346</v>
      </c>
      <c r="M251" s="8">
        <v>16.043710667580257</v>
      </c>
      <c r="N251" s="10">
        <v>2.2815871925814406</v>
      </c>
      <c r="O251" s="10" t="s">
        <v>1283</v>
      </c>
      <c r="P251" s="14">
        <v>49.508150533863706</v>
      </c>
      <c r="Q251" s="45">
        <v>1</v>
      </c>
      <c r="R251" s="7">
        <v>3.1998661876922285</v>
      </c>
      <c r="S251" s="7"/>
      <c r="T251" s="7"/>
      <c r="U251" s="35">
        <v>3761.8027875187113</v>
      </c>
      <c r="V251" s="6"/>
    </row>
    <row r="252" spans="1:22">
      <c r="A252">
        <v>10</v>
      </c>
      <c r="B252" t="s">
        <v>115</v>
      </c>
      <c r="C252" t="s">
        <v>301</v>
      </c>
      <c r="D252">
        <v>3</v>
      </c>
      <c r="E252" s="6">
        <v>17434.557000000001</v>
      </c>
      <c r="F252">
        <v>2020</v>
      </c>
      <c r="G252" s="6">
        <v>81.638000000000005</v>
      </c>
      <c r="H252" s="6">
        <v>7.5044479370117188</v>
      </c>
      <c r="I252" s="7">
        <v>9.8810348510742205</v>
      </c>
      <c r="J252" s="8">
        <v>11.388914412008779</v>
      </c>
      <c r="K252" s="9">
        <v>80.45124045196151</v>
      </c>
      <c r="L252" s="8">
        <v>57.936632715150203</v>
      </c>
      <c r="M252" s="8">
        <v>23.954503256767879</v>
      </c>
      <c r="N252" s="10">
        <v>2.4186113188876641</v>
      </c>
      <c r="O252" s="10" t="s">
        <v>1284</v>
      </c>
      <c r="P252" s="14">
        <v>52.481436452542233</v>
      </c>
      <c r="Q252" s="45">
        <v>3</v>
      </c>
      <c r="R252" s="7">
        <v>3.1998661876922285</v>
      </c>
      <c r="S252" s="7"/>
      <c r="T252" s="7"/>
      <c r="U252" s="35">
        <v>54275.003046567697</v>
      </c>
      <c r="V252" s="6"/>
    </row>
    <row r="253" spans="1:22">
      <c r="A253">
        <v>42</v>
      </c>
      <c r="B253" t="s">
        <v>116</v>
      </c>
      <c r="C253" t="s">
        <v>302</v>
      </c>
      <c r="D253">
        <v>2</v>
      </c>
      <c r="E253" s="6">
        <v>5061.1329999999998</v>
      </c>
      <c r="F253">
        <v>2020</v>
      </c>
      <c r="G253" s="6">
        <v>82.742000000000004</v>
      </c>
      <c r="H253" s="6">
        <v>7.2573819160461426</v>
      </c>
      <c r="I253" s="7">
        <v>13.6340894699097</v>
      </c>
      <c r="J253" s="8">
        <v>11.141848391043203</v>
      </c>
      <c r="K253" s="9">
        <v>79.77031697054646</v>
      </c>
      <c r="L253" s="8">
        <v>57.255709233735153</v>
      </c>
      <c r="M253" s="8">
        <v>27.707557875603356</v>
      </c>
      <c r="N253" s="10">
        <v>2.0664292930756303</v>
      </c>
      <c r="O253" s="10" t="s">
        <v>1285</v>
      </c>
      <c r="P253" s="14">
        <v>44.839440211541302</v>
      </c>
      <c r="Q253" s="45">
        <v>3</v>
      </c>
      <c r="R253" s="7">
        <v>3.1998661876922285</v>
      </c>
      <c r="S253" s="7"/>
      <c r="T253" s="7"/>
      <c r="U253" s="35">
        <v>42052.140967772641</v>
      </c>
      <c r="V253" s="6"/>
    </row>
    <row r="254" spans="1:22">
      <c r="A254">
        <v>5</v>
      </c>
      <c r="B254" t="s">
        <v>117</v>
      </c>
      <c r="C254" t="s">
        <v>303</v>
      </c>
      <c r="D254">
        <v>1</v>
      </c>
      <c r="E254" s="6">
        <v>6755.8950000000004</v>
      </c>
      <c r="F254">
        <v>2020</v>
      </c>
      <c r="G254" s="6">
        <v>71.795000000000002</v>
      </c>
      <c r="H254" s="6">
        <v>6.2868900299072266</v>
      </c>
      <c r="I254" s="7">
        <v>2.51837182044983</v>
      </c>
      <c r="J254" s="8">
        <v>10.171356504904287</v>
      </c>
      <c r="K254" s="9">
        <v>63.187494515847639</v>
      </c>
      <c r="L254" s="8">
        <v>40.672886779036332</v>
      </c>
      <c r="M254" s="8">
        <v>16.591840226143486</v>
      </c>
      <c r="N254" s="10">
        <v>2.4513788841185167</v>
      </c>
      <c r="O254" s="10" t="s">
        <v>1286</v>
      </c>
      <c r="P254" s="14">
        <v>53.192459707472842</v>
      </c>
      <c r="Q254" s="45">
        <v>1</v>
      </c>
      <c r="R254" s="7">
        <v>3.1998661876922285</v>
      </c>
      <c r="S254" s="7"/>
      <c r="T254" s="7"/>
      <c r="U254" s="35">
        <v>5230.5614228735212</v>
      </c>
      <c r="V254" s="6"/>
    </row>
    <row r="255" spans="1:22">
      <c r="A255">
        <v>105</v>
      </c>
      <c r="B255" t="s">
        <v>118</v>
      </c>
      <c r="C255" t="s">
        <v>304</v>
      </c>
      <c r="D255">
        <v>5</v>
      </c>
      <c r="E255" s="6">
        <v>24333.638999999999</v>
      </c>
      <c r="F255">
        <v>2020</v>
      </c>
      <c r="G255" s="6">
        <v>61.451000000000001</v>
      </c>
      <c r="H255" s="6">
        <v>4.7</v>
      </c>
      <c r="I255" s="7">
        <v>1.0877088308334399</v>
      </c>
      <c r="J255" s="8">
        <v>8.5844664749970612</v>
      </c>
      <c r="K255" s="9">
        <v>45.645747378425227</v>
      </c>
      <c r="L255" s="8">
        <v>23.13113964161392</v>
      </c>
      <c r="M255" s="8">
        <v>15.161177236527097</v>
      </c>
      <c r="N255" s="10">
        <v>1.5256822923938371</v>
      </c>
      <c r="O255" s="10" t="s">
        <v>1287</v>
      </c>
      <c r="P255" s="14">
        <v>33.105773403831115</v>
      </c>
      <c r="Q255" s="45">
        <v>1</v>
      </c>
      <c r="R255" s="7">
        <v>3.1998661876922285</v>
      </c>
      <c r="S255" s="7"/>
      <c r="T255" s="7"/>
      <c r="U255" s="35">
        <v>1214.5465562107745</v>
      </c>
      <c r="V255" s="6"/>
    </row>
    <row r="256" spans="1:22">
      <c r="A256">
        <v>125</v>
      </c>
      <c r="B256" t="s">
        <v>119</v>
      </c>
      <c r="C256" t="s">
        <v>305</v>
      </c>
      <c r="D256">
        <v>5</v>
      </c>
      <c r="E256" s="6">
        <v>208327.405</v>
      </c>
      <c r="F256">
        <v>2020</v>
      </c>
      <c r="G256" s="6">
        <v>52.887</v>
      </c>
      <c r="H256" s="6">
        <v>5.5029482841491699</v>
      </c>
      <c r="I256" s="7">
        <v>1.5197602510452299</v>
      </c>
      <c r="J256" s="8">
        <v>9.38741475914623</v>
      </c>
      <c r="K256" s="9">
        <v>42.958884715589811</v>
      </c>
      <c r="L256" s="8">
        <v>20.444276978778504</v>
      </c>
      <c r="M256" s="8">
        <v>15.593228656738887</v>
      </c>
      <c r="N256" s="10">
        <v>1.3110996720966541</v>
      </c>
      <c r="O256" s="10" t="s">
        <v>1288</v>
      </c>
      <c r="P256" s="14">
        <v>28.44954606254591</v>
      </c>
      <c r="Q256" s="45">
        <v>1</v>
      </c>
      <c r="R256" s="7">
        <v>3.1998661876922285</v>
      </c>
      <c r="S256" s="7"/>
      <c r="T256" s="7"/>
      <c r="U256" s="35">
        <v>4865.0868321690768</v>
      </c>
      <c r="V256" s="6"/>
    </row>
    <row r="257" spans="1:22">
      <c r="A257">
        <v>71</v>
      </c>
      <c r="B257" t="s">
        <v>120</v>
      </c>
      <c r="C257" t="s">
        <v>306</v>
      </c>
      <c r="D257">
        <v>7</v>
      </c>
      <c r="E257" s="6">
        <v>2111.0720000000001</v>
      </c>
      <c r="F257">
        <v>2020</v>
      </c>
      <c r="G257" s="6">
        <v>75.168000000000006</v>
      </c>
      <c r="H257" s="6">
        <v>5.0536642074584961</v>
      </c>
      <c r="I257" s="7">
        <v>5.3560285568237296</v>
      </c>
      <c r="J257" s="8">
        <v>8.9381306824555562</v>
      </c>
      <c r="K257" s="9">
        <v>58.135010339464799</v>
      </c>
      <c r="L257" s="8">
        <v>35.620402602653492</v>
      </c>
      <c r="M257" s="8">
        <v>19.429496962517387</v>
      </c>
      <c r="N257" s="10">
        <v>1.8333157400508595</v>
      </c>
      <c r="O257" s="10" t="s">
        <v>1289</v>
      </c>
      <c r="P257" s="14">
        <v>39.78111024187821</v>
      </c>
      <c r="Q257" s="45">
        <v>2</v>
      </c>
      <c r="R257" s="7">
        <v>3.1998661876922285</v>
      </c>
      <c r="S257" s="7"/>
      <c r="T257" s="7"/>
      <c r="U257" s="35">
        <v>15779.730193018311</v>
      </c>
      <c r="V257" s="6"/>
    </row>
    <row r="258" spans="1:22">
      <c r="A258">
        <v>14</v>
      </c>
      <c r="B258" t="s">
        <v>121</v>
      </c>
      <c r="C258" t="s">
        <v>307</v>
      </c>
      <c r="D258">
        <v>3</v>
      </c>
      <c r="E258" s="6">
        <v>5379.8389999999999</v>
      </c>
      <c r="F258">
        <v>2020</v>
      </c>
      <c r="G258" s="6">
        <v>83.194999999999993</v>
      </c>
      <c r="H258" s="6">
        <v>7.2900323867797852</v>
      </c>
      <c r="I258" s="7">
        <v>10.347028732299799</v>
      </c>
      <c r="J258" s="8">
        <v>11.174498861776845</v>
      </c>
      <c r="K258" s="9">
        <v>80.442089051550852</v>
      </c>
      <c r="L258" s="8">
        <v>57.927481314739545</v>
      </c>
      <c r="M258" s="8">
        <v>24.420497137993458</v>
      </c>
      <c r="N258" s="10">
        <v>2.3720844415004088</v>
      </c>
      <c r="O258" s="10" t="s">
        <v>1290</v>
      </c>
      <c r="P258" s="14">
        <v>51.4718499431822</v>
      </c>
      <c r="Q258" s="45">
        <v>3</v>
      </c>
      <c r="R258" s="7">
        <v>3.1998661876922285</v>
      </c>
      <c r="S258" s="7"/>
      <c r="T258" s="7"/>
      <c r="U258" s="35">
        <v>63776.160965344156</v>
      </c>
      <c r="V258" s="6"/>
    </row>
    <row r="259" spans="1:22">
      <c r="A259">
        <v>94</v>
      </c>
      <c r="B259" t="s">
        <v>122</v>
      </c>
      <c r="C259" t="s">
        <v>308</v>
      </c>
      <c r="D259">
        <v>6</v>
      </c>
      <c r="E259" s="6">
        <v>227196.74100000001</v>
      </c>
      <c r="F259">
        <v>2020</v>
      </c>
      <c r="G259" s="6">
        <v>66.269000000000005</v>
      </c>
      <c r="H259" s="6">
        <v>4.6239690780639648</v>
      </c>
      <c r="I259" s="7">
        <v>2.1386082172393799</v>
      </c>
      <c r="J259" s="8">
        <v>8.5084355530610249</v>
      </c>
      <c r="K259" s="9">
        <v>48.7885812978679</v>
      </c>
      <c r="L259" s="8">
        <v>26.273973561056593</v>
      </c>
      <c r="M259" s="8">
        <v>16.212076622933036</v>
      </c>
      <c r="N259" s="10">
        <v>1.6206420788741123</v>
      </c>
      <c r="O259" s="10" t="s">
        <v>1291</v>
      </c>
      <c r="P259" s="14">
        <v>35.166305396215712</v>
      </c>
      <c r="Q259" s="45">
        <v>1</v>
      </c>
      <c r="R259" s="7">
        <v>3.1998661876922285</v>
      </c>
      <c r="S259" s="7"/>
      <c r="T259" s="7"/>
      <c r="U259" s="35">
        <v>5004.3522419186647</v>
      </c>
      <c r="V259" s="6"/>
    </row>
    <row r="260" spans="1:22">
      <c r="A260" t="s">
        <v>693</v>
      </c>
      <c r="B260" t="s">
        <v>123</v>
      </c>
      <c r="C260" t="s">
        <v>309</v>
      </c>
      <c r="D260">
        <v>4</v>
      </c>
      <c r="E260" s="6">
        <v>5019.4009999999998</v>
      </c>
      <c r="F260">
        <v>2020</v>
      </c>
      <c r="G260" s="6">
        <v>74.403000000000006</v>
      </c>
      <c r="H260" s="6">
        <v>4.7</v>
      </c>
      <c r="I260" s="7" t="s">
        <v>693</v>
      </c>
      <c r="J260" s="8">
        <v>8.5844664749970612</v>
      </c>
      <c r="K260" s="9">
        <v>55.266481297244503</v>
      </c>
      <c r="L260" s="8">
        <v>32.751873560433197</v>
      </c>
      <c r="M260" s="8" t="s">
        <v>693</v>
      </c>
      <c r="N260" s="10" t="s">
        <v>693</v>
      </c>
      <c r="O260" s="10" t="s">
        <v>1292</v>
      </c>
      <c r="P260" s="14" t="s">
        <v>693</v>
      </c>
      <c r="Q260" s="45">
        <v>3</v>
      </c>
      <c r="R260" s="7">
        <v>3.1998661876922285</v>
      </c>
      <c r="S260" s="7"/>
      <c r="T260" s="7"/>
      <c r="U260" s="35">
        <v>15952.527357472454</v>
      </c>
      <c r="V260" s="6"/>
    </row>
    <row r="261" spans="1:22">
      <c r="A261">
        <v>12</v>
      </c>
      <c r="B261" t="s">
        <v>124</v>
      </c>
      <c r="C261" t="s">
        <v>310</v>
      </c>
      <c r="D261">
        <v>1</v>
      </c>
      <c r="E261" s="6">
        <v>4294.3959999999997</v>
      </c>
      <c r="F261">
        <v>2020</v>
      </c>
      <c r="G261" s="6">
        <v>76.656999999999996</v>
      </c>
      <c r="H261" s="6">
        <v>6.4</v>
      </c>
      <c r="I261" s="7">
        <v>5.0991549491882298</v>
      </c>
      <c r="J261" s="8">
        <v>10.28446647499706</v>
      </c>
      <c r="K261" s="9">
        <v>68.216847362376356</v>
      </c>
      <c r="L261" s="8">
        <v>45.702239625565049</v>
      </c>
      <c r="M261" s="8">
        <v>19.172623354881885</v>
      </c>
      <c r="N261" s="10">
        <v>2.3837238535188758</v>
      </c>
      <c r="O261" s="10" t="s">
        <v>1293</v>
      </c>
      <c r="P261" s="14">
        <v>51.72441349377084</v>
      </c>
      <c r="Q261" s="45">
        <v>2</v>
      </c>
      <c r="R261" s="7">
        <v>3.1998661876922285</v>
      </c>
      <c r="S261" s="7"/>
      <c r="T261" s="7"/>
      <c r="U261" s="35">
        <v>26606.294977685287</v>
      </c>
      <c r="V261" s="6"/>
    </row>
    <row r="262" spans="1:22">
      <c r="A262">
        <v>88</v>
      </c>
      <c r="B262" t="s">
        <v>125</v>
      </c>
      <c r="C262" t="s">
        <v>311</v>
      </c>
      <c r="D262">
        <v>1</v>
      </c>
      <c r="E262" s="6">
        <v>6618.6949999999997</v>
      </c>
      <c r="F262">
        <v>2020</v>
      </c>
      <c r="G262" s="6">
        <v>73.182000000000002</v>
      </c>
      <c r="H262" s="6">
        <v>5.501248836517334</v>
      </c>
      <c r="I262" s="7">
        <v>7.8663592338562003</v>
      </c>
      <c r="J262" s="8">
        <v>9.3857153115143941</v>
      </c>
      <c r="K262" s="9">
        <v>59.433281549941434</v>
      </c>
      <c r="L262" s="8">
        <v>36.918673813130127</v>
      </c>
      <c r="M262" s="8">
        <v>21.939827639549858</v>
      </c>
      <c r="N262" s="10">
        <v>1.6827239675565469</v>
      </c>
      <c r="O262" s="10" t="s">
        <v>1294</v>
      </c>
      <c r="P262" s="14">
        <v>36.513420027780171</v>
      </c>
      <c r="Q262" s="45">
        <v>3</v>
      </c>
      <c r="R262" s="7">
        <v>3.1998661876922285</v>
      </c>
      <c r="S262" s="7"/>
      <c r="T262" s="7"/>
      <c r="U262" s="35">
        <v>13317.321118433343</v>
      </c>
      <c r="V262" s="6"/>
    </row>
    <row r="263" spans="1:22">
      <c r="A263">
        <v>50</v>
      </c>
      <c r="B263" t="s">
        <v>126</v>
      </c>
      <c r="C263" t="s">
        <v>312</v>
      </c>
      <c r="D263">
        <v>1</v>
      </c>
      <c r="E263" s="6">
        <v>33304.756000000001</v>
      </c>
      <c r="F263">
        <v>2020</v>
      </c>
      <c r="G263" s="6">
        <v>73.665000000000006</v>
      </c>
      <c r="H263" s="6">
        <v>4.9943790435791016</v>
      </c>
      <c r="I263" s="7">
        <v>3.0379676818847701</v>
      </c>
      <c r="J263" s="8">
        <v>8.8788455185761617</v>
      </c>
      <c r="K263" s="9">
        <v>56.594698663827941</v>
      </c>
      <c r="L263" s="8">
        <v>34.080090927016634</v>
      </c>
      <c r="M263" s="8">
        <v>17.111436087578426</v>
      </c>
      <c r="N263" s="10">
        <v>1.9916557998165996</v>
      </c>
      <c r="O263" s="10" t="s">
        <v>1295</v>
      </c>
      <c r="P263" s="14">
        <v>43.216930507661637</v>
      </c>
      <c r="Q263" s="45">
        <v>1</v>
      </c>
      <c r="R263" s="7">
        <v>3.1998661876922285</v>
      </c>
      <c r="S263" s="7"/>
      <c r="T263" s="7"/>
      <c r="U263" s="35">
        <v>11187.343789603729</v>
      </c>
      <c r="V263" s="6"/>
    </row>
    <row r="264" spans="1:22">
      <c r="A264">
        <v>39</v>
      </c>
      <c r="B264" t="s">
        <v>127</v>
      </c>
      <c r="C264" t="s">
        <v>313</v>
      </c>
      <c r="D264">
        <v>8</v>
      </c>
      <c r="E264" s="6">
        <v>112190.977</v>
      </c>
      <c r="F264">
        <v>2020</v>
      </c>
      <c r="G264" s="6">
        <v>72.119</v>
      </c>
      <c r="H264" s="6">
        <v>5.079585075378418</v>
      </c>
      <c r="I264" s="7">
        <v>2.0123329162597701</v>
      </c>
      <c r="J264" s="8">
        <v>8.9640515503754781</v>
      </c>
      <c r="K264" s="9">
        <v>55.938665372994308</v>
      </c>
      <c r="L264" s="8">
        <v>33.424057636183001</v>
      </c>
      <c r="M264" s="8">
        <v>16.085801321953426</v>
      </c>
      <c r="N264" s="10">
        <v>2.0778609014999354</v>
      </c>
      <c r="O264" s="10" t="s">
        <v>1296</v>
      </c>
      <c r="P264" s="14">
        <v>45.087494632847175</v>
      </c>
      <c r="Q264" s="45">
        <v>1</v>
      </c>
      <c r="R264" s="7">
        <v>3.1998661876922285</v>
      </c>
      <c r="S264" s="7"/>
      <c r="T264" s="7"/>
      <c r="U264" s="35">
        <v>7773.2602307440684</v>
      </c>
      <c r="V264" s="6"/>
    </row>
    <row r="265" spans="1:22">
      <c r="A265">
        <v>53</v>
      </c>
      <c r="B265" t="s">
        <v>128</v>
      </c>
      <c r="C265" t="s">
        <v>314</v>
      </c>
      <c r="D265">
        <v>7</v>
      </c>
      <c r="E265" s="6">
        <v>38428.366000000002</v>
      </c>
      <c r="F265">
        <v>2020</v>
      </c>
      <c r="G265" s="6">
        <v>76.941999999999993</v>
      </c>
      <c r="H265" s="6">
        <v>6.1394553184509277</v>
      </c>
      <c r="I265" s="7">
        <v>8.5100784301757795</v>
      </c>
      <c r="J265" s="8">
        <v>10.023921793447988</v>
      </c>
      <c r="K265" s="9">
        <v>66.735850481017877</v>
      </c>
      <c r="L265" s="8">
        <v>44.22124274420657</v>
      </c>
      <c r="M265" s="8">
        <v>22.583546835869434</v>
      </c>
      <c r="N265" s="10">
        <v>1.9581176980566222</v>
      </c>
      <c r="O265" s="10" t="s">
        <v>1297</v>
      </c>
      <c r="P265" s="14">
        <v>42.489187383948547</v>
      </c>
      <c r="Q265" s="45">
        <v>3</v>
      </c>
      <c r="R265" s="7">
        <v>3.1998661876922285</v>
      </c>
      <c r="S265" s="7"/>
      <c r="T265" s="7"/>
      <c r="U265" s="35">
        <v>32546.825941931886</v>
      </c>
      <c r="V265" s="6"/>
    </row>
    <row r="266" spans="1:22">
      <c r="A266">
        <v>27</v>
      </c>
      <c r="B266" t="s">
        <v>129</v>
      </c>
      <c r="C266" t="s">
        <v>315</v>
      </c>
      <c r="D266">
        <v>3</v>
      </c>
      <c r="E266" s="6">
        <v>10298.191999999999</v>
      </c>
      <c r="F266">
        <v>2020</v>
      </c>
      <c r="G266" s="6">
        <v>81.055000000000007</v>
      </c>
      <c r="H266" s="6">
        <v>5.7677922248840332</v>
      </c>
      <c r="I266" s="7">
        <v>6.2474122047424299</v>
      </c>
      <c r="J266" s="8">
        <v>9.6522586998810933</v>
      </c>
      <c r="K266" s="9">
        <v>67.696594565705894</v>
      </c>
      <c r="L266" s="8">
        <v>45.181986828894587</v>
      </c>
      <c r="M266" s="8">
        <v>20.320880610436085</v>
      </c>
      <c r="N266" s="10">
        <v>2.2234266169395593</v>
      </c>
      <c r="O266" s="10" t="s">
        <v>1298</v>
      </c>
      <c r="P266" s="14">
        <v>48.246124456851689</v>
      </c>
      <c r="Q266" s="45">
        <v>2</v>
      </c>
      <c r="R266" s="7">
        <v>3.1998661876922285</v>
      </c>
      <c r="S266" s="7"/>
      <c r="T266" s="7"/>
      <c r="U266" s="35">
        <v>32011.325158682892</v>
      </c>
      <c r="V266" s="6"/>
    </row>
    <row r="267" spans="1:22">
      <c r="A267">
        <v>142</v>
      </c>
      <c r="B267" t="s">
        <v>130</v>
      </c>
      <c r="C267" t="s">
        <v>316</v>
      </c>
      <c r="D267">
        <v>4</v>
      </c>
      <c r="E267" s="6">
        <v>2760.3850000000002</v>
      </c>
      <c r="F267">
        <v>2020</v>
      </c>
      <c r="G267" s="6">
        <v>79.099000000000004</v>
      </c>
      <c r="H267" s="6">
        <v>6.5</v>
      </c>
      <c r="I267" s="7">
        <v>40.543392181396499</v>
      </c>
      <c r="J267" s="8">
        <v>10.38446647499706</v>
      </c>
      <c r="K267" s="9">
        <v>71.074406274485682</v>
      </c>
      <c r="L267" s="8">
        <v>48.559798537674375</v>
      </c>
      <c r="M267" s="8">
        <v>54.616860587090159</v>
      </c>
      <c r="N267" s="10">
        <v>0.88909904406245754</v>
      </c>
      <c r="O267" s="10" t="s">
        <v>1299</v>
      </c>
      <c r="P267" s="14">
        <v>19.29255627664875</v>
      </c>
      <c r="Q267" s="45">
        <v>3</v>
      </c>
      <c r="R267" s="7">
        <v>3.1998661876922285</v>
      </c>
      <c r="S267" s="7"/>
      <c r="T267" s="7"/>
      <c r="U267" s="35">
        <v>89019.069857330993</v>
      </c>
      <c r="V267" s="6"/>
    </row>
    <row r="268" spans="1:22">
      <c r="A268">
        <v>7</v>
      </c>
      <c r="B268" t="s">
        <v>131</v>
      </c>
      <c r="C268" t="s">
        <v>317</v>
      </c>
      <c r="D268">
        <v>7</v>
      </c>
      <c r="E268" s="6">
        <v>19442.038</v>
      </c>
      <c r="F268">
        <v>2020</v>
      </c>
      <c r="G268" s="6">
        <v>75.346000000000004</v>
      </c>
      <c r="H268" s="6">
        <v>6.7851424217224121</v>
      </c>
      <c r="I268" s="7">
        <v>5.21435451507568</v>
      </c>
      <c r="J268" s="8">
        <v>10.669608896719472</v>
      </c>
      <c r="K268" s="9">
        <v>69.561151146678313</v>
      </c>
      <c r="L268" s="8">
        <v>47.046543409867006</v>
      </c>
      <c r="M268" s="8">
        <v>19.287822920769337</v>
      </c>
      <c r="N268" s="10">
        <v>2.4391837068976185</v>
      </c>
      <c r="O268" s="10" t="s">
        <v>1300</v>
      </c>
      <c r="P268" s="14">
        <v>52.927836610182283</v>
      </c>
      <c r="Q268" s="45">
        <v>2</v>
      </c>
      <c r="R268" s="7">
        <v>3.1998661876922285</v>
      </c>
      <c r="S268" s="7"/>
      <c r="T268" s="7"/>
      <c r="U268" s="35">
        <v>29057.284603928569</v>
      </c>
      <c r="V268" s="6"/>
    </row>
    <row r="269" spans="1:22">
      <c r="A269">
        <v>116</v>
      </c>
      <c r="B269" t="s">
        <v>132</v>
      </c>
      <c r="C269" t="s">
        <v>318</v>
      </c>
      <c r="D269">
        <v>7</v>
      </c>
      <c r="E269" s="6">
        <v>145617.329</v>
      </c>
      <c r="F269">
        <v>2020</v>
      </c>
      <c r="G269" s="6">
        <v>71.341999999999999</v>
      </c>
      <c r="H269" s="6">
        <v>5.4952888488769531</v>
      </c>
      <c r="I269" s="7">
        <v>11.402813911438001</v>
      </c>
      <c r="J269" s="8">
        <v>9.3797553238740132</v>
      </c>
      <c r="K269" s="9">
        <v>57.902171153026387</v>
      </c>
      <c r="L269" s="8">
        <v>35.38756341621508</v>
      </c>
      <c r="M269" s="8">
        <v>25.476282317131655</v>
      </c>
      <c r="N269" s="10">
        <v>1.3890395378613987</v>
      </c>
      <c r="O269" s="10" t="s">
        <v>1301</v>
      </c>
      <c r="P269" s="14">
        <v>30.140762869607457</v>
      </c>
      <c r="Q269" s="45">
        <v>3</v>
      </c>
      <c r="R269" s="7">
        <v>3.1998661876922285</v>
      </c>
      <c r="S269" s="7"/>
      <c r="T269" s="7"/>
      <c r="U269" s="35">
        <v>26586.5546875</v>
      </c>
      <c r="V269" s="6"/>
    </row>
    <row r="270" spans="1:22">
      <c r="A270">
        <v>123</v>
      </c>
      <c r="B270" t="s">
        <v>133</v>
      </c>
      <c r="C270" t="s">
        <v>319</v>
      </c>
      <c r="D270">
        <v>5</v>
      </c>
      <c r="E270" s="6">
        <v>13146.361999999999</v>
      </c>
      <c r="F270">
        <v>2020</v>
      </c>
      <c r="G270" s="6">
        <v>66.774000000000001</v>
      </c>
      <c r="H270" s="6">
        <v>3.4</v>
      </c>
      <c r="I270" s="7">
        <v>0.68707787990570102</v>
      </c>
      <c r="J270" s="8">
        <v>7.2844664749970605</v>
      </c>
      <c r="K270" s="9">
        <v>42.088476007501264</v>
      </c>
      <c r="L270" s="8">
        <v>19.573868270689957</v>
      </c>
      <c r="M270" s="8">
        <v>14.760546285599357</v>
      </c>
      <c r="N270" s="10">
        <v>1.3260937564205573</v>
      </c>
      <c r="O270" s="10" t="s">
        <v>1302</v>
      </c>
      <c r="P270" s="14">
        <v>28.774902632848775</v>
      </c>
      <c r="Q270" s="45">
        <v>1</v>
      </c>
      <c r="R270" s="7">
        <v>3.1998661876922285</v>
      </c>
      <c r="S270" s="7"/>
      <c r="T270" s="7"/>
      <c r="U270" s="35">
        <v>2066.6286592528595</v>
      </c>
      <c r="V270" s="6"/>
    </row>
    <row r="271" spans="1:22">
      <c r="A271">
        <v>120</v>
      </c>
      <c r="B271" t="s">
        <v>134</v>
      </c>
      <c r="C271" t="s">
        <v>320</v>
      </c>
      <c r="D271">
        <v>4</v>
      </c>
      <c r="E271" s="6">
        <v>35997.107000000004</v>
      </c>
      <c r="F271">
        <v>2020</v>
      </c>
      <c r="G271" s="6">
        <v>76.239000000000004</v>
      </c>
      <c r="H271" s="6">
        <v>6.5595884323120117</v>
      </c>
      <c r="I271" s="7">
        <v>19.9555854797363</v>
      </c>
      <c r="J271" s="8">
        <v>10.444054907309072</v>
      </c>
      <c r="K271" s="9">
        <v>68.89764800034078</v>
      </c>
      <c r="L271" s="8">
        <v>46.383040263529473</v>
      </c>
      <c r="M271" s="8">
        <v>34.02905388542996</v>
      </c>
      <c r="N271" s="10">
        <v>1.3630423114228589</v>
      </c>
      <c r="O271" s="10" t="s">
        <v>1303</v>
      </c>
      <c r="P271" s="14">
        <v>29.576649166582179</v>
      </c>
      <c r="Q271" s="45">
        <v>3</v>
      </c>
      <c r="R271" s="7">
        <v>3.1998661876922285</v>
      </c>
      <c r="S271" s="7"/>
      <c r="T271" s="7"/>
      <c r="U271" s="35">
        <v>44770.908279760886</v>
      </c>
      <c r="V271" s="6"/>
    </row>
    <row r="272" spans="1:22">
      <c r="A272">
        <v>75</v>
      </c>
      <c r="B272" t="s">
        <v>135</v>
      </c>
      <c r="C272" t="s">
        <v>321</v>
      </c>
      <c r="D272">
        <v>5</v>
      </c>
      <c r="E272" s="6">
        <v>16436.12</v>
      </c>
      <c r="F272">
        <v>2020</v>
      </c>
      <c r="G272" s="6">
        <v>68.006</v>
      </c>
      <c r="H272" s="6">
        <v>4.7567734718322754</v>
      </c>
      <c r="I272" s="7">
        <v>1.45150506496429</v>
      </c>
      <c r="J272" s="8">
        <v>8.6412399468293355</v>
      </c>
      <c r="K272" s="9">
        <v>50.848875671324365</v>
      </c>
      <c r="L272" s="8">
        <v>28.334267934513058</v>
      </c>
      <c r="M272" s="8">
        <v>15.524973470657947</v>
      </c>
      <c r="N272" s="10">
        <v>1.8250767376874786</v>
      </c>
      <c r="O272" s="10" t="s">
        <v>1304</v>
      </c>
      <c r="P272" s="14">
        <v>39.602332165554238</v>
      </c>
      <c r="Q272" s="45">
        <v>1</v>
      </c>
      <c r="R272" s="7">
        <v>3.1998661876922285</v>
      </c>
      <c r="S272" s="7"/>
      <c r="T272" s="7"/>
      <c r="U272" s="35">
        <v>3384.4417824662637</v>
      </c>
      <c r="V272" s="6"/>
    </row>
    <row r="273" spans="1:22">
      <c r="A273">
        <v>93</v>
      </c>
      <c r="B273" t="s">
        <v>136</v>
      </c>
      <c r="C273" t="s">
        <v>322</v>
      </c>
      <c r="D273">
        <v>7</v>
      </c>
      <c r="E273" s="6">
        <v>7358.0050000000001</v>
      </c>
      <c r="F273">
        <v>2020</v>
      </c>
      <c r="G273" s="6">
        <v>75.406000000000006</v>
      </c>
      <c r="H273" s="6">
        <v>6.0415463447570801</v>
      </c>
      <c r="I273" s="7">
        <v>11.729739189147899</v>
      </c>
      <c r="J273" s="8">
        <v>9.9260128197541402</v>
      </c>
      <c r="K273" s="9">
        <v>64.764765049638129</v>
      </c>
      <c r="L273" s="8">
        <v>42.250157312826822</v>
      </c>
      <c r="M273" s="8">
        <v>25.803207594841556</v>
      </c>
      <c r="N273" s="10">
        <v>1.637399426312923</v>
      </c>
      <c r="O273" s="10" t="s">
        <v>1305</v>
      </c>
      <c r="P273" s="14">
        <v>35.529923005153215</v>
      </c>
      <c r="Q273" s="45">
        <v>3</v>
      </c>
      <c r="R273" s="7">
        <v>3.1998661876922285</v>
      </c>
      <c r="S273" s="7"/>
      <c r="T273" s="7"/>
      <c r="U273" s="35">
        <v>18262.706401510804</v>
      </c>
      <c r="V273" s="6"/>
    </row>
    <row r="274" spans="1:22">
      <c r="A274">
        <v>137</v>
      </c>
      <c r="B274" t="s">
        <v>137</v>
      </c>
      <c r="C274" t="s">
        <v>323</v>
      </c>
      <c r="D274">
        <v>5</v>
      </c>
      <c r="E274" s="6">
        <v>8233.9699999999993</v>
      </c>
      <c r="F274">
        <v>2020</v>
      </c>
      <c r="G274" s="6">
        <v>59.762999999999998</v>
      </c>
      <c r="H274" s="6">
        <v>3.6</v>
      </c>
      <c r="I274" s="7">
        <v>0.87129777669906605</v>
      </c>
      <c r="J274" s="8">
        <v>7.4844664749970597</v>
      </c>
      <c r="K274" s="9">
        <v>38.703594101776687</v>
      </c>
      <c r="L274" s="8">
        <v>16.18898636496538</v>
      </c>
      <c r="M274" s="8">
        <v>14.944766182392723</v>
      </c>
      <c r="N274" s="10">
        <v>1.0832545767118487</v>
      </c>
      <c r="O274" s="10" t="s">
        <v>1306</v>
      </c>
      <c r="P274" s="14">
        <v>23.505536332218306</v>
      </c>
      <c r="Q274" s="45">
        <v>1</v>
      </c>
      <c r="R274" s="7">
        <v>3.1998661876922285</v>
      </c>
      <c r="S274" s="7"/>
      <c r="T274" s="7"/>
      <c r="U274" s="35">
        <v>1586.3549429916561</v>
      </c>
      <c r="V274" s="6"/>
    </row>
    <row r="275" spans="1:22">
      <c r="A275">
        <v>115</v>
      </c>
      <c r="B275" t="s">
        <v>138</v>
      </c>
      <c r="C275" t="s">
        <v>324</v>
      </c>
      <c r="D275">
        <v>8</v>
      </c>
      <c r="E275" s="6">
        <v>5909.8689999999997</v>
      </c>
      <c r="F275">
        <v>2020</v>
      </c>
      <c r="G275" s="6">
        <v>82.861000000000004</v>
      </c>
      <c r="H275" s="6">
        <v>6.5</v>
      </c>
      <c r="I275" s="7">
        <v>23.303071975708001</v>
      </c>
      <c r="J275" s="8">
        <v>10.38446647499706</v>
      </c>
      <c r="K275" s="9">
        <v>74.454751366138098</v>
      </c>
      <c r="L275" s="8">
        <v>51.940143629326791</v>
      </c>
      <c r="M275" s="8">
        <v>37.376540381401654</v>
      </c>
      <c r="N275" s="10">
        <v>1.3896455664251874</v>
      </c>
      <c r="O275" s="10" t="s">
        <v>1307</v>
      </c>
      <c r="P275" s="14">
        <v>30.153913080768106</v>
      </c>
      <c r="Q275" s="45">
        <v>3</v>
      </c>
      <c r="R275" s="7">
        <v>3.1998661876922285</v>
      </c>
      <c r="S275" s="7"/>
      <c r="T275" s="7"/>
      <c r="U275" s="35">
        <v>94910.10143137259</v>
      </c>
      <c r="V275" s="6"/>
    </row>
    <row r="276" spans="1:22">
      <c r="A276">
        <v>45</v>
      </c>
      <c r="B276" t="s">
        <v>139</v>
      </c>
      <c r="C276" t="s">
        <v>325</v>
      </c>
      <c r="D276">
        <v>7</v>
      </c>
      <c r="E276" s="6">
        <v>5456.6809999999996</v>
      </c>
      <c r="F276">
        <v>2020</v>
      </c>
      <c r="G276" s="6">
        <v>77.004999999999995</v>
      </c>
      <c r="H276" s="6">
        <v>6.5190982818603516</v>
      </c>
      <c r="I276" s="7">
        <v>9.0151996612548793</v>
      </c>
      <c r="J276" s="8">
        <v>10.403564756857412</v>
      </c>
      <c r="K276" s="9">
        <v>69.320096532281923</v>
      </c>
      <c r="L276" s="8">
        <v>46.805488795470616</v>
      </c>
      <c r="M276" s="8">
        <v>23.088668066948536</v>
      </c>
      <c r="N276" s="10">
        <v>2.0272061021342651</v>
      </c>
      <c r="O276" s="10" t="s">
        <v>1308</v>
      </c>
      <c r="P276" s="14">
        <v>43.988336362493783</v>
      </c>
      <c r="Q276" s="45">
        <v>3</v>
      </c>
      <c r="R276" s="7">
        <v>3.1998661876922285</v>
      </c>
      <c r="S276" s="7"/>
      <c r="T276" s="7"/>
      <c r="U276" s="35">
        <v>30960.257299971192</v>
      </c>
      <c r="V276" s="6"/>
    </row>
    <row r="277" spans="1:22">
      <c r="A277">
        <v>38</v>
      </c>
      <c r="B277" t="s">
        <v>140</v>
      </c>
      <c r="C277" t="s">
        <v>326</v>
      </c>
      <c r="D277">
        <v>7</v>
      </c>
      <c r="E277" s="6">
        <v>2117.6410000000001</v>
      </c>
      <c r="F277">
        <v>2020</v>
      </c>
      <c r="G277" s="6">
        <v>80.441000000000003</v>
      </c>
      <c r="H277" s="6">
        <v>6.4620761871337891</v>
      </c>
      <c r="I277" s="7">
        <v>9.1527442932128906</v>
      </c>
      <c r="J277" s="8">
        <v>10.346542662130849</v>
      </c>
      <c r="K277" s="9">
        <v>72.016294661295433</v>
      </c>
      <c r="L277" s="8">
        <v>49.501686924484126</v>
      </c>
      <c r="M277" s="8">
        <v>23.226212698906547</v>
      </c>
      <c r="N277" s="10">
        <v>2.1312853527262576</v>
      </c>
      <c r="O277" s="10" t="s">
        <v>1309</v>
      </c>
      <c r="P277" s="14">
        <v>46.246751566836735</v>
      </c>
      <c r="Q277" s="45">
        <v>3</v>
      </c>
      <c r="R277" s="7">
        <v>3.1998661876922285</v>
      </c>
      <c r="S277" s="7"/>
      <c r="T277" s="7"/>
      <c r="U277" s="35">
        <v>37098.119340396966</v>
      </c>
      <c r="V277" s="6"/>
    </row>
    <row r="278" spans="1:22">
      <c r="A278">
        <v>127</v>
      </c>
      <c r="B278" t="s">
        <v>141</v>
      </c>
      <c r="C278" t="s">
        <v>327</v>
      </c>
      <c r="D278">
        <v>5</v>
      </c>
      <c r="E278" s="6">
        <v>58801.927000000003</v>
      </c>
      <c r="F278">
        <v>2020</v>
      </c>
      <c r="G278" s="6">
        <v>65.251999999999995</v>
      </c>
      <c r="H278" s="6">
        <v>4.946800708770752</v>
      </c>
      <c r="I278" s="7">
        <v>6.88507080078125</v>
      </c>
      <c r="J278" s="8">
        <v>8.8312671837678121</v>
      </c>
      <c r="K278" s="9">
        <v>49.862598886388454</v>
      </c>
      <c r="L278" s="8">
        <v>27.347991149577147</v>
      </c>
      <c r="M278" s="8">
        <v>20.958539206474907</v>
      </c>
      <c r="N278" s="10">
        <v>1.3048615115851343</v>
      </c>
      <c r="O278" s="10" t="s">
        <v>1310</v>
      </c>
      <c r="P278" s="14">
        <v>28.31418424483282</v>
      </c>
      <c r="Q278" s="45">
        <v>3</v>
      </c>
      <c r="R278" s="7">
        <v>3.1998661876922285</v>
      </c>
      <c r="S278" s="7"/>
      <c r="T278" s="7"/>
      <c r="U278" s="35">
        <v>12815.909590529323</v>
      </c>
      <c r="V278" s="6"/>
    </row>
    <row r="279" spans="1:22">
      <c r="A279">
        <v>86</v>
      </c>
      <c r="B279" s="12" t="s">
        <v>142</v>
      </c>
      <c r="C279" t="s">
        <v>328</v>
      </c>
      <c r="D279">
        <v>8</v>
      </c>
      <c r="E279" s="6">
        <v>51844.69</v>
      </c>
      <c r="F279">
        <v>2020</v>
      </c>
      <c r="G279" s="6">
        <v>83.608999999999995</v>
      </c>
      <c r="H279" s="6">
        <v>5.7926955223083496</v>
      </c>
      <c r="I279" s="7">
        <v>13.6923265457153</v>
      </c>
      <c r="J279" s="8">
        <v>9.6771619973054097</v>
      </c>
      <c r="K279" s="9">
        <v>70.009842275507225</v>
      </c>
      <c r="L279" s="8">
        <v>47.495234538695918</v>
      </c>
      <c r="M279" s="8">
        <v>27.765794951408957</v>
      </c>
      <c r="N279" s="10">
        <v>1.7105663504975861</v>
      </c>
      <c r="O279" s="10" t="s">
        <v>1311</v>
      </c>
      <c r="P279" s="14">
        <v>37.117571773700021</v>
      </c>
      <c r="Q279" s="45">
        <v>3</v>
      </c>
      <c r="R279" s="7">
        <v>3.1998661876922285</v>
      </c>
      <c r="S279" s="7"/>
      <c r="T279" s="7"/>
      <c r="U279" s="35">
        <v>42396.761944199534</v>
      </c>
      <c r="V279" s="6"/>
    </row>
    <row r="280" spans="1:22">
      <c r="A280">
        <v>6</v>
      </c>
      <c r="B280" t="s">
        <v>143</v>
      </c>
      <c r="C280" t="s">
        <v>329</v>
      </c>
      <c r="D280">
        <v>3</v>
      </c>
      <c r="E280" s="6">
        <v>47363.807000000001</v>
      </c>
      <c r="F280">
        <v>2020</v>
      </c>
      <c r="G280" s="6">
        <v>82.289000000000001</v>
      </c>
      <c r="H280" s="6">
        <v>6.5021753311157227</v>
      </c>
      <c r="I280" s="7">
        <v>6.9187126159668004</v>
      </c>
      <c r="J280" s="8">
        <v>10.386641806112783</v>
      </c>
      <c r="K280" s="9">
        <v>73.956269832879443</v>
      </c>
      <c r="L280" s="8">
        <v>51.441662096068136</v>
      </c>
      <c r="M280" s="8">
        <v>20.992181021660457</v>
      </c>
      <c r="N280" s="10">
        <v>2.4505153629815242</v>
      </c>
      <c r="O280" s="10" t="s">
        <v>1312</v>
      </c>
      <c r="P280" s="14">
        <v>53.173722166090073</v>
      </c>
      <c r="Q280" s="45">
        <v>3</v>
      </c>
      <c r="R280" s="7">
        <v>3.1998661876922285</v>
      </c>
      <c r="S280" s="7"/>
      <c r="T280" s="7"/>
      <c r="U280" s="35">
        <v>35987.239644842164</v>
      </c>
      <c r="V280" s="6"/>
    </row>
    <row r="281" spans="1:22">
      <c r="A281">
        <v>36</v>
      </c>
      <c r="B281" t="s">
        <v>144</v>
      </c>
      <c r="C281" t="s">
        <v>330</v>
      </c>
      <c r="D281">
        <v>6</v>
      </c>
      <c r="E281" s="6">
        <v>21715.079000000002</v>
      </c>
      <c r="F281">
        <v>2020</v>
      </c>
      <c r="G281" s="6">
        <v>76.393000000000001</v>
      </c>
      <c r="H281" s="6">
        <v>4.7784891128540039</v>
      </c>
      <c r="I281" s="7">
        <v>2.0968172550201398</v>
      </c>
      <c r="J281" s="8">
        <v>8.662955587851064</v>
      </c>
      <c r="K281" s="9">
        <v>57.263476681513787</v>
      </c>
      <c r="L281" s="8">
        <v>34.74886894470248</v>
      </c>
      <c r="M281" s="8">
        <v>16.170285660713795</v>
      </c>
      <c r="N281" s="10">
        <v>2.1489335237364373</v>
      </c>
      <c r="O281" s="10" t="s">
        <v>1313</v>
      </c>
      <c r="P281" s="14">
        <v>46.629699152561386</v>
      </c>
      <c r="Q281" s="45">
        <v>1</v>
      </c>
      <c r="R281" s="7">
        <v>3.1998661876922285</v>
      </c>
      <c r="S281" s="7"/>
      <c r="T281" s="7"/>
      <c r="U281" s="35">
        <v>12939.440565654826</v>
      </c>
      <c r="V281" s="6"/>
    </row>
    <row r="282" spans="1:22">
      <c r="A282" t="s">
        <v>693</v>
      </c>
      <c r="B282" t="s">
        <v>145</v>
      </c>
      <c r="C282" t="s">
        <v>331</v>
      </c>
      <c r="D282">
        <v>5</v>
      </c>
      <c r="E282" s="6">
        <v>44440.485999999997</v>
      </c>
      <c r="F282">
        <v>2020</v>
      </c>
      <c r="G282" s="6">
        <v>65.614000000000004</v>
      </c>
      <c r="H282" s="6" t="s">
        <v>693</v>
      </c>
      <c r="I282" s="7">
        <v>0.85005539655685403</v>
      </c>
      <c r="J282" s="8" t="s">
        <v>693</v>
      </c>
      <c r="K282" s="9" t="s">
        <v>693</v>
      </c>
      <c r="L282" s="8" t="s">
        <v>693</v>
      </c>
      <c r="M282" s="8">
        <v>14.923523802250511</v>
      </c>
      <c r="N282" s="10" t="s">
        <v>693</v>
      </c>
      <c r="O282" s="10" t="s">
        <v>1314</v>
      </c>
      <c r="P282" s="14" t="s">
        <v>693</v>
      </c>
      <c r="Q282" s="45">
        <v>1</v>
      </c>
      <c r="R282" s="7">
        <v>3.1998661876922285</v>
      </c>
      <c r="S282" s="7"/>
      <c r="T282" s="7"/>
      <c r="U282" s="35">
        <v>3874.80029296875</v>
      </c>
      <c r="V282" s="6"/>
    </row>
    <row r="283" spans="1:22">
      <c r="A283">
        <v>3</v>
      </c>
      <c r="B283" t="s">
        <v>146</v>
      </c>
      <c r="C283" t="s">
        <v>332</v>
      </c>
      <c r="D283">
        <v>3</v>
      </c>
      <c r="E283" s="6">
        <v>10368.968999999999</v>
      </c>
      <c r="F283">
        <v>2020</v>
      </c>
      <c r="G283" s="6">
        <v>82.427000000000007</v>
      </c>
      <c r="H283" s="6">
        <v>7.3143410682678223</v>
      </c>
      <c r="I283" s="7">
        <v>8.5058727264404297</v>
      </c>
      <c r="J283" s="8">
        <v>11.198807543264882</v>
      </c>
      <c r="K283" s="9">
        <v>79.872878055126648</v>
      </c>
      <c r="L283" s="8">
        <v>57.358270318315341</v>
      </c>
      <c r="M283" s="8">
        <v>22.579341132134086</v>
      </c>
      <c r="N283" s="10">
        <v>2.5402986731391008</v>
      </c>
      <c r="O283" s="10" t="s">
        <v>1315</v>
      </c>
      <c r="P283" s="14">
        <v>55.121929821341105</v>
      </c>
      <c r="Q283" s="45">
        <v>3</v>
      </c>
      <c r="R283" s="7">
        <v>3.1998661876922285</v>
      </c>
      <c r="S283" s="7"/>
      <c r="T283" s="7"/>
      <c r="U283" s="35">
        <v>51331.2822226344</v>
      </c>
      <c r="V283" s="6"/>
    </row>
    <row r="284" spans="1:22">
      <c r="A284">
        <v>46</v>
      </c>
      <c r="B284" t="s">
        <v>147</v>
      </c>
      <c r="C284" t="s">
        <v>333</v>
      </c>
      <c r="D284">
        <v>3</v>
      </c>
      <c r="E284" s="6">
        <v>8638.6129999999994</v>
      </c>
      <c r="F284">
        <v>2020</v>
      </c>
      <c r="G284" s="6">
        <v>83.066999999999993</v>
      </c>
      <c r="H284" s="6">
        <v>7.5084352493286133</v>
      </c>
      <c r="I284" s="7">
        <v>15.306958198547401</v>
      </c>
      <c r="J284" s="8">
        <v>11.392901724325673</v>
      </c>
      <c r="K284" s="9">
        <v>81.888126673208987</v>
      </c>
      <c r="L284" s="8">
        <v>59.37351893639768</v>
      </c>
      <c r="M284" s="8">
        <v>29.380426604241059</v>
      </c>
      <c r="N284" s="10">
        <v>2.020852853369635</v>
      </c>
      <c r="O284" s="10" t="s">
        <v>1316</v>
      </c>
      <c r="P284" s="14">
        <v>43.850477245278753</v>
      </c>
      <c r="Q284" s="45">
        <v>3</v>
      </c>
      <c r="R284" s="7">
        <v>3.1998661876922285</v>
      </c>
      <c r="S284" s="7"/>
      <c r="T284" s="7"/>
      <c r="U284" s="35">
        <v>67765.881429025932</v>
      </c>
      <c r="V284" s="6"/>
    </row>
    <row r="285" spans="1:22">
      <c r="A285">
        <v>41</v>
      </c>
      <c r="B285" t="s">
        <v>148</v>
      </c>
      <c r="C285" t="s">
        <v>334</v>
      </c>
      <c r="D285">
        <v>8</v>
      </c>
      <c r="E285" s="6">
        <v>23821.464</v>
      </c>
      <c r="F285">
        <v>2020</v>
      </c>
      <c r="G285" s="6">
        <v>80.891999999999996</v>
      </c>
      <c r="H285" s="6">
        <v>6.7510676383972168</v>
      </c>
      <c r="I285" s="7">
        <v>11.0295848846435</v>
      </c>
      <c r="J285" s="8">
        <v>10.635534113394277</v>
      </c>
      <c r="K285" s="9">
        <v>74.442840654927465</v>
      </c>
      <c r="L285" s="8">
        <v>51.928232918116159</v>
      </c>
      <c r="M285" s="8">
        <v>25.103053290337158</v>
      </c>
      <c r="N285" s="10">
        <v>2.0686022659285328</v>
      </c>
      <c r="O285" s="10" t="s">
        <v>1317</v>
      </c>
      <c r="P285" s="14">
        <v>44.886591539992516</v>
      </c>
      <c r="Q285" s="45">
        <v>3</v>
      </c>
      <c r="R285" s="7">
        <v>3.1998661876922285</v>
      </c>
      <c r="S285" s="7"/>
      <c r="T285" s="7"/>
      <c r="U285" s="35" t="s">
        <v>693</v>
      </c>
      <c r="V285" s="6"/>
    </row>
    <row r="286" spans="1:22">
      <c r="A286">
        <v>43</v>
      </c>
      <c r="B286" t="s">
        <v>149</v>
      </c>
      <c r="C286" t="s">
        <v>335</v>
      </c>
      <c r="D286">
        <v>7</v>
      </c>
      <c r="E286" s="6">
        <v>9543.2070000000003</v>
      </c>
      <c r="F286">
        <v>2020</v>
      </c>
      <c r="G286" s="6">
        <v>67.994</v>
      </c>
      <c r="H286" s="6">
        <v>5.3733987808227539</v>
      </c>
      <c r="I286" s="7">
        <v>1.4305571317672701</v>
      </c>
      <c r="J286" s="8">
        <v>9.257865255819814</v>
      </c>
      <c r="K286" s="9">
        <v>54.467758760460661</v>
      </c>
      <c r="L286" s="8">
        <v>31.953151023649355</v>
      </c>
      <c r="M286" s="8">
        <v>15.504025537460926</v>
      </c>
      <c r="N286" s="10">
        <v>2.0609583586175053</v>
      </c>
      <c r="O286" s="10" t="s">
        <v>1318</v>
      </c>
      <c r="P286" s="14">
        <v>44.720726428612274</v>
      </c>
      <c r="Q286" s="45">
        <v>1</v>
      </c>
      <c r="R286" s="7">
        <v>3.1998661876922285</v>
      </c>
      <c r="S286" s="7"/>
      <c r="T286" s="7"/>
      <c r="U286" s="35">
        <v>3651.9426602834665</v>
      </c>
      <c r="V286" s="6"/>
    </row>
    <row r="287" spans="1:22">
      <c r="A287">
        <v>117</v>
      </c>
      <c r="B287" t="s">
        <v>150</v>
      </c>
      <c r="C287" t="s">
        <v>336</v>
      </c>
      <c r="D287">
        <v>5</v>
      </c>
      <c r="E287" s="6">
        <v>61704.517999999996</v>
      </c>
      <c r="F287">
        <v>2020</v>
      </c>
      <c r="G287" s="6">
        <v>66.408000000000001</v>
      </c>
      <c r="H287" s="6">
        <v>3.7856841087341309</v>
      </c>
      <c r="I287" s="7">
        <v>1.58945655822754</v>
      </c>
      <c r="J287" s="8">
        <v>7.670150583731191</v>
      </c>
      <c r="K287" s="9">
        <v>44.073988092482388</v>
      </c>
      <c r="L287" s="8">
        <v>21.559380355671081</v>
      </c>
      <c r="M287" s="8">
        <v>15.662924963921196</v>
      </c>
      <c r="N287" s="10">
        <v>1.3764594036766498</v>
      </c>
      <c r="O287" s="10" t="s">
        <v>1319</v>
      </c>
      <c r="P287" s="14">
        <v>29.867786592838442</v>
      </c>
      <c r="Q287" s="45">
        <v>1</v>
      </c>
      <c r="R287" s="7">
        <v>3.1998661876922285</v>
      </c>
      <c r="S287" s="7"/>
      <c r="T287" s="7"/>
      <c r="U287" s="35">
        <v>2551.5068359375</v>
      </c>
      <c r="V287" s="6"/>
    </row>
    <row r="288" spans="1:22">
      <c r="A288">
        <v>16</v>
      </c>
      <c r="B288" t="s">
        <v>151</v>
      </c>
      <c r="C288" t="s">
        <v>337</v>
      </c>
      <c r="D288">
        <v>8</v>
      </c>
      <c r="E288" s="6">
        <v>71475.664000000004</v>
      </c>
      <c r="F288">
        <v>2020</v>
      </c>
      <c r="G288" s="6">
        <v>79.274000000000001</v>
      </c>
      <c r="H288" s="6">
        <v>5.8845443725585938</v>
      </c>
      <c r="I288" s="7">
        <v>4.9436879158020002</v>
      </c>
      <c r="J288" s="8">
        <v>9.7690108475556539</v>
      </c>
      <c r="K288" s="9">
        <v>67.009969926973952</v>
      </c>
      <c r="L288" s="8">
        <v>44.495362190162645</v>
      </c>
      <c r="M288" s="8">
        <v>19.017156321495655</v>
      </c>
      <c r="N288" s="10">
        <v>2.3397484585993658</v>
      </c>
      <c r="O288" s="10" t="s">
        <v>1320</v>
      </c>
      <c r="P288" s="14">
        <v>50.770191591342488</v>
      </c>
      <c r="Q288" s="45">
        <v>2</v>
      </c>
      <c r="R288" s="7">
        <v>3.1998661876922285</v>
      </c>
      <c r="S288" s="7"/>
      <c r="T288" s="7"/>
      <c r="U288" s="35">
        <v>16865.548770916295</v>
      </c>
      <c r="V288" s="6"/>
    </row>
    <row r="289" spans="1:22">
      <c r="A289">
        <v>129</v>
      </c>
      <c r="B289" t="s">
        <v>152</v>
      </c>
      <c r="C289" t="s">
        <v>338</v>
      </c>
      <c r="D289">
        <v>5</v>
      </c>
      <c r="E289" s="6">
        <v>8442.58</v>
      </c>
      <c r="F289">
        <v>2020</v>
      </c>
      <c r="G289" s="6">
        <v>61.034999999999997</v>
      </c>
      <c r="H289" s="6">
        <v>4.0999999999999996</v>
      </c>
      <c r="I289" s="7">
        <v>2.0312874317169198</v>
      </c>
      <c r="J289" s="8">
        <v>7.9844664749970597</v>
      </c>
      <c r="K289" s="9">
        <v>42.167990899954972</v>
      </c>
      <c r="L289" s="8">
        <v>19.653383163143666</v>
      </c>
      <c r="M289" s="8">
        <v>16.104755837410575</v>
      </c>
      <c r="N289" s="10">
        <v>1.220346546173013</v>
      </c>
      <c r="O289" s="10" t="s">
        <v>1321</v>
      </c>
      <c r="P289" s="14">
        <v>26.480294379219792</v>
      </c>
      <c r="Q289" s="45">
        <v>1</v>
      </c>
      <c r="R289" s="7">
        <v>3.1998661876922285</v>
      </c>
      <c r="S289" s="7"/>
      <c r="T289" s="7"/>
      <c r="U289" s="35">
        <v>2064.1366073939803</v>
      </c>
      <c r="V289" s="6"/>
    </row>
    <row r="290" spans="1:22">
      <c r="A290">
        <v>131</v>
      </c>
      <c r="B290" t="s">
        <v>153</v>
      </c>
      <c r="C290" t="s">
        <v>339</v>
      </c>
      <c r="D290">
        <v>1</v>
      </c>
      <c r="E290" s="6">
        <v>1518.1469999999999</v>
      </c>
      <c r="F290">
        <v>2020</v>
      </c>
      <c r="G290" s="6">
        <v>74.406000000000006</v>
      </c>
      <c r="H290" s="6">
        <v>6.2</v>
      </c>
      <c r="I290" s="7">
        <v>21.968605041503899</v>
      </c>
      <c r="J290" s="8">
        <v>10.084466474997061</v>
      </c>
      <c r="K290" s="9">
        <v>64.926044228172373</v>
      </c>
      <c r="L290" s="8">
        <v>42.411436491361066</v>
      </c>
      <c r="M290" s="8">
        <v>36.042073447197552</v>
      </c>
      <c r="N290" s="10">
        <v>1.1767202170955779</v>
      </c>
      <c r="O290" s="10" t="s">
        <v>1322</v>
      </c>
      <c r="P290" s="14">
        <v>25.533646854975139</v>
      </c>
      <c r="Q290" s="45">
        <v>3</v>
      </c>
      <c r="R290" s="7">
        <v>3.1998661876922285</v>
      </c>
      <c r="S290" s="7"/>
      <c r="T290" s="7"/>
      <c r="U290" s="35">
        <v>23391.316198833167</v>
      </c>
      <c r="V290" s="6"/>
    </row>
    <row r="291" spans="1:22">
      <c r="A291">
        <v>55</v>
      </c>
      <c r="B291" t="s">
        <v>154</v>
      </c>
      <c r="C291" t="s">
        <v>340</v>
      </c>
      <c r="D291">
        <v>4</v>
      </c>
      <c r="E291" s="6">
        <v>12161.723</v>
      </c>
      <c r="F291">
        <v>2020</v>
      </c>
      <c r="G291" s="6">
        <v>75.292000000000002</v>
      </c>
      <c r="H291" s="6">
        <v>4.7308111190795898</v>
      </c>
      <c r="I291" s="7">
        <v>3.2876324653625502</v>
      </c>
      <c r="J291" s="8">
        <v>8.6152775940766499</v>
      </c>
      <c r="K291" s="9">
        <v>56.127560656971106</v>
      </c>
      <c r="L291" s="8">
        <v>33.612952920159799</v>
      </c>
      <c r="M291" s="8">
        <v>17.361100871056205</v>
      </c>
      <c r="N291" s="10">
        <v>1.9361072301698383</v>
      </c>
      <c r="O291" s="10" t="s">
        <v>1323</v>
      </c>
      <c r="P291" s="14">
        <v>42.011582337337657</v>
      </c>
      <c r="Q291" s="45">
        <v>2</v>
      </c>
      <c r="R291" s="7">
        <v>3.1998661876922285</v>
      </c>
      <c r="S291" s="7"/>
      <c r="T291" s="7"/>
      <c r="U291" s="35">
        <v>10040.135993665323</v>
      </c>
      <c r="V291" s="6"/>
    </row>
    <row r="292" spans="1:22">
      <c r="A292">
        <v>81</v>
      </c>
      <c r="B292" t="s">
        <v>155</v>
      </c>
      <c r="C292" t="s">
        <v>341</v>
      </c>
      <c r="D292">
        <v>4</v>
      </c>
      <c r="E292" s="6">
        <v>84135.428</v>
      </c>
      <c r="F292">
        <v>2020</v>
      </c>
      <c r="G292" s="6">
        <v>75.849999999999994</v>
      </c>
      <c r="H292" s="6">
        <v>4.8615541458129883</v>
      </c>
      <c r="I292" s="7">
        <v>6.0746412277221697</v>
      </c>
      <c r="J292" s="8">
        <v>8.7460206208100484</v>
      </c>
      <c r="K292" s="9">
        <v>57.401618892013325</v>
      </c>
      <c r="L292" s="8">
        <v>34.887011155202018</v>
      </c>
      <c r="M292" s="8">
        <v>20.148109633415828</v>
      </c>
      <c r="N292" s="10">
        <v>1.7315277606660222</v>
      </c>
      <c r="O292" s="10" t="s">
        <v>1324</v>
      </c>
      <c r="P292" s="14">
        <v>37.572413321459088</v>
      </c>
      <c r="Q292" s="45">
        <v>2</v>
      </c>
      <c r="R292" s="7">
        <v>3.1998661876922285</v>
      </c>
      <c r="S292" s="7"/>
      <c r="T292" s="7"/>
      <c r="U292" s="35">
        <v>28473.205858382837</v>
      </c>
      <c r="V292" s="6"/>
    </row>
    <row r="293" spans="1:22">
      <c r="A293">
        <v>130</v>
      </c>
      <c r="B293" t="s">
        <v>156</v>
      </c>
      <c r="C293" t="s">
        <v>342</v>
      </c>
      <c r="D293">
        <v>7</v>
      </c>
      <c r="E293" s="6">
        <v>6250.4380000000001</v>
      </c>
      <c r="F293">
        <v>2020</v>
      </c>
      <c r="G293" s="6">
        <v>68.686999999999998</v>
      </c>
      <c r="H293" s="6">
        <v>5.5</v>
      </c>
      <c r="I293" s="7">
        <v>13.830774307251</v>
      </c>
      <c r="J293" s="8">
        <v>9.3844664749970601</v>
      </c>
      <c r="K293" s="9">
        <v>55.775335894708604</v>
      </c>
      <c r="L293" s="8">
        <v>33.260728157897297</v>
      </c>
      <c r="M293" s="8">
        <v>27.904242712944658</v>
      </c>
      <c r="N293" s="10">
        <v>1.1919595346147054</v>
      </c>
      <c r="O293" s="10" t="s">
        <v>1325</v>
      </c>
      <c r="P293" s="14">
        <v>25.86432473931086</v>
      </c>
      <c r="Q293" s="45">
        <v>3</v>
      </c>
      <c r="R293" s="7">
        <v>3.1998661876922285</v>
      </c>
      <c r="S293" s="7"/>
      <c r="T293" s="7"/>
      <c r="U293" s="35">
        <v>14269.641029788265</v>
      </c>
      <c r="V293" s="6"/>
    </row>
    <row r="294" spans="1:22">
      <c r="A294">
        <v>98</v>
      </c>
      <c r="B294" t="s">
        <v>157</v>
      </c>
      <c r="C294" t="s">
        <v>343</v>
      </c>
      <c r="D294">
        <v>5</v>
      </c>
      <c r="E294" s="6">
        <v>44404.610999999997</v>
      </c>
      <c r="F294">
        <v>2020</v>
      </c>
      <c r="G294" s="6">
        <v>62.850999999999999</v>
      </c>
      <c r="H294" s="6">
        <v>4.6409096717834473</v>
      </c>
      <c r="I294" s="7">
        <v>1.0741889476776101</v>
      </c>
      <c r="J294" s="8">
        <v>8.5253761467805074</v>
      </c>
      <c r="K294" s="9">
        <v>46.364309938114154</v>
      </c>
      <c r="L294" s="8">
        <v>23.849702201302847</v>
      </c>
      <c r="M294" s="8">
        <v>15.147657353371267</v>
      </c>
      <c r="N294" s="10">
        <v>1.5744812313169239</v>
      </c>
      <c r="O294" s="10" t="s">
        <v>1326</v>
      </c>
      <c r="P294" s="14">
        <v>34.16466136654077</v>
      </c>
      <c r="Q294" s="45">
        <v>1</v>
      </c>
      <c r="R294" s="7">
        <v>3.1998661876922285</v>
      </c>
      <c r="S294" s="7"/>
      <c r="T294" s="7"/>
      <c r="U294" s="35">
        <v>2240.4902372908259</v>
      </c>
      <c r="V294" s="6"/>
    </row>
    <row r="295" spans="1:22">
      <c r="A295">
        <v>83</v>
      </c>
      <c r="B295" t="s">
        <v>158</v>
      </c>
      <c r="C295" t="s">
        <v>344</v>
      </c>
      <c r="D295">
        <v>7</v>
      </c>
      <c r="E295" s="6">
        <v>43909.665999999997</v>
      </c>
      <c r="F295">
        <v>2020</v>
      </c>
      <c r="G295" s="6">
        <v>72.572999999999993</v>
      </c>
      <c r="H295" s="6">
        <v>5.2696757316589355</v>
      </c>
      <c r="I295" s="7">
        <v>6.23522996902466</v>
      </c>
      <c r="J295" s="8">
        <v>9.1541422066559957</v>
      </c>
      <c r="K295" s="9">
        <v>57.484504179873888</v>
      </c>
      <c r="L295" s="8">
        <v>34.969896443062581</v>
      </c>
      <c r="M295" s="8">
        <v>20.308698374718318</v>
      </c>
      <c r="N295" s="10">
        <v>1.7219171705556247</v>
      </c>
      <c r="O295" s="10" t="s">
        <v>1327</v>
      </c>
      <c r="P295" s="14">
        <v>37.363873168598879</v>
      </c>
      <c r="Q295" s="45">
        <v>2</v>
      </c>
      <c r="R295" s="7">
        <v>3.1998661876922285</v>
      </c>
      <c r="S295" s="7"/>
      <c r="T295" s="7"/>
      <c r="U295" s="35">
        <v>12407.7900390625</v>
      </c>
      <c r="V295" s="6"/>
    </row>
    <row r="296" spans="1:22">
      <c r="A296">
        <v>133</v>
      </c>
      <c r="B296" t="s">
        <v>159</v>
      </c>
      <c r="C296" t="s">
        <v>345</v>
      </c>
      <c r="D296">
        <v>4</v>
      </c>
      <c r="E296" s="6">
        <v>9287.2890000000007</v>
      </c>
      <c r="F296">
        <v>2020</v>
      </c>
      <c r="G296" s="6">
        <v>78.945999999999998</v>
      </c>
      <c r="H296" s="6">
        <v>6.4583921432495117</v>
      </c>
      <c r="I296" s="7">
        <v>26.911457061767599</v>
      </c>
      <c r="J296" s="8">
        <v>10.342858618246572</v>
      </c>
      <c r="K296" s="9">
        <v>70.652702300528475</v>
      </c>
      <c r="L296" s="8">
        <v>48.138094563717168</v>
      </c>
      <c r="M296" s="8">
        <v>40.984925467461252</v>
      </c>
      <c r="N296" s="10">
        <v>1.1745317092728389</v>
      </c>
      <c r="O296" s="10" t="s">
        <v>1328</v>
      </c>
      <c r="P296" s="14">
        <v>25.48615843328124</v>
      </c>
      <c r="Q296" s="45">
        <v>3</v>
      </c>
      <c r="R296" s="7">
        <v>3.1998661876922285</v>
      </c>
      <c r="S296" s="7"/>
      <c r="T296" s="7"/>
      <c r="U296" s="35">
        <v>67668.286641326529</v>
      </c>
      <c r="V296" s="6"/>
    </row>
    <row r="297" spans="1:22">
      <c r="A297">
        <v>23</v>
      </c>
      <c r="B297" t="s">
        <v>160</v>
      </c>
      <c r="C297" t="s">
        <v>346</v>
      </c>
      <c r="D297">
        <v>3</v>
      </c>
      <c r="E297" s="6">
        <v>67059.474000000002</v>
      </c>
      <c r="F297">
        <v>2020</v>
      </c>
      <c r="G297" s="6">
        <v>80.433999999999997</v>
      </c>
      <c r="H297" s="6">
        <v>6.7981772422790527</v>
      </c>
      <c r="I297" s="7">
        <v>8.6908626556396502</v>
      </c>
      <c r="J297" s="8">
        <v>10.682643717276113</v>
      </c>
      <c r="K297" s="9">
        <v>74.349229108043289</v>
      </c>
      <c r="L297" s="8">
        <v>51.834621371231982</v>
      </c>
      <c r="M297" s="8">
        <v>22.764331061333309</v>
      </c>
      <c r="N297" s="10">
        <v>2.2770105228032134</v>
      </c>
      <c r="O297" s="10" t="s">
        <v>1329</v>
      </c>
      <c r="P297" s="14">
        <v>49.408841396320774</v>
      </c>
      <c r="Q297" s="45">
        <v>3</v>
      </c>
      <c r="R297" s="7">
        <v>3.1998661876922285</v>
      </c>
      <c r="S297" s="7"/>
      <c r="T297" s="7"/>
      <c r="U297" s="35">
        <v>41741.0214460528</v>
      </c>
      <c r="V297" s="6"/>
    </row>
    <row r="298" spans="1:22">
      <c r="A298">
        <v>104</v>
      </c>
      <c r="B298" t="s">
        <v>161</v>
      </c>
      <c r="C298" t="s">
        <v>347</v>
      </c>
      <c r="D298">
        <v>2</v>
      </c>
      <c r="E298" s="6">
        <v>335942.00300000003</v>
      </c>
      <c r="F298">
        <v>2020</v>
      </c>
      <c r="G298" s="6">
        <v>77.414000000000001</v>
      </c>
      <c r="H298" s="6">
        <v>7.0280880928039551</v>
      </c>
      <c r="I298" s="7">
        <v>18.963182449340799</v>
      </c>
      <c r="J298" s="8">
        <v>10.912554567801015</v>
      </c>
      <c r="K298" s="9">
        <v>73.097747660866418</v>
      </c>
      <c r="L298" s="8">
        <v>50.583139924055111</v>
      </c>
      <c r="M298" s="8">
        <v>33.036650855034452</v>
      </c>
      <c r="N298" s="10">
        <v>1.531121908997829</v>
      </c>
      <c r="O298" s="10" t="s">
        <v>1330</v>
      </c>
      <c r="P298" s="14">
        <v>33.223807620779986</v>
      </c>
      <c r="Q298" s="45">
        <v>3</v>
      </c>
      <c r="R298" s="7">
        <v>3.1998661876922285</v>
      </c>
      <c r="S298" s="7"/>
      <c r="T298" s="7"/>
      <c r="U298" s="35">
        <v>60158.910452830198</v>
      </c>
      <c r="V298" s="6"/>
    </row>
    <row r="299" spans="1:22">
      <c r="A299">
        <v>58</v>
      </c>
      <c r="B299" t="s">
        <v>162</v>
      </c>
      <c r="C299" t="s">
        <v>348</v>
      </c>
      <c r="D299">
        <v>1</v>
      </c>
      <c r="E299" s="6">
        <v>3429.0859999999998</v>
      </c>
      <c r="F299">
        <v>2020</v>
      </c>
      <c r="G299" s="6">
        <v>78.430000000000007</v>
      </c>
      <c r="H299" s="6">
        <v>6.3096814155578613</v>
      </c>
      <c r="I299" s="7">
        <v>10.199138641357401</v>
      </c>
      <c r="J299" s="8">
        <v>10.194147890554921</v>
      </c>
      <c r="K299" s="9">
        <v>69.181695846255408</v>
      </c>
      <c r="L299" s="8">
        <v>46.667088109444101</v>
      </c>
      <c r="M299" s="8">
        <v>24.272607047051057</v>
      </c>
      <c r="N299" s="10">
        <v>1.9226236398497543</v>
      </c>
      <c r="O299" s="10" t="s">
        <v>1331</v>
      </c>
      <c r="P299" s="14">
        <v>41.719001969831126</v>
      </c>
      <c r="Q299" s="45">
        <v>3</v>
      </c>
      <c r="R299" s="7">
        <v>3.1998661876922285</v>
      </c>
      <c r="S299" s="7"/>
      <c r="T299" s="7"/>
      <c r="U299" s="35">
        <v>22073.374872663455</v>
      </c>
      <c r="V299" s="6"/>
    </row>
    <row r="300" spans="1:22">
      <c r="A300">
        <v>66</v>
      </c>
      <c r="B300" t="s">
        <v>163</v>
      </c>
      <c r="C300" t="s">
        <v>349</v>
      </c>
      <c r="D300">
        <v>7</v>
      </c>
      <c r="E300" s="6">
        <v>33526.656000000003</v>
      </c>
      <c r="F300">
        <v>2020</v>
      </c>
      <c r="G300" s="6">
        <v>70.331000000000003</v>
      </c>
      <c r="H300" s="6">
        <v>5.8419299125671387</v>
      </c>
      <c r="I300" s="7">
        <v>5.51326608657837</v>
      </c>
      <c r="J300" s="8">
        <v>9.7263963875641988</v>
      </c>
      <c r="K300" s="9">
        <v>59.191155216801825</v>
      </c>
      <c r="L300" s="8">
        <v>36.676547479990518</v>
      </c>
      <c r="M300" s="8">
        <v>19.586734492272026</v>
      </c>
      <c r="N300" s="10">
        <v>1.8725197655822261</v>
      </c>
      <c r="O300" s="10" t="s">
        <v>1332</v>
      </c>
      <c r="P300" s="14">
        <v>40.631798220777817</v>
      </c>
      <c r="Q300" s="45">
        <v>2</v>
      </c>
      <c r="R300" s="7">
        <v>3.1998661876922285</v>
      </c>
      <c r="S300" s="7"/>
      <c r="T300" s="7"/>
      <c r="U300" s="35">
        <v>7407.7276400851442</v>
      </c>
      <c r="V300" s="6"/>
    </row>
    <row r="301" spans="1:22">
      <c r="A301">
        <v>1</v>
      </c>
      <c r="B301" t="s">
        <v>164</v>
      </c>
      <c r="C301" t="s">
        <v>350</v>
      </c>
      <c r="D301">
        <v>8</v>
      </c>
      <c r="E301" s="6">
        <v>311.685</v>
      </c>
      <c r="F301">
        <v>2020</v>
      </c>
      <c r="G301" s="6">
        <v>70.299000000000007</v>
      </c>
      <c r="H301" s="6">
        <v>7.04</v>
      </c>
      <c r="I301" s="7">
        <v>2.5907845497131401</v>
      </c>
      <c r="J301" s="8">
        <v>10.924466474997061</v>
      </c>
      <c r="K301" s="9">
        <v>66.451906042644893</v>
      </c>
      <c r="L301" s="8">
        <v>43.937298305833586</v>
      </c>
      <c r="M301" s="8">
        <v>16.664252955406795</v>
      </c>
      <c r="N301" s="10">
        <v>2.6366197406753793</v>
      </c>
      <c r="O301" s="10" t="s">
        <v>1333</v>
      </c>
      <c r="P301" s="14">
        <v>57.212000245418622</v>
      </c>
      <c r="Q301" s="45">
        <v>1</v>
      </c>
      <c r="R301" s="7">
        <v>3.1998661876922285</v>
      </c>
      <c r="S301" s="7"/>
      <c r="T301" s="7"/>
      <c r="U301" s="35">
        <v>2848.9702397598171</v>
      </c>
      <c r="V301" s="6"/>
    </row>
    <row r="302" spans="1:22">
      <c r="A302">
        <v>112</v>
      </c>
      <c r="B302" t="s">
        <v>165</v>
      </c>
      <c r="C302" t="s">
        <v>351</v>
      </c>
      <c r="D302">
        <v>1</v>
      </c>
      <c r="E302" s="6">
        <v>28490.453000000001</v>
      </c>
      <c r="F302">
        <v>2020</v>
      </c>
      <c r="G302" s="6">
        <v>71.094999999999999</v>
      </c>
      <c r="H302" s="6">
        <v>4.5738296508789063</v>
      </c>
      <c r="I302" s="7">
        <v>6.21366167068481</v>
      </c>
      <c r="J302" s="8">
        <v>8.4582961258759664</v>
      </c>
      <c r="K302" s="9">
        <v>52.03313622442105</v>
      </c>
      <c r="L302" s="8">
        <v>29.518528487609743</v>
      </c>
      <c r="M302" s="8">
        <v>20.287130076378467</v>
      </c>
      <c r="N302" s="10">
        <v>1.4550371775838293</v>
      </c>
      <c r="O302" s="10" t="s">
        <v>1334</v>
      </c>
      <c r="P302" s="14">
        <v>31.572845365898544</v>
      </c>
      <c r="Q302" s="45">
        <v>2</v>
      </c>
      <c r="R302" s="7">
        <v>3.1998661876922285</v>
      </c>
      <c r="S302" s="7"/>
      <c r="T302" s="7"/>
      <c r="U302" s="35" t="s">
        <v>693</v>
      </c>
      <c r="V302" s="6"/>
    </row>
    <row r="303" spans="1:22">
      <c r="A303">
        <v>32</v>
      </c>
      <c r="B303" t="s">
        <v>166</v>
      </c>
      <c r="C303" t="s">
        <v>352</v>
      </c>
      <c r="D303">
        <v>8</v>
      </c>
      <c r="E303" s="6">
        <v>96648.684999999998</v>
      </c>
      <c r="F303">
        <v>2020</v>
      </c>
      <c r="G303" s="6">
        <v>75.378</v>
      </c>
      <c r="H303" s="6">
        <v>5.4623417854309082</v>
      </c>
      <c r="I303" s="7">
        <v>3.55473113059998</v>
      </c>
      <c r="J303" s="8">
        <v>9.3468082604279683</v>
      </c>
      <c r="K303" s="9">
        <v>60.962953978048226</v>
      </c>
      <c r="L303" s="8">
        <v>38.448346241236919</v>
      </c>
      <c r="M303" s="8">
        <v>17.628199536293636</v>
      </c>
      <c r="N303" s="10">
        <v>2.1810705150051168</v>
      </c>
      <c r="O303" s="10" t="s">
        <v>1335</v>
      </c>
      <c r="P303" s="14">
        <v>47.327039585838939</v>
      </c>
      <c r="Q303" s="45">
        <v>2</v>
      </c>
      <c r="R303" s="7">
        <v>3.1998661876922285</v>
      </c>
      <c r="S303" s="7"/>
      <c r="T303" s="7"/>
      <c r="U303" s="35">
        <v>10450.622381569274</v>
      </c>
      <c r="V303" s="6"/>
    </row>
    <row r="304" spans="1:22">
      <c r="A304">
        <v>118</v>
      </c>
      <c r="B304" t="s">
        <v>167</v>
      </c>
      <c r="C304" t="s">
        <v>353</v>
      </c>
      <c r="D304">
        <v>4</v>
      </c>
      <c r="E304" s="6">
        <v>32284.045999999998</v>
      </c>
      <c r="F304">
        <v>2020</v>
      </c>
      <c r="G304" s="6">
        <v>64.650000000000006</v>
      </c>
      <c r="H304" s="6">
        <v>3.9</v>
      </c>
      <c r="I304" s="7">
        <v>1.33186531066895</v>
      </c>
      <c r="J304" s="8">
        <v>7.7844664749970605</v>
      </c>
      <c r="K304" s="9">
        <v>43.546719176306397</v>
      </c>
      <c r="L304" s="8">
        <v>21.03211143949509</v>
      </c>
      <c r="M304" s="8">
        <v>15.405333716362607</v>
      </c>
      <c r="N304" s="10">
        <v>1.3652486746947949</v>
      </c>
      <c r="O304" s="10" t="s">
        <v>1336</v>
      </c>
      <c r="P304" s="14">
        <v>29.62452503359027</v>
      </c>
      <c r="Q304" s="45">
        <v>1</v>
      </c>
      <c r="R304" s="7">
        <v>3.1998661876922285</v>
      </c>
      <c r="S304" s="7"/>
      <c r="T304" s="7"/>
      <c r="U304" s="35" t="s">
        <v>693</v>
      </c>
      <c r="V304" s="6"/>
    </row>
    <row r="305" spans="1:22">
      <c r="A305">
        <v>106</v>
      </c>
      <c r="B305" t="s">
        <v>168</v>
      </c>
      <c r="C305" t="s">
        <v>354</v>
      </c>
      <c r="D305">
        <v>5</v>
      </c>
      <c r="E305" s="6">
        <v>18927.715</v>
      </c>
      <c r="F305">
        <v>2020</v>
      </c>
      <c r="G305" s="6">
        <v>62.38</v>
      </c>
      <c r="H305" s="6">
        <v>4.8379921913146973</v>
      </c>
      <c r="I305" s="7">
        <v>2.1915202140808101</v>
      </c>
      <c r="J305" s="8">
        <v>8.7224586663117574</v>
      </c>
      <c r="K305" s="9">
        <v>47.08063907809543</v>
      </c>
      <c r="L305" s="8">
        <v>24.566031341284123</v>
      </c>
      <c r="M305" s="8">
        <v>16.264988619774467</v>
      </c>
      <c r="N305" s="10">
        <v>1.5103626516785573</v>
      </c>
      <c r="O305" s="10" t="s">
        <v>1337</v>
      </c>
      <c r="P305" s="14">
        <v>32.773352586812649</v>
      </c>
      <c r="Q305" s="45">
        <v>1</v>
      </c>
      <c r="R305" s="7">
        <v>3.1998661876922285</v>
      </c>
      <c r="S305" s="7"/>
      <c r="T305" s="7"/>
      <c r="U305" s="35">
        <v>3183.6507732625855</v>
      </c>
      <c r="V305" s="6"/>
    </row>
    <row r="306" spans="1:22">
      <c r="A306">
        <v>141</v>
      </c>
      <c r="B306" t="s">
        <v>169</v>
      </c>
      <c r="C306" t="s">
        <v>355</v>
      </c>
      <c r="D306">
        <v>5</v>
      </c>
      <c r="E306" s="6">
        <v>15669.665999999999</v>
      </c>
      <c r="F306">
        <v>2020</v>
      </c>
      <c r="G306" s="6">
        <v>61.124000000000002</v>
      </c>
      <c r="H306" s="6">
        <v>3.1598021984100342</v>
      </c>
      <c r="I306" s="7">
        <v>0.80809807777404796</v>
      </c>
      <c r="J306" s="8">
        <v>7.0442686734070943</v>
      </c>
      <c r="K306" s="9">
        <v>37.256816072973272</v>
      </c>
      <c r="L306" s="8">
        <v>14.742208336161966</v>
      </c>
      <c r="M306" s="8">
        <v>14.881566483467704</v>
      </c>
      <c r="N306" s="10">
        <v>0.99063551895154622</v>
      </c>
      <c r="O306" s="10" t="s">
        <v>1338</v>
      </c>
      <c r="P306" s="14">
        <v>21.495795802112312</v>
      </c>
      <c r="Q306" s="45">
        <v>1</v>
      </c>
      <c r="R306" s="7">
        <v>3.1998661876922285</v>
      </c>
      <c r="S306" s="7"/>
      <c r="T306" s="7"/>
      <c r="U306" s="35">
        <v>1990.3194191982541</v>
      </c>
      <c r="V306" s="6"/>
    </row>
    <row r="307" spans="1:22">
      <c r="A307" t="s">
        <v>693</v>
      </c>
      <c r="B307" t="s">
        <v>38</v>
      </c>
      <c r="C307" t="s">
        <v>224</v>
      </c>
      <c r="D307">
        <v>5</v>
      </c>
      <c r="E307" s="6">
        <v>11874.838</v>
      </c>
      <c r="F307">
        <v>2019</v>
      </c>
      <c r="G307" s="6">
        <v>62.350999999999999</v>
      </c>
      <c r="H307" s="6" t="s">
        <v>693</v>
      </c>
      <c r="I307" s="7">
        <v>0.66321694850921598</v>
      </c>
      <c r="J307" s="8" t="s">
        <v>693</v>
      </c>
      <c r="K307" s="9" t="s">
        <v>693</v>
      </c>
      <c r="L307" s="8" t="s">
        <v>693</v>
      </c>
      <c r="M307" s="8">
        <v>14.736685354202873</v>
      </c>
      <c r="N307" s="10" t="s">
        <v>693</v>
      </c>
      <c r="O307" s="10" t="s">
        <v>1339</v>
      </c>
      <c r="P307" s="14" t="s">
        <v>693</v>
      </c>
      <c r="Q307" s="45">
        <v>1</v>
      </c>
      <c r="R307" s="7">
        <v>3.2311858628086711</v>
      </c>
      <c r="S307" s="7"/>
      <c r="T307" s="7"/>
      <c r="U307" s="35">
        <v>729.65846262042612</v>
      </c>
      <c r="V307" s="6"/>
    </row>
    <row r="308" spans="1:22">
      <c r="A308" t="s">
        <v>693</v>
      </c>
      <c r="B308" t="s">
        <v>42</v>
      </c>
      <c r="C308" t="s">
        <v>228</v>
      </c>
      <c r="D308">
        <v>5</v>
      </c>
      <c r="E308" s="6">
        <v>5209.3239999999996</v>
      </c>
      <c r="F308">
        <v>2019</v>
      </c>
      <c r="G308" s="6">
        <v>55.024999999999999</v>
      </c>
      <c r="H308" s="6" t="s">
        <v>693</v>
      </c>
      <c r="I308" s="7">
        <v>1.8737053871154801</v>
      </c>
      <c r="J308" s="8" t="s">
        <v>693</v>
      </c>
      <c r="K308" s="9" t="s">
        <v>693</v>
      </c>
      <c r="L308" s="8" t="s">
        <v>693</v>
      </c>
      <c r="M308" s="8">
        <v>15.947173792809137</v>
      </c>
      <c r="N308" s="10" t="s">
        <v>693</v>
      </c>
      <c r="O308" s="10" t="s">
        <v>1340</v>
      </c>
      <c r="P308" s="14" t="s">
        <v>693</v>
      </c>
      <c r="Q308" s="45">
        <v>1</v>
      </c>
      <c r="R308" s="7">
        <v>3.2311858628086711</v>
      </c>
      <c r="S308" s="7"/>
      <c r="T308" s="7"/>
      <c r="U308" s="35">
        <v>861.76678875587277</v>
      </c>
      <c r="V308" s="6"/>
    </row>
    <row r="309" spans="1:22">
      <c r="A309" t="s">
        <v>693</v>
      </c>
      <c r="B309" t="s">
        <v>49</v>
      </c>
      <c r="C309" t="s">
        <v>235</v>
      </c>
      <c r="D309">
        <v>5</v>
      </c>
      <c r="E309" s="6">
        <v>89906.89</v>
      </c>
      <c r="F309">
        <v>2019</v>
      </c>
      <c r="G309" s="6">
        <v>60.276000000000003</v>
      </c>
      <c r="H309" s="6" t="s">
        <v>693</v>
      </c>
      <c r="I309" s="7">
        <v>0.60543173551559404</v>
      </c>
      <c r="J309" s="8" t="s">
        <v>693</v>
      </c>
      <c r="K309" s="9" t="s">
        <v>693</v>
      </c>
      <c r="L309" s="8" t="s">
        <v>693</v>
      </c>
      <c r="M309" s="8">
        <v>14.678900141209251</v>
      </c>
      <c r="N309" s="10" t="s">
        <v>693</v>
      </c>
      <c r="O309" s="10" t="s">
        <v>1341</v>
      </c>
      <c r="P309" s="14" t="s">
        <v>693</v>
      </c>
      <c r="Q309" s="45">
        <v>1</v>
      </c>
      <c r="R309" s="7">
        <v>3.2311858628086711</v>
      </c>
      <c r="S309" s="7"/>
      <c r="T309" s="7"/>
      <c r="U309" s="35">
        <v>1059.8921113671797</v>
      </c>
      <c r="V309" s="6"/>
    </row>
    <row r="310" spans="1:22">
      <c r="A310" t="s">
        <v>693</v>
      </c>
      <c r="B310" t="s">
        <v>72</v>
      </c>
      <c r="C310" t="s">
        <v>258</v>
      </c>
      <c r="D310">
        <v>1</v>
      </c>
      <c r="E310" s="6">
        <v>11160.438</v>
      </c>
      <c r="F310">
        <v>2019</v>
      </c>
      <c r="G310" s="6">
        <v>64.254999999999995</v>
      </c>
      <c r="H310" s="6" t="s">
        <v>693</v>
      </c>
      <c r="I310" s="7">
        <v>1.3714165687561</v>
      </c>
      <c r="J310" s="8" t="s">
        <v>693</v>
      </c>
      <c r="K310" s="9" t="s">
        <v>693</v>
      </c>
      <c r="L310" s="8" t="s">
        <v>693</v>
      </c>
      <c r="M310" s="8">
        <v>15.444884974449756</v>
      </c>
      <c r="N310" s="10" t="s">
        <v>693</v>
      </c>
      <c r="O310" s="10" t="s">
        <v>1342</v>
      </c>
      <c r="P310" s="14" t="s">
        <v>693</v>
      </c>
      <c r="Q310" s="45">
        <v>1</v>
      </c>
      <c r="R310" s="7">
        <v>3.2311858628086711</v>
      </c>
      <c r="S310" s="7"/>
      <c r="T310" s="7"/>
      <c r="U310" s="35">
        <v>3112.2959428540739</v>
      </c>
      <c r="V310" s="6"/>
    </row>
    <row r="311" spans="1:22">
      <c r="A311" t="s">
        <v>693</v>
      </c>
      <c r="B311" t="s">
        <v>145</v>
      </c>
      <c r="C311" t="s">
        <v>331</v>
      </c>
      <c r="D311">
        <v>5</v>
      </c>
      <c r="E311" s="6">
        <v>43232.093000000001</v>
      </c>
      <c r="F311">
        <v>2019</v>
      </c>
      <c r="G311" s="6">
        <v>65.876000000000005</v>
      </c>
      <c r="H311" s="6" t="s">
        <v>693</v>
      </c>
      <c r="I311" s="7">
        <v>0.89294928312301602</v>
      </c>
      <c r="J311" s="8" t="s">
        <v>693</v>
      </c>
      <c r="K311" s="9" t="s">
        <v>693</v>
      </c>
      <c r="L311" s="8" t="s">
        <v>693</v>
      </c>
      <c r="M311" s="8">
        <v>14.966417688816673</v>
      </c>
      <c r="N311" s="10" t="s">
        <v>693</v>
      </c>
      <c r="O311" s="10" t="s">
        <v>1343</v>
      </c>
      <c r="P311" s="14" t="s">
        <v>693</v>
      </c>
      <c r="Q311" s="45">
        <v>1</v>
      </c>
      <c r="R311" s="7">
        <v>3.2311858628086711</v>
      </c>
      <c r="S311" s="7"/>
      <c r="T311" s="7"/>
      <c r="U311" s="35">
        <v>4133.13037109375</v>
      </c>
      <c r="V311" s="6"/>
    </row>
    <row r="312" spans="1:22">
      <c r="A312" t="s">
        <v>693</v>
      </c>
      <c r="B312" t="s">
        <v>31</v>
      </c>
      <c r="C312" t="s">
        <v>217</v>
      </c>
      <c r="D312">
        <v>6</v>
      </c>
      <c r="E312" s="6">
        <v>767.45899999999995</v>
      </c>
      <c r="F312">
        <v>2019</v>
      </c>
      <c r="G312" s="6">
        <v>71.391000000000005</v>
      </c>
      <c r="H312" s="6" t="s">
        <v>693</v>
      </c>
      <c r="I312" s="7">
        <v>3.5832040309906001</v>
      </c>
      <c r="J312" s="8" t="s">
        <v>693</v>
      </c>
      <c r="K312" s="9" t="s">
        <v>693</v>
      </c>
      <c r="L312" s="8" t="s">
        <v>693</v>
      </c>
      <c r="M312" s="8">
        <v>17.656672436684257</v>
      </c>
      <c r="N312" s="10" t="s">
        <v>693</v>
      </c>
      <c r="O312" s="10" t="s">
        <v>1344</v>
      </c>
      <c r="P312" s="14" t="s">
        <v>693</v>
      </c>
      <c r="Q312" s="45">
        <v>2</v>
      </c>
      <c r="R312" s="7">
        <v>3.2311858628086711</v>
      </c>
      <c r="S312" s="7"/>
      <c r="T312" s="7"/>
      <c r="U312" s="35">
        <v>11797.284199149686</v>
      </c>
      <c r="V312" s="6"/>
    </row>
    <row r="313" spans="1:22">
      <c r="A313" t="s">
        <v>693</v>
      </c>
      <c r="B313" t="s">
        <v>47</v>
      </c>
      <c r="C313" t="s">
        <v>233</v>
      </c>
      <c r="D313">
        <v>5</v>
      </c>
      <c r="E313" s="6">
        <v>790.98599999999999</v>
      </c>
      <c r="F313">
        <v>2019</v>
      </c>
      <c r="G313" s="6">
        <v>64.067999999999998</v>
      </c>
      <c r="H313" s="6">
        <v>4.6086163520812988</v>
      </c>
      <c r="I313" s="7" t="s">
        <v>693</v>
      </c>
      <c r="J313" s="8">
        <v>8.4930828270783589</v>
      </c>
      <c r="K313" s="9">
        <v>47.08304966598277</v>
      </c>
      <c r="L313" s="8">
        <v>24.568441929171463</v>
      </c>
      <c r="M313" s="8" t="s">
        <v>693</v>
      </c>
      <c r="N313" s="10" t="s">
        <v>693</v>
      </c>
      <c r="O313" s="10" t="s">
        <v>1345</v>
      </c>
      <c r="P313" s="14" t="s">
        <v>693</v>
      </c>
      <c r="Q313" s="45">
        <v>3</v>
      </c>
      <c r="R313" s="7">
        <v>3.2311858628086711</v>
      </c>
      <c r="S313" s="7"/>
      <c r="T313" s="7"/>
      <c r="U313" s="35">
        <v>3290.6505267658554</v>
      </c>
      <c r="V313" s="6"/>
    </row>
    <row r="314" spans="1:22">
      <c r="A314" t="s">
        <v>693</v>
      </c>
      <c r="B314" t="s">
        <v>54</v>
      </c>
      <c r="C314" t="s">
        <v>240</v>
      </c>
      <c r="D314">
        <v>7</v>
      </c>
      <c r="E314" s="6">
        <v>10536.870999999999</v>
      </c>
      <c r="F314">
        <v>2019</v>
      </c>
      <c r="G314" s="6">
        <v>79.242999999999995</v>
      </c>
      <c r="H314" s="6" t="s">
        <v>693</v>
      </c>
      <c r="I314" s="7">
        <v>9.9973096847534197</v>
      </c>
      <c r="J314" s="8" t="s">
        <v>693</v>
      </c>
      <c r="K314" s="9" t="s">
        <v>693</v>
      </c>
      <c r="L314" s="8" t="s">
        <v>693</v>
      </c>
      <c r="M314" s="8">
        <v>24.070778090447078</v>
      </c>
      <c r="N314" s="10" t="s">
        <v>693</v>
      </c>
      <c r="O314" s="10" t="s">
        <v>1346</v>
      </c>
      <c r="P314" s="14" t="s">
        <v>693</v>
      </c>
      <c r="Q314" s="45">
        <v>3</v>
      </c>
      <c r="R314" s="7">
        <v>3.2311858628086711</v>
      </c>
      <c r="S314" s="7"/>
      <c r="T314" s="7"/>
      <c r="U314" s="35">
        <v>41739.46484375</v>
      </c>
      <c r="V314" s="6"/>
    </row>
    <row r="315" spans="1:22">
      <c r="A315" t="s">
        <v>693</v>
      </c>
      <c r="B315" t="s">
        <v>123</v>
      </c>
      <c r="C315" t="s">
        <v>309</v>
      </c>
      <c r="D315">
        <v>4</v>
      </c>
      <c r="E315" s="6">
        <v>4909.7749999999996</v>
      </c>
      <c r="F315">
        <v>2019</v>
      </c>
      <c r="G315" s="6">
        <v>75.241</v>
      </c>
      <c r="H315" s="6">
        <v>4.4825372695922852</v>
      </c>
      <c r="I315" s="7" t="s">
        <v>693</v>
      </c>
      <c r="J315" s="8">
        <v>8.3670037445893453</v>
      </c>
      <c r="K315" s="9">
        <v>54.473161459992795</v>
      </c>
      <c r="L315" s="8">
        <v>31.958553723181488</v>
      </c>
      <c r="M315" s="8" t="s">
        <v>693</v>
      </c>
      <c r="N315" s="10" t="s">
        <v>693</v>
      </c>
      <c r="O315" s="10" t="s">
        <v>1347</v>
      </c>
      <c r="P315" s="14" t="s">
        <v>693</v>
      </c>
      <c r="Q315" s="45">
        <v>3</v>
      </c>
      <c r="R315" s="7">
        <v>3.2311858628086711</v>
      </c>
      <c r="S315" s="7"/>
      <c r="T315" s="7"/>
      <c r="U315" s="35">
        <v>17605.785439071406</v>
      </c>
      <c r="V315" s="6"/>
    </row>
    <row r="316" spans="1:22">
      <c r="A316" t="s">
        <v>693</v>
      </c>
      <c r="B316" t="s">
        <v>130</v>
      </c>
      <c r="C316" t="s">
        <v>316</v>
      </c>
      <c r="D316">
        <v>4</v>
      </c>
      <c r="E316" s="6">
        <v>2807.2350000000001</v>
      </c>
      <c r="F316">
        <v>2019</v>
      </c>
      <c r="G316" s="6">
        <v>80.989999999999995</v>
      </c>
      <c r="H316" s="6" t="s">
        <v>693</v>
      </c>
      <c r="I316" s="7">
        <v>42.302223205566399</v>
      </c>
      <c r="J316" s="8" t="s">
        <v>693</v>
      </c>
      <c r="K316" s="9" t="s">
        <v>693</v>
      </c>
      <c r="L316" s="8" t="s">
        <v>693</v>
      </c>
      <c r="M316" s="8">
        <v>56.375691611260052</v>
      </c>
      <c r="N316" s="10" t="s">
        <v>693</v>
      </c>
      <c r="O316" s="10" t="s">
        <v>1348</v>
      </c>
      <c r="P316" s="14" t="s">
        <v>693</v>
      </c>
      <c r="Q316" s="45">
        <v>3</v>
      </c>
      <c r="R316" s="7">
        <v>3.2311858628086711</v>
      </c>
      <c r="S316" s="7"/>
      <c r="T316" s="7"/>
      <c r="U316" s="35">
        <v>90840.429077197987</v>
      </c>
      <c r="V316" s="6"/>
    </row>
    <row r="317" spans="1:22">
      <c r="A317" t="s">
        <v>693</v>
      </c>
      <c r="B317" t="s">
        <v>153</v>
      </c>
      <c r="C317" t="s">
        <v>339</v>
      </c>
      <c r="D317">
        <v>1</v>
      </c>
      <c r="E317" s="6">
        <v>1519.9549999999999</v>
      </c>
      <c r="F317">
        <v>2019</v>
      </c>
      <c r="G317" s="6">
        <v>74.227999999999994</v>
      </c>
      <c r="H317" s="6" t="s">
        <v>693</v>
      </c>
      <c r="I317" s="7">
        <v>23.199693679809599</v>
      </c>
      <c r="J317" s="8" t="s">
        <v>693</v>
      </c>
      <c r="K317" s="9" t="s">
        <v>693</v>
      </c>
      <c r="L317" s="8" t="s">
        <v>693</v>
      </c>
      <c r="M317" s="8">
        <v>37.273162085503259</v>
      </c>
      <c r="N317" s="10" t="s">
        <v>693</v>
      </c>
      <c r="O317" s="10" t="s">
        <v>1349</v>
      </c>
      <c r="P317" s="14" t="s">
        <v>693</v>
      </c>
      <c r="Q317" s="45">
        <v>3</v>
      </c>
      <c r="R317" s="7">
        <v>3.2311858628086711</v>
      </c>
      <c r="S317" s="7"/>
      <c r="T317" s="7"/>
      <c r="U317" s="35">
        <v>25306.617956332746</v>
      </c>
      <c r="V317" s="6"/>
    </row>
    <row r="318" spans="1:22">
      <c r="A318">
        <v>1</v>
      </c>
      <c r="B318" t="s">
        <v>50</v>
      </c>
      <c r="C318" t="s">
        <v>236</v>
      </c>
      <c r="D318">
        <v>1</v>
      </c>
      <c r="E318" s="6">
        <v>5084.5320000000002</v>
      </c>
      <c r="F318">
        <v>2019</v>
      </c>
      <c r="G318" s="6">
        <v>79.427000000000007</v>
      </c>
      <c r="H318" s="6">
        <v>6.9976186752319336</v>
      </c>
      <c r="I318" s="7">
        <v>4.33351755142212</v>
      </c>
      <c r="J318" s="8">
        <v>10.882085150228994</v>
      </c>
      <c r="K318" s="9">
        <v>74.789105339171797</v>
      </c>
      <c r="L318" s="8">
        <v>52.274497602360491</v>
      </c>
      <c r="M318" s="8">
        <v>18.406985957115776</v>
      </c>
      <c r="N318" s="10">
        <v>2.8399270648735517</v>
      </c>
      <c r="O318" s="10" t="s">
        <v>1350</v>
      </c>
      <c r="P318" s="14">
        <v>61.735299638163497</v>
      </c>
      <c r="Q318" s="45">
        <v>2</v>
      </c>
      <c r="R318" s="7">
        <v>3.2311858628086711</v>
      </c>
      <c r="S318" s="7"/>
      <c r="T318" s="7"/>
      <c r="U318" s="35">
        <v>20818.061678298985</v>
      </c>
      <c r="V318" s="6"/>
    </row>
    <row r="319" spans="1:22">
      <c r="A319">
        <v>2</v>
      </c>
      <c r="B319" t="s">
        <v>59</v>
      </c>
      <c r="C319" t="s">
        <v>245</v>
      </c>
      <c r="D319">
        <v>1</v>
      </c>
      <c r="E319" s="6">
        <v>6280.2169999999996</v>
      </c>
      <c r="F319">
        <v>2019</v>
      </c>
      <c r="G319" s="6">
        <v>72.558999999999997</v>
      </c>
      <c r="H319" s="6">
        <v>6.4548206329345703</v>
      </c>
      <c r="I319" s="7">
        <v>2.05034232139587</v>
      </c>
      <c r="J319" s="8">
        <v>10.33928710793163</v>
      </c>
      <c r="K319" s="9">
        <v>64.914234911647256</v>
      </c>
      <c r="L319" s="8">
        <v>42.399627174835949</v>
      </c>
      <c r="M319" s="8">
        <v>16.123810727089527</v>
      </c>
      <c r="N319" s="10">
        <v>2.6296281873118597</v>
      </c>
      <c r="O319" s="10" t="s">
        <v>1351</v>
      </c>
      <c r="P319" s="14">
        <v>57.163751171154331</v>
      </c>
      <c r="Q319" s="45">
        <v>1</v>
      </c>
      <c r="R319" s="7">
        <v>3.2311858628086711</v>
      </c>
      <c r="S319" s="7"/>
      <c r="T319" s="7"/>
      <c r="U319" s="35">
        <v>9023.0265751172974</v>
      </c>
      <c r="V319" s="6"/>
    </row>
    <row r="320" spans="1:22">
      <c r="A320">
        <v>3</v>
      </c>
      <c r="B320" t="s">
        <v>164</v>
      </c>
      <c r="C320" t="s">
        <v>350</v>
      </c>
      <c r="D320">
        <v>8</v>
      </c>
      <c r="E320" s="6">
        <v>304.404</v>
      </c>
      <c r="F320">
        <v>2019</v>
      </c>
      <c r="G320" s="6">
        <v>69.876999999999995</v>
      </c>
      <c r="H320" s="6">
        <v>6.9585714285714309</v>
      </c>
      <c r="I320" s="7">
        <v>2.85326051712036</v>
      </c>
      <c r="J320" s="8">
        <v>10.84303790356849</v>
      </c>
      <c r="K320" s="9">
        <v>65.560655339922192</v>
      </c>
      <c r="L320" s="8">
        <v>43.046047603110885</v>
      </c>
      <c r="M320" s="8">
        <v>16.926728922814018</v>
      </c>
      <c r="N320" s="10">
        <v>2.543081288735769</v>
      </c>
      <c r="O320" s="10" t="s">
        <v>1352</v>
      </c>
      <c r="P320" s="14">
        <v>55.282365278384368</v>
      </c>
      <c r="Q320" s="45">
        <v>1</v>
      </c>
      <c r="R320" s="7">
        <v>3.2311858628086711</v>
      </c>
      <c r="S320" s="7"/>
      <c r="T320" s="7"/>
      <c r="U320" s="35">
        <v>3070.4040503814285</v>
      </c>
      <c r="V320" s="6"/>
    </row>
    <row r="321" spans="1:22">
      <c r="A321">
        <v>4</v>
      </c>
      <c r="B321" t="s">
        <v>46</v>
      </c>
      <c r="C321" t="s">
        <v>232</v>
      </c>
      <c r="D321">
        <v>1</v>
      </c>
      <c r="E321" s="6">
        <v>50187.406000000003</v>
      </c>
      <c r="F321">
        <v>2019</v>
      </c>
      <c r="G321" s="6">
        <v>76.751999999999995</v>
      </c>
      <c r="H321" s="6">
        <v>6.3502979278564453</v>
      </c>
      <c r="I321" s="7">
        <v>3.9815437793731698</v>
      </c>
      <c r="J321" s="8">
        <v>10.234764402853505</v>
      </c>
      <c r="K321" s="9">
        <v>67.971305279396589</v>
      </c>
      <c r="L321" s="8">
        <v>45.456697542585282</v>
      </c>
      <c r="M321" s="8">
        <v>18.055012185066825</v>
      </c>
      <c r="N321" s="10">
        <v>2.5176774779571844</v>
      </c>
      <c r="O321" s="10" t="s">
        <v>1353</v>
      </c>
      <c r="P321" s="14">
        <v>54.730128606617257</v>
      </c>
      <c r="Q321" s="45">
        <v>2</v>
      </c>
      <c r="R321" s="7">
        <v>3.2311858628086711</v>
      </c>
      <c r="S321" s="7"/>
      <c r="T321" s="7"/>
      <c r="U321" s="35">
        <v>14616.135124170616</v>
      </c>
      <c r="V321" s="6"/>
    </row>
    <row r="322" spans="1:22">
      <c r="A322">
        <v>5</v>
      </c>
      <c r="B322" t="s">
        <v>70</v>
      </c>
      <c r="C322" t="s">
        <v>256</v>
      </c>
      <c r="D322">
        <v>1</v>
      </c>
      <c r="E322" s="6">
        <v>17106.338</v>
      </c>
      <c r="F322">
        <v>2019</v>
      </c>
      <c r="G322" s="6">
        <v>73.129000000000005</v>
      </c>
      <c r="H322" s="6">
        <v>6.2621750831604004</v>
      </c>
      <c r="I322" s="7">
        <v>2.5102550983428999</v>
      </c>
      <c r="J322" s="8">
        <v>10.14664155815746</v>
      </c>
      <c r="K322" s="9">
        <v>64.205171780029531</v>
      </c>
      <c r="L322" s="8">
        <v>41.690564043218224</v>
      </c>
      <c r="M322" s="8">
        <v>16.583723504036556</v>
      </c>
      <c r="N322" s="10">
        <v>2.5139447141090208</v>
      </c>
      <c r="O322" s="10" t="s">
        <v>1354</v>
      </c>
      <c r="P322" s="14">
        <v>54.648984517568209</v>
      </c>
      <c r="Q322" s="45">
        <v>1</v>
      </c>
      <c r="R322" s="7">
        <v>3.2311858628086711</v>
      </c>
      <c r="S322" s="7"/>
      <c r="T322" s="7"/>
      <c r="U322" s="35">
        <v>8673.0020163106346</v>
      </c>
      <c r="V322" s="6"/>
    </row>
    <row r="323" spans="1:22">
      <c r="A323">
        <v>6</v>
      </c>
      <c r="B323" t="s">
        <v>127</v>
      </c>
      <c r="C323" t="s">
        <v>313</v>
      </c>
      <c r="D323">
        <v>8</v>
      </c>
      <c r="E323" s="6">
        <v>110380.804</v>
      </c>
      <c r="F323">
        <v>2019</v>
      </c>
      <c r="G323" s="6">
        <v>71.864999999999995</v>
      </c>
      <c r="H323" s="6">
        <v>6.2677450180053711</v>
      </c>
      <c r="I323" s="7">
        <v>2.1931080818176301</v>
      </c>
      <c r="J323" s="8">
        <v>10.152211493002431</v>
      </c>
      <c r="K323" s="9">
        <v>63.130051738837651</v>
      </c>
      <c r="L323" s="8">
        <v>40.615444002026344</v>
      </c>
      <c r="M323" s="8">
        <v>16.266576487511287</v>
      </c>
      <c r="N323" s="10">
        <v>2.4968649078193543</v>
      </c>
      <c r="O323" s="10" t="s">
        <v>1355</v>
      </c>
      <c r="P323" s="14">
        <v>54.277697884155572</v>
      </c>
      <c r="Q323" s="45">
        <v>1</v>
      </c>
      <c r="R323" s="7">
        <v>3.2311858628086711</v>
      </c>
      <c r="S323" s="7"/>
      <c r="T323" s="7"/>
      <c r="U323" s="35">
        <v>8731.8608688855475</v>
      </c>
      <c r="V323" s="6"/>
    </row>
    <row r="324" spans="1:22">
      <c r="A324">
        <v>7</v>
      </c>
      <c r="B324" t="s">
        <v>146</v>
      </c>
      <c r="C324" t="s">
        <v>332</v>
      </c>
      <c r="D324">
        <v>3</v>
      </c>
      <c r="E324" s="6">
        <v>10267.922</v>
      </c>
      <c r="F324">
        <v>2019</v>
      </c>
      <c r="G324" s="6">
        <v>83.052000000000007</v>
      </c>
      <c r="H324" s="6">
        <v>7.3980927467346191</v>
      </c>
      <c r="I324" s="7">
        <v>9.5101871490478498</v>
      </c>
      <c r="J324" s="8">
        <v>11.282559221731679</v>
      </c>
      <c r="K324" s="9">
        <v>81.080380092291335</v>
      </c>
      <c r="L324" s="8">
        <v>58.565772355480028</v>
      </c>
      <c r="M324" s="8">
        <v>23.583655554741505</v>
      </c>
      <c r="N324" s="10">
        <v>2.48332037497492</v>
      </c>
      <c r="O324" s="10" t="s">
        <v>1356</v>
      </c>
      <c r="P324" s="14">
        <v>53.983262226299217</v>
      </c>
      <c r="Q324" s="45">
        <v>3</v>
      </c>
      <c r="R324" s="7">
        <v>3.2311858628086711</v>
      </c>
      <c r="S324" s="7"/>
      <c r="T324" s="7"/>
      <c r="U324" s="35">
        <v>52850.569179253296</v>
      </c>
      <c r="V324" s="6"/>
    </row>
    <row r="325" spans="1:22">
      <c r="A325">
        <v>8</v>
      </c>
      <c r="B325" t="s">
        <v>117</v>
      </c>
      <c r="C325" t="s">
        <v>303</v>
      </c>
      <c r="D325">
        <v>1</v>
      </c>
      <c r="E325" s="6">
        <v>6663.924</v>
      </c>
      <c r="F325">
        <v>2019</v>
      </c>
      <c r="G325" s="6">
        <v>74.054000000000002</v>
      </c>
      <c r="H325" s="6">
        <v>6.1125450134277344</v>
      </c>
      <c r="I325" s="7">
        <v>2.68293356895447</v>
      </c>
      <c r="J325" s="8">
        <v>9.9970114884247945</v>
      </c>
      <c r="K325" s="9">
        <v>64.058501007024717</v>
      </c>
      <c r="L325" s="8">
        <v>41.54389327021341</v>
      </c>
      <c r="M325" s="8">
        <v>16.756401974648128</v>
      </c>
      <c r="N325" s="10">
        <v>2.4792848329294035</v>
      </c>
      <c r="O325" s="10" t="s">
        <v>1357</v>
      </c>
      <c r="P325" s="14">
        <v>53.895536241901986</v>
      </c>
      <c r="Q325" s="45">
        <v>1</v>
      </c>
      <c r="R325" s="7">
        <v>3.2311858628086711</v>
      </c>
      <c r="S325" s="7"/>
      <c r="T325" s="7"/>
      <c r="U325" s="35">
        <v>5398.0944148439403</v>
      </c>
      <c r="V325" s="6"/>
    </row>
    <row r="326" spans="1:22">
      <c r="A326">
        <v>9</v>
      </c>
      <c r="B326" t="s">
        <v>126</v>
      </c>
      <c r="C326" t="s">
        <v>312</v>
      </c>
      <c r="D326">
        <v>1</v>
      </c>
      <c r="E326" s="6">
        <v>32824.860999999997</v>
      </c>
      <c r="F326">
        <v>2019</v>
      </c>
      <c r="G326" s="6">
        <v>76.156000000000006</v>
      </c>
      <c r="H326" s="6">
        <v>5.9993815422058105</v>
      </c>
      <c r="I326" s="7">
        <v>3.24324631690979</v>
      </c>
      <c r="J326" s="8">
        <v>9.8838480172028707</v>
      </c>
      <c r="K326" s="9">
        <v>65.131074458050421</v>
      </c>
      <c r="L326" s="8">
        <v>42.616466721239114</v>
      </c>
      <c r="M326" s="8">
        <v>17.316714722603447</v>
      </c>
      <c r="N326" s="10">
        <v>2.4610018357357353</v>
      </c>
      <c r="O326" s="10" t="s">
        <v>1358</v>
      </c>
      <c r="P326" s="14">
        <v>53.498094235733753</v>
      </c>
      <c r="Q326" s="45">
        <v>2</v>
      </c>
      <c r="R326" s="7">
        <v>3.2311858628086711</v>
      </c>
      <c r="S326" s="7"/>
      <c r="T326" s="7"/>
      <c r="U326" s="35">
        <v>12735.168277970011</v>
      </c>
      <c r="V326" s="6"/>
    </row>
    <row r="327" spans="1:22">
      <c r="A327">
        <v>10</v>
      </c>
      <c r="B327" t="s">
        <v>73</v>
      </c>
      <c r="C327" t="s">
        <v>259</v>
      </c>
      <c r="D327">
        <v>1</v>
      </c>
      <c r="E327" s="6">
        <v>9958.8289999999997</v>
      </c>
      <c r="F327">
        <v>2019</v>
      </c>
      <c r="G327" s="6">
        <v>72.881</v>
      </c>
      <c r="H327" s="6">
        <v>5.930051326751709</v>
      </c>
      <c r="I327" s="7">
        <v>2.19672656059265</v>
      </c>
      <c r="J327" s="8">
        <v>9.8145178017487691</v>
      </c>
      <c r="K327" s="9">
        <v>61.892973651019005</v>
      </c>
      <c r="L327" s="8">
        <v>39.378365914207698</v>
      </c>
      <c r="M327" s="8">
        <v>16.270194966286308</v>
      </c>
      <c r="N327" s="10">
        <v>2.4202762164684657</v>
      </c>
      <c r="O327" s="10" t="s">
        <v>1359</v>
      </c>
      <c r="P327" s="14">
        <v>52.612786884178021</v>
      </c>
      <c r="Q327" s="45">
        <v>1</v>
      </c>
      <c r="R327" s="7">
        <v>3.2311858628086711</v>
      </c>
      <c r="S327" s="7"/>
      <c r="T327" s="7"/>
      <c r="U327" s="35">
        <v>5613.6605879154449</v>
      </c>
      <c r="V327" s="6"/>
    </row>
    <row r="328" spans="1:22">
      <c r="A328">
        <v>11</v>
      </c>
      <c r="B328" t="s">
        <v>35</v>
      </c>
      <c r="C328" t="s">
        <v>221</v>
      </c>
      <c r="D328">
        <v>1</v>
      </c>
      <c r="E328" s="6">
        <v>211782.878</v>
      </c>
      <c r="F328">
        <v>2019</v>
      </c>
      <c r="G328" s="6">
        <v>75.337999999999994</v>
      </c>
      <c r="H328" s="6">
        <v>6.4511489868164063</v>
      </c>
      <c r="I328" s="7">
        <v>4.5984663963317898</v>
      </c>
      <c r="J328" s="8">
        <v>10.335615461813466</v>
      </c>
      <c r="K328" s="9">
        <v>67.376506456648414</v>
      </c>
      <c r="L328" s="8">
        <v>44.861898719837107</v>
      </c>
      <c r="M328" s="8">
        <v>18.671934802025447</v>
      </c>
      <c r="N328" s="10">
        <v>2.402637926679708</v>
      </c>
      <c r="O328" s="10" t="s">
        <v>1360</v>
      </c>
      <c r="P328" s="14">
        <v>52.229359746670809</v>
      </c>
      <c r="Q328" s="45">
        <v>2</v>
      </c>
      <c r="R328" s="7">
        <v>3.2311858628086711</v>
      </c>
      <c r="S328" s="7"/>
      <c r="T328" s="7"/>
      <c r="U328" s="35">
        <v>14685.12789246737</v>
      </c>
      <c r="V328" s="6"/>
    </row>
    <row r="329" spans="1:22">
      <c r="A329">
        <v>12</v>
      </c>
      <c r="B329" t="s">
        <v>143</v>
      </c>
      <c r="C329" t="s">
        <v>329</v>
      </c>
      <c r="D329">
        <v>3</v>
      </c>
      <c r="E329" s="6">
        <v>47131.372000000003</v>
      </c>
      <c r="F329">
        <v>2019</v>
      </c>
      <c r="G329" s="6">
        <v>83.531999999999996</v>
      </c>
      <c r="H329" s="6">
        <v>6.4574494361877441</v>
      </c>
      <c r="I329" s="7">
        <v>7.6904191970825204</v>
      </c>
      <c r="J329" s="8">
        <v>10.341915911184804</v>
      </c>
      <c r="K329" s="9">
        <v>74.750128041919709</v>
      </c>
      <c r="L329" s="8">
        <v>52.235520305108402</v>
      </c>
      <c r="M329" s="8">
        <v>21.763887602776176</v>
      </c>
      <c r="N329" s="10">
        <v>2.4001006280902359</v>
      </c>
      <c r="O329" s="10" t="s">
        <v>1361</v>
      </c>
      <c r="P329" s="14">
        <v>52.174203087674172</v>
      </c>
      <c r="Q329" s="45">
        <v>3</v>
      </c>
      <c r="R329" s="7">
        <v>3.2311858628086711</v>
      </c>
      <c r="S329" s="7"/>
      <c r="T329" s="7"/>
      <c r="U329" s="35">
        <v>40782.235043603483</v>
      </c>
      <c r="V329" s="6"/>
    </row>
    <row r="330" spans="1:22">
      <c r="A330">
        <v>13</v>
      </c>
      <c r="B330" t="s">
        <v>107</v>
      </c>
      <c r="C330" t="s">
        <v>293</v>
      </c>
      <c r="D330">
        <v>7</v>
      </c>
      <c r="E330" s="6">
        <v>3109.491</v>
      </c>
      <c r="F330">
        <v>2019</v>
      </c>
      <c r="G330" s="6">
        <v>70.935000000000002</v>
      </c>
      <c r="H330" s="6">
        <v>5.8034505844116211</v>
      </c>
      <c r="I330" s="7">
        <v>1.3445904254913299</v>
      </c>
      <c r="J330" s="8">
        <v>9.6879170594086812</v>
      </c>
      <c r="K330" s="9">
        <v>59.463305017647698</v>
      </c>
      <c r="L330" s="8">
        <v>36.948697280836392</v>
      </c>
      <c r="M330" s="8">
        <v>15.418058831184986</v>
      </c>
      <c r="N330" s="10">
        <v>2.3964558499480462</v>
      </c>
      <c r="O330" s="10" t="s">
        <v>1362</v>
      </c>
      <c r="P330" s="14">
        <v>52.09497166180207</v>
      </c>
      <c r="Q330" s="45">
        <v>1</v>
      </c>
      <c r="R330" s="7">
        <v>3.2311858628086711</v>
      </c>
      <c r="S330" s="7"/>
      <c r="T330" s="7"/>
      <c r="U330" s="35">
        <v>12776.92182687252</v>
      </c>
      <c r="V330" s="6"/>
    </row>
    <row r="331" spans="1:22">
      <c r="A331">
        <v>14</v>
      </c>
      <c r="B331" t="s">
        <v>55</v>
      </c>
      <c r="C331" t="s">
        <v>241</v>
      </c>
      <c r="D331">
        <v>3</v>
      </c>
      <c r="E331" s="6">
        <v>5795.8779999999997</v>
      </c>
      <c r="F331">
        <v>2019</v>
      </c>
      <c r="G331" s="6">
        <v>81.433999999999997</v>
      </c>
      <c r="H331" s="6">
        <v>7.6930031776428223</v>
      </c>
      <c r="I331" s="7">
        <v>10.9139919281006</v>
      </c>
      <c r="J331" s="8">
        <v>11.577469652639882</v>
      </c>
      <c r="K331" s="9">
        <v>81.578831012563569</v>
      </c>
      <c r="L331" s="8">
        <v>59.064223275752262</v>
      </c>
      <c r="M331" s="8">
        <v>24.987460333794257</v>
      </c>
      <c r="N331" s="10">
        <v>2.363754558756455</v>
      </c>
      <c r="O331" s="10" t="s">
        <v>1363</v>
      </c>
      <c r="P331" s="14">
        <v>51.384099880889764</v>
      </c>
      <c r="Q331" s="45">
        <v>3</v>
      </c>
      <c r="R331" s="7">
        <v>3.2311858628086711</v>
      </c>
      <c r="S331" s="7"/>
      <c r="T331" s="7"/>
      <c r="U331" s="35">
        <v>56813.964155463473</v>
      </c>
      <c r="V331" s="6"/>
    </row>
    <row r="332" spans="1:22">
      <c r="A332">
        <v>15</v>
      </c>
      <c r="B332" t="s">
        <v>57</v>
      </c>
      <c r="C332" t="s">
        <v>243</v>
      </c>
      <c r="D332">
        <v>1</v>
      </c>
      <c r="E332" s="6">
        <v>17343.740000000002</v>
      </c>
      <c r="F332">
        <v>2019</v>
      </c>
      <c r="G332" s="6">
        <v>77.296999999999997</v>
      </c>
      <c r="H332" s="6">
        <v>5.8091311454772949</v>
      </c>
      <c r="I332" s="7">
        <v>3.9479608535766602</v>
      </c>
      <c r="J332" s="8">
        <v>9.693597620474355</v>
      </c>
      <c r="K332" s="9">
        <v>64.834428324183065</v>
      </c>
      <c r="L332" s="8">
        <v>42.319820587371758</v>
      </c>
      <c r="M332" s="8">
        <v>18.021429259270317</v>
      </c>
      <c r="N332" s="10">
        <v>2.3483054522771676</v>
      </c>
      <c r="O332" s="10" t="s">
        <v>1364</v>
      </c>
      <c r="P332" s="14">
        <v>51.04826195412133</v>
      </c>
      <c r="Q332" s="45">
        <v>2</v>
      </c>
      <c r="R332" s="7">
        <v>3.2311858628086711</v>
      </c>
      <c r="S332" s="7"/>
      <c r="T332" s="7"/>
      <c r="U332" s="35">
        <v>11390.216965956924</v>
      </c>
      <c r="V332" s="6"/>
    </row>
    <row r="333" spans="1:22">
      <c r="A333">
        <v>16</v>
      </c>
      <c r="B333" t="s">
        <v>64</v>
      </c>
      <c r="C333" t="s">
        <v>250</v>
      </c>
      <c r="D333">
        <v>3</v>
      </c>
      <c r="E333" s="6">
        <v>64399.758999999998</v>
      </c>
      <c r="F333">
        <v>2019</v>
      </c>
      <c r="G333" s="6">
        <v>82.730999999999995</v>
      </c>
      <c r="H333" s="6">
        <v>6.6896443367004395</v>
      </c>
      <c r="I333" s="7">
        <v>8.6635255813598597</v>
      </c>
      <c r="J333" s="8">
        <v>10.5741108116975</v>
      </c>
      <c r="K333" s="9">
        <v>75.695522302807788</v>
      </c>
      <c r="L333" s="8">
        <v>53.180914565996481</v>
      </c>
      <c r="M333" s="8">
        <v>22.736993987053516</v>
      </c>
      <c r="N333" s="10">
        <v>2.3389597849336541</v>
      </c>
      <c r="O333" s="10" t="s">
        <v>1365</v>
      </c>
      <c r="P333" s="14">
        <v>50.845102661438546</v>
      </c>
      <c r="Q333" s="45">
        <v>3</v>
      </c>
      <c r="R333" s="7">
        <v>3.2311858628086711</v>
      </c>
      <c r="S333" s="7"/>
      <c r="T333" s="7"/>
      <c r="U333" s="35">
        <v>45922.794739031262</v>
      </c>
      <c r="V333" s="6"/>
    </row>
    <row r="334" spans="1:22">
      <c r="A334">
        <v>17</v>
      </c>
      <c r="B334" t="s">
        <v>151</v>
      </c>
      <c r="C334" t="s">
        <v>337</v>
      </c>
      <c r="D334">
        <v>8</v>
      </c>
      <c r="E334" s="6">
        <v>71307.763000000006</v>
      </c>
      <c r="F334">
        <v>2019</v>
      </c>
      <c r="G334" s="6">
        <v>78.974999999999994</v>
      </c>
      <c r="H334" s="6">
        <v>6.0221514701843262</v>
      </c>
      <c r="I334" s="7">
        <v>5.3291077613830602</v>
      </c>
      <c r="J334" s="8">
        <v>9.9066179451813863</v>
      </c>
      <c r="K334" s="9">
        <v>67.697574351510568</v>
      </c>
      <c r="L334" s="8">
        <v>45.182966614699261</v>
      </c>
      <c r="M334" s="8">
        <v>19.402576167076717</v>
      </c>
      <c r="N334" s="10">
        <v>2.3287096633780018</v>
      </c>
      <c r="O334" s="10" t="s">
        <v>1366</v>
      </c>
      <c r="P334" s="14">
        <v>50.622282035728581</v>
      </c>
      <c r="Q334" s="45">
        <v>2</v>
      </c>
      <c r="R334" s="7">
        <v>3.2311858628086711</v>
      </c>
      <c r="S334" s="7"/>
      <c r="T334" s="7"/>
      <c r="U334" s="35">
        <v>17997.133070712905</v>
      </c>
      <c r="V334" s="6"/>
    </row>
    <row r="335" spans="1:22">
      <c r="A335">
        <v>18</v>
      </c>
      <c r="B335" t="s">
        <v>106</v>
      </c>
      <c r="C335" t="s">
        <v>292</v>
      </c>
      <c r="D335">
        <v>1</v>
      </c>
      <c r="E335" s="6">
        <v>125085.311</v>
      </c>
      <c r="F335">
        <v>2019</v>
      </c>
      <c r="G335" s="6">
        <v>74.201999999999998</v>
      </c>
      <c r="H335" s="6">
        <v>6.4319453239440918</v>
      </c>
      <c r="I335" s="7">
        <v>4.7500905990600604</v>
      </c>
      <c r="J335" s="8">
        <v>10.316411798941152</v>
      </c>
      <c r="K335" s="9">
        <v>66.237257038580907</v>
      </c>
      <c r="L335" s="8">
        <v>43.7226493017696</v>
      </c>
      <c r="M335" s="8">
        <v>18.823559004753719</v>
      </c>
      <c r="N335" s="10">
        <v>2.3227620924782526</v>
      </c>
      <c r="O335" s="10" t="s">
        <v>1367</v>
      </c>
      <c r="P335" s="14">
        <v>50.492991718326856</v>
      </c>
      <c r="Q335" s="45">
        <v>2</v>
      </c>
      <c r="R335" s="7">
        <v>3.2311858628086711</v>
      </c>
      <c r="S335" s="7"/>
      <c r="T335" s="7"/>
      <c r="U335" s="35">
        <v>20064.500499715417</v>
      </c>
      <c r="V335" s="6"/>
    </row>
    <row r="336" spans="1:22">
      <c r="A336">
        <v>19</v>
      </c>
      <c r="B336" t="s">
        <v>160</v>
      </c>
      <c r="C336" t="s">
        <v>346</v>
      </c>
      <c r="D336">
        <v>3</v>
      </c>
      <c r="E336" s="6">
        <v>66778.659</v>
      </c>
      <c r="F336">
        <v>2019</v>
      </c>
      <c r="G336" s="6">
        <v>81.724999999999994</v>
      </c>
      <c r="H336" s="6">
        <v>7.1571512222290039</v>
      </c>
      <c r="I336" s="7">
        <v>9.9280185699462908</v>
      </c>
      <c r="J336" s="8">
        <v>11.041617697226064</v>
      </c>
      <c r="K336" s="9">
        <v>78.081058870576783</v>
      </c>
      <c r="L336" s="8">
        <v>55.566451133765476</v>
      </c>
      <c r="M336" s="8">
        <v>24.001486975639949</v>
      </c>
      <c r="N336" s="10">
        <v>2.3151253582814286</v>
      </c>
      <c r="O336" s="10" t="s">
        <v>1368</v>
      </c>
      <c r="P336" s="14">
        <v>50.326981795139297</v>
      </c>
      <c r="Q336" s="45">
        <v>3</v>
      </c>
      <c r="R336" s="7">
        <v>3.2311858628086711</v>
      </c>
      <c r="S336" s="7"/>
      <c r="T336" s="7"/>
      <c r="U336" s="35">
        <v>47088.205526678226</v>
      </c>
      <c r="V336" s="6"/>
    </row>
    <row r="337" spans="1:22">
      <c r="A337">
        <v>20</v>
      </c>
      <c r="B337" t="s">
        <v>115</v>
      </c>
      <c r="C337" t="s">
        <v>301</v>
      </c>
      <c r="D337">
        <v>3</v>
      </c>
      <c r="E337" s="6">
        <v>17363.261999999999</v>
      </c>
      <c r="F337">
        <v>2019</v>
      </c>
      <c r="G337" s="6">
        <v>82.046000000000006</v>
      </c>
      <c r="H337" s="6">
        <v>7.4252686500549316</v>
      </c>
      <c r="I337" s="7">
        <v>11.0031652450562</v>
      </c>
      <c r="J337" s="8">
        <v>11.309735125051992</v>
      </c>
      <c r="K337" s="9">
        <v>80.291191978504813</v>
      </c>
      <c r="L337" s="8">
        <v>57.776584241693506</v>
      </c>
      <c r="M337" s="8">
        <v>25.076633650749855</v>
      </c>
      <c r="N337" s="10">
        <v>2.304000809931912</v>
      </c>
      <c r="O337" s="10" t="s">
        <v>1369</v>
      </c>
      <c r="P337" s="14">
        <v>50.085152582624914</v>
      </c>
      <c r="Q337" s="45">
        <v>3</v>
      </c>
      <c r="R337" s="7">
        <v>3.2311858628086711</v>
      </c>
      <c r="S337" s="7"/>
      <c r="T337" s="7"/>
      <c r="U337" s="35">
        <v>56784.037252982409</v>
      </c>
      <c r="V337" s="6"/>
    </row>
    <row r="338" spans="1:22">
      <c r="A338">
        <v>21</v>
      </c>
      <c r="B338" t="s">
        <v>121</v>
      </c>
      <c r="C338" t="s">
        <v>307</v>
      </c>
      <c r="D338">
        <v>3</v>
      </c>
      <c r="E338" s="6">
        <v>5348.2790000000005</v>
      </c>
      <c r="F338">
        <v>2019</v>
      </c>
      <c r="G338" s="6">
        <v>82.954999999999998</v>
      </c>
      <c r="H338" s="6">
        <v>7.4421396255493164</v>
      </c>
      <c r="I338" s="7">
        <v>11.5872898101807</v>
      </c>
      <c r="J338" s="8">
        <v>11.326606100546377</v>
      </c>
      <c r="K338" s="9">
        <v>81.301849269626032</v>
      </c>
      <c r="L338" s="8">
        <v>58.787241532814726</v>
      </c>
      <c r="M338" s="8">
        <v>25.660758215874356</v>
      </c>
      <c r="N338" s="10">
        <v>2.2909393806005132</v>
      </c>
      <c r="O338" s="10" t="s">
        <v>1370</v>
      </c>
      <c r="P338" s="14">
        <v>49.801218793109619</v>
      </c>
      <c r="Q338" s="45">
        <v>3</v>
      </c>
      <c r="R338" s="7">
        <v>3.2311858628086711</v>
      </c>
      <c r="S338" s="7"/>
      <c r="T338" s="7"/>
      <c r="U338" s="35">
        <v>64983.354207692195</v>
      </c>
      <c r="V338" s="6"/>
    </row>
    <row r="339" spans="1:22">
      <c r="A339">
        <v>22</v>
      </c>
      <c r="B339" t="s">
        <v>84</v>
      </c>
      <c r="C339" t="s">
        <v>270</v>
      </c>
      <c r="D339">
        <v>1</v>
      </c>
      <c r="E339" s="6">
        <v>2813.7730000000001</v>
      </c>
      <c r="F339">
        <v>2019</v>
      </c>
      <c r="G339" s="6">
        <v>71.766999999999996</v>
      </c>
      <c r="H339" s="6">
        <v>6.3092389106750488</v>
      </c>
      <c r="I339" s="7">
        <v>3.7495269775390598</v>
      </c>
      <c r="J339" s="8">
        <v>10.193705385672109</v>
      </c>
      <c r="K339" s="9">
        <v>63.301635190667312</v>
      </c>
      <c r="L339" s="8">
        <v>40.787027453856005</v>
      </c>
      <c r="M339" s="8">
        <v>17.822995383232715</v>
      </c>
      <c r="N339" s="10">
        <v>2.2884496447901843</v>
      </c>
      <c r="O339" s="10" t="s">
        <v>1371</v>
      </c>
      <c r="P339" s="14">
        <v>49.747096069969416</v>
      </c>
      <c r="Q339" s="45">
        <v>2</v>
      </c>
      <c r="R339" s="7">
        <v>3.2311858628086711</v>
      </c>
      <c r="S339" s="7"/>
      <c r="T339" s="7"/>
      <c r="U339" s="35">
        <v>10244.366192124531</v>
      </c>
      <c r="V339" s="6"/>
    </row>
    <row r="340" spans="1:22">
      <c r="A340">
        <v>23</v>
      </c>
      <c r="B340" t="s">
        <v>129</v>
      </c>
      <c r="C340" t="s">
        <v>315</v>
      </c>
      <c r="D340">
        <v>3</v>
      </c>
      <c r="E340" s="6">
        <v>10289.923000000001</v>
      </c>
      <c r="F340">
        <v>2019</v>
      </c>
      <c r="G340" s="6">
        <v>81.700999999999993</v>
      </c>
      <c r="H340" s="6">
        <v>6.0954732894897461</v>
      </c>
      <c r="I340" s="7">
        <v>6.9215593338012704</v>
      </c>
      <c r="J340" s="8">
        <v>9.9799397644868062</v>
      </c>
      <c r="K340" s="9">
        <v>70.552653306568146</v>
      </c>
      <c r="L340" s="8">
        <v>48.038045569756839</v>
      </c>
      <c r="M340" s="8">
        <v>20.995027739494926</v>
      </c>
      <c r="N340" s="10">
        <v>2.2880677351709222</v>
      </c>
      <c r="O340" s="10" t="s">
        <v>1372</v>
      </c>
      <c r="P340" s="14">
        <v>49.738793988880268</v>
      </c>
      <c r="Q340" s="45">
        <v>3</v>
      </c>
      <c r="R340" s="7">
        <v>3.2311858628086711</v>
      </c>
      <c r="S340" s="7"/>
      <c r="T340" s="7"/>
      <c r="U340" s="35">
        <v>34945.6615139469</v>
      </c>
      <c r="V340" s="6"/>
    </row>
    <row r="341" spans="1:22">
      <c r="A341">
        <v>24</v>
      </c>
      <c r="B341" t="s">
        <v>124</v>
      </c>
      <c r="C341" t="s">
        <v>310</v>
      </c>
      <c r="D341">
        <v>1</v>
      </c>
      <c r="E341" s="6">
        <v>4232.5320000000002</v>
      </c>
      <c r="F341">
        <v>2019</v>
      </c>
      <c r="G341" s="6">
        <v>77.81</v>
      </c>
      <c r="H341" s="6">
        <v>6.0859551429748535</v>
      </c>
      <c r="I341" s="7">
        <v>5.4538984298706001</v>
      </c>
      <c r="J341" s="8">
        <v>9.9704216179719136</v>
      </c>
      <c r="K341" s="9">
        <v>67.128508489877049</v>
      </c>
      <c r="L341" s="8">
        <v>44.613900753065742</v>
      </c>
      <c r="M341" s="8">
        <v>19.527366835564258</v>
      </c>
      <c r="N341" s="10">
        <v>2.2846859552928858</v>
      </c>
      <c r="O341" s="10" t="s">
        <v>1373</v>
      </c>
      <c r="P341" s="14">
        <v>49.665279708649912</v>
      </c>
      <c r="Q341" s="45">
        <v>2</v>
      </c>
      <c r="R341" s="7">
        <v>3.2311858628086711</v>
      </c>
      <c r="S341" s="7"/>
      <c r="T341" s="7"/>
      <c r="U341" s="35">
        <v>32788.332510881635</v>
      </c>
      <c r="V341" s="6"/>
    </row>
    <row r="342" spans="1:22">
      <c r="A342">
        <v>25</v>
      </c>
      <c r="B342" t="s">
        <v>83</v>
      </c>
      <c r="C342" t="s">
        <v>269</v>
      </c>
      <c r="D342">
        <v>3</v>
      </c>
      <c r="E342" s="6">
        <v>59727.932000000001</v>
      </c>
      <c r="F342">
        <v>2019</v>
      </c>
      <c r="G342" s="6">
        <v>83.552000000000007</v>
      </c>
      <c r="H342" s="6">
        <v>6.4454169273376465</v>
      </c>
      <c r="I342" s="7">
        <v>9.0984125137329102</v>
      </c>
      <c r="J342" s="8">
        <v>10.329883402334707</v>
      </c>
      <c r="K342" s="9">
        <v>74.681035051215318</v>
      </c>
      <c r="L342" s="8">
        <v>52.166427314404011</v>
      </c>
      <c r="M342" s="8">
        <v>23.171880919426567</v>
      </c>
      <c r="N342" s="10">
        <v>2.2512815207275358</v>
      </c>
      <c r="O342" s="10" t="s">
        <v>1374</v>
      </c>
      <c r="P342" s="14">
        <v>48.939122758127269</v>
      </c>
      <c r="Q342" s="45">
        <v>3</v>
      </c>
      <c r="R342" s="7">
        <v>3.2311858628086711</v>
      </c>
      <c r="S342" s="7"/>
      <c r="T342" s="7"/>
      <c r="U342" s="35">
        <v>42739.0499116836</v>
      </c>
      <c r="V342" s="6"/>
    </row>
    <row r="343" spans="1:22">
      <c r="A343">
        <v>26</v>
      </c>
      <c r="B343" t="s">
        <v>44</v>
      </c>
      <c r="C343" t="s">
        <v>230</v>
      </c>
      <c r="D343">
        <v>1</v>
      </c>
      <c r="E343" s="6">
        <v>19039.485000000001</v>
      </c>
      <c r="F343">
        <v>2019</v>
      </c>
      <c r="G343" s="6">
        <v>80.325999999999993</v>
      </c>
      <c r="H343" s="6">
        <v>5.9422502517700195</v>
      </c>
      <c r="I343" s="7">
        <v>6.2812657356262198</v>
      </c>
      <c r="J343" s="8">
        <v>9.8267167267670796</v>
      </c>
      <c r="K343" s="9">
        <v>68.300303991715509</v>
      </c>
      <c r="L343" s="8">
        <v>45.785696254904202</v>
      </c>
      <c r="M343" s="8">
        <v>20.354734141319877</v>
      </c>
      <c r="N343" s="10">
        <v>2.2493880753745521</v>
      </c>
      <c r="O343" s="10" t="s">
        <v>1375</v>
      </c>
      <c r="P343" s="14">
        <v>48.897962399588216</v>
      </c>
      <c r="Q343" s="45">
        <v>2</v>
      </c>
      <c r="R343" s="7">
        <v>3.2311858628086711</v>
      </c>
      <c r="S343" s="7"/>
      <c r="T343" s="7"/>
      <c r="U343" s="35">
        <v>24809.860973599447</v>
      </c>
      <c r="V343" s="6"/>
    </row>
    <row r="344" spans="1:22">
      <c r="A344">
        <v>27</v>
      </c>
      <c r="B344" t="s">
        <v>81</v>
      </c>
      <c r="C344" t="s">
        <v>267</v>
      </c>
      <c r="D344">
        <v>3</v>
      </c>
      <c r="E344" s="6">
        <v>4896.0190000000002</v>
      </c>
      <c r="F344">
        <v>2019</v>
      </c>
      <c r="G344" s="6">
        <v>82.259</v>
      </c>
      <c r="H344" s="6">
        <v>7.2548413276672363</v>
      </c>
      <c r="I344" s="7">
        <v>11.2647294998169</v>
      </c>
      <c r="J344" s="8">
        <v>11.139307802664296</v>
      </c>
      <c r="K344" s="9">
        <v>79.286580718405446</v>
      </c>
      <c r="L344" s="8">
        <v>56.771972981594139</v>
      </c>
      <c r="M344" s="8">
        <v>25.338197905510555</v>
      </c>
      <c r="N344" s="10">
        <v>2.240568693689434</v>
      </c>
      <c r="O344" s="10" t="s">
        <v>1376</v>
      </c>
      <c r="P344" s="14">
        <v>48.706243683397055</v>
      </c>
      <c r="Q344" s="45">
        <v>3</v>
      </c>
      <c r="R344" s="7">
        <v>3.2311858628086711</v>
      </c>
      <c r="S344" s="7"/>
      <c r="T344" s="7"/>
      <c r="U344" s="35">
        <v>86925.906581797564</v>
      </c>
      <c r="V344" s="6"/>
    </row>
    <row r="345" spans="1:22">
      <c r="A345">
        <v>28</v>
      </c>
      <c r="B345" t="s">
        <v>27</v>
      </c>
      <c r="C345" t="s">
        <v>213</v>
      </c>
      <c r="D345">
        <v>6</v>
      </c>
      <c r="E345" s="6">
        <v>165516.22200000001</v>
      </c>
      <c r="F345">
        <v>2019</v>
      </c>
      <c r="G345" s="6">
        <v>72.805999999999997</v>
      </c>
      <c r="H345" s="6">
        <v>5.1142168045043945</v>
      </c>
      <c r="I345" s="7">
        <v>1.2642474174499501</v>
      </c>
      <c r="J345" s="8">
        <v>8.9986832795014546</v>
      </c>
      <c r="K345" s="9">
        <v>56.689704957956387</v>
      </c>
      <c r="L345" s="8">
        <v>34.17509722114508</v>
      </c>
      <c r="M345" s="8">
        <v>15.337715823143606</v>
      </c>
      <c r="N345" s="10">
        <v>2.2281738438247176</v>
      </c>
      <c r="O345" s="10" t="s">
        <v>1377</v>
      </c>
      <c r="P345" s="14">
        <v>48.436800224854437</v>
      </c>
      <c r="Q345" s="45">
        <v>1</v>
      </c>
      <c r="R345" s="7">
        <v>3.2311858628086711</v>
      </c>
      <c r="S345" s="7"/>
      <c r="T345" s="7"/>
      <c r="U345" s="35">
        <v>5467.2075209020613</v>
      </c>
      <c r="V345" s="6"/>
    </row>
    <row r="346" spans="1:22">
      <c r="A346">
        <v>29</v>
      </c>
      <c r="B346" t="s">
        <v>149</v>
      </c>
      <c r="C346" t="s">
        <v>335</v>
      </c>
      <c r="D346">
        <v>7</v>
      </c>
      <c r="E346" s="6">
        <v>9337.0030000000006</v>
      </c>
      <c r="F346">
        <v>2019</v>
      </c>
      <c r="G346" s="6">
        <v>70.867000000000004</v>
      </c>
      <c r="H346" s="6">
        <v>5.4640154838562012</v>
      </c>
      <c r="I346" s="7">
        <v>1.5739830732345601</v>
      </c>
      <c r="J346" s="8">
        <v>9.3484819588532613</v>
      </c>
      <c r="K346" s="9">
        <v>57.324886211592045</v>
      </c>
      <c r="L346" s="8">
        <v>34.810278474780738</v>
      </c>
      <c r="M346" s="8">
        <v>15.647451478928216</v>
      </c>
      <c r="N346" s="10">
        <v>2.2246612185797998</v>
      </c>
      <c r="O346" s="10" t="s">
        <v>1378</v>
      </c>
      <c r="P346" s="14">
        <v>48.360441583573191</v>
      </c>
      <c r="Q346" s="45">
        <v>1</v>
      </c>
      <c r="R346" s="7">
        <v>3.2311858628086711</v>
      </c>
      <c r="S346" s="7"/>
      <c r="T346" s="7"/>
      <c r="U346" s="35">
        <v>3575.281956291461</v>
      </c>
      <c r="V346" s="6"/>
    </row>
    <row r="347" spans="1:22">
      <c r="A347">
        <v>30</v>
      </c>
      <c r="B347" t="s">
        <v>56</v>
      </c>
      <c r="C347" t="s">
        <v>242</v>
      </c>
      <c r="D347">
        <v>1</v>
      </c>
      <c r="E347" s="6">
        <v>10881.882</v>
      </c>
      <c r="F347">
        <v>2019</v>
      </c>
      <c r="G347" s="6">
        <v>73.576999999999998</v>
      </c>
      <c r="H347" s="6">
        <v>6.004237174987793</v>
      </c>
      <c r="I347" s="7">
        <v>4.1671404838562003</v>
      </c>
      <c r="J347" s="8">
        <v>9.8887036499848531</v>
      </c>
      <c r="K347" s="9">
        <v>62.956343583354226</v>
      </c>
      <c r="L347" s="8">
        <v>40.441735846542919</v>
      </c>
      <c r="M347" s="8">
        <v>18.240608889549858</v>
      </c>
      <c r="N347" s="10">
        <v>2.2171264178419068</v>
      </c>
      <c r="O347" s="10" t="s">
        <v>1379</v>
      </c>
      <c r="P347" s="14">
        <v>48.196647524556262</v>
      </c>
      <c r="Q347" s="45">
        <v>2</v>
      </c>
      <c r="R347" s="7">
        <v>3.2311858628086711</v>
      </c>
      <c r="S347" s="7"/>
      <c r="T347" s="7"/>
      <c r="U347" s="35">
        <v>18171.060962765507</v>
      </c>
      <c r="V347" s="6"/>
    </row>
    <row r="348" spans="1:22">
      <c r="A348">
        <v>31</v>
      </c>
      <c r="B348" t="s">
        <v>131</v>
      </c>
      <c r="C348" t="s">
        <v>317</v>
      </c>
      <c r="D348">
        <v>7</v>
      </c>
      <c r="E348" s="6">
        <v>19524.210999999999</v>
      </c>
      <c r="F348">
        <v>2019</v>
      </c>
      <c r="G348" s="6">
        <v>76.507999999999996</v>
      </c>
      <c r="H348" s="6">
        <v>6.1299424171447754</v>
      </c>
      <c r="I348" s="7">
        <v>5.7557702064514196</v>
      </c>
      <c r="J348" s="8">
        <v>10.014408892141835</v>
      </c>
      <c r="K348" s="9">
        <v>66.296443004750756</v>
      </c>
      <c r="L348" s="8">
        <v>43.781835267939449</v>
      </c>
      <c r="M348" s="8">
        <v>19.829238612145076</v>
      </c>
      <c r="N348" s="10">
        <v>2.2079433368220105</v>
      </c>
      <c r="O348" s="10" t="s">
        <v>1380</v>
      </c>
      <c r="P348" s="14">
        <v>47.997022588628525</v>
      </c>
      <c r="Q348" s="45">
        <v>2</v>
      </c>
      <c r="R348" s="7">
        <v>3.2311858628086711</v>
      </c>
      <c r="S348" s="7"/>
      <c r="T348" s="7"/>
      <c r="U348" s="35">
        <v>30000.977830377007</v>
      </c>
      <c r="V348" s="6"/>
    </row>
    <row r="349" spans="1:22">
      <c r="A349">
        <v>32</v>
      </c>
      <c r="B349" t="s">
        <v>22</v>
      </c>
      <c r="C349" t="s">
        <v>208</v>
      </c>
      <c r="D349">
        <v>7</v>
      </c>
      <c r="E349" s="6">
        <v>2820.6019999999999</v>
      </c>
      <c r="F349">
        <v>2019</v>
      </c>
      <c r="G349" s="6">
        <v>75.438999999999993</v>
      </c>
      <c r="H349" s="6">
        <v>5.4880867004394531</v>
      </c>
      <c r="I349" s="7">
        <v>3.51628971099854</v>
      </c>
      <c r="J349" s="8">
        <v>9.3725531754365132</v>
      </c>
      <c r="K349" s="9">
        <v>61.180341215007523</v>
      </c>
      <c r="L349" s="8">
        <v>38.665733478196216</v>
      </c>
      <c r="M349" s="8">
        <v>17.589758116692195</v>
      </c>
      <c r="N349" s="10">
        <v>2.1981958604367335</v>
      </c>
      <c r="O349" s="10" t="s">
        <v>1381</v>
      </c>
      <c r="P349" s="14">
        <v>47.785128634447773</v>
      </c>
      <c r="Q349" s="45">
        <v>2</v>
      </c>
      <c r="R349" s="7">
        <v>3.2311858628086711</v>
      </c>
      <c r="S349" s="7"/>
      <c r="T349" s="7"/>
      <c r="U349" s="35">
        <v>14317.552869282732</v>
      </c>
      <c r="V349" s="6"/>
    </row>
    <row r="350" spans="1:22">
      <c r="A350">
        <v>33</v>
      </c>
      <c r="B350" t="s">
        <v>63</v>
      </c>
      <c r="C350" t="s">
        <v>249</v>
      </c>
      <c r="D350">
        <v>3</v>
      </c>
      <c r="E350" s="6">
        <v>5521.5370000000003</v>
      </c>
      <c r="F350">
        <v>2019</v>
      </c>
      <c r="G350" s="6">
        <v>81.870999999999995</v>
      </c>
      <c r="H350" s="6">
        <v>7.7803478240966797</v>
      </c>
      <c r="I350" s="7">
        <v>13.3234100341797</v>
      </c>
      <c r="J350" s="8">
        <v>11.66481429909374</v>
      </c>
      <c r="K350" s="9">
        <v>82.635371375446439</v>
      </c>
      <c r="L350" s="8">
        <v>60.120763638635133</v>
      </c>
      <c r="M350" s="8">
        <v>27.396878439873355</v>
      </c>
      <c r="N350" s="10">
        <v>2.1944384565774291</v>
      </c>
      <c r="O350" s="10" t="s">
        <v>1382</v>
      </c>
      <c r="P350" s="14">
        <v>47.703448912463053</v>
      </c>
      <c r="Q350" s="45">
        <v>3</v>
      </c>
      <c r="R350" s="7">
        <v>3.2311858628086711</v>
      </c>
      <c r="S350" s="7"/>
      <c r="T350" s="7"/>
      <c r="U350" s="35">
        <v>48583.433989793491</v>
      </c>
      <c r="V350" s="6"/>
    </row>
    <row r="351" spans="1:22">
      <c r="A351">
        <v>34</v>
      </c>
      <c r="B351" t="s">
        <v>82</v>
      </c>
      <c r="C351" t="s">
        <v>268</v>
      </c>
      <c r="D351">
        <v>4</v>
      </c>
      <c r="E351" s="6">
        <v>8607.9189999999999</v>
      </c>
      <c r="F351">
        <v>2019</v>
      </c>
      <c r="G351" s="6">
        <v>82.811999999999998</v>
      </c>
      <c r="H351" s="6">
        <v>7.331779956817627</v>
      </c>
      <c r="I351" s="7">
        <v>12.5429334640503</v>
      </c>
      <c r="J351" s="8">
        <v>11.216246431814687</v>
      </c>
      <c r="K351" s="9">
        <v>80.370908009524669</v>
      </c>
      <c r="L351" s="8">
        <v>57.856300272713362</v>
      </c>
      <c r="M351" s="8">
        <v>26.616401869743957</v>
      </c>
      <c r="N351" s="10">
        <v>2.1737085484301009</v>
      </c>
      <c r="O351" s="10" t="s">
        <v>1383</v>
      </c>
      <c r="P351" s="14">
        <v>47.252815124442193</v>
      </c>
      <c r="Q351" s="45">
        <v>3</v>
      </c>
      <c r="R351" s="7">
        <v>3.2311858628086711</v>
      </c>
      <c r="S351" s="7"/>
      <c r="T351" s="7"/>
      <c r="U351" s="35">
        <v>41151.00673964755</v>
      </c>
      <c r="V351" s="6"/>
    </row>
    <row r="352" spans="1:22">
      <c r="A352">
        <v>35</v>
      </c>
      <c r="B352" t="s">
        <v>67</v>
      </c>
      <c r="C352" t="s">
        <v>253</v>
      </c>
      <c r="D352">
        <v>3</v>
      </c>
      <c r="E352" s="6">
        <v>83148.141000000003</v>
      </c>
      <c r="F352">
        <v>2019</v>
      </c>
      <c r="G352" s="6">
        <v>81.558000000000007</v>
      </c>
      <c r="H352" s="6">
        <v>7.0354723930358887</v>
      </c>
      <c r="I352" s="7">
        <v>11.2527456283569</v>
      </c>
      <c r="J352" s="8">
        <v>10.919938868032949</v>
      </c>
      <c r="K352" s="9">
        <v>77.062808627400173</v>
      </c>
      <c r="L352" s="8">
        <v>54.548200890588866</v>
      </c>
      <c r="M352" s="8">
        <v>25.326214034050558</v>
      </c>
      <c r="N352" s="10">
        <v>2.1538237344614544</v>
      </c>
      <c r="O352" s="10" t="s">
        <v>1384</v>
      </c>
      <c r="P352" s="14">
        <v>46.820552280868718</v>
      </c>
      <c r="Q352" s="45">
        <v>3</v>
      </c>
      <c r="R352" s="7">
        <v>3.2311858628086711</v>
      </c>
      <c r="S352" s="7"/>
      <c r="T352" s="7"/>
      <c r="U352" s="35">
        <v>53874.316651009874</v>
      </c>
      <c r="V352" s="6"/>
    </row>
    <row r="353" spans="1:22">
      <c r="A353">
        <v>36</v>
      </c>
      <c r="B353" t="s">
        <v>69</v>
      </c>
      <c r="C353" t="s">
        <v>255</v>
      </c>
      <c r="D353">
        <v>3</v>
      </c>
      <c r="E353" s="6">
        <v>10574.023999999999</v>
      </c>
      <c r="F353">
        <v>2019</v>
      </c>
      <c r="G353" s="6">
        <v>81.248999999999995</v>
      </c>
      <c r="H353" s="6">
        <v>5.9521574974060059</v>
      </c>
      <c r="I353" s="7">
        <v>7.5999755859375</v>
      </c>
      <c r="J353" s="8">
        <v>9.836623972403066</v>
      </c>
      <c r="K353" s="9">
        <v>69.154771887167428</v>
      </c>
      <c r="L353" s="8">
        <v>46.640164150356121</v>
      </c>
      <c r="M353" s="8">
        <v>21.673443991631157</v>
      </c>
      <c r="N353" s="10">
        <v>2.1519498317095085</v>
      </c>
      <c r="O353" s="10" t="s">
        <v>1385</v>
      </c>
      <c r="P353" s="14">
        <v>46.77981674603226</v>
      </c>
      <c r="Q353" s="45">
        <v>3</v>
      </c>
      <c r="R353" s="7">
        <v>3.2311858628086711</v>
      </c>
      <c r="S353" s="7"/>
      <c r="T353" s="7"/>
      <c r="U353" s="35">
        <v>29721.585762042763</v>
      </c>
      <c r="V353" s="6"/>
    </row>
    <row r="354" spans="1:22">
      <c r="A354">
        <v>37</v>
      </c>
      <c r="B354" t="s">
        <v>21</v>
      </c>
      <c r="C354" t="s">
        <v>207</v>
      </c>
      <c r="D354">
        <v>1</v>
      </c>
      <c r="E354" s="6">
        <v>44745.52</v>
      </c>
      <c r="F354">
        <v>2019</v>
      </c>
      <c r="G354" s="6">
        <v>77.284000000000006</v>
      </c>
      <c r="H354" s="6">
        <v>6.0855607986450195</v>
      </c>
      <c r="I354" s="7">
        <v>6.4813427925109899</v>
      </c>
      <c r="J354" s="8">
        <v>9.9700272736420796</v>
      </c>
      <c r="K354" s="9">
        <v>66.672078896828623</v>
      </c>
      <c r="L354" s="8">
        <v>44.157471160017316</v>
      </c>
      <c r="M354" s="8">
        <v>20.554811198204646</v>
      </c>
      <c r="N354" s="10">
        <v>2.1482790931144256</v>
      </c>
      <c r="O354" s="10" t="s">
        <v>1386</v>
      </c>
      <c r="P354" s="14">
        <v>46.700020983012934</v>
      </c>
      <c r="Q354" s="45">
        <v>3</v>
      </c>
      <c r="R354" s="7">
        <v>3.2311858628086711</v>
      </c>
      <c r="S354" s="7"/>
      <c r="T354" s="7"/>
      <c r="U354" s="35">
        <v>22071.748099839431</v>
      </c>
      <c r="V354" s="6"/>
    </row>
    <row r="355" spans="1:22">
      <c r="A355">
        <v>38</v>
      </c>
      <c r="B355" t="s">
        <v>19</v>
      </c>
      <c r="C355" t="s">
        <v>205</v>
      </c>
      <c r="D355">
        <v>7</v>
      </c>
      <c r="E355" s="6">
        <v>2873.8829999999998</v>
      </c>
      <c r="F355">
        <v>2019</v>
      </c>
      <c r="G355" s="6">
        <v>79.281999999999996</v>
      </c>
      <c r="H355" s="6">
        <v>4.9953179359436035</v>
      </c>
      <c r="I355" s="7">
        <v>3.8276810646057098</v>
      </c>
      <c r="J355" s="8">
        <v>8.8797844109406636</v>
      </c>
      <c r="K355" s="9">
        <v>60.916518977091023</v>
      </c>
      <c r="L355" s="8">
        <v>38.401911240279716</v>
      </c>
      <c r="M355" s="8">
        <v>17.901149470299366</v>
      </c>
      <c r="N355" s="10">
        <v>2.1452204119067395</v>
      </c>
      <c r="O355" s="10" t="s">
        <v>1387</v>
      </c>
      <c r="P355" s="14">
        <v>46.633530331478354</v>
      </c>
      <c r="Q355" s="45">
        <v>2</v>
      </c>
      <c r="R355" s="7">
        <v>3.2311858628086711</v>
      </c>
      <c r="S355" s="7"/>
      <c r="T355" s="7"/>
      <c r="U355" s="35">
        <v>13653.182207384994</v>
      </c>
      <c r="V355" s="6"/>
    </row>
    <row r="356" spans="1:22">
      <c r="A356">
        <v>39</v>
      </c>
      <c r="B356" t="s">
        <v>140</v>
      </c>
      <c r="C356" t="s">
        <v>326</v>
      </c>
      <c r="D356">
        <v>7</v>
      </c>
      <c r="E356" s="6">
        <v>2112.9009999999998</v>
      </c>
      <c r="F356">
        <v>2019</v>
      </c>
      <c r="G356" s="6">
        <v>81.603999999999999</v>
      </c>
      <c r="H356" s="6">
        <v>6.6652736663818359</v>
      </c>
      <c r="I356" s="7">
        <v>10.171105384826699</v>
      </c>
      <c r="J356" s="8">
        <v>10.549740141378896</v>
      </c>
      <c r="K356" s="9">
        <v>74.492280230054206</v>
      </c>
      <c r="L356" s="8">
        <v>51.977672493242899</v>
      </c>
      <c r="M356" s="8">
        <v>24.244573790520356</v>
      </c>
      <c r="N356" s="10">
        <v>2.1438888941642769</v>
      </c>
      <c r="O356" s="10" t="s">
        <v>1388</v>
      </c>
      <c r="P356" s="14">
        <v>46.604585346298563</v>
      </c>
      <c r="Q356" s="45">
        <v>3</v>
      </c>
      <c r="R356" s="7">
        <v>3.2311858628086711</v>
      </c>
      <c r="S356" s="7"/>
      <c r="T356" s="7"/>
      <c r="U356" s="35">
        <v>39034.233248355813</v>
      </c>
      <c r="V356" s="6"/>
    </row>
    <row r="357" spans="1:22">
      <c r="A357">
        <v>40</v>
      </c>
      <c r="B357" t="s">
        <v>135</v>
      </c>
      <c r="C357" t="s">
        <v>321</v>
      </c>
      <c r="D357">
        <v>5</v>
      </c>
      <c r="E357" s="6">
        <v>16000.781000000001</v>
      </c>
      <c r="F357">
        <v>2019</v>
      </c>
      <c r="G357" s="6">
        <v>68.525999999999996</v>
      </c>
      <c r="H357" s="6">
        <v>5.488736629486084</v>
      </c>
      <c r="I357" s="7">
        <v>1.5296094417571999</v>
      </c>
      <c r="J357" s="8">
        <v>9.3732031044831441</v>
      </c>
      <c r="K357" s="9">
        <v>55.577814954701772</v>
      </c>
      <c r="L357" s="8">
        <v>33.063207217890465</v>
      </c>
      <c r="M357" s="8">
        <v>15.603077847450857</v>
      </c>
      <c r="N357" s="10">
        <v>2.1190182822353956</v>
      </c>
      <c r="O357" s="10" t="s">
        <v>1389</v>
      </c>
      <c r="P357" s="14">
        <v>46.063939532325051</v>
      </c>
      <c r="Q357" s="45">
        <v>1</v>
      </c>
      <c r="R357" s="7">
        <v>3.2311858628086711</v>
      </c>
      <c r="S357" s="7"/>
      <c r="T357" s="7"/>
      <c r="U357" s="35">
        <v>3430.4838820910309</v>
      </c>
      <c r="V357" s="6"/>
    </row>
    <row r="358" spans="1:22">
      <c r="A358">
        <v>41</v>
      </c>
      <c r="B358" t="s">
        <v>166</v>
      </c>
      <c r="C358" t="s">
        <v>352</v>
      </c>
      <c r="D358">
        <v>8</v>
      </c>
      <c r="E358" s="6">
        <v>95776.716</v>
      </c>
      <c r="F358">
        <v>2019</v>
      </c>
      <c r="G358" s="6">
        <v>74.093000000000004</v>
      </c>
      <c r="H358" s="6">
        <v>5.4674510955810547</v>
      </c>
      <c r="I358" s="7">
        <v>3.8570215702056898</v>
      </c>
      <c r="J358" s="8">
        <v>9.3519175705781148</v>
      </c>
      <c r="K358" s="9">
        <v>59.956449741671832</v>
      </c>
      <c r="L358" s="8">
        <v>37.441842004860526</v>
      </c>
      <c r="M358" s="8">
        <v>17.930489975899345</v>
      </c>
      <c r="N358" s="10">
        <v>2.0881661379687166</v>
      </c>
      <c r="O358" s="10" t="s">
        <v>1390</v>
      </c>
      <c r="P358" s="14">
        <v>45.393265135668287</v>
      </c>
      <c r="Q358" s="45">
        <v>2</v>
      </c>
      <c r="R358" s="7">
        <v>3.2311858628086711</v>
      </c>
      <c r="S358" s="7"/>
      <c r="T358" s="7"/>
      <c r="U358" s="35">
        <v>10252.004622351169</v>
      </c>
      <c r="V358" s="6"/>
    </row>
    <row r="359" spans="1:22">
      <c r="A359">
        <v>42</v>
      </c>
      <c r="B359" t="s">
        <v>114</v>
      </c>
      <c r="C359" t="s">
        <v>300</v>
      </c>
      <c r="D359">
        <v>6</v>
      </c>
      <c r="E359" s="6">
        <v>28832.495999999999</v>
      </c>
      <c r="F359">
        <v>2019</v>
      </c>
      <c r="G359" s="6">
        <v>69.558000000000007</v>
      </c>
      <c r="H359" s="6">
        <v>5.4487247467041016</v>
      </c>
      <c r="I359" s="7">
        <v>2.1576468944549601</v>
      </c>
      <c r="J359" s="8">
        <v>9.3331912217011617</v>
      </c>
      <c r="K359" s="9">
        <v>56.173994706076471</v>
      </c>
      <c r="L359" s="8">
        <v>33.659386969265164</v>
      </c>
      <c r="M359" s="8">
        <v>16.231115300148616</v>
      </c>
      <c r="N359" s="10">
        <v>2.0737568766427881</v>
      </c>
      <c r="O359" s="10" t="s">
        <v>1391</v>
      </c>
      <c r="P359" s="14">
        <v>45.08003171621764</v>
      </c>
      <c r="Q359" s="45">
        <v>1</v>
      </c>
      <c r="R359" s="7">
        <v>3.2311858628086711</v>
      </c>
      <c r="S359" s="7"/>
      <c r="T359" s="7"/>
      <c r="U359" s="35">
        <v>3922.0813312463833</v>
      </c>
      <c r="V359" s="6"/>
    </row>
    <row r="360" spans="1:22">
      <c r="A360">
        <v>43</v>
      </c>
      <c r="B360" t="s">
        <v>24</v>
      </c>
      <c r="C360" t="s">
        <v>210</v>
      </c>
      <c r="D360">
        <v>3</v>
      </c>
      <c r="E360" s="6">
        <v>8879.94</v>
      </c>
      <c r="F360">
        <v>2019</v>
      </c>
      <c r="G360" s="6">
        <v>81.908000000000001</v>
      </c>
      <c r="H360" s="6">
        <v>7.1953611373901367</v>
      </c>
      <c r="I360" s="7">
        <v>13.1112003326416</v>
      </c>
      <c r="J360" s="8">
        <v>11.079827612387197</v>
      </c>
      <c r="K360" s="9">
        <v>78.526706650113439</v>
      </c>
      <c r="L360" s="8">
        <v>56.012098913302133</v>
      </c>
      <c r="M360" s="8">
        <v>27.184668738335255</v>
      </c>
      <c r="N360" s="10">
        <v>2.0604297022135509</v>
      </c>
      <c r="O360" s="10" t="s">
        <v>1392</v>
      </c>
      <c r="P360" s="14">
        <v>44.790321069456482</v>
      </c>
      <c r="Q360" s="45">
        <v>3</v>
      </c>
      <c r="R360" s="7">
        <v>3.2311858628086711</v>
      </c>
      <c r="S360" s="7"/>
      <c r="T360" s="7"/>
      <c r="U360" s="35">
        <v>55806.438249936589</v>
      </c>
      <c r="V360" s="6"/>
    </row>
    <row r="361" spans="1:22">
      <c r="A361">
        <v>44</v>
      </c>
      <c r="B361" t="s">
        <v>52</v>
      </c>
      <c r="C361" t="s">
        <v>238</v>
      </c>
      <c r="D361">
        <v>7</v>
      </c>
      <c r="E361" s="6">
        <v>4129.7520000000004</v>
      </c>
      <c r="F361">
        <v>2019</v>
      </c>
      <c r="G361" s="6">
        <v>78.738</v>
      </c>
      <c r="H361" s="6">
        <v>5.6257438659667969</v>
      </c>
      <c r="I361" s="7">
        <v>6.9074149131774902</v>
      </c>
      <c r="J361" s="8">
        <v>9.510210340963857</v>
      </c>
      <c r="K361" s="9">
        <v>64.793667150542021</v>
      </c>
      <c r="L361" s="8">
        <v>42.279059413730714</v>
      </c>
      <c r="M361" s="8">
        <v>20.980883318871147</v>
      </c>
      <c r="N361" s="10">
        <v>2.0151229465016391</v>
      </c>
      <c r="O361" s="10" t="s">
        <v>1393</v>
      </c>
      <c r="P361" s="14">
        <v>43.80542741704415</v>
      </c>
      <c r="Q361" s="45">
        <v>3</v>
      </c>
      <c r="R361" s="7">
        <v>3.2311858628086711</v>
      </c>
      <c r="S361" s="7"/>
      <c r="T361" s="7"/>
      <c r="U361" s="35">
        <v>29347.516191766324</v>
      </c>
      <c r="V361" s="6"/>
    </row>
    <row r="362" spans="1:22">
      <c r="A362">
        <v>45</v>
      </c>
      <c r="B362" t="s">
        <v>110</v>
      </c>
      <c r="C362" t="s">
        <v>296</v>
      </c>
      <c r="D362">
        <v>4</v>
      </c>
      <c r="E362" s="6">
        <v>36304.408000000003</v>
      </c>
      <c r="F362">
        <v>2019</v>
      </c>
      <c r="G362" s="6">
        <v>74.27</v>
      </c>
      <c r="H362" s="6">
        <v>5.0567517280578613</v>
      </c>
      <c r="I362" s="7">
        <v>3.34357357025146</v>
      </c>
      <c r="J362" s="8">
        <v>8.9412182030549214</v>
      </c>
      <c r="K362" s="9">
        <v>57.460338006758256</v>
      </c>
      <c r="L362" s="8">
        <v>34.945730269946949</v>
      </c>
      <c r="M362" s="8">
        <v>17.417041975945118</v>
      </c>
      <c r="N362" s="10">
        <v>2.0064101767803573</v>
      </c>
      <c r="O362" s="10" t="s">
        <v>1394</v>
      </c>
      <c r="P362" s="14">
        <v>43.61602626795316</v>
      </c>
      <c r="Q362" s="45">
        <v>2</v>
      </c>
      <c r="R362" s="7">
        <v>3.2311858628086711</v>
      </c>
      <c r="S362" s="7"/>
      <c r="T362" s="7"/>
      <c r="U362" s="35">
        <v>8217.5986328125</v>
      </c>
      <c r="V362" s="6"/>
    </row>
    <row r="363" spans="1:22">
      <c r="A363">
        <v>46</v>
      </c>
      <c r="B363" t="s">
        <v>105</v>
      </c>
      <c r="C363" t="s">
        <v>291</v>
      </c>
      <c r="D363">
        <v>5</v>
      </c>
      <c r="E363" s="6">
        <v>1296.279</v>
      </c>
      <c r="F363">
        <v>2019</v>
      </c>
      <c r="G363" s="6">
        <v>75.117999999999995</v>
      </c>
      <c r="H363" s="6">
        <v>6.2411651611328125</v>
      </c>
      <c r="I363" s="7">
        <v>7.5389156341552699</v>
      </c>
      <c r="J363" s="8">
        <v>10.125631636129873</v>
      </c>
      <c r="K363" s="9">
        <v>65.814895983374669</v>
      </c>
      <c r="L363" s="8">
        <v>43.300288246563362</v>
      </c>
      <c r="M363" s="8">
        <v>21.612384039848926</v>
      </c>
      <c r="N363" s="10">
        <v>2.0034943006160848</v>
      </c>
      <c r="O363" s="10" t="s">
        <v>1395</v>
      </c>
      <c r="P363" s="14">
        <v>43.552639960982226</v>
      </c>
      <c r="Q363" s="45">
        <v>3</v>
      </c>
      <c r="R363" s="7">
        <v>3.2311858628086711</v>
      </c>
      <c r="S363" s="7"/>
      <c r="T363" s="7"/>
      <c r="U363" s="35">
        <v>23676.4135788934</v>
      </c>
      <c r="V363" s="6"/>
    </row>
    <row r="364" spans="1:22">
      <c r="A364">
        <v>47</v>
      </c>
      <c r="B364" t="s">
        <v>20</v>
      </c>
      <c r="C364" t="s">
        <v>206</v>
      </c>
      <c r="D364">
        <v>4</v>
      </c>
      <c r="E364" s="6">
        <v>42705.368000000002</v>
      </c>
      <c r="F364">
        <v>2019</v>
      </c>
      <c r="G364" s="6">
        <v>76.474000000000004</v>
      </c>
      <c r="H364" s="6">
        <v>4.7446274757385254</v>
      </c>
      <c r="I364" s="7">
        <v>3.1959812641143799</v>
      </c>
      <c r="J364" s="8">
        <v>8.6290939507355855</v>
      </c>
      <c r="K364" s="9">
        <v>57.100125533021604</v>
      </c>
      <c r="L364" s="8">
        <v>34.585517796210297</v>
      </c>
      <c r="M364" s="8">
        <v>17.269449669808036</v>
      </c>
      <c r="N364" s="10">
        <v>2.0026994755180723</v>
      </c>
      <c r="O364" s="10" t="s">
        <v>1396</v>
      </c>
      <c r="P364" s="14">
        <v>43.535361782893546</v>
      </c>
      <c r="Q364" s="45">
        <v>1</v>
      </c>
      <c r="R364" s="7">
        <v>3.2311858628086711</v>
      </c>
      <c r="S364" s="7"/>
      <c r="T364" s="7"/>
      <c r="U364" s="35">
        <v>11627.279917739783</v>
      </c>
      <c r="V364" s="6"/>
    </row>
    <row r="365" spans="1:22">
      <c r="A365">
        <v>48</v>
      </c>
      <c r="B365" t="s">
        <v>90</v>
      </c>
      <c r="C365" t="s">
        <v>276</v>
      </c>
      <c r="D365">
        <v>7</v>
      </c>
      <c r="E365" s="6">
        <v>6323.643</v>
      </c>
      <c r="F365">
        <v>2019</v>
      </c>
      <c r="G365" s="6">
        <v>71.23</v>
      </c>
      <c r="H365" s="6">
        <v>5.6852207183837891</v>
      </c>
      <c r="I365" s="7">
        <v>4.3229570388793999</v>
      </c>
      <c r="J365" s="8">
        <v>9.5696871933808492</v>
      </c>
      <c r="K365" s="9">
        <v>58.981898211239411</v>
      </c>
      <c r="L365" s="8">
        <v>36.467290474428104</v>
      </c>
      <c r="M365" s="8">
        <v>18.396425444573055</v>
      </c>
      <c r="N365" s="10">
        <v>1.9823030612279058</v>
      </c>
      <c r="O365" s="10" t="s">
        <v>1397</v>
      </c>
      <c r="P365" s="14">
        <v>43.091977597672013</v>
      </c>
      <c r="Q365" s="45">
        <v>2</v>
      </c>
      <c r="R365" s="7">
        <v>3.2311858628086711</v>
      </c>
      <c r="S365" s="7"/>
      <c r="T365" s="7"/>
      <c r="U365" s="35">
        <v>5258.3666963114174</v>
      </c>
      <c r="V365" s="6"/>
    </row>
    <row r="366" spans="1:22">
      <c r="A366">
        <v>49</v>
      </c>
      <c r="B366" t="s">
        <v>147</v>
      </c>
      <c r="C366" t="s">
        <v>333</v>
      </c>
      <c r="D366">
        <v>3</v>
      </c>
      <c r="E366" s="6">
        <v>8575.5879999999997</v>
      </c>
      <c r="F366">
        <v>2019</v>
      </c>
      <c r="G366" s="6">
        <v>83.78</v>
      </c>
      <c r="H366" s="6">
        <v>7.694221019744873</v>
      </c>
      <c r="I366" s="7">
        <v>17.132957458496101</v>
      </c>
      <c r="J366" s="8">
        <v>11.578687494741933</v>
      </c>
      <c r="K366" s="9">
        <v>83.937831942467582</v>
      </c>
      <c r="L366" s="8">
        <v>61.423224205656275</v>
      </c>
      <c r="M366" s="8">
        <v>31.206425864189757</v>
      </c>
      <c r="N366" s="10">
        <v>1.9682877005194348</v>
      </c>
      <c r="O366" s="10" t="s">
        <v>1398</v>
      </c>
      <c r="P366" s="14">
        <v>42.787306923704222</v>
      </c>
      <c r="Q366" s="45">
        <v>3</v>
      </c>
      <c r="R366" s="7">
        <v>3.2311858628086711</v>
      </c>
      <c r="S366" s="7"/>
      <c r="T366" s="7"/>
      <c r="U366" s="35">
        <v>69923.931208995404</v>
      </c>
      <c r="V366" s="6"/>
    </row>
    <row r="367" spans="1:22">
      <c r="A367">
        <v>50</v>
      </c>
      <c r="B367" t="s">
        <v>163</v>
      </c>
      <c r="C367" t="s">
        <v>349</v>
      </c>
      <c r="D367">
        <v>7</v>
      </c>
      <c r="E367" s="6">
        <v>32976.947999999997</v>
      </c>
      <c r="F367">
        <v>2019</v>
      </c>
      <c r="G367" s="6">
        <v>71.343999999999994</v>
      </c>
      <c r="H367" s="6">
        <v>6.1540493965148926</v>
      </c>
      <c r="I367" s="7">
        <v>6.0158658027648899</v>
      </c>
      <c r="J367" s="8">
        <v>10.038515871511953</v>
      </c>
      <c r="K367" s="9">
        <v>61.970503370878653</v>
      </c>
      <c r="L367" s="8">
        <v>39.455895634067346</v>
      </c>
      <c r="M367" s="8">
        <v>20.089334208458546</v>
      </c>
      <c r="N367" s="10">
        <v>1.9640220638797763</v>
      </c>
      <c r="O367" s="10" t="s">
        <v>1399</v>
      </c>
      <c r="P367" s="14">
        <v>42.69457906482571</v>
      </c>
      <c r="Q367" s="45">
        <v>2</v>
      </c>
      <c r="R367" s="7">
        <v>3.2311858628086711</v>
      </c>
      <c r="S367" s="7"/>
      <c r="T367" s="7"/>
      <c r="U367" s="35">
        <v>7403.7427803632308</v>
      </c>
      <c r="V367" s="6"/>
    </row>
    <row r="368" spans="1:22">
      <c r="A368">
        <v>51</v>
      </c>
      <c r="B368" t="s">
        <v>33</v>
      </c>
      <c r="C368" t="s">
        <v>219</v>
      </c>
      <c r="D368">
        <v>7</v>
      </c>
      <c r="E368" s="6">
        <v>3360.7109999999998</v>
      </c>
      <c r="F368">
        <v>2019</v>
      </c>
      <c r="G368" s="6">
        <v>77.241</v>
      </c>
      <c r="H368" s="6">
        <v>6.0155224800109863</v>
      </c>
      <c r="I368" s="7">
        <v>8.2467765808105504</v>
      </c>
      <c r="J368" s="8">
        <v>9.8999889550080464</v>
      </c>
      <c r="K368" s="9">
        <v>66.166880005441186</v>
      </c>
      <c r="L368" s="8">
        <v>43.652272268629879</v>
      </c>
      <c r="M368" s="8">
        <v>22.320244986504207</v>
      </c>
      <c r="N368" s="10">
        <v>1.9557254992059427</v>
      </c>
      <c r="O368" s="10" t="s">
        <v>1400</v>
      </c>
      <c r="P368" s="14">
        <v>42.51422552249651</v>
      </c>
      <c r="Q368" s="45">
        <v>3</v>
      </c>
      <c r="R368" s="7">
        <v>3.2311858628086711</v>
      </c>
      <c r="S368" s="7"/>
      <c r="T368" s="7"/>
      <c r="U368" s="35">
        <v>14851.648587573334</v>
      </c>
      <c r="V368" s="6"/>
    </row>
    <row r="369" spans="1:22">
      <c r="A369">
        <v>52</v>
      </c>
      <c r="B369" t="s">
        <v>78</v>
      </c>
      <c r="C369" t="s">
        <v>264</v>
      </c>
      <c r="D369">
        <v>8</v>
      </c>
      <c r="E369" s="6">
        <v>269582.87800000003</v>
      </c>
      <c r="F369">
        <v>2019</v>
      </c>
      <c r="G369" s="6">
        <v>70.518000000000001</v>
      </c>
      <c r="H369" s="6">
        <v>5.3465127944946289</v>
      </c>
      <c r="I369" s="7">
        <v>3.2723758220672599</v>
      </c>
      <c r="J369" s="8">
        <v>9.230979269491689</v>
      </c>
      <c r="K369" s="9">
        <v>56.325599268188711</v>
      </c>
      <c r="L369" s="8">
        <v>33.810991531377404</v>
      </c>
      <c r="M369" s="8">
        <v>17.345844227760917</v>
      </c>
      <c r="N369" s="10">
        <v>1.9492272089740705</v>
      </c>
      <c r="O369" s="10" t="s">
        <v>1401</v>
      </c>
      <c r="P369" s="14">
        <v>42.3729634811003</v>
      </c>
      <c r="Q369" s="45">
        <v>2</v>
      </c>
      <c r="R369" s="7">
        <v>3.2311858628086711</v>
      </c>
      <c r="S369" s="7"/>
      <c r="T369" s="7"/>
      <c r="U369" s="35">
        <v>11857.789117041737</v>
      </c>
      <c r="V369" s="6"/>
    </row>
    <row r="370" spans="1:22">
      <c r="A370">
        <v>53</v>
      </c>
      <c r="B370" t="s">
        <v>128</v>
      </c>
      <c r="C370" t="s">
        <v>314</v>
      </c>
      <c r="D370">
        <v>7</v>
      </c>
      <c r="E370" s="6">
        <v>38493.601000000002</v>
      </c>
      <c r="F370">
        <v>2019</v>
      </c>
      <c r="G370" s="6">
        <v>77.927000000000007</v>
      </c>
      <c r="H370" s="6">
        <v>6.2420940399169922</v>
      </c>
      <c r="I370" s="7">
        <v>9.4453716278076207</v>
      </c>
      <c r="J370" s="8">
        <v>10.126560514914052</v>
      </c>
      <c r="K370" s="9">
        <v>68.2822743931589</v>
      </c>
      <c r="L370" s="8">
        <v>45.767666656347593</v>
      </c>
      <c r="M370" s="8">
        <v>23.518840033501277</v>
      </c>
      <c r="N370" s="10">
        <v>1.9460001679995316</v>
      </c>
      <c r="O370" s="10" t="s">
        <v>1402</v>
      </c>
      <c r="P370" s="14">
        <v>42.302812967739612</v>
      </c>
      <c r="Q370" s="45">
        <v>3</v>
      </c>
      <c r="R370" s="7">
        <v>3.2311858628086711</v>
      </c>
      <c r="S370" s="7"/>
      <c r="T370" s="7"/>
      <c r="U370" s="35">
        <v>33159.76442007412</v>
      </c>
      <c r="V370" s="6"/>
    </row>
    <row r="371" spans="1:22">
      <c r="A371">
        <v>54</v>
      </c>
      <c r="B371" t="s">
        <v>26</v>
      </c>
      <c r="C371" t="s">
        <v>212</v>
      </c>
      <c r="D371">
        <v>4</v>
      </c>
      <c r="E371" s="6">
        <v>1494.1880000000001</v>
      </c>
      <c r="F371">
        <v>2019</v>
      </c>
      <c r="G371" s="6">
        <v>80.019000000000005</v>
      </c>
      <c r="H371" s="6">
        <v>7.0980124473571777</v>
      </c>
      <c r="I371" s="7">
        <v>13.524939537048301</v>
      </c>
      <c r="J371" s="8">
        <v>10.982478922354238</v>
      </c>
      <c r="K371" s="9">
        <v>76.041654391013054</v>
      </c>
      <c r="L371" s="8">
        <v>53.527046654201747</v>
      </c>
      <c r="M371" s="8">
        <v>27.598407942741957</v>
      </c>
      <c r="N371" s="10">
        <v>1.9394976248359537</v>
      </c>
      <c r="O371" s="10" t="s">
        <v>1403</v>
      </c>
      <c r="P371" s="14">
        <v>42.161458474668699</v>
      </c>
      <c r="Q371" s="45">
        <v>3</v>
      </c>
      <c r="R371" s="7">
        <v>3.2311858628086711</v>
      </c>
      <c r="S371" s="7"/>
      <c r="T371" s="7"/>
      <c r="U371" s="35">
        <v>49768.976214213617</v>
      </c>
      <c r="V371" s="6"/>
    </row>
    <row r="372" spans="1:22">
      <c r="A372">
        <v>55</v>
      </c>
      <c r="B372" t="s">
        <v>75</v>
      </c>
      <c r="C372" t="s">
        <v>261</v>
      </c>
      <c r="D372">
        <v>7</v>
      </c>
      <c r="E372" s="6">
        <v>9771.7960000000003</v>
      </c>
      <c r="F372">
        <v>2019</v>
      </c>
      <c r="G372" s="6">
        <v>76.453999999999994</v>
      </c>
      <c r="H372" s="6">
        <v>6.0002598762512207</v>
      </c>
      <c r="I372" s="7">
        <v>8.08587741851807</v>
      </c>
      <c r="J372" s="8">
        <v>9.8847263512482808</v>
      </c>
      <c r="K372" s="9">
        <v>65.391744256801871</v>
      </c>
      <c r="L372" s="8">
        <v>42.877136519990565</v>
      </c>
      <c r="M372" s="8">
        <v>22.159345824211726</v>
      </c>
      <c r="N372" s="10">
        <v>1.9349459528332367</v>
      </c>
      <c r="O372" s="10" t="s">
        <v>1404</v>
      </c>
      <c r="P372" s="14">
        <v>42.062512681863666</v>
      </c>
      <c r="Q372" s="45">
        <v>3</v>
      </c>
      <c r="R372" s="7">
        <v>3.2311858628086711</v>
      </c>
      <c r="S372" s="7"/>
      <c r="T372" s="7"/>
      <c r="U372" s="35">
        <v>32645.663728836098</v>
      </c>
      <c r="V372" s="6"/>
    </row>
    <row r="373" spans="1:22">
      <c r="A373">
        <v>56</v>
      </c>
      <c r="B373" t="s">
        <v>148</v>
      </c>
      <c r="C373" t="s">
        <v>334</v>
      </c>
      <c r="D373">
        <v>8</v>
      </c>
      <c r="E373" s="6">
        <v>23777.737000000001</v>
      </c>
      <c r="F373">
        <v>2019</v>
      </c>
      <c r="G373" s="6">
        <v>80.650000000000006</v>
      </c>
      <c r="H373" s="6">
        <v>6.5370898246765137</v>
      </c>
      <c r="I373" s="7">
        <v>11.8811693191528</v>
      </c>
      <c r="J373" s="8">
        <v>10.421556299673574</v>
      </c>
      <c r="K373" s="9">
        <v>72.726888869795985</v>
      </c>
      <c r="L373" s="8">
        <v>50.212281132984678</v>
      </c>
      <c r="M373" s="8">
        <v>25.954637724846457</v>
      </c>
      <c r="N373" s="10">
        <v>1.9346169137593587</v>
      </c>
      <c r="O373" s="10" t="s">
        <v>1405</v>
      </c>
      <c r="P373" s="14">
        <v>42.05535991865726</v>
      </c>
      <c r="Q373" s="45">
        <v>3</v>
      </c>
      <c r="R373" s="7">
        <v>3.2311858628086711</v>
      </c>
      <c r="S373" s="7"/>
      <c r="T373" s="7"/>
      <c r="U373" s="35" t="s">
        <v>693</v>
      </c>
      <c r="V373" s="6"/>
    </row>
    <row r="374" spans="1:22">
      <c r="A374">
        <v>57</v>
      </c>
      <c r="B374" t="s">
        <v>116</v>
      </c>
      <c r="C374" t="s">
        <v>302</v>
      </c>
      <c r="D374">
        <v>2</v>
      </c>
      <c r="E374" s="6">
        <v>4959.0339999999997</v>
      </c>
      <c r="F374">
        <v>2019</v>
      </c>
      <c r="G374" s="6">
        <v>82.566999999999993</v>
      </c>
      <c r="H374" s="6">
        <v>7.205174446105957</v>
      </c>
      <c r="I374" s="7">
        <v>15.273048400878899</v>
      </c>
      <c r="J374" s="8">
        <v>11.089640921103017</v>
      </c>
      <c r="K374" s="9">
        <v>79.228612084680449</v>
      </c>
      <c r="L374" s="8">
        <v>56.714004347869142</v>
      </c>
      <c r="M374" s="8">
        <v>29.346516806572556</v>
      </c>
      <c r="N374" s="10">
        <v>1.9325634017038527</v>
      </c>
      <c r="O374" s="10" t="s">
        <v>1406</v>
      </c>
      <c r="P374" s="14">
        <v>42.010719975742774</v>
      </c>
      <c r="Q374" s="45">
        <v>3</v>
      </c>
      <c r="R374" s="7">
        <v>3.2311858628086711</v>
      </c>
      <c r="S374" s="7"/>
      <c r="T374" s="7"/>
      <c r="U374" s="35">
        <v>43272.566909079229</v>
      </c>
      <c r="V374" s="6"/>
    </row>
    <row r="375" spans="1:22">
      <c r="A375">
        <v>58</v>
      </c>
      <c r="B375" t="s">
        <v>162</v>
      </c>
      <c r="C375" t="s">
        <v>348</v>
      </c>
      <c r="D375">
        <v>1</v>
      </c>
      <c r="E375" s="6">
        <v>3428.4090000000001</v>
      </c>
      <c r="F375">
        <v>2019</v>
      </c>
      <c r="G375" s="6">
        <v>77.507999999999996</v>
      </c>
      <c r="H375" s="6">
        <v>6.600337028503418</v>
      </c>
      <c r="I375" s="7">
        <v>10.773138999939</v>
      </c>
      <c r="J375" s="8">
        <v>10.484803503500478</v>
      </c>
      <c r="K375" s="9">
        <v>70.317736928699077</v>
      </c>
      <c r="L375" s="8">
        <v>47.80312919188777</v>
      </c>
      <c r="M375" s="8">
        <v>24.846607405632657</v>
      </c>
      <c r="N375" s="10">
        <v>1.9239298312030693</v>
      </c>
      <c r="O375" s="10" t="s">
        <v>1407</v>
      </c>
      <c r="P375" s="14">
        <v>41.823040486221515</v>
      </c>
      <c r="Q375" s="45">
        <v>3</v>
      </c>
      <c r="R375" s="7">
        <v>3.2311858628086711</v>
      </c>
      <c r="S375" s="7"/>
      <c r="T375" s="7"/>
      <c r="U375" s="35">
        <v>23552.842731429049</v>
      </c>
      <c r="V375" s="6"/>
    </row>
    <row r="376" spans="1:22">
      <c r="A376">
        <v>59</v>
      </c>
      <c r="B376" t="s">
        <v>28</v>
      </c>
      <c r="C376" t="s">
        <v>214</v>
      </c>
      <c r="D376">
        <v>7</v>
      </c>
      <c r="E376" s="6">
        <v>9673.9709999999995</v>
      </c>
      <c r="F376">
        <v>2019</v>
      </c>
      <c r="G376" s="6">
        <v>74.215999999999994</v>
      </c>
      <c r="H376" s="6">
        <v>5.8214530944824219</v>
      </c>
      <c r="I376" s="7">
        <v>6.9345345497131303</v>
      </c>
      <c r="J376" s="8">
        <v>9.705919569479482</v>
      </c>
      <c r="K376" s="9">
        <v>62.329305890473755</v>
      </c>
      <c r="L376" s="8">
        <v>39.814698153662448</v>
      </c>
      <c r="M376" s="8">
        <v>21.008002955406788</v>
      </c>
      <c r="N376" s="10">
        <v>1.8952157536428478</v>
      </c>
      <c r="O376" s="10" t="s">
        <v>1408</v>
      </c>
      <c r="P376" s="14">
        <v>41.198844110216115</v>
      </c>
      <c r="Q376" s="45">
        <v>3</v>
      </c>
      <c r="R376" s="7">
        <v>3.2311858628086711</v>
      </c>
      <c r="S376" s="7"/>
      <c r="T376" s="7"/>
      <c r="U376" s="35">
        <v>19288.040687826382</v>
      </c>
      <c r="V376" s="6"/>
    </row>
    <row r="377" spans="1:22">
      <c r="A377">
        <v>60</v>
      </c>
      <c r="B377" t="s">
        <v>139</v>
      </c>
      <c r="C377" t="s">
        <v>325</v>
      </c>
      <c r="D377">
        <v>7</v>
      </c>
      <c r="E377" s="6">
        <v>5453.924</v>
      </c>
      <c r="F377">
        <v>2019</v>
      </c>
      <c r="G377" s="6">
        <v>77.685000000000002</v>
      </c>
      <c r="H377" s="6">
        <v>6.2434287071228027</v>
      </c>
      <c r="I377" s="7">
        <v>10.021715164184601</v>
      </c>
      <c r="J377" s="8">
        <v>10.127895182119863</v>
      </c>
      <c r="K377" s="9">
        <v>68.079197369270375</v>
      </c>
      <c r="L377" s="8">
        <v>45.564589632459068</v>
      </c>
      <c r="M377" s="8">
        <v>24.095183569878259</v>
      </c>
      <c r="N377" s="10">
        <v>1.8910247975624483</v>
      </c>
      <c r="O377" s="10" t="s">
        <v>1409</v>
      </c>
      <c r="P377" s="14">
        <v>41.107739682713721</v>
      </c>
      <c r="Q377" s="45">
        <v>3</v>
      </c>
      <c r="R377" s="7">
        <v>3.2311858628086711</v>
      </c>
      <c r="S377" s="7"/>
      <c r="T377" s="7"/>
      <c r="U377" s="35">
        <v>32056.299733325293</v>
      </c>
      <c r="V377" s="6"/>
    </row>
    <row r="378" spans="1:22">
      <c r="A378">
        <v>61</v>
      </c>
      <c r="B378" t="s">
        <v>85</v>
      </c>
      <c r="C378" t="s">
        <v>271</v>
      </c>
      <c r="D378">
        <v>8</v>
      </c>
      <c r="E378" s="6">
        <v>125791.677</v>
      </c>
      <c r="F378">
        <v>2019</v>
      </c>
      <c r="G378" s="6">
        <v>84.426000000000002</v>
      </c>
      <c r="H378" s="6">
        <v>5.9080390930175781</v>
      </c>
      <c r="I378" s="7">
        <v>11.8855333328247</v>
      </c>
      <c r="J378" s="8">
        <v>9.7925055680146382</v>
      </c>
      <c r="K378" s="9">
        <v>71.536567768980746</v>
      </c>
      <c r="L378" s="8">
        <v>49.021960032169439</v>
      </c>
      <c r="M378" s="8">
        <v>25.959001738518356</v>
      </c>
      <c r="N378" s="10">
        <v>1.8884377961048449</v>
      </c>
      <c r="O378" s="10" t="s">
        <v>1410</v>
      </c>
      <c r="P378" s="14">
        <v>41.051502565878955</v>
      </c>
      <c r="Q378" s="45">
        <v>3</v>
      </c>
      <c r="R378" s="7">
        <v>3.2311858628086711</v>
      </c>
      <c r="S378" s="7"/>
      <c r="T378" s="7"/>
      <c r="U378" s="35">
        <v>41654.327915269336</v>
      </c>
      <c r="V378" s="6"/>
    </row>
    <row r="379" spans="1:22">
      <c r="A379">
        <v>62</v>
      </c>
      <c r="B379" t="s">
        <v>96</v>
      </c>
      <c r="C379" t="s">
        <v>282</v>
      </c>
      <c r="D379">
        <v>4</v>
      </c>
      <c r="E379" s="6">
        <v>6569.0879999999997</v>
      </c>
      <c r="F379">
        <v>2019</v>
      </c>
      <c r="G379" s="6">
        <v>72.462999999999994</v>
      </c>
      <c r="H379" s="6">
        <v>5.3302221298217773</v>
      </c>
      <c r="I379" s="7">
        <v>4.6485867500305202</v>
      </c>
      <c r="J379" s="8">
        <v>9.2146886048188374</v>
      </c>
      <c r="K379" s="9">
        <v>57.777005927586153</v>
      </c>
      <c r="L379" s="8">
        <v>35.262398190774846</v>
      </c>
      <c r="M379" s="8">
        <v>18.722055155724178</v>
      </c>
      <c r="N379" s="10">
        <v>1.8834683424161123</v>
      </c>
      <c r="O379" s="10" t="s">
        <v>1411</v>
      </c>
      <c r="P379" s="14">
        <v>40.943474892807167</v>
      </c>
      <c r="Q379" s="45">
        <v>2</v>
      </c>
      <c r="R379" s="7">
        <v>3.2311858628086711</v>
      </c>
      <c r="S379" s="7"/>
      <c r="T379" s="7"/>
      <c r="U379" s="35">
        <v>22535.445619861668</v>
      </c>
      <c r="V379" s="6"/>
    </row>
    <row r="380" spans="1:22">
      <c r="A380">
        <v>63</v>
      </c>
      <c r="B380" t="s">
        <v>144</v>
      </c>
      <c r="C380" t="s">
        <v>330</v>
      </c>
      <c r="D380">
        <v>6</v>
      </c>
      <c r="E380" s="6">
        <v>21649.664000000001</v>
      </c>
      <c r="F380">
        <v>2019</v>
      </c>
      <c r="G380" s="6">
        <v>76.007999999999996</v>
      </c>
      <c r="H380" s="6">
        <v>4.2132992744445801</v>
      </c>
      <c r="I380" s="7">
        <v>2.2641069889068599</v>
      </c>
      <c r="J380" s="8">
        <v>8.0977657494416402</v>
      </c>
      <c r="K380" s="9">
        <v>53.257720405896507</v>
      </c>
      <c r="L380" s="8">
        <v>30.7431126690852</v>
      </c>
      <c r="M380" s="8">
        <v>16.337575394600517</v>
      </c>
      <c r="N380" s="10">
        <v>1.8817426653924203</v>
      </c>
      <c r="O380" s="10" t="s">
        <v>1412</v>
      </c>
      <c r="P380" s="14">
        <v>40.90596153922354</v>
      </c>
      <c r="Q380" s="45">
        <v>1</v>
      </c>
      <c r="R380" s="7">
        <v>3.2311858628086711</v>
      </c>
      <c r="S380" s="7"/>
      <c r="T380" s="7"/>
      <c r="U380" s="35">
        <v>13639.021885348246</v>
      </c>
      <c r="V380" s="6"/>
    </row>
    <row r="381" spans="1:22">
      <c r="A381">
        <v>64</v>
      </c>
      <c r="B381" t="s">
        <v>39</v>
      </c>
      <c r="C381" t="s">
        <v>225</v>
      </c>
      <c r="D381">
        <v>8</v>
      </c>
      <c r="E381" s="6">
        <v>16207.745999999999</v>
      </c>
      <c r="F381">
        <v>2019</v>
      </c>
      <c r="G381" s="6">
        <v>70.691999999999993</v>
      </c>
      <c r="H381" s="6">
        <v>4.9982848167419434</v>
      </c>
      <c r="I381" s="7">
        <v>2.9540536403656001</v>
      </c>
      <c r="J381" s="8">
        <v>8.8827512917390035</v>
      </c>
      <c r="K381" s="9">
        <v>54.334519413247676</v>
      </c>
      <c r="L381" s="8">
        <v>31.819911676436369</v>
      </c>
      <c r="M381" s="8">
        <v>17.027522046059257</v>
      </c>
      <c r="N381" s="10">
        <v>1.8687341346770165</v>
      </c>
      <c r="O381" s="10" t="s">
        <v>1413</v>
      </c>
      <c r="P381" s="14">
        <v>40.623177677799454</v>
      </c>
      <c r="Q381" s="45">
        <v>1</v>
      </c>
      <c r="R381" s="7">
        <v>3.2311858628086711</v>
      </c>
      <c r="S381" s="7"/>
      <c r="T381" s="7"/>
      <c r="U381" s="35">
        <v>4464.294449691407</v>
      </c>
      <c r="V381" s="6"/>
    </row>
    <row r="382" spans="1:22">
      <c r="A382">
        <v>65</v>
      </c>
      <c r="B382" t="s">
        <v>120</v>
      </c>
      <c r="C382" t="s">
        <v>306</v>
      </c>
      <c r="D382">
        <v>7</v>
      </c>
      <c r="E382" s="6">
        <v>2114.1759999999999</v>
      </c>
      <c r="F382">
        <v>2019</v>
      </c>
      <c r="G382" s="6">
        <v>77.293000000000006</v>
      </c>
      <c r="H382" s="6">
        <v>5.0154852867126465</v>
      </c>
      <c r="I382" s="7">
        <v>5.9509000778198198</v>
      </c>
      <c r="J382" s="8">
        <v>8.8999517617097066</v>
      </c>
      <c r="K382" s="9">
        <v>59.523145803320247</v>
      </c>
      <c r="L382" s="8">
        <v>37.00853806650894</v>
      </c>
      <c r="M382" s="8">
        <v>20.024368483513477</v>
      </c>
      <c r="N382" s="10">
        <v>1.8481750421731862</v>
      </c>
      <c r="O382" s="10" t="s">
        <v>1414</v>
      </c>
      <c r="P382" s="14">
        <v>40.176257138285813</v>
      </c>
      <c r="Q382" s="45">
        <v>2</v>
      </c>
      <c r="R382" s="7">
        <v>3.2311858628086711</v>
      </c>
      <c r="S382" s="7"/>
      <c r="T382" s="7"/>
      <c r="U382" s="35">
        <v>16773.081717702025</v>
      </c>
      <c r="V382" s="6"/>
    </row>
    <row r="383" spans="1:22">
      <c r="A383">
        <v>66</v>
      </c>
      <c r="B383" t="s">
        <v>154</v>
      </c>
      <c r="C383" t="s">
        <v>340</v>
      </c>
      <c r="D383">
        <v>4</v>
      </c>
      <c r="E383" s="6">
        <v>12049.314</v>
      </c>
      <c r="F383">
        <v>2019</v>
      </c>
      <c r="G383" s="6">
        <v>75.992999999999995</v>
      </c>
      <c r="H383" s="6">
        <v>4.3154797554016113</v>
      </c>
      <c r="I383" s="7">
        <v>3.40765476226807</v>
      </c>
      <c r="J383" s="8">
        <v>8.1999462303986714</v>
      </c>
      <c r="K383" s="9">
        <v>53.919102307116468</v>
      </c>
      <c r="L383" s="8">
        <v>31.404494570305161</v>
      </c>
      <c r="M383" s="8">
        <v>17.481123167961726</v>
      </c>
      <c r="N383" s="10">
        <v>1.7964803673405432</v>
      </c>
      <c r="O383" s="10" t="s">
        <v>1415</v>
      </c>
      <c r="P383" s="14">
        <v>39.052500729199039</v>
      </c>
      <c r="Q383" s="45">
        <v>2</v>
      </c>
      <c r="R383" s="7">
        <v>3.2311858628086711</v>
      </c>
      <c r="S383" s="7"/>
      <c r="T383" s="7"/>
      <c r="U383" s="35">
        <v>11113.802877822189</v>
      </c>
      <c r="V383" s="6"/>
    </row>
    <row r="384" spans="1:22">
      <c r="A384">
        <v>67</v>
      </c>
      <c r="B384" t="s">
        <v>155</v>
      </c>
      <c r="C384" t="s">
        <v>341</v>
      </c>
      <c r="D384">
        <v>4</v>
      </c>
      <c r="E384" s="6">
        <v>83481.683999999994</v>
      </c>
      <c r="F384">
        <v>2019</v>
      </c>
      <c r="G384" s="6">
        <v>77.831999999999994</v>
      </c>
      <c r="H384" s="6">
        <v>4.8720736503601074</v>
      </c>
      <c r="I384" s="7">
        <v>6.29831743240356</v>
      </c>
      <c r="J384" s="8">
        <v>8.7565401253571675</v>
      </c>
      <c r="K384" s="9">
        <v>58.972398466528709</v>
      </c>
      <c r="L384" s="8">
        <v>36.457790729717402</v>
      </c>
      <c r="M384" s="8">
        <v>20.371785838097217</v>
      </c>
      <c r="N384" s="10">
        <v>1.7896217356427238</v>
      </c>
      <c r="O384" s="10" t="s">
        <v>1416</v>
      </c>
      <c r="P384" s="14">
        <v>38.903405462560016</v>
      </c>
      <c r="Q384" s="45">
        <v>2</v>
      </c>
      <c r="R384" s="7">
        <v>3.2311858628086711</v>
      </c>
      <c r="S384" s="7"/>
      <c r="T384" s="7"/>
      <c r="U384" s="35">
        <v>28150.05894867027</v>
      </c>
      <c r="V384" s="6"/>
    </row>
    <row r="385" spans="1:22">
      <c r="A385">
        <v>68</v>
      </c>
      <c r="B385" t="s">
        <v>103</v>
      </c>
      <c r="C385" t="s">
        <v>289</v>
      </c>
      <c r="D385">
        <v>3</v>
      </c>
      <c r="E385" s="6">
        <v>503.63499999999999</v>
      </c>
      <c r="F385">
        <v>2019</v>
      </c>
      <c r="G385" s="6">
        <v>83.206999999999994</v>
      </c>
      <c r="H385" s="6">
        <v>6.7329773902893066</v>
      </c>
      <c r="I385" s="7">
        <v>16.0852165222168</v>
      </c>
      <c r="J385" s="8">
        <v>10.617443865286367</v>
      </c>
      <c r="K385" s="9">
        <v>76.44303058660131</v>
      </c>
      <c r="L385" s="8">
        <v>53.928422849790003</v>
      </c>
      <c r="M385" s="8">
        <v>30.158684927910457</v>
      </c>
      <c r="N385" s="10">
        <v>1.7881556499793452</v>
      </c>
      <c r="O385" s="10" t="s">
        <v>1417</v>
      </c>
      <c r="P385" s="14">
        <v>38.871535194184688</v>
      </c>
      <c r="Q385" s="45">
        <v>3</v>
      </c>
      <c r="R385" s="7">
        <v>3.2311858628086711</v>
      </c>
      <c r="S385" s="7"/>
      <c r="T385" s="7"/>
      <c r="U385" s="35">
        <v>45881.490254442688</v>
      </c>
      <c r="V385" s="6"/>
    </row>
    <row r="386" spans="1:22">
      <c r="A386">
        <v>69</v>
      </c>
      <c r="B386" t="s">
        <v>68</v>
      </c>
      <c r="C386" t="s">
        <v>254</v>
      </c>
      <c r="D386">
        <v>5</v>
      </c>
      <c r="E386" s="6">
        <v>31522.29</v>
      </c>
      <c r="F386">
        <v>2019</v>
      </c>
      <c r="G386" s="6">
        <v>64.739999999999995</v>
      </c>
      <c r="H386" s="6">
        <v>4.9668097496032715</v>
      </c>
      <c r="I386" s="7">
        <v>1.1499840021133401</v>
      </c>
      <c r="J386" s="8">
        <v>8.8512762246003316</v>
      </c>
      <c r="K386" s="9">
        <v>49.583439324278395</v>
      </c>
      <c r="L386" s="8">
        <v>27.068831587467088</v>
      </c>
      <c r="M386" s="8">
        <v>15.223452407806997</v>
      </c>
      <c r="N386" s="10">
        <v>1.7781007134482492</v>
      </c>
      <c r="O386" s="10" t="s">
        <v>1418</v>
      </c>
      <c r="P386" s="14">
        <v>38.652957566868906</v>
      </c>
      <c r="Q386" s="45">
        <v>1</v>
      </c>
      <c r="R386" s="7">
        <v>3.2311858628086711</v>
      </c>
      <c r="S386" s="7"/>
      <c r="T386" s="7"/>
      <c r="U386" s="35">
        <v>5345.9415922814487</v>
      </c>
      <c r="V386" s="6"/>
    </row>
    <row r="387" spans="1:22">
      <c r="A387">
        <v>70</v>
      </c>
      <c r="B387" t="s">
        <v>86</v>
      </c>
      <c r="C387" t="s">
        <v>272</v>
      </c>
      <c r="D387">
        <v>4</v>
      </c>
      <c r="E387" s="6">
        <v>10698.683000000001</v>
      </c>
      <c r="F387">
        <v>2019</v>
      </c>
      <c r="G387" s="6">
        <v>76.043999999999997</v>
      </c>
      <c r="H387" s="6">
        <v>4.4525480270385742</v>
      </c>
      <c r="I387" s="7">
        <v>4.2174968719482404</v>
      </c>
      <c r="J387" s="8">
        <v>8.3370145020356343</v>
      </c>
      <c r="K387" s="9">
        <v>54.857191438646268</v>
      </c>
      <c r="L387" s="8">
        <v>32.342583701834961</v>
      </c>
      <c r="M387" s="8">
        <v>18.290965277641895</v>
      </c>
      <c r="N387" s="10">
        <v>1.7682272756468009</v>
      </c>
      <c r="O387" s="10" t="s">
        <v>1419</v>
      </c>
      <c r="P387" s="14">
        <v>38.438325420617531</v>
      </c>
      <c r="Q387" s="45">
        <v>2</v>
      </c>
      <c r="R387" s="7">
        <v>3.2311858628086711</v>
      </c>
      <c r="S387" s="7"/>
      <c r="T387" s="7"/>
      <c r="U387" s="35">
        <v>9534.6609493486012</v>
      </c>
      <c r="V387" s="6"/>
    </row>
    <row r="388" spans="1:22">
      <c r="A388">
        <v>71</v>
      </c>
      <c r="B388" t="s">
        <v>76</v>
      </c>
      <c r="C388" t="s">
        <v>262</v>
      </c>
      <c r="D388">
        <v>3</v>
      </c>
      <c r="E388" s="6">
        <v>360.774</v>
      </c>
      <c r="F388">
        <v>2019</v>
      </c>
      <c r="G388" s="6">
        <v>82.403999999999996</v>
      </c>
      <c r="H388" s="6">
        <v>7.5325045585632324</v>
      </c>
      <c r="I388" s="7">
        <v>19.284824371337901</v>
      </c>
      <c r="J388" s="8">
        <v>11.416971033560293</v>
      </c>
      <c r="K388" s="9">
        <v>81.406156683624999</v>
      </c>
      <c r="L388" s="8">
        <v>58.891548946813693</v>
      </c>
      <c r="M388" s="8">
        <v>33.358292777031558</v>
      </c>
      <c r="N388" s="10">
        <v>1.7654245479661581</v>
      </c>
      <c r="O388" s="10" t="s">
        <v>1420</v>
      </c>
      <c r="P388" s="14">
        <v>38.377398773835367</v>
      </c>
      <c r="Q388" s="45">
        <v>3</v>
      </c>
      <c r="R388" s="7">
        <v>3.2311858628086711</v>
      </c>
      <c r="S388" s="7"/>
      <c r="T388" s="7"/>
      <c r="U388" s="35">
        <v>56584.168682721502</v>
      </c>
      <c r="V388" s="6"/>
    </row>
    <row r="389" spans="1:22">
      <c r="A389">
        <v>72</v>
      </c>
      <c r="B389" t="s">
        <v>66</v>
      </c>
      <c r="C389" t="s">
        <v>252</v>
      </c>
      <c r="D389">
        <v>7</v>
      </c>
      <c r="E389" s="6">
        <v>3770.8110000000001</v>
      </c>
      <c r="F389">
        <v>2019</v>
      </c>
      <c r="G389" s="6">
        <v>73.47</v>
      </c>
      <c r="H389" s="6">
        <v>4.8918356895446777</v>
      </c>
      <c r="I389" s="7">
        <v>4.8299322128295898</v>
      </c>
      <c r="J389" s="8">
        <v>8.7763021645417378</v>
      </c>
      <c r="K389" s="9">
        <v>55.792993829407827</v>
      </c>
      <c r="L389" s="8">
        <v>33.27838609259652</v>
      </c>
      <c r="M389" s="8">
        <v>18.903400618523246</v>
      </c>
      <c r="N389" s="10">
        <v>1.7604444176032208</v>
      </c>
      <c r="O389" s="10" t="s">
        <v>1421</v>
      </c>
      <c r="P389" s="14">
        <v>38.269139007591427</v>
      </c>
      <c r="Q389" s="45">
        <v>2</v>
      </c>
      <c r="R389" s="7">
        <v>3.2311858628086711</v>
      </c>
      <c r="S389" s="7"/>
      <c r="T389" s="7"/>
      <c r="U389" s="35">
        <v>14989.25816020377</v>
      </c>
      <c r="V389" s="6"/>
    </row>
    <row r="390" spans="1:22">
      <c r="A390">
        <v>73</v>
      </c>
      <c r="B390" t="s">
        <v>45</v>
      </c>
      <c r="C390" t="s">
        <v>231</v>
      </c>
      <c r="D390">
        <v>8</v>
      </c>
      <c r="E390" s="6">
        <v>1421864.031</v>
      </c>
      <c r="F390">
        <v>2019</v>
      </c>
      <c r="G390" s="6">
        <v>77.968000000000004</v>
      </c>
      <c r="H390" s="6">
        <v>5.1441202163696289</v>
      </c>
      <c r="I390" s="7">
        <v>8.0245523452758807</v>
      </c>
      <c r="J390" s="8">
        <v>9.028586691366689</v>
      </c>
      <c r="K390" s="9">
        <v>60.910789029924622</v>
      </c>
      <c r="L390" s="8">
        <v>38.396181293113315</v>
      </c>
      <c r="M390" s="8">
        <v>22.098020750969539</v>
      </c>
      <c r="N390" s="10">
        <v>1.7375393808257105</v>
      </c>
      <c r="O390" s="10" t="s">
        <v>1422</v>
      </c>
      <c r="P390" s="14">
        <v>37.771221534226413</v>
      </c>
      <c r="Q390" s="45">
        <v>3</v>
      </c>
      <c r="R390" s="7">
        <v>3.2311858628086711</v>
      </c>
      <c r="S390" s="7"/>
      <c r="T390" s="7"/>
      <c r="U390" s="35">
        <v>15977.763827987557</v>
      </c>
      <c r="V390" s="6"/>
    </row>
    <row r="391" spans="1:22">
      <c r="A391">
        <v>74</v>
      </c>
      <c r="B391" t="s">
        <v>92</v>
      </c>
      <c r="C391" t="s">
        <v>278</v>
      </c>
      <c r="D391">
        <v>7</v>
      </c>
      <c r="E391" s="6">
        <v>1916.5550000000001</v>
      </c>
      <c r="F391">
        <v>2019</v>
      </c>
      <c r="G391" s="6">
        <v>75.534000000000006</v>
      </c>
      <c r="H391" s="6">
        <v>5.9697537422180176</v>
      </c>
      <c r="I391" s="7">
        <v>10.0639600753784</v>
      </c>
      <c r="J391" s="8">
        <v>9.8542202172150777</v>
      </c>
      <c r="K391" s="9">
        <v>64.405477766796764</v>
      </c>
      <c r="L391" s="8">
        <v>41.890870029985457</v>
      </c>
      <c r="M391" s="8">
        <v>24.137428481072057</v>
      </c>
      <c r="N391" s="10">
        <v>1.7355150347865427</v>
      </c>
      <c r="O391" s="10" t="s">
        <v>1423</v>
      </c>
      <c r="P391" s="14">
        <v>37.727215612086674</v>
      </c>
      <c r="Q391" s="45">
        <v>3</v>
      </c>
      <c r="R391" s="7">
        <v>3.2311858628086711</v>
      </c>
      <c r="S391" s="7"/>
      <c r="T391" s="7"/>
      <c r="U391" s="35">
        <v>31038.679266874708</v>
      </c>
      <c r="V391" s="6"/>
    </row>
    <row r="392" spans="1:22">
      <c r="A392">
        <v>75</v>
      </c>
      <c r="B392" t="s">
        <v>36</v>
      </c>
      <c r="C392" t="s">
        <v>222</v>
      </c>
      <c r="D392">
        <v>7</v>
      </c>
      <c r="E392" s="6">
        <v>7052.5320000000002</v>
      </c>
      <c r="F392">
        <v>2019</v>
      </c>
      <c r="G392" s="6">
        <v>75.061999999999998</v>
      </c>
      <c r="H392" s="6">
        <v>5.1084380149841309</v>
      </c>
      <c r="I392" s="7">
        <v>6.6192193031311</v>
      </c>
      <c r="J392" s="8">
        <v>8.992904489981191</v>
      </c>
      <c r="K392" s="9">
        <v>58.408784917495424</v>
      </c>
      <c r="L392" s="8">
        <v>35.894177180684117</v>
      </c>
      <c r="M392" s="8">
        <v>20.692687708824756</v>
      </c>
      <c r="N392" s="10">
        <v>1.7346309810386025</v>
      </c>
      <c r="O392" s="10" t="s">
        <v>1424</v>
      </c>
      <c r="P392" s="14">
        <v>37.707997751283003</v>
      </c>
      <c r="Q392" s="45">
        <v>3</v>
      </c>
      <c r="R392" s="7">
        <v>3.2311858628086711</v>
      </c>
      <c r="S392" s="7"/>
      <c r="T392" s="7"/>
      <c r="U392" s="35">
        <v>23266.069315280343</v>
      </c>
      <c r="V392" s="6"/>
    </row>
    <row r="393" spans="1:22">
      <c r="A393">
        <v>76</v>
      </c>
      <c r="B393" t="s">
        <v>95</v>
      </c>
      <c r="C393" t="s">
        <v>281</v>
      </c>
      <c r="D393">
        <v>5</v>
      </c>
      <c r="E393" s="6">
        <v>4985.2889999999998</v>
      </c>
      <c r="F393">
        <v>2019</v>
      </c>
      <c r="G393" s="6">
        <v>61.103999999999999</v>
      </c>
      <c r="H393" s="6">
        <v>5.1214609146118164</v>
      </c>
      <c r="I393" s="7">
        <v>0.4309221804142</v>
      </c>
      <c r="J393" s="8">
        <v>9.0059273896088765</v>
      </c>
      <c r="K393" s="9">
        <v>47.616354301033645</v>
      </c>
      <c r="L393" s="8">
        <v>25.101746564222339</v>
      </c>
      <c r="M393" s="8">
        <v>14.504390586107856</v>
      </c>
      <c r="N393" s="10">
        <v>1.7306309020845392</v>
      </c>
      <c r="O393" s="10" t="s">
        <v>1425</v>
      </c>
      <c r="P393" s="14">
        <v>37.621042675619321</v>
      </c>
      <c r="Q393" s="45">
        <v>1</v>
      </c>
      <c r="R393" s="7">
        <v>3.2311858628086711</v>
      </c>
      <c r="S393" s="7"/>
      <c r="T393" s="7"/>
      <c r="U393" s="35">
        <v>1455.6376486721742</v>
      </c>
      <c r="V393" s="6"/>
    </row>
    <row r="394" spans="1:22">
      <c r="A394">
        <v>77</v>
      </c>
      <c r="B394" t="s">
        <v>97</v>
      </c>
      <c r="C394" t="s">
        <v>283</v>
      </c>
      <c r="D394">
        <v>7</v>
      </c>
      <c r="E394" s="6">
        <v>2849.0830000000001</v>
      </c>
      <c r="F394">
        <v>2019</v>
      </c>
      <c r="G394" s="6">
        <v>76.212000000000003</v>
      </c>
      <c r="H394" s="6">
        <v>6.0640978813171387</v>
      </c>
      <c r="I394" s="7">
        <v>10.9641380310059</v>
      </c>
      <c r="J394" s="8">
        <v>9.9485643563141988</v>
      </c>
      <c r="K394" s="9">
        <v>65.605738920557798</v>
      </c>
      <c r="L394" s="8">
        <v>43.091131183746491</v>
      </c>
      <c r="M394" s="8">
        <v>25.037606436699555</v>
      </c>
      <c r="N394" s="10">
        <v>1.7210563355043591</v>
      </c>
      <c r="O394" s="10" t="s">
        <v>1426</v>
      </c>
      <c r="P394" s="14">
        <v>37.412907493542285</v>
      </c>
      <c r="Q394" s="45">
        <v>3</v>
      </c>
      <c r="R394" s="7">
        <v>3.2311858628086711</v>
      </c>
      <c r="S394" s="7"/>
      <c r="T394" s="7"/>
      <c r="U394" s="35">
        <v>37184.453601321053</v>
      </c>
      <c r="V394" s="6"/>
    </row>
    <row r="395" spans="1:22">
      <c r="A395">
        <v>78</v>
      </c>
      <c r="B395" t="s">
        <v>23</v>
      </c>
      <c r="C395" t="s">
        <v>209</v>
      </c>
      <c r="D395">
        <v>2</v>
      </c>
      <c r="E395" s="6">
        <v>25357.17</v>
      </c>
      <c r="F395">
        <v>2019</v>
      </c>
      <c r="G395" s="6">
        <v>83.11</v>
      </c>
      <c r="H395" s="6">
        <v>7.2339949607849121</v>
      </c>
      <c r="I395" s="7">
        <v>19.571149826049801</v>
      </c>
      <c r="J395" s="8">
        <v>11.118461435781972</v>
      </c>
      <c r="K395" s="9">
        <v>79.956916097270266</v>
      </c>
      <c r="L395" s="8">
        <v>57.442308360458959</v>
      </c>
      <c r="M395" s="8">
        <v>33.644618231743458</v>
      </c>
      <c r="N395" s="10">
        <v>1.707325313213468</v>
      </c>
      <c r="O395" s="10" t="s">
        <v>1427</v>
      </c>
      <c r="P395" s="14">
        <v>37.114417864723521</v>
      </c>
      <c r="Q395" s="45">
        <v>3</v>
      </c>
      <c r="R395" s="7">
        <v>3.2311858628086711</v>
      </c>
      <c r="S395" s="7"/>
      <c r="T395" s="7"/>
      <c r="U395" s="35">
        <v>49379.09333378703</v>
      </c>
      <c r="V395" s="6"/>
    </row>
    <row r="396" spans="1:22">
      <c r="A396">
        <v>79</v>
      </c>
      <c r="B396" t="s">
        <v>25</v>
      </c>
      <c r="C396" t="s">
        <v>211</v>
      </c>
      <c r="D396">
        <v>7</v>
      </c>
      <c r="E396" s="6">
        <v>10232.753000000001</v>
      </c>
      <c r="F396">
        <v>2019</v>
      </c>
      <c r="G396" s="6">
        <v>73.102000000000004</v>
      </c>
      <c r="H396" s="6">
        <v>5.1733894348144531</v>
      </c>
      <c r="I396" s="7">
        <v>6.3405671119689897</v>
      </c>
      <c r="J396" s="8">
        <v>9.0578559098115132</v>
      </c>
      <c r="K396" s="9">
        <v>57.29447253794627</v>
      </c>
      <c r="L396" s="8">
        <v>34.779864801134963</v>
      </c>
      <c r="M396" s="8">
        <v>20.414035517662647</v>
      </c>
      <c r="N396" s="10">
        <v>1.7037231453351152</v>
      </c>
      <c r="O396" s="10" t="s">
        <v>1428</v>
      </c>
      <c r="P396" s="14">
        <v>37.036112715247093</v>
      </c>
      <c r="Q396" s="45">
        <v>2</v>
      </c>
      <c r="R396" s="7">
        <v>3.2311858628086711</v>
      </c>
      <c r="S396" s="7"/>
      <c r="T396" s="7"/>
      <c r="U396" s="35">
        <v>14442.040866801633</v>
      </c>
      <c r="V396" s="6"/>
    </row>
    <row r="397" spans="1:22">
      <c r="A397">
        <v>80</v>
      </c>
      <c r="B397" t="s">
        <v>125</v>
      </c>
      <c r="C397" t="s">
        <v>311</v>
      </c>
      <c r="D397">
        <v>1</v>
      </c>
      <c r="E397" s="6">
        <v>6530.0259999999998</v>
      </c>
      <c r="F397">
        <v>2019</v>
      </c>
      <c r="G397" s="6">
        <v>73.620999999999995</v>
      </c>
      <c r="H397" s="6">
        <v>5.652625560760498</v>
      </c>
      <c r="I397" s="7">
        <v>8.3836994171142596</v>
      </c>
      <c r="J397" s="8">
        <v>9.5370920357575582</v>
      </c>
      <c r="K397" s="9">
        <v>60.754121416117911</v>
      </c>
      <c r="L397" s="8">
        <v>38.239513679306604</v>
      </c>
      <c r="M397" s="8">
        <v>22.457167822807918</v>
      </c>
      <c r="N397" s="10">
        <v>1.7027754337067313</v>
      </c>
      <c r="O397" s="10" t="s">
        <v>1429</v>
      </c>
      <c r="P397" s="14">
        <v>37.015511037805261</v>
      </c>
      <c r="Q397" s="45">
        <v>3</v>
      </c>
      <c r="R397" s="7">
        <v>3.2311858628086711</v>
      </c>
      <c r="S397" s="7"/>
      <c r="T397" s="7"/>
      <c r="U397" s="35">
        <v>13609.723009190038</v>
      </c>
      <c r="V397" s="6"/>
    </row>
    <row r="398" spans="1:22">
      <c r="A398">
        <v>81</v>
      </c>
      <c r="B398" t="s">
        <v>118</v>
      </c>
      <c r="C398" t="s">
        <v>304</v>
      </c>
      <c r="D398">
        <v>5</v>
      </c>
      <c r="E398" s="6">
        <v>23443.393</v>
      </c>
      <c r="F398">
        <v>2019</v>
      </c>
      <c r="G398" s="6">
        <v>62.896999999999998</v>
      </c>
      <c r="H398" s="6">
        <v>5.0035443305969238</v>
      </c>
      <c r="I398" s="7">
        <v>1.15847587585449</v>
      </c>
      <c r="J398" s="8">
        <v>8.8880108055939839</v>
      </c>
      <c r="K398" s="9">
        <v>48.37183515222668</v>
      </c>
      <c r="L398" s="8">
        <v>25.857227415415373</v>
      </c>
      <c r="M398" s="8">
        <v>15.231944281548147</v>
      </c>
      <c r="N398" s="10">
        <v>1.6975657826387014</v>
      </c>
      <c r="O398" s="10" t="s">
        <v>1430</v>
      </c>
      <c r="P398" s="14">
        <v>36.902261872475229</v>
      </c>
      <c r="Q398" s="45">
        <v>1</v>
      </c>
      <c r="R398" s="7">
        <v>3.2311858628086711</v>
      </c>
      <c r="S398" s="7"/>
      <c r="T398" s="7"/>
      <c r="U398" s="35">
        <v>1217.4459864823393</v>
      </c>
      <c r="V398" s="6"/>
    </row>
    <row r="399" spans="1:22">
      <c r="A399">
        <v>82</v>
      </c>
      <c r="B399" t="s">
        <v>29</v>
      </c>
      <c r="C399" t="s">
        <v>215</v>
      </c>
      <c r="D399">
        <v>3</v>
      </c>
      <c r="E399" s="6">
        <v>11510.567999999999</v>
      </c>
      <c r="F399">
        <v>2019</v>
      </c>
      <c r="G399" s="6">
        <v>81.831000000000003</v>
      </c>
      <c r="H399" s="6">
        <v>6.7721381187438965</v>
      </c>
      <c r="I399" s="7">
        <v>17.189609527587901</v>
      </c>
      <c r="J399" s="8">
        <v>10.656604593740957</v>
      </c>
      <c r="K399" s="9">
        <v>75.456172016710994</v>
      </c>
      <c r="L399" s="8">
        <v>52.941564279899687</v>
      </c>
      <c r="M399" s="8">
        <v>31.263077933281558</v>
      </c>
      <c r="N399" s="10">
        <v>1.6934213705023582</v>
      </c>
      <c r="O399" s="10" t="s">
        <v>1431</v>
      </c>
      <c r="P399" s="14">
        <v>36.812169233045921</v>
      </c>
      <c r="Q399" s="45">
        <v>3</v>
      </c>
      <c r="R399" s="7">
        <v>3.2311858628086711</v>
      </c>
      <c r="S399" s="7"/>
      <c r="T399" s="7"/>
      <c r="U399" s="35">
        <v>51987.713914509477</v>
      </c>
      <c r="V399" s="6"/>
    </row>
    <row r="400" spans="1:22">
      <c r="A400">
        <v>83</v>
      </c>
      <c r="B400" t="s">
        <v>93</v>
      </c>
      <c r="C400" t="s">
        <v>279</v>
      </c>
      <c r="D400">
        <v>4</v>
      </c>
      <c r="E400" s="6">
        <v>5781.9070000000002</v>
      </c>
      <c r="F400">
        <v>2019</v>
      </c>
      <c r="G400" s="6">
        <v>79.236000000000004</v>
      </c>
      <c r="H400" s="6">
        <v>4.0242195129394531</v>
      </c>
      <c r="I400" s="7">
        <v>4.6787137985229501</v>
      </c>
      <c r="J400" s="8">
        <v>7.9086859879365132</v>
      </c>
      <c r="K400" s="9">
        <v>54.223173841343474</v>
      </c>
      <c r="L400" s="8">
        <v>31.708566104532167</v>
      </c>
      <c r="M400" s="8">
        <v>18.752182204216606</v>
      </c>
      <c r="N400" s="10">
        <v>1.6909267283784282</v>
      </c>
      <c r="O400" s="10" t="s">
        <v>1432</v>
      </c>
      <c r="P400" s="14">
        <v>36.757939854793328</v>
      </c>
      <c r="Q400" s="45">
        <v>2</v>
      </c>
      <c r="R400" s="7">
        <v>3.2311858628086711</v>
      </c>
      <c r="S400" s="7"/>
      <c r="T400" s="7"/>
      <c r="U400" s="35">
        <v>17185.047018369187</v>
      </c>
      <c r="V400" s="6"/>
    </row>
    <row r="401" spans="1:22">
      <c r="A401">
        <v>84</v>
      </c>
      <c r="B401" t="s">
        <v>157</v>
      </c>
      <c r="C401" t="s">
        <v>343</v>
      </c>
      <c r="D401">
        <v>5</v>
      </c>
      <c r="E401" s="6">
        <v>42949.08</v>
      </c>
      <c r="F401">
        <v>2019</v>
      </c>
      <c r="G401" s="6">
        <v>62.991</v>
      </c>
      <c r="H401" s="6">
        <v>4.9480514526367188</v>
      </c>
      <c r="I401" s="7">
        <v>1.13835120201111</v>
      </c>
      <c r="J401" s="8">
        <v>8.8325179276337789</v>
      </c>
      <c r="K401" s="9">
        <v>48.141663110226773</v>
      </c>
      <c r="L401" s="8">
        <v>25.627055373415466</v>
      </c>
      <c r="M401" s="8">
        <v>15.211819607704767</v>
      </c>
      <c r="N401" s="10">
        <v>1.6846804678406386</v>
      </c>
      <c r="O401" s="10" t="s">
        <v>1433</v>
      </c>
      <c r="P401" s="14">
        <v>36.622156520535185</v>
      </c>
      <c r="Q401" s="45">
        <v>1</v>
      </c>
      <c r="R401" s="7">
        <v>3.2311858628086711</v>
      </c>
      <c r="S401" s="7"/>
      <c r="T401" s="7"/>
      <c r="U401" s="35">
        <v>2250.014921646859</v>
      </c>
      <c r="V401" s="6"/>
    </row>
    <row r="402" spans="1:22">
      <c r="A402">
        <v>85</v>
      </c>
      <c r="B402" t="s">
        <v>48</v>
      </c>
      <c r="C402" t="s">
        <v>234</v>
      </c>
      <c r="D402">
        <v>5</v>
      </c>
      <c r="E402" s="6">
        <v>5570.7330000000002</v>
      </c>
      <c r="F402">
        <v>2019</v>
      </c>
      <c r="G402" s="6">
        <v>62.747</v>
      </c>
      <c r="H402" s="6">
        <v>5.2126226425170898</v>
      </c>
      <c r="I402" s="7">
        <v>1.9436793327331501</v>
      </c>
      <c r="J402" s="8">
        <v>9.0970891175141499</v>
      </c>
      <c r="K402" s="9">
        <v>49.391643173541539</v>
      </c>
      <c r="L402" s="8">
        <v>26.877035436730232</v>
      </c>
      <c r="M402" s="8">
        <v>16.017147738426807</v>
      </c>
      <c r="N402" s="10">
        <v>1.678016328228616</v>
      </c>
      <c r="O402" s="10" t="s">
        <v>1434</v>
      </c>
      <c r="P402" s="14">
        <v>36.477289188952113</v>
      </c>
      <c r="Q402" s="45">
        <v>1</v>
      </c>
      <c r="R402" s="7">
        <v>3.2311858628086711</v>
      </c>
      <c r="S402" s="7"/>
      <c r="T402" s="7"/>
      <c r="U402" s="35">
        <v>3695.0616935700036</v>
      </c>
      <c r="V402" s="6"/>
    </row>
    <row r="403" spans="1:22">
      <c r="A403">
        <v>86</v>
      </c>
      <c r="B403" s="12" t="s">
        <v>142</v>
      </c>
      <c r="C403" t="s">
        <v>328</v>
      </c>
      <c r="D403">
        <v>8</v>
      </c>
      <c r="E403" s="6">
        <v>51803.828999999998</v>
      </c>
      <c r="F403">
        <v>2019</v>
      </c>
      <c r="G403" s="6">
        <v>83.656000000000006</v>
      </c>
      <c r="H403" s="6">
        <v>5.9028167724609375</v>
      </c>
      <c r="I403" s="7">
        <v>14.735542297363301</v>
      </c>
      <c r="J403" s="8">
        <v>9.7872832474579976</v>
      </c>
      <c r="K403" s="9">
        <v>70.846322376440611</v>
      </c>
      <c r="L403" s="8">
        <v>48.331714639629304</v>
      </c>
      <c r="M403" s="8">
        <v>28.809010703056956</v>
      </c>
      <c r="N403" s="10">
        <v>1.6776596439842613</v>
      </c>
      <c r="O403" s="10" t="s">
        <v>1435</v>
      </c>
      <c r="P403" s="14">
        <v>36.469535465635126</v>
      </c>
      <c r="Q403" s="45">
        <v>3</v>
      </c>
      <c r="R403" s="7">
        <v>3.2311858628086711</v>
      </c>
      <c r="S403" s="7"/>
      <c r="T403" s="7"/>
      <c r="U403" s="35">
        <v>42758.590368609162</v>
      </c>
      <c r="V403" s="6"/>
    </row>
    <row r="404" spans="1:22">
      <c r="A404">
        <v>87</v>
      </c>
      <c r="B404" t="s">
        <v>32</v>
      </c>
      <c r="C404" t="s">
        <v>218</v>
      </c>
      <c r="D404">
        <v>1</v>
      </c>
      <c r="E404" s="6">
        <v>11777.315000000001</v>
      </c>
      <c r="F404">
        <v>2019</v>
      </c>
      <c r="G404" s="6">
        <v>67.840999999999994</v>
      </c>
      <c r="H404" s="6">
        <v>5.6742706298828125</v>
      </c>
      <c r="I404" s="7">
        <v>5.9843888282775897</v>
      </c>
      <c r="J404" s="8">
        <v>9.5587371048798726</v>
      </c>
      <c r="K404" s="9">
        <v>56.111362850587938</v>
      </c>
      <c r="L404" s="8">
        <v>33.596755113776631</v>
      </c>
      <c r="M404" s="8">
        <v>20.057857233971248</v>
      </c>
      <c r="N404" s="10">
        <v>1.6749922348073678</v>
      </c>
      <c r="O404" s="10" t="s">
        <v>1436</v>
      </c>
      <c r="P404" s="14">
        <v>36.411550418473205</v>
      </c>
      <c r="Q404" s="45">
        <v>2</v>
      </c>
      <c r="R404" s="7">
        <v>3.2311858628086711</v>
      </c>
      <c r="S404" s="7"/>
      <c r="T404" s="7"/>
      <c r="U404" s="35">
        <v>8528.7488036082923</v>
      </c>
      <c r="V404" s="6"/>
    </row>
    <row r="405" spans="1:22">
      <c r="A405">
        <v>88</v>
      </c>
      <c r="B405" t="s">
        <v>41</v>
      </c>
      <c r="C405" t="s">
        <v>227</v>
      </c>
      <c r="D405">
        <v>2</v>
      </c>
      <c r="E405" s="6">
        <v>37522.584000000003</v>
      </c>
      <c r="F405">
        <v>2019</v>
      </c>
      <c r="G405" s="6">
        <v>82.363</v>
      </c>
      <c r="H405" s="6">
        <v>7.1090764999389648</v>
      </c>
      <c r="I405" s="7">
        <v>19.415744781494102</v>
      </c>
      <c r="J405" s="8">
        <v>10.993542974936025</v>
      </c>
      <c r="K405" s="9">
        <v>78.347996334612873</v>
      </c>
      <c r="L405" s="8">
        <v>55.833388597801566</v>
      </c>
      <c r="M405" s="8">
        <v>33.489213187187758</v>
      </c>
      <c r="N405" s="10">
        <v>1.6672051470938172</v>
      </c>
      <c r="O405" s="10" t="s">
        <v>1437</v>
      </c>
      <c r="P405" s="14">
        <v>36.242272059443899</v>
      </c>
      <c r="Q405" s="45">
        <v>3</v>
      </c>
      <c r="R405" s="7">
        <v>3.2311858628086711</v>
      </c>
      <c r="S405" s="7"/>
      <c r="T405" s="7"/>
      <c r="U405" s="35">
        <v>49175.677050069593</v>
      </c>
      <c r="V405" s="6"/>
    </row>
    <row r="406" spans="1:22">
      <c r="A406">
        <v>89</v>
      </c>
      <c r="B406" t="s">
        <v>136</v>
      </c>
      <c r="C406" t="s">
        <v>322</v>
      </c>
      <c r="D406">
        <v>7</v>
      </c>
      <c r="E406" s="6">
        <v>7401.0559999999996</v>
      </c>
      <c r="F406">
        <v>2019</v>
      </c>
      <c r="G406" s="6">
        <v>76.703999999999994</v>
      </c>
      <c r="H406" s="6">
        <v>6.2414073944091797</v>
      </c>
      <c r="I406" s="7">
        <v>12.9812450408935</v>
      </c>
      <c r="J406" s="8">
        <v>10.12587386940624</v>
      </c>
      <c r="K406" s="9">
        <v>67.206083096855664</v>
      </c>
      <c r="L406" s="8">
        <v>44.691475360044358</v>
      </c>
      <c r="M406" s="8">
        <v>27.054713446587158</v>
      </c>
      <c r="N406" s="10">
        <v>1.6518923938439276</v>
      </c>
      <c r="O406" s="10" t="s">
        <v>1438</v>
      </c>
      <c r="P406" s="14">
        <v>35.909398225513492</v>
      </c>
      <c r="Q406" s="45">
        <v>3</v>
      </c>
      <c r="R406" s="7">
        <v>3.2311858628086711</v>
      </c>
      <c r="S406" s="7"/>
      <c r="T406" s="7"/>
      <c r="U406" s="35">
        <v>18306.811897496947</v>
      </c>
      <c r="V406" s="6"/>
    </row>
    <row r="407" spans="1:22">
      <c r="A407">
        <v>90</v>
      </c>
      <c r="B407" t="s">
        <v>60</v>
      </c>
      <c r="C407" t="s">
        <v>246</v>
      </c>
      <c r="D407">
        <v>7</v>
      </c>
      <c r="E407" s="6">
        <v>1327.039</v>
      </c>
      <c r="F407">
        <v>2019</v>
      </c>
      <c r="G407" s="6">
        <v>78.668999999999997</v>
      </c>
      <c r="H407" s="6">
        <v>6.0346412658691406</v>
      </c>
      <c r="I407" s="7">
        <v>13.322816848754901</v>
      </c>
      <c r="J407" s="8">
        <v>9.9191077408662007</v>
      </c>
      <c r="K407" s="9">
        <v>67.520289561370461</v>
      </c>
      <c r="L407" s="8">
        <v>45.005681824559154</v>
      </c>
      <c r="M407" s="8">
        <v>27.396285254448557</v>
      </c>
      <c r="N407" s="10">
        <v>1.6427658496967656</v>
      </c>
      <c r="O407" s="10" t="s">
        <v>1439</v>
      </c>
      <c r="P407" s="14">
        <v>35.711002307338369</v>
      </c>
      <c r="Q407" s="45">
        <v>3</v>
      </c>
      <c r="R407" s="7">
        <v>3.2311858628086711</v>
      </c>
      <c r="S407" s="7"/>
      <c r="T407" s="7"/>
      <c r="U407" s="35">
        <v>36153.4319482746</v>
      </c>
      <c r="V407" s="6"/>
    </row>
    <row r="408" spans="1:22">
      <c r="A408">
        <v>91</v>
      </c>
      <c r="B408" t="s">
        <v>51</v>
      </c>
      <c r="C408" t="s">
        <v>237</v>
      </c>
      <c r="D408">
        <v>5</v>
      </c>
      <c r="E408" s="6">
        <v>26147.550999999999</v>
      </c>
      <c r="F408">
        <v>2019</v>
      </c>
      <c r="G408" s="6">
        <v>59.319000000000003</v>
      </c>
      <c r="H408" s="6">
        <v>5.3920121192932129</v>
      </c>
      <c r="I408" s="7">
        <v>1.2371138334274301</v>
      </c>
      <c r="J408" s="8">
        <v>9.276478594290273</v>
      </c>
      <c r="K408" s="9">
        <v>47.614039368493493</v>
      </c>
      <c r="L408" s="8">
        <v>25.099431631682187</v>
      </c>
      <c r="M408" s="8">
        <v>15.310582239121086</v>
      </c>
      <c r="N408" s="10">
        <v>1.6393518704696259</v>
      </c>
      <c r="O408" s="10" t="s">
        <v>1440</v>
      </c>
      <c r="P408" s="14">
        <v>35.636788066714793</v>
      </c>
      <c r="Q408" s="45">
        <v>1</v>
      </c>
      <c r="R408" s="7">
        <v>3.2311858628086711</v>
      </c>
      <c r="S408" s="7"/>
      <c r="T408" s="7"/>
      <c r="U408" s="35">
        <v>5132.3415694298055</v>
      </c>
      <c r="V408" s="6"/>
    </row>
    <row r="409" spans="1:22">
      <c r="A409">
        <v>92</v>
      </c>
      <c r="B409" t="s">
        <v>58</v>
      </c>
      <c r="C409" t="s">
        <v>244</v>
      </c>
      <c r="D409">
        <v>4</v>
      </c>
      <c r="E409" s="6">
        <v>105618.671</v>
      </c>
      <c r="F409">
        <v>2019</v>
      </c>
      <c r="G409" s="6">
        <v>71.358000000000004</v>
      </c>
      <c r="H409" s="6">
        <v>4.3278317451477051</v>
      </c>
      <c r="I409" s="7">
        <v>3.2210216522216801</v>
      </c>
      <c r="J409" s="8">
        <v>8.2122982201447652</v>
      </c>
      <c r="K409" s="9">
        <v>50.706710798817817</v>
      </c>
      <c r="L409" s="8">
        <v>28.19210306200651</v>
      </c>
      <c r="M409" s="8">
        <v>17.294490057915336</v>
      </c>
      <c r="N409" s="10">
        <v>1.630120516279898</v>
      </c>
      <c r="O409" s="10" t="s">
        <v>1441</v>
      </c>
      <c r="P409" s="14">
        <v>35.436113752216421</v>
      </c>
      <c r="Q409" s="45">
        <v>1</v>
      </c>
      <c r="R409" s="7">
        <v>3.2311858628086711</v>
      </c>
      <c r="S409" s="7"/>
      <c r="T409" s="7"/>
      <c r="U409" s="35">
        <v>11780.962096502779</v>
      </c>
      <c r="V409" s="6"/>
    </row>
    <row r="410" spans="1:22">
      <c r="A410">
        <v>93</v>
      </c>
      <c r="B410" t="s">
        <v>165</v>
      </c>
      <c r="C410" t="s">
        <v>351</v>
      </c>
      <c r="D410">
        <v>1</v>
      </c>
      <c r="E410" s="6">
        <v>28971.683000000001</v>
      </c>
      <c r="F410">
        <v>2019</v>
      </c>
      <c r="G410" s="6">
        <v>72.161000000000001</v>
      </c>
      <c r="H410" s="6">
        <v>5.080803394317627</v>
      </c>
      <c r="I410" s="7">
        <v>6.5223727226257298</v>
      </c>
      <c r="J410" s="8">
        <v>8.9652698693146871</v>
      </c>
      <c r="K410" s="9">
        <v>55.978849561811352</v>
      </c>
      <c r="L410" s="8">
        <v>33.464241825000045</v>
      </c>
      <c r="M410" s="8">
        <v>20.595841128319385</v>
      </c>
      <c r="N410" s="10">
        <v>1.6248057856198233</v>
      </c>
      <c r="O410" s="10" t="s">
        <v>1442</v>
      </c>
      <c r="P410" s="14">
        <v>35.320580331004962</v>
      </c>
      <c r="Q410" s="45">
        <v>3</v>
      </c>
      <c r="R410" s="7">
        <v>3.2311858628086711</v>
      </c>
      <c r="S410" s="7"/>
      <c r="T410" s="7"/>
      <c r="U410" s="35" t="s">
        <v>693</v>
      </c>
      <c r="V410" s="6"/>
    </row>
    <row r="411" spans="1:22">
      <c r="A411">
        <v>94</v>
      </c>
      <c r="B411" t="s">
        <v>101</v>
      </c>
      <c r="C411" t="s">
        <v>287</v>
      </c>
      <c r="D411">
        <v>8</v>
      </c>
      <c r="E411" s="6">
        <v>32804.019999999997</v>
      </c>
      <c r="F411">
        <v>2019</v>
      </c>
      <c r="G411" s="6">
        <v>75.760000000000005</v>
      </c>
      <c r="H411" s="6">
        <v>5.4279541969299316</v>
      </c>
      <c r="I411" s="7">
        <v>9.7337484359741193</v>
      </c>
      <c r="J411" s="8">
        <v>9.3124206719269917</v>
      </c>
      <c r="K411" s="9">
        <v>61.046477738638877</v>
      </c>
      <c r="L411" s="8">
        <v>38.531870001827571</v>
      </c>
      <c r="M411" s="8">
        <v>23.807216841667774</v>
      </c>
      <c r="N411" s="10">
        <v>1.6184953603811627</v>
      </c>
      <c r="O411" s="10" t="s">
        <v>1443</v>
      </c>
      <c r="P411" s="14">
        <v>35.183402162673978</v>
      </c>
      <c r="Q411" s="45">
        <v>3</v>
      </c>
      <c r="R411" s="7">
        <v>3.2311858628086711</v>
      </c>
      <c r="S411" s="7"/>
      <c r="T411" s="7"/>
      <c r="U411" s="35">
        <v>27674.397489570947</v>
      </c>
      <c r="V411" s="6"/>
    </row>
    <row r="412" spans="1:22">
      <c r="A412">
        <v>95</v>
      </c>
      <c r="B412" t="s">
        <v>62</v>
      </c>
      <c r="C412" t="s">
        <v>248</v>
      </c>
      <c r="D412">
        <v>5</v>
      </c>
      <c r="E412" s="6">
        <v>114120.594</v>
      </c>
      <c r="F412">
        <v>2019</v>
      </c>
      <c r="G412" s="6">
        <v>65.837999999999994</v>
      </c>
      <c r="H412" s="6">
        <v>4.0995550155639648</v>
      </c>
      <c r="I412" s="7">
        <v>0.20361939072609</v>
      </c>
      <c r="J412" s="8">
        <v>7.9840214905610249</v>
      </c>
      <c r="K412" s="9">
        <v>45.483762768828882</v>
      </c>
      <c r="L412" s="8">
        <v>22.969155032017575</v>
      </c>
      <c r="M412" s="8">
        <v>14.277087796419746</v>
      </c>
      <c r="N412" s="10">
        <v>1.6088123404114341</v>
      </c>
      <c r="O412" s="10" t="s">
        <v>1444</v>
      </c>
      <c r="P412" s="14">
        <v>34.972909383958857</v>
      </c>
      <c r="Q412" s="45">
        <v>1</v>
      </c>
      <c r="R412" s="7">
        <v>3.2311858628086711</v>
      </c>
      <c r="S412" s="7"/>
      <c r="T412" s="7"/>
      <c r="U412" s="35">
        <v>2181.6588770326325</v>
      </c>
      <c r="V412" s="6"/>
    </row>
    <row r="413" spans="1:22">
      <c r="A413">
        <v>96</v>
      </c>
      <c r="B413" t="s">
        <v>99</v>
      </c>
      <c r="C413" t="s">
        <v>285</v>
      </c>
      <c r="D413">
        <v>5</v>
      </c>
      <c r="E413" s="6">
        <v>27533.133999999998</v>
      </c>
      <c r="F413">
        <v>2019</v>
      </c>
      <c r="G413" s="6">
        <v>65.882000000000005</v>
      </c>
      <c r="H413" s="6">
        <v>4.3390874862670898</v>
      </c>
      <c r="I413" s="7">
        <v>1.1478099822998</v>
      </c>
      <c r="J413" s="8">
        <v>8.2235539612641499</v>
      </c>
      <c r="K413" s="9">
        <v>46.879652100986377</v>
      </c>
      <c r="L413" s="8">
        <v>24.36504436417507</v>
      </c>
      <c r="M413" s="8">
        <v>15.221278387993456</v>
      </c>
      <c r="N413" s="10">
        <v>1.6007226031286712</v>
      </c>
      <c r="O413" s="10" t="s">
        <v>1445</v>
      </c>
      <c r="P413" s="14">
        <v>34.797051925743595</v>
      </c>
      <c r="Q413" s="45">
        <v>1</v>
      </c>
      <c r="R413" s="7">
        <v>3.2311858628086711</v>
      </c>
      <c r="S413" s="7"/>
      <c r="T413" s="7"/>
      <c r="U413" s="35">
        <v>1585.4716511094218</v>
      </c>
      <c r="V413" s="6"/>
    </row>
    <row r="414" spans="1:22">
      <c r="A414">
        <v>97</v>
      </c>
      <c r="B414" t="s">
        <v>109</v>
      </c>
      <c r="C414" t="s">
        <v>295</v>
      </c>
      <c r="D414">
        <v>7</v>
      </c>
      <c r="E414" s="6">
        <v>630.39599999999996</v>
      </c>
      <c r="F414">
        <v>2019</v>
      </c>
      <c r="G414" s="6">
        <v>77.040000000000006</v>
      </c>
      <c r="H414" s="6">
        <v>5.3860249519348145</v>
      </c>
      <c r="I414" s="7">
        <v>10.4983463287353</v>
      </c>
      <c r="J414" s="8">
        <v>9.2704914269318746</v>
      </c>
      <c r="K414" s="9">
        <v>61.79837986687334</v>
      </c>
      <c r="L414" s="8">
        <v>39.283772130062033</v>
      </c>
      <c r="M414" s="8">
        <v>24.571814734428955</v>
      </c>
      <c r="N414" s="10">
        <v>1.5987330424976436</v>
      </c>
      <c r="O414" s="10" t="s">
        <v>1446</v>
      </c>
      <c r="P414" s="14">
        <v>34.753802180627254</v>
      </c>
      <c r="Q414" s="45">
        <v>3</v>
      </c>
      <c r="R414" s="7">
        <v>3.2311858628086711</v>
      </c>
      <c r="S414" s="7"/>
      <c r="T414" s="7"/>
      <c r="U414" s="35">
        <v>21533.963774298038</v>
      </c>
      <c r="V414" s="6"/>
    </row>
    <row r="415" spans="1:22">
      <c r="A415">
        <v>98</v>
      </c>
      <c r="B415" t="s">
        <v>53</v>
      </c>
      <c r="C415" t="s">
        <v>239</v>
      </c>
      <c r="D415">
        <v>3</v>
      </c>
      <c r="E415" s="6">
        <v>1228.836</v>
      </c>
      <c r="F415">
        <v>2019</v>
      </c>
      <c r="G415" s="6">
        <v>81.397000000000006</v>
      </c>
      <c r="H415" s="6">
        <v>6.1368327140808105</v>
      </c>
      <c r="I415" s="7">
        <v>16.188980102539102</v>
      </c>
      <c r="J415" s="8">
        <v>10.021299189077871</v>
      </c>
      <c r="K415" s="9">
        <v>70.581435328253164</v>
      </c>
      <c r="L415" s="8">
        <v>48.066827591441857</v>
      </c>
      <c r="M415" s="8">
        <v>30.262448508232758</v>
      </c>
      <c r="N415" s="10">
        <v>1.5883324040473956</v>
      </c>
      <c r="O415" s="10" t="s">
        <v>1447</v>
      </c>
      <c r="P415" s="14">
        <v>34.527709567511906</v>
      </c>
      <c r="Q415" s="45">
        <v>3</v>
      </c>
      <c r="R415" s="7">
        <v>3.2311858628086711</v>
      </c>
      <c r="S415" s="7"/>
      <c r="T415" s="7"/>
      <c r="U415" s="35">
        <v>41739.46484375</v>
      </c>
      <c r="V415" s="6"/>
    </row>
    <row r="416" spans="1:22">
      <c r="A416">
        <v>99</v>
      </c>
      <c r="B416" t="s">
        <v>158</v>
      </c>
      <c r="C416" t="s">
        <v>344</v>
      </c>
      <c r="D416">
        <v>7</v>
      </c>
      <c r="E416" s="6">
        <v>44211.093999999997</v>
      </c>
      <c r="F416">
        <v>2019</v>
      </c>
      <c r="G416" s="6">
        <v>74.536000000000001</v>
      </c>
      <c r="H416" s="6">
        <v>4.7017621994018555</v>
      </c>
      <c r="I416" s="7">
        <v>6.6649432182312003</v>
      </c>
      <c r="J416" s="8">
        <v>8.5862286743989156</v>
      </c>
      <c r="K416" s="9">
        <v>55.376638832463534</v>
      </c>
      <c r="L416" s="8">
        <v>32.862031095652227</v>
      </c>
      <c r="M416" s="8">
        <v>20.738411623924858</v>
      </c>
      <c r="N416" s="10">
        <v>1.5845973014510408</v>
      </c>
      <c r="O416" s="10" t="s">
        <v>1448</v>
      </c>
      <c r="P416" s="14">
        <v>34.446514637959901</v>
      </c>
      <c r="Q416" s="45">
        <v>3</v>
      </c>
      <c r="R416" s="7">
        <v>3.2311858628086711</v>
      </c>
      <c r="S416" s="7"/>
      <c r="T416" s="7"/>
      <c r="U416" s="35">
        <v>12804.955078125</v>
      </c>
      <c r="V416" s="6"/>
    </row>
    <row r="417" spans="1:22">
      <c r="A417">
        <v>100</v>
      </c>
      <c r="B417" t="s">
        <v>40</v>
      </c>
      <c r="C417" t="s">
        <v>226</v>
      </c>
      <c r="D417">
        <v>5</v>
      </c>
      <c r="E417" s="6">
        <v>25782.341</v>
      </c>
      <c r="F417">
        <v>2019</v>
      </c>
      <c r="G417" s="6">
        <v>61.584000000000003</v>
      </c>
      <c r="H417" s="6">
        <v>4.9367375373840332</v>
      </c>
      <c r="I417" s="7">
        <v>1.3845450878143299</v>
      </c>
      <c r="J417" s="8">
        <v>8.8212040123810933</v>
      </c>
      <c r="K417" s="9">
        <v>47.006056573830662</v>
      </c>
      <c r="L417" s="8">
        <v>24.491448837019355</v>
      </c>
      <c r="M417" s="8">
        <v>15.458013493507986</v>
      </c>
      <c r="N417" s="10">
        <v>1.5843852670529242</v>
      </c>
      <c r="O417" s="10" t="s">
        <v>1449</v>
      </c>
      <c r="P417" s="14">
        <v>34.441905362157279</v>
      </c>
      <c r="Q417" s="45">
        <v>1</v>
      </c>
      <c r="R417" s="7">
        <v>3.2311858628086711</v>
      </c>
      <c r="S417" s="7"/>
      <c r="T417" s="7"/>
      <c r="U417" s="35">
        <v>3756.5095616586918</v>
      </c>
      <c r="V417" s="6"/>
    </row>
    <row r="418" spans="1:22">
      <c r="A418">
        <v>101</v>
      </c>
      <c r="B418" t="s">
        <v>122</v>
      </c>
      <c r="C418" t="s">
        <v>308</v>
      </c>
      <c r="D418">
        <v>6</v>
      </c>
      <c r="E418" s="6">
        <v>223293.28</v>
      </c>
      <c r="F418">
        <v>2019</v>
      </c>
      <c r="G418" s="6">
        <v>66.756</v>
      </c>
      <c r="H418" s="6">
        <v>4.4427175521850586</v>
      </c>
      <c r="I418" s="7">
        <v>2.3455247879028298</v>
      </c>
      <c r="J418" s="8">
        <v>8.3271840271821187</v>
      </c>
      <c r="K418" s="9">
        <v>48.100160699189701</v>
      </c>
      <c r="L418" s="8">
        <v>25.585552962378394</v>
      </c>
      <c r="M418" s="8">
        <v>16.418993193596485</v>
      </c>
      <c r="N418" s="10">
        <v>1.5582900035768896</v>
      </c>
      <c r="O418" s="10" t="s">
        <v>1450</v>
      </c>
      <c r="P418" s="14">
        <v>33.874637656674302</v>
      </c>
      <c r="Q418" s="45">
        <v>1</v>
      </c>
      <c r="R418" s="7">
        <v>3.2311858628086711</v>
      </c>
      <c r="S418" s="7"/>
      <c r="T418" s="7"/>
      <c r="U418" s="35">
        <v>5157.5465718010009</v>
      </c>
      <c r="V418" s="6"/>
    </row>
    <row r="419" spans="1:22">
      <c r="A419">
        <v>102</v>
      </c>
      <c r="B419" t="s">
        <v>65</v>
      </c>
      <c r="C419" t="s">
        <v>251</v>
      </c>
      <c r="D419">
        <v>5</v>
      </c>
      <c r="E419" s="6">
        <v>2242.7849999999999</v>
      </c>
      <c r="F419">
        <v>2019</v>
      </c>
      <c r="G419" s="6">
        <v>66.602999999999994</v>
      </c>
      <c r="H419" s="6">
        <v>4.914393424987793</v>
      </c>
      <c r="I419" s="7">
        <v>4.1393027305603001</v>
      </c>
      <c r="J419" s="8">
        <v>8.7988598999848531</v>
      </c>
      <c r="K419" s="9">
        <v>50.708206831688429</v>
      </c>
      <c r="L419" s="8">
        <v>28.193599094877122</v>
      </c>
      <c r="M419" s="8">
        <v>18.212771136253956</v>
      </c>
      <c r="N419" s="10">
        <v>1.5480125942369936</v>
      </c>
      <c r="O419" s="10" t="s">
        <v>1451</v>
      </c>
      <c r="P419" s="14">
        <v>33.651223839837151</v>
      </c>
      <c r="Q419" s="45">
        <v>2</v>
      </c>
      <c r="R419" s="7">
        <v>3.2311858628086711</v>
      </c>
      <c r="S419" s="7"/>
      <c r="T419" s="7"/>
      <c r="U419" s="35">
        <v>14478.001722093117</v>
      </c>
      <c r="V419" s="6"/>
    </row>
    <row r="420" spans="1:22">
      <c r="A420">
        <v>103</v>
      </c>
      <c r="B420" t="s">
        <v>88</v>
      </c>
      <c r="C420" t="s">
        <v>274</v>
      </c>
      <c r="D420">
        <v>5</v>
      </c>
      <c r="E420" s="6">
        <v>50951.45</v>
      </c>
      <c r="F420">
        <v>2019</v>
      </c>
      <c r="G420" s="6">
        <v>62.942999999999998</v>
      </c>
      <c r="H420" s="6">
        <v>4.6188502311706543</v>
      </c>
      <c r="I420" s="7">
        <v>1.4109187126159699</v>
      </c>
      <c r="J420" s="8">
        <v>8.5033167061677144</v>
      </c>
      <c r="K420" s="9">
        <v>46.312033639958081</v>
      </c>
      <c r="L420" s="8">
        <v>23.797425903146774</v>
      </c>
      <c r="M420" s="8">
        <v>15.484387118309627</v>
      </c>
      <c r="N420" s="10">
        <v>1.5368658585787573</v>
      </c>
      <c r="O420" s="10" t="s">
        <v>1452</v>
      </c>
      <c r="P420" s="14">
        <v>33.40891231206583</v>
      </c>
      <c r="Q420" s="45">
        <v>1</v>
      </c>
      <c r="R420" s="7">
        <v>3.2311858628086711</v>
      </c>
      <c r="S420" s="7"/>
      <c r="T420" s="7"/>
      <c r="U420" s="35">
        <v>4601.2113725803729</v>
      </c>
      <c r="V420" s="6"/>
    </row>
    <row r="421" spans="1:22">
      <c r="A421">
        <v>104</v>
      </c>
      <c r="B421" t="s">
        <v>111</v>
      </c>
      <c r="C421" t="s">
        <v>297</v>
      </c>
      <c r="D421">
        <v>5</v>
      </c>
      <c r="E421" s="6">
        <v>30285.595000000001</v>
      </c>
      <c r="F421">
        <v>2019</v>
      </c>
      <c r="G421" s="6">
        <v>61.165999999999997</v>
      </c>
      <c r="H421" s="6">
        <v>4.9321327209472656</v>
      </c>
      <c r="I421" s="7">
        <v>1.65350830554962</v>
      </c>
      <c r="J421" s="8">
        <v>8.8165991959443257</v>
      </c>
      <c r="K421" s="9">
        <v>46.662632634329604</v>
      </c>
      <c r="L421" s="8">
        <v>24.148024897518297</v>
      </c>
      <c r="M421" s="8">
        <v>15.726976711243276</v>
      </c>
      <c r="N421" s="10">
        <v>1.5354524484197132</v>
      </c>
      <c r="O421" s="10" t="s">
        <v>1453</v>
      </c>
      <c r="P421" s="14">
        <v>33.378187121704613</v>
      </c>
      <c r="Q421" s="45">
        <v>1</v>
      </c>
      <c r="R421" s="7">
        <v>3.2311858628086711</v>
      </c>
      <c r="S421" s="7"/>
      <c r="T421" s="7"/>
      <c r="U421" s="35">
        <v>1285.1827595965092</v>
      </c>
      <c r="V421" s="6"/>
    </row>
    <row r="422" spans="1:22">
      <c r="A422">
        <v>105</v>
      </c>
      <c r="B422" t="s">
        <v>30</v>
      </c>
      <c r="C422" t="s">
        <v>216</v>
      </c>
      <c r="D422">
        <v>5</v>
      </c>
      <c r="E422" s="6">
        <v>12290.444</v>
      </c>
      <c r="F422">
        <v>2019</v>
      </c>
      <c r="G422" s="6">
        <v>60.454000000000001</v>
      </c>
      <c r="H422" s="6">
        <v>4.9763607978820801</v>
      </c>
      <c r="I422" s="7">
        <v>1.57131743431091</v>
      </c>
      <c r="J422" s="8">
        <v>8.8608272728791402</v>
      </c>
      <c r="K422" s="9">
        <v>46.350814620484385</v>
      </c>
      <c r="L422" s="8">
        <v>23.836206883673078</v>
      </c>
      <c r="M422" s="8">
        <v>15.644785840004566</v>
      </c>
      <c r="N422" s="10">
        <v>1.5235879306652191</v>
      </c>
      <c r="O422" s="10" t="s">
        <v>1454</v>
      </c>
      <c r="P422" s="14">
        <v>33.120272202798553</v>
      </c>
      <c r="Q422" s="45">
        <v>1</v>
      </c>
      <c r="R422" s="7">
        <v>3.2311858628086711</v>
      </c>
      <c r="S422" s="7"/>
      <c r="T422" s="7"/>
      <c r="U422" s="35">
        <v>3156.4389569288401</v>
      </c>
      <c r="V422" s="6"/>
    </row>
    <row r="423" spans="1:22">
      <c r="A423">
        <v>106</v>
      </c>
      <c r="B423" t="s">
        <v>112</v>
      </c>
      <c r="C423" t="s">
        <v>298</v>
      </c>
      <c r="D423">
        <v>8</v>
      </c>
      <c r="E423" s="6">
        <v>53040.212</v>
      </c>
      <c r="F423">
        <v>2019</v>
      </c>
      <c r="G423" s="6">
        <v>66.61</v>
      </c>
      <c r="H423" s="6">
        <v>4.4342374801635742</v>
      </c>
      <c r="I423" s="7">
        <v>2.6591751575470002</v>
      </c>
      <c r="J423" s="8">
        <v>8.3187039551606343</v>
      </c>
      <c r="K423" s="9">
        <v>47.946086158112962</v>
      </c>
      <c r="L423" s="8">
        <v>25.431478421301655</v>
      </c>
      <c r="M423" s="8">
        <v>16.732643563240657</v>
      </c>
      <c r="N423" s="10">
        <v>1.5198721185438477</v>
      </c>
      <c r="O423" s="10" t="s">
        <v>1455</v>
      </c>
      <c r="P423" s="14">
        <v>33.039496616147282</v>
      </c>
      <c r="Q423" s="45">
        <v>1</v>
      </c>
      <c r="R423" s="7">
        <v>3.2311858628086711</v>
      </c>
      <c r="S423" s="7"/>
      <c r="T423" s="7"/>
      <c r="U423" s="35">
        <v>4829.536707032089</v>
      </c>
      <c r="V423" s="6"/>
    </row>
    <row r="424" spans="1:22">
      <c r="A424">
        <v>107</v>
      </c>
      <c r="B424" t="s">
        <v>80</v>
      </c>
      <c r="C424" t="s">
        <v>266</v>
      </c>
      <c r="D424">
        <v>4</v>
      </c>
      <c r="E424" s="6">
        <v>41563.519999999997</v>
      </c>
      <c r="F424">
        <v>2019</v>
      </c>
      <c r="G424" s="6">
        <v>71.575999999999993</v>
      </c>
      <c r="H424" s="6">
        <v>4.8357830047607422</v>
      </c>
      <c r="I424" s="7">
        <v>6.7527108192443803</v>
      </c>
      <c r="J424" s="8">
        <v>8.7202494797578023</v>
      </c>
      <c r="K424" s="9">
        <v>54.007539647405913</v>
      </c>
      <c r="L424" s="8">
        <v>31.492931910594606</v>
      </c>
      <c r="M424" s="8">
        <v>20.826179224938038</v>
      </c>
      <c r="N424" s="10">
        <v>1.512180010094401</v>
      </c>
      <c r="O424" s="10" t="s">
        <v>1456</v>
      </c>
      <c r="P424" s="14">
        <v>32.872282948638187</v>
      </c>
      <c r="Q424" s="45">
        <v>3</v>
      </c>
      <c r="R424" s="7">
        <v>3.2311858628086711</v>
      </c>
      <c r="S424" s="7"/>
      <c r="T424" s="7"/>
      <c r="U424" s="35">
        <v>10299.31628901934</v>
      </c>
      <c r="V424" s="6"/>
    </row>
    <row r="425" spans="1:22">
      <c r="A425">
        <v>108</v>
      </c>
      <c r="B425" t="s">
        <v>167</v>
      </c>
      <c r="C425" t="s">
        <v>353</v>
      </c>
      <c r="D425">
        <v>4</v>
      </c>
      <c r="E425" s="6">
        <v>31546.690999999999</v>
      </c>
      <c r="F425">
        <v>2019</v>
      </c>
      <c r="G425" s="6">
        <v>65.091999999999999</v>
      </c>
      <c r="H425" s="6">
        <v>4.1969127655029297</v>
      </c>
      <c r="I425" s="7">
        <v>1.3971210718154901</v>
      </c>
      <c r="J425" s="8">
        <v>8.0813792404999898</v>
      </c>
      <c r="K425" s="9">
        <v>45.516741345526235</v>
      </c>
      <c r="L425" s="8">
        <v>23.002133608714928</v>
      </c>
      <c r="M425" s="8">
        <v>15.470589477509147</v>
      </c>
      <c r="N425" s="10">
        <v>1.4868298096950345</v>
      </c>
      <c r="O425" s="10" t="s">
        <v>1457</v>
      </c>
      <c r="P425" s="14">
        <v>32.321211677513105</v>
      </c>
      <c r="Q425" s="45">
        <v>1</v>
      </c>
      <c r="R425" s="7">
        <v>3.2311858628086711</v>
      </c>
      <c r="S425" s="7"/>
      <c r="T425" s="7"/>
      <c r="U425" s="35" t="s">
        <v>693</v>
      </c>
      <c r="V425" s="6"/>
    </row>
    <row r="426" spans="1:22">
      <c r="A426">
        <v>109</v>
      </c>
      <c r="B426" t="s">
        <v>161</v>
      </c>
      <c r="C426" t="s">
        <v>347</v>
      </c>
      <c r="D426">
        <v>2</v>
      </c>
      <c r="E426" s="6">
        <v>334319.67099999997</v>
      </c>
      <c r="F426">
        <v>2019</v>
      </c>
      <c r="G426" s="6">
        <v>79.138000000000005</v>
      </c>
      <c r="H426" s="6">
        <v>6.9437012672424316</v>
      </c>
      <c r="I426" s="7">
        <v>21.174423217773398</v>
      </c>
      <c r="J426" s="8">
        <v>10.828167742239492</v>
      </c>
      <c r="K426" s="9">
        <v>74.147771725013712</v>
      </c>
      <c r="L426" s="8">
        <v>51.633163988202405</v>
      </c>
      <c r="M426" s="8">
        <v>35.247891623467055</v>
      </c>
      <c r="N426" s="10">
        <v>1.4648582258414145</v>
      </c>
      <c r="O426" s="10" t="s">
        <v>1458</v>
      </c>
      <c r="P426" s="14">
        <v>31.843585921026058</v>
      </c>
      <c r="Q426" s="45">
        <v>3</v>
      </c>
      <c r="R426" s="7">
        <v>3.2311858628086711</v>
      </c>
      <c r="S426" s="7"/>
      <c r="T426" s="7"/>
      <c r="U426" s="35">
        <v>62470.929912866923</v>
      </c>
      <c r="V426" s="6"/>
    </row>
    <row r="427" spans="1:22">
      <c r="A427">
        <v>110</v>
      </c>
      <c r="B427" t="s">
        <v>91</v>
      </c>
      <c r="C427" t="s">
        <v>277</v>
      </c>
      <c r="D427">
        <v>8</v>
      </c>
      <c r="E427" s="6">
        <v>7212.0529999999999</v>
      </c>
      <c r="F427">
        <v>2019</v>
      </c>
      <c r="G427" s="6">
        <v>68.138000000000005</v>
      </c>
      <c r="H427" s="6">
        <v>5.1968560218811035</v>
      </c>
      <c r="I427" s="7">
        <v>7.1612119674682599</v>
      </c>
      <c r="J427" s="8">
        <v>9.0813224968781636</v>
      </c>
      <c r="K427" s="9">
        <v>53.542240370067688</v>
      </c>
      <c r="L427" s="8">
        <v>31.027632633256381</v>
      </c>
      <c r="M427" s="8">
        <v>21.234680373161915</v>
      </c>
      <c r="N427" s="10">
        <v>1.4611772858362202</v>
      </c>
      <c r="O427" s="10" t="s">
        <v>1459</v>
      </c>
      <c r="P427" s="14">
        <v>31.763568396286956</v>
      </c>
      <c r="Q427" s="45">
        <v>3</v>
      </c>
      <c r="R427" s="7">
        <v>3.2311858628086711</v>
      </c>
      <c r="S427" s="7"/>
      <c r="T427" s="7"/>
      <c r="U427" s="35">
        <v>7840.0713830942832</v>
      </c>
      <c r="V427" s="6"/>
    </row>
    <row r="428" spans="1:22">
      <c r="A428">
        <v>111</v>
      </c>
      <c r="B428" t="s">
        <v>79</v>
      </c>
      <c r="C428" t="s">
        <v>265</v>
      </c>
      <c r="D428">
        <v>4</v>
      </c>
      <c r="E428" s="6">
        <v>86564.202000000005</v>
      </c>
      <c r="F428">
        <v>2019</v>
      </c>
      <c r="G428" s="6">
        <v>76.102999999999994</v>
      </c>
      <c r="H428" s="6">
        <v>5.0061459541320801</v>
      </c>
      <c r="I428" s="7">
        <v>10.940303802490201</v>
      </c>
      <c r="J428" s="8">
        <v>8.8906124291291402</v>
      </c>
      <c r="K428" s="9">
        <v>58.545229702886893</v>
      </c>
      <c r="L428" s="8">
        <v>36.030621966075586</v>
      </c>
      <c r="M428" s="8">
        <v>25.013772208183859</v>
      </c>
      <c r="N428" s="10">
        <v>1.440431361819442</v>
      </c>
      <c r="O428" s="10" t="s">
        <v>1460</v>
      </c>
      <c r="P428" s="14">
        <v>31.312586449853271</v>
      </c>
      <c r="Q428" s="45">
        <v>3</v>
      </c>
      <c r="R428" s="7">
        <v>3.2311858628086711</v>
      </c>
      <c r="S428" s="7"/>
      <c r="T428" s="7"/>
      <c r="U428" s="35">
        <v>14084.353512189777</v>
      </c>
      <c r="V428" s="6"/>
    </row>
    <row r="429" spans="1:22">
      <c r="A429">
        <v>112</v>
      </c>
      <c r="B429" t="s">
        <v>104</v>
      </c>
      <c r="C429" t="s">
        <v>290</v>
      </c>
      <c r="D429">
        <v>5</v>
      </c>
      <c r="E429" s="6">
        <v>4383.8490000000002</v>
      </c>
      <c r="F429">
        <v>2019</v>
      </c>
      <c r="G429" s="6">
        <v>65.686999999999998</v>
      </c>
      <c r="H429" s="6">
        <v>4.1526193618774414</v>
      </c>
      <c r="I429" s="7">
        <v>2.0775170326232901</v>
      </c>
      <c r="J429" s="8">
        <v>8.0370858368745015</v>
      </c>
      <c r="K429" s="9">
        <v>45.681051608923553</v>
      </c>
      <c r="L429" s="8">
        <v>23.166443872112247</v>
      </c>
      <c r="M429" s="8">
        <v>16.150985438316948</v>
      </c>
      <c r="N429" s="10">
        <v>1.4343672069167788</v>
      </c>
      <c r="O429" s="10" t="s">
        <v>1461</v>
      </c>
      <c r="P429" s="14">
        <v>31.180761789777073</v>
      </c>
      <c r="Q429" s="45">
        <v>1</v>
      </c>
      <c r="R429" s="7">
        <v>3.2311858628086711</v>
      </c>
      <c r="S429" s="7"/>
      <c r="T429" s="7"/>
      <c r="U429" s="35">
        <v>5505.6463312571759</v>
      </c>
      <c r="V429" s="6"/>
    </row>
    <row r="430" spans="1:22">
      <c r="A430">
        <v>113</v>
      </c>
      <c r="B430" t="s">
        <v>132</v>
      </c>
      <c r="C430" t="s">
        <v>318</v>
      </c>
      <c r="D430">
        <v>7</v>
      </c>
      <c r="E430" s="6">
        <v>145742.28599999999</v>
      </c>
      <c r="F430">
        <v>2019</v>
      </c>
      <c r="G430" s="6">
        <v>73.933000000000007</v>
      </c>
      <c r="H430" s="6">
        <v>5.440523624420166</v>
      </c>
      <c r="I430" s="7">
        <v>12.266319274902299</v>
      </c>
      <c r="J430" s="8">
        <v>9.3249900994172261</v>
      </c>
      <c r="K430" s="9">
        <v>59.654713909961465</v>
      </c>
      <c r="L430" s="8">
        <v>37.140106173150158</v>
      </c>
      <c r="M430" s="8">
        <v>26.339787680595954</v>
      </c>
      <c r="N430" s="10">
        <v>1.4100381758396103</v>
      </c>
      <c r="O430" s="10" t="s">
        <v>1462</v>
      </c>
      <c r="P430" s="14">
        <v>30.65188904440533</v>
      </c>
      <c r="Q430" s="45">
        <v>3</v>
      </c>
      <c r="R430" s="7">
        <v>3.2311858628086711</v>
      </c>
      <c r="S430" s="7"/>
      <c r="T430" s="7"/>
      <c r="U430" s="35">
        <v>27254.57421875</v>
      </c>
      <c r="V430" s="6"/>
    </row>
    <row r="431" spans="1:22">
      <c r="A431">
        <v>114</v>
      </c>
      <c r="B431" t="s">
        <v>71</v>
      </c>
      <c r="C431" t="s">
        <v>257</v>
      </c>
      <c r="D431">
        <v>5</v>
      </c>
      <c r="E431" s="6">
        <v>12877.539000000001</v>
      </c>
      <c r="F431">
        <v>2019</v>
      </c>
      <c r="G431" s="6">
        <v>59.72</v>
      </c>
      <c r="H431" s="6">
        <v>4.7676844596862793</v>
      </c>
      <c r="I431" s="7">
        <v>1.76120841503143</v>
      </c>
      <c r="J431" s="8">
        <v>8.6521509346833394</v>
      </c>
      <c r="K431" s="9">
        <v>44.709719469042199</v>
      </c>
      <c r="L431" s="8">
        <v>22.195111732230892</v>
      </c>
      <c r="M431" s="8">
        <v>15.834676820725086</v>
      </c>
      <c r="N431" s="10">
        <v>1.4016775955402514</v>
      </c>
      <c r="O431" s="10" t="s">
        <v>1463</v>
      </c>
      <c r="P431" s="14">
        <v>30.470143908653814</v>
      </c>
      <c r="Q431" s="45">
        <v>1</v>
      </c>
      <c r="R431" s="7">
        <v>3.2311858628086711</v>
      </c>
      <c r="S431" s="7"/>
      <c r="T431" s="7"/>
      <c r="U431" s="35">
        <v>2545.1402015108019</v>
      </c>
      <c r="V431" s="6"/>
    </row>
    <row r="432" spans="1:22">
      <c r="A432">
        <v>115</v>
      </c>
      <c r="B432" t="s">
        <v>37</v>
      </c>
      <c r="C432" t="s">
        <v>223</v>
      </c>
      <c r="D432">
        <v>5</v>
      </c>
      <c r="E432" s="6">
        <v>20951.638999999999</v>
      </c>
      <c r="F432">
        <v>2019</v>
      </c>
      <c r="G432" s="6">
        <v>60.039000000000001</v>
      </c>
      <c r="H432" s="6">
        <v>4.7408928871154785</v>
      </c>
      <c r="I432" s="7">
        <v>1.90707623958588</v>
      </c>
      <c r="J432" s="8">
        <v>8.6253593621125386</v>
      </c>
      <c r="K432" s="9">
        <v>44.809356514404662</v>
      </c>
      <c r="L432" s="8">
        <v>22.294748777593355</v>
      </c>
      <c r="M432" s="8">
        <v>15.980544645279537</v>
      </c>
      <c r="N432" s="10">
        <v>1.3951182060730927</v>
      </c>
      <c r="O432" s="10" t="s">
        <v>1464</v>
      </c>
      <c r="P432" s="14">
        <v>30.327553671317389</v>
      </c>
      <c r="Q432" s="45">
        <v>1</v>
      </c>
      <c r="R432" s="7">
        <v>3.2311858628086711</v>
      </c>
      <c r="S432" s="7"/>
      <c r="T432" s="7"/>
      <c r="U432" s="35">
        <v>2110.0623111907357</v>
      </c>
      <c r="V432" s="6"/>
    </row>
    <row r="433" spans="1:22">
      <c r="A433">
        <v>116</v>
      </c>
      <c r="B433" t="s">
        <v>100</v>
      </c>
      <c r="C433" t="s">
        <v>286</v>
      </c>
      <c r="D433">
        <v>5</v>
      </c>
      <c r="E433" s="6">
        <v>18867.337</v>
      </c>
      <c r="F433">
        <v>2019</v>
      </c>
      <c r="G433" s="6">
        <v>64.119</v>
      </c>
      <c r="H433" s="6">
        <v>3.8691236972808838</v>
      </c>
      <c r="I433" s="7">
        <v>0.72099930047988903</v>
      </c>
      <c r="J433" s="8">
        <v>7.7535901722779439</v>
      </c>
      <c r="K433" s="9">
        <v>43.017745047674588</v>
      </c>
      <c r="L433" s="8">
        <v>20.503137310863281</v>
      </c>
      <c r="M433" s="8">
        <v>14.794467706173545</v>
      </c>
      <c r="N433" s="10">
        <v>1.3858651570348544</v>
      </c>
      <c r="O433" s="10" t="s">
        <v>1465</v>
      </c>
      <c r="P433" s="14">
        <v>30.126407746829468</v>
      </c>
      <c r="Q433" s="45">
        <v>1</v>
      </c>
      <c r="R433" s="7">
        <v>3.2311858628086711</v>
      </c>
      <c r="S433" s="7"/>
      <c r="T433" s="7"/>
      <c r="U433" s="35">
        <v>1517.7031693919223</v>
      </c>
      <c r="V433" s="6"/>
    </row>
    <row r="434" spans="1:22">
      <c r="A434">
        <v>117</v>
      </c>
      <c r="B434" t="s">
        <v>87</v>
      </c>
      <c r="C434" t="s">
        <v>273</v>
      </c>
      <c r="D434">
        <v>7</v>
      </c>
      <c r="E434" s="6">
        <v>18754.258000000002</v>
      </c>
      <c r="F434">
        <v>2019</v>
      </c>
      <c r="G434" s="6">
        <v>71.566999999999993</v>
      </c>
      <c r="H434" s="6">
        <v>6.2722682952880859</v>
      </c>
      <c r="I434" s="7">
        <v>15.304561614990201</v>
      </c>
      <c r="J434" s="8">
        <v>10.156734770285146</v>
      </c>
      <c r="K434" s="9">
        <v>62.896283341093465</v>
      </c>
      <c r="L434" s="8">
        <v>40.381675604282158</v>
      </c>
      <c r="M434" s="8">
        <v>29.378030020683859</v>
      </c>
      <c r="N434" s="10">
        <v>1.3745535550154686</v>
      </c>
      <c r="O434" s="10" t="s">
        <v>1466</v>
      </c>
      <c r="P434" s="14">
        <v>29.880512298072397</v>
      </c>
      <c r="Q434" s="45">
        <v>3</v>
      </c>
      <c r="R434" s="7">
        <v>3.2311858628086711</v>
      </c>
      <c r="S434" s="7"/>
      <c r="T434" s="7"/>
      <c r="U434" s="35">
        <v>26351.804441878194</v>
      </c>
      <c r="V434" s="6"/>
    </row>
    <row r="435" spans="1:22">
      <c r="A435">
        <v>118</v>
      </c>
      <c r="B435" t="s">
        <v>134</v>
      </c>
      <c r="C435" t="s">
        <v>320</v>
      </c>
      <c r="D435">
        <v>4</v>
      </c>
      <c r="E435" s="6">
        <v>35827.362000000001</v>
      </c>
      <c r="F435">
        <v>2019</v>
      </c>
      <c r="G435" s="6">
        <v>77.304000000000002</v>
      </c>
      <c r="H435" s="6">
        <v>6.5612473487854004</v>
      </c>
      <c r="I435" s="7">
        <v>20.7929801940918</v>
      </c>
      <c r="J435" s="8">
        <v>10.44571382378246</v>
      </c>
      <c r="K435" s="9">
        <v>69.871191440258414</v>
      </c>
      <c r="L435" s="8">
        <v>47.356583703447107</v>
      </c>
      <c r="M435" s="8">
        <v>34.866448599785457</v>
      </c>
      <c r="N435" s="10">
        <v>1.3582279126569405</v>
      </c>
      <c r="O435" s="10" t="s">
        <v>1467</v>
      </c>
      <c r="P435" s="14">
        <v>29.525619936484897</v>
      </c>
      <c r="Q435" s="45">
        <v>3</v>
      </c>
      <c r="R435" s="7">
        <v>3.2311858628086711</v>
      </c>
      <c r="S435" s="7"/>
      <c r="T435" s="7"/>
      <c r="U435" s="35">
        <v>47024.54431619159</v>
      </c>
      <c r="V435" s="6"/>
    </row>
    <row r="436" spans="1:22">
      <c r="A436">
        <v>119</v>
      </c>
      <c r="B436" t="s">
        <v>141</v>
      </c>
      <c r="C436" t="s">
        <v>327</v>
      </c>
      <c r="D436">
        <v>5</v>
      </c>
      <c r="E436" s="6">
        <v>58087.055</v>
      </c>
      <c r="F436">
        <v>2019</v>
      </c>
      <c r="G436" s="6">
        <v>66.174999999999997</v>
      </c>
      <c r="H436" s="6">
        <v>5.0348634719848633</v>
      </c>
      <c r="I436" s="7">
        <v>7.1542439460754403</v>
      </c>
      <c r="J436" s="8">
        <v>8.9193299469819234</v>
      </c>
      <c r="K436" s="9">
        <v>51.072161495127567</v>
      </c>
      <c r="L436" s="8">
        <v>28.55755375831626</v>
      </c>
      <c r="M436" s="8">
        <v>21.227712351769096</v>
      </c>
      <c r="N436" s="10">
        <v>1.3452958700910747</v>
      </c>
      <c r="O436" s="10" t="s">
        <v>1468</v>
      </c>
      <c r="P436" s="14">
        <v>29.244498800448696</v>
      </c>
      <c r="Q436" s="45">
        <v>3</v>
      </c>
      <c r="R436" s="7">
        <v>3.2311858628086711</v>
      </c>
      <c r="S436" s="7"/>
      <c r="T436" s="7"/>
      <c r="U436" s="35">
        <v>13852.205968660006</v>
      </c>
      <c r="V436" s="6"/>
    </row>
    <row r="437" spans="1:22">
      <c r="A437">
        <v>120</v>
      </c>
      <c r="B437" t="s">
        <v>150</v>
      </c>
      <c r="C437" t="s">
        <v>336</v>
      </c>
      <c r="D437">
        <v>5</v>
      </c>
      <c r="E437" s="6">
        <v>59872.578999999998</v>
      </c>
      <c r="F437">
        <v>2019</v>
      </c>
      <c r="G437" s="6">
        <v>66.989000000000004</v>
      </c>
      <c r="H437" s="6">
        <v>3.6401548385620117</v>
      </c>
      <c r="I437" s="7">
        <v>1.6788681745529199</v>
      </c>
      <c r="J437" s="8">
        <v>7.5246213135590718</v>
      </c>
      <c r="K437" s="9">
        <v>43.616036941883422</v>
      </c>
      <c r="L437" s="8">
        <v>21.101429205072115</v>
      </c>
      <c r="M437" s="8">
        <v>15.752336580246576</v>
      </c>
      <c r="N437" s="10">
        <v>1.3395745512150432</v>
      </c>
      <c r="O437" s="10" t="s">
        <v>1469</v>
      </c>
      <c r="P437" s="14">
        <v>29.120126826426535</v>
      </c>
      <c r="Q437" s="45">
        <v>1</v>
      </c>
      <c r="R437" s="7">
        <v>3.2311858628086711</v>
      </c>
      <c r="S437" s="7"/>
      <c r="T437" s="7"/>
      <c r="U437" s="35">
        <v>2577.78955078125</v>
      </c>
      <c r="V437" s="6"/>
    </row>
    <row r="438" spans="1:22">
      <c r="A438">
        <v>121</v>
      </c>
      <c r="B438" t="s">
        <v>138</v>
      </c>
      <c r="C438" t="s">
        <v>324</v>
      </c>
      <c r="D438">
        <v>8</v>
      </c>
      <c r="E438" s="6">
        <v>5866.4049999999997</v>
      </c>
      <c r="F438">
        <v>2019</v>
      </c>
      <c r="G438" s="6">
        <v>83.757999999999996</v>
      </c>
      <c r="H438" s="6">
        <v>6.3783597946166992</v>
      </c>
      <c r="I438" s="7">
        <v>25.2556667327881</v>
      </c>
      <c r="J438" s="8">
        <v>10.262826269613759</v>
      </c>
      <c r="K438" s="9">
        <v>74.379171174533212</v>
      </c>
      <c r="L438" s="8">
        <v>51.864563437721905</v>
      </c>
      <c r="M438" s="8">
        <v>39.32913513848176</v>
      </c>
      <c r="N438" s="10">
        <v>1.3187313490393742</v>
      </c>
      <c r="O438" s="10" t="s">
        <v>1470</v>
      </c>
      <c r="P438" s="14">
        <v>28.667030214316519</v>
      </c>
      <c r="Q438" s="45">
        <v>3</v>
      </c>
      <c r="R438" s="7">
        <v>3.2311858628086711</v>
      </c>
      <c r="S438" s="7"/>
      <c r="T438" s="7"/>
      <c r="U438" s="35">
        <v>98455.32823343754</v>
      </c>
      <c r="V438" s="6"/>
    </row>
    <row r="439" spans="1:22">
      <c r="A439">
        <v>122</v>
      </c>
      <c r="B439" t="s">
        <v>102</v>
      </c>
      <c r="C439" t="s">
        <v>288</v>
      </c>
      <c r="D439">
        <v>5</v>
      </c>
      <c r="E439" s="6">
        <v>20567.423999999999</v>
      </c>
      <c r="F439">
        <v>2019</v>
      </c>
      <c r="G439" s="6">
        <v>59.664000000000001</v>
      </c>
      <c r="H439" s="6">
        <v>4.9879918098449707</v>
      </c>
      <c r="I439" s="7">
        <v>3.6480047702789302</v>
      </c>
      <c r="J439" s="8">
        <v>8.8724582848420308</v>
      </c>
      <c r="K439" s="9">
        <v>45.805158575808477</v>
      </c>
      <c r="L439" s="8">
        <v>23.29055083899717</v>
      </c>
      <c r="M439" s="8">
        <v>17.721473175972587</v>
      </c>
      <c r="N439" s="10">
        <v>1.3142559090728043</v>
      </c>
      <c r="O439" s="10" t="s">
        <v>1471</v>
      </c>
      <c r="P439" s="14">
        <v>28.569741579419443</v>
      </c>
      <c r="Q439" s="45">
        <v>2</v>
      </c>
      <c r="R439" s="7">
        <v>3.2311858628086711</v>
      </c>
      <c r="S439" s="7"/>
      <c r="T439" s="7"/>
      <c r="U439" s="35">
        <v>2219.0467425244319</v>
      </c>
      <c r="V439" s="6"/>
    </row>
    <row r="440" spans="1:22">
      <c r="A440">
        <v>123</v>
      </c>
      <c r="B440" t="s">
        <v>77</v>
      </c>
      <c r="C440" t="s">
        <v>263</v>
      </c>
      <c r="D440">
        <v>6</v>
      </c>
      <c r="E440" s="6">
        <v>1383112.05</v>
      </c>
      <c r="F440">
        <v>2019</v>
      </c>
      <c r="G440" s="6">
        <v>70.91</v>
      </c>
      <c r="H440" s="6">
        <v>3.2487697601318359</v>
      </c>
      <c r="I440" s="7">
        <v>2.1746125221252401</v>
      </c>
      <c r="J440" s="8">
        <v>7.133236235128896</v>
      </c>
      <c r="K440" s="9">
        <v>43.767541402205048</v>
      </c>
      <c r="L440" s="8">
        <v>21.252933665393741</v>
      </c>
      <c r="M440" s="8">
        <v>16.248080927818897</v>
      </c>
      <c r="N440" s="10">
        <v>1.308027314721572</v>
      </c>
      <c r="O440" s="10" t="s">
        <v>1472</v>
      </c>
      <c r="P440" s="14">
        <v>28.434342278728241</v>
      </c>
      <c r="Q440" s="45">
        <v>1</v>
      </c>
      <c r="R440" s="7">
        <v>3.2311858628086711</v>
      </c>
      <c r="S440" s="7"/>
      <c r="T440" s="7"/>
      <c r="U440" s="35">
        <v>6617.1298686839336</v>
      </c>
      <c r="V440" s="6"/>
    </row>
    <row r="441" spans="1:22">
      <c r="A441">
        <v>124</v>
      </c>
      <c r="B441" t="s">
        <v>133</v>
      </c>
      <c r="C441" t="s">
        <v>319</v>
      </c>
      <c r="D441">
        <v>5</v>
      </c>
      <c r="E441" s="6">
        <v>12835.028</v>
      </c>
      <c r="F441">
        <v>2019</v>
      </c>
      <c r="G441" s="6">
        <v>66.436999999999998</v>
      </c>
      <c r="H441" s="6">
        <v>3.2681522369384766</v>
      </c>
      <c r="I441" s="7">
        <v>0.72284811735153198</v>
      </c>
      <c r="J441" s="8">
        <v>7.1526187119355367</v>
      </c>
      <c r="K441" s="9">
        <v>41.118110259630804</v>
      </c>
      <c r="L441" s="8">
        <v>18.603502522819497</v>
      </c>
      <c r="M441" s="8">
        <v>14.796316523045189</v>
      </c>
      <c r="N441" s="10">
        <v>1.2573063366037511</v>
      </c>
      <c r="O441" s="10" t="s">
        <v>1473</v>
      </c>
      <c r="P441" s="14">
        <v>27.331752419722893</v>
      </c>
      <c r="Q441" s="45">
        <v>1</v>
      </c>
      <c r="R441" s="7">
        <v>3.2311858628086711</v>
      </c>
      <c r="S441" s="7"/>
      <c r="T441" s="7"/>
      <c r="U441" s="35">
        <v>2190.6709601992038</v>
      </c>
      <c r="V441" s="6"/>
    </row>
    <row r="442" spans="1:22">
      <c r="A442">
        <v>125</v>
      </c>
      <c r="B442" t="s">
        <v>74</v>
      </c>
      <c r="C442" t="s">
        <v>260</v>
      </c>
      <c r="D442">
        <v>8</v>
      </c>
      <c r="E442" s="6">
        <v>7496.1220000000003</v>
      </c>
      <c r="F442">
        <v>2019</v>
      </c>
      <c r="G442" s="6">
        <v>85.272999999999996</v>
      </c>
      <c r="H442" s="6">
        <v>5.6593170166015625</v>
      </c>
      <c r="I442" s="7">
        <v>24.5788764953613</v>
      </c>
      <c r="J442" s="8">
        <v>9.5437834915986226</v>
      </c>
      <c r="K442" s="9">
        <v>70.419052865548011</v>
      </c>
      <c r="L442" s="8">
        <v>47.904445128736704</v>
      </c>
      <c r="M442" s="8">
        <v>38.65234490105496</v>
      </c>
      <c r="N442" s="10">
        <v>1.2393671134666198</v>
      </c>
      <c r="O442" s="10" t="s">
        <v>1474</v>
      </c>
      <c r="P442" s="14">
        <v>26.941783490821546</v>
      </c>
      <c r="Q442" s="45">
        <v>3</v>
      </c>
      <c r="R442" s="7">
        <v>3.2311858628086711</v>
      </c>
      <c r="S442" s="7"/>
      <c r="T442" s="7"/>
      <c r="U442" s="35">
        <v>59592.034481454684</v>
      </c>
      <c r="V442" s="6"/>
    </row>
    <row r="443" spans="1:22">
      <c r="A443">
        <v>126</v>
      </c>
      <c r="B443" t="s">
        <v>152</v>
      </c>
      <c r="C443" t="s">
        <v>338</v>
      </c>
      <c r="D443">
        <v>5</v>
      </c>
      <c r="E443" s="6">
        <v>8243.0939999999991</v>
      </c>
      <c r="F443">
        <v>2019</v>
      </c>
      <c r="G443" s="6">
        <v>60.901000000000003</v>
      </c>
      <c r="H443" s="6">
        <v>4.1794939041137695</v>
      </c>
      <c r="I443" s="7">
        <v>2.1339864730835001</v>
      </c>
      <c r="J443" s="8">
        <v>8.0639603791108296</v>
      </c>
      <c r="K443" s="9">
        <v>42.494318432453909</v>
      </c>
      <c r="L443" s="8">
        <v>19.979710695642602</v>
      </c>
      <c r="M443" s="8">
        <v>16.207454878777156</v>
      </c>
      <c r="N443" s="10">
        <v>1.2327481918092533</v>
      </c>
      <c r="O443" s="10" t="s">
        <v>1475</v>
      </c>
      <c r="P443" s="14">
        <v>26.797899122503363</v>
      </c>
      <c r="Q443" s="45">
        <v>1</v>
      </c>
      <c r="R443" s="7">
        <v>3.2311858628086711</v>
      </c>
      <c r="S443" s="7"/>
      <c r="T443" s="7"/>
      <c r="U443" s="35">
        <v>2073.129781013015</v>
      </c>
      <c r="V443" s="6"/>
    </row>
    <row r="444" spans="1:22">
      <c r="A444">
        <v>127</v>
      </c>
      <c r="B444" t="s">
        <v>159</v>
      </c>
      <c r="C444" t="s">
        <v>345</v>
      </c>
      <c r="D444">
        <v>4</v>
      </c>
      <c r="E444" s="6">
        <v>9211.6569999999992</v>
      </c>
      <c r="F444">
        <v>2019</v>
      </c>
      <c r="G444" s="6">
        <v>79.725999999999999</v>
      </c>
      <c r="H444" s="6">
        <v>6.710782527923584</v>
      </c>
      <c r="I444" s="7">
        <v>27.940132141113299</v>
      </c>
      <c r="J444" s="8">
        <v>10.595249002920644</v>
      </c>
      <c r="K444" s="9">
        <v>73.091891660241743</v>
      </c>
      <c r="L444" s="8">
        <v>50.577283923430436</v>
      </c>
      <c r="M444" s="8">
        <v>42.013600546806956</v>
      </c>
      <c r="N444" s="10">
        <v>1.2038312181095443</v>
      </c>
      <c r="O444" s="10" t="s">
        <v>1476</v>
      </c>
      <c r="P444" s="14">
        <v>26.169292121266899</v>
      </c>
      <c r="Q444" s="45">
        <v>3</v>
      </c>
      <c r="R444" s="7">
        <v>3.2311858628086711</v>
      </c>
      <c r="S444" s="7"/>
      <c r="T444" s="7"/>
      <c r="U444" s="35">
        <v>71782.153836257494</v>
      </c>
      <c r="V444" s="6"/>
    </row>
    <row r="445" spans="1:22">
      <c r="A445">
        <v>128</v>
      </c>
      <c r="B445" t="s">
        <v>156</v>
      </c>
      <c r="C445" t="s">
        <v>342</v>
      </c>
      <c r="D445">
        <v>7</v>
      </c>
      <c r="E445" s="6">
        <v>6158.42</v>
      </c>
      <c r="F445">
        <v>2019</v>
      </c>
      <c r="G445" s="6">
        <v>69.001999999999995</v>
      </c>
      <c r="H445" s="6">
        <v>5.4742999076843262</v>
      </c>
      <c r="I445" s="7">
        <v>15.0948266983032</v>
      </c>
      <c r="J445" s="8">
        <v>9.3587663826813863</v>
      </c>
      <c r="K445" s="9">
        <v>55.877677143181081</v>
      </c>
      <c r="L445" s="8">
        <v>33.363069406369775</v>
      </c>
      <c r="M445" s="8">
        <v>29.168295103996854</v>
      </c>
      <c r="N445" s="10">
        <v>1.1438128038480426</v>
      </c>
      <c r="O445" s="10" t="s">
        <v>1477</v>
      </c>
      <c r="P445" s="14">
        <v>24.864591435791301</v>
      </c>
      <c r="Q445" s="45">
        <v>3</v>
      </c>
      <c r="R445" s="7">
        <v>3.2311858628086711</v>
      </c>
      <c r="S445" s="7"/>
      <c r="T445" s="7"/>
      <c r="U445" s="35">
        <v>14992.603965093627</v>
      </c>
      <c r="V445" s="6"/>
    </row>
    <row r="446" spans="1:22">
      <c r="A446">
        <v>129</v>
      </c>
      <c r="B446" t="s">
        <v>113</v>
      </c>
      <c r="C446" t="s">
        <v>299</v>
      </c>
      <c r="D446">
        <v>5</v>
      </c>
      <c r="E446" s="6">
        <v>2446.6439999999998</v>
      </c>
      <c r="F446">
        <v>2019</v>
      </c>
      <c r="G446" s="6">
        <v>63.075000000000003</v>
      </c>
      <c r="H446" s="6">
        <v>4.4358110427856445</v>
      </c>
      <c r="I446" s="7">
        <v>6.4915614128112802</v>
      </c>
      <c r="J446" s="8">
        <v>8.3202775177827046</v>
      </c>
      <c r="K446" s="9">
        <v>45.4101702557561</v>
      </c>
      <c r="L446" s="8">
        <v>22.895562518944793</v>
      </c>
      <c r="M446" s="8">
        <v>20.565029818504936</v>
      </c>
      <c r="N446" s="10">
        <v>1.1133250338563956</v>
      </c>
      <c r="O446" s="10" t="s">
        <v>1478</v>
      </c>
      <c r="P446" s="14">
        <v>24.201837930951715</v>
      </c>
      <c r="Q446" s="45">
        <v>3</v>
      </c>
      <c r="R446" s="7">
        <v>3.2311858628086711</v>
      </c>
      <c r="S446" s="7"/>
      <c r="T446" s="7"/>
      <c r="U446" s="35">
        <v>10009.578071045999</v>
      </c>
      <c r="V446" s="6"/>
    </row>
    <row r="447" spans="1:22">
      <c r="A447">
        <v>130</v>
      </c>
      <c r="B447" t="s">
        <v>98</v>
      </c>
      <c r="C447" t="s">
        <v>284</v>
      </c>
      <c r="D447">
        <v>3</v>
      </c>
      <c r="E447" s="6">
        <v>619.97299999999996</v>
      </c>
      <c r="F447">
        <v>2019</v>
      </c>
      <c r="G447" s="6">
        <v>82.143000000000001</v>
      </c>
      <c r="H447" s="6">
        <v>7.4040155410766602</v>
      </c>
      <c r="I447" s="7">
        <v>38.498687744140597</v>
      </c>
      <c r="J447" s="8">
        <v>11.28848201607372</v>
      </c>
      <c r="K447" s="9">
        <v>80.235056773675112</v>
      </c>
      <c r="L447" s="8">
        <v>57.720449036863805</v>
      </c>
      <c r="M447" s="8">
        <v>52.572156149834257</v>
      </c>
      <c r="N447" s="10">
        <v>1.0979281289577807</v>
      </c>
      <c r="O447" s="10" t="s">
        <v>1479</v>
      </c>
      <c r="P447" s="14">
        <v>23.867134779883777</v>
      </c>
      <c r="Q447" s="45">
        <v>3</v>
      </c>
      <c r="R447" s="7">
        <v>3.2311858628086711</v>
      </c>
      <c r="S447" s="7"/>
      <c r="T447" s="7"/>
      <c r="U447" s="35">
        <v>114542.49693395566</v>
      </c>
      <c r="V447" s="6"/>
    </row>
    <row r="448" spans="1:22">
      <c r="A448">
        <v>131</v>
      </c>
      <c r="B448" t="s">
        <v>89</v>
      </c>
      <c r="C448" t="s">
        <v>275</v>
      </c>
      <c r="D448">
        <v>4</v>
      </c>
      <c r="E448" s="6">
        <v>4441.1000000000004</v>
      </c>
      <c r="F448">
        <v>2019</v>
      </c>
      <c r="G448" s="6">
        <v>79.685000000000002</v>
      </c>
      <c r="H448" s="6">
        <v>6.1061196327209473</v>
      </c>
      <c r="I448" s="7">
        <v>29.3216037750244</v>
      </c>
      <c r="J448" s="8">
        <v>9.9905861077180074</v>
      </c>
      <c r="K448" s="9">
        <v>68.885149156359418</v>
      </c>
      <c r="L448" s="8">
        <v>46.370541419548111</v>
      </c>
      <c r="M448" s="8">
        <v>43.39507218071806</v>
      </c>
      <c r="N448" s="10">
        <v>1.0685669844363608</v>
      </c>
      <c r="O448" s="10" t="s">
        <v>1480</v>
      </c>
      <c r="P448" s="14">
        <v>23.228872242380906</v>
      </c>
      <c r="Q448" s="45">
        <v>3</v>
      </c>
      <c r="R448" s="7">
        <v>3.2311858628086711</v>
      </c>
      <c r="S448" s="7"/>
      <c r="T448" s="7"/>
      <c r="U448" s="35">
        <v>47314.796837397298</v>
      </c>
      <c r="V448" s="6"/>
    </row>
    <row r="449" spans="1:22">
      <c r="A449">
        <v>132</v>
      </c>
      <c r="B449" t="s">
        <v>61</v>
      </c>
      <c r="C449" t="s">
        <v>247</v>
      </c>
      <c r="D449">
        <v>5</v>
      </c>
      <c r="E449" s="6">
        <v>1169.6130000000001</v>
      </c>
      <c r="F449">
        <v>2019</v>
      </c>
      <c r="G449" s="6">
        <v>60.548999999999999</v>
      </c>
      <c r="H449" s="6">
        <v>4.3961148262023926</v>
      </c>
      <c r="I449" s="7">
        <v>5.7456693649292001</v>
      </c>
      <c r="J449" s="8">
        <v>8.2805813011994527</v>
      </c>
      <c r="K449" s="9">
        <v>43.383627182767469</v>
      </c>
      <c r="L449" s="8">
        <v>20.869019445956162</v>
      </c>
      <c r="M449" s="8">
        <v>19.819137770622856</v>
      </c>
      <c r="N449" s="10">
        <v>1.0529731256467425</v>
      </c>
      <c r="O449" s="10" t="s">
        <v>1481</v>
      </c>
      <c r="P449" s="14">
        <v>22.889887640698834</v>
      </c>
      <c r="Q449" s="45">
        <v>2</v>
      </c>
      <c r="R449" s="7">
        <v>3.2311858628086711</v>
      </c>
      <c r="S449" s="7"/>
      <c r="T449" s="7"/>
      <c r="U449" s="35">
        <v>8501.2663286099869</v>
      </c>
      <c r="V449" s="6"/>
    </row>
    <row r="450" spans="1:22">
      <c r="A450">
        <v>133</v>
      </c>
      <c r="B450" t="s">
        <v>137</v>
      </c>
      <c r="C450" t="s">
        <v>323</v>
      </c>
      <c r="D450">
        <v>5</v>
      </c>
      <c r="E450" s="6">
        <v>8046.8280000000004</v>
      </c>
      <c r="F450">
        <v>2019</v>
      </c>
      <c r="G450" s="6">
        <v>60.255000000000003</v>
      </c>
      <c r="H450" s="6">
        <v>3.4473814964294434</v>
      </c>
      <c r="I450" s="7">
        <v>0.91236978769302401</v>
      </c>
      <c r="J450" s="8">
        <v>7.3318479714265035</v>
      </c>
      <c r="K450" s="9">
        <v>38.226505696529685</v>
      </c>
      <c r="L450" s="8">
        <v>15.711897959718378</v>
      </c>
      <c r="M450" s="8">
        <v>14.98583819338668</v>
      </c>
      <c r="N450" s="10">
        <v>1.0484497267995401</v>
      </c>
      <c r="O450" s="10" t="s">
        <v>1482</v>
      </c>
      <c r="P450" s="14">
        <v>22.791556459356542</v>
      </c>
      <c r="Q450" s="45">
        <v>1</v>
      </c>
      <c r="R450" s="7">
        <v>3.2311858628086711</v>
      </c>
      <c r="S450" s="7"/>
      <c r="T450" s="7"/>
      <c r="U450" s="35">
        <v>1655.8432502657915</v>
      </c>
      <c r="V450" s="6"/>
    </row>
    <row r="451" spans="1:22">
      <c r="A451">
        <v>134</v>
      </c>
      <c r="B451" t="s">
        <v>168</v>
      </c>
      <c r="C451" t="s">
        <v>354</v>
      </c>
      <c r="D451">
        <v>5</v>
      </c>
      <c r="E451" s="6">
        <v>18380.476999999999</v>
      </c>
      <c r="F451">
        <v>2019</v>
      </c>
      <c r="G451" s="6">
        <v>62.792999999999999</v>
      </c>
      <c r="H451" s="6">
        <v>3.3067965507507324</v>
      </c>
      <c r="I451" s="7">
        <v>2.31352043151856</v>
      </c>
      <c r="J451" s="8">
        <v>7.1912630257477925</v>
      </c>
      <c r="K451" s="9">
        <v>39.072793755303209</v>
      </c>
      <c r="L451" s="8">
        <v>16.558186018491902</v>
      </c>
      <c r="M451" s="8">
        <v>16.386988837212215</v>
      </c>
      <c r="N451" s="10">
        <v>1.0104471408982061</v>
      </c>
      <c r="O451" s="10" t="s">
        <v>1483</v>
      </c>
      <c r="P451" s="14">
        <v>21.96544333248708</v>
      </c>
      <c r="Q451" s="45">
        <v>1</v>
      </c>
      <c r="R451" s="7">
        <v>3.2311858628086711</v>
      </c>
      <c r="S451" s="7"/>
      <c r="T451" s="7"/>
      <c r="U451" s="35">
        <v>3372.3589795822963</v>
      </c>
      <c r="V451" s="6"/>
    </row>
    <row r="452" spans="1:22">
      <c r="A452">
        <v>135</v>
      </c>
      <c r="B452" t="s">
        <v>119</v>
      </c>
      <c r="C452" t="s">
        <v>305</v>
      </c>
      <c r="D452">
        <v>5</v>
      </c>
      <c r="E452" s="6">
        <v>203304.492</v>
      </c>
      <c r="F452">
        <v>2019</v>
      </c>
      <c r="G452" s="6">
        <v>52.91</v>
      </c>
      <c r="H452" s="6">
        <v>4.266484260559082</v>
      </c>
      <c r="I452" s="7">
        <v>1.5988748073577901</v>
      </c>
      <c r="J452" s="8">
        <v>8.1509507355561421</v>
      </c>
      <c r="K452" s="9">
        <v>37.316773681880925</v>
      </c>
      <c r="L452" s="8">
        <v>14.802165945069618</v>
      </c>
      <c r="M452" s="8">
        <v>15.672343213051446</v>
      </c>
      <c r="N452" s="10">
        <v>0.94447688797057661</v>
      </c>
      <c r="O452" s="10" t="s">
        <v>1484</v>
      </c>
      <c r="P452" s="14">
        <v>20.531359555453893</v>
      </c>
      <c r="Q452" s="45">
        <v>1</v>
      </c>
      <c r="R452" s="7">
        <v>3.2311858628086711</v>
      </c>
      <c r="S452" s="7"/>
      <c r="T452" s="7"/>
      <c r="U452" s="35">
        <v>5076.3682902061719</v>
      </c>
      <c r="V452" s="6"/>
    </row>
    <row r="453" spans="1:22">
      <c r="A453">
        <v>136</v>
      </c>
      <c r="B453" t="s">
        <v>108</v>
      </c>
      <c r="C453" t="s">
        <v>294</v>
      </c>
      <c r="D453">
        <v>8</v>
      </c>
      <c r="E453" s="6">
        <v>3232.43</v>
      </c>
      <c r="F453">
        <v>2019</v>
      </c>
      <c r="G453" s="6">
        <v>71.822000000000003</v>
      </c>
      <c r="H453" s="6">
        <v>5.5629053115844727</v>
      </c>
      <c r="I453" s="7">
        <v>26.0211791992188</v>
      </c>
      <c r="J453" s="8">
        <v>9.4473717865815328</v>
      </c>
      <c r="K453" s="9">
        <v>58.711957472710026</v>
      </c>
      <c r="L453" s="8">
        <v>36.197349735898719</v>
      </c>
      <c r="M453" s="8">
        <v>40.094647604912453</v>
      </c>
      <c r="N453" s="10">
        <v>0.90279755274526385</v>
      </c>
      <c r="O453" s="10" t="s">
        <v>1485</v>
      </c>
      <c r="P453" s="14">
        <v>19.625320002297723</v>
      </c>
      <c r="Q453" s="45">
        <v>3</v>
      </c>
      <c r="R453" s="7">
        <v>3.2311858628086711</v>
      </c>
      <c r="S453" s="7"/>
      <c r="T453" s="7"/>
      <c r="U453" s="35">
        <v>12458.018425763295</v>
      </c>
      <c r="V453" s="6"/>
    </row>
    <row r="454" spans="1:22">
      <c r="A454">
        <v>137</v>
      </c>
      <c r="B454" t="s">
        <v>169</v>
      </c>
      <c r="C454" t="s">
        <v>355</v>
      </c>
      <c r="D454">
        <v>5</v>
      </c>
      <c r="E454" s="6">
        <v>15354.608</v>
      </c>
      <c r="F454">
        <v>2019</v>
      </c>
      <c r="G454" s="6">
        <v>61.292000000000002</v>
      </c>
      <c r="H454" s="6">
        <v>2.6935231685638428</v>
      </c>
      <c r="I454" s="7">
        <v>0.84112483263015703</v>
      </c>
      <c r="J454" s="8">
        <v>6.5779896435609029</v>
      </c>
      <c r="K454" s="9">
        <v>34.886310123170389</v>
      </c>
      <c r="L454" s="8">
        <v>12.371702386359082</v>
      </c>
      <c r="M454" s="8">
        <v>14.914593238323814</v>
      </c>
      <c r="N454" s="10">
        <v>0.8295031710666676</v>
      </c>
      <c r="O454" s="10" t="s">
        <v>1486</v>
      </c>
      <c r="P454" s="14">
        <v>18.032021825492773</v>
      </c>
      <c r="Q454" s="45">
        <v>1</v>
      </c>
      <c r="R454" s="7">
        <v>3.2311858628086711</v>
      </c>
      <c r="S454" s="7"/>
      <c r="T454" s="7"/>
      <c r="U454" s="35">
        <v>2203.3968095175733</v>
      </c>
      <c r="V454" s="6"/>
    </row>
    <row r="455" spans="1:22">
      <c r="A455">
        <v>138</v>
      </c>
      <c r="B455" t="s">
        <v>43</v>
      </c>
      <c r="C455" t="s">
        <v>229</v>
      </c>
      <c r="D455">
        <v>5</v>
      </c>
      <c r="E455" s="6">
        <v>16126.866</v>
      </c>
      <c r="F455">
        <v>2019</v>
      </c>
      <c r="G455" s="6">
        <v>53.259</v>
      </c>
      <c r="H455" s="6">
        <v>4.2507991790771484</v>
      </c>
      <c r="I455" s="7">
        <v>4.0442762374877903</v>
      </c>
      <c r="J455" s="8">
        <v>8.1352656540742085</v>
      </c>
      <c r="K455" s="9">
        <v>37.49063581983183</v>
      </c>
      <c r="L455" s="8">
        <v>14.976028083020523</v>
      </c>
      <c r="M455" s="8">
        <v>18.117744643181446</v>
      </c>
      <c r="N455" s="10">
        <v>0.82659450047259064</v>
      </c>
      <c r="O455" s="10" t="s">
        <v>1487</v>
      </c>
      <c r="P455" s="14">
        <v>17.968792155655443</v>
      </c>
      <c r="Q455" s="45">
        <v>2</v>
      </c>
      <c r="R455" s="7">
        <v>3.2311858628086711</v>
      </c>
      <c r="S455" s="7"/>
      <c r="T455" s="7"/>
      <c r="U455" s="35">
        <v>1561.9966725692811</v>
      </c>
      <c r="V455" s="6"/>
    </row>
    <row r="456" spans="1:22">
      <c r="A456">
        <v>139</v>
      </c>
      <c r="B456" t="s">
        <v>34</v>
      </c>
      <c r="C456" t="s">
        <v>220</v>
      </c>
      <c r="D456">
        <v>5</v>
      </c>
      <c r="E456" s="6">
        <v>2499.7020000000002</v>
      </c>
      <c r="F456">
        <v>2019</v>
      </c>
      <c r="G456" s="6">
        <v>65.463999999999999</v>
      </c>
      <c r="H456" s="6">
        <v>3.4710848331451416</v>
      </c>
      <c r="I456" s="7">
        <v>10.3743906021118</v>
      </c>
      <c r="J456" s="8">
        <v>7.3555513081422017</v>
      </c>
      <c r="K456" s="9">
        <v>41.665425970624682</v>
      </c>
      <c r="L456" s="8">
        <v>19.150818233813375</v>
      </c>
      <c r="M456" s="8">
        <v>24.447859007805455</v>
      </c>
      <c r="N456" s="10">
        <v>0.78333314290217004</v>
      </c>
      <c r="O456" s="10" t="s">
        <v>1488</v>
      </c>
      <c r="P456" s="14">
        <v>17.028362063137358</v>
      </c>
      <c r="Q456" s="45">
        <v>3</v>
      </c>
      <c r="R456" s="7">
        <v>3.2311858628086711</v>
      </c>
      <c r="S456" s="7"/>
      <c r="T456" s="7"/>
      <c r="U456" s="35">
        <v>15117.990674101493</v>
      </c>
      <c r="V456" s="6"/>
    </row>
    <row r="457" spans="1:22">
      <c r="A457">
        <v>140</v>
      </c>
      <c r="B457" t="s">
        <v>18</v>
      </c>
      <c r="C457" t="s">
        <v>204</v>
      </c>
      <c r="D457">
        <v>6</v>
      </c>
      <c r="E457" s="6">
        <v>37769.499000000003</v>
      </c>
      <c r="F457">
        <v>2019</v>
      </c>
      <c r="G457" s="6">
        <v>63.564999999999998</v>
      </c>
      <c r="H457" s="6">
        <v>2.3750917911529541</v>
      </c>
      <c r="I457" s="7">
        <v>1.21880650520325</v>
      </c>
      <c r="J457" s="8">
        <v>6.2595582661500142</v>
      </c>
      <c r="K457" s="9">
        <v>34.428634370023197</v>
      </c>
      <c r="L457" s="8">
        <v>11.91402663321189</v>
      </c>
      <c r="M457" s="8">
        <v>15.292274910896907</v>
      </c>
      <c r="N457" s="10">
        <v>0.77908791874531635</v>
      </c>
      <c r="O457" s="10" t="s">
        <v>1489</v>
      </c>
      <c r="P457" s="14">
        <v>16.936077937746905</v>
      </c>
      <c r="Q457" s="45">
        <v>1</v>
      </c>
      <c r="R457" s="7">
        <v>3.2311858628086711</v>
      </c>
      <c r="S457" s="7"/>
      <c r="T457" s="7"/>
      <c r="U457" s="35">
        <v>2079.9218609882369</v>
      </c>
    </row>
    <row r="458" spans="1:22">
      <c r="A458">
        <v>141</v>
      </c>
      <c r="B458" t="s">
        <v>94</v>
      </c>
      <c r="C458" t="s">
        <v>280</v>
      </c>
      <c r="D458">
        <v>5</v>
      </c>
      <c r="E458" s="6">
        <v>2225.7020000000002</v>
      </c>
      <c r="F458">
        <v>2019</v>
      </c>
      <c r="G458" s="6">
        <v>54.173000000000002</v>
      </c>
      <c r="H458" s="6">
        <v>3.5117805004119873</v>
      </c>
      <c r="I458" s="7">
        <v>3.0056884288787802</v>
      </c>
      <c r="J458" s="8">
        <v>7.3962469754090474</v>
      </c>
      <c r="K458" s="9">
        <v>34.669880937070943</v>
      </c>
      <c r="L458" s="8">
        <v>12.155273200259636</v>
      </c>
      <c r="M458" s="8">
        <v>17.079156834572437</v>
      </c>
      <c r="N458" s="10">
        <v>0.71170218284162345</v>
      </c>
      <c r="O458" s="10" t="s">
        <v>1490</v>
      </c>
      <c r="P458" s="14">
        <v>15.47122391075172</v>
      </c>
      <c r="Q458" s="45">
        <v>1</v>
      </c>
      <c r="R458" s="7">
        <v>3.2311858628086711</v>
      </c>
      <c r="S458" s="7"/>
      <c r="T458" s="7"/>
      <c r="U458" s="35">
        <v>2452.0276669979489</v>
      </c>
    </row>
    <row r="459" spans="1:22">
      <c r="A459" t="s">
        <v>693</v>
      </c>
      <c r="B459" t="s">
        <v>31</v>
      </c>
      <c r="C459" t="s">
        <v>217</v>
      </c>
      <c r="D459">
        <v>6</v>
      </c>
      <c r="E459" s="6">
        <v>762.096</v>
      </c>
      <c r="F459">
        <v>2018</v>
      </c>
      <c r="G459" s="6">
        <v>71.129000000000005</v>
      </c>
      <c r="H459" s="6" t="s">
        <v>693</v>
      </c>
      <c r="I459" s="7">
        <v>3.4324290752410902</v>
      </c>
      <c r="J459" s="8" t="s">
        <v>693</v>
      </c>
      <c r="K459" s="9" t="s">
        <v>693</v>
      </c>
      <c r="L459" s="8" t="s">
        <v>693</v>
      </c>
      <c r="M459" s="8">
        <v>17.505897480934745</v>
      </c>
      <c r="N459" s="10" t="s">
        <v>693</v>
      </c>
      <c r="O459" s="10" t="s">
        <v>1491</v>
      </c>
      <c r="P459" s="14" t="s">
        <v>693</v>
      </c>
      <c r="Q459" s="45">
        <v>2</v>
      </c>
      <c r="R459" s="7">
        <v>3.2653157571503528</v>
      </c>
      <c r="S459" s="7"/>
      <c r="T459" s="7"/>
      <c r="U459" s="35">
        <v>11233.780540635886</v>
      </c>
    </row>
    <row r="460" spans="1:22">
      <c r="A460" t="s">
        <v>693</v>
      </c>
      <c r="B460" t="s">
        <v>42</v>
      </c>
      <c r="C460" t="s">
        <v>228</v>
      </c>
      <c r="D460">
        <v>5</v>
      </c>
      <c r="E460" s="6">
        <v>5094.78</v>
      </c>
      <c r="F460">
        <v>2018</v>
      </c>
      <c r="G460" s="6">
        <v>54.369</v>
      </c>
      <c r="H460" s="6" t="s">
        <v>693</v>
      </c>
      <c r="I460" s="7">
        <v>1.9427345991134599</v>
      </c>
      <c r="J460" s="8" t="s">
        <v>693</v>
      </c>
      <c r="K460" s="9" t="s">
        <v>693</v>
      </c>
      <c r="L460" s="8" t="s">
        <v>693</v>
      </c>
      <c r="M460" s="8">
        <v>16.016203004807117</v>
      </c>
      <c r="N460" s="10" t="s">
        <v>693</v>
      </c>
      <c r="O460" s="10" t="s">
        <v>1492</v>
      </c>
      <c r="P460" s="14" t="s">
        <v>693</v>
      </c>
      <c r="Q460" s="45">
        <v>1</v>
      </c>
      <c r="R460" s="7">
        <v>3.2653157571503528</v>
      </c>
      <c r="S460" s="7"/>
      <c r="T460" s="7"/>
      <c r="U460" s="35">
        <v>854.64749130494909</v>
      </c>
    </row>
    <row r="461" spans="1:22">
      <c r="A461" t="s">
        <v>693</v>
      </c>
      <c r="B461" t="s">
        <v>47</v>
      </c>
      <c r="C461" t="s">
        <v>233</v>
      </c>
      <c r="D461">
        <v>5</v>
      </c>
      <c r="E461" s="6">
        <v>776.31299999999999</v>
      </c>
      <c r="F461">
        <v>2018</v>
      </c>
      <c r="G461" s="6">
        <v>63.911999999999999</v>
      </c>
      <c r="H461" s="6">
        <v>3.9728195667266846</v>
      </c>
      <c r="I461" s="7" t="s">
        <v>693</v>
      </c>
      <c r="J461" s="8">
        <v>7.8572860417237447</v>
      </c>
      <c r="K461" s="9">
        <v>43.452326160998297</v>
      </c>
      <c r="L461" s="8">
        <v>20.93771842418699</v>
      </c>
      <c r="M461" s="8" t="s">
        <v>693</v>
      </c>
      <c r="N461" s="10" t="s">
        <v>693</v>
      </c>
      <c r="O461" s="10" t="s">
        <v>1493</v>
      </c>
      <c r="P461" s="14" t="s">
        <v>693</v>
      </c>
      <c r="Q461" s="45">
        <v>3</v>
      </c>
      <c r="R461" s="7">
        <v>3.2653157571503528</v>
      </c>
      <c r="S461" s="7"/>
      <c r="T461" s="7"/>
      <c r="U461" s="35">
        <v>3294.8319720657523</v>
      </c>
    </row>
    <row r="462" spans="1:22">
      <c r="A462" t="s">
        <v>693</v>
      </c>
      <c r="B462" t="s">
        <v>49</v>
      </c>
      <c r="C462" t="s">
        <v>235</v>
      </c>
      <c r="D462">
        <v>5</v>
      </c>
      <c r="E462" s="6">
        <v>87087.354999999996</v>
      </c>
      <c r="F462">
        <v>2018</v>
      </c>
      <c r="G462" s="6">
        <v>59.942</v>
      </c>
      <c r="H462" s="6" t="s">
        <v>693</v>
      </c>
      <c r="I462" s="7">
        <v>0.64462172985076904</v>
      </c>
      <c r="J462" s="8" t="s">
        <v>693</v>
      </c>
      <c r="K462" s="9" t="s">
        <v>693</v>
      </c>
      <c r="L462" s="8" t="s">
        <v>693</v>
      </c>
      <c r="M462" s="8">
        <v>14.718090135544426</v>
      </c>
      <c r="N462" s="10" t="s">
        <v>693</v>
      </c>
      <c r="O462" s="10" t="s">
        <v>1494</v>
      </c>
      <c r="P462" s="14" t="s">
        <v>693</v>
      </c>
      <c r="Q462" s="45">
        <v>1</v>
      </c>
      <c r="R462" s="7">
        <v>3.2653157571503528</v>
      </c>
      <c r="S462" s="7"/>
      <c r="T462" s="7"/>
      <c r="U462" s="35">
        <v>1048.2464468070621</v>
      </c>
    </row>
    <row r="463" spans="1:22">
      <c r="A463" t="s">
        <v>693</v>
      </c>
      <c r="B463" t="s">
        <v>123</v>
      </c>
      <c r="C463" t="s">
        <v>309</v>
      </c>
      <c r="D463">
        <v>4</v>
      </c>
      <c r="E463" s="6">
        <v>4805.5469999999996</v>
      </c>
      <c r="F463">
        <v>2018</v>
      </c>
      <c r="G463" s="6">
        <v>74.793000000000006</v>
      </c>
      <c r="H463" s="6">
        <v>4.5539216995239258</v>
      </c>
      <c r="I463" s="7" t="s">
        <v>693</v>
      </c>
      <c r="J463" s="8">
        <v>8.4383881745209859</v>
      </c>
      <c r="K463" s="9">
        <v>54.610796625564085</v>
      </c>
      <c r="L463" s="8">
        <v>32.096188888752778</v>
      </c>
      <c r="M463" s="8" t="s">
        <v>693</v>
      </c>
      <c r="N463" s="10" t="s">
        <v>693</v>
      </c>
      <c r="O463" s="10" t="s">
        <v>1495</v>
      </c>
      <c r="P463" s="14" t="s">
        <v>693</v>
      </c>
      <c r="Q463" s="45">
        <v>3</v>
      </c>
      <c r="R463" s="7">
        <v>3.2653157571503528</v>
      </c>
      <c r="S463" s="7"/>
      <c r="T463" s="7"/>
      <c r="U463" s="35">
        <v>17587.393300666594</v>
      </c>
    </row>
    <row r="464" spans="1:22">
      <c r="A464" t="s">
        <v>693</v>
      </c>
      <c r="B464" t="s">
        <v>130</v>
      </c>
      <c r="C464" t="s">
        <v>316</v>
      </c>
      <c r="D464">
        <v>4</v>
      </c>
      <c r="E464" s="6">
        <v>2766.732</v>
      </c>
      <c r="F464">
        <v>2018</v>
      </c>
      <c r="G464" s="6">
        <v>80.897999999999996</v>
      </c>
      <c r="H464" s="6" t="s">
        <v>693</v>
      </c>
      <c r="I464" s="7">
        <v>43.029052734375</v>
      </c>
      <c r="J464" s="8" t="s">
        <v>693</v>
      </c>
      <c r="K464" s="9" t="s">
        <v>693</v>
      </c>
      <c r="L464" s="8" t="s">
        <v>693</v>
      </c>
      <c r="M464" s="8">
        <v>57.10252114006866</v>
      </c>
      <c r="N464" s="10" t="s">
        <v>693</v>
      </c>
      <c r="O464" s="10" t="s">
        <v>1496</v>
      </c>
      <c r="P464" s="14" t="s">
        <v>693</v>
      </c>
      <c r="Q464" s="45">
        <v>3</v>
      </c>
      <c r="R464" s="7">
        <v>3.2653157571503528</v>
      </c>
      <c r="S464" s="7"/>
      <c r="T464" s="7"/>
      <c r="U464" s="35">
        <v>91461.616445197302</v>
      </c>
    </row>
    <row r="465" spans="1:21">
      <c r="A465" t="s">
        <v>693</v>
      </c>
      <c r="B465" t="s">
        <v>145</v>
      </c>
      <c r="C465" t="s">
        <v>331</v>
      </c>
      <c r="D465">
        <v>5</v>
      </c>
      <c r="E465" s="6">
        <v>41999.059000000001</v>
      </c>
      <c r="F465">
        <v>2018</v>
      </c>
      <c r="G465" s="6">
        <v>65.680999999999997</v>
      </c>
      <c r="H465" s="6" t="s">
        <v>693</v>
      </c>
      <c r="I465" s="7">
        <v>0.89294928312301602</v>
      </c>
      <c r="J465" s="8" t="s">
        <v>693</v>
      </c>
      <c r="K465" s="9" t="s">
        <v>693</v>
      </c>
      <c r="L465" s="8" t="s">
        <v>693</v>
      </c>
      <c r="M465" s="8">
        <v>14.966417688816673</v>
      </c>
      <c r="N465" s="10" t="s">
        <v>693</v>
      </c>
      <c r="O465" s="10" t="s">
        <v>1497</v>
      </c>
      <c r="P465" s="14" t="s">
        <v>693</v>
      </c>
      <c r="Q465" s="45">
        <v>1</v>
      </c>
      <c r="R465" s="7">
        <v>3.2653157571503528</v>
      </c>
      <c r="S465" s="7"/>
      <c r="T465" s="7"/>
      <c r="U465" s="35">
        <v>4349.2099609375</v>
      </c>
    </row>
    <row r="466" spans="1:21">
      <c r="A466" t="s">
        <v>693</v>
      </c>
      <c r="B466" t="s">
        <v>153</v>
      </c>
      <c r="C466" t="s">
        <v>339</v>
      </c>
      <c r="D466">
        <v>1</v>
      </c>
      <c r="E466" s="6">
        <v>1504.7090000000001</v>
      </c>
      <c r="F466">
        <v>2018</v>
      </c>
      <c r="G466" s="6">
        <v>73.802000000000007</v>
      </c>
      <c r="H466" s="6" t="s">
        <v>693</v>
      </c>
      <c r="I466" s="7">
        <v>22.9583530426025</v>
      </c>
      <c r="J466" s="8" t="s">
        <v>693</v>
      </c>
      <c r="K466" s="9" t="s">
        <v>693</v>
      </c>
      <c r="L466" s="8" t="s">
        <v>693</v>
      </c>
      <c r="M466" s="8">
        <v>37.031821448296157</v>
      </c>
      <c r="N466" s="10" t="s">
        <v>693</v>
      </c>
      <c r="O466" s="10" t="s">
        <v>1498</v>
      </c>
      <c r="P466" s="14" t="s">
        <v>693</v>
      </c>
      <c r="Q466" s="45">
        <v>3</v>
      </c>
      <c r="R466" s="7">
        <v>3.2653157571503528</v>
      </c>
      <c r="S466" s="7"/>
      <c r="T466" s="7"/>
      <c r="U466" s="35">
        <v>25534.840506572124</v>
      </c>
    </row>
    <row r="467" spans="1:21">
      <c r="A467">
        <v>1</v>
      </c>
      <c r="B467" t="s">
        <v>50</v>
      </c>
      <c r="C467" t="s">
        <v>236</v>
      </c>
      <c r="D467">
        <v>1</v>
      </c>
      <c r="E467" s="6">
        <v>5040.7340000000004</v>
      </c>
      <c r="F467">
        <v>2018</v>
      </c>
      <c r="G467" s="6">
        <v>79.483999999999995</v>
      </c>
      <c r="H467" s="6">
        <v>7.1410746574401855</v>
      </c>
      <c r="I467" s="7">
        <v>4.2423367500305202</v>
      </c>
      <c r="J467" s="8">
        <v>11.025541132437246</v>
      </c>
      <c r="K467" s="9">
        <v>75.829411816532826</v>
      </c>
      <c r="L467" s="8">
        <v>53.314804079721519</v>
      </c>
      <c r="M467" s="8">
        <v>18.315805155724178</v>
      </c>
      <c r="N467" s="10">
        <v>2.9108632476939853</v>
      </c>
      <c r="O467" s="10" t="s">
        <v>1499</v>
      </c>
      <c r="P467" s="14">
        <v>63.402136098358525</v>
      </c>
      <c r="Q467" s="45">
        <v>2</v>
      </c>
      <c r="R467" s="7">
        <v>3.2653157571503528</v>
      </c>
      <c r="S467" s="7"/>
      <c r="T467" s="7"/>
      <c r="U467" s="35">
        <v>20503.276803714725</v>
      </c>
    </row>
    <row r="468" spans="1:21">
      <c r="A468">
        <v>2</v>
      </c>
      <c r="B468" t="s">
        <v>70</v>
      </c>
      <c r="C468" t="s">
        <v>256</v>
      </c>
      <c r="D468">
        <v>1</v>
      </c>
      <c r="E468" s="6">
        <v>16850.175999999999</v>
      </c>
      <c r="F468">
        <v>2018</v>
      </c>
      <c r="G468" s="6">
        <v>72.725999999999999</v>
      </c>
      <c r="H468" s="6">
        <v>6.626591682434082</v>
      </c>
      <c r="I468" s="7">
        <v>2.42133593559265</v>
      </c>
      <c r="J468" s="8">
        <v>10.511058157431142</v>
      </c>
      <c r="K468" s="9">
        <v>66.14457030572072</v>
      </c>
      <c r="L468" s="8">
        <v>43.629962568909413</v>
      </c>
      <c r="M468" s="8">
        <v>16.494804341286308</v>
      </c>
      <c r="N468" s="10">
        <v>2.64507305853299</v>
      </c>
      <c r="O468" s="10" t="s">
        <v>1500</v>
      </c>
      <c r="P468" s="14">
        <v>57.612903038322493</v>
      </c>
      <c r="Q468" s="45">
        <v>1</v>
      </c>
      <c r="R468" s="7">
        <v>3.2653157571503528</v>
      </c>
      <c r="S468" s="7"/>
      <c r="T468" s="7"/>
      <c r="U468" s="35">
        <v>8469.1152880352201</v>
      </c>
    </row>
    <row r="469" spans="1:21">
      <c r="A469">
        <v>3</v>
      </c>
      <c r="B469" t="s">
        <v>59</v>
      </c>
      <c r="C469" t="s">
        <v>245</v>
      </c>
      <c r="D469">
        <v>1</v>
      </c>
      <c r="E469" s="6">
        <v>6276.3419999999996</v>
      </c>
      <c r="F469">
        <v>2018</v>
      </c>
      <c r="G469" s="6">
        <v>72.555000000000007</v>
      </c>
      <c r="H469" s="6">
        <v>6.2411994934082031</v>
      </c>
      <c r="I469" s="7">
        <v>1.9980610609054601</v>
      </c>
      <c r="J469" s="8">
        <v>10.125665968405263</v>
      </c>
      <c r="K469" s="9">
        <v>63.569530192653289</v>
      </c>
      <c r="L469" s="8">
        <v>41.054922455841982</v>
      </c>
      <c r="M469" s="8">
        <v>16.071529466599117</v>
      </c>
      <c r="N469" s="10">
        <v>2.5545124713341663</v>
      </c>
      <c r="O469" s="10" t="s">
        <v>1501</v>
      </c>
      <c r="P469" s="14">
        <v>55.640383484449345</v>
      </c>
      <c r="Q469" s="45">
        <v>1</v>
      </c>
      <c r="R469" s="7">
        <v>3.2653157571503528</v>
      </c>
      <c r="S469" s="7"/>
      <c r="T469" s="7"/>
      <c r="U469" s="35">
        <v>8812.2009474916304</v>
      </c>
    </row>
    <row r="470" spans="1:21">
      <c r="A470">
        <v>4</v>
      </c>
      <c r="B470" t="s">
        <v>164</v>
      </c>
      <c r="C470" t="s">
        <v>350</v>
      </c>
      <c r="D470">
        <v>8</v>
      </c>
      <c r="E470" s="6">
        <v>297.298</v>
      </c>
      <c r="F470">
        <v>2018</v>
      </c>
      <c r="G470" s="6">
        <v>69.795000000000002</v>
      </c>
      <c r="H470" s="6">
        <v>6.877142857142859</v>
      </c>
      <c r="I470" s="7">
        <v>2.89601874351502</v>
      </c>
      <c r="J470" s="8">
        <v>10.761609332139919</v>
      </c>
      <c r="K470" s="9">
        <v>64.991953751552074</v>
      </c>
      <c r="L470" s="8">
        <v>42.477346014740768</v>
      </c>
      <c r="M470" s="8">
        <v>16.969487149208675</v>
      </c>
      <c r="N470" s="10">
        <v>2.5031602688547712</v>
      </c>
      <c r="O470" s="10" t="s">
        <v>1502</v>
      </c>
      <c r="P470" s="14">
        <v>54.521870159191486</v>
      </c>
      <c r="Q470" s="45">
        <v>1</v>
      </c>
      <c r="R470" s="7">
        <v>3.2653157571503528</v>
      </c>
      <c r="S470" s="7"/>
      <c r="T470" s="7"/>
      <c r="U470" s="35">
        <v>3045.0954177540939</v>
      </c>
    </row>
    <row r="471" spans="1:21">
      <c r="A471">
        <v>5</v>
      </c>
      <c r="B471" t="s">
        <v>146</v>
      </c>
      <c r="C471" t="s">
        <v>332</v>
      </c>
      <c r="D471">
        <v>3</v>
      </c>
      <c r="E471" s="6">
        <v>10162.298000000001</v>
      </c>
      <c r="F471">
        <v>2018</v>
      </c>
      <c r="G471" s="6">
        <v>82.533000000000001</v>
      </c>
      <c r="H471" s="6">
        <v>7.3747920989990234</v>
      </c>
      <c r="I471" s="7">
        <v>9.3480157852172905</v>
      </c>
      <c r="J471" s="8">
        <v>11.259258573996084</v>
      </c>
      <c r="K471" s="9">
        <v>80.407300797290333</v>
      </c>
      <c r="L471" s="8">
        <v>57.892693060479026</v>
      </c>
      <c r="M471" s="8">
        <v>23.421484190910945</v>
      </c>
      <c r="N471" s="10">
        <v>2.4717773044863289</v>
      </c>
      <c r="O471" s="10" t="s">
        <v>1503</v>
      </c>
      <c r="P471" s="14">
        <v>53.838311087966069</v>
      </c>
      <c r="Q471" s="45">
        <v>3</v>
      </c>
      <c r="R471" s="7">
        <v>3.2653157571503528</v>
      </c>
      <c r="S471" s="7"/>
      <c r="T471" s="7"/>
      <c r="U471" s="35">
        <v>52349.292427559907</v>
      </c>
    </row>
    <row r="472" spans="1:21">
      <c r="A472">
        <v>6</v>
      </c>
      <c r="B472" t="s">
        <v>57</v>
      </c>
      <c r="C472" t="s">
        <v>243</v>
      </c>
      <c r="D472">
        <v>1</v>
      </c>
      <c r="E472" s="6">
        <v>17015.671999999999</v>
      </c>
      <c r="F472">
        <v>2018</v>
      </c>
      <c r="G472" s="6">
        <v>77.093999999999994</v>
      </c>
      <c r="H472" s="6">
        <v>6.1280102729797363</v>
      </c>
      <c r="I472" s="7">
        <v>4.1413502693176296</v>
      </c>
      <c r="J472" s="8">
        <v>10.012476747976796</v>
      </c>
      <c r="K472" s="9">
        <v>66.791340353919011</v>
      </c>
      <c r="L472" s="8">
        <v>44.276732617107704</v>
      </c>
      <c r="M472" s="8">
        <v>18.214818675011287</v>
      </c>
      <c r="N472" s="10">
        <v>2.4308083109194207</v>
      </c>
      <c r="O472" s="10" t="s">
        <v>1504</v>
      </c>
      <c r="P472" s="14">
        <v>52.945956660804413</v>
      </c>
      <c r="Q472" s="45">
        <v>2</v>
      </c>
      <c r="R472" s="7">
        <v>3.2653157571503528</v>
      </c>
      <c r="S472" s="7"/>
      <c r="T472" s="7"/>
      <c r="U472" s="35">
        <v>11608.41904983673</v>
      </c>
    </row>
    <row r="473" spans="1:21">
      <c r="A473">
        <v>7</v>
      </c>
      <c r="B473" t="s">
        <v>46</v>
      </c>
      <c r="C473" t="s">
        <v>232</v>
      </c>
      <c r="D473">
        <v>1</v>
      </c>
      <c r="E473" s="6">
        <v>49276.961000000003</v>
      </c>
      <c r="F473">
        <v>2018</v>
      </c>
      <c r="G473" s="6">
        <v>76.748000000000005</v>
      </c>
      <c r="H473" s="6">
        <v>5.9835124015808105</v>
      </c>
      <c r="I473" s="7">
        <v>3.6420550346374498</v>
      </c>
      <c r="J473" s="8">
        <v>9.8679788765778707</v>
      </c>
      <c r="K473" s="9">
        <v>65.531987070645286</v>
      </c>
      <c r="L473" s="8">
        <v>43.017379333833979</v>
      </c>
      <c r="M473" s="8">
        <v>17.715523440331108</v>
      </c>
      <c r="N473" s="10">
        <v>2.4282307818182072</v>
      </c>
      <c r="O473" s="10" t="s">
        <v>1505</v>
      </c>
      <c r="P473" s="14">
        <v>52.889814947172866</v>
      </c>
      <c r="Q473" s="45">
        <v>2</v>
      </c>
      <c r="R473" s="7">
        <v>3.2653157571503528</v>
      </c>
      <c r="S473" s="7"/>
      <c r="T473" s="7"/>
      <c r="U473" s="35">
        <v>14426.434382140787</v>
      </c>
    </row>
    <row r="474" spans="1:21">
      <c r="A474">
        <v>8</v>
      </c>
      <c r="B474" t="s">
        <v>73</v>
      </c>
      <c r="C474" t="s">
        <v>259</v>
      </c>
      <c r="D474">
        <v>1</v>
      </c>
      <c r="E474" s="6">
        <v>9792.85</v>
      </c>
      <c r="F474">
        <v>2018</v>
      </c>
      <c r="G474" s="6">
        <v>72.813999999999993</v>
      </c>
      <c r="H474" s="6">
        <v>5.908423900604248</v>
      </c>
      <c r="I474" s="7">
        <v>2.1395378112793</v>
      </c>
      <c r="J474" s="8">
        <v>9.7928903756013082</v>
      </c>
      <c r="K474" s="9">
        <v>61.699812068810857</v>
      </c>
      <c r="L474" s="8">
        <v>39.18520433199955</v>
      </c>
      <c r="M474" s="8">
        <v>16.213006216972957</v>
      </c>
      <c r="N474" s="10">
        <v>2.4168993589219512</v>
      </c>
      <c r="O474" s="10" t="s">
        <v>1506</v>
      </c>
      <c r="P474" s="14">
        <v>52.643002797125753</v>
      </c>
      <c r="Q474" s="45">
        <v>1</v>
      </c>
      <c r="R474" s="7">
        <v>3.2653157571503528</v>
      </c>
      <c r="S474" s="7"/>
      <c r="T474" s="7"/>
      <c r="U474" s="35">
        <v>5561.2625332123553</v>
      </c>
    </row>
    <row r="475" spans="1:21">
      <c r="A475">
        <v>9</v>
      </c>
      <c r="B475" t="s">
        <v>44</v>
      </c>
      <c r="C475" t="s">
        <v>230</v>
      </c>
      <c r="D475">
        <v>1</v>
      </c>
      <c r="E475" s="6">
        <v>18701.45</v>
      </c>
      <c r="F475">
        <v>2018</v>
      </c>
      <c r="G475" s="6">
        <v>80.132999999999996</v>
      </c>
      <c r="H475" s="6">
        <v>6.436220645904541</v>
      </c>
      <c r="I475" s="7">
        <v>6.4738674163818404</v>
      </c>
      <c r="J475" s="8">
        <v>10.320687120901601</v>
      </c>
      <c r="K475" s="9">
        <v>71.561275570284309</v>
      </c>
      <c r="L475" s="8">
        <v>49.046667833473002</v>
      </c>
      <c r="M475" s="8">
        <v>20.547335822075496</v>
      </c>
      <c r="N475" s="10">
        <v>2.3870086252631646</v>
      </c>
      <c r="O475" s="10" t="s">
        <v>1507</v>
      </c>
      <c r="P475" s="14">
        <v>51.99194632272232</v>
      </c>
      <c r="Q475" s="45">
        <v>2</v>
      </c>
      <c r="R475" s="7">
        <v>3.2653157571503528</v>
      </c>
      <c r="S475" s="7"/>
      <c r="T475" s="7"/>
      <c r="U475" s="35">
        <v>25071.990069194206</v>
      </c>
    </row>
    <row r="476" spans="1:21">
      <c r="A476">
        <v>10</v>
      </c>
      <c r="B476" t="s">
        <v>117</v>
      </c>
      <c r="C476" t="s">
        <v>303</v>
      </c>
      <c r="D476">
        <v>1</v>
      </c>
      <c r="E476" s="6">
        <v>6572.2330000000002</v>
      </c>
      <c r="F476">
        <v>2018</v>
      </c>
      <c r="G476" s="6">
        <v>73.849999999999994</v>
      </c>
      <c r="H476" s="6">
        <v>5.8189525604248047</v>
      </c>
      <c r="I476" s="7">
        <v>2.6322112083435099</v>
      </c>
      <c r="J476" s="8">
        <v>9.7034190354218648</v>
      </c>
      <c r="K476" s="9">
        <v>62.005947034516637</v>
      </c>
      <c r="L476" s="8">
        <v>39.491339297705331</v>
      </c>
      <c r="M476" s="8">
        <v>16.705679614037166</v>
      </c>
      <c r="N476" s="10">
        <v>2.3639468857359276</v>
      </c>
      <c r="O476" s="10" t="s">
        <v>1508</v>
      </c>
      <c r="P476" s="14">
        <v>51.489633632722501</v>
      </c>
      <c r="Q476" s="45">
        <v>1</v>
      </c>
      <c r="R476" s="7">
        <v>3.2653157571503528</v>
      </c>
      <c r="S476" s="7"/>
      <c r="T476" s="7"/>
      <c r="U476" s="35">
        <v>5636.6701693385248</v>
      </c>
    </row>
    <row r="477" spans="1:21">
      <c r="A477">
        <v>11</v>
      </c>
      <c r="B477" t="s">
        <v>124</v>
      </c>
      <c r="C477" t="s">
        <v>310</v>
      </c>
      <c r="D477">
        <v>1</v>
      </c>
      <c r="E477" s="6">
        <v>4165.2550000000001</v>
      </c>
      <c r="F477">
        <v>2018</v>
      </c>
      <c r="G477" s="6">
        <v>77.863</v>
      </c>
      <c r="H477" s="6">
        <v>6.2814340591430664</v>
      </c>
      <c r="I477" s="7">
        <v>5.4356160163879403</v>
      </c>
      <c r="J477" s="8">
        <v>10.165900534140127</v>
      </c>
      <c r="K477" s="9">
        <v>68.49124295625677</v>
      </c>
      <c r="L477" s="8">
        <v>45.976635219445463</v>
      </c>
      <c r="M477" s="8">
        <v>19.509084422081596</v>
      </c>
      <c r="N477" s="10">
        <v>2.3566782645835622</v>
      </c>
      <c r="O477" s="10" t="s">
        <v>1509</v>
      </c>
      <c r="P477" s="14">
        <v>51.331314237981175</v>
      </c>
      <c r="Q477" s="45">
        <v>2</v>
      </c>
      <c r="R477" s="7">
        <v>3.2653157571503528</v>
      </c>
      <c r="S477" s="7"/>
      <c r="T477" s="7"/>
      <c r="U477" s="35">
        <v>32259.220811300129</v>
      </c>
    </row>
    <row r="478" spans="1:21">
      <c r="A478">
        <v>12</v>
      </c>
      <c r="B478" t="s">
        <v>143</v>
      </c>
      <c r="C478" t="s">
        <v>329</v>
      </c>
      <c r="D478">
        <v>3</v>
      </c>
      <c r="E478" s="6">
        <v>46792.042999999998</v>
      </c>
      <c r="F478">
        <v>2018</v>
      </c>
      <c r="G478" s="6">
        <v>83.144000000000005</v>
      </c>
      <c r="H478" s="6">
        <v>6.5133709907531738</v>
      </c>
      <c r="I478" s="7">
        <v>8.2146520614624006</v>
      </c>
      <c r="J478" s="8">
        <v>10.397837465750234</v>
      </c>
      <c r="K478" s="9">
        <v>74.805236029380339</v>
      </c>
      <c r="L478" s="8">
        <v>52.290628292569032</v>
      </c>
      <c r="M478" s="8">
        <v>22.288120467156055</v>
      </c>
      <c r="N478" s="10">
        <v>2.34612103652369</v>
      </c>
      <c r="O478" s="10" t="s">
        <v>1510</v>
      </c>
      <c r="P478" s="14">
        <v>51.101364991549318</v>
      </c>
      <c r="Q478" s="45">
        <v>3</v>
      </c>
      <c r="R478" s="7">
        <v>3.2653157571503528</v>
      </c>
      <c r="S478" s="7"/>
      <c r="T478" s="7"/>
      <c r="U478" s="35">
        <v>40276.908163970482</v>
      </c>
    </row>
    <row r="479" spans="1:21">
      <c r="A479">
        <v>13</v>
      </c>
      <c r="B479" t="s">
        <v>127</v>
      </c>
      <c r="C479" t="s">
        <v>313</v>
      </c>
      <c r="D479">
        <v>8</v>
      </c>
      <c r="E479" s="6">
        <v>108568.836</v>
      </c>
      <c r="F479">
        <v>2018</v>
      </c>
      <c r="G479" s="6">
        <v>71.688999999999993</v>
      </c>
      <c r="H479" s="6">
        <v>5.8691725730895996</v>
      </c>
      <c r="I479" s="7">
        <v>2.1409678459167498</v>
      </c>
      <c r="J479" s="8">
        <v>9.7536390480866597</v>
      </c>
      <c r="K479" s="9">
        <v>60.503048971710435</v>
      </c>
      <c r="L479" s="8">
        <v>37.988441234899128</v>
      </c>
      <c r="M479" s="8">
        <v>16.214436251610408</v>
      </c>
      <c r="N479" s="10">
        <v>2.3428777075814855</v>
      </c>
      <c r="O479" s="10" t="s">
        <v>1511</v>
      </c>
      <c r="P479" s="14">
        <v>51.030721348922583</v>
      </c>
      <c r="Q479" s="45">
        <v>1</v>
      </c>
      <c r="R479" s="7">
        <v>3.2653157571503528</v>
      </c>
      <c r="S479" s="7"/>
      <c r="T479" s="7"/>
      <c r="U479" s="35">
        <v>8365.7324505551169</v>
      </c>
    </row>
    <row r="480" spans="1:21">
      <c r="A480">
        <v>14</v>
      </c>
      <c r="B480" t="s">
        <v>107</v>
      </c>
      <c r="C480" t="s">
        <v>293</v>
      </c>
      <c r="D480">
        <v>7</v>
      </c>
      <c r="E480" s="6">
        <v>3141.837</v>
      </c>
      <c r="F480">
        <v>2018</v>
      </c>
      <c r="G480" s="6">
        <v>70.492000000000004</v>
      </c>
      <c r="H480" s="6">
        <v>5.6822772026062012</v>
      </c>
      <c r="I480" s="7">
        <v>1.27824807167053</v>
      </c>
      <c r="J480" s="8">
        <v>9.5667436776032613</v>
      </c>
      <c r="K480" s="9">
        <v>58.352844255776837</v>
      </c>
      <c r="L480" s="8">
        <v>35.83823651896553</v>
      </c>
      <c r="M480" s="8">
        <v>15.351716477364187</v>
      </c>
      <c r="N480" s="10">
        <v>2.3344774880260672</v>
      </c>
      <c r="O480" s="10" t="s">
        <v>1512</v>
      </c>
      <c r="P480" s="14">
        <v>50.847754366900787</v>
      </c>
      <c r="Q480" s="45">
        <v>1</v>
      </c>
      <c r="R480" s="7">
        <v>3.2653157571503528</v>
      </c>
      <c r="S480" s="7"/>
      <c r="T480" s="7"/>
      <c r="U480" s="35">
        <v>12142.730122045496</v>
      </c>
    </row>
    <row r="481" spans="1:21">
      <c r="A481">
        <v>15</v>
      </c>
      <c r="B481" t="s">
        <v>106</v>
      </c>
      <c r="C481" t="s">
        <v>292</v>
      </c>
      <c r="D481">
        <v>1</v>
      </c>
      <c r="E481" s="6">
        <v>124013.861</v>
      </c>
      <c r="F481">
        <v>2018</v>
      </c>
      <c r="G481" s="6">
        <v>74.015000000000001</v>
      </c>
      <c r="H481" s="6">
        <v>6.5495786666870117</v>
      </c>
      <c r="I481" s="7">
        <v>4.9400205612182599</v>
      </c>
      <c r="J481" s="8">
        <v>10.434045141684072</v>
      </c>
      <c r="K481" s="9">
        <v>66.823699226008216</v>
      </c>
      <c r="L481" s="8">
        <v>44.309091489196909</v>
      </c>
      <c r="M481" s="8">
        <v>19.013488966911915</v>
      </c>
      <c r="N481" s="10">
        <v>2.3304029873899252</v>
      </c>
      <c r="O481" s="10" t="s">
        <v>1513</v>
      </c>
      <c r="P481" s="14">
        <v>50.759006795516193</v>
      </c>
      <c r="Q481" s="45">
        <v>2</v>
      </c>
      <c r="R481" s="7">
        <v>3.2653157571503528</v>
      </c>
      <c r="S481" s="7"/>
      <c r="T481" s="7"/>
      <c r="U481" s="35">
        <v>20278.216307062281</v>
      </c>
    </row>
    <row r="482" spans="1:21">
      <c r="A482">
        <v>16</v>
      </c>
      <c r="B482" t="s">
        <v>126</v>
      </c>
      <c r="C482" t="s">
        <v>312</v>
      </c>
      <c r="D482">
        <v>1</v>
      </c>
      <c r="E482" s="6">
        <v>32203.944</v>
      </c>
      <c r="F482">
        <v>2018</v>
      </c>
      <c r="G482" s="6">
        <v>76.009</v>
      </c>
      <c r="H482" s="6">
        <v>5.6796612739562988</v>
      </c>
      <c r="I482" s="7">
        <v>3.2765696048736599</v>
      </c>
      <c r="J482" s="8">
        <v>9.5641277489533589</v>
      </c>
      <c r="K482" s="9">
        <v>62.902578166442979</v>
      </c>
      <c r="L482" s="8">
        <v>40.387970429631672</v>
      </c>
      <c r="M482" s="8">
        <v>17.350038010567317</v>
      </c>
      <c r="N482" s="10">
        <v>2.3278318125316346</v>
      </c>
      <c r="O482" s="10" t="s">
        <v>1514</v>
      </c>
      <c r="P482" s="14">
        <v>50.703003485011251</v>
      </c>
      <c r="Q482" s="45">
        <v>2</v>
      </c>
      <c r="R482" s="7">
        <v>3.2653157571503528</v>
      </c>
      <c r="S482" s="7"/>
      <c r="T482" s="7"/>
      <c r="U482" s="35">
        <v>12696.236289038836</v>
      </c>
    </row>
    <row r="483" spans="1:21">
      <c r="A483">
        <v>17</v>
      </c>
      <c r="B483" t="s">
        <v>64</v>
      </c>
      <c r="C483" t="s">
        <v>250</v>
      </c>
      <c r="D483">
        <v>3</v>
      </c>
      <c r="E483" s="6">
        <v>64277.807999999997</v>
      </c>
      <c r="F483">
        <v>2018</v>
      </c>
      <c r="G483" s="6">
        <v>82.590999999999994</v>
      </c>
      <c r="H483" s="6">
        <v>6.6659035682678223</v>
      </c>
      <c r="I483" s="7">
        <v>8.89831638336182</v>
      </c>
      <c r="J483" s="8">
        <v>10.550370043264882</v>
      </c>
      <c r="K483" s="9">
        <v>75.397765579279749</v>
      </c>
      <c r="L483" s="8">
        <v>52.883157842468442</v>
      </c>
      <c r="M483" s="8">
        <v>22.971784789055476</v>
      </c>
      <c r="N483" s="10">
        <v>2.3020918195117228</v>
      </c>
      <c r="O483" s="10" t="s">
        <v>1515</v>
      </c>
      <c r="P483" s="14">
        <v>50.142355181827611</v>
      </c>
      <c r="Q483" s="45">
        <v>3</v>
      </c>
      <c r="R483" s="7">
        <v>3.2653157571503528</v>
      </c>
      <c r="S483" s="7"/>
      <c r="T483" s="7"/>
      <c r="U483" s="35">
        <v>45245.960868487527</v>
      </c>
    </row>
    <row r="484" spans="1:21">
      <c r="A484">
        <v>18</v>
      </c>
      <c r="B484" t="s">
        <v>151</v>
      </c>
      <c r="C484" t="s">
        <v>337</v>
      </c>
      <c r="D484">
        <v>8</v>
      </c>
      <c r="E484" s="6">
        <v>71127.801999999996</v>
      </c>
      <c r="F484">
        <v>2018</v>
      </c>
      <c r="G484" s="6">
        <v>78.662000000000006</v>
      </c>
      <c r="H484" s="6">
        <v>6.0115618705749512</v>
      </c>
      <c r="I484" s="7">
        <v>5.4216041564941397</v>
      </c>
      <c r="J484" s="8">
        <v>9.8960283455720113</v>
      </c>
      <c r="K484" s="9">
        <v>67.357191965594282</v>
      </c>
      <c r="L484" s="8">
        <v>44.842584228782975</v>
      </c>
      <c r="M484" s="8">
        <v>19.495072562187797</v>
      </c>
      <c r="N484" s="10">
        <v>2.300200939788172</v>
      </c>
      <c r="O484" s="10" t="s">
        <v>1516</v>
      </c>
      <c r="P484" s="14">
        <v>50.101169525416864</v>
      </c>
      <c r="Q484" s="45">
        <v>2</v>
      </c>
      <c r="R484" s="7">
        <v>3.2653157571503528</v>
      </c>
      <c r="S484" s="7"/>
      <c r="T484" s="7"/>
      <c r="U484" s="35">
        <v>17669.04557505728</v>
      </c>
    </row>
    <row r="485" spans="1:21">
      <c r="A485">
        <v>19</v>
      </c>
      <c r="B485" t="s">
        <v>35</v>
      </c>
      <c r="C485" t="s">
        <v>221</v>
      </c>
      <c r="D485">
        <v>1</v>
      </c>
      <c r="E485" s="6">
        <v>210166.592</v>
      </c>
      <c r="F485">
        <v>2018</v>
      </c>
      <c r="G485" s="6">
        <v>75.108999999999995</v>
      </c>
      <c r="H485" s="6">
        <v>6.1909217834472656</v>
      </c>
      <c r="I485" s="7">
        <v>4.6424431800842303</v>
      </c>
      <c r="J485" s="8">
        <v>10.075388258444326</v>
      </c>
      <c r="K485" s="9">
        <v>65.480476257779557</v>
      </c>
      <c r="L485" s="8">
        <v>42.96586852096825</v>
      </c>
      <c r="M485" s="8">
        <v>18.715911585777889</v>
      </c>
      <c r="N485" s="10">
        <v>2.2956866580635999</v>
      </c>
      <c r="O485" s="10" t="s">
        <v>1517</v>
      </c>
      <c r="P485" s="14">
        <v>50.002842987914839</v>
      </c>
      <c r="Q485" s="45">
        <v>2</v>
      </c>
      <c r="R485" s="7">
        <v>3.2653157571503528</v>
      </c>
      <c r="S485" s="7"/>
      <c r="T485" s="7"/>
      <c r="U485" s="35">
        <v>14619.591129827108</v>
      </c>
    </row>
    <row r="486" spans="1:21">
      <c r="A486">
        <v>20</v>
      </c>
      <c r="B486" t="s">
        <v>160</v>
      </c>
      <c r="C486" t="s">
        <v>346</v>
      </c>
      <c r="D486">
        <v>3</v>
      </c>
      <c r="E486" s="6">
        <v>66432.993000000002</v>
      </c>
      <c r="F486">
        <v>2018</v>
      </c>
      <c r="G486" s="6">
        <v>81.125</v>
      </c>
      <c r="H486" s="6">
        <v>7.2334451675415039</v>
      </c>
      <c r="I486" s="7">
        <v>10.262454032897899</v>
      </c>
      <c r="J486" s="8">
        <v>11.117911642538564</v>
      </c>
      <c r="K486" s="9">
        <v>78.043365049800641</v>
      </c>
      <c r="L486" s="8">
        <v>55.528757312989335</v>
      </c>
      <c r="M486" s="8">
        <v>24.335922438591556</v>
      </c>
      <c r="N486" s="10">
        <v>2.2817609422083227</v>
      </c>
      <c r="O486" s="10" t="s">
        <v>1518</v>
      </c>
      <c r="P486" s="14">
        <v>49.69952398705734</v>
      </c>
      <c r="Q486" s="45">
        <v>3</v>
      </c>
      <c r="R486" s="7">
        <v>3.2653157571503528</v>
      </c>
      <c r="S486" s="7"/>
      <c r="T486" s="7"/>
      <c r="U486" s="35">
        <v>46606.877269946621</v>
      </c>
    </row>
    <row r="487" spans="1:21">
      <c r="A487">
        <v>21</v>
      </c>
      <c r="B487" t="s">
        <v>115</v>
      </c>
      <c r="C487" t="s">
        <v>301</v>
      </c>
      <c r="D487">
        <v>3</v>
      </c>
      <c r="E487" s="6">
        <v>17286.042000000001</v>
      </c>
      <c r="F487">
        <v>2018</v>
      </c>
      <c r="G487" s="6">
        <v>81.774000000000001</v>
      </c>
      <c r="H487" s="6">
        <v>7.463097095489502</v>
      </c>
      <c r="I487" s="7">
        <v>11.407986640930201</v>
      </c>
      <c r="J487" s="8">
        <v>11.347563570486562</v>
      </c>
      <c r="K487" s="9">
        <v>80.2926746702164</v>
      </c>
      <c r="L487" s="8">
        <v>57.778066933405093</v>
      </c>
      <c r="M487" s="8">
        <v>25.481455046623857</v>
      </c>
      <c r="N487" s="10">
        <v>2.2674555604335613</v>
      </c>
      <c r="O487" s="10" t="s">
        <v>1519</v>
      </c>
      <c r="P487" s="14">
        <v>49.387935401457888</v>
      </c>
      <c r="Q487" s="45">
        <v>3</v>
      </c>
      <c r="R487" s="7">
        <v>3.2653157571503528</v>
      </c>
      <c r="S487" s="7"/>
      <c r="T487" s="7"/>
      <c r="U487" s="35">
        <v>56060.913626940404</v>
      </c>
    </row>
    <row r="488" spans="1:21">
      <c r="A488">
        <v>22</v>
      </c>
      <c r="B488" t="s">
        <v>55</v>
      </c>
      <c r="C488" t="s">
        <v>241</v>
      </c>
      <c r="D488">
        <v>3</v>
      </c>
      <c r="E488" s="6">
        <v>5766.6859999999997</v>
      </c>
      <c r="F488">
        <v>2018</v>
      </c>
      <c r="G488" s="6">
        <v>80.989999999999995</v>
      </c>
      <c r="H488" s="6">
        <v>7.6487855911254883</v>
      </c>
      <c r="I488" s="7">
        <v>11.830961227416999</v>
      </c>
      <c r="J488" s="8">
        <v>11.533252066122548</v>
      </c>
      <c r="K488" s="9">
        <v>80.824167816124699</v>
      </c>
      <c r="L488" s="8">
        <v>58.309560079313393</v>
      </c>
      <c r="M488" s="8">
        <v>25.904429633110656</v>
      </c>
      <c r="N488" s="10">
        <v>2.2509493899368849</v>
      </c>
      <c r="O488" s="10" t="s">
        <v>1520</v>
      </c>
      <c r="P488" s="14">
        <v>49.028410965151217</v>
      </c>
      <c r="Q488" s="45">
        <v>3</v>
      </c>
      <c r="R488" s="7">
        <v>3.2653157571503528</v>
      </c>
      <c r="S488" s="7"/>
      <c r="T488" s="7"/>
      <c r="U488" s="35">
        <v>56178.77462998245</v>
      </c>
    </row>
    <row r="489" spans="1:21">
      <c r="A489">
        <v>23</v>
      </c>
      <c r="B489" t="s">
        <v>121</v>
      </c>
      <c r="C489" t="s">
        <v>307</v>
      </c>
      <c r="D489">
        <v>3</v>
      </c>
      <c r="E489" s="6">
        <v>5312.32</v>
      </c>
      <c r="F489">
        <v>2018</v>
      </c>
      <c r="G489" s="6">
        <v>82.76</v>
      </c>
      <c r="H489" s="6">
        <v>7.4442620277404785</v>
      </c>
      <c r="I489" s="7">
        <v>12.0548553466797</v>
      </c>
      <c r="J489" s="8">
        <v>11.328728502737539</v>
      </c>
      <c r="K489" s="9">
        <v>81.125933977265134</v>
      </c>
      <c r="L489" s="8">
        <v>58.611326240453828</v>
      </c>
      <c r="M489" s="8">
        <v>26.128323752373355</v>
      </c>
      <c r="N489" s="10">
        <v>2.2432103488892929</v>
      </c>
      <c r="O489" s="10" t="s">
        <v>1521</v>
      </c>
      <c r="P489" s="14">
        <v>48.859845253876763</v>
      </c>
      <c r="Q489" s="45">
        <v>3</v>
      </c>
      <c r="R489" s="7">
        <v>3.2653157571503528</v>
      </c>
      <c r="S489" s="7"/>
      <c r="T489" s="7"/>
      <c r="U489" s="35">
        <v>64696.490887291948</v>
      </c>
    </row>
    <row r="490" spans="1:21">
      <c r="A490">
        <v>24</v>
      </c>
      <c r="B490" t="s">
        <v>83</v>
      </c>
      <c r="C490" t="s">
        <v>269</v>
      </c>
      <c r="D490">
        <v>3</v>
      </c>
      <c r="E490" s="6">
        <v>59877.425000000003</v>
      </c>
      <c r="F490">
        <v>2018</v>
      </c>
      <c r="G490" s="6">
        <v>83.185000000000002</v>
      </c>
      <c r="H490" s="6">
        <v>6.5165266990661621</v>
      </c>
      <c r="I490" s="7">
        <v>9.3833189010620099</v>
      </c>
      <c r="J490" s="8">
        <v>10.400993174063222</v>
      </c>
      <c r="K490" s="9">
        <v>74.864838345147916</v>
      </c>
      <c r="L490" s="8">
        <v>52.350230608336609</v>
      </c>
      <c r="M490" s="8">
        <v>23.456787306755665</v>
      </c>
      <c r="N490" s="10">
        <v>2.231773257084507</v>
      </c>
      <c r="O490" s="10" t="s">
        <v>1522</v>
      </c>
      <c r="P490" s="14">
        <v>48.610731506691657</v>
      </c>
      <c r="Q490" s="45">
        <v>3</v>
      </c>
      <c r="R490" s="7">
        <v>3.2653157571503528</v>
      </c>
      <c r="S490" s="7"/>
      <c r="T490" s="7"/>
      <c r="U490" s="35">
        <v>42045.921469440662</v>
      </c>
    </row>
    <row r="491" spans="1:21">
      <c r="A491">
        <v>25</v>
      </c>
      <c r="B491" t="s">
        <v>84</v>
      </c>
      <c r="C491" t="s">
        <v>270</v>
      </c>
      <c r="D491">
        <v>1</v>
      </c>
      <c r="E491" s="6">
        <v>2811.835</v>
      </c>
      <c r="F491">
        <v>2018</v>
      </c>
      <c r="G491" s="6">
        <v>71.793000000000006</v>
      </c>
      <c r="H491" s="6">
        <v>6.099498987197876</v>
      </c>
      <c r="I491" s="7">
        <v>3.7645573616027801</v>
      </c>
      <c r="J491" s="8">
        <v>9.9839654621949361</v>
      </c>
      <c r="K491" s="9">
        <v>62.02163778349653</v>
      </c>
      <c r="L491" s="8">
        <v>39.507030046685223</v>
      </c>
      <c r="M491" s="8">
        <v>17.838025767296436</v>
      </c>
      <c r="N491" s="10">
        <v>2.2147647145524321</v>
      </c>
      <c r="O491" s="10" t="s">
        <v>1523</v>
      </c>
      <c r="P491" s="14">
        <v>48.240264797440496</v>
      </c>
      <c r="Q491" s="45">
        <v>2</v>
      </c>
      <c r="R491" s="7">
        <v>3.2653157571503528</v>
      </c>
      <c r="S491" s="7"/>
      <c r="T491" s="7"/>
      <c r="U491" s="35">
        <v>10160.763270231928</v>
      </c>
    </row>
    <row r="492" spans="1:21">
      <c r="A492">
        <v>26</v>
      </c>
      <c r="B492" t="s">
        <v>149</v>
      </c>
      <c r="C492" t="s">
        <v>335</v>
      </c>
      <c r="D492">
        <v>7</v>
      </c>
      <c r="E492" s="6">
        <v>9128.1319999999996</v>
      </c>
      <c r="F492">
        <v>2018</v>
      </c>
      <c r="G492" s="6">
        <v>70.352999999999994</v>
      </c>
      <c r="H492" s="6">
        <v>5.4974689483642578</v>
      </c>
      <c r="I492" s="7">
        <v>1.5637625455856301</v>
      </c>
      <c r="J492" s="8">
        <v>9.3819354233613179</v>
      </c>
      <c r="K492" s="9">
        <v>57.112756243187093</v>
      </c>
      <c r="L492" s="8">
        <v>34.598148506375786</v>
      </c>
      <c r="M492" s="8">
        <v>15.637230951279287</v>
      </c>
      <c r="N492" s="10">
        <v>2.2125495629100049</v>
      </c>
      <c r="O492" s="10" t="s">
        <v>1524</v>
      </c>
      <c r="P492" s="14">
        <v>48.192016104884111</v>
      </c>
      <c r="Q492" s="45">
        <v>1</v>
      </c>
      <c r="R492" s="7">
        <v>3.2653157571503528</v>
      </c>
      <c r="S492" s="7"/>
      <c r="T492" s="7"/>
      <c r="U492" s="35">
        <v>3405.1135776791707</v>
      </c>
    </row>
    <row r="493" spans="1:21">
      <c r="A493">
        <v>27</v>
      </c>
      <c r="B493" t="s">
        <v>131</v>
      </c>
      <c r="C493" t="s">
        <v>317</v>
      </c>
      <c r="D493">
        <v>7</v>
      </c>
      <c r="E493" s="6">
        <v>19606.782999999999</v>
      </c>
      <c r="F493">
        <v>2018</v>
      </c>
      <c r="G493" s="6">
        <v>76.155000000000001</v>
      </c>
      <c r="H493" s="6">
        <v>6.15087890625</v>
      </c>
      <c r="I493" s="7">
        <v>5.8560943603515598</v>
      </c>
      <c r="J493" s="8">
        <v>10.03534538124706</v>
      </c>
      <c r="K493" s="9">
        <v>66.128520344373158</v>
      </c>
      <c r="L493" s="8">
        <v>43.613912607561851</v>
      </c>
      <c r="M493" s="8">
        <v>19.929562766045215</v>
      </c>
      <c r="N493" s="10">
        <v>2.1884028826697892</v>
      </c>
      <c r="O493" s="10" t="s">
        <v>1525</v>
      </c>
      <c r="P493" s="14">
        <v>47.666072088748507</v>
      </c>
      <c r="Q493" s="45">
        <v>2</v>
      </c>
      <c r="R493" s="7">
        <v>3.2653157571503528</v>
      </c>
      <c r="S493" s="7"/>
      <c r="T493" s="7"/>
      <c r="U493" s="35">
        <v>28736.094997104472</v>
      </c>
    </row>
    <row r="494" spans="1:21">
      <c r="A494">
        <v>28</v>
      </c>
      <c r="B494" t="s">
        <v>129</v>
      </c>
      <c r="C494" t="s">
        <v>315</v>
      </c>
      <c r="D494">
        <v>3</v>
      </c>
      <c r="E494" s="6">
        <v>10289.834999999999</v>
      </c>
      <c r="F494">
        <v>2018</v>
      </c>
      <c r="G494" s="6">
        <v>81.394999999999996</v>
      </c>
      <c r="H494" s="6">
        <v>5.9198226928710938</v>
      </c>
      <c r="I494" s="7">
        <v>7.3109540939331001</v>
      </c>
      <c r="J494" s="8">
        <v>9.8042891678681539</v>
      </c>
      <c r="K494" s="9">
        <v>69.051306191138636</v>
      </c>
      <c r="L494" s="8">
        <v>46.536698454327329</v>
      </c>
      <c r="M494" s="8">
        <v>21.384422499626758</v>
      </c>
      <c r="N494" s="10">
        <v>2.17619617528318</v>
      </c>
      <c r="O494" s="10" t="s">
        <v>1526</v>
      </c>
      <c r="P494" s="14">
        <v>47.400195179672906</v>
      </c>
      <c r="Q494" s="45">
        <v>3</v>
      </c>
      <c r="R494" s="7">
        <v>3.2653157571503528</v>
      </c>
      <c r="S494" s="7"/>
      <c r="T494" s="7"/>
      <c r="U494" s="35">
        <v>34040.725387366467</v>
      </c>
    </row>
    <row r="495" spans="1:21">
      <c r="A495">
        <v>29</v>
      </c>
      <c r="B495" t="s">
        <v>54</v>
      </c>
      <c r="C495" t="s">
        <v>240</v>
      </c>
      <c r="D495">
        <v>7</v>
      </c>
      <c r="E495" s="6">
        <v>10534.593000000001</v>
      </c>
      <c r="F495">
        <v>2018</v>
      </c>
      <c r="G495" s="6">
        <v>79.004000000000005</v>
      </c>
      <c r="H495" s="6">
        <v>7.0341653823852539</v>
      </c>
      <c r="I495" s="7">
        <v>10.0500736236572</v>
      </c>
      <c r="J495" s="8">
        <v>10.918631857382314</v>
      </c>
      <c r="K495" s="9">
        <v>74.640641334766897</v>
      </c>
      <c r="L495" s="8">
        <v>52.12603359795559</v>
      </c>
      <c r="M495" s="8">
        <v>24.123542029350858</v>
      </c>
      <c r="N495" s="10">
        <v>2.1607951906289049</v>
      </c>
      <c r="O495" s="10" t="s">
        <v>1527</v>
      </c>
      <c r="P495" s="14">
        <v>47.064743033003829</v>
      </c>
      <c r="Q495" s="45">
        <v>3</v>
      </c>
      <c r="R495" s="7">
        <v>3.2653157571503528</v>
      </c>
      <c r="S495" s="7"/>
      <c r="T495" s="7"/>
      <c r="U495" s="35">
        <v>40092.67578125</v>
      </c>
    </row>
    <row r="496" spans="1:21">
      <c r="A496">
        <v>30</v>
      </c>
      <c r="B496" t="s">
        <v>19</v>
      </c>
      <c r="C496" t="s">
        <v>205</v>
      </c>
      <c r="D496">
        <v>7</v>
      </c>
      <c r="E496" s="6">
        <v>2877.0129999999999</v>
      </c>
      <c r="F496">
        <v>2018</v>
      </c>
      <c r="G496" s="6">
        <v>79.183999999999997</v>
      </c>
      <c r="H496" s="6">
        <v>5.0044026374816895</v>
      </c>
      <c r="I496" s="7">
        <v>3.7045755386352499</v>
      </c>
      <c r="J496" s="8">
        <v>8.8888691124787496</v>
      </c>
      <c r="K496" s="9">
        <v>60.903465678869225</v>
      </c>
      <c r="L496" s="8">
        <v>38.388857942057918</v>
      </c>
      <c r="M496" s="8">
        <v>17.778043944328907</v>
      </c>
      <c r="N496" s="10">
        <v>2.159340929872307</v>
      </c>
      <c r="O496" s="10" t="s">
        <v>1528</v>
      </c>
      <c r="P496" s="14">
        <v>47.033067467865074</v>
      </c>
      <c r="Q496" s="45">
        <v>2</v>
      </c>
      <c r="R496" s="7">
        <v>3.2653157571503528</v>
      </c>
      <c r="S496" s="7"/>
      <c r="T496" s="7"/>
      <c r="U496" s="35">
        <v>13317.119263680868</v>
      </c>
    </row>
    <row r="497" spans="1:21">
      <c r="A497">
        <v>31</v>
      </c>
      <c r="B497" t="s">
        <v>93</v>
      </c>
      <c r="C497" t="s">
        <v>279</v>
      </c>
      <c r="D497">
        <v>4</v>
      </c>
      <c r="E497" s="6">
        <v>5950.8389999999999</v>
      </c>
      <c r="F497">
        <v>2018</v>
      </c>
      <c r="G497" s="6">
        <v>79.728999999999999</v>
      </c>
      <c r="H497" s="6">
        <v>5.1671867370605469</v>
      </c>
      <c r="I497" s="7">
        <v>4.7204751968383798</v>
      </c>
      <c r="J497" s="8">
        <v>9.051653212057607</v>
      </c>
      <c r="K497" s="9">
        <v>62.445663249453858</v>
      </c>
      <c r="L497" s="8">
        <v>39.931055512642551</v>
      </c>
      <c r="M497" s="8">
        <v>18.793943602532035</v>
      </c>
      <c r="N497" s="10">
        <v>2.1246767765793866</v>
      </c>
      <c r="O497" s="10" t="s">
        <v>1529</v>
      </c>
      <c r="P497" s="14">
        <v>46.278040117626894</v>
      </c>
      <c r="Q497" s="45">
        <v>2</v>
      </c>
      <c r="R497" s="7">
        <v>3.2653157571503528</v>
      </c>
      <c r="S497" s="7"/>
      <c r="T497" s="7"/>
      <c r="U497" s="35">
        <v>17937.568466993234</v>
      </c>
    </row>
    <row r="498" spans="1:21">
      <c r="A498">
        <v>32</v>
      </c>
      <c r="B498" t="s">
        <v>24</v>
      </c>
      <c r="C498" t="s">
        <v>210</v>
      </c>
      <c r="D498">
        <v>3</v>
      </c>
      <c r="E498" s="6">
        <v>8840.5130000000008</v>
      </c>
      <c r="F498">
        <v>2018</v>
      </c>
      <c r="G498" s="6">
        <v>81.686000000000007</v>
      </c>
      <c r="H498" s="6">
        <v>7.3960018157958984</v>
      </c>
      <c r="I498" s="7">
        <v>12.862861633300801</v>
      </c>
      <c r="J498" s="8">
        <v>11.280468290792959</v>
      </c>
      <c r="K498" s="9">
        <v>79.732029352483096</v>
      </c>
      <c r="L498" s="8">
        <v>57.217421615671789</v>
      </c>
      <c r="M498" s="8">
        <v>26.936330038994456</v>
      </c>
      <c r="N498" s="10">
        <v>2.124172874806658</v>
      </c>
      <c r="O498" s="10" t="s">
        <v>1530</v>
      </c>
      <c r="P498" s="14">
        <v>46.267064525145848</v>
      </c>
      <c r="Q498" s="45">
        <v>3</v>
      </c>
      <c r="R498" s="7">
        <v>3.2653157571503528</v>
      </c>
      <c r="S498" s="7"/>
      <c r="T498" s="7"/>
      <c r="U498" s="35">
        <v>55217.286530076788</v>
      </c>
    </row>
    <row r="499" spans="1:21">
      <c r="A499">
        <v>33</v>
      </c>
      <c r="B499" t="s">
        <v>20</v>
      </c>
      <c r="C499" t="s">
        <v>206</v>
      </c>
      <c r="D499">
        <v>4</v>
      </c>
      <c r="E499" s="6">
        <v>41927.006999999998</v>
      </c>
      <c r="F499">
        <v>2018</v>
      </c>
      <c r="G499" s="6">
        <v>76.066000000000003</v>
      </c>
      <c r="H499" s="6">
        <v>5.043086051940918</v>
      </c>
      <c r="I499" s="7">
        <v>3.1771397590637198</v>
      </c>
      <c r="J499" s="8">
        <v>8.9275525269379781</v>
      </c>
      <c r="K499" s="9">
        <v>58.759900546624294</v>
      </c>
      <c r="L499" s="8">
        <v>36.245292809812987</v>
      </c>
      <c r="M499" s="8">
        <v>17.250608164757377</v>
      </c>
      <c r="N499" s="10">
        <v>2.101102318459783</v>
      </c>
      <c r="O499" s="10" t="s">
        <v>1531</v>
      </c>
      <c r="P499" s="14">
        <v>45.764559794108344</v>
      </c>
      <c r="Q499" s="45">
        <v>1</v>
      </c>
      <c r="R499" s="7">
        <v>3.2653157571503528</v>
      </c>
      <c r="S499" s="7"/>
      <c r="T499" s="7"/>
      <c r="U499" s="35">
        <v>11725.877741425655</v>
      </c>
    </row>
    <row r="500" spans="1:21">
      <c r="A500">
        <v>34</v>
      </c>
      <c r="B500" t="s">
        <v>63</v>
      </c>
      <c r="C500" t="s">
        <v>249</v>
      </c>
      <c r="D500">
        <v>3</v>
      </c>
      <c r="E500" s="6">
        <v>5515.4610000000002</v>
      </c>
      <c r="F500">
        <v>2018</v>
      </c>
      <c r="G500" s="6">
        <v>81.626999999999995</v>
      </c>
      <c r="H500" s="6">
        <v>7.8581070899963379</v>
      </c>
      <c r="I500" s="7">
        <v>14.6912622451782</v>
      </c>
      <c r="J500" s="8">
        <v>11.742573564993398</v>
      </c>
      <c r="K500" s="9">
        <v>82.938310415043659</v>
      </c>
      <c r="L500" s="8">
        <v>60.423702678232353</v>
      </c>
      <c r="M500" s="8">
        <v>28.764730650871854</v>
      </c>
      <c r="N500" s="10">
        <v>2.1006177117254152</v>
      </c>
      <c r="O500" s="10" t="s">
        <v>1532</v>
      </c>
      <c r="P500" s="14">
        <v>45.754004470992115</v>
      </c>
      <c r="Q500" s="45">
        <v>3</v>
      </c>
      <c r="R500" s="7">
        <v>3.2653157571503528</v>
      </c>
      <c r="S500" s="7"/>
      <c r="T500" s="7"/>
      <c r="U500" s="35">
        <v>48048.524616050061</v>
      </c>
    </row>
    <row r="501" spans="1:21">
      <c r="A501">
        <v>35</v>
      </c>
      <c r="B501" t="s">
        <v>81</v>
      </c>
      <c r="C501" t="s">
        <v>267</v>
      </c>
      <c r="D501">
        <v>3</v>
      </c>
      <c r="E501" s="6">
        <v>4834.5069999999996</v>
      </c>
      <c r="F501">
        <v>2018</v>
      </c>
      <c r="G501" s="6">
        <v>82.085999999999999</v>
      </c>
      <c r="H501" s="6">
        <v>6.9623355865478516</v>
      </c>
      <c r="I501" s="7">
        <v>11.9322509765625</v>
      </c>
      <c r="J501" s="8">
        <v>10.846802061544912</v>
      </c>
      <c r="K501" s="9">
        <v>77.042233918407348</v>
      </c>
      <c r="L501" s="8">
        <v>54.527626181596041</v>
      </c>
      <c r="M501" s="8">
        <v>26.005719382256157</v>
      </c>
      <c r="N501" s="10">
        <v>2.0967551552832848</v>
      </c>
      <c r="O501" s="10" t="s">
        <v>1533</v>
      </c>
      <c r="P501" s="14">
        <v>45.669873301509817</v>
      </c>
      <c r="Q501" s="45">
        <v>3</v>
      </c>
      <c r="R501" s="7">
        <v>3.2653157571503528</v>
      </c>
      <c r="S501" s="7"/>
      <c r="T501" s="7"/>
      <c r="U501" s="35">
        <v>83575.59924108455</v>
      </c>
    </row>
    <row r="502" spans="1:21">
      <c r="A502">
        <v>36</v>
      </c>
      <c r="B502" t="s">
        <v>67</v>
      </c>
      <c r="C502" t="s">
        <v>253</v>
      </c>
      <c r="D502">
        <v>3</v>
      </c>
      <c r="E502" s="6">
        <v>82896.695999999996</v>
      </c>
      <c r="F502">
        <v>2018</v>
      </c>
      <c r="G502" s="6">
        <v>81.171999999999997</v>
      </c>
      <c r="H502" s="6">
        <v>7.1183643341064453</v>
      </c>
      <c r="I502" s="7">
        <v>12.166090011596699</v>
      </c>
      <c r="J502" s="8">
        <v>11.002830809103505</v>
      </c>
      <c r="K502" s="9">
        <v>77.280289513075203</v>
      </c>
      <c r="L502" s="8">
        <v>54.765681776263897</v>
      </c>
      <c r="M502" s="8">
        <v>26.239558417290354</v>
      </c>
      <c r="N502" s="10">
        <v>2.0871418987057524</v>
      </c>
      <c r="O502" s="10" t="s">
        <v>1534</v>
      </c>
      <c r="P502" s="14">
        <v>45.460484900196214</v>
      </c>
      <c r="Q502" s="45">
        <v>3</v>
      </c>
      <c r="R502" s="7">
        <v>3.2653157571503528</v>
      </c>
      <c r="S502" s="7"/>
      <c r="T502" s="7"/>
      <c r="U502" s="35">
        <v>53431.392865544884</v>
      </c>
    </row>
    <row r="503" spans="1:21">
      <c r="A503">
        <v>37</v>
      </c>
      <c r="B503" t="s">
        <v>166</v>
      </c>
      <c r="C503" t="s">
        <v>352</v>
      </c>
      <c r="D503">
        <v>8</v>
      </c>
      <c r="E503" s="6">
        <v>94914.33</v>
      </c>
      <c r="F503">
        <v>2018</v>
      </c>
      <c r="G503" s="6">
        <v>73.975999999999999</v>
      </c>
      <c r="H503" s="6">
        <v>5.2955470085144043</v>
      </c>
      <c r="I503" s="7">
        <v>3.3291070461273198</v>
      </c>
      <c r="J503" s="8">
        <v>9.1800134835114644</v>
      </c>
      <c r="K503" s="9">
        <v>58.761411931045892</v>
      </c>
      <c r="L503" s="8">
        <v>36.246804194234585</v>
      </c>
      <c r="M503" s="8">
        <v>17.402575451820976</v>
      </c>
      <c r="N503" s="10">
        <v>2.0828413756678632</v>
      </c>
      <c r="O503" s="10" t="s">
        <v>1535</v>
      </c>
      <c r="P503" s="14">
        <v>45.366814286450143</v>
      </c>
      <c r="Q503" s="45">
        <v>2</v>
      </c>
      <c r="R503" s="7">
        <v>3.2653157571503528</v>
      </c>
      <c r="S503" s="7"/>
      <c r="T503" s="7"/>
      <c r="U503" s="35">
        <v>9636.0124945626503</v>
      </c>
    </row>
    <row r="504" spans="1:21">
      <c r="A504">
        <v>38</v>
      </c>
      <c r="B504" t="s">
        <v>82</v>
      </c>
      <c r="C504" t="s">
        <v>268</v>
      </c>
      <c r="D504">
        <v>4</v>
      </c>
      <c r="E504" s="6">
        <v>8456.4830000000002</v>
      </c>
      <c r="F504">
        <v>2018</v>
      </c>
      <c r="G504" s="6">
        <v>82.822999999999993</v>
      </c>
      <c r="H504" s="6">
        <v>6.9271788597106934</v>
      </c>
      <c r="I504" s="7">
        <v>12.359948158264199</v>
      </c>
      <c r="J504" s="8">
        <v>10.811645334707753</v>
      </c>
      <c r="K504" s="9">
        <v>77.481997235383531</v>
      </c>
      <c r="L504" s="8">
        <v>54.967389498572224</v>
      </c>
      <c r="M504" s="8">
        <v>26.433416563957856</v>
      </c>
      <c r="N504" s="10">
        <v>2.0794659428747715</v>
      </c>
      <c r="O504" s="10" t="s">
        <v>1536</v>
      </c>
      <c r="P504" s="14">
        <v>45.293293261541812</v>
      </c>
      <c r="Q504" s="45">
        <v>3</v>
      </c>
      <c r="R504" s="7">
        <v>3.2653157571503528</v>
      </c>
      <c r="S504" s="7"/>
      <c r="T504" s="7"/>
      <c r="U504" s="35">
        <v>40270.424019933307</v>
      </c>
    </row>
    <row r="505" spans="1:21">
      <c r="A505">
        <v>39</v>
      </c>
      <c r="B505" t="s">
        <v>56</v>
      </c>
      <c r="C505" t="s">
        <v>242</v>
      </c>
      <c r="D505">
        <v>1</v>
      </c>
      <c r="E505" s="6">
        <v>10765.531000000001</v>
      </c>
      <c r="F505">
        <v>2018</v>
      </c>
      <c r="G505" s="6">
        <v>73.231999999999999</v>
      </c>
      <c r="H505" s="6">
        <v>5.4332156181335449</v>
      </c>
      <c r="I505" s="7">
        <v>3.8920602798461901</v>
      </c>
      <c r="J505" s="8">
        <v>9.317682093130605</v>
      </c>
      <c r="K505" s="9">
        <v>59.042786105966094</v>
      </c>
      <c r="L505" s="8">
        <v>36.528178369154787</v>
      </c>
      <c r="M505" s="8">
        <v>17.965528685539848</v>
      </c>
      <c r="N505" s="10">
        <v>2.033237040140973</v>
      </c>
      <c r="O505" s="10" t="s">
        <v>1537</v>
      </c>
      <c r="P505" s="14">
        <v>44.286371625794047</v>
      </c>
      <c r="Q505" s="45">
        <v>2</v>
      </c>
      <c r="R505" s="7">
        <v>3.2653157571503528</v>
      </c>
      <c r="S505" s="7"/>
      <c r="T505" s="7"/>
      <c r="U505" s="35">
        <v>17484.121755925727</v>
      </c>
    </row>
    <row r="506" spans="1:21">
      <c r="A506">
        <v>40</v>
      </c>
      <c r="B506" t="s">
        <v>21</v>
      </c>
      <c r="C506" t="s">
        <v>207</v>
      </c>
      <c r="D506">
        <v>1</v>
      </c>
      <c r="E506" s="6">
        <v>44413.595999999998</v>
      </c>
      <c r="F506">
        <v>2018</v>
      </c>
      <c r="G506" s="6">
        <v>76.998999999999995</v>
      </c>
      <c r="H506" s="6">
        <v>5.7927966117858887</v>
      </c>
      <c r="I506" s="7">
        <v>6.76532077789307</v>
      </c>
      <c r="J506" s="8">
        <v>9.6772630867829488</v>
      </c>
      <c r="K506" s="9">
        <v>64.475644458417605</v>
      </c>
      <c r="L506" s="8">
        <v>41.961036721606298</v>
      </c>
      <c r="M506" s="8">
        <v>20.838789183586726</v>
      </c>
      <c r="N506" s="10">
        <v>2.0136024387950577</v>
      </c>
      <c r="O506" s="10" t="s">
        <v>1538</v>
      </c>
      <c r="P506" s="14">
        <v>43.858706166842332</v>
      </c>
      <c r="Q506" s="45">
        <v>3</v>
      </c>
      <c r="R506" s="7">
        <v>3.2653157571503528</v>
      </c>
      <c r="S506" s="7"/>
      <c r="T506" s="7"/>
      <c r="U506" s="35">
        <v>22747.241657583083</v>
      </c>
    </row>
    <row r="507" spans="1:21">
      <c r="A507">
        <v>41</v>
      </c>
      <c r="B507" t="s">
        <v>22</v>
      </c>
      <c r="C507" t="s">
        <v>208</v>
      </c>
      <c r="D507">
        <v>7</v>
      </c>
      <c r="E507" s="6">
        <v>2836.5569999999998</v>
      </c>
      <c r="F507">
        <v>2018</v>
      </c>
      <c r="G507" s="6">
        <v>75.063999999999993</v>
      </c>
      <c r="H507" s="6">
        <v>5.0624485015869141</v>
      </c>
      <c r="I507" s="7">
        <v>3.6939480304718</v>
      </c>
      <c r="J507" s="8">
        <v>8.9469149765839742</v>
      </c>
      <c r="K507" s="9">
        <v>58.111632013778546</v>
      </c>
      <c r="L507" s="8">
        <v>35.59702427696724</v>
      </c>
      <c r="M507" s="8">
        <v>17.767416436165455</v>
      </c>
      <c r="N507" s="10">
        <v>2.0035003065786054</v>
      </c>
      <c r="O507" s="10" t="s">
        <v>1539</v>
      </c>
      <c r="P507" s="14">
        <v>43.638669460487776</v>
      </c>
      <c r="Q507" s="45">
        <v>2</v>
      </c>
      <c r="R507" s="7">
        <v>3.2653157571503528</v>
      </c>
      <c r="S507" s="7"/>
      <c r="T507" s="7"/>
      <c r="U507" s="35">
        <v>13231.431069044378</v>
      </c>
    </row>
    <row r="508" spans="1:21">
      <c r="A508">
        <v>42</v>
      </c>
      <c r="B508" t="s">
        <v>116</v>
      </c>
      <c r="C508" t="s">
        <v>302</v>
      </c>
      <c r="D508">
        <v>2</v>
      </c>
      <c r="E508" s="6">
        <v>4838.5259999999998</v>
      </c>
      <c r="F508">
        <v>2018</v>
      </c>
      <c r="G508" s="6">
        <v>82.38</v>
      </c>
      <c r="H508" s="6">
        <v>7.3702859878540039</v>
      </c>
      <c r="I508" s="7">
        <v>14.7859945297241</v>
      </c>
      <c r="J508" s="8">
        <v>11.254752462851064</v>
      </c>
      <c r="K508" s="9">
        <v>80.226120967585999</v>
      </c>
      <c r="L508" s="8">
        <v>57.711513230774692</v>
      </c>
      <c r="M508" s="8">
        <v>28.859462935417756</v>
      </c>
      <c r="N508" s="10">
        <v>1.9997431469851878</v>
      </c>
      <c r="O508" s="10" t="s">
        <v>1540</v>
      </c>
      <c r="P508" s="14">
        <v>43.556833962350296</v>
      </c>
      <c r="Q508" s="45">
        <v>3</v>
      </c>
      <c r="R508" s="7">
        <v>3.2653157571503528</v>
      </c>
      <c r="S508" s="7"/>
      <c r="T508" s="7"/>
      <c r="U508" s="35">
        <v>42916.869815661914</v>
      </c>
    </row>
    <row r="509" spans="1:21">
      <c r="A509">
        <v>43</v>
      </c>
      <c r="B509" t="s">
        <v>27</v>
      </c>
      <c r="C509" t="s">
        <v>213</v>
      </c>
      <c r="D509">
        <v>6</v>
      </c>
      <c r="E509" s="6">
        <v>163683.95800000001</v>
      </c>
      <c r="F509">
        <v>2018</v>
      </c>
      <c r="G509" s="6">
        <v>72.566999999999993</v>
      </c>
      <c r="H509" s="6">
        <v>4.4992170333862305</v>
      </c>
      <c r="I509" s="7">
        <v>1.0717412233352701</v>
      </c>
      <c r="J509" s="8">
        <v>8.3836835083832906</v>
      </c>
      <c r="K509" s="9">
        <v>52.641966325391287</v>
      </c>
      <c r="L509" s="8">
        <v>30.12735858857998</v>
      </c>
      <c r="M509" s="8">
        <v>15.145209629028926</v>
      </c>
      <c r="N509" s="10">
        <v>1.9892335151858622</v>
      </c>
      <c r="O509" s="10" t="s">
        <v>1541</v>
      </c>
      <c r="P509" s="14">
        <v>43.327921420267685</v>
      </c>
      <c r="Q509" s="45">
        <v>1</v>
      </c>
      <c r="R509" s="7">
        <v>3.2653157571503528</v>
      </c>
      <c r="S509" s="7"/>
      <c r="T509" s="7"/>
      <c r="U509" s="35">
        <v>5124.4987545878157</v>
      </c>
    </row>
    <row r="510" spans="1:21">
      <c r="A510">
        <v>44</v>
      </c>
      <c r="B510" t="s">
        <v>52</v>
      </c>
      <c r="C510" t="s">
        <v>238</v>
      </c>
      <c r="D510">
        <v>7</v>
      </c>
      <c r="E510" s="6">
        <v>4160.4849999999997</v>
      </c>
      <c r="F510">
        <v>2018</v>
      </c>
      <c r="G510" s="6">
        <v>78.337000000000003</v>
      </c>
      <c r="H510" s="6">
        <v>5.5362710952758789</v>
      </c>
      <c r="I510" s="7">
        <v>6.80127000808716</v>
      </c>
      <c r="J510" s="8">
        <v>9.420737570272939</v>
      </c>
      <c r="K510" s="9">
        <v>63.857204241997877</v>
      </c>
      <c r="L510" s="8">
        <v>41.34259650518657</v>
      </c>
      <c r="M510" s="8">
        <v>20.874738413780818</v>
      </c>
      <c r="N510" s="10">
        <v>1.9805084828221629</v>
      </c>
      <c r="O510" s="10" t="s">
        <v>1542</v>
      </c>
      <c r="P510" s="14">
        <v>43.137879620872233</v>
      </c>
      <c r="Q510" s="45">
        <v>3</v>
      </c>
      <c r="R510" s="7">
        <v>3.2653157571503528</v>
      </c>
      <c r="S510" s="7"/>
      <c r="T510" s="7"/>
      <c r="U510" s="35">
        <v>28219.932214603912</v>
      </c>
    </row>
    <row r="511" spans="1:21">
      <c r="A511">
        <v>45</v>
      </c>
      <c r="B511" t="s">
        <v>144</v>
      </c>
      <c r="C511" t="s">
        <v>330</v>
      </c>
      <c r="D511">
        <v>6</v>
      </c>
      <c r="E511" s="6">
        <v>21580.71</v>
      </c>
      <c r="F511">
        <v>2018</v>
      </c>
      <c r="G511" s="6">
        <v>75.748000000000005</v>
      </c>
      <c r="H511" s="6">
        <v>4.4350237846374512</v>
      </c>
      <c r="I511" s="7">
        <v>2.1032254695892298</v>
      </c>
      <c r="J511" s="8">
        <v>8.3194902596345113</v>
      </c>
      <c r="K511" s="9">
        <v>54.528800824606222</v>
      </c>
      <c r="L511" s="8">
        <v>32.014193087794915</v>
      </c>
      <c r="M511" s="8">
        <v>16.176693875282886</v>
      </c>
      <c r="N511" s="10">
        <v>1.9790318920920467</v>
      </c>
      <c r="O511" s="10" t="s">
        <v>1543</v>
      </c>
      <c r="P511" s="14">
        <v>43.105717681795717</v>
      </c>
      <c r="Q511" s="45">
        <v>1</v>
      </c>
      <c r="R511" s="7">
        <v>3.2653157571503528</v>
      </c>
      <c r="S511" s="7"/>
      <c r="T511" s="7"/>
      <c r="U511" s="35">
        <v>13753.054888167839</v>
      </c>
    </row>
    <row r="512" spans="1:21">
      <c r="A512">
        <v>46</v>
      </c>
      <c r="B512" t="s">
        <v>140</v>
      </c>
      <c r="C512" t="s">
        <v>326</v>
      </c>
      <c r="D512">
        <v>7</v>
      </c>
      <c r="E512" s="6">
        <v>2105.924</v>
      </c>
      <c r="F512">
        <v>2018</v>
      </c>
      <c r="G512" s="6">
        <v>81.358000000000004</v>
      </c>
      <c r="H512" s="6">
        <v>6.2494192123413086</v>
      </c>
      <c r="I512" s="7">
        <v>10.763049125671399</v>
      </c>
      <c r="J512" s="8">
        <v>10.133885687338369</v>
      </c>
      <c r="K512" s="9">
        <v>71.340200207267799</v>
      </c>
      <c r="L512" s="8">
        <v>48.825592470456492</v>
      </c>
      <c r="M512" s="8">
        <v>24.836517531365054</v>
      </c>
      <c r="N512" s="10">
        <v>1.9658791700082987</v>
      </c>
      <c r="O512" s="10" t="s">
        <v>1544</v>
      </c>
      <c r="P512" s="14">
        <v>42.819235423902526</v>
      </c>
      <c r="Q512" s="45">
        <v>3</v>
      </c>
      <c r="R512" s="7">
        <v>3.2653157571503528</v>
      </c>
      <c r="S512" s="7"/>
      <c r="T512" s="7"/>
      <c r="U512" s="35">
        <v>37995.716378956131</v>
      </c>
    </row>
    <row r="513" spans="1:21">
      <c r="A513">
        <v>47</v>
      </c>
      <c r="B513" t="s">
        <v>110</v>
      </c>
      <c r="C513" t="s">
        <v>296</v>
      </c>
      <c r="D513">
        <v>4</v>
      </c>
      <c r="E513" s="6">
        <v>35927.510999999999</v>
      </c>
      <c r="F513">
        <v>2018</v>
      </c>
      <c r="G513" s="6">
        <v>73.986000000000004</v>
      </c>
      <c r="H513" s="6">
        <v>4.896791934967041</v>
      </c>
      <c r="I513" s="7">
        <v>3.0759007930755602</v>
      </c>
      <c r="J513" s="8">
        <v>8.7812584099641011</v>
      </c>
      <c r="K513" s="9">
        <v>56.216572651447194</v>
      </c>
      <c r="L513" s="8">
        <v>33.701964914635887</v>
      </c>
      <c r="M513" s="8">
        <v>17.149369198769218</v>
      </c>
      <c r="N513" s="10">
        <v>1.9652014324267171</v>
      </c>
      <c r="O513" s="10" t="s">
        <v>1545</v>
      </c>
      <c r="P513" s="14">
        <v>42.80447347642167</v>
      </c>
      <c r="Q513" s="45">
        <v>1</v>
      </c>
      <c r="R513" s="7">
        <v>3.2653157571503528</v>
      </c>
      <c r="S513" s="7"/>
      <c r="T513" s="7"/>
      <c r="U513" s="35">
        <v>8072.08642578125</v>
      </c>
    </row>
    <row r="514" spans="1:21">
      <c r="A514">
        <v>48</v>
      </c>
      <c r="B514" t="s">
        <v>78</v>
      </c>
      <c r="C514" t="s">
        <v>264</v>
      </c>
      <c r="D514">
        <v>8</v>
      </c>
      <c r="E514" s="6">
        <v>267066.84299999999</v>
      </c>
      <c r="F514">
        <v>2018</v>
      </c>
      <c r="G514" s="6">
        <v>70.337999999999994</v>
      </c>
      <c r="H514" s="6">
        <v>5.3402957916259766</v>
      </c>
      <c r="I514" s="7">
        <v>3.0892171859741202</v>
      </c>
      <c r="J514" s="8">
        <v>9.2247622666230367</v>
      </c>
      <c r="K514" s="9">
        <v>56.143987851154868</v>
      </c>
      <c r="L514" s="8">
        <v>33.629380114343562</v>
      </c>
      <c r="M514" s="8">
        <v>17.162685591667778</v>
      </c>
      <c r="N514" s="10">
        <v>1.9594474264954265</v>
      </c>
      <c r="O514" s="10" t="s">
        <v>1546</v>
      </c>
      <c r="P514" s="14">
        <v>42.679144240341806</v>
      </c>
      <c r="Q514" s="45">
        <v>1</v>
      </c>
      <c r="R514" s="7">
        <v>3.2653157571503528</v>
      </c>
      <c r="S514" s="7"/>
      <c r="T514" s="7"/>
      <c r="U514" s="35">
        <v>11397.431401375894</v>
      </c>
    </row>
    <row r="515" spans="1:21">
      <c r="A515">
        <v>49</v>
      </c>
      <c r="B515" t="s">
        <v>154</v>
      </c>
      <c r="C515" t="s">
        <v>340</v>
      </c>
      <c r="D515">
        <v>4</v>
      </c>
      <c r="E515" s="6">
        <v>11933.040999999999</v>
      </c>
      <c r="F515">
        <v>2018</v>
      </c>
      <c r="G515" s="6">
        <v>75.95</v>
      </c>
      <c r="H515" s="6">
        <v>4.7411322593688965</v>
      </c>
      <c r="I515" s="7">
        <v>3.3729486465454102</v>
      </c>
      <c r="J515" s="8">
        <v>8.6255987343659566</v>
      </c>
      <c r="K515" s="9">
        <v>56.685905417156924</v>
      </c>
      <c r="L515" s="8">
        <v>34.171297680345617</v>
      </c>
      <c r="M515" s="8">
        <v>17.446417052239067</v>
      </c>
      <c r="N515" s="10">
        <v>1.9586427160389408</v>
      </c>
      <c r="O515" s="10" t="s">
        <v>1547</v>
      </c>
      <c r="P515" s="14">
        <v>42.661616669466639</v>
      </c>
      <c r="Q515" s="45">
        <v>2</v>
      </c>
      <c r="R515" s="7">
        <v>3.2653157571503528</v>
      </c>
      <c r="S515" s="7"/>
      <c r="T515" s="7"/>
      <c r="U515" s="35">
        <v>11046.67084894706</v>
      </c>
    </row>
    <row r="516" spans="1:21">
      <c r="A516">
        <v>50</v>
      </c>
      <c r="B516" t="s">
        <v>163</v>
      </c>
      <c r="C516" t="s">
        <v>349</v>
      </c>
      <c r="D516">
        <v>7</v>
      </c>
      <c r="E516" s="6">
        <v>32449.576000000001</v>
      </c>
      <c r="F516">
        <v>2018</v>
      </c>
      <c r="G516" s="6">
        <v>71.149000000000001</v>
      </c>
      <c r="H516" s="6">
        <v>6.2054600715637207</v>
      </c>
      <c r="I516" s="7">
        <v>6.1507883071899396</v>
      </c>
      <c r="J516" s="8">
        <v>10.089926546560781</v>
      </c>
      <c r="K516" s="9">
        <v>62.117628052314103</v>
      </c>
      <c r="L516" s="8">
        <v>39.603020315502796</v>
      </c>
      <c r="M516" s="8">
        <v>20.224256712883594</v>
      </c>
      <c r="N516" s="10">
        <v>1.9581941070929059</v>
      </c>
      <c r="O516" s="10" t="s">
        <v>1548</v>
      </c>
      <c r="P516" s="14">
        <v>42.651845421891203</v>
      </c>
      <c r="Q516" s="45">
        <v>2</v>
      </c>
      <c r="R516" s="7">
        <v>3.2653157571503528</v>
      </c>
      <c r="S516" s="7"/>
      <c r="T516" s="7"/>
      <c r="U516" s="35">
        <v>7118.2037128924003</v>
      </c>
    </row>
    <row r="517" spans="1:21">
      <c r="A517">
        <v>51</v>
      </c>
      <c r="B517" t="s">
        <v>69</v>
      </c>
      <c r="C517" t="s">
        <v>255</v>
      </c>
      <c r="D517">
        <v>3</v>
      </c>
      <c r="E517" s="6">
        <v>10633.271000000001</v>
      </c>
      <c r="F517">
        <v>2018</v>
      </c>
      <c r="G517" s="6">
        <v>81.391000000000005</v>
      </c>
      <c r="H517" s="6">
        <v>5.4092893600463867</v>
      </c>
      <c r="I517" s="7">
        <v>8.0842475891113299</v>
      </c>
      <c r="J517" s="8">
        <v>9.2937558350434468</v>
      </c>
      <c r="K517" s="9">
        <v>65.452418984968787</v>
      </c>
      <c r="L517" s="8">
        <v>42.93781124815748</v>
      </c>
      <c r="M517" s="8">
        <v>22.157715994804988</v>
      </c>
      <c r="N517" s="10">
        <v>1.9378265908916115</v>
      </c>
      <c r="O517" s="10" t="s">
        <v>1549</v>
      </c>
      <c r="P517" s="14">
        <v>42.208216187435411</v>
      </c>
      <c r="Q517" s="45">
        <v>3</v>
      </c>
      <c r="R517" s="7">
        <v>3.2653157571503528</v>
      </c>
      <c r="S517" s="7"/>
      <c r="T517" s="7"/>
      <c r="U517" s="35">
        <v>29141.174382938498</v>
      </c>
    </row>
    <row r="518" spans="1:21">
      <c r="A518">
        <v>52</v>
      </c>
      <c r="B518" t="s">
        <v>33</v>
      </c>
      <c r="C518" t="s">
        <v>219</v>
      </c>
      <c r="D518">
        <v>7</v>
      </c>
      <c r="E518" s="6">
        <v>3400.1289999999999</v>
      </c>
      <c r="F518">
        <v>2018</v>
      </c>
      <c r="G518" s="6">
        <v>77.093000000000004</v>
      </c>
      <c r="H518" s="6">
        <v>5.8874011039733887</v>
      </c>
      <c r="I518" s="7">
        <v>7.99092769622803</v>
      </c>
      <c r="J518" s="8">
        <v>9.7718675789704488</v>
      </c>
      <c r="K518" s="9">
        <v>65.185436511899553</v>
      </c>
      <c r="L518" s="8">
        <v>42.670828775088246</v>
      </c>
      <c r="M518" s="8">
        <v>22.064396101921687</v>
      </c>
      <c r="N518" s="10">
        <v>1.9339223506494181</v>
      </c>
      <c r="O518" s="10" t="s">
        <v>1550</v>
      </c>
      <c r="P518" s="14">
        <v>42.123177094172497</v>
      </c>
      <c r="Q518" s="45">
        <v>3</v>
      </c>
      <c r="R518" s="7">
        <v>3.2653157571503528</v>
      </c>
      <c r="S518" s="7"/>
      <c r="T518" s="7"/>
      <c r="U518" s="35">
        <v>14267.519811778297</v>
      </c>
    </row>
    <row r="519" spans="1:21">
      <c r="A519">
        <v>53</v>
      </c>
      <c r="B519" t="s">
        <v>147</v>
      </c>
      <c r="C519" t="s">
        <v>333</v>
      </c>
      <c r="D519">
        <v>3</v>
      </c>
      <c r="E519" s="6">
        <v>8514.4339999999993</v>
      </c>
      <c r="F519">
        <v>2018</v>
      </c>
      <c r="G519" s="6">
        <v>83.561000000000007</v>
      </c>
      <c r="H519" s="6">
        <v>7.5085868835449219</v>
      </c>
      <c r="I519" s="7">
        <v>16.904951095581101</v>
      </c>
      <c r="J519" s="8">
        <v>11.393053358541982</v>
      </c>
      <c r="K519" s="9">
        <v>82.376212280145722</v>
      </c>
      <c r="L519" s="8">
        <v>59.861604543334415</v>
      </c>
      <c r="M519" s="8">
        <v>30.978419501274757</v>
      </c>
      <c r="N519" s="10">
        <v>1.9323647076595085</v>
      </c>
      <c r="O519" s="10" t="s">
        <v>1551</v>
      </c>
      <c r="P519" s="14">
        <v>42.089249738458641</v>
      </c>
      <c r="Q519" s="45">
        <v>3</v>
      </c>
      <c r="R519" s="7">
        <v>3.2653157571503528</v>
      </c>
      <c r="S519" s="7"/>
      <c r="T519" s="7"/>
      <c r="U519" s="35">
        <v>69629.33661011346</v>
      </c>
    </row>
    <row r="520" spans="1:21">
      <c r="A520">
        <v>54</v>
      </c>
      <c r="B520" t="s">
        <v>96</v>
      </c>
      <c r="C520" t="s">
        <v>282</v>
      </c>
      <c r="D520">
        <v>4</v>
      </c>
      <c r="E520" s="6">
        <v>6477.7929999999997</v>
      </c>
      <c r="F520">
        <v>2018</v>
      </c>
      <c r="G520" s="6">
        <v>72.793999999999997</v>
      </c>
      <c r="H520" s="6">
        <v>5.4939775466918945</v>
      </c>
      <c r="I520" s="7">
        <v>4.8730454444885298</v>
      </c>
      <c r="J520" s="8">
        <v>9.3784440216889546</v>
      </c>
      <c r="K520" s="9">
        <v>59.07237523535904</v>
      </c>
      <c r="L520" s="8">
        <v>36.557767498547733</v>
      </c>
      <c r="M520" s="8">
        <v>18.946513850182185</v>
      </c>
      <c r="N520" s="10">
        <v>1.9295247551937478</v>
      </c>
      <c r="O520" s="10" t="s">
        <v>1552</v>
      </c>
      <c r="P520" s="14">
        <v>42.027392125295371</v>
      </c>
      <c r="Q520" s="45">
        <v>2</v>
      </c>
      <c r="R520" s="7">
        <v>3.2653157571503528</v>
      </c>
      <c r="S520" s="7"/>
      <c r="T520" s="7"/>
      <c r="U520" s="35">
        <v>25734.168628332969</v>
      </c>
    </row>
    <row r="521" spans="1:21">
      <c r="A521">
        <v>55</v>
      </c>
      <c r="B521" t="s">
        <v>120</v>
      </c>
      <c r="C521" t="s">
        <v>306</v>
      </c>
      <c r="D521">
        <v>7</v>
      </c>
      <c r="E521" s="6">
        <v>2113.491</v>
      </c>
      <c r="F521">
        <v>2018</v>
      </c>
      <c r="G521" s="6">
        <v>77.313999999999993</v>
      </c>
      <c r="H521" s="6">
        <v>5.2398347854614258</v>
      </c>
      <c r="I521" s="7">
        <v>5.9737668037414604</v>
      </c>
      <c r="J521" s="8">
        <v>9.1243012604584859</v>
      </c>
      <c r="K521" s="9">
        <v>61.040181728812186</v>
      </c>
      <c r="L521" s="8">
        <v>38.525573992000879</v>
      </c>
      <c r="M521" s="8">
        <v>20.047235209435115</v>
      </c>
      <c r="N521" s="10">
        <v>1.9217400100074169</v>
      </c>
      <c r="O521" s="10" t="s">
        <v>1553</v>
      </c>
      <c r="P521" s="14">
        <v>41.857830922382185</v>
      </c>
      <c r="Q521" s="45">
        <v>2</v>
      </c>
      <c r="R521" s="7">
        <v>3.2653157571503528</v>
      </c>
      <c r="S521" s="7"/>
      <c r="T521" s="7"/>
      <c r="U521" s="35">
        <v>16145.575506339299</v>
      </c>
    </row>
    <row r="522" spans="1:21">
      <c r="A522">
        <v>56</v>
      </c>
      <c r="B522" t="s">
        <v>39</v>
      </c>
      <c r="C522" t="s">
        <v>225</v>
      </c>
      <c r="D522">
        <v>8</v>
      </c>
      <c r="E522" s="6">
        <v>16025.237999999999</v>
      </c>
      <c r="F522">
        <v>2018</v>
      </c>
      <c r="G522" s="6">
        <v>70.561000000000007</v>
      </c>
      <c r="H522" s="6">
        <v>5.1218376159667969</v>
      </c>
      <c r="I522" s="7">
        <v>2.89462542533875</v>
      </c>
      <c r="J522" s="8">
        <v>9.006304090963857</v>
      </c>
      <c r="K522" s="9">
        <v>54.988185920548894</v>
      </c>
      <c r="L522" s="8">
        <v>32.473578183737587</v>
      </c>
      <c r="M522" s="8">
        <v>16.968093831032405</v>
      </c>
      <c r="N522" s="10">
        <v>1.9138023697362927</v>
      </c>
      <c r="O522" s="10" t="s">
        <v>1554</v>
      </c>
      <c r="P522" s="14">
        <v>41.684939478866823</v>
      </c>
      <c r="Q522" s="45">
        <v>1</v>
      </c>
      <c r="R522" s="7">
        <v>3.2653157571503528</v>
      </c>
      <c r="S522" s="7"/>
      <c r="T522" s="7"/>
      <c r="U522" s="35">
        <v>4217.6217909622574</v>
      </c>
    </row>
    <row r="523" spans="1:21">
      <c r="A523">
        <v>57</v>
      </c>
      <c r="B523" t="s">
        <v>122</v>
      </c>
      <c r="C523" t="s">
        <v>308</v>
      </c>
      <c r="D523">
        <v>6</v>
      </c>
      <c r="E523" s="6">
        <v>219731.47899999999</v>
      </c>
      <c r="F523">
        <v>2018</v>
      </c>
      <c r="G523" s="6">
        <v>66.481999999999999</v>
      </c>
      <c r="H523" s="6">
        <v>5.4715538024902344</v>
      </c>
      <c r="I523" s="7">
        <v>2.3798129558563201</v>
      </c>
      <c r="J523" s="8">
        <v>9.3560202774872945</v>
      </c>
      <c r="K523" s="9">
        <v>53.821189175341495</v>
      </c>
      <c r="L523" s="8">
        <v>31.306581438530188</v>
      </c>
      <c r="M523" s="8">
        <v>16.453281361549976</v>
      </c>
      <c r="N523" s="10">
        <v>1.902756097740552</v>
      </c>
      <c r="O523" s="10" t="s">
        <v>1555</v>
      </c>
      <c r="P523" s="14">
        <v>41.444338261682098</v>
      </c>
      <c r="Q523" s="45">
        <v>1</v>
      </c>
      <c r="R523" s="7">
        <v>3.2653157571503528</v>
      </c>
      <c r="S523" s="7"/>
      <c r="T523" s="7"/>
      <c r="U523" s="35">
        <v>5113.434292323368</v>
      </c>
    </row>
    <row r="524" spans="1:21">
      <c r="A524">
        <v>58</v>
      </c>
      <c r="B524" t="s">
        <v>75</v>
      </c>
      <c r="C524" t="s">
        <v>261</v>
      </c>
      <c r="D524">
        <v>7</v>
      </c>
      <c r="E524" s="6">
        <v>9776.3580000000002</v>
      </c>
      <c r="F524">
        <v>2018</v>
      </c>
      <c r="G524" s="6">
        <v>76.203999999999994</v>
      </c>
      <c r="H524" s="6">
        <v>5.9357709884643555</v>
      </c>
      <c r="I524" s="7">
        <v>8.1535301208496094</v>
      </c>
      <c r="J524" s="8">
        <v>9.8202374634614156</v>
      </c>
      <c r="K524" s="9">
        <v>64.752690286288228</v>
      </c>
      <c r="L524" s="8">
        <v>42.238082549476921</v>
      </c>
      <c r="M524" s="8">
        <v>22.226998526543266</v>
      </c>
      <c r="N524" s="10">
        <v>1.9003052750931086</v>
      </c>
      <c r="O524" s="10" t="s">
        <v>1556</v>
      </c>
      <c r="P524" s="14">
        <v>41.39095636846907</v>
      </c>
      <c r="Q524" s="45">
        <v>3</v>
      </c>
      <c r="R524" s="7">
        <v>3.2653157571503528</v>
      </c>
      <c r="S524" s="7"/>
      <c r="T524" s="7"/>
      <c r="U524" s="35">
        <v>31117.278381342581</v>
      </c>
    </row>
    <row r="525" spans="1:21">
      <c r="A525">
        <v>59</v>
      </c>
      <c r="B525" t="s">
        <v>105</v>
      </c>
      <c r="C525" t="s">
        <v>291</v>
      </c>
      <c r="D525">
        <v>5</v>
      </c>
      <c r="E525" s="6">
        <v>1295.3810000000001</v>
      </c>
      <c r="F525">
        <v>2018</v>
      </c>
      <c r="G525" s="6">
        <v>74.918999999999997</v>
      </c>
      <c r="H525" s="6">
        <v>5.8817405700683594</v>
      </c>
      <c r="I525" s="7">
        <v>7.4062581062316903</v>
      </c>
      <c r="J525" s="8">
        <v>9.7662070450654195</v>
      </c>
      <c r="K525" s="9">
        <v>63.31053126635053</v>
      </c>
      <c r="L525" s="8">
        <v>40.795923529539223</v>
      </c>
      <c r="M525" s="8">
        <v>21.479726511925346</v>
      </c>
      <c r="N525" s="10">
        <v>1.8992757429611453</v>
      </c>
      <c r="O525" s="10" t="s">
        <v>1557</v>
      </c>
      <c r="P525" s="14">
        <v>41.368531908508579</v>
      </c>
      <c r="Q525" s="45">
        <v>3</v>
      </c>
      <c r="R525" s="7">
        <v>3.2653157571503528</v>
      </c>
      <c r="S525" s="7"/>
      <c r="T525" s="7"/>
      <c r="U525" s="35">
        <v>23018.515556585302</v>
      </c>
    </row>
    <row r="526" spans="1:21">
      <c r="A526">
        <v>60</v>
      </c>
      <c r="B526" t="s">
        <v>162</v>
      </c>
      <c r="C526" t="s">
        <v>348</v>
      </c>
      <c r="D526">
        <v>1</v>
      </c>
      <c r="E526" s="6">
        <v>3427.0419999999999</v>
      </c>
      <c r="F526">
        <v>2018</v>
      </c>
      <c r="G526" s="6">
        <v>77.611000000000004</v>
      </c>
      <c r="H526" s="6">
        <v>6.3717145919799805</v>
      </c>
      <c r="I526" s="7">
        <v>10.5979604721069</v>
      </c>
      <c r="J526" s="8">
        <v>10.256181066977041</v>
      </c>
      <c r="K526" s="9">
        <v>68.875857299587906</v>
      </c>
      <c r="L526" s="8">
        <v>46.361249562776599</v>
      </c>
      <c r="M526" s="8">
        <v>24.671428877800558</v>
      </c>
      <c r="N526" s="10">
        <v>1.8791473243162102</v>
      </c>
      <c r="O526" s="10" t="s">
        <v>1558</v>
      </c>
      <c r="P526" s="14">
        <v>40.930110509158432</v>
      </c>
      <c r="Q526" s="45">
        <v>3</v>
      </c>
      <c r="R526" s="7">
        <v>3.2653157571503528</v>
      </c>
      <c r="S526" s="7"/>
      <c r="T526" s="7"/>
      <c r="U526" s="35">
        <v>23388.129003540005</v>
      </c>
    </row>
    <row r="527" spans="1:21">
      <c r="A527">
        <v>61</v>
      </c>
      <c r="B527" t="s">
        <v>148</v>
      </c>
      <c r="C527" t="s">
        <v>334</v>
      </c>
      <c r="D527">
        <v>8</v>
      </c>
      <c r="E527" s="6">
        <v>23726.185000000001</v>
      </c>
      <c r="F527">
        <v>2018</v>
      </c>
      <c r="G527" s="6">
        <v>80.534000000000006</v>
      </c>
      <c r="H527" s="6">
        <v>6.4670047760009766</v>
      </c>
      <c r="I527" s="7">
        <v>12.379285812377899</v>
      </c>
      <c r="J527" s="8">
        <v>10.351471250998037</v>
      </c>
      <c r="K527" s="9">
        <v>72.133899348565507</v>
      </c>
      <c r="L527" s="8">
        <v>49.6192916117542</v>
      </c>
      <c r="M527" s="8">
        <v>26.452754218071554</v>
      </c>
      <c r="N527" s="10">
        <v>1.8757703338828935</v>
      </c>
      <c r="O527" s="10" t="s">
        <v>1559</v>
      </c>
      <c r="P527" s="14">
        <v>40.856555556954604</v>
      </c>
      <c r="Q527" s="45">
        <v>3</v>
      </c>
      <c r="R527" s="7">
        <v>3.2653157571503528</v>
      </c>
      <c r="S527" s="7"/>
      <c r="T527" s="7"/>
      <c r="U527" s="35" t="s">
        <v>693</v>
      </c>
    </row>
    <row r="528" spans="1:21">
      <c r="A528">
        <v>62</v>
      </c>
      <c r="B528" t="s">
        <v>90</v>
      </c>
      <c r="C528" t="s">
        <v>276</v>
      </c>
      <c r="D528">
        <v>7</v>
      </c>
      <c r="E528" s="6">
        <v>6223.4939999999997</v>
      </c>
      <c r="F528">
        <v>2018</v>
      </c>
      <c r="G528" s="6">
        <v>70.727999999999994</v>
      </c>
      <c r="H528" s="6">
        <v>5.2973833084106445</v>
      </c>
      <c r="I528" s="7">
        <v>3.89628005027771</v>
      </c>
      <c r="J528" s="8">
        <v>9.1818497834077046</v>
      </c>
      <c r="K528" s="9">
        <v>56.192663742823136</v>
      </c>
      <c r="L528" s="8">
        <v>33.678056006011829</v>
      </c>
      <c r="M528" s="8">
        <v>17.969748455971366</v>
      </c>
      <c r="N528" s="10">
        <v>1.8741528902604407</v>
      </c>
      <c r="O528" s="10" t="s">
        <v>1560</v>
      </c>
      <c r="P528" s="14">
        <v>40.821325670850058</v>
      </c>
      <c r="Q528" s="45">
        <v>2</v>
      </c>
      <c r="R528" s="7">
        <v>3.2653157571503528</v>
      </c>
      <c r="S528" s="7"/>
      <c r="T528" s="7"/>
      <c r="U528" s="35">
        <v>5133.1519144298945</v>
      </c>
    </row>
    <row r="529" spans="1:21">
      <c r="A529">
        <v>63</v>
      </c>
      <c r="B529" t="s">
        <v>128</v>
      </c>
      <c r="C529" t="s">
        <v>314</v>
      </c>
      <c r="D529">
        <v>7</v>
      </c>
      <c r="E529" s="6">
        <v>38521.457000000002</v>
      </c>
      <c r="F529">
        <v>2018</v>
      </c>
      <c r="G529" s="6">
        <v>77.628</v>
      </c>
      <c r="H529" s="6">
        <v>6.1114850044250488</v>
      </c>
      <c r="I529" s="7">
        <v>9.8780202865600604</v>
      </c>
      <c r="J529" s="8">
        <v>9.9959514794221089</v>
      </c>
      <c r="K529" s="9">
        <v>67.142977346115288</v>
      </c>
      <c r="L529" s="8">
        <v>44.628369609303981</v>
      </c>
      <c r="M529" s="8">
        <v>23.951488692253719</v>
      </c>
      <c r="N529" s="10">
        <v>1.863281659972037</v>
      </c>
      <c r="O529" s="10" t="s">
        <v>1561</v>
      </c>
      <c r="P529" s="14">
        <v>40.584537074598408</v>
      </c>
      <c r="Q529" s="45">
        <v>3</v>
      </c>
      <c r="R529" s="7">
        <v>3.2653157571503528</v>
      </c>
      <c r="S529" s="7"/>
      <c r="T529" s="7"/>
      <c r="U529" s="35">
        <v>31739.256961772258</v>
      </c>
    </row>
    <row r="530" spans="1:21">
      <c r="A530">
        <v>64</v>
      </c>
      <c r="B530" t="s">
        <v>155</v>
      </c>
      <c r="C530" t="s">
        <v>341</v>
      </c>
      <c r="D530">
        <v>4</v>
      </c>
      <c r="E530" s="6">
        <v>82809.304000000004</v>
      </c>
      <c r="F530">
        <v>2018</v>
      </c>
      <c r="G530" s="6">
        <v>77.563000000000002</v>
      </c>
      <c r="H530" s="6">
        <v>5.1856894493103027</v>
      </c>
      <c r="I530" s="7">
        <v>6.6032662391662598</v>
      </c>
      <c r="J530" s="8">
        <v>9.0701559243073628</v>
      </c>
      <c r="K530" s="9">
        <v>60.873379117896299</v>
      </c>
      <c r="L530" s="8">
        <v>38.358771381084992</v>
      </c>
      <c r="M530" s="8">
        <v>20.676734644859916</v>
      </c>
      <c r="N530" s="10">
        <v>1.8551658199386285</v>
      </c>
      <c r="O530" s="10" t="s">
        <v>1562</v>
      </c>
      <c r="P530" s="14">
        <v>40.407764223878502</v>
      </c>
      <c r="Q530" s="45">
        <v>3</v>
      </c>
      <c r="R530" s="7">
        <v>3.2653157571503528</v>
      </c>
      <c r="S530" s="7"/>
      <c r="T530" s="7"/>
      <c r="U530" s="35">
        <v>28157.977916184842</v>
      </c>
    </row>
    <row r="531" spans="1:21">
      <c r="A531">
        <v>65</v>
      </c>
      <c r="B531" t="s">
        <v>114</v>
      </c>
      <c r="C531" t="s">
        <v>300</v>
      </c>
      <c r="D531">
        <v>6</v>
      </c>
      <c r="E531" s="6">
        <v>28506.712</v>
      </c>
      <c r="F531">
        <v>2018</v>
      </c>
      <c r="G531" s="6">
        <v>68.978999999999999</v>
      </c>
      <c r="H531" s="6">
        <v>4.9100866317749023</v>
      </c>
      <c r="I531" s="7">
        <v>2.1176011562347399</v>
      </c>
      <c r="J531" s="8">
        <v>8.7945531067719624</v>
      </c>
      <c r="K531" s="9">
        <v>52.491469215003697</v>
      </c>
      <c r="L531" s="8">
        <v>29.97686147819239</v>
      </c>
      <c r="M531" s="8">
        <v>16.191069561928398</v>
      </c>
      <c r="N531" s="10">
        <v>1.8514441781338422</v>
      </c>
      <c r="O531" s="10" t="s">
        <v>1563</v>
      </c>
      <c r="P531" s="14">
        <v>40.326702346305474</v>
      </c>
      <c r="Q531" s="45">
        <v>1</v>
      </c>
      <c r="R531" s="7">
        <v>3.2653157571503528</v>
      </c>
      <c r="S531" s="7"/>
      <c r="T531" s="7"/>
      <c r="U531" s="35">
        <v>3719.3077754343585</v>
      </c>
    </row>
    <row r="532" spans="1:21">
      <c r="A532">
        <v>66</v>
      </c>
      <c r="B532" t="s">
        <v>48</v>
      </c>
      <c r="C532" t="s">
        <v>234</v>
      </c>
      <c r="D532">
        <v>5</v>
      </c>
      <c r="E532" s="6">
        <v>5441.0619999999999</v>
      </c>
      <c r="F532">
        <v>2018</v>
      </c>
      <c r="G532" s="6">
        <v>64.052999999999997</v>
      </c>
      <c r="H532" s="6">
        <v>5.4902143478393555</v>
      </c>
      <c r="I532" s="7">
        <v>1.8327510356903101</v>
      </c>
      <c r="J532" s="8">
        <v>9.3746808228364156</v>
      </c>
      <c r="K532" s="9">
        <v>51.958191286258661</v>
      </c>
      <c r="L532" s="8">
        <v>29.443583549447354</v>
      </c>
      <c r="M532" s="8">
        <v>15.906219441383966</v>
      </c>
      <c r="N532" s="10">
        <v>1.8510736418512237</v>
      </c>
      <c r="O532" s="10" t="s">
        <v>1564</v>
      </c>
      <c r="P532" s="14">
        <v>40.318631616140266</v>
      </c>
      <c r="Q532" s="45">
        <v>1</v>
      </c>
      <c r="R532" s="7">
        <v>3.2653157571503528</v>
      </c>
      <c r="S532" s="7"/>
      <c r="T532" s="7"/>
      <c r="U532" s="35">
        <v>3786.4119996175018</v>
      </c>
    </row>
    <row r="533" spans="1:21">
      <c r="A533">
        <v>67</v>
      </c>
      <c r="B533" t="s">
        <v>103</v>
      </c>
      <c r="C533" t="s">
        <v>289</v>
      </c>
      <c r="D533">
        <v>3</v>
      </c>
      <c r="E533" s="6">
        <v>491.58600000000001</v>
      </c>
      <c r="F533">
        <v>2018</v>
      </c>
      <c r="G533" s="6">
        <v>83.344999999999999</v>
      </c>
      <c r="H533" s="6">
        <v>6.9097108840942383</v>
      </c>
      <c r="I533" s="7">
        <v>15.8548793792725</v>
      </c>
      <c r="J533" s="8">
        <v>10.794177359091298</v>
      </c>
      <c r="K533" s="9">
        <v>77.844361259370885</v>
      </c>
      <c r="L533" s="8">
        <v>55.329753522559578</v>
      </c>
      <c r="M533" s="8">
        <v>29.928347784966157</v>
      </c>
      <c r="N533" s="10">
        <v>1.8487406628692431</v>
      </c>
      <c r="O533" s="10" t="s">
        <v>1565</v>
      </c>
      <c r="P533" s="14">
        <v>40.267816501054625</v>
      </c>
      <c r="Q533" s="45">
        <v>3</v>
      </c>
      <c r="R533" s="7">
        <v>3.2653157571503528</v>
      </c>
      <c r="S533" s="7"/>
      <c r="T533" s="7"/>
      <c r="U533" s="35">
        <v>44595.555900400308</v>
      </c>
    </row>
    <row r="534" spans="1:21">
      <c r="A534">
        <v>68</v>
      </c>
      <c r="B534" t="s">
        <v>86</v>
      </c>
      <c r="C534" t="s">
        <v>272</v>
      </c>
      <c r="D534">
        <v>4</v>
      </c>
      <c r="E534" s="6">
        <v>10459.865</v>
      </c>
      <c r="F534">
        <v>2018</v>
      </c>
      <c r="G534" s="6">
        <v>75.774000000000001</v>
      </c>
      <c r="H534" s="6">
        <v>4.6389336585998535</v>
      </c>
      <c r="I534" s="7">
        <v>4.0870003700256303</v>
      </c>
      <c r="J534" s="8">
        <v>8.5234001335969136</v>
      </c>
      <c r="K534" s="9">
        <v>55.884471671080924</v>
      </c>
      <c r="L534" s="8">
        <v>33.369863934269617</v>
      </c>
      <c r="M534" s="8">
        <v>18.160468775719288</v>
      </c>
      <c r="N534" s="10">
        <v>1.8375001409041505</v>
      </c>
      <c r="O534" s="10" t="s">
        <v>1566</v>
      </c>
      <c r="P534" s="14">
        <v>40.022984283666197</v>
      </c>
      <c r="Q534" s="45">
        <v>2</v>
      </c>
      <c r="R534" s="7">
        <v>3.2653157571503528</v>
      </c>
      <c r="S534" s="7"/>
      <c r="T534" s="7"/>
      <c r="U534" s="35">
        <v>9584.5071379269539</v>
      </c>
    </row>
    <row r="535" spans="1:21">
      <c r="A535">
        <v>69</v>
      </c>
      <c r="B535" t="s">
        <v>85</v>
      </c>
      <c r="C535" t="s">
        <v>271</v>
      </c>
      <c r="D535">
        <v>8</v>
      </c>
      <c r="E535" s="6">
        <v>126255.86599999999</v>
      </c>
      <c r="F535">
        <v>2018</v>
      </c>
      <c r="G535" s="6">
        <v>84.296999999999997</v>
      </c>
      <c r="H535" s="6">
        <v>5.7935752868652344</v>
      </c>
      <c r="I535" s="7">
        <v>12.164462089538601</v>
      </c>
      <c r="J535" s="8">
        <v>9.6780417618622945</v>
      </c>
      <c r="K535" s="9">
        <v>70.592354877278595</v>
      </c>
      <c r="L535" s="8">
        <v>48.077747140467288</v>
      </c>
      <c r="M535" s="8">
        <v>26.237930495232256</v>
      </c>
      <c r="N535" s="10">
        <v>1.8323757336426967</v>
      </c>
      <c r="O535" s="10" t="s">
        <v>1567</v>
      </c>
      <c r="P535" s="14">
        <v>39.911368471115914</v>
      </c>
      <c r="Q535" s="45">
        <v>3</v>
      </c>
      <c r="R535" s="7">
        <v>3.2653157571503528</v>
      </c>
      <c r="S535" s="7"/>
      <c r="T535" s="7"/>
      <c r="U535" s="35">
        <v>41763.820469444523</v>
      </c>
    </row>
    <row r="536" spans="1:21">
      <c r="A536">
        <v>70</v>
      </c>
      <c r="B536" t="s">
        <v>135</v>
      </c>
      <c r="C536" t="s">
        <v>321</v>
      </c>
      <c r="D536">
        <v>5</v>
      </c>
      <c r="E536" s="6">
        <v>15574.909</v>
      </c>
      <c r="F536">
        <v>2018</v>
      </c>
      <c r="G536" s="6">
        <v>68.096999999999994</v>
      </c>
      <c r="H536" s="6">
        <v>4.7693772315979004</v>
      </c>
      <c r="I536" s="7">
        <v>1.5510772466659599</v>
      </c>
      <c r="J536" s="8">
        <v>8.6538437065949605</v>
      </c>
      <c r="K536" s="9">
        <v>50.99118276455782</v>
      </c>
      <c r="L536" s="8">
        <v>28.476575027746513</v>
      </c>
      <c r="M536" s="8">
        <v>15.624545652359616</v>
      </c>
      <c r="N536" s="10">
        <v>1.822553798448916</v>
      </c>
      <c r="O536" s="10" t="s">
        <v>1568</v>
      </c>
      <c r="P536" s="14">
        <v>39.69743479614899</v>
      </c>
      <c r="Q536" s="45">
        <v>1</v>
      </c>
      <c r="R536" s="7">
        <v>3.2653157571503528</v>
      </c>
      <c r="S536" s="7"/>
      <c r="T536" s="7"/>
      <c r="U536" s="35">
        <v>3368.8585959073612</v>
      </c>
    </row>
    <row r="537" spans="1:21">
      <c r="A537">
        <v>71</v>
      </c>
      <c r="B537" t="s">
        <v>139</v>
      </c>
      <c r="C537" t="s">
        <v>325</v>
      </c>
      <c r="D537">
        <v>7</v>
      </c>
      <c r="E537" s="6">
        <v>5446.7449999999999</v>
      </c>
      <c r="F537">
        <v>2018</v>
      </c>
      <c r="G537" s="6">
        <v>77.263999999999996</v>
      </c>
      <c r="H537" s="6">
        <v>6.2351107597351074</v>
      </c>
      <c r="I537" s="7">
        <v>10.863867759704601</v>
      </c>
      <c r="J537" s="8">
        <v>10.119577234732168</v>
      </c>
      <c r="K537" s="9">
        <v>67.654644492533777</v>
      </c>
      <c r="L537" s="8">
        <v>45.14003675572247</v>
      </c>
      <c r="M537" s="8">
        <v>24.937336165398257</v>
      </c>
      <c r="N537" s="10">
        <v>1.8101386794615386</v>
      </c>
      <c r="O537" s="10" t="s">
        <v>1569</v>
      </c>
      <c r="P537" s="14">
        <v>39.427018429341445</v>
      </c>
      <c r="Q537" s="45">
        <v>3</v>
      </c>
      <c r="R537" s="7">
        <v>3.2653157571503528</v>
      </c>
      <c r="S537" s="7"/>
      <c r="T537" s="7"/>
      <c r="U537" s="35">
        <v>31313.820082753082</v>
      </c>
    </row>
    <row r="538" spans="1:21">
      <c r="A538">
        <v>72</v>
      </c>
      <c r="B538" t="s">
        <v>26</v>
      </c>
      <c r="C538" t="s">
        <v>212</v>
      </c>
      <c r="D538">
        <v>4</v>
      </c>
      <c r="E538" s="6">
        <v>1487.34</v>
      </c>
      <c r="F538">
        <v>2018</v>
      </c>
      <c r="G538" s="6">
        <v>79.856999999999999</v>
      </c>
      <c r="H538" s="6">
        <v>6.6626665592193604</v>
      </c>
      <c r="I538" s="7">
        <v>13.968650817871101</v>
      </c>
      <c r="J538" s="8">
        <v>10.54713303421642</v>
      </c>
      <c r="K538" s="9">
        <v>72.879514986295518</v>
      </c>
      <c r="L538" s="8">
        <v>50.364907249484212</v>
      </c>
      <c r="M538" s="8">
        <v>28.042119223564757</v>
      </c>
      <c r="N538" s="10">
        <v>1.7960449724912677</v>
      </c>
      <c r="O538" s="10" t="s">
        <v>1570</v>
      </c>
      <c r="P538" s="14">
        <v>39.120040378013407</v>
      </c>
      <c r="Q538" s="45">
        <v>3</v>
      </c>
      <c r="R538" s="7">
        <v>3.2653157571503528</v>
      </c>
      <c r="S538" s="7"/>
      <c r="T538" s="7"/>
      <c r="U538" s="35">
        <v>48937.660362373863</v>
      </c>
    </row>
    <row r="539" spans="1:21">
      <c r="A539">
        <v>73</v>
      </c>
      <c r="B539" t="s">
        <v>30</v>
      </c>
      <c r="C539" t="s">
        <v>216</v>
      </c>
      <c r="D539">
        <v>5</v>
      </c>
      <c r="E539" s="6">
        <v>11940.683000000001</v>
      </c>
      <c r="F539">
        <v>2018</v>
      </c>
      <c r="G539" s="6">
        <v>60.14</v>
      </c>
      <c r="H539" s="6">
        <v>5.8198270797729492</v>
      </c>
      <c r="I539" s="7">
        <v>1.5664412975311299</v>
      </c>
      <c r="J539" s="8">
        <v>9.7042935547700093</v>
      </c>
      <c r="K539" s="9">
        <v>50.499305804709238</v>
      </c>
      <c r="L539" s="8">
        <v>27.984698067897931</v>
      </c>
      <c r="M539" s="8">
        <v>15.639909703224786</v>
      </c>
      <c r="N539" s="10">
        <v>1.7893132760304733</v>
      </c>
      <c r="O539" s="10" t="s">
        <v>1571</v>
      </c>
      <c r="P539" s="14">
        <v>38.973415855024136</v>
      </c>
      <c r="Q539" s="45">
        <v>1</v>
      </c>
      <c r="R539" s="7">
        <v>3.2653157571503528</v>
      </c>
      <c r="S539" s="7"/>
      <c r="T539" s="7"/>
      <c r="U539" s="35">
        <v>3040.1675201442963</v>
      </c>
    </row>
    <row r="540" spans="1:21">
      <c r="A540">
        <v>74</v>
      </c>
      <c r="B540" t="s">
        <v>76</v>
      </c>
      <c r="C540" t="s">
        <v>262</v>
      </c>
      <c r="D540">
        <v>3</v>
      </c>
      <c r="E540" s="6">
        <v>352.94600000000003</v>
      </c>
      <c r="F540">
        <v>2018</v>
      </c>
      <c r="G540" s="6">
        <v>82.77</v>
      </c>
      <c r="H540" s="6">
        <v>7.504359245300293</v>
      </c>
      <c r="I540" s="7">
        <v>19.235960006713899</v>
      </c>
      <c r="J540" s="8">
        <v>11.388825720297353</v>
      </c>
      <c r="K540" s="9">
        <v>81.566149529951559</v>
      </c>
      <c r="L540" s="8">
        <v>59.051541793140252</v>
      </c>
      <c r="M540" s="8">
        <v>33.309428412407556</v>
      </c>
      <c r="N540" s="10">
        <v>1.7728176257489883</v>
      </c>
      <c r="O540" s="10" t="s">
        <v>1572</v>
      </c>
      <c r="P540" s="14">
        <v>38.614120561778684</v>
      </c>
      <c r="Q540" s="45">
        <v>3</v>
      </c>
      <c r="R540" s="7">
        <v>3.2653157571503528</v>
      </c>
      <c r="S540" s="7"/>
      <c r="T540" s="7"/>
      <c r="U540" s="35">
        <v>56816.566600944789</v>
      </c>
    </row>
    <row r="541" spans="1:21">
      <c r="A541">
        <v>75</v>
      </c>
      <c r="B541" t="s">
        <v>97</v>
      </c>
      <c r="C541" t="s">
        <v>283</v>
      </c>
      <c r="D541">
        <v>7</v>
      </c>
      <c r="E541" s="6">
        <v>2876.1280000000002</v>
      </c>
      <c r="F541">
        <v>2018</v>
      </c>
      <c r="G541" s="6">
        <v>75.677000000000007</v>
      </c>
      <c r="H541" s="6">
        <v>6.3088788986206055</v>
      </c>
      <c r="I541" s="7">
        <v>10.950233459472701</v>
      </c>
      <c r="J541" s="8">
        <v>10.193345373617666</v>
      </c>
      <c r="K541" s="9">
        <v>66.748068897491294</v>
      </c>
      <c r="L541" s="8">
        <v>44.233461160679987</v>
      </c>
      <c r="M541" s="8">
        <v>25.023701865166359</v>
      </c>
      <c r="N541" s="10">
        <v>1.7676625704310405</v>
      </c>
      <c r="O541" s="10" t="s">
        <v>1573</v>
      </c>
      <c r="P541" s="14">
        <v>38.501837197343058</v>
      </c>
      <c r="Q541" s="45">
        <v>3</v>
      </c>
      <c r="R541" s="7">
        <v>3.2653157571503528</v>
      </c>
      <c r="S541" s="7"/>
      <c r="T541" s="7"/>
      <c r="U541" s="35">
        <v>35446.708082913974</v>
      </c>
    </row>
    <row r="542" spans="1:21">
      <c r="A542">
        <v>76</v>
      </c>
      <c r="B542" t="s">
        <v>68</v>
      </c>
      <c r="C542" t="s">
        <v>254</v>
      </c>
      <c r="D542">
        <v>5</v>
      </c>
      <c r="E542" s="6">
        <v>30870.641</v>
      </c>
      <c r="F542">
        <v>2018</v>
      </c>
      <c r="G542" s="6">
        <v>64.122</v>
      </c>
      <c r="H542" s="6">
        <v>5.0036931037902832</v>
      </c>
      <c r="I542" s="7">
        <v>1.1374260187149099</v>
      </c>
      <c r="J542" s="8">
        <v>8.8881595787873433</v>
      </c>
      <c r="K542" s="9">
        <v>49.314764326501873</v>
      </c>
      <c r="L542" s="8">
        <v>26.800156589690566</v>
      </c>
      <c r="M542" s="8">
        <v>15.210894424408567</v>
      </c>
      <c r="N542" s="10">
        <v>1.7619053713688908</v>
      </c>
      <c r="O542" s="10" t="s">
        <v>1574</v>
      </c>
      <c r="P542" s="14">
        <v>38.376438410995767</v>
      </c>
      <c r="Q542" s="45">
        <v>1</v>
      </c>
      <c r="R542" s="7">
        <v>3.2653157571503528</v>
      </c>
      <c r="S542" s="7"/>
      <c r="T542" s="7"/>
      <c r="U542" s="35">
        <v>5125.2494896218586</v>
      </c>
    </row>
    <row r="543" spans="1:21">
      <c r="A543">
        <v>77</v>
      </c>
      <c r="B543" t="s">
        <v>92</v>
      </c>
      <c r="C543" t="s">
        <v>278</v>
      </c>
      <c r="D543">
        <v>7</v>
      </c>
      <c r="E543" s="6">
        <v>1935.63</v>
      </c>
      <c r="F543">
        <v>2018</v>
      </c>
      <c r="G543" s="6">
        <v>75.001000000000005</v>
      </c>
      <c r="H543" s="6">
        <v>5.9011540412902832</v>
      </c>
      <c r="I543" s="7">
        <v>9.4652223587036097</v>
      </c>
      <c r="J543" s="8">
        <v>9.7856205162873433</v>
      </c>
      <c r="K543" s="9">
        <v>63.505813365266462</v>
      </c>
      <c r="L543" s="8">
        <v>40.991205628455155</v>
      </c>
      <c r="M543" s="8">
        <v>23.538690764397266</v>
      </c>
      <c r="N543" s="10">
        <v>1.7414394895087013</v>
      </c>
      <c r="O543" s="10" t="s">
        <v>1575</v>
      </c>
      <c r="P543" s="14">
        <v>37.930666653047119</v>
      </c>
      <c r="Q543" s="45">
        <v>3</v>
      </c>
      <c r="R543" s="7">
        <v>3.2653157571503528</v>
      </c>
      <c r="S543" s="7"/>
      <c r="T543" s="7"/>
      <c r="U543" s="35">
        <v>30051.402563503536</v>
      </c>
    </row>
    <row r="544" spans="1:21">
      <c r="A544">
        <v>78</v>
      </c>
      <c r="B544" t="s">
        <v>32</v>
      </c>
      <c r="C544" t="s">
        <v>218</v>
      </c>
      <c r="D544">
        <v>1</v>
      </c>
      <c r="E544" s="6">
        <v>11606.905000000001</v>
      </c>
      <c r="F544">
        <v>2018</v>
      </c>
      <c r="G544" s="6">
        <v>67.748000000000005</v>
      </c>
      <c r="H544" s="6">
        <v>5.9157342910766602</v>
      </c>
      <c r="I544" s="7">
        <v>6.0070509910583496</v>
      </c>
      <c r="J544" s="8">
        <v>9.8002007660737203</v>
      </c>
      <c r="K544" s="9">
        <v>57.449930866546694</v>
      </c>
      <c r="L544" s="8">
        <v>34.935323129735387</v>
      </c>
      <c r="M544" s="8">
        <v>20.080519396752006</v>
      </c>
      <c r="N544" s="10">
        <v>1.7397619274422813</v>
      </c>
      <c r="O544" s="10" t="s">
        <v>1576</v>
      </c>
      <c r="P544" s="14">
        <v>37.894127314233153</v>
      </c>
      <c r="Q544" s="45">
        <v>2</v>
      </c>
      <c r="R544" s="7">
        <v>3.2653157571503528</v>
      </c>
      <c r="S544" s="7"/>
      <c r="T544" s="7"/>
      <c r="U544" s="35">
        <v>8466.2931995207473</v>
      </c>
    </row>
    <row r="545" spans="1:21">
      <c r="A545">
        <v>79</v>
      </c>
      <c r="B545" t="s">
        <v>45</v>
      </c>
      <c r="C545" t="s">
        <v>231</v>
      </c>
      <c r="D545">
        <v>8</v>
      </c>
      <c r="E545" s="6">
        <v>1417069.4680000001</v>
      </c>
      <c r="F545">
        <v>2018</v>
      </c>
      <c r="G545" s="6">
        <v>77.744</v>
      </c>
      <c r="H545" s="6">
        <v>5.1314339637756348</v>
      </c>
      <c r="I545" s="7">
        <v>7.8862814903259304</v>
      </c>
      <c r="J545" s="8">
        <v>9.0159004387726949</v>
      </c>
      <c r="K545" s="9">
        <v>60.650452833999246</v>
      </c>
      <c r="L545" s="8">
        <v>38.135845097187939</v>
      </c>
      <c r="M545" s="8">
        <v>21.959749896019588</v>
      </c>
      <c r="N545" s="10">
        <v>1.7366247465368638</v>
      </c>
      <c r="O545" s="10" t="s">
        <v>1577</v>
      </c>
      <c r="P545" s="14">
        <v>37.82579570473964</v>
      </c>
      <c r="Q545" s="45">
        <v>3</v>
      </c>
      <c r="R545" s="7">
        <v>3.2653157571503528</v>
      </c>
      <c r="S545" s="7"/>
      <c r="T545" s="7"/>
      <c r="U545" s="35">
        <v>15133.995618232722</v>
      </c>
    </row>
    <row r="546" spans="1:21">
      <c r="A546">
        <v>80</v>
      </c>
      <c r="B546" t="s">
        <v>118</v>
      </c>
      <c r="C546" t="s">
        <v>304</v>
      </c>
      <c r="D546">
        <v>5</v>
      </c>
      <c r="E546" s="6">
        <v>22577.058000000001</v>
      </c>
      <c r="F546">
        <v>2018</v>
      </c>
      <c r="G546" s="6">
        <v>62.454000000000001</v>
      </c>
      <c r="H546" s="6">
        <v>5.1640071868896484</v>
      </c>
      <c r="I546" s="7">
        <v>1.1368432044982899</v>
      </c>
      <c r="J546" s="8">
        <v>9.0484736618867085</v>
      </c>
      <c r="K546" s="9">
        <v>48.898286902631902</v>
      </c>
      <c r="L546" s="8">
        <v>26.383679165820595</v>
      </c>
      <c r="M546" s="8">
        <v>15.210311610191946</v>
      </c>
      <c r="N546" s="10">
        <v>1.7345916271788759</v>
      </c>
      <c r="O546" s="10" t="s">
        <v>1578</v>
      </c>
      <c r="P546" s="14">
        <v>37.781511896374035</v>
      </c>
      <c r="Q546" s="45">
        <v>1</v>
      </c>
      <c r="R546" s="7">
        <v>3.2653157571503528</v>
      </c>
      <c r="S546" s="7"/>
      <c r="T546" s="7"/>
      <c r="U546" s="35">
        <v>1193.2656164011155</v>
      </c>
    </row>
    <row r="547" spans="1:21">
      <c r="A547">
        <v>81</v>
      </c>
      <c r="B547" t="s">
        <v>28</v>
      </c>
      <c r="C547" t="s">
        <v>214</v>
      </c>
      <c r="D547">
        <v>7</v>
      </c>
      <c r="E547" s="6">
        <v>9695.5740000000005</v>
      </c>
      <c r="F547">
        <v>2018</v>
      </c>
      <c r="G547" s="6">
        <v>74.567999999999998</v>
      </c>
      <c r="H547" s="6">
        <v>5.2337698936462402</v>
      </c>
      <c r="I547" s="7">
        <v>6.8664417266845703</v>
      </c>
      <c r="J547" s="8">
        <v>9.1182363686433003</v>
      </c>
      <c r="K547" s="9">
        <v>58.83305492908643</v>
      </c>
      <c r="L547" s="8">
        <v>36.318447192275123</v>
      </c>
      <c r="M547" s="8">
        <v>20.939910132378227</v>
      </c>
      <c r="N547" s="10">
        <v>1.734412753573279</v>
      </c>
      <c r="O547" s="10" t="s">
        <v>1579</v>
      </c>
      <c r="P547" s="14">
        <v>37.777615812043912</v>
      </c>
      <c r="Q547" s="45">
        <v>3</v>
      </c>
      <c r="R547" s="7">
        <v>3.2653157571503528</v>
      </c>
      <c r="S547" s="7"/>
      <c r="T547" s="7"/>
      <c r="U547" s="35">
        <v>18974.745216951564</v>
      </c>
    </row>
    <row r="548" spans="1:21">
      <c r="A548">
        <v>82</v>
      </c>
      <c r="B548" t="s">
        <v>25</v>
      </c>
      <c r="C548" t="s">
        <v>211</v>
      </c>
      <c r="D548">
        <v>7</v>
      </c>
      <c r="E548" s="6">
        <v>10152.522000000001</v>
      </c>
      <c r="F548">
        <v>2018</v>
      </c>
      <c r="G548" s="6">
        <v>72.760000000000005</v>
      </c>
      <c r="H548" s="6">
        <v>5.1679954528808594</v>
      </c>
      <c r="I548" s="7">
        <v>6.02819919586182</v>
      </c>
      <c r="J548" s="8">
        <v>9.0524619278779195</v>
      </c>
      <c r="K548" s="9">
        <v>56.992466970769733</v>
      </c>
      <c r="L548" s="8">
        <v>34.477859233958426</v>
      </c>
      <c r="M548" s="8">
        <v>20.101667601555476</v>
      </c>
      <c r="N548" s="10">
        <v>1.7151740799499895</v>
      </c>
      <c r="O548" s="10" t="s">
        <v>1580</v>
      </c>
      <c r="P548" s="14">
        <v>37.358574139652738</v>
      </c>
      <c r="Q548" s="45">
        <v>2</v>
      </c>
      <c r="R548" s="7">
        <v>3.2653157571503528</v>
      </c>
      <c r="S548" s="7"/>
      <c r="T548" s="7"/>
      <c r="U548" s="35">
        <v>14209.593168561887</v>
      </c>
    </row>
    <row r="549" spans="1:21">
      <c r="A549">
        <v>83</v>
      </c>
      <c r="B549" t="s">
        <v>125</v>
      </c>
      <c r="C549" t="s">
        <v>311</v>
      </c>
      <c r="D549">
        <v>1</v>
      </c>
      <c r="E549" s="6">
        <v>6443.3280000000004</v>
      </c>
      <c r="F549">
        <v>2018</v>
      </c>
      <c r="G549" s="6">
        <v>73.567999999999998</v>
      </c>
      <c r="H549" s="6">
        <v>5.6829605102539063</v>
      </c>
      <c r="I549" s="7">
        <v>8.3167324066162092</v>
      </c>
      <c r="J549" s="8">
        <v>9.5674269852509664</v>
      </c>
      <c r="K549" s="9">
        <v>60.903487886215459</v>
      </c>
      <c r="L549" s="8">
        <v>38.388880149404152</v>
      </c>
      <c r="M549" s="8">
        <v>22.390200812309864</v>
      </c>
      <c r="N549" s="10">
        <v>1.7145393411701071</v>
      </c>
      <c r="O549" s="10" t="s">
        <v>1581</v>
      </c>
      <c r="P549" s="14">
        <v>37.344748758284894</v>
      </c>
      <c r="Q549" s="45">
        <v>3</v>
      </c>
      <c r="R549" s="7">
        <v>3.2653157571503528</v>
      </c>
      <c r="S549" s="7"/>
      <c r="T549" s="7"/>
      <c r="U549" s="35">
        <v>13848.499114960166</v>
      </c>
    </row>
    <row r="550" spans="1:21">
      <c r="A550">
        <v>84</v>
      </c>
      <c r="B550" t="s">
        <v>36</v>
      </c>
      <c r="C550" t="s">
        <v>222</v>
      </c>
      <c r="D550">
        <v>7</v>
      </c>
      <c r="E550" s="6">
        <v>7117.4309999999996</v>
      </c>
      <c r="F550">
        <v>2018</v>
      </c>
      <c r="G550" s="6">
        <v>74.897999999999996</v>
      </c>
      <c r="H550" s="6">
        <v>5.098813533782959</v>
      </c>
      <c r="I550" s="7">
        <v>6.8125844001770002</v>
      </c>
      <c r="J550" s="8">
        <v>8.9832800087800191</v>
      </c>
      <c r="K550" s="9">
        <v>58.218795580561576</v>
      </c>
      <c r="L550" s="8">
        <v>35.704187843750269</v>
      </c>
      <c r="M550" s="8">
        <v>20.886052805870655</v>
      </c>
      <c r="N550" s="10">
        <v>1.7094751303948887</v>
      </c>
      <c r="O550" s="10" t="s">
        <v>1582</v>
      </c>
      <c r="P550" s="14">
        <v>37.234444098299399</v>
      </c>
      <c r="Q550" s="45">
        <v>3</v>
      </c>
      <c r="R550" s="7">
        <v>3.2653157571503528</v>
      </c>
      <c r="S550" s="7"/>
      <c r="T550" s="7"/>
      <c r="U550" s="35">
        <v>22206.156990416999</v>
      </c>
    </row>
    <row r="551" spans="1:21">
      <c r="A551">
        <v>85</v>
      </c>
      <c r="B551" t="s">
        <v>29</v>
      </c>
      <c r="C551" t="s">
        <v>215</v>
      </c>
      <c r="D551">
        <v>3</v>
      </c>
      <c r="E551" s="6">
        <v>11448.594999999999</v>
      </c>
      <c r="F551">
        <v>2018</v>
      </c>
      <c r="G551" s="6">
        <v>81.478999999999999</v>
      </c>
      <c r="H551" s="6">
        <v>6.8921718597412109</v>
      </c>
      <c r="I551" s="7">
        <v>17.361614227294901</v>
      </c>
      <c r="J551" s="8">
        <v>10.776638334738271</v>
      </c>
      <c r="K551" s="9">
        <v>75.977860032892295</v>
      </c>
      <c r="L551" s="8">
        <v>53.463252296080988</v>
      </c>
      <c r="M551" s="8">
        <v>31.435082632988557</v>
      </c>
      <c r="N551" s="10">
        <v>1.7007511295668001</v>
      </c>
      <c r="O551" s="10" t="s">
        <v>1583</v>
      </c>
      <c r="P551" s="14">
        <v>37.044424767002106</v>
      </c>
      <c r="Q551" s="45">
        <v>3</v>
      </c>
      <c r="R551" s="7">
        <v>3.2653157571503528</v>
      </c>
      <c r="S551" s="7"/>
      <c r="T551" s="7"/>
      <c r="U551" s="35">
        <v>51113.481738402064</v>
      </c>
    </row>
    <row r="552" spans="1:21">
      <c r="A552">
        <v>86</v>
      </c>
      <c r="B552" t="s">
        <v>109</v>
      </c>
      <c r="C552" t="s">
        <v>295</v>
      </c>
      <c r="D552">
        <v>7</v>
      </c>
      <c r="E552" s="6">
        <v>631.45500000000004</v>
      </c>
      <c r="F552">
        <v>2018</v>
      </c>
      <c r="G552" s="6">
        <v>77.159000000000006</v>
      </c>
      <c r="H552" s="6">
        <v>5.6501898765563965</v>
      </c>
      <c r="I552" s="7">
        <v>10.1423988342285</v>
      </c>
      <c r="J552" s="8">
        <v>9.5346563515534566</v>
      </c>
      <c r="K552" s="9">
        <v>63.65751691231219</v>
      </c>
      <c r="L552" s="8">
        <v>41.142909175500883</v>
      </c>
      <c r="M552" s="8">
        <v>24.215867239922154</v>
      </c>
      <c r="N552" s="10">
        <v>1.6990062246324549</v>
      </c>
      <c r="O552" s="10" t="s">
        <v>1584</v>
      </c>
      <c r="P552" s="14">
        <v>37.006418618752548</v>
      </c>
      <c r="Q552" s="45">
        <v>3</v>
      </c>
      <c r="R552" s="7">
        <v>3.2653157571503528</v>
      </c>
      <c r="S552" s="7"/>
      <c r="T552" s="7"/>
      <c r="U552" s="35">
        <v>20686.591952443603</v>
      </c>
    </row>
    <row r="553" spans="1:21">
      <c r="A553">
        <v>87</v>
      </c>
      <c r="B553" t="s">
        <v>62</v>
      </c>
      <c r="C553" t="s">
        <v>248</v>
      </c>
      <c r="D553">
        <v>5</v>
      </c>
      <c r="E553" s="6">
        <v>111129.43799999999</v>
      </c>
      <c r="F553">
        <v>2018</v>
      </c>
      <c r="G553" s="6">
        <v>65.412000000000006</v>
      </c>
      <c r="H553" s="6">
        <v>4.3792624473571777</v>
      </c>
      <c r="I553" s="7">
        <v>0.208038255572319</v>
      </c>
      <c r="J553" s="8">
        <v>8.2637289223542378</v>
      </c>
      <c r="K553" s="9">
        <v>46.772604005180618</v>
      </c>
      <c r="L553" s="8">
        <v>24.257996268369311</v>
      </c>
      <c r="M553" s="8">
        <v>14.281506661265976</v>
      </c>
      <c r="N553" s="10">
        <v>1.6985600219731281</v>
      </c>
      <c r="O553" s="10" t="s">
        <v>1585</v>
      </c>
      <c r="P553" s="14">
        <v>36.996699783023487</v>
      </c>
      <c r="Q553" s="45">
        <v>1</v>
      </c>
      <c r="R553" s="7">
        <v>3.2653157571503528</v>
      </c>
      <c r="S553" s="7"/>
      <c r="T553" s="7"/>
      <c r="U553" s="35">
        <v>2067.4564965925101</v>
      </c>
    </row>
    <row r="554" spans="1:21">
      <c r="A554">
        <v>88</v>
      </c>
      <c r="B554" t="s">
        <v>66</v>
      </c>
      <c r="C554" t="s">
        <v>252</v>
      </c>
      <c r="D554">
        <v>7</v>
      </c>
      <c r="E554" s="6">
        <v>3772.3249999999998</v>
      </c>
      <c r="F554">
        <v>2018</v>
      </c>
      <c r="G554" s="6">
        <v>73.340999999999994</v>
      </c>
      <c r="H554" s="6">
        <v>4.6590971946716309</v>
      </c>
      <c r="I554" s="7">
        <v>4.6234683990478498</v>
      </c>
      <c r="J554" s="8">
        <v>8.543563669668691</v>
      </c>
      <c r="K554" s="9">
        <v>54.218056572594612</v>
      </c>
      <c r="L554" s="8">
        <v>31.703448835783306</v>
      </c>
      <c r="M554" s="8">
        <v>18.696936804741505</v>
      </c>
      <c r="N554" s="10">
        <v>1.6956493551255614</v>
      </c>
      <c r="O554" s="10" t="s">
        <v>1586</v>
      </c>
      <c r="P554" s="14">
        <v>36.933301924758382</v>
      </c>
      <c r="Q554" s="45">
        <v>2</v>
      </c>
      <c r="R554" s="7">
        <v>3.2653157571503528</v>
      </c>
      <c r="S554" s="7"/>
      <c r="T554" s="7"/>
      <c r="U554" s="35">
        <v>14253.408985844084</v>
      </c>
    </row>
    <row r="555" spans="1:21">
      <c r="A555">
        <v>89</v>
      </c>
      <c r="B555" t="s">
        <v>23</v>
      </c>
      <c r="C555" t="s">
        <v>209</v>
      </c>
      <c r="D555">
        <v>2</v>
      </c>
      <c r="E555" s="6">
        <v>24979.23</v>
      </c>
      <c r="F555">
        <v>2018</v>
      </c>
      <c r="G555" s="6">
        <v>83.387</v>
      </c>
      <c r="H555" s="6">
        <v>7.1769933700561523</v>
      </c>
      <c r="I555" s="7">
        <v>20.048955917358398</v>
      </c>
      <c r="J555" s="8">
        <v>11.061459845053212</v>
      </c>
      <c r="K555" s="9">
        <v>79.812121596021242</v>
      </c>
      <c r="L555" s="8">
        <v>57.297513859209936</v>
      </c>
      <c r="M555" s="8">
        <v>34.122424323052059</v>
      </c>
      <c r="N555" s="10">
        <v>1.6791747654489337</v>
      </c>
      <c r="O555" s="10" t="s">
        <v>1587</v>
      </c>
      <c r="P555" s="14">
        <v>36.574465357059907</v>
      </c>
      <c r="Q555" s="45">
        <v>3</v>
      </c>
      <c r="R555" s="7">
        <v>3.2653157571503528</v>
      </c>
      <c r="S555" s="7"/>
      <c r="T555" s="7"/>
      <c r="U555" s="35">
        <v>49052.817953588899</v>
      </c>
    </row>
    <row r="556" spans="1:21">
      <c r="A556">
        <v>90</v>
      </c>
      <c r="B556" t="s">
        <v>40</v>
      </c>
      <c r="C556" t="s">
        <v>226</v>
      </c>
      <c r="D556">
        <v>5</v>
      </c>
      <c r="E556" s="6">
        <v>25076.746999999999</v>
      </c>
      <c r="F556">
        <v>2018</v>
      </c>
      <c r="G556" s="6">
        <v>61.18</v>
      </c>
      <c r="H556" s="6">
        <v>5.2507376670837402</v>
      </c>
      <c r="I556" s="7">
        <v>1.4159334897995</v>
      </c>
      <c r="J556" s="8">
        <v>9.1352041420808003</v>
      </c>
      <c r="K556" s="9">
        <v>48.359943897513631</v>
      </c>
      <c r="L556" s="8">
        <v>25.845336160702324</v>
      </c>
      <c r="M556" s="8">
        <v>15.489401895493156</v>
      </c>
      <c r="N556" s="10">
        <v>1.6685819333167644</v>
      </c>
      <c r="O556" s="10" t="s">
        <v>1588</v>
      </c>
      <c r="P556" s="14">
        <v>36.343740610700586</v>
      </c>
      <c r="Q556" s="45">
        <v>1</v>
      </c>
      <c r="R556" s="7">
        <v>3.2653157571503528</v>
      </c>
      <c r="S556" s="7"/>
      <c r="T556" s="7"/>
      <c r="U556" s="35">
        <v>3732.5012476744359</v>
      </c>
    </row>
    <row r="557" spans="1:21">
      <c r="A557">
        <v>91</v>
      </c>
      <c r="B557" t="s">
        <v>41</v>
      </c>
      <c r="C557" t="s">
        <v>227</v>
      </c>
      <c r="D557">
        <v>2</v>
      </c>
      <c r="E557" s="6">
        <v>37035.254000000001</v>
      </c>
      <c r="F557">
        <v>2018</v>
      </c>
      <c r="G557" s="6">
        <v>82.051000000000002</v>
      </c>
      <c r="H557" s="6">
        <v>7.1754965782165527</v>
      </c>
      <c r="I557" s="7">
        <v>19.926761627197301</v>
      </c>
      <c r="J557" s="8">
        <v>11.059963053213613</v>
      </c>
      <c r="K557" s="9">
        <v>78.522770340651107</v>
      </c>
      <c r="L557" s="8">
        <v>56.0081626038398</v>
      </c>
      <c r="M557" s="8">
        <v>34.000230032890954</v>
      </c>
      <c r="N557" s="10">
        <v>1.6472877551022136</v>
      </c>
      <c r="O557" s="10" t="s">
        <v>1589</v>
      </c>
      <c r="P557" s="14">
        <v>35.879927552381474</v>
      </c>
      <c r="Q557" s="45">
        <v>3</v>
      </c>
      <c r="R557" s="7">
        <v>3.2653157571503528</v>
      </c>
      <c r="S557" s="7"/>
      <c r="T557" s="7"/>
      <c r="U557" s="35">
        <v>48962.48151089227</v>
      </c>
    </row>
    <row r="558" spans="1:21">
      <c r="A558">
        <v>92</v>
      </c>
      <c r="B558" t="s">
        <v>53</v>
      </c>
      <c r="C558" t="s">
        <v>239</v>
      </c>
      <c r="D558">
        <v>3</v>
      </c>
      <c r="E558" s="6">
        <v>1218.8309999999999</v>
      </c>
      <c r="F558">
        <v>2018</v>
      </c>
      <c r="G558" s="6">
        <v>81.382000000000005</v>
      </c>
      <c r="H558" s="6">
        <v>6.2764430046081543</v>
      </c>
      <c r="I558" s="7">
        <v>16.064764022827099</v>
      </c>
      <c r="J558" s="8">
        <v>10.160909479605214</v>
      </c>
      <c r="K558" s="9">
        <v>71.551542368624212</v>
      </c>
      <c r="L558" s="8">
        <v>49.036934631812905</v>
      </c>
      <c r="M558" s="8">
        <v>30.138232428520755</v>
      </c>
      <c r="N558" s="10">
        <v>1.6270673719208468</v>
      </c>
      <c r="O558" s="10" t="s">
        <v>1590</v>
      </c>
      <c r="P558" s="14">
        <v>35.439503053758393</v>
      </c>
      <c r="Q558" s="45">
        <v>3</v>
      </c>
      <c r="R558" s="7">
        <v>3.2653157571503528</v>
      </c>
      <c r="S558" s="7"/>
      <c r="T558" s="7"/>
      <c r="U558" s="35">
        <v>40092.67578125</v>
      </c>
    </row>
    <row r="559" spans="1:21">
      <c r="A559">
        <v>93</v>
      </c>
      <c r="B559" t="s">
        <v>60</v>
      </c>
      <c r="C559" t="s">
        <v>246</v>
      </c>
      <c r="D559">
        <v>7</v>
      </c>
      <c r="E559" s="6">
        <v>1322.1479999999999</v>
      </c>
      <c r="F559">
        <v>2018</v>
      </c>
      <c r="G559" s="6">
        <v>78.138999999999996</v>
      </c>
      <c r="H559" s="6">
        <v>6.0913023948669434</v>
      </c>
      <c r="I559" s="7">
        <v>13.603294372558601</v>
      </c>
      <c r="J559" s="8">
        <v>9.9757688698640035</v>
      </c>
      <c r="K559" s="9">
        <v>67.448498507982677</v>
      </c>
      <c r="L559" s="8">
        <v>44.93389077117137</v>
      </c>
      <c r="M559" s="8">
        <v>27.676762778252257</v>
      </c>
      <c r="N559" s="10">
        <v>1.6235240779849931</v>
      </c>
      <c r="O559" s="10" t="s">
        <v>1591</v>
      </c>
      <c r="P559" s="14">
        <v>35.362325809332546</v>
      </c>
      <c r="Q559" s="45">
        <v>3</v>
      </c>
      <c r="R559" s="7">
        <v>3.2653157571503528</v>
      </c>
      <c r="S559" s="7"/>
      <c r="T559" s="7"/>
      <c r="U559" s="35">
        <v>34979.867049440734</v>
      </c>
    </row>
    <row r="560" spans="1:21">
      <c r="A560">
        <v>94</v>
      </c>
      <c r="B560" s="12" t="s">
        <v>142</v>
      </c>
      <c r="C560" t="s">
        <v>328</v>
      </c>
      <c r="D560">
        <v>8</v>
      </c>
      <c r="E560" s="6">
        <v>51676.9</v>
      </c>
      <c r="F560">
        <v>2018</v>
      </c>
      <c r="G560" s="6">
        <v>83.343000000000004</v>
      </c>
      <c r="H560" s="6">
        <v>5.8402314186096191</v>
      </c>
      <c r="I560" s="7">
        <v>15.322201728820801</v>
      </c>
      <c r="J560" s="8">
        <v>9.7246978936066792</v>
      </c>
      <c r="K560" s="9">
        <v>70.129914028538138</v>
      </c>
      <c r="L560" s="8">
        <v>47.615306291726831</v>
      </c>
      <c r="M560" s="8">
        <v>29.395670134514457</v>
      </c>
      <c r="N560" s="10">
        <v>1.6198067971860957</v>
      </c>
      <c r="O560" s="10" t="s">
        <v>1592</v>
      </c>
      <c r="P560" s="14">
        <v>35.2813589197632</v>
      </c>
      <c r="Q560" s="45">
        <v>3</v>
      </c>
      <c r="R560" s="7">
        <v>3.2653157571503528</v>
      </c>
      <c r="S560" s="7"/>
      <c r="T560" s="7"/>
      <c r="U560" s="35">
        <v>41965.89053509105</v>
      </c>
    </row>
    <row r="561" spans="1:21">
      <c r="A561">
        <v>95</v>
      </c>
      <c r="B561" t="s">
        <v>136</v>
      </c>
      <c r="C561" t="s">
        <v>322</v>
      </c>
      <c r="D561">
        <v>7</v>
      </c>
      <c r="E561" s="6">
        <v>7433.8180000000002</v>
      </c>
      <c r="F561">
        <v>2018</v>
      </c>
      <c r="G561" s="6">
        <v>76.510999999999996</v>
      </c>
      <c r="H561" s="6">
        <v>5.9364933967590332</v>
      </c>
      <c r="I561" s="7">
        <v>12.5678758621216</v>
      </c>
      <c r="J561" s="8">
        <v>9.8209598717560933</v>
      </c>
      <c r="K561" s="9">
        <v>65.018339460518348</v>
      </c>
      <c r="L561" s="8">
        <v>42.503731723707041</v>
      </c>
      <c r="M561" s="8">
        <v>26.641344267815256</v>
      </c>
      <c r="N561" s="10">
        <v>1.5954049201284013</v>
      </c>
      <c r="O561" s="10" t="s">
        <v>1593</v>
      </c>
      <c r="P561" s="14">
        <v>34.749856407065977</v>
      </c>
      <c r="Q561" s="45">
        <v>3</v>
      </c>
      <c r="R561" s="7">
        <v>3.2653157571503528</v>
      </c>
      <c r="S561" s="7"/>
      <c r="T561" s="7"/>
      <c r="U561" s="35">
        <v>17452.828546454162</v>
      </c>
    </row>
    <row r="562" spans="1:21">
      <c r="A562">
        <v>96</v>
      </c>
      <c r="B562" t="s">
        <v>101</v>
      </c>
      <c r="C562" t="s">
        <v>287</v>
      </c>
      <c r="D562">
        <v>8</v>
      </c>
      <c r="E562" s="6">
        <v>32399.271000000001</v>
      </c>
      <c r="F562">
        <v>2018</v>
      </c>
      <c r="G562" s="6">
        <v>75.644000000000005</v>
      </c>
      <c r="H562" s="6">
        <v>5.3388175964355469</v>
      </c>
      <c r="I562" s="7">
        <v>9.8264789581298793</v>
      </c>
      <c r="J562" s="8">
        <v>9.223284071432607</v>
      </c>
      <c r="K562" s="9">
        <v>60.369576557965374</v>
      </c>
      <c r="L562" s="8">
        <v>37.854968821154067</v>
      </c>
      <c r="M562" s="8">
        <v>23.899947363823536</v>
      </c>
      <c r="N562" s="10">
        <v>1.5838933971232811</v>
      </c>
      <c r="O562" s="10" t="s">
        <v>1594</v>
      </c>
      <c r="P562" s="14">
        <v>34.499121457958282</v>
      </c>
      <c r="Q562" s="45">
        <v>3</v>
      </c>
      <c r="R562" s="7">
        <v>3.2653157571503528</v>
      </c>
      <c r="S562" s="7"/>
      <c r="T562" s="7"/>
      <c r="U562" s="35">
        <v>26835.806412787893</v>
      </c>
    </row>
    <row r="563" spans="1:21">
      <c r="A563">
        <v>97</v>
      </c>
      <c r="B563" t="s">
        <v>51</v>
      </c>
      <c r="C563" t="s">
        <v>237</v>
      </c>
      <c r="D563">
        <v>5</v>
      </c>
      <c r="E563" s="6">
        <v>25493.988000000001</v>
      </c>
      <c r="F563">
        <v>2018</v>
      </c>
      <c r="G563" s="6">
        <v>58.848999999999997</v>
      </c>
      <c r="H563" s="6">
        <v>5.2683749198913574</v>
      </c>
      <c r="I563" s="7">
        <v>1.2266731262207</v>
      </c>
      <c r="J563" s="8">
        <v>9.1528413948884175</v>
      </c>
      <c r="K563" s="9">
        <v>46.607207536990806</v>
      </c>
      <c r="L563" s="8">
        <v>24.092599800179499</v>
      </c>
      <c r="M563" s="8">
        <v>15.300141531914356</v>
      </c>
      <c r="N563" s="10">
        <v>1.5746651591375853</v>
      </c>
      <c r="O563" s="10" t="s">
        <v>1595</v>
      </c>
      <c r="P563" s="14">
        <v>34.298119229090041</v>
      </c>
      <c r="Q563" s="45">
        <v>1</v>
      </c>
      <c r="R563" s="7">
        <v>3.2653157571503528</v>
      </c>
      <c r="S563" s="7"/>
      <c r="T563" s="7"/>
      <c r="U563" s="35">
        <v>4941.7938110099576</v>
      </c>
    </row>
    <row r="564" spans="1:21">
      <c r="A564">
        <v>98</v>
      </c>
      <c r="B564" t="s">
        <v>158</v>
      </c>
      <c r="C564" t="s">
        <v>344</v>
      </c>
      <c r="D564">
        <v>7</v>
      </c>
      <c r="E564" s="6">
        <v>44446.953999999998</v>
      </c>
      <c r="F564">
        <v>2018</v>
      </c>
      <c r="G564" s="6">
        <v>74.412000000000006</v>
      </c>
      <c r="H564" s="6">
        <v>4.6619091033935547</v>
      </c>
      <c r="I564" s="7">
        <v>6.87819528579712</v>
      </c>
      <c r="J564" s="8">
        <v>8.5463755783906148</v>
      </c>
      <c r="K564" s="9">
        <v>55.027909026013184</v>
      </c>
      <c r="L564" s="8">
        <v>32.513301289201877</v>
      </c>
      <c r="M564" s="8">
        <v>20.951663691490776</v>
      </c>
      <c r="N564" s="10">
        <v>1.5518243213500367</v>
      </c>
      <c r="O564" s="10" t="s">
        <v>1596</v>
      </c>
      <c r="P564" s="14">
        <v>33.800618047214208</v>
      </c>
      <c r="Q564" s="45">
        <v>3</v>
      </c>
      <c r="R564" s="7">
        <v>3.2653157571503528</v>
      </c>
      <c r="S564" s="7"/>
      <c r="T564" s="7"/>
      <c r="U564" s="35">
        <v>12336.9267578125</v>
      </c>
    </row>
    <row r="565" spans="1:21">
      <c r="A565">
        <v>99</v>
      </c>
      <c r="B565" t="s">
        <v>165</v>
      </c>
      <c r="C565" t="s">
        <v>351</v>
      </c>
      <c r="D565">
        <v>1</v>
      </c>
      <c r="E565" s="6">
        <v>29825.652999999998</v>
      </c>
      <c r="F565">
        <v>2018</v>
      </c>
      <c r="G565" s="6">
        <v>71.978999999999999</v>
      </c>
      <c r="H565" s="6">
        <v>5.0056633949279785</v>
      </c>
      <c r="I565" s="7">
        <v>7.1507978439331001</v>
      </c>
      <c r="J565" s="8">
        <v>8.8901298699250386</v>
      </c>
      <c r="K565" s="9">
        <v>55.369674814507555</v>
      </c>
      <c r="L565" s="8">
        <v>32.855067077696248</v>
      </c>
      <c r="M565" s="8">
        <v>21.224266249626758</v>
      </c>
      <c r="N565" s="10">
        <v>1.5479954261445446</v>
      </c>
      <c r="O565" s="10" t="s">
        <v>1597</v>
      </c>
      <c r="P565" s="14">
        <v>33.717220060339599</v>
      </c>
      <c r="Q565" s="45">
        <v>3</v>
      </c>
      <c r="R565" s="7">
        <v>3.2653157571503528</v>
      </c>
      <c r="S565" s="7"/>
      <c r="T565" s="7"/>
      <c r="U565" s="35" t="s">
        <v>693</v>
      </c>
    </row>
    <row r="566" spans="1:21">
      <c r="A566">
        <v>100</v>
      </c>
      <c r="B566" t="s">
        <v>71</v>
      </c>
      <c r="C566" t="s">
        <v>257</v>
      </c>
      <c r="D566">
        <v>5</v>
      </c>
      <c r="E566" s="6">
        <v>12554.864</v>
      </c>
      <c r="F566">
        <v>2018</v>
      </c>
      <c r="G566" s="6">
        <v>59.348999999999997</v>
      </c>
      <c r="H566" s="6">
        <v>5.2522268295288086</v>
      </c>
      <c r="I566" s="7">
        <v>1.74215996265411</v>
      </c>
      <c r="J566" s="8">
        <v>9.1366933045258687</v>
      </c>
      <c r="K566" s="9">
        <v>46.920270971200473</v>
      </c>
      <c r="L566" s="8">
        <v>24.405663234389166</v>
      </c>
      <c r="M566" s="8">
        <v>15.815628368347767</v>
      </c>
      <c r="N566" s="10">
        <v>1.5431358568865252</v>
      </c>
      <c r="O566" s="10" t="s">
        <v>1598</v>
      </c>
      <c r="P566" s="14">
        <v>33.611372741088026</v>
      </c>
      <c r="Q566" s="45">
        <v>1</v>
      </c>
      <c r="R566" s="7">
        <v>3.2653157571503528</v>
      </c>
      <c r="S566" s="7"/>
      <c r="T566" s="7"/>
      <c r="U566" s="35">
        <v>2471.7190022687482</v>
      </c>
    </row>
    <row r="567" spans="1:21">
      <c r="A567">
        <v>101</v>
      </c>
      <c r="B567" t="s">
        <v>112</v>
      </c>
      <c r="C567" t="s">
        <v>298</v>
      </c>
      <c r="D567">
        <v>8</v>
      </c>
      <c r="E567" s="6">
        <v>52666.014000000003</v>
      </c>
      <c r="F567">
        <v>2018</v>
      </c>
      <c r="G567" s="6">
        <v>66.465000000000003</v>
      </c>
      <c r="H567" s="6">
        <v>4.4106330871582031</v>
      </c>
      <c r="I567" s="7">
        <v>2.2666652202606201</v>
      </c>
      <c r="J567" s="8">
        <v>8.2950995621552632</v>
      </c>
      <c r="K567" s="9">
        <v>47.705963433868327</v>
      </c>
      <c r="L567" s="8">
        <v>25.19135569705702</v>
      </c>
      <c r="M567" s="8">
        <v>16.340133625954277</v>
      </c>
      <c r="N567" s="10">
        <v>1.5416860274045541</v>
      </c>
      <c r="O567" s="10" t="s">
        <v>1599</v>
      </c>
      <c r="P567" s="14">
        <v>33.579793694491393</v>
      </c>
      <c r="Q567" s="45">
        <v>1</v>
      </c>
      <c r="R567" s="7">
        <v>3.2653157571503528</v>
      </c>
      <c r="S567" s="7"/>
      <c r="T567" s="7"/>
      <c r="U567" s="35">
        <v>4556.2811684164662</v>
      </c>
    </row>
    <row r="568" spans="1:21">
      <c r="A568">
        <v>102</v>
      </c>
      <c r="B568" t="s">
        <v>80</v>
      </c>
      <c r="C568" t="s">
        <v>266</v>
      </c>
      <c r="D568">
        <v>4</v>
      </c>
      <c r="E568" s="6">
        <v>40590.699999999997</v>
      </c>
      <c r="F568">
        <v>2018</v>
      </c>
      <c r="G568" s="6">
        <v>71.513999999999996</v>
      </c>
      <c r="H568" s="6">
        <v>4.8864006996154785</v>
      </c>
      <c r="I568" s="7">
        <v>6.5693073272705096</v>
      </c>
      <c r="J568" s="8">
        <v>8.7708671746125386</v>
      </c>
      <c r="K568" s="9">
        <v>54.273979108604152</v>
      </c>
      <c r="L568" s="8">
        <v>31.759371371792845</v>
      </c>
      <c r="M568" s="8">
        <v>20.642775732964168</v>
      </c>
      <c r="N568" s="10">
        <v>1.5385223277447488</v>
      </c>
      <c r="O568" s="10" t="s">
        <v>1600</v>
      </c>
      <c r="P568" s="14">
        <v>33.510884474326481</v>
      </c>
      <c r="Q568" s="45">
        <v>3</v>
      </c>
      <c r="R568" s="7">
        <v>3.2653157571503528</v>
      </c>
      <c r="S568" s="7"/>
      <c r="T568" s="7"/>
      <c r="U568" s="35">
        <v>9995.0495130761828</v>
      </c>
    </row>
    <row r="569" spans="1:21">
      <c r="A569">
        <v>103</v>
      </c>
      <c r="B569" t="s">
        <v>88</v>
      </c>
      <c r="C569" t="s">
        <v>274</v>
      </c>
      <c r="D569">
        <v>5</v>
      </c>
      <c r="E569" s="6">
        <v>49953.303999999996</v>
      </c>
      <c r="F569">
        <v>2018</v>
      </c>
      <c r="G569" s="6">
        <v>62.676000000000002</v>
      </c>
      <c r="H569" s="6">
        <v>4.6557025909423828</v>
      </c>
      <c r="I569" s="7">
        <v>1.4284684658050499</v>
      </c>
      <c r="J569" s="8">
        <v>8.5401690659394429</v>
      </c>
      <c r="K569" s="9">
        <v>46.315440512683757</v>
      </c>
      <c r="L569" s="8">
        <v>23.80083277587245</v>
      </c>
      <c r="M569" s="8">
        <v>15.501936871498707</v>
      </c>
      <c r="N569" s="10">
        <v>1.5353457424814954</v>
      </c>
      <c r="O569" s="10" t="s">
        <v>1601</v>
      </c>
      <c r="P569" s="14">
        <v>33.441694590071904</v>
      </c>
      <c r="Q569" s="45">
        <v>1</v>
      </c>
      <c r="R569" s="7">
        <v>3.2653157571503528</v>
      </c>
      <c r="S569" s="7"/>
      <c r="T569" s="7"/>
      <c r="U569" s="35">
        <v>4464.8132109267963</v>
      </c>
    </row>
    <row r="570" spans="1:21">
      <c r="A570">
        <v>104</v>
      </c>
      <c r="B570" t="s">
        <v>77</v>
      </c>
      <c r="C570" t="s">
        <v>263</v>
      </c>
      <c r="D570">
        <v>6</v>
      </c>
      <c r="E570" s="6">
        <v>1369003.3060000001</v>
      </c>
      <c r="F570">
        <v>2018</v>
      </c>
      <c r="G570" s="6">
        <v>70.709999999999994</v>
      </c>
      <c r="H570" s="6">
        <v>3.8180687427520752</v>
      </c>
      <c r="I570" s="7">
        <v>2.17618632316589</v>
      </c>
      <c r="J570" s="8">
        <v>7.7025352177491353</v>
      </c>
      <c r="K570" s="9">
        <v>47.127303228097837</v>
      </c>
      <c r="L570" s="8">
        <v>24.61269549128653</v>
      </c>
      <c r="M570" s="8">
        <v>16.249654728859547</v>
      </c>
      <c r="N570" s="10">
        <v>1.514659597509733</v>
      </c>
      <c r="O570" s="10" t="s">
        <v>1602</v>
      </c>
      <c r="P570" s="14">
        <v>32.991125234095094</v>
      </c>
      <c r="Q570" s="45">
        <v>1</v>
      </c>
      <c r="R570" s="7">
        <v>3.2653157571503528</v>
      </c>
      <c r="S570" s="7"/>
      <c r="T570" s="7"/>
      <c r="U570" s="35">
        <v>6436.1534023438389</v>
      </c>
    </row>
    <row r="571" spans="1:21">
      <c r="A571">
        <v>105</v>
      </c>
      <c r="B571" t="s">
        <v>58</v>
      </c>
      <c r="C571" t="s">
        <v>244</v>
      </c>
      <c r="D571">
        <v>4</v>
      </c>
      <c r="E571" s="6">
        <v>103740.765</v>
      </c>
      <c r="F571">
        <v>2018</v>
      </c>
      <c r="G571" s="6">
        <v>71.367000000000004</v>
      </c>
      <c r="H571" s="6">
        <v>4.0054507255554199</v>
      </c>
      <c r="I571" s="7">
        <v>3.3494873046875</v>
      </c>
      <c r="J571" s="8">
        <v>7.88991720055248</v>
      </c>
      <c r="K571" s="9">
        <v>48.722318391626892</v>
      </c>
      <c r="L571" s="8">
        <v>26.207710654815585</v>
      </c>
      <c r="M571" s="8">
        <v>17.422955710381157</v>
      </c>
      <c r="N571" s="10">
        <v>1.5042057783112075</v>
      </c>
      <c r="O571" s="10" t="s">
        <v>1603</v>
      </c>
      <c r="P571" s="14">
        <v>32.763428358229277</v>
      </c>
      <c r="Q571" s="45">
        <v>2</v>
      </c>
      <c r="R571" s="7">
        <v>3.2653157571503528</v>
      </c>
      <c r="S571" s="7"/>
      <c r="T571" s="7"/>
      <c r="U571" s="35">
        <v>11363.318020548822</v>
      </c>
    </row>
    <row r="572" spans="1:21">
      <c r="A572">
        <v>106</v>
      </c>
      <c r="B572" t="s">
        <v>104</v>
      </c>
      <c r="C572" t="s">
        <v>290</v>
      </c>
      <c r="D572">
        <v>5</v>
      </c>
      <c r="E572" s="6">
        <v>4270.7120000000004</v>
      </c>
      <c r="F572">
        <v>2018</v>
      </c>
      <c r="G572" s="6">
        <v>65.31</v>
      </c>
      <c r="H572" s="6">
        <v>4.3136153221130371</v>
      </c>
      <c r="I572" s="7">
        <v>1.9986877441406199</v>
      </c>
      <c r="J572" s="8">
        <v>8.1980817971100972</v>
      </c>
      <c r="K572" s="9">
        <v>46.328686762627207</v>
      </c>
      <c r="L572" s="8">
        <v>23.8140790258159</v>
      </c>
      <c r="M572" s="8">
        <v>16.072156149834278</v>
      </c>
      <c r="N572" s="10">
        <v>1.4816978384111488</v>
      </c>
      <c r="O572" s="10" t="s">
        <v>1604</v>
      </c>
      <c r="P572" s="14">
        <v>32.273178096569708</v>
      </c>
      <c r="Q572" s="45">
        <v>1</v>
      </c>
      <c r="R572" s="7">
        <v>3.2653157571503528</v>
      </c>
      <c r="S572" s="7"/>
      <c r="T572" s="7"/>
      <c r="U572" s="35">
        <v>5367.2164391843562</v>
      </c>
    </row>
    <row r="573" spans="1:21">
      <c r="A573">
        <v>107</v>
      </c>
      <c r="B573" t="s">
        <v>65</v>
      </c>
      <c r="C573" t="s">
        <v>251</v>
      </c>
      <c r="D573">
        <v>5</v>
      </c>
      <c r="E573" s="6">
        <v>2192.0120000000002</v>
      </c>
      <c r="F573">
        <v>2018</v>
      </c>
      <c r="G573" s="6">
        <v>66.305999999999997</v>
      </c>
      <c r="H573" s="6">
        <v>4.7830090522766113</v>
      </c>
      <c r="I573" s="7">
        <v>4.35107374191284</v>
      </c>
      <c r="J573" s="8">
        <v>8.6674755272736714</v>
      </c>
      <c r="K573" s="9">
        <v>49.728288485647631</v>
      </c>
      <c r="L573" s="8">
        <v>27.213680748836325</v>
      </c>
      <c r="M573" s="8">
        <v>18.424542147606495</v>
      </c>
      <c r="N573" s="10">
        <v>1.4770343019010441</v>
      </c>
      <c r="O573" s="10" t="s">
        <v>1605</v>
      </c>
      <c r="P573" s="14">
        <v>32.171600608603704</v>
      </c>
      <c r="Q573" s="45">
        <v>2</v>
      </c>
      <c r="R573" s="7">
        <v>3.2653157571503528</v>
      </c>
      <c r="S573" s="7"/>
      <c r="T573" s="7"/>
      <c r="U573" s="35">
        <v>14254.461697227222</v>
      </c>
    </row>
    <row r="574" spans="1:21">
      <c r="A574">
        <v>108</v>
      </c>
      <c r="B574" t="s">
        <v>99</v>
      </c>
      <c r="C574" t="s">
        <v>285</v>
      </c>
      <c r="D574">
        <v>5</v>
      </c>
      <c r="E574" s="6">
        <v>26846.541000000001</v>
      </c>
      <c r="F574">
        <v>2018</v>
      </c>
      <c r="G574" s="6">
        <v>65.27</v>
      </c>
      <c r="H574" s="6">
        <v>4.0705866813659668</v>
      </c>
      <c r="I574" s="7">
        <v>1.22949290275574</v>
      </c>
      <c r="J574" s="8">
        <v>7.9550531563630269</v>
      </c>
      <c r="K574" s="9">
        <v>44.927759107522746</v>
      </c>
      <c r="L574" s="8">
        <v>22.413151370711439</v>
      </c>
      <c r="M574" s="8">
        <v>15.302961308449397</v>
      </c>
      <c r="N574" s="10">
        <v>1.4646283760997429</v>
      </c>
      <c r="O574" s="10" t="s">
        <v>1606</v>
      </c>
      <c r="P574" s="14">
        <v>31.901384480551879</v>
      </c>
      <c r="Q574" s="45">
        <v>1</v>
      </c>
      <c r="R574" s="7">
        <v>3.2653157571503528</v>
      </c>
      <c r="S574" s="7"/>
      <c r="T574" s="7"/>
      <c r="U574" s="35">
        <v>1557.3225457855065</v>
      </c>
    </row>
    <row r="575" spans="1:21">
      <c r="A575">
        <v>109</v>
      </c>
      <c r="B575" t="s">
        <v>37</v>
      </c>
      <c r="C575" t="s">
        <v>223</v>
      </c>
      <c r="D575">
        <v>5</v>
      </c>
      <c r="E575" s="6">
        <v>20392.723000000002</v>
      </c>
      <c r="F575">
        <v>2018</v>
      </c>
      <c r="G575" s="6">
        <v>60.046999999999997</v>
      </c>
      <c r="H575" s="6">
        <v>4.9272360801696777</v>
      </c>
      <c r="I575" s="7">
        <v>1.88868403434753</v>
      </c>
      <c r="J575" s="8">
        <v>8.8117025551667378</v>
      </c>
      <c r="K575" s="9">
        <v>45.78352237237366</v>
      </c>
      <c r="L575" s="8">
        <v>23.268914635562354</v>
      </c>
      <c r="M575" s="8">
        <v>15.962152440041187</v>
      </c>
      <c r="N575" s="10">
        <v>1.4577554451360892</v>
      </c>
      <c r="O575" s="10" t="s">
        <v>1607</v>
      </c>
      <c r="P575" s="14">
        <v>31.751683698594015</v>
      </c>
      <c r="Q575" s="45">
        <v>1</v>
      </c>
      <c r="R575" s="7">
        <v>3.2653157571503528</v>
      </c>
      <c r="S575" s="7"/>
      <c r="T575" s="7"/>
      <c r="U575" s="35">
        <v>2051.2184306082413</v>
      </c>
    </row>
    <row r="576" spans="1:21">
      <c r="A576">
        <v>110</v>
      </c>
      <c r="B576" t="s">
        <v>157</v>
      </c>
      <c r="C576" t="s">
        <v>343</v>
      </c>
      <c r="D576">
        <v>5</v>
      </c>
      <c r="E576" s="6">
        <v>41515.394999999997</v>
      </c>
      <c r="F576">
        <v>2018</v>
      </c>
      <c r="G576" s="6">
        <v>62.713999999999999</v>
      </c>
      <c r="H576" s="6">
        <v>4.3217148780822754</v>
      </c>
      <c r="I576" s="7">
        <v>1.1481567621231099</v>
      </c>
      <c r="J576" s="8">
        <v>8.2061813530793355</v>
      </c>
      <c r="K576" s="9">
        <v>44.531125411938866</v>
      </c>
      <c r="L576" s="8">
        <v>22.01651767512756</v>
      </c>
      <c r="M576" s="8">
        <v>15.221625167816766</v>
      </c>
      <c r="N576" s="10">
        <v>1.4463973085920747</v>
      </c>
      <c r="O576" s="10" t="s">
        <v>1608</v>
      </c>
      <c r="P576" s="14">
        <v>31.504289692861235</v>
      </c>
      <c r="Q576" s="45">
        <v>1</v>
      </c>
      <c r="R576" s="7">
        <v>3.2653157571503528</v>
      </c>
      <c r="S576" s="7"/>
      <c r="T576" s="7"/>
      <c r="U576" s="35">
        <v>2186.907146976203</v>
      </c>
    </row>
    <row r="577" spans="1:21">
      <c r="A577">
        <v>111</v>
      </c>
      <c r="B577" t="s">
        <v>161</v>
      </c>
      <c r="C577" t="s">
        <v>347</v>
      </c>
      <c r="D577">
        <v>2</v>
      </c>
      <c r="E577" s="6">
        <v>332140.03700000001</v>
      </c>
      <c r="F577">
        <v>2018</v>
      </c>
      <c r="G577" s="6">
        <v>78.989999999999995</v>
      </c>
      <c r="H577" s="6">
        <v>6.8826847076416016</v>
      </c>
      <c r="I577" s="7">
        <v>21.841016769409201</v>
      </c>
      <c r="J577" s="8">
        <v>10.767151182638662</v>
      </c>
      <c r="K577" s="9">
        <v>73.592064034634689</v>
      </c>
      <c r="L577" s="8">
        <v>51.077456297823382</v>
      </c>
      <c r="M577" s="8">
        <v>35.914485175102854</v>
      </c>
      <c r="N577" s="10">
        <v>1.4221965329251613</v>
      </c>
      <c r="O577" s="10" t="s">
        <v>1609</v>
      </c>
      <c r="P577" s="14">
        <v>30.977167412645894</v>
      </c>
      <c r="Q577" s="45">
        <v>3</v>
      </c>
      <c r="R577" s="7">
        <v>3.2653157571503528</v>
      </c>
      <c r="S577" s="7"/>
      <c r="T577" s="7"/>
      <c r="U577" s="35">
        <v>61348.456595947406</v>
      </c>
    </row>
    <row r="578" spans="1:21">
      <c r="A578">
        <v>112</v>
      </c>
      <c r="B578" t="s">
        <v>111</v>
      </c>
      <c r="C578" t="s">
        <v>297</v>
      </c>
      <c r="D578">
        <v>5</v>
      </c>
      <c r="E578" s="6">
        <v>29423.878000000001</v>
      </c>
      <c r="F578">
        <v>2018</v>
      </c>
      <c r="G578" s="6">
        <v>60.526000000000003</v>
      </c>
      <c r="H578" s="6">
        <v>4.6537137031555176</v>
      </c>
      <c r="I578" s="7">
        <v>1.63925492763519</v>
      </c>
      <c r="J578" s="8">
        <v>8.5381801781525777</v>
      </c>
      <c r="K578" s="9">
        <v>44.716247131462715</v>
      </c>
      <c r="L578" s="8">
        <v>22.201639394651409</v>
      </c>
      <c r="M578" s="8">
        <v>15.712723333328846</v>
      </c>
      <c r="N578" s="10">
        <v>1.4129720815206286</v>
      </c>
      <c r="O578" s="10" t="s">
        <v>1610</v>
      </c>
      <c r="P578" s="14">
        <v>30.776247660113306</v>
      </c>
      <c r="Q578" s="45">
        <v>1</v>
      </c>
      <c r="R578" s="7">
        <v>3.2653157571503528</v>
      </c>
      <c r="S578" s="7"/>
      <c r="T578" s="7"/>
      <c r="U578" s="35">
        <v>1292.8976544777547</v>
      </c>
    </row>
    <row r="579" spans="1:21">
      <c r="A579">
        <v>113</v>
      </c>
      <c r="B579" t="s">
        <v>132</v>
      </c>
      <c r="C579" t="s">
        <v>318</v>
      </c>
      <c r="D579">
        <v>7</v>
      </c>
      <c r="E579" s="6">
        <v>145652.29300000001</v>
      </c>
      <c r="F579">
        <v>2018</v>
      </c>
      <c r="G579" s="6">
        <v>73.531000000000006</v>
      </c>
      <c r="H579" s="6">
        <v>5.5135002136230469</v>
      </c>
      <c r="I579" s="7">
        <v>12.373007774353001</v>
      </c>
      <c r="J579" s="8">
        <v>9.397966688620107</v>
      </c>
      <c r="K579" s="9">
        <v>59.794664362012853</v>
      </c>
      <c r="L579" s="8">
        <v>37.280056625201546</v>
      </c>
      <c r="M579" s="8">
        <v>26.446476180046659</v>
      </c>
      <c r="N579" s="10">
        <v>1.4096417371978127</v>
      </c>
      <c r="O579" s="10" t="s">
        <v>1611</v>
      </c>
      <c r="P579" s="14">
        <v>30.703708716836996</v>
      </c>
      <c r="Q579" s="45">
        <v>3</v>
      </c>
      <c r="R579" s="7">
        <v>3.2653157571503528</v>
      </c>
      <c r="S579" s="7"/>
      <c r="T579" s="7"/>
      <c r="U579" s="35">
        <v>26656.41015625</v>
      </c>
    </row>
    <row r="580" spans="1:21">
      <c r="A580">
        <v>114</v>
      </c>
      <c r="B580" t="s">
        <v>133</v>
      </c>
      <c r="C580" t="s">
        <v>319</v>
      </c>
      <c r="D580">
        <v>5</v>
      </c>
      <c r="E580" s="6">
        <v>12531.808000000001</v>
      </c>
      <c r="F580">
        <v>2018</v>
      </c>
      <c r="G580" s="6">
        <v>66.251000000000005</v>
      </c>
      <c r="H580" s="6">
        <v>3.5610466003417969</v>
      </c>
      <c r="I580" s="7">
        <v>0.72136366367340099</v>
      </c>
      <c r="J580" s="8">
        <v>7.445513075338857</v>
      </c>
      <c r="K580" s="9">
        <v>42.68203596744209</v>
      </c>
      <c r="L580" s="8">
        <v>20.167428230630783</v>
      </c>
      <c r="M580" s="8">
        <v>14.794832069367057</v>
      </c>
      <c r="N580" s="10">
        <v>1.3631400570194896</v>
      </c>
      <c r="O580" s="10" t="s">
        <v>1612</v>
      </c>
      <c r="P580" s="14">
        <v>29.690845657122988</v>
      </c>
      <c r="Q580" s="45">
        <v>1</v>
      </c>
      <c r="R580" s="7">
        <v>3.2653157571503528</v>
      </c>
      <c r="S580" s="7"/>
      <c r="T580" s="7"/>
      <c r="U580" s="35">
        <v>2049.693032110702</v>
      </c>
    </row>
    <row r="581" spans="1:21">
      <c r="A581">
        <v>115</v>
      </c>
      <c r="B581" t="s">
        <v>95</v>
      </c>
      <c r="C581" t="s">
        <v>281</v>
      </c>
      <c r="D581">
        <v>5</v>
      </c>
      <c r="E581" s="6">
        <v>4889.3909999999996</v>
      </c>
      <c r="F581">
        <v>2018</v>
      </c>
      <c r="G581" s="6">
        <v>60.853000000000002</v>
      </c>
      <c r="H581" s="6">
        <v>4.1348528861999512</v>
      </c>
      <c r="I581" s="7">
        <v>0.43881356716156</v>
      </c>
      <c r="J581" s="8">
        <v>8.0193193611970113</v>
      </c>
      <c r="K581" s="9">
        <v>42.225768408188316</v>
      </c>
      <c r="L581" s="8">
        <v>19.711160671377009</v>
      </c>
      <c r="M581" s="8">
        <v>14.512281972855217</v>
      </c>
      <c r="N581" s="10">
        <v>1.3582399176260589</v>
      </c>
      <c r="O581" s="10" t="s">
        <v>1613</v>
      </c>
      <c r="P581" s="14">
        <v>29.584114671059201</v>
      </c>
      <c r="Q581" s="45">
        <v>1</v>
      </c>
      <c r="R581" s="7">
        <v>3.2653157571503528</v>
      </c>
      <c r="S581" s="7"/>
      <c r="T581" s="7"/>
      <c r="U581" s="35">
        <v>1521.7334706798383</v>
      </c>
    </row>
    <row r="582" spans="1:21">
      <c r="A582">
        <v>116</v>
      </c>
      <c r="B582" t="s">
        <v>91</v>
      </c>
      <c r="C582" t="s">
        <v>277</v>
      </c>
      <c r="D582">
        <v>8</v>
      </c>
      <c r="E582" s="6">
        <v>7105.0060000000003</v>
      </c>
      <c r="F582">
        <v>2018</v>
      </c>
      <c r="G582" s="6">
        <v>67.634</v>
      </c>
      <c r="H582" s="6">
        <v>4.8594021797180176</v>
      </c>
      <c r="I582" s="7">
        <v>7.1483054161071804</v>
      </c>
      <c r="J582" s="8">
        <v>8.7438686547150777</v>
      </c>
      <c r="K582" s="9">
        <v>51.171336170485283</v>
      </c>
      <c r="L582" s="8">
        <v>28.656728433673976</v>
      </c>
      <c r="M582" s="8">
        <v>21.221773821800838</v>
      </c>
      <c r="N582" s="10">
        <v>1.3503455778157107</v>
      </c>
      <c r="O582" s="10" t="s">
        <v>1614</v>
      </c>
      <c r="P582" s="14">
        <v>29.412166364157837</v>
      </c>
      <c r="Q582" s="45">
        <v>3</v>
      </c>
      <c r="R582" s="7">
        <v>3.2653157571503528</v>
      </c>
      <c r="S582" s="7"/>
      <c r="T582" s="7"/>
      <c r="U582" s="35">
        <v>7546.3342536598439</v>
      </c>
    </row>
    <row r="583" spans="1:21">
      <c r="A583">
        <v>117</v>
      </c>
      <c r="B583" t="s">
        <v>137</v>
      </c>
      <c r="C583" t="s">
        <v>323</v>
      </c>
      <c r="D583">
        <v>5</v>
      </c>
      <c r="E583" s="6">
        <v>7861.2809999999999</v>
      </c>
      <c r="F583">
        <v>2018</v>
      </c>
      <c r="G583" s="6">
        <v>59.795999999999999</v>
      </c>
      <c r="H583" s="6">
        <v>4.3056831359863281</v>
      </c>
      <c r="I583" s="7">
        <v>0.87338179349899303</v>
      </c>
      <c r="J583" s="8">
        <v>8.1901496109833882</v>
      </c>
      <c r="K583" s="9">
        <v>42.376201717003539</v>
      </c>
      <c r="L583" s="8">
        <v>19.861593980192232</v>
      </c>
      <c r="M583" s="8">
        <v>14.946850199192649</v>
      </c>
      <c r="N583" s="10">
        <v>1.3288146810533401</v>
      </c>
      <c r="O583" s="10" t="s">
        <v>1615</v>
      </c>
      <c r="P583" s="14">
        <v>28.943197288427818</v>
      </c>
      <c r="Q583" s="45">
        <v>1</v>
      </c>
      <c r="R583" s="7">
        <v>3.2653157571503528</v>
      </c>
      <c r="S583" s="7"/>
      <c r="T583" s="7"/>
      <c r="U583" s="35">
        <v>1610.3232282448269</v>
      </c>
    </row>
    <row r="584" spans="1:21">
      <c r="A584">
        <v>118</v>
      </c>
      <c r="B584" t="s">
        <v>138</v>
      </c>
      <c r="C584" t="s">
        <v>324</v>
      </c>
      <c r="D584">
        <v>8</v>
      </c>
      <c r="E584" s="6">
        <v>5814.5370000000003</v>
      </c>
      <c r="F584">
        <v>2018</v>
      </c>
      <c r="G584" s="6">
        <v>83.457999999999998</v>
      </c>
      <c r="H584" s="6">
        <v>6.3745641708374023</v>
      </c>
      <c r="I584" s="7">
        <v>25.031761169433601</v>
      </c>
      <c r="J584" s="8">
        <v>10.259030645834462</v>
      </c>
      <c r="K584" s="9">
        <v>74.085353760646825</v>
      </c>
      <c r="L584" s="8">
        <v>51.570746023835518</v>
      </c>
      <c r="M584" s="8">
        <v>39.105229575127254</v>
      </c>
      <c r="N584" s="10">
        <v>1.3187685274870988</v>
      </c>
      <c r="O584" s="10" t="s">
        <v>1616</v>
      </c>
      <c r="P584" s="14">
        <v>28.724379865047851</v>
      </c>
      <c r="Q584" s="45">
        <v>3</v>
      </c>
      <c r="R584" s="7">
        <v>3.2653157571503528</v>
      </c>
      <c r="S584" s="7"/>
      <c r="T584" s="7"/>
      <c r="U584" s="35">
        <v>98280.042372514421</v>
      </c>
    </row>
    <row r="585" spans="1:21">
      <c r="A585">
        <v>119</v>
      </c>
      <c r="B585" t="s">
        <v>134</v>
      </c>
      <c r="C585" t="s">
        <v>320</v>
      </c>
      <c r="D585">
        <v>4</v>
      </c>
      <c r="E585" s="6">
        <v>35018.133000000002</v>
      </c>
      <c r="F585">
        <v>2018</v>
      </c>
      <c r="G585" s="6">
        <v>77.212000000000003</v>
      </c>
      <c r="H585" s="6">
        <v>6.3563933372497559</v>
      </c>
      <c r="I585" s="7">
        <v>20.946220397949201</v>
      </c>
      <c r="J585" s="8">
        <v>10.240859812246816</v>
      </c>
      <c r="K585" s="9">
        <v>68.419403246058479</v>
      </c>
      <c r="L585" s="8">
        <v>45.904795509247172</v>
      </c>
      <c r="M585" s="8">
        <v>35.019688803642858</v>
      </c>
      <c r="N585" s="10">
        <v>1.3108281962937378</v>
      </c>
      <c r="O585" s="10" t="s">
        <v>1617</v>
      </c>
      <c r="P585" s="14">
        <v>28.551429809978675</v>
      </c>
      <c r="Q585" s="45">
        <v>3</v>
      </c>
      <c r="R585" s="7">
        <v>3.2653157571503528</v>
      </c>
      <c r="S585" s="7"/>
      <c r="T585" s="7"/>
      <c r="U585" s="35">
        <v>47714.112576715481</v>
      </c>
    </row>
    <row r="586" spans="1:21">
      <c r="A586">
        <v>120</v>
      </c>
      <c r="B586" t="s">
        <v>87</v>
      </c>
      <c r="C586" t="s">
        <v>273</v>
      </c>
      <c r="D586">
        <v>7</v>
      </c>
      <c r="E586" s="6">
        <v>18538.098999999998</v>
      </c>
      <c r="F586">
        <v>2018</v>
      </c>
      <c r="G586" s="6">
        <v>71.471999999999994</v>
      </c>
      <c r="H586" s="6">
        <v>6.0076360702514648</v>
      </c>
      <c r="I586" s="7">
        <v>15.7871255874634</v>
      </c>
      <c r="J586" s="8">
        <v>9.8921025452485249</v>
      </c>
      <c r="K586" s="9">
        <v>61.176215037274901</v>
      </c>
      <c r="L586" s="8">
        <v>38.661607300463594</v>
      </c>
      <c r="M586" s="8">
        <v>29.860593993157057</v>
      </c>
      <c r="N586" s="10">
        <v>1.2947367125156117</v>
      </c>
      <c r="O586" s="10" t="s">
        <v>1618</v>
      </c>
      <c r="P586" s="14">
        <v>28.200937753942199</v>
      </c>
      <c r="Q586" s="45">
        <v>3</v>
      </c>
      <c r="R586" s="7">
        <v>3.2653157571503528</v>
      </c>
      <c r="S586" s="7"/>
      <c r="T586" s="7"/>
      <c r="U586" s="35">
        <v>25544.344756303515</v>
      </c>
    </row>
    <row r="587" spans="1:21">
      <c r="A587">
        <v>121</v>
      </c>
      <c r="B587" t="s">
        <v>141</v>
      </c>
      <c r="C587" t="s">
        <v>327</v>
      </c>
      <c r="D587">
        <v>5</v>
      </c>
      <c r="E587" s="6">
        <v>57339.635000000002</v>
      </c>
      <c r="F587">
        <v>2018</v>
      </c>
      <c r="G587" s="6">
        <v>65.674000000000007</v>
      </c>
      <c r="H587" s="6">
        <v>4.8839221000671387</v>
      </c>
      <c r="I587" s="7">
        <v>7.1846251487731898</v>
      </c>
      <c r="J587" s="8">
        <v>8.7683885750641988</v>
      </c>
      <c r="K587" s="9">
        <v>49.82775438195111</v>
      </c>
      <c r="L587" s="8">
        <v>27.313146645139803</v>
      </c>
      <c r="M587" s="8">
        <v>21.258093554466846</v>
      </c>
      <c r="N587" s="10">
        <v>1.2848351887792233</v>
      </c>
      <c r="O587" s="10" t="s">
        <v>1619</v>
      </c>
      <c r="P587" s="14">
        <v>27.985270543875579</v>
      </c>
      <c r="Q587" s="45">
        <v>3</v>
      </c>
      <c r="R587" s="7">
        <v>3.2653157571503528</v>
      </c>
      <c r="S587" s="7"/>
      <c r="T587" s="7"/>
      <c r="U587" s="35">
        <v>13990.314892777023</v>
      </c>
    </row>
    <row r="588" spans="1:21">
      <c r="A588">
        <v>122</v>
      </c>
      <c r="B588" t="s">
        <v>79</v>
      </c>
      <c r="C588" t="s">
        <v>265</v>
      </c>
      <c r="D588">
        <v>4</v>
      </c>
      <c r="E588" s="6">
        <v>85617.562000000005</v>
      </c>
      <c r="F588">
        <v>2018</v>
      </c>
      <c r="G588" s="6">
        <v>76.194999999999993</v>
      </c>
      <c r="H588" s="6">
        <v>4.2781176567077637</v>
      </c>
      <c r="I588" s="7">
        <v>10.746072769165</v>
      </c>
      <c r="J588" s="8">
        <v>8.1625841317048238</v>
      </c>
      <c r="K588" s="9">
        <v>53.816097663491412</v>
      </c>
      <c r="L588" s="8">
        <v>31.301489926680105</v>
      </c>
      <c r="M588" s="8">
        <v>24.819541174858657</v>
      </c>
      <c r="N588" s="10">
        <v>1.2611631176480991</v>
      </c>
      <c r="O588" s="10" t="s">
        <v>1620</v>
      </c>
      <c r="P588" s="14">
        <v>27.469664090437906</v>
      </c>
      <c r="Q588" s="45">
        <v>3</v>
      </c>
      <c r="R588" s="7">
        <v>3.2653157571503528</v>
      </c>
      <c r="S588" s="7"/>
      <c r="T588" s="7"/>
      <c r="U588" s="35">
        <v>14628.946343641988</v>
      </c>
    </row>
    <row r="589" spans="1:21">
      <c r="A589">
        <v>123</v>
      </c>
      <c r="B589" t="s">
        <v>38</v>
      </c>
      <c r="C589" t="s">
        <v>224</v>
      </c>
      <c r="D589">
        <v>5</v>
      </c>
      <c r="E589" s="6">
        <v>11493.472</v>
      </c>
      <c r="F589">
        <v>2018</v>
      </c>
      <c r="G589" s="6">
        <v>61.688000000000002</v>
      </c>
      <c r="H589" s="6">
        <v>3.7752830982208252</v>
      </c>
      <c r="I589" s="7">
        <v>0.65179574489593495</v>
      </c>
      <c r="J589" s="8">
        <v>7.6597495732178853</v>
      </c>
      <c r="K589" s="9">
        <v>40.885877215095086</v>
      </c>
      <c r="L589" s="8">
        <v>18.371269478283779</v>
      </c>
      <c r="M589" s="8">
        <v>14.725264150589592</v>
      </c>
      <c r="N589" s="10">
        <v>1.2476020321542554</v>
      </c>
      <c r="O589" s="10" t="s">
        <v>1621</v>
      </c>
      <c r="P589" s="14">
        <v>27.17428718161084</v>
      </c>
      <c r="Q589" s="45">
        <v>1</v>
      </c>
      <c r="R589" s="7">
        <v>3.2653157571503528</v>
      </c>
      <c r="S589" s="7"/>
      <c r="T589" s="7"/>
      <c r="U589" s="35">
        <v>740.44822253128439</v>
      </c>
    </row>
    <row r="590" spans="1:21">
      <c r="A590">
        <v>124</v>
      </c>
      <c r="B590" t="s">
        <v>150</v>
      </c>
      <c r="C590" t="s">
        <v>336</v>
      </c>
      <c r="D590">
        <v>5</v>
      </c>
      <c r="E590" s="6">
        <v>58090.442999999999</v>
      </c>
      <c r="F590">
        <v>2018</v>
      </c>
      <c r="G590" s="6">
        <v>66.534999999999997</v>
      </c>
      <c r="H590" s="6">
        <v>3.4450232982635498</v>
      </c>
      <c r="I590" s="7">
        <v>1.71085917949676</v>
      </c>
      <c r="J590" s="8">
        <v>7.3294897732606099</v>
      </c>
      <c r="K590" s="9">
        <v>42.19703764343285</v>
      </c>
      <c r="L590" s="8">
        <v>19.682429906621543</v>
      </c>
      <c r="M590" s="8">
        <v>15.784327585190416</v>
      </c>
      <c r="N590" s="10">
        <v>1.2469603028949112</v>
      </c>
      <c r="O590" s="10" t="s">
        <v>1622</v>
      </c>
      <c r="P590" s="14">
        <v>27.160309539112017</v>
      </c>
      <c r="Q590" s="45">
        <v>1</v>
      </c>
      <c r="R590" s="7">
        <v>3.2653157571503528</v>
      </c>
      <c r="S590" s="7"/>
      <c r="T590" s="7"/>
      <c r="U590" s="35">
        <v>2510.8056640625</v>
      </c>
    </row>
    <row r="591" spans="1:21">
      <c r="A591">
        <v>125</v>
      </c>
      <c r="B591" t="s">
        <v>72</v>
      </c>
      <c r="C591" t="s">
        <v>258</v>
      </c>
      <c r="D591">
        <v>1</v>
      </c>
      <c r="E591" s="6">
        <v>11012.421</v>
      </c>
      <c r="F591">
        <v>2018</v>
      </c>
      <c r="G591" s="6">
        <v>64.019000000000005</v>
      </c>
      <c r="H591" s="6">
        <v>3.6149280071258545</v>
      </c>
      <c r="I591" s="7">
        <v>1.37190937995911</v>
      </c>
      <c r="J591" s="8">
        <v>7.4993944821229146</v>
      </c>
      <c r="K591" s="9">
        <v>41.542549284841883</v>
      </c>
      <c r="L591" s="8">
        <v>19.027941548030576</v>
      </c>
      <c r="M591" s="8">
        <v>15.445377785652767</v>
      </c>
      <c r="N591" s="10">
        <v>1.2319505428805799</v>
      </c>
      <c r="O591" s="10" t="s">
        <v>1623</v>
      </c>
      <c r="P591" s="14">
        <v>26.833378740151865</v>
      </c>
      <c r="Q591" s="45">
        <v>1</v>
      </c>
      <c r="R591" s="7">
        <v>3.2653157571503528</v>
      </c>
      <c r="S591" s="7"/>
      <c r="T591" s="7"/>
      <c r="U591" s="35">
        <v>3209.4296294636874</v>
      </c>
    </row>
    <row r="592" spans="1:21">
      <c r="A592">
        <v>126</v>
      </c>
      <c r="B592" t="s">
        <v>168</v>
      </c>
      <c r="C592" t="s">
        <v>354</v>
      </c>
      <c r="D592">
        <v>5</v>
      </c>
      <c r="E592" s="6">
        <v>17835.893</v>
      </c>
      <c r="F592">
        <v>2018</v>
      </c>
      <c r="G592" s="6">
        <v>62.341999999999999</v>
      </c>
      <c r="H592" s="6">
        <v>4.0414881706237793</v>
      </c>
      <c r="I592" s="7">
        <v>2.4557023048400901</v>
      </c>
      <c r="J592" s="8">
        <v>7.9259546456208394</v>
      </c>
      <c r="K592" s="9">
        <v>42.755340800089421</v>
      </c>
      <c r="L592" s="8">
        <v>20.240733063278114</v>
      </c>
      <c r="M592" s="8">
        <v>16.529170710533748</v>
      </c>
      <c r="N592" s="10">
        <v>1.2245461927729413</v>
      </c>
      <c r="O592" s="10" t="s">
        <v>1624</v>
      </c>
      <c r="P592" s="14">
        <v>26.672103003953573</v>
      </c>
      <c r="Q592" s="45">
        <v>1</v>
      </c>
      <c r="R592" s="7">
        <v>3.2653157571503528</v>
      </c>
      <c r="S592" s="7"/>
      <c r="T592" s="7"/>
      <c r="U592" s="35">
        <v>3425.9489362282593</v>
      </c>
    </row>
    <row r="593" spans="1:21">
      <c r="A593">
        <v>127</v>
      </c>
      <c r="B593" t="s">
        <v>119</v>
      </c>
      <c r="C593" t="s">
        <v>305</v>
      </c>
      <c r="D593">
        <v>5</v>
      </c>
      <c r="E593" s="6">
        <v>198387.62299999999</v>
      </c>
      <c r="F593">
        <v>2018</v>
      </c>
      <c r="G593" s="6">
        <v>52.554000000000002</v>
      </c>
      <c r="H593" s="6">
        <v>5.2522883415222168</v>
      </c>
      <c r="I593" s="7">
        <v>1.5941619873046899</v>
      </c>
      <c r="J593" s="8">
        <v>9.1367548165192769</v>
      </c>
      <c r="K593" s="9">
        <v>41.548543728238656</v>
      </c>
      <c r="L593" s="8">
        <v>19.033935991427349</v>
      </c>
      <c r="M593" s="8">
        <v>15.667630392998346</v>
      </c>
      <c r="N593" s="10">
        <v>1.2148573532812823</v>
      </c>
      <c r="O593" s="10" t="s">
        <v>1625</v>
      </c>
      <c r="P593" s="14">
        <v>26.461068314992502</v>
      </c>
      <c r="Q593" s="45">
        <v>1</v>
      </c>
      <c r="R593" s="7">
        <v>3.2653157571503528</v>
      </c>
      <c r="S593" s="7"/>
      <c r="T593" s="7"/>
      <c r="U593" s="35">
        <v>5089.7776340209157</v>
      </c>
    </row>
    <row r="594" spans="1:21">
      <c r="A594">
        <v>128</v>
      </c>
      <c r="B594" t="s">
        <v>113</v>
      </c>
      <c r="C594" t="s">
        <v>299</v>
      </c>
      <c r="D594">
        <v>5</v>
      </c>
      <c r="E594" s="6">
        <v>2405.6799999999998</v>
      </c>
      <c r="F594">
        <v>2018</v>
      </c>
      <c r="G594" s="6">
        <v>62.585999999999999</v>
      </c>
      <c r="H594" s="6">
        <v>4.8340878486633301</v>
      </c>
      <c r="I594" s="7">
        <v>6.52408695220947</v>
      </c>
      <c r="J594" s="8">
        <v>8.7185543236603902</v>
      </c>
      <c r="K594" s="9">
        <v>47.214971572298012</v>
      </c>
      <c r="L594" s="8">
        <v>24.700363835486705</v>
      </c>
      <c r="M594" s="8">
        <v>20.597555357903126</v>
      </c>
      <c r="N594" s="10">
        <v>1.1991890982348721</v>
      </c>
      <c r="O594" s="10" t="s">
        <v>1626</v>
      </c>
      <c r="P594" s="14">
        <v>26.119794694645247</v>
      </c>
      <c r="Q594" s="45">
        <v>2</v>
      </c>
      <c r="R594" s="7">
        <v>3.2653157571503528</v>
      </c>
      <c r="S594" s="7"/>
      <c r="T594" s="7"/>
      <c r="U594" s="35">
        <v>10266.17055459806</v>
      </c>
    </row>
    <row r="595" spans="1:21">
      <c r="A595">
        <v>129</v>
      </c>
      <c r="B595" t="s">
        <v>74</v>
      </c>
      <c r="C595" t="s">
        <v>260</v>
      </c>
      <c r="D595">
        <v>8</v>
      </c>
      <c r="E595" s="6">
        <v>7481.5550000000003</v>
      </c>
      <c r="F595">
        <v>2018</v>
      </c>
      <c r="G595" s="6">
        <v>85.245999999999995</v>
      </c>
      <c r="H595" s="6">
        <v>5.5108959674835205</v>
      </c>
      <c r="I595" s="7">
        <v>25.372310638427699</v>
      </c>
      <c r="J595" s="8">
        <v>9.3953624424805806</v>
      </c>
      <c r="K595" s="9">
        <v>69.301974280844675</v>
      </c>
      <c r="L595" s="8">
        <v>46.787366544033368</v>
      </c>
      <c r="M595" s="8">
        <v>39.445779044121352</v>
      </c>
      <c r="N595" s="10">
        <v>1.1861184562155616</v>
      </c>
      <c r="O595" s="10" t="s">
        <v>1627</v>
      </c>
      <c r="P595" s="14">
        <v>25.835100240222573</v>
      </c>
      <c r="Q595" s="45">
        <v>3</v>
      </c>
      <c r="R595" s="7">
        <v>3.2653157571503528</v>
      </c>
      <c r="S595" s="7"/>
      <c r="T595" s="7"/>
      <c r="U595" s="35">
        <v>61055.329694535933</v>
      </c>
    </row>
    <row r="596" spans="1:21">
      <c r="A596">
        <v>130</v>
      </c>
      <c r="B596" t="s">
        <v>159</v>
      </c>
      <c r="C596" t="s">
        <v>345</v>
      </c>
      <c r="D596">
        <v>4</v>
      </c>
      <c r="E596" s="6">
        <v>9140.1689999999999</v>
      </c>
      <c r="F596">
        <v>2018</v>
      </c>
      <c r="G596" s="6">
        <v>79.626999999999995</v>
      </c>
      <c r="H596" s="6">
        <v>6.6037435531616211</v>
      </c>
      <c r="I596" s="7">
        <v>28.0266723632812</v>
      </c>
      <c r="J596" s="8">
        <v>10.488210028158681</v>
      </c>
      <c r="K596" s="9">
        <v>72.2636324225018</v>
      </c>
      <c r="L596" s="8">
        <v>49.749024685690493</v>
      </c>
      <c r="M596" s="8">
        <v>42.100140768974853</v>
      </c>
      <c r="N596" s="10">
        <v>1.1816830959945954</v>
      </c>
      <c r="O596" s="10" t="s">
        <v>1628</v>
      </c>
      <c r="P596" s="14">
        <v>25.738492708900822</v>
      </c>
      <c r="Q596" s="45">
        <v>3</v>
      </c>
      <c r="R596" s="7">
        <v>3.2653157571503528</v>
      </c>
      <c r="S596" s="7"/>
      <c r="T596" s="7"/>
      <c r="U596" s="35">
        <v>71550.554332029104</v>
      </c>
    </row>
    <row r="597" spans="1:21">
      <c r="A597">
        <v>131</v>
      </c>
      <c r="B597" t="s">
        <v>169</v>
      </c>
      <c r="C597" t="s">
        <v>355</v>
      </c>
      <c r="D597">
        <v>5</v>
      </c>
      <c r="E597" s="6">
        <v>15052.183999999999</v>
      </c>
      <c r="F597">
        <v>2018</v>
      </c>
      <c r="G597" s="6">
        <v>61.414000000000001</v>
      </c>
      <c r="H597" s="6">
        <v>3.6164798736572266</v>
      </c>
      <c r="I597" s="7">
        <v>0.93263000249862704</v>
      </c>
      <c r="J597" s="8">
        <v>7.5009463486542867</v>
      </c>
      <c r="K597" s="9">
        <v>39.86038624155124</v>
      </c>
      <c r="L597" s="8">
        <v>17.345778504739933</v>
      </c>
      <c r="M597" s="8">
        <v>15.006098408192283</v>
      </c>
      <c r="N597" s="10">
        <v>1.1559152841001195</v>
      </c>
      <c r="O597" s="10" t="s">
        <v>1629</v>
      </c>
      <c r="P597" s="14">
        <v>25.177238476849649</v>
      </c>
      <c r="Q597" s="45">
        <v>1</v>
      </c>
      <c r="R597" s="7">
        <v>3.2653157571503528</v>
      </c>
      <c r="S597" s="7"/>
      <c r="T597" s="7"/>
      <c r="U597" s="35">
        <v>2399.6215509653671</v>
      </c>
    </row>
    <row r="598" spans="1:21">
      <c r="A598">
        <v>132</v>
      </c>
      <c r="B598" t="s">
        <v>152</v>
      </c>
      <c r="C598" t="s">
        <v>338</v>
      </c>
      <c r="D598">
        <v>5</v>
      </c>
      <c r="E598" s="6">
        <v>8046.6790000000001</v>
      </c>
      <c r="F598">
        <v>2018</v>
      </c>
      <c r="G598" s="6">
        <v>60.244</v>
      </c>
      <c r="H598" s="6">
        <v>4.0228948593139648</v>
      </c>
      <c r="I598" s="7">
        <v>2.12316846847534</v>
      </c>
      <c r="J598" s="8">
        <v>7.9073613343110249</v>
      </c>
      <c r="K598" s="9">
        <v>41.219568719766798</v>
      </c>
      <c r="L598" s="8">
        <v>18.704960982955491</v>
      </c>
      <c r="M598" s="8">
        <v>16.196636874168995</v>
      </c>
      <c r="N598" s="10">
        <v>1.154866971969154</v>
      </c>
      <c r="O598" s="10" t="s">
        <v>1630</v>
      </c>
      <c r="P598" s="14">
        <v>25.15440496570697</v>
      </c>
      <c r="Q598" s="45">
        <v>1</v>
      </c>
      <c r="R598" s="7">
        <v>3.2653157571503528</v>
      </c>
      <c r="S598" s="7"/>
      <c r="T598" s="7"/>
      <c r="U598" s="35">
        <v>2024.0893188323139</v>
      </c>
    </row>
    <row r="599" spans="1:21">
      <c r="A599">
        <v>133</v>
      </c>
      <c r="B599" t="s">
        <v>100</v>
      </c>
      <c r="C599" t="s">
        <v>286</v>
      </c>
      <c r="D599">
        <v>5</v>
      </c>
      <c r="E599" s="6">
        <v>18367.883000000002</v>
      </c>
      <c r="F599">
        <v>2018</v>
      </c>
      <c r="G599" s="6">
        <v>63.276000000000003</v>
      </c>
      <c r="H599" s="6">
        <v>3.3346335887908936</v>
      </c>
      <c r="I599" s="7">
        <v>0.74226772785186801</v>
      </c>
      <c r="J599" s="8">
        <v>7.2191000637879537</v>
      </c>
      <c r="K599" s="9">
        <v>39.52575167656579</v>
      </c>
      <c r="L599" s="8">
        <v>17.011143939754483</v>
      </c>
      <c r="M599" s="8">
        <v>14.815736133545524</v>
      </c>
      <c r="N599" s="10">
        <v>1.1481808117004835</v>
      </c>
      <c r="O599" s="10" t="s">
        <v>1631</v>
      </c>
      <c r="P599" s="14">
        <v>25.008772276275231</v>
      </c>
      <c r="Q599" s="45">
        <v>1</v>
      </c>
      <c r="R599" s="7">
        <v>3.2653157571503528</v>
      </c>
      <c r="S599" s="7"/>
      <c r="T599" s="7"/>
      <c r="U599" s="35">
        <v>1478.424835657893</v>
      </c>
    </row>
    <row r="600" spans="1:21">
      <c r="A600">
        <v>134</v>
      </c>
      <c r="B600" t="s">
        <v>102</v>
      </c>
      <c r="C600" t="s">
        <v>288</v>
      </c>
      <c r="D600">
        <v>5</v>
      </c>
      <c r="E600" s="6">
        <v>19934.297999999999</v>
      </c>
      <c r="F600">
        <v>2018</v>
      </c>
      <c r="G600" s="6">
        <v>59.393000000000001</v>
      </c>
      <c r="H600" s="6">
        <v>4.4157295227050781</v>
      </c>
      <c r="I600" s="7">
        <v>3.5304028987884499</v>
      </c>
      <c r="J600" s="8">
        <v>8.3001959977021382</v>
      </c>
      <c r="K600" s="9">
        <v>42.656151391189773</v>
      </c>
      <c r="L600" s="8">
        <v>20.141543654378466</v>
      </c>
      <c r="M600" s="8">
        <v>17.603871304482105</v>
      </c>
      <c r="N600" s="10">
        <v>1.144154220739517</v>
      </c>
      <c r="O600" s="10" t="s">
        <v>1632</v>
      </c>
      <c r="P600" s="14">
        <v>24.921068235791065</v>
      </c>
      <c r="Q600" s="45">
        <v>2</v>
      </c>
      <c r="R600" s="7">
        <v>3.2653157571503528</v>
      </c>
      <c r="S600" s="7"/>
      <c r="T600" s="7"/>
      <c r="U600" s="35">
        <v>2185.5755906422951</v>
      </c>
    </row>
    <row r="601" spans="1:21">
      <c r="A601">
        <v>135</v>
      </c>
      <c r="B601" t="s">
        <v>89</v>
      </c>
      <c r="C601" t="s">
        <v>275</v>
      </c>
      <c r="D601">
        <v>4</v>
      </c>
      <c r="E601" s="6">
        <v>4317.1850000000004</v>
      </c>
      <c r="F601">
        <v>2018</v>
      </c>
      <c r="G601" s="6">
        <v>79.721999999999994</v>
      </c>
      <c r="H601" s="6">
        <v>6.1000125408172607</v>
      </c>
      <c r="I601" s="7">
        <v>28.897052764892599</v>
      </c>
      <c r="J601" s="8">
        <v>9.9844790158143208</v>
      </c>
      <c r="K601" s="9">
        <v>68.875006493822994</v>
      </c>
      <c r="L601" s="8">
        <v>46.360398757011687</v>
      </c>
      <c r="M601" s="8">
        <v>42.970521170586252</v>
      </c>
      <c r="N601" s="10">
        <v>1.0788884447774825</v>
      </c>
      <c r="O601" s="10" t="s">
        <v>1633</v>
      </c>
      <c r="P601" s="14">
        <v>23.499500385295843</v>
      </c>
      <c r="Q601" s="45">
        <v>3</v>
      </c>
      <c r="R601" s="7">
        <v>3.2653157571503528</v>
      </c>
      <c r="S601" s="7"/>
      <c r="T601" s="7"/>
      <c r="U601" s="35">
        <v>48943.006216304915</v>
      </c>
    </row>
    <row r="602" spans="1:21">
      <c r="A602">
        <v>136</v>
      </c>
      <c r="B602" t="s">
        <v>98</v>
      </c>
      <c r="C602" t="s">
        <v>284</v>
      </c>
      <c r="D602">
        <v>3</v>
      </c>
      <c r="E602" s="6">
        <v>607.91300000000001</v>
      </c>
      <c r="F602">
        <v>2018</v>
      </c>
      <c r="G602" s="6">
        <v>81.802999999999997</v>
      </c>
      <c r="H602" s="6">
        <v>7.2426309585571289</v>
      </c>
      <c r="I602" s="7">
        <v>38.752269744872997</v>
      </c>
      <c r="J602" s="8">
        <v>11.127097433554189</v>
      </c>
      <c r="K602" s="9">
        <v>78.760629902497399</v>
      </c>
      <c r="L602" s="8">
        <v>56.246022165686092</v>
      </c>
      <c r="M602" s="8">
        <v>52.82573815056665</v>
      </c>
      <c r="N602" s="10">
        <v>1.0647465446743172</v>
      </c>
      <c r="O602" s="10" t="s">
        <v>1634</v>
      </c>
      <c r="P602" s="14">
        <v>23.191472629014061</v>
      </c>
      <c r="Q602" s="45">
        <v>3</v>
      </c>
      <c r="R602" s="7">
        <v>3.2653157571503528</v>
      </c>
      <c r="S602" s="7"/>
      <c r="T602" s="7"/>
      <c r="U602" s="35">
        <v>114164.46855809395</v>
      </c>
    </row>
    <row r="603" spans="1:21">
      <c r="A603">
        <v>137</v>
      </c>
      <c r="B603" t="s">
        <v>167</v>
      </c>
      <c r="C603" t="s">
        <v>353</v>
      </c>
      <c r="D603">
        <v>4</v>
      </c>
      <c r="E603" s="6">
        <v>30790.512999999999</v>
      </c>
      <c r="F603">
        <v>2018</v>
      </c>
      <c r="G603" s="6">
        <v>64.575000000000003</v>
      </c>
      <c r="H603" s="6">
        <v>3.057513952255249</v>
      </c>
      <c r="I603" s="7">
        <v>1.4476636648178101</v>
      </c>
      <c r="J603" s="8">
        <v>6.9419804272523091</v>
      </c>
      <c r="K603" s="9">
        <v>38.788756629543286</v>
      </c>
      <c r="L603" s="8">
        <v>16.274148892731979</v>
      </c>
      <c r="M603" s="8">
        <v>15.521132070511467</v>
      </c>
      <c r="N603" s="10">
        <v>1.0485155862858204</v>
      </c>
      <c r="O603" s="10" t="s">
        <v>1635</v>
      </c>
      <c r="P603" s="14">
        <v>22.837942646604372</v>
      </c>
      <c r="Q603" s="45">
        <v>1</v>
      </c>
      <c r="R603" s="7">
        <v>3.2653157571503528</v>
      </c>
      <c r="S603" s="7"/>
      <c r="T603" s="7"/>
      <c r="U603" s="35" t="s">
        <v>693</v>
      </c>
    </row>
    <row r="604" spans="1:21">
      <c r="A604">
        <v>138</v>
      </c>
      <c r="B604" t="s">
        <v>156</v>
      </c>
      <c r="C604" t="s">
        <v>342</v>
      </c>
      <c r="D604">
        <v>7</v>
      </c>
      <c r="E604" s="6">
        <v>6065.0659999999998</v>
      </c>
      <c r="F604">
        <v>2018</v>
      </c>
      <c r="G604" s="6">
        <v>68.796000000000006</v>
      </c>
      <c r="H604" s="6">
        <v>4.6206016540527344</v>
      </c>
      <c r="I604" s="7">
        <v>14.939648628234901</v>
      </c>
      <c r="J604" s="8">
        <v>8.5050681290497945</v>
      </c>
      <c r="K604" s="9">
        <v>50.628964329163217</v>
      </c>
      <c r="L604" s="8">
        <v>28.114356592351911</v>
      </c>
      <c r="M604" s="8">
        <v>29.013117033928559</v>
      </c>
      <c r="N604" s="10">
        <v>0.96902227221826531</v>
      </c>
      <c r="O604" s="10" t="s">
        <v>1636</v>
      </c>
      <c r="P604" s="14">
        <v>21.106481740148713</v>
      </c>
      <c r="Q604" s="45">
        <v>3</v>
      </c>
      <c r="R604" s="7">
        <v>3.2653157571503528</v>
      </c>
      <c r="S604" s="7"/>
      <c r="T604" s="7"/>
      <c r="U604" s="35">
        <v>14321.139572394875</v>
      </c>
    </row>
    <row r="605" spans="1:21">
      <c r="A605">
        <v>139</v>
      </c>
      <c r="B605" t="s">
        <v>61</v>
      </c>
      <c r="C605" t="s">
        <v>247</v>
      </c>
      <c r="D605">
        <v>5</v>
      </c>
      <c r="E605" s="6">
        <v>1160.4280000000001</v>
      </c>
      <c r="F605">
        <v>2018</v>
      </c>
      <c r="G605" s="6">
        <v>59.411000000000001</v>
      </c>
      <c r="H605" s="6">
        <v>4.2115650177001953</v>
      </c>
      <c r="I605" s="7">
        <v>5.7216730117797896</v>
      </c>
      <c r="J605" s="8">
        <v>8.0960314926972554</v>
      </c>
      <c r="K605" s="9">
        <v>41.619524119080133</v>
      </c>
      <c r="L605" s="8">
        <v>19.104916382268826</v>
      </c>
      <c r="M605" s="8">
        <v>19.795141417473445</v>
      </c>
      <c r="N605" s="10">
        <v>0.96513159362451695</v>
      </c>
      <c r="O605" s="10" t="s">
        <v>1637</v>
      </c>
      <c r="P605" s="14">
        <v>21.021738036056387</v>
      </c>
      <c r="Q605" s="45">
        <v>2</v>
      </c>
      <c r="R605" s="7">
        <v>3.2653157571503528</v>
      </c>
      <c r="S605" s="7"/>
      <c r="T605" s="7"/>
      <c r="U605" s="35">
        <v>8343.9229592285283</v>
      </c>
    </row>
    <row r="606" spans="1:21">
      <c r="A606">
        <v>140</v>
      </c>
      <c r="B606" t="s">
        <v>18</v>
      </c>
      <c r="C606" t="s">
        <v>204</v>
      </c>
      <c r="D606">
        <v>6</v>
      </c>
      <c r="E606" s="6">
        <v>36686.784</v>
      </c>
      <c r="F606">
        <v>2018</v>
      </c>
      <c r="G606" s="6">
        <v>63.081000000000003</v>
      </c>
      <c r="H606" s="6">
        <v>2.6943032741546631</v>
      </c>
      <c r="I606" s="7">
        <v>1.06016874313354</v>
      </c>
      <c r="J606" s="8">
        <v>6.5787697491517232</v>
      </c>
      <c r="K606" s="9">
        <v>35.908834967642193</v>
      </c>
      <c r="L606" s="8">
        <v>13.394227230830886</v>
      </c>
      <c r="M606" s="8">
        <v>15.133637148827196</v>
      </c>
      <c r="N606" s="10">
        <v>0.88506332609335037</v>
      </c>
      <c r="O606" s="10" t="s">
        <v>1638</v>
      </c>
      <c r="P606" s="14">
        <v>19.27775394501657</v>
      </c>
      <c r="Q606" s="45">
        <v>1</v>
      </c>
      <c r="R606" s="7">
        <v>3.2653157571503528</v>
      </c>
      <c r="S606" s="7"/>
      <c r="T606" s="7"/>
      <c r="U606" s="35">
        <v>2060.6989729279699</v>
      </c>
    </row>
    <row r="607" spans="1:21">
      <c r="A607">
        <v>141</v>
      </c>
      <c r="B607" t="s">
        <v>108</v>
      </c>
      <c r="C607" t="s">
        <v>294</v>
      </c>
      <c r="D607">
        <v>8</v>
      </c>
      <c r="E607" s="6">
        <v>3163.991</v>
      </c>
      <c r="F607">
        <v>2018</v>
      </c>
      <c r="G607" s="6">
        <v>71.198999999999998</v>
      </c>
      <c r="H607" s="6">
        <v>5.464622974395752</v>
      </c>
      <c r="I607" s="7">
        <v>26.065946578979499</v>
      </c>
      <c r="J607" s="8">
        <v>9.3490894493928121</v>
      </c>
      <c r="K607" s="9">
        <v>57.597186264801927</v>
      </c>
      <c r="L607" s="8">
        <v>35.08257852799062</v>
      </c>
      <c r="M607" s="8">
        <v>40.139414984673152</v>
      </c>
      <c r="N607" s="10">
        <v>0.87401818241213936</v>
      </c>
      <c r="O607" s="10" t="s">
        <v>1639</v>
      </c>
      <c r="P607" s="14">
        <v>19.037177303892381</v>
      </c>
      <c r="Q607" s="45">
        <v>3</v>
      </c>
      <c r="R607" s="7">
        <v>3.2653157571503528</v>
      </c>
      <c r="S607" s="7"/>
      <c r="T607" s="7"/>
      <c r="U607" s="35">
        <v>12052.293812383328</v>
      </c>
    </row>
    <row r="608" spans="1:21">
      <c r="A608">
        <v>142</v>
      </c>
      <c r="B608" t="s">
        <v>43</v>
      </c>
      <c r="C608" t="s">
        <v>229</v>
      </c>
      <c r="D608">
        <v>5</v>
      </c>
      <c r="E608" s="6">
        <v>15604.21</v>
      </c>
      <c r="F608">
        <v>2018</v>
      </c>
      <c r="G608" s="6">
        <v>52.825000000000003</v>
      </c>
      <c r="H608" s="6">
        <v>4.4863252639770508</v>
      </c>
      <c r="I608" s="7">
        <v>4.2558636665344203</v>
      </c>
      <c r="J608" s="8">
        <v>8.3707917389741109</v>
      </c>
      <c r="K608" s="9">
        <v>38.261685852510318</v>
      </c>
      <c r="L608" s="8">
        <v>15.747078115699011</v>
      </c>
      <c r="M608" s="8">
        <v>18.329332072228077</v>
      </c>
      <c r="N608" s="10">
        <v>0.85911903683377522</v>
      </c>
      <c r="O608" s="10" t="s">
        <v>1640</v>
      </c>
      <c r="P608" s="14">
        <v>18.712655821662995</v>
      </c>
      <c r="Q608" s="45">
        <v>2</v>
      </c>
      <c r="R608" s="7">
        <v>3.2653157571503528</v>
      </c>
      <c r="S608" s="7"/>
      <c r="T608" s="7"/>
      <c r="U608" s="35">
        <v>1563.5439331454977</v>
      </c>
    </row>
    <row r="609" spans="1:21">
      <c r="A609">
        <v>143</v>
      </c>
      <c r="B609" t="s">
        <v>34</v>
      </c>
      <c r="C609" t="s">
        <v>220</v>
      </c>
      <c r="D609">
        <v>5</v>
      </c>
      <c r="E609" s="6">
        <v>2451.4090000000001</v>
      </c>
      <c r="F609">
        <v>2018</v>
      </c>
      <c r="G609" s="6">
        <v>65.421999999999997</v>
      </c>
      <c r="H609" s="6">
        <v>3.4613656997680664</v>
      </c>
      <c r="I609" s="7">
        <v>11.440488815307599</v>
      </c>
      <c r="J609" s="8">
        <v>7.3458321747651265</v>
      </c>
      <c r="K609" s="9">
        <v>41.583675931729786</v>
      </c>
      <c r="L609" s="8">
        <v>19.069068194918479</v>
      </c>
      <c r="M609" s="8">
        <v>25.513957221001256</v>
      </c>
      <c r="N609" s="10">
        <v>0.74739751382910502</v>
      </c>
      <c r="O609" s="10" t="s">
        <v>1641</v>
      </c>
      <c r="P609" s="14">
        <v>16.2792253909241</v>
      </c>
      <c r="Q609" s="45">
        <v>3</v>
      </c>
      <c r="R609" s="7">
        <v>3.2653157571503528</v>
      </c>
      <c r="S609" s="7"/>
      <c r="T609" s="7"/>
      <c r="U609" s="35">
        <v>14962.082959494424</v>
      </c>
    </row>
    <row r="610" spans="1:21">
      <c r="A610">
        <v>144</v>
      </c>
      <c r="B610" t="s">
        <v>94</v>
      </c>
      <c r="C610" t="s">
        <v>280</v>
      </c>
      <c r="D610">
        <v>5</v>
      </c>
      <c r="E610" s="6">
        <v>2198.0169999999998</v>
      </c>
      <c r="F610">
        <v>2018</v>
      </c>
      <c r="G610" s="6">
        <v>53.732999999999997</v>
      </c>
      <c r="H610" s="6">
        <v>3.6535406112670898</v>
      </c>
      <c r="I610" s="7">
        <v>2.96676874160767</v>
      </c>
      <c r="J610" s="8">
        <v>7.5380070862641499</v>
      </c>
      <c r="K610" s="9">
        <v>35.04739060516345</v>
      </c>
      <c r="L610" s="8">
        <v>12.532782868352143</v>
      </c>
      <c r="M610" s="8">
        <v>17.040237147301326</v>
      </c>
      <c r="N610" s="10">
        <v>0.73548171659905381</v>
      </c>
      <c r="O610" s="10" t="s">
        <v>1642</v>
      </c>
      <c r="P610" s="14">
        <v>16.019684858300778</v>
      </c>
      <c r="Q610" s="45">
        <v>1</v>
      </c>
      <c r="R610" s="7">
        <v>3.2653157571503528</v>
      </c>
      <c r="S610" s="7"/>
      <c r="T610" s="7"/>
      <c r="U610" s="35">
        <v>2502.0332321475425</v>
      </c>
    </row>
    <row r="611" spans="1:21">
      <c r="A611" t="s">
        <v>693</v>
      </c>
      <c r="B611" t="s">
        <v>31</v>
      </c>
      <c r="C611" t="s">
        <v>217</v>
      </c>
      <c r="D611">
        <v>6</v>
      </c>
      <c r="E611" s="6">
        <v>756.12099999999998</v>
      </c>
      <c r="F611">
        <v>2017</v>
      </c>
      <c r="G611" s="6">
        <v>70.846999999999994</v>
      </c>
      <c r="H611" s="6" t="s">
        <v>693</v>
      </c>
      <c r="I611" s="7">
        <v>3.4353070259094198</v>
      </c>
      <c r="J611" s="8" t="s">
        <v>693</v>
      </c>
      <c r="K611" s="9" t="s">
        <v>693</v>
      </c>
      <c r="L611" s="8" t="s">
        <v>693</v>
      </c>
      <c r="M611" s="8">
        <v>17.508775431603077</v>
      </c>
      <c r="N611" s="10" t="s">
        <v>693</v>
      </c>
      <c r="O611" s="10" t="s">
        <v>1643</v>
      </c>
      <c r="P611" s="14" t="s">
        <v>693</v>
      </c>
      <c r="Q611" s="45">
        <v>2</v>
      </c>
      <c r="R611" s="7">
        <v>3.3013929360762995</v>
      </c>
      <c r="S611" s="7"/>
      <c r="T611" s="7"/>
      <c r="U611" s="35">
        <v>10986.88813592971</v>
      </c>
    </row>
    <row r="612" spans="1:21">
      <c r="A612" t="s">
        <v>693</v>
      </c>
      <c r="B612" t="s">
        <v>38</v>
      </c>
      <c r="C612" t="s">
        <v>224</v>
      </c>
      <c r="D612">
        <v>5</v>
      </c>
      <c r="E612" s="6">
        <v>11155.593000000001</v>
      </c>
      <c r="F612">
        <v>2017</v>
      </c>
      <c r="G612" s="6">
        <v>61.552999999999997</v>
      </c>
      <c r="H612" s="6" t="s">
        <v>693</v>
      </c>
      <c r="I612" s="7">
        <v>0.66078388690948497</v>
      </c>
      <c r="J612" s="8" t="s">
        <v>693</v>
      </c>
      <c r="K612" s="9" t="s">
        <v>693</v>
      </c>
      <c r="L612" s="8" t="s">
        <v>693</v>
      </c>
      <c r="M612" s="8">
        <v>14.734252292603141</v>
      </c>
      <c r="N612" s="10" t="s">
        <v>693</v>
      </c>
      <c r="O612" s="10" t="s">
        <v>1644</v>
      </c>
      <c r="P612" s="14" t="s">
        <v>693</v>
      </c>
      <c r="Q612" s="45">
        <v>1</v>
      </c>
      <c r="R612" s="7">
        <v>3.3013929360762995</v>
      </c>
      <c r="S612" s="7"/>
      <c r="T612" s="7"/>
      <c r="U612" s="35">
        <v>750.78761627097697</v>
      </c>
    </row>
    <row r="613" spans="1:21">
      <c r="A613" t="s">
        <v>693</v>
      </c>
      <c r="B613" t="s">
        <v>47</v>
      </c>
      <c r="C613" t="s">
        <v>233</v>
      </c>
      <c r="D613">
        <v>5</v>
      </c>
      <c r="E613" s="6">
        <v>761.66399999999999</v>
      </c>
      <c r="F613">
        <v>2017</v>
      </c>
      <c r="G613" s="6">
        <v>63.625</v>
      </c>
      <c r="H613" s="6" t="s">
        <v>693</v>
      </c>
      <c r="I613" s="7" t="s">
        <v>693</v>
      </c>
      <c r="J613" s="8" t="s">
        <v>693</v>
      </c>
      <c r="K613" s="9" t="s">
        <v>693</v>
      </c>
      <c r="L613" s="8" t="s">
        <v>693</v>
      </c>
      <c r="M613" s="8" t="s">
        <v>693</v>
      </c>
      <c r="N613" s="10" t="s">
        <v>693</v>
      </c>
      <c r="O613" s="10" t="s">
        <v>1645</v>
      </c>
      <c r="P613" s="14" t="s">
        <v>693</v>
      </c>
      <c r="Q613" s="45">
        <v>3</v>
      </c>
      <c r="R613" s="7">
        <v>3.3013929360762995</v>
      </c>
      <c r="S613" s="7"/>
      <c r="T613" s="7"/>
      <c r="U613" s="35">
        <v>3240.179170202859</v>
      </c>
    </row>
    <row r="614" spans="1:21">
      <c r="A614" t="s">
        <v>693</v>
      </c>
      <c r="B614" t="s">
        <v>61</v>
      </c>
      <c r="C614" t="s">
        <v>247</v>
      </c>
      <c r="D614">
        <v>5</v>
      </c>
      <c r="E614" s="6">
        <v>1151.3900000000001</v>
      </c>
      <c r="F614">
        <v>2017</v>
      </c>
      <c r="G614" s="6">
        <v>57.895000000000003</v>
      </c>
      <c r="H614" s="6" t="s">
        <v>693</v>
      </c>
      <c r="I614" s="7">
        <v>5.6952819824218803</v>
      </c>
      <c r="J614" s="8" t="s">
        <v>693</v>
      </c>
      <c r="K614" s="9" t="s">
        <v>693</v>
      </c>
      <c r="L614" s="8" t="s">
        <v>693</v>
      </c>
      <c r="M614" s="8">
        <v>19.768750388115535</v>
      </c>
      <c r="N614" s="10" t="s">
        <v>693</v>
      </c>
      <c r="O614" s="10" t="s">
        <v>1646</v>
      </c>
      <c r="P614" s="14" t="s">
        <v>693</v>
      </c>
      <c r="Q614" s="45">
        <v>2</v>
      </c>
      <c r="R614" s="7">
        <v>3.3013929360762995</v>
      </c>
      <c r="S614" s="7"/>
      <c r="T614" s="7"/>
      <c r="U614" s="35">
        <v>8213.9206193605969</v>
      </c>
    </row>
    <row r="615" spans="1:21">
      <c r="A615" t="s">
        <v>693</v>
      </c>
      <c r="B615" t="s">
        <v>101</v>
      </c>
      <c r="C615" t="s">
        <v>287</v>
      </c>
      <c r="D615">
        <v>8</v>
      </c>
      <c r="E615" s="6">
        <v>31975.806</v>
      </c>
      <c r="F615">
        <v>2017</v>
      </c>
      <c r="G615" s="6">
        <v>75.475999999999999</v>
      </c>
      <c r="H615" s="6" t="s">
        <v>693</v>
      </c>
      <c r="I615" s="7">
        <v>9.7732763290405291</v>
      </c>
      <c r="J615" s="8" t="s">
        <v>693</v>
      </c>
      <c r="K615" s="9" t="s">
        <v>693</v>
      </c>
      <c r="L615" s="8" t="s">
        <v>693</v>
      </c>
      <c r="M615" s="8">
        <v>23.846744734734187</v>
      </c>
      <c r="N615" s="10" t="s">
        <v>693</v>
      </c>
      <c r="O615" s="10" t="s">
        <v>1647</v>
      </c>
      <c r="P615" s="14" t="s">
        <v>693</v>
      </c>
      <c r="Q615" s="45">
        <v>3</v>
      </c>
      <c r="R615" s="7">
        <v>3.3013929360762995</v>
      </c>
      <c r="S615" s="7"/>
      <c r="T615" s="7"/>
      <c r="U615" s="35">
        <v>25935.139522539564</v>
      </c>
    </row>
    <row r="616" spans="1:21">
      <c r="A616" t="s">
        <v>693</v>
      </c>
      <c r="B616" t="s">
        <v>123</v>
      </c>
      <c r="C616" t="s">
        <v>309</v>
      </c>
      <c r="D616">
        <v>4</v>
      </c>
      <c r="E616" s="6">
        <v>4700.9470000000001</v>
      </c>
      <c r="F616">
        <v>2017</v>
      </c>
      <c r="G616" s="6">
        <v>74.832999999999998</v>
      </c>
      <c r="H616" s="6">
        <v>4.6281328201293945</v>
      </c>
      <c r="I616" s="7" t="s">
        <v>693</v>
      </c>
      <c r="J616" s="8">
        <v>8.5125992951264546</v>
      </c>
      <c r="K616" s="9">
        <v>55.120532659450951</v>
      </c>
      <c r="L616" s="8">
        <v>32.605924922639645</v>
      </c>
      <c r="M616" s="8" t="s">
        <v>693</v>
      </c>
      <c r="N616" s="10" t="s">
        <v>693</v>
      </c>
      <c r="O616" s="10" t="s">
        <v>1648</v>
      </c>
      <c r="P616" s="14" t="s">
        <v>693</v>
      </c>
      <c r="Q616" s="45">
        <v>3</v>
      </c>
      <c r="R616" s="7">
        <v>3.3013929360762995</v>
      </c>
      <c r="S616" s="7"/>
      <c r="T616" s="7"/>
      <c r="U616" s="35">
        <v>17594.993854165768</v>
      </c>
    </row>
    <row r="617" spans="1:21">
      <c r="A617" t="s">
        <v>693</v>
      </c>
      <c r="B617" t="s">
        <v>130</v>
      </c>
      <c r="C617" t="s">
        <v>316</v>
      </c>
      <c r="D617">
        <v>4</v>
      </c>
      <c r="E617" s="6">
        <v>2711.7550000000001</v>
      </c>
      <c r="F617">
        <v>2017</v>
      </c>
      <c r="G617" s="6">
        <v>80.716999999999999</v>
      </c>
      <c r="H617" s="6" t="s">
        <v>693</v>
      </c>
      <c r="I617" s="7">
        <v>44.353633880615199</v>
      </c>
      <c r="J617" s="8" t="s">
        <v>693</v>
      </c>
      <c r="K617" s="9" t="s">
        <v>693</v>
      </c>
      <c r="L617" s="8" t="s">
        <v>693</v>
      </c>
      <c r="M617" s="8">
        <v>58.427102286308852</v>
      </c>
      <c r="N617" s="10" t="s">
        <v>693</v>
      </c>
      <c r="O617" s="10" t="s">
        <v>1649</v>
      </c>
      <c r="P617" s="14" t="s">
        <v>693</v>
      </c>
      <c r="Q617" s="45">
        <v>3</v>
      </c>
      <c r="R617" s="7">
        <v>3.3013929360762995</v>
      </c>
      <c r="S617" s="7"/>
      <c r="T617" s="7"/>
      <c r="U617" s="35">
        <v>92177.595943793014</v>
      </c>
    </row>
    <row r="618" spans="1:21">
      <c r="A618" t="s">
        <v>693</v>
      </c>
      <c r="B618" t="s">
        <v>145</v>
      </c>
      <c r="C618" t="s">
        <v>331</v>
      </c>
      <c r="D618">
        <v>5</v>
      </c>
      <c r="E618" s="6">
        <v>40679.828000000001</v>
      </c>
      <c r="F618">
        <v>2017</v>
      </c>
      <c r="G618" s="6">
        <v>65.444999999999993</v>
      </c>
      <c r="H618" s="6" t="s">
        <v>693</v>
      </c>
      <c r="I618" s="7">
        <v>0.89294928312301602</v>
      </c>
      <c r="J618" s="8" t="s">
        <v>693</v>
      </c>
      <c r="K618" s="9" t="s">
        <v>693</v>
      </c>
      <c r="L618" s="8" t="s">
        <v>693</v>
      </c>
      <c r="M618" s="8">
        <v>14.966417688816673</v>
      </c>
      <c r="N618" s="10" t="s">
        <v>693</v>
      </c>
      <c r="O618" s="10" t="s">
        <v>1650</v>
      </c>
      <c r="P618" s="14" t="s">
        <v>693</v>
      </c>
      <c r="Q618" s="45">
        <v>1</v>
      </c>
      <c r="R618" s="7">
        <v>3.3013929360762995</v>
      </c>
      <c r="S618" s="7"/>
      <c r="T618" s="7"/>
      <c r="U618" s="35">
        <v>4613.9501953125</v>
      </c>
    </row>
    <row r="619" spans="1:21">
      <c r="A619">
        <v>1</v>
      </c>
      <c r="B619" t="s">
        <v>50</v>
      </c>
      <c r="C619" t="s">
        <v>236</v>
      </c>
      <c r="D619">
        <v>1</v>
      </c>
      <c r="E619" s="6">
        <v>4993.8419999999996</v>
      </c>
      <c r="F619">
        <v>2017</v>
      </c>
      <c r="G619" s="6">
        <v>79.376999999999995</v>
      </c>
      <c r="H619" s="6">
        <v>7.2251815795898438</v>
      </c>
      <c r="I619" s="7">
        <v>4.2375445365905797</v>
      </c>
      <c r="J619" s="8">
        <v>11.109648054586904</v>
      </c>
      <c r="K619" s="9">
        <v>76.305007767455578</v>
      </c>
      <c r="L619" s="8">
        <v>53.790400030644271</v>
      </c>
      <c r="M619" s="8">
        <v>18.311012942284236</v>
      </c>
      <c r="N619" s="10">
        <v>2.9375982748846283</v>
      </c>
      <c r="O619" s="10" t="s">
        <v>1651</v>
      </c>
      <c r="P619" s="14">
        <v>64.117591282685339</v>
      </c>
      <c r="Q619" s="45">
        <v>2</v>
      </c>
      <c r="R619" s="7">
        <v>3.3013929360762995</v>
      </c>
      <c r="S619" s="7"/>
      <c r="T619" s="7"/>
      <c r="U619" s="35">
        <v>20168.220480899698</v>
      </c>
    </row>
    <row r="620" spans="1:21">
      <c r="A620">
        <v>2</v>
      </c>
      <c r="B620" t="s">
        <v>117</v>
      </c>
      <c r="C620" t="s">
        <v>303</v>
      </c>
      <c r="D620">
        <v>1</v>
      </c>
      <c r="E620" s="6">
        <v>6480.5320000000002</v>
      </c>
      <c r="F620">
        <v>2017</v>
      </c>
      <c r="G620" s="6">
        <v>73.554000000000002</v>
      </c>
      <c r="H620" s="6">
        <v>6.4763565063476563</v>
      </c>
      <c r="I620" s="7">
        <v>2.6573557853698699</v>
      </c>
      <c r="J620" s="8">
        <v>10.360822981344716</v>
      </c>
      <c r="K620" s="9">
        <v>65.941467499452799</v>
      </c>
      <c r="L620" s="8">
        <v>43.426859762641492</v>
      </c>
      <c r="M620" s="8">
        <v>16.730824191063526</v>
      </c>
      <c r="N620" s="10">
        <v>2.5956198730387223</v>
      </c>
      <c r="O620" s="10" t="s">
        <v>1652</v>
      </c>
      <c r="P620" s="14">
        <v>56.653387758150359</v>
      </c>
      <c r="Q620" s="45">
        <v>1</v>
      </c>
      <c r="R620" s="7">
        <v>3.3013929360762995</v>
      </c>
      <c r="S620" s="7"/>
      <c r="T620" s="7"/>
      <c r="U620" s="35">
        <v>5915.3754433542499</v>
      </c>
    </row>
    <row r="621" spans="1:21">
      <c r="A621">
        <v>3</v>
      </c>
      <c r="B621" t="s">
        <v>59</v>
      </c>
      <c r="C621" t="s">
        <v>245</v>
      </c>
      <c r="D621">
        <v>1</v>
      </c>
      <c r="E621" s="6">
        <v>6266.6540000000005</v>
      </c>
      <c r="F621">
        <v>2017</v>
      </c>
      <c r="G621" s="6">
        <v>72.311000000000007</v>
      </c>
      <c r="H621" s="6">
        <v>6.3393182754516602</v>
      </c>
      <c r="I621" s="7">
        <v>1.9866296052932699</v>
      </c>
      <c r="J621" s="8">
        <v>10.22378475044872</v>
      </c>
      <c r="K621" s="9">
        <v>63.969671970731262</v>
      </c>
      <c r="L621" s="8">
        <v>41.455064233919956</v>
      </c>
      <c r="M621" s="8">
        <v>16.060098010986927</v>
      </c>
      <c r="N621" s="10">
        <v>2.5812460301026801</v>
      </c>
      <c r="O621" s="10" t="s">
        <v>1653</v>
      </c>
      <c r="P621" s="14">
        <v>56.339656573592499</v>
      </c>
      <c r="Q621" s="45">
        <v>1</v>
      </c>
      <c r="R621" s="7">
        <v>3.3013929360762995</v>
      </c>
      <c r="S621" s="7"/>
      <c r="T621" s="7"/>
      <c r="U621" s="35">
        <v>8617.9217082452888</v>
      </c>
    </row>
    <row r="622" spans="1:21">
      <c r="A622">
        <v>4</v>
      </c>
      <c r="B622" t="s">
        <v>70</v>
      </c>
      <c r="C622" t="s">
        <v>256</v>
      </c>
      <c r="D622">
        <v>1</v>
      </c>
      <c r="E622" s="6">
        <v>16578.723000000002</v>
      </c>
      <c r="F622">
        <v>2017</v>
      </c>
      <c r="G622" s="6">
        <v>72.551000000000002</v>
      </c>
      <c r="H622" s="6">
        <v>6.3251185417175293</v>
      </c>
      <c r="I622" s="7">
        <v>2.2455127239227299</v>
      </c>
      <c r="J622" s="8">
        <v>10.209585016714589</v>
      </c>
      <c r="K622" s="9">
        <v>64.092845273093346</v>
      </c>
      <c r="L622" s="8">
        <v>41.578237536282039</v>
      </c>
      <c r="M622" s="8">
        <v>16.318981129616386</v>
      </c>
      <c r="N622" s="10">
        <v>2.5478451875175021</v>
      </c>
      <c r="O622" s="10" t="s">
        <v>1654</v>
      </c>
      <c r="P622" s="14">
        <v>55.610631917061525</v>
      </c>
      <c r="Q622" s="45">
        <v>1</v>
      </c>
      <c r="R622" s="7">
        <v>3.3013929360762995</v>
      </c>
      <c r="S622" s="7"/>
      <c r="T622" s="7"/>
      <c r="U622" s="35">
        <v>8322.2168099150385</v>
      </c>
    </row>
    <row r="623" spans="1:21">
      <c r="A623">
        <v>5</v>
      </c>
      <c r="B623" t="s">
        <v>46</v>
      </c>
      <c r="C623" t="s">
        <v>232</v>
      </c>
      <c r="D623">
        <v>1</v>
      </c>
      <c r="E623" s="6">
        <v>48351.671000000002</v>
      </c>
      <c r="F623">
        <v>2017</v>
      </c>
      <c r="G623" s="6">
        <v>76.646000000000001</v>
      </c>
      <c r="H623" s="6">
        <v>6.1573419570922852</v>
      </c>
      <c r="I623" s="7">
        <v>3.6801335811614999</v>
      </c>
      <c r="J623" s="8">
        <v>10.041808432089345</v>
      </c>
      <c r="K623" s="9">
        <v>66.597739102289864</v>
      </c>
      <c r="L623" s="8">
        <v>44.083131365478557</v>
      </c>
      <c r="M623" s="8">
        <v>17.753601986855156</v>
      </c>
      <c r="N623" s="10">
        <v>2.4830528136272232</v>
      </c>
      <c r="O623" s="10" t="s">
        <v>1655</v>
      </c>
      <c r="P623" s="14">
        <v>54.196438906788536</v>
      </c>
      <c r="Q623" s="45">
        <v>2</v>
      </c>
      <c r="R623" s="7">
        <v>3.3013929360762995</v>
      </c>
      <c r="S623" s="7"/>
      <c r="T623" s="7"/>
      <c r="U623" s="35">
        <v>14334.914608362222</v>
      </c>
    </row>
    <row r="624" spans="1:21">
      <c r="A624">
        <v>6</v>
      </c>
      <c r="B624" t="s">
        <v>73</v>
      </c>
      <c r="C624" t="s">
        <v>259</v>
      </c>
      <c r="D624">
        <v>1</v>
      </c>
      <c r="E624" s="6">
        <v>9626.8420000000006</v>
      </c>
      <c r="F624">
        <v>2017</v>
      </c>
      <c r="G624" s="6">
        <v>72.691999999999993</v>
      </c>
      <c r="H624" s="6">
        <v>6.0199856758117676</v>
      </c>
      <c r="I624" s="7">
        <v>2.0507657527923602</v>
      </c>
      <c r="J624" s="8">
        <v>9.9044521508088277</v>
      </c>
      <c r="K624" s="9">
        <v>62.298147834573356</v>
      </c>
      <c r="L624" s="8">
        <v>39.783540097762049</v>
      </c>
      <c r="M624" s="8">
        <v>16.124234158486018</v>
      </c>
      <c r="N624" s="10">
        <v>2.4673134678352695</v>
      </c>
      <c r="O624" s="10" t="s">
        <v>1656</v>
      </c>
      <c r="P624" s="14">
        <v>53.852903526483693</v>
      </c>
      <c r="Q624" s="45">
        <v>1</v>
      </c>
      <c r="R624" s="7">
        <v>3.3013929360762995</v>
      </c>
      <c r="S624" s="7"/>
      <c r="T624" s="7"/>
      <c r="U624" s="35">
        <v>5447.6987915906238</v>
      </c>
    </row>
    <row r="625" spans="1:21">
      <c r="A625">
        <v>7</v>
      </c>
      <c r="B625" t="s">
        <v>164</v>
      </c>
      <c r="C625" t="s">
        <v>350</v>
      </c>
      <c r="D625">
        <v>8</v>
      </c>
      <c r="E625" s="6">
        <v>290.23899999999998</v>
      </c>
      <c r="F625">
        <v>2017</v>
      </c>
      <c r="G625" s="6">
        <v>69.709999999999994</v>
      </c>
      <c r="H625" s="6">
        <v>6.7957142857142872</v>
      </c>
      <c r="I625" s="7">
        <v>2.9406049251556401</v>
      </c>
      <c r="J625" s="8">
        <v>10.680180760711348</v>
      </c>
      <c r="K625" s="9">
        <v>64.421635273586503</v>
      </c>
      <c r="L625" s="8">
        <v>41.907027536775196</v>
      </c>
      <c r="M625" s="8">
        <v>17.014073330849296</v>
      </c>
      <c r="N625" s="10">
        <v>2.4630802231697748</v>
      </c>
      <c r="O625" s="10" t="s">
        <v>1657</v>
      </c>
      <c r="P625" s="14">
        <v>53.76050646403224</v>
      </c>
      <c r="Q625" s="45">
        <v>1</v>
      </c>
      <c r="R625" s="7">
        <v>3.3013929360762995</v>
      </c>
      <c r="S625" s="7"/>
      <c r="T625" s="7"/>
      <c r="U625" s="35">
        <v>3031.2431719429183</v>
      </c>
    </row>
    <row r="626" spans="1:21">
      <c r="A626">
        <v>8</v>
      </c>
      <c r="B626" t="s">
        <v>124</v>
      </c>
      <c r="C626" t="s">
        <v>310</v>
      </c>
      <c r="D626">
        <v>1</v>
      </c>
      <c r="E626" s="6">
        <v>4096.0630000000001</v>
      </c>
      <c r="F626">
        <v>2017</v>
      </c>
      <c r="G626" s="6">
        <v>77.795000000000002</v>
      </c>
      <c r="H626" s="6">
        <v>6.5676589012145996</v>
      </c>
      <c r="I626" s="7">
        <v>5.4174132347106898</v>
      </c>
      <c r="J626" s="8">
        <v>10.45212537621166</v>
      </c>
      <c r="K626" s="9">
        <v>70.35814076219242</v>
      </c>
      <c r="L626" s="8">
        <v>47.843533025381113</v>
      </c>
      <c r="M626" s="8">
        <v>19.490881640404346</v>
      </c>
      <c r="N626" s="10">
        <v>2.4546623343195564</v>
      </c>
      <c r="O626" s="10" t="s">
        <v>1658</v>
      </c>
      <c r="P626" s="14">
        <v>53.576773119219261</v>
      </c>
      <c r="Q626" s="45">
        <v>2</v>
      </c>
      <c r="R626" s="7">
        <v>3.3013929360762995</v>
      </c>
      <c r="S626" s="7"/>
      <c r="T626" s="7"/>
      <c r="U626" s="35">
        <v>31638.15191509571</v>
      </c>
    </row>
    <row r="627" spans="1:21">
      <c r="A627">
        <v>9</v>
      </c>
      <c r="B627" t="s">
        <v>146</v>
      </c>
      <c r="C627" t="s">
        <v>332</v>
      </c>
      <c r="D627">
        <v>3</v>
      </c>
      <c r="E627" s="6">
        <v>10058.19</v>
      </c>
      <c r="F627">
        <v>2017</v>
      </c>
      <c r="G627" s="6">
        <v>82.438000000000002</v>
      </c>
      <c r="H627" s="6">
        <v>7.2868046760559082</v>
      </c>
      <c r="I627" s="7">
        <v>9.3284091949462908</v>
      </c>
      <c r="J627" s="8">
        <v>11.171271151052968</v>
      </c>
      <c r="K627" s="9">
        <v>79.68711411127498</v>
      </c>
      <c r="L627" s="8">
        <v>57.172506374463673</v>
      </c>
      <c r="M627" s="8">
        <v>23.401877600639949</v>
      </c>
      <c r="N627" s="10">
        <v>2.4430734725704331</v>
      </c>
      <c r="O627" s="10" t="s">
        <v>1659</v>
      </c>
      <c r="P627" s="14">
        <v>53.323828423746555</v>
      </c>
      <c r="Q627" s="45">
        <v>3</v>
      </c>
      <c r="R627" s="7">
        <v>3.3013929360762995</v>
      </c>
      <c r="S627" s="7"/>
      <c r="T627" s="7"/>
      <c r="U627" s="35">
        <v>51947.95424782436</v>
      </c>
    </row>
    <row r="628" spans="1:21">
      <c r="A628">
        <v>10</v>
      </c>
      <c r="B628" t="s">
        <v>44</v>
      </c>
      <c r="C628" t="s">
        <v>230</v>
      </c>
      <c r="D628">
        <v>1</v>
      </c>
      <c r="E628" s="6">
        <v>18368.577000000001</v>
      </c>
      <c r="F628">
        <v>2017</v>
      </c>
      <c r="G628" s="6">
        <v>80.349999999999994</v>
      </c>
      <c r="H628" s="6">
        <v>6.3201193809509277</v>
      </c>
      <c r="I628" s="7">
        <v>6.3973293304443404</v>
      </c>
      <c r="J628" s="8">
        <v>10.204585855947988</v>
      </c>
      <c r="K628" s="9">
        <v>70.947863844598515</v>
      </c>
      <c r="L628" s="8">
        <v>48.433256107787209</v>
      </c>
      <c r="M628" s="8">
        <v>20.470797736137996</v>
      </c>
      <c r="N628" s="10">
        <v>2.3659681821918381</v>
      </c>
      <c r="O628" s="10" t="s">
        <v>1660</v>
      </c>
      <c r="P628" s="14">
        <v>51.640887111962975</v>
      </c>
      <c r="Q628" s="45">
        <v>2</v>
      </c>
      <c r="R628" s="7">
        <v>3.3013929360762995</v>
      </c>
      <c r="S628" s="7"/>
      <c r="T628" s="7"/>
      <c r="U628" s="35">
        <v>24546.912420860357</v>
      </c>
    </row>
    <row r="629" spans="1:21">
      <c r="A629">
        <v>11</v>
      </c>
      <c r="B629" t="s">
        <v>126</v>
      </c>
      <c r="C629" t="s">
        <v>312</v>
      </c>
      <c r="D629">
        <v>1</v>
      </c>
      <c r="E629" s="6">
        <v>31605.486000000001</v>
      </c>
      <c r="F629">
        <v>2017</v>
      </c>
      <c r="G629" s="6">
        <v>75.879000000000005</v>
      </c>
      <c r="H629" s="6">
        <v>5.7109365463256836</v>
      </c>
      <c r="I629" s="7">
        <v>3.2274692058563201</v>
      </c>
      <c r="J629" s="8">
        <v>9.5954030213227437</v>
      </c>
      <c r="K629" s="9">
        <v>63.000337795840103</v>
      </c>
      <c r="L629" s="8">
        <v>40.485730059028796</v>
      </c>
      <c r="M629" s="8">
        <v>17.300937611549976</v>
      </c>
      <c r="N629" s="10">
        <v>2.3400887840899922</v>
      </c>
      <c r="O629" s="10" t="s">
        <v>1661</v>
      </c>
      <c r="P629" s="14">
        <v>51.076029525981035</v>
      </c>
      <c r="Q629" s="45">
        <v>1</v>
      </c>
      <c r="R629" s="7">
        <v>3.3013929360762995</v>
      </c>
      <c r="S629" s="7"/>
      <c r="T629" s="7"/>
      <c r="U629" s="35">
        <v>12442.746462485215</v>
      </c>
    </row>
    <row r="630" spans="1:21">
      <c r="A630">
        <v>12</v>
      </c>
      <c r="B630" t="s">
        <v>57</v>
      </c>
      <c r="C630" t="s">
        <v>243</v>
      </c>
      <c r="D630">
        <v>1</v>
      </c>
      <c r="E630" s="6">
        <v>16696.944</v>
      </c>
      <c r="F630">
        <v>2017</v>
      </c>
      <c r="G630" s="6">
        <v>76.971999999999994</v>
      </c>
      <c r="H630" s="6">
        <v>5.8395185470581055</v>
      </c>
      <c r="I630" s="7">
        <v>4.02049016952515</v>
      </c>
      <c r="J630" s="8">
        <v>9.7239850220551656</v>
      </c>
      <c r="K630" s="9">
        <v>64.76421580544725</v>
      </c>
      <c r="L630" s="8">
        <v>42.249608068635943</v>
      </c>
      <c r="M630" s="8">
        <v>18.093958575218807</v>
      </c>
      <c r="N630" s="10">
        <v>2.3350118711170436</v>
      </c>
      <c r="O630" s="10" t="s">
        <v>1662</v>
      </c>
      <c r="P630" s="14">
        <v>50.965218107768969</v>
      </c>
      <c r="Q630" s="45">
        <v>2</v>
      </c>
      <c r="R630" s="7">
        <v>3.3013929360762995</v>
      </c>
      <c r="S630" s="7"/>
      <c r="T630" s="7"/>
      <c r="U630" s="35">
        <v>11679.430234276857</v>
      </c>
    </row>
    <row r="631" spans="1:21">
      <c r="A631">
        <v>13</v>
      </c>
      <c r="B631" t="s">
        <v>149</v>
      </c>
      <c r="C631" t="s">
        <v>335</v>
      </c>
      <c r="D631">
        <v>7</v>
      </c>
      <c r="E631" s="6">
        <v>8925.5249999999996</v>
      </c>
      <c r="F631">
        <v>2017</v>
      </c>
      <c r="G631" s="6">
        <v>69.905000000000001</v>
      </c>
      <c r="H631" s="6">
        <v>5.8292341232299805</v>
      </c>
      <c r="I631" s="7">
        <v>1.5758930444717401</v>
      </c>
      <c r="J631" s="8">
        <v>9.7137005982270406</v>
      </c>
      <c r="K631" s="9">
        <v>58.755836296552587</v>
      </c>
      <c r="L631" s="8">
        <v>36.24122855974128</v>
      </c>
      <c r="M631" s="8">
        <v>15.649361450165397</v>
      </c>
      <c r="N631" s="10">
        <v>2.3158279444915144</v>
      </c>
      <c r="O631" s="10" t="s">
        <v>1663</v>
      </c>
      <c r="P631" s="14">
        <v>50.546499463668113</v>
      </c>
      <c r="Q631" s="45">
        <v>1</v>
      </c>
      <c r="R631" s="7">
        <v>3.3013929360762995</v>
      </c>
      <c r="S631" s="7"/>
      <c r="T631" s="7"/>
      <c r="U631" s="35">
        <v>3236.4393435030224</v>
      </c>
    </row>
    <row r="632" spans="1:21">
      <c r="A632">
        <v>14</v>
      </c>
      <c r="B632" t="s">
        <v>35</v>
      </c>
      <c r="C632" t="s">
        <v>221</v>
      </c>
      <c r="D632">
        <v>1</v>
      </c>
      <c r="E632" s="6">
        <v>208504.95999999999</v>
      </c>
      <c r="F632">
        <v>2017</v>
      </c>
      <c r="G632" s="6">
        <v>74.826999999999998</v>
      </c>
      <c r="H632" s="6">
        <v>6.3329291343688965</v>
      </c>
      <c r="I632" s="7">
        <v>4.8908724784851101</v>
      </c>
      <c r="J632" s="8">
        <v>10.217395609365957</v>
      </c>
      <c r="K632" s="9">
        <v>66.154075065348223</v>
      </c>
      <c r="L632" s="8">
        <v>43.639467328536917</v>
      </c>
      <c r="M632" s="8">
        <v>18.964340884178768</v>
      </c>
      <c r="N632" s="10">
        <v>2.3011328258154058</v>
      </c>
      <c r="O632" s="10" t="s">
        <v>1664</v>
      </c>
      <c r="P632" s="14">
        <v>50.225755942955672</v>
      </c>
      <c r="Q632" s="45">
        <v>2</v>
      </c>
      <c r="R632" s="7">
        <v>3.3013929360762995</v>
      </c>
      <c r="S632" s="7"/>
      <c r="T632" s="7"/>
      <c r="U632" s="35">
        <v>14477.861768060051</v>
      </c>
    </row>
    <row r="633" spans="1:21">
      <c r="A633">
        <v>15</v>
      </c>
      <c r="B633" t="s">
        <v>151</v>
      </c>
      <c r="C633" t="s">
        <v>337</v>
      </c>
      <c r="D633">
        <v>8</v>
      </c>
      <c r="E633" s="6">
        <v>70898.202000000005</v>
      </c>
      <c r="F633">
        <v>2017</v>
      </c>
      <c r="G633" s="6">
        <v>78.394000000000005</v>
      </c>
      <c r="H633" s="6">
        <v>5.9388952255249023</v>
      </c>
      <c r="I633" s="7">
        <v>5.2390260696411097</v>
      </c>
      <c r="J633" s="8">
        <v>9.8233617005219624</v>
      </c>
      <c r="K633" s="9">
        <v>66.634787747456286</v>
      </c>
      <c r="L633" s="8">
        <v>44.12018001064498</v>
      </c>
      <c r="M633" s="8">
        <v>19.312494475334766</v>
      </c>
      <c r="N633" s="10">
        <v>2.2845407188073872</v>
      </c>
      <c r="O633" s="10" t="s">
        <v>1665</v>
      </c>
      <c r="P633" s="14">
        <v>49.86360774020303</v>
      </c>
      <c r="Q633" s="45">
        <v>2</v>
      </c>
      <c r="R633" s="7">
        <v>3.3013929360762995</v>
      </c>
      <c r="S633" s="7"/>
      <c r="T633" s="7"/>
      <c r="U633" s="35">
        <v>17008.038424256261</v>
      </c>
    </row>
    <row r="634" spans="1:21">
      <c r="A634">
        <v>16</v>
      </c>
      <c r="B634" t="s">
        <v>64</v>
      </c>
      <c r="C634" t="s">
        <v>250</v>
      </c>
      <c r="D634">
        <v>3</v>
      </c>
      <c r="E634" s="6">
        <v>64144.086000000003</v>
      </c>
      <c r="F634">
        <v>2017</v>
      </c>
      <c r="G634" s="6">
        <v>82.472999999999999</v>
      </c>
      <c r="H634" s="6">
        <v>6.6352224349975586</v>
      </c>
      <c r="I634" s="7">
        <v>9.0281715393066406</v>
      </c>
      <c r="J634" s="8">
        <v>10.519688909994619</v>
      </c>
      <c r="K634" s="9">
        <v>75.071094614098399</v>
      </c>
      <c r="L634" s="8">
        <v>52.556486877287092</v>
      </c>
      <c r="M634" s="8">
        <v>23.101639945000297</v>
      </c>
      <c r="N634" s="10">
        <v>2.2750110815687554</v>
      </c>
      <c r="O634" s="10" t="s">
        <v>1666</v>
      </c>
      <c r="P634" s="14">
        <v>49.655608780385137</v>
      </c>
      <c r="Q634" s="45">
        <v>3</v>
      </c>
      <c r="R634" s="7">
        <v>3.3013929360762995</v>
      </c>
      <c r="S634" s="7"/>
      <c r="T634" s="7"/>
      <c r="U634" s="35">
        <v>44577.064574539429</v>
      </c>
    </row>
    <row r="635" spans="1:21">
      <c r="A635">
        <v>17</v>
      </c>
      <c r="B635" t="s">
        <v>106</v>
      </c>
      <c r="C635" t="s">
        <v>292</v>
      </c>
      <c r="D635">
        <v>1</v>
      </c>
      <c r="E635" s="6">
        <v>122839.258</v>
      </c>
      <c r="F635">
        <v>2017</v>
      </c>
      <c r="G635" s="6">
        <v>74.138000000000005</v>
      </c>
      <c r="H635" s="6">
        <v>6.4102993011474609</v>
      </c>
      <c r="I635" s="7">
        <v>5.0739817619323704</v>
      </c>
      <c r="J635" s="8">
        <v>10.294765776144521</v>
      </c>
      <c r="K635" s="9">
        <v>66.041266752402024</v>
      </c>
      <c r="L635" s="8">
        <v>43.526659015590717</v>
      </c>
      <c r="M635" s="8">
        <v>19.147450167626026</v>
      </c>
      <c r="N635" s="10">
        <v>2.2732352681185914</v>
      </c>
      <c r="O635" s="10" t="s">
        <v>1667</v>
      </c>
      <c r="P635" s="14">
        <v>49.616848926130942</v>
      </c>
      <c r="Q635" s="45">
        <v>2</v>
      </c>
      <c r="R635" s="7">
        <v>3.3013929360762995</v>
      </c>
      <c r="S635" s="7"/>
      <c r="T635" s="7"/>
      <c r="U635" s="35">
        <v>20032.408612594816</v>
      </c>
    </row>
    <row r="636" spans="1:21">
      <c r="A636">
        <v>18</v>
      </c>
      <c r="B636" t="s">
        <v>115</v>
      </c>
      <c r="C636" t="s">
        <v>301</v>
      </c>
      <c r="D636">
        <v>3</v>
      </c>
      <c r="E636" s="6">
        <v>17207.198</v>
      </c>
      <c r="F636">
        <v>2017</v>
      </c>
      <c r="G636" s="6">
        <v>81.728999999999999</v>
      </c>
      <c r="H636" s="6">
        <v>7.4589653015136719</v>
      </c>
      <c r="I636" s="7">
        <v>11.3178567886353</v>
      </c>
      <c r="J636" s="8">
        <v>11.343431776510732</v>
      </c>
      <c r="K636" s="9">
        <v>80.219270331131199</v>
      </c>
      <c r="L636" s="8">
        <v>57.704662594319892</v>
      </c>
      <c r="M636" s="8">
        <v>25.391325194328957</v>
      </c>
      <c r="N636" s="10">
        <v>2.2726132705829776</v>
      </c>
      <c r="O636" s="10" t="s">
        <v>1668</v>
      </c>
      <c r="P636" s="14">
        <v>49.603272875209242</v>
      </c>
      <c r="Q636" s="45">
        <v>3</v>
      </c>
      <c r="R636" s="7">
        <v>3.3013929360762995</v>
      </c>
      <c r="S636" s="7"/>
      <c r="T636" s="7"/>
      <c r="U636" s="35">
        <v>55088.633800674434</v>
      </c>
    </row>
    <row r="637" spans="1:21">
      <c r="A637">
        <v>19</v>
      </c>
      <c r="B637" t="s">
        <v>121</v>
      </c>
      <c r="C637" t="s">
        <v>307</v>
      </c>
      <c r="D637">
        <v>3</v>
      </c>
      <c r="E637" s="6">
        <v>5277.3919999999998</v>
      </c>
      <c r="F637">
        <v>2017</v>
      </c>
      <c r="G637" s="6">
        <v>82.623999999999995</v>
      </c>
      <c r="H637" s="6">
        <v>7.5787448883056641</v>
      </c>
      <c r="I637" s="7">
        <v>12.263669013977101</v>
      </c>
      <c r="J637" s="8">
        <v>11.463211363302724</v>
      </c>
      <c r="K637" s="9">
        <v>81.954079231331434</v>
      </c>
      <c r="L637" s="8">
        <v>59.439471494520127</v>
      </c>
      <c r="M637" s="8">
        <v>26.337137419670757</v>
      </c>
      <c r="N637" s="10">
        <v>2.2568690950492516</v>
      </c>
      <c r="O637" s="10" t="s">
        <v>1669</v>
      </c>
      <c r="P637" s="14">
        <v>49.259632078377024</v>
      </c>
      <c r="Q637" s="45">
        <v>3</v>
      </c>
      <c r="R637" s="7">
        <v>3.3013929360762995</v>
      </c>
      <c r="S637" s="7"/>
      <c r="T637" s="7"/>
      <c r="U637" s="35">
        <v>64589.555919686303</v>
      </c>
    </row>
    <row r="638" spans="1:21">
      <c r="A638">
        <v>20</v>
      </c>
      <c r="B638" t="s">
        <v>55</v>
      </c>
      <c r="C638" t="s">
        <v>241</v>
      </c>
      <c r="D638">
        <v>3</v>
      </c>
      <c r="E638" s="6">
        <v>5737.2839999999997</v>
      </c>
      <c r="F638">
        <v>2017</v>
      </c>
      <c r="G638" s="6">
        <v>81.111000000000004</v>
      </c>
      <c r="H638" s="6">
        <v>7.5937023162841797</v>
      </c>
      <c r="I638" s="7">
        <v>11.6460618972778</v>
      </c>
      <c r="J638" s="8">
        <v>11.47816879128124</v>
      </c>
      <c r="K638" s="9">
        <v>80.558323873375343</v>
      </c>
      <c r="L638" s="8">
        <v>58.043716136564036</v>
      </c>
      <c r="M638" s="8">
        <v>25.719530302971457</v>
      </c>
      <c r="N638" s="10">
        <v>2.2567953400711236</v>
      </c>
      <c r="O638" s="10" t="s">
        <v>1670</v>
      </c>
      <c r="P638" s="14">
        <v>49.258022262772521</v>
      </c>
      <c r="Q638" s="45">
        <v>3</v>
      </c>
      <c r="R638" s="7">
        <v>3.3013929360762995</v>
      </c>
      <c r="S638" s="7"/>
      <c r="T638" s="7"/>
      <c r="U638" s="35">
        <v>55356.680780178001</v>
      </c>
    </row>
    <row r="639" spans="1:21">
      <c r="A639">
        <v>21</v>
      </c>
      <c r="B639" t="s">
        <v>143</v>
      </c>
      <c r="C639" t="s">
        <v>329</v>
      </c>
      <c r="D639">
        <v>3</v>
      </c>
      <c r="E639" s="6">
        <v>46584.17</v>
      </c>
      <c r="F639">
        <v>2017</v>
      </c>
      <c r="G639" s="6">
        <v>83.028999999999996</v>
      </c>
      <c r="H639" s="6">
        <v>6.2301731109619141</v>
      </c>
      <c r="I639" s="7">
        <v>8.1638917922973597</v>
      </c>
      <c r="J639" s="8">
        <v>10.114639585958974</v>
      </c>
      <c r="K639" s="9">
        <v>72.667175239381805</v>
      </c>
      <c r="L639" s="8">
        <v>50.152567502570498</v>
      </c>
      <c r="M639" s="8">
        <v>22.237360197991016</v>
      </c>
      <c r="N639" s="10">
        <v>2.2553291872792265</v>
      </c>
      <c r="O639" s="10" t="s">
        <v>1671</v>
      </c>
      <c r="P639" s="14">
        <v>49.226021227684591</v>
      </c>
      <c r="Q639" s="45">
        <v>3</v>
      </c>
      <c r="R639" s="7">
        <v>3.3013929360762995</v>
      </c>
      <c r="S639" s="7"/>
      <c r="T639" s="7"/>
      <c r="U639" s="35">
        <v>39550.18907611227</v>
      </c>
    </row>
    <row r="640" spans="1:21">
      <c r="A640">
        <v>22</v>
      </c>
      <c r="B640" t="s">
        <v>160</v>
      </c>
      <c r="C640" t="s">
        <v>346</v>
      </c>
      <c r="D640">
        <v>3</v>
      </c>
      <c r="E640" s="6">
        <v>66064.804000000004</v>
      </c>
      <c r="F640">
        <v>2017</v>
      </c>
      <c r="G640" s="6">
        <v>81.168000000000006</v>
      </c>
      <c r="H640" s="6">
        <v>7.1032733917236328</v>
      </c>
      <c r="I640" s="7">
        <v>10.2506504058838</v>
      </c>
      <c r="J640" s="8">
        <v>10.987739866720693</v>
      </c>
      <c r="K640" s="9">
        <v>77.17049266243464</v>
      </c>
      <c r="L640" s="8">
        <v>54.655884925623333</v>
      </c>
      <c r="M640" s="8">
        <v>24.324118811577456</v>
      </c>
      <c r="N640" s="10">
        <v>2.2469831424934901</v>
      </c>
      <c r="O640" s="10" t="s">
        <v>1672</v>
      </c>
      <c r="P640" s="14">
        <v>49.043855989852723</v>
      </c>
      <c r="Q640" s="45">
        <v>3</v>
      </c>
      <c r="R640" s="7">
        <v>3.3013929360762995</v>
      </c>
      <c r="S640" s="7"/>
      <c r="T640" s="7"/>
      <c r="U640" s="35">
        <v>46104.055396990829</v>
      </c>
    </row>
    <row r="641" spans="1:21">
      <c r="A641">
        <v>23</v>
      </c>
      <c r="B641" t="s">
        <v>127</v>
      </c>
      <c r="C641" t="s">
        <v>313</v>
      </c>
      <c r="D641">
        <v>8</v>
      </c>
      <c r="E641" s="6">
        <v>106738.501</v>
      </c>
      <c r="F641">
        <v>2017</v>
      </c>
      <c r="G641" s="6">
        <v>71.516000000000005</v>
      </c>
      <c r="H641" s="6">
        <v>5.5942702293395996</v>
      </c>
      <c r="I641" s="7">
        <v>2.1059038639068599</v>
      </c>
      <c r="J641" s="8">
        <v>9.4787367043366597</v>
      </c>
      <c r="K641" s="9">
        <v>58.65590425473458</v>
      </c>
      <c r="L641" s="8">
        <v>36.141296517923273</v>
      </c>
      <c r="M641" s="8">
        <v>16.179372269600517</v>
      </c>
      <c r="N641" s="10">
        <v>2.2337885497467225</v>
      </c>
      <c r="O641" s="10" t="s">
        <v>1673</v>
      </c>
      <c r="P641" s="14">
        <v>48.755863750712415</v>
      </c>
      <c r="Q641" s="45">
        <v>1</v>
      </c>
      <c r="R641" s="7">
        <v>3.3013929360762995</v>
      </c>
      <c r="S641" s="7"/>
      <c r="T641" s="7"/>
      <c r="U641" s="35">
        <v>8001.7564800614336</v>
      </c>
    </row>
    <row r="642" spans="1:21">
      <c r="A642">
        <v>24</v>
      </c>
      <c r="B642" t="s">
        <v>107</v>
      </c>
      <c r="C642" t="s">
        <v>293</v>
      </c>
      <c r="D642">
        <v>7</v>
      </c>
      <c r="E642" s="6">
        <v>3180.5059999999999</v>
      </c>
      <c r="F642">
        <v>2017</v>
      </c>
      <c r="G642" s="6">
        <v>70.516000000000005</v>
      </c>
      <c r="H642" s="6">
        <v>5.3255305290222168</v>
      </c>
      <c r="I642" s="7">
        <v>1.17589819431305</v>
      </c>
      <c r="J642" s="8">
        <v>9.2099970040192769</v>
      </c>
      <c r="K642" s="9">
        <v>56.195975807731408</v>
      </c>
      <c r="L642" s="8">
        <v>33.681368070920101</v>
      </c>
      <c r="M642" s="8">
        <v>15.249366600006706</v>
      </c>
      <c r="N642" s="10">
        <v>2.2087060370694536</v>
      </c>
      <c r="O642" s="10" t="s">
        <v>1674</v>
      </c>
      <c r="P642" s="14">
        <v>48.208399412265031</v>
      </c>
      <c r="Q642" s="45">
        <v>1</v>
      </c>
      <c r="R642" s="7">
        <v>3.3013929360762995</v>
      </c>
      <c r="S642" s="7"/>
      <c r="T642" s="7"/>
      <c r="U642" s="35">
        <v>11464.018153554565</v>
      </c>
    </row>
    <row r="643" spans="1:21">
      <c r="A643">
        <v>25</v>
      </c>
      <c r="B643" t="s">
        <v>82</v>
      </c>
      <c r="C643" t="s">
        <v>268</v>
      </c>
      <c r="D643">
        <v>4</v>
      </c>
      <c r="E643" s="6">
        <v>8309.2569999999996</v>
      </c>
      <c r="F643">
        <v>2017</v>
      </c>
      <c r="G643" s="6">
        <v>82.718999999999994</v>
      </c>
      <c r="H643" s="6">
        <v>7.3310360908508301</v>
      </c>
      <c r="I643" s="7">
        <v>12.4198999404907</v>
      </c>
      <c r="J643" s="8">
        <v>11.21550256584789</v>
      </c>
      <c r="K643" s="9">
        <v>80.275325173537269</v>
      </c>
      <c r="L643" s="8">
        <v>57.760717436725962</v>
      </c>
      <c r="M643" s="8">
        <v>26.493368346184354</v>
      </c>
      <c r="N643" s="10">
        <v>2.1801953108406775</v>
      </c>
      <c r="O643" s="10" t="s">
        <v>1675</v>
      </c>
      <c r="P643" s="14">
        <v>47.586109051074985</v>
      </c>
      <c r="Q643" s="45">
        <v>3</v>
      </c>
      <c r="R643" s="7">
        <v>3.3013929360762995</v>
      </c>
      <c r="S643" s="7"/>
      <c r="T643" s="7"/>
      <c r="U643" s="35">
        <v>39448.139145816232</v>
      </c>
    </row>
    <row r="644" spans="1:21">
      <c r="A644">
        <v>26</v>
      </c>
      <c r="B644" t="s">
        <v>20</v>
      </c>
      <c r="C644" t="s">
        <v>206</v>
      </c>
      <c r="D644">
        <v>4</v>
      </c>
      <c r="E644" s="6">
        <v>41136.546000000002</v>
      </c>
      <c r="F644">
        <v>2017</v>
      </c>
      <c r="G644" s="6">
        <v>75.742999999999995</v>
      </c>
      <c r="H644" s="6">
        <v>5.2489123344421387</v>
      </c>
      <c r="I644" s="7">
        <v>3.11137747764587</v>
      </c>
      <c r="J644" s="8">
        <v>9.1333788094391988</v>
      </c>
      <c r="K644" s="9">
        <v>59.859354856358344</v>
      </c>
      <c r="L644" s="8">
        <v>37.344747119547037</v>
      </c>
      <c r="M644" s="8">
        <v>17.184845883339527</v>
      </c>
      <c r="N644" s="10">
        <v>2.1731208631758672</v>
      </c>
      <c r="O644" s="10" t="s">
        <v>1676</v>
      </c>
      <c r="P644" s="14">
        <v>47.431698372187697</v>
      </c>
      <c r="Q644" s="45">
        <v>1</v>
      </c>
      <c r="R644" s="7">
        <v>3.3013929360762995</v>
      </c>
      <c r="S644" s="7"/>
      <c r="T644" s="7"/>
      <c r="U644" s="35">
        <v>11809.483033384611</v>
      </c>
    </row>
    <row r="645" spans="1:21">
      <c r="A645">
        <v>27</v>
      </c>
      <c r="B645" t="s">
        <v>131</v>
      </c>
      <c r="C645" t="s">
        <v>317</v>
      </c>
      <c r="D645">
        <v>7</v>
      </c>
      <c r="E645" s="6">
        <v>19698.852999999999</v>
      </c>
      <c r="F645">
        <v>2017</v>
      </c>
      <c r="G645" s="6">
        <v>75.951999999999998</v>
      </c>
      <c r="H645" s="6">
        <v>6.08990478515625</v>
      </c>
      <c r="I645" s="7">
        <v>5.7966408729553196</v>
      </c>
      <c r="J645" s="8">
        <v>9.9743712601533101</v>
      </c>
      <c r="K645" s="9">
        <v>65.551525426694269</v>
      </c>
      <c r="L645" s="8">
        <v>43.036917689882962</v>
      </c>
      <c r="M645" s="8">
        <v>19.870109278648975</v>
      </c>
      <c r="N645" s="10">
        <v>2.1659124812226076</v>
      </c>
      <c r="O645" s="10" t="s">
        <v>1677</v>
      </c>
      <c r="P645" s="14">
        <v>47.27436437187864</v>
      </c>
      <c r="Q645" s="45">
        <v>2</v>
      </c>
      <c r="R645" s="7">
        <v>3.3013929360762995</v>
      </c>
      <c r="S645" s="7"/>
      <c r="T645" s="7"/>
      <c r="U645" s="35">
        <v>26943.347737832348</v>
      </c>
    </row>
    <row r="646" spans="1:21">
      <c r="A646">
        <v>28</v>
      </c>
      <c r="B646" t="s">
        <v>84</v>
      </c>
      <c r="C646" t="s">
        <v>270</v>
      </c>
      <c r="D646">
        <v>1</v>
      </c>
      <c r="E646" s="6">
        <v>2808.3760000000002</v>
      </c>
      <c r="F646">
        <v>2017</v>
      </c>
      <c r="G646" s="6">
        <v>71.911000000000001</v>
      </c>
      <c r="H646" s="6">
        <v>5.8897590637207031</v>
      </c>
      <c r="I646" s="7">
        <v>3.8148078918457</v>
      </c>
      <c r="J646" s="8">
        <v>9.7742255387177632</v>
      </c>
      <c r="K646" s="9">
        <v>60.818505372600818</v>
      </c>
      <c r="L646" s="8">
        <v>38.303897635789511</v>
      </c>
      <c r="M646" s="8">
        <v>17.888276297539356</v>
      </c>
      <c r="N646" s="10">
        <v>2.1412849957521312</v>
      </c>
      <c r="O646" s="10" t="s">
        <v>1678</v>
      </c>
      <c r="P646" s="14">
        <v>46.736831700642888</v>
      </c>
      <c r="Q646" s="45">
        <v>2</v>
      </c>
      <c r="R646" s="7">
        <v>3.3013929360762995</v>
      </c>
      <c r="S646" s="7"/>
      <c r="T646" s="7"/>
      <c r="U646" s="35">
        <v>9984.577117370256</v>
      </c>
    </row>
    <row r="647" spans="1:21">
      <c r="A647">
        <v>29</v>
      </c>
      <c r="B647" t="s">
        <v>63</v>
      </c>
      <c r="C647" t="s">
        <v>249</v>
      </c>
      <c r="D647">
        <v>3</v>
      </c>
      <c r="E647" s="6">
        <v>5508.14</v>
      </c>
      <c r="F647">
        <v>2017</v>
      </c>
      <c r="G647" s="6">
        <v>81.498000000000005</v>
      </c>
      <c r="H647" s="6">
        <v>7.7882518768310547</v>
      </c>
      <c r="I647" s="7">
        <v>13.9054155349731</v>
      </c>
      <c r="J647" s="8">
        <v>11.672718351828115</v>
      </c>
      <c r="K647" s="9">
        <v>82.314627383164776</v>
      </c>
      <c r="L647" s="8">
        <v>59.800019646353469</v>
      </c>
      <c r="M647" s="8">
        <v>27.978883940666755</v>
      </c>
      <c r="N647" s="10">
        <v>2.1373268416698825</v>
      </c>
      <c r="O647" s="10" t="s">
        <v>1679</v>
      </c>
      <c r="P647" s="14">
        <v>46.650438912408603</v>
      </c>
      <c r="Q647" s="45">
        <v>3</v>
      </c>
      <c r="R647" s="7">
        <v>3.3013929360762995</v>
      </c>
      <c r="S647" s="7"/>
      <c r="T647" s="7"/>
      <c r="U647" s="35">
        <v>47570.133583848008</v>
      </c>
    </row>
    <row r="648" spans="1:21">
      <c r="A648">
        <v>30</v>
      </c>
      <c r="B648" t="s">
        <v>83</v>
      </c>
      <c r="C648" t="s">
        <v>269</v>
      </c>
      <c r="D648">
        <v>3</v>
      </c>
      <c r="E648" s="6">
        <v>60004.031999999999</v>
      </c>
      <c r="F648">
        <v>2017</v>
      </c>
      <c r="G648" s="6">
        <v>82.727999999999994</v>
      </c>
      <c r="H648" s="6">
        <v>6.1988701820373535</v>
      </c>
      <c r="I648" s="7">
        <v>9.1979017257690394</v>
      </c>
      <c r="J648" s="8">
        <v>10.083336657034414</v>
      </c>
      <c r="K648" s="9">
        <v>72.179663223129495</v>
      </c>
      <c r="L648" s="8">
        <v>49.665055486318188</v>
      </c>
      <c r="M648" s="8">
        <v>23.271370131462696</v>
      </c>
      <c r="N648" s="10">
        <v>2.1341698063222951</v>
      </c>
      <c r="O648" s="10" t="s">
        <v>1680</v>
      </c>
      <c r="P648" s="14">
        <v>46.581531770199192</v>
      </c>
      <c r="Q648" s="45">
        <v>3</v>
      </c>
      <c r="R648" s="7">
        <v>3.3013929360762995</v>
      </c>
      <c r="S648" s="7"/>
      <c r="T648" s="7"/>
      <c r="U648" s="35">
        <v>41581.12079054799</v>
      </c>
    </row>
    <row r="649" spans="1:21">
      <c r="A649">
        <v>31</v>
      </c>
      <c r="B649" t="s">
        <v>110</v>
      </c>
      <c r="C649" t="s">
        <v>296</v>
      </c>
      <c r="D649">
        <v>4</v>
      </c>
      <c r="E649" s="6">
        <v>35528.114999999998</v>
      </c>
      <c r="F649">
        <v>2017</v>
      </c>
      <c r="G649" s="6">
        <v>73.66</v>
      </c>
      <c r="H649" s="6">
        <v>5.3124828338623047</v>
      </c>
      <c r="I649" s="7">
        <v>3.0448522567749001</v>
      </c>
      <c r="J649" s="8">
        <v>9.1969493088593648</v>
      </c>
      <c r="K649" s="9">
        <v>58.618346823991516</v>
      </c>
      <c r="L649" s="8">
        <v>36.103739087180209</v>
      </c>
      <c r="M649" s="8">
        <v>17.118320662468555</v>
      </c>
      <c r="N649" s="10">
        <v>2.1090701476539495</v>
      </c>
      <c r="O649" s="10" t="s">
        <v>1681</v>
      </c>
      <c r="P649" s="14">
        <v>46.033693194179094</v>
      </c>
      <c r="Q649" s="45">
        <v>1</v>
      </c>
      <c r="R649" s="7">
        <v>3.3013929360762995</v>
      </c>
      <c r="S649" s="7"/>
      <c r="T649" s="7"/>
      <c r="U649" s="35">
        <v>7921.619140625</v>
      </c>
    </row>
    <row r="650" spans="1:21">
      <c r="A650">
        <v>32</v>
      </c>
      <c r="B650" t="s">
        <v>93</v>
      </c>
      <c r="C650" t="s">
        <v>279</v>
      </c>
      <c r="D650">
        <v>4</v>
      </c>
      <c r="E650" s="6">
        <v>6109.2520000000004</v>
      </c>
      <c r="F650">
        <v>2017</v>
      </c>
      <c r="G650" s="6">
        <v>79.653999999999996</v>
      </c>
      <c r="H650" s="6">
        <v>5.1539897918701172</v>
      </c>
      <c r="I650" s="7">
        <v>4.81323194503784</v>
      </c>
      <c r="J650" s="8">
        <v>9.0384562668671773</v>
      </c>
      <c r="K650" s="9">
        <v>62.295963837868769</v>
      </c>
      <c r="L650" s="8">
        <v>39.781356101057462</v>
      </c>
      <c r="M650" s="8">
        <v>18.886700350731495</v>
      </c>
      <c r="N650" s="10">
        <v>2.1063158393105286</v>
      </c>
      <c r="O650" s="10" t="s">
        <v>1682</v>
      </c>
      <c r="P650" s="14">
        <v>45.973576186983173</v>
      </c>
      <c r="Q650" s="45">
        <v>2</v>
      </c>
      <c r="R650" s="7">
        <v>3.3013929360762995</v>
      </c>
      <c r="S650" s="7"/>
      <c r="T650" s="7"/>
      <c r="U650" s="35">
        <v>17808.076885992024</v>
      </c>
    </row>
    <row r="651" spans="1:21">
      <c r="A651">
        <v>33</v>
      </c>
      <c r="B651" t="s">
        <v>129</v>
      </c>
      <c r="C651" t="s">
        <v>315</v>
      </c>
      <c r="D651">
        <v>3</v>
      </c>
      <c r="E651" s="6">
        <v>10307.530000000001</v>
      </c>
      <c r="F651">
        <v>2017</v>
      </c>
      <c r="G651" s="6">
        <v>81.498000000000005</v>
      </c>
      <c r="H651" s="6">
        <v>5.7114992141723633</v>
      </c>
      <c r="I651" s="7">
        <v>7.4503402709960902</v>
      </c>
      <c r="J651" s="8">
        <v>9.5959656891694234</v>
      </c>
      <c r="K651" s="9">
        <v>67.669613561943535</v>
      </c>
      <c r="L651" s="8">
        <v>45.155005825132228</v>
      </c>
      <c r="M651" s="8">
        <v>21.523808676689747</v>
      </c>
      <c r="N651" s="10">
        <v>2.0979096452402048</v>
      </c>
      <c r="O651" s="10" t="s">
        <v>1683</v>
      </c>
      <c r="P651" s="14">
        <v>45.790098098691772</v>
      </c>
      <c r="Q651" s="45">
        <v>3</v>
      </c>
      <c r="R651" s="7">
        <v>3.3013929360762995</v>
      </c>
      <c r="S651" s="7"/>
      <c r="T651" s="7"/>
      <c r="U651" s="35">
        <v>33044.716738747928</v>
      </c>
    </row>
    <row r="652" spans="1:21">
      <c r="A652">
        <v>34</v>
      </c>
      <c r="B652" t="s">
        <v>56</v>
      </c>
      <c r="C652" t="s">
        <v>242</v>
      </c>
      <c r="D652">
        <v>1</v>
      </c>
      <c r="E652" s="6">
        <v>10647.244000000001</v>
      </c>
      <c r="F652">
        <v>2017</v>
      </c>
      <c r="G652" s="6">
        <v>73.063000000000002</v>
      </c>
      <c r="H652" s="6">
        <v>5.6052026748657227</v>
      </c>
      <c r="I652" s="7">
        <v>3.80475902557373</v>
      </c>
      <c r="J652" s="8">
        <v>9.4896691498627828</v>
      </c>
      <c r="K652" s="9">
        <v>59.993835888202888</v>
      </c>
      <c r="L652" s="8">
        <v>37.479228151391581</v>
      </c>
      <c r="M652" s="8">
        <v>17.878227431267387</v>
      </c>
      <c r="N652" s="10">
        <v>2.0963615266379168</v>
      </c>
      <c r="O652" s="10" t="s">
        <v>1684</v>
      </c>
      <c r="P652" s="14">
        <v>45.75630803398235</v>
      </c>
      <c r="Q652" s="45">
        <v>2</v>
      </c>
      <c r="R652" s="7">
        <v>3.3013929360762995</v>
      </c>
      <c r="S652" s="7"/>
      <c r="T652" s="7"/>
      <c r="U652" s="35">
        <v>16524.53384205867</v>
      </c>
    </row>
    <row r="653" spans="1:21">
      <c r="A653">
        <v>35</v>
      </c>
      <c r="B653" t="s">
        <v>81</v>
      </c>
      <c r="C653" t="s">
        <v>267</v>
      </c>
      <c r="D653">
        <v>3</v>
      </c>
      <c r="E653" s="6">
        <v>4771.8540000000003</v>
      </c>
      <c r="F653">
        <v>2017</v>
      </c>
      <c r="G653" s="6">
        <v>81.917000000000002</v>
      </c>
      <c r="H653" s="6">
        <v>7.0601553916931152</v>
      </c>
      <c r="I653" s="7">
        <v>12.3113565444946</v>
      </c>
      <c r="J653" s="8">
        <v>10.944621866690175</v>
      </c>
      <c r="K653" s="9">
        <v>77.576978278456991</v>
      </c>
      <c r="L653" s="8">
        <v>55.062370541645684</v>
      </c>
      <c r="M653" s="8">
        <v>26.384824950188257</v>
      </c>
      <c r="N653" s="10">
        <v>2.0868954274132037</v>
      </c>
      <c r="O653" s="10" t="s">
        <v>1685</v>
      </c>
      <c r="P653" s="14">
        <v>45.549695888843026</v>
      </c>
      <c r="Q653" s="45">
        <v>3</v>
      </c>
      <c r="R653" s="7">
        <v>3.3013929360762995</v>
      </c>
      <c r="S653" s="7"/>
      <c r="T653" s="7"/>
      <c r="U653" s="35">
        <v>77968.629852554324</v>
      </c>
    </row>
    <row r="654" spans="1:21">
      <c r="A654">
        <v>36</v>
      </c>
      <c r="B654" t="s">
        <v>54</v>
      </c>
      <c r="C654" t="s">
        <v>240</v>
      </c>
      <c r="D654">
        <v>7</v>
      </c>
      <c r="E654" s="6">
        <v>10531.305</v>
      </c>
      <c r="F654">
        <v>2017</v>
      </c>
      <c r="G654" s="6">
        <v>78.956000000000003</v>
      </c>
      <c r="H654" s="6">
        <v>6.7895679473876953</v>
      </c>
      <c r="I654" s="7">
        <v>10.152046203613301</v>
      </c>
      <c r="J654" s="8">
        <v>10.674034422384755</v>
      </c>
      <c r="K654" s="9">
        <v>72.924220611815016</v>
      </c>
      <c r="L654" s="8">
        <v>50.40961287500371</v>
      </c>
      <c r="M654" s="8">
        <v>24.225514609306956</v>
      </c>
      <c r="N654" s="10">
        <v>2.0808479690927744</v>
      </c>
      <c r="O654" s="10" t="s">
        <v>1686</v>
      </c>
      <c r="P654" s="14">
        <v>45.417700828727604</v>
      </c>
      <c r="Q654" s="45">
        <v>3</v>
      </c>
      <c r="R654" s="7">
        <v>3.3013929360762995</v>
      </c>
      <c r="S654" s="7"/>
      <c r="T654" s="7"/>
      <c r="U654" s="35">
        <v>38415.109375</v>
      </c>
    </row>
    <row r="655" spans="1:21">
      <c r="A655">
        <v>37</v>
      </c>
      <c r="B655" t="s">
        <v>24</v>
      </c>
      <c r="C655" t="s">
        <v>210</v>
      </c>
      <c r="D655">
        <v>3</v>
      </c>
      <c r="E655" s="6">
        <v>8797.4959999999992</v>
      </c>
      <c r="F655">
        <v>2017</v>
      </c>
      <c r="G655" s="6">
        <v>81.638999999999996</v>
      </c>
      <c r="H655" s="6">
        <v>7.2937278747558594</v>
      </c>
      <c r="I655" s="7">
        <v>13.2285051345825</v>
      </c>
      <c r="J655" s="8">
        <v>11.178194349752919</v>
      </c>
      <c r="K655" s="9">
        <v>78.963682104859942</v>
      </c>
      <c r="L655" s="8">
        <v>56.449074368048635</v>
      </c>
      <c r="M655" s="8">
        <v>27.301973540276158</v>
      </c>
      <c r="N655" s="10">
        <v>2.067582194553605</v>
      </c>
      <c r="O655" s="10" t="s">
        <v>1687</v>
      </c>
      <c r="P655" s="14">
        <v>45.12815493771086</v>
      </c>
      <c r="Q655" s="45">
        <v>3</v>
      </c>
      <c r="R655" s="7">
        <v>3.3013929360762995</v>
      </c>
      <c r="S655" s="7"/>
      <c r="T655" s="7"/>
      <c r="U655" s="35">
        <v>54172.98678882535</v>
      </c>
    </row>
    <row r="656" spans="1:21">
      <c r="A656">
        <v>38</v>
      </c>
      <c r="B656" t="s">
        <v>166</v>
      </c>
      <c r="C656" t="s">
        <v>352</v>
      </c>
      <c r="D656">
        <v>8</v>
      </c>
      <c r="E656" s="6">
        <v>94033.047999999995</v>
      </c>
      <c r="F656">
        <v>2017</v>
      </c>
      <c r="G656" s="6">
        <v>73.962999999999994</v>
      </c>
      <c r="H656" s="6">
        <v>5.1752786636352539</v>
      </c>
      <c r="I656" s="7">
        <v>3.0865819454193102</v>
      </c>
      <c r="J656" s="8">
        <v>9.059745138632314</v>
      </c>
      <c r="K656" s="9">
        <v>57.98138133380133</v>
      </c>
      <c r="L656" s="8">
        <v>35.466773596990024</v>
      </c>
      <c r="M656" s="8">
        <v>17.160050351112968</v>
      </c>
      <c r="N656" s="10">
        <v>2.0668222336940705</v>
      </c>
      <c r="O656" s="10" t="s">
        <v>1688</v>
      </c>
      <c r="P656" s="14">
        <v>45.111567625484042</v>
      </c>
      <c r="Q656" s="45">
        <v>1</v>
      </c>
      <c r="R656" s="7">
        <v>3.3013929360762995</v>
      </c>
      <c r="S656" s="7"/>
      <c r="T656" s="7"/>
      <c r="U656" s="35">
        <v>9050.6885338620359</v>
      </c>
    </row>
    <row r="657" spans="1:21">
      <c r="A657">
        <v>39</v>
      </c>
      <c r="B657" t="s">
        <v>21</v>
      </c>
      <c r="C657" t="s">
        <v>207</v>
      </c>
      <c r="D657">
        <v>1</v>
      </c>
      <c r="E657" s="6">
        <v>44054.616000000002</v>
      </c>
      <c r="F657">
        <v>2017</v>
      </c>
      <c r="G657" s="6">
        <v>76.832999999999998</v>
      </c>
      <c r="H657" s="6">
        <v>6.039330005645752</v>
      </c>
      <c r="I657" s="7">
        <v>7.09385442733765</v>
      </c>
      <c r="J657" s="8">
        <v>9.9237964806428121</v>
      </c>
      <c r="K657" s="9">
        <v>65.975653214873844</v>
      </c>
      <c r="L657" s="8">
        <v>43.461045478062537</v>
      </c>
      <c r="M657" s="8">
        <v>21.167322833031307</v>
      </c>
      <c r="N657" s="10">
        <v>2.0532140895135873</v>
      </c>
      <c r="O657" s="10" t="s">
        <v>1689</v>
      </c>
      <c r="P657" s="14">
        <v>44.81454899154086</v>
      </c>
      <c r="Q657" s="45">
        <v>3</v>
      </c>
      <c r="R657" s="7">
        <v>3.3013929360762995</v>
      </c>
      <c r="S657" s="7"/>
      <c r="T657" s="7"/>
      <c r="U657" s="35">
        <v>23597.117752839007</v>
      </c>
    </row>
    <row r="658" spans="1:21">
      <c r="A658">
        <v>40</v>
      </c>
      <c r="B658" t="s">
        <v>67</v>
      </c>
      <c r="C658" t="s">
        <v>253</v>
      </c>
      <c r="D658">
        <v>3</v>
      </c>
      <c r="E658" s="6">
        <v>82624.373999999996</v>
      </c>
      <c r="F658">
        <v>2017</v>
      </c>
      <c r="G658" s="6">
        <v>80.944000000000003</v>
      </c>
      <c r="H658" s="6">
        <v>7.0743246078491211</v>
      </c>
      <c r="I658" s="7">
        <v>12.3673105239868</v>
      </c>
      <c r="J658" s="8">
        <v>10.958791082846181</v>
      </c>
      <c r="K658" s="9">
        <v>76.754768929234132</v>
      </c>
      <c r="L658" s="8">
        <v>54.240161192422825</v>
      </c>
      <c r="M658" s="8">
        <v>26.440778929680455</v>
      </c>
      <c r="N658" s="10">
        <v>2.0513828785708292</v>
      </c>
      <c r="O658" s="10" t="s">
        <v>1690</v>
      </c>
      <c r="P658" s="14">
        <v>44.774580001980929</v>
      </c>
      <c r="Q658" s="45">
        <v>3</v>
      </c>
      <c r="R658" s="7">
        <v>3.3013929360762995</v>
      </c>
      <c r="S658" s="7"/>
      <c r="T658" s="7"/>
      <c r="U658" s="35">
        <v>53071.455569991325</v>
      </c>
    </row>
    <row r="659" spans="1:21">
      <c r="A659">
        <v>41</v>
      </c>
      <c r="B659" t="s">
        <v>122</v>
      </c>
      <c r="C659" t="s">
        <v>308</v>
      </c>
      <c r="D659">
        <v>6</v>
      </c>
      <c r="E659" s="6">
        <v>216379.655</v>
      </c>
      <c r="F659">
        <v>2017</v>
      </c>
      <c r="G659" s="6">
        <v>66.296999999999997</v>
      </c>
      <c r="H659" s="6">
        <v>5.8308706283569336</v>
      </c>
      <c r="I659" s="7">
        <v>2.2927310466766402</v>
      </c>
      <c r="J659" s="8">
        <v>9.7153371033539937</v>
      </c>
      <c r="K659" s="9">
        <v>55.732664922219989</v>
      </c>
      <c r="L659" s="8">
        <v>33.218057185408682</v>
      </c>
      <c r="M659" s="8">
        <v>16.366199452370296</v>
      </c>
      <c r="N659" s="10">
        <v>2.0296744691448665</v>
      </c>
      <c r="O659" s="10" t="s">
        <v>1691</v>
      </c>
      <c r="P659" s="14">
        <v>44.300760645920157</v>
      </c>
      <c r="Q659" s="45">
        <v>1</v>
      </c>
      <c r="R659" s="7">
        <v>3.3013929360762995</v>
      </c>
      <c r="S659" s="7"/>
      <c r="T659" s="7"/>
      <c r="U659" s="35">
        <v>4891.7197739323819</v>
      </c>
    </row>
    <row r="660" spans="1:21">
      <c r="A660">
        <v>42</v>
      </c>
      <c r="B660" t="s">
        <v>163</v>
      </c>
      <c r="C660" t="s">
        <v>349</v>
      </c>
      <c r="D660">
        <v>7</v>
      </c>
      <c r="E660" s="6">
        <v>31945.682000000001</v>
      </c>
      <c r="F660">
        <v>2017</v>
      </c>
      <c r="G660" s="6">
        <v>71.010000000000005</v>
      </c>
      <c r="H660" s="6">
        <v>6.42144775390625</v>
      </c>
      <c r="I660" s="7">
        <v>6.1328086853027299</v>
      </c>
      <c r="J660" s="8">
        <v>10.30591422890331</v>
      </c>
      <c r="K660" s="9">
        <v>63.323381043096838</v>
      </c>
      <c r="L660" s="8">
        <v>40.808773306285531</v>
      </c>
      <c r="M660" s="8">
        <v>20.206277090996387</v>
      </c>
      <c r="N660" s="10">
        <v>2.0196087147824624</v>
      </c>
      <c r="O660" s="10" t="s">
        <v>1692</v>
      </c>
      <c r="P660" s="14">
        <v>44.081060106987252</v>
      </c>
      <c r="Q660" s="45">
        <v>2</v>
      </c>
      <c r="R660" s="7">
        <v>3.3013929360762995</v>
      </c>
      <c r="S660" s="7"/>
      <c r="T660" s="7"/>
      <c r="U660" s="35">
        <v>6840.7098600170457</v>
      </c>
    </row>
    <row r="661" spans="1:21">
      <c r="A661">
        <v>43</v>
      </c>
      <c r="B661" t="s">
        <v>19</v>
      </c>
      <c r="C661" t="s">
        <v>205</v>
      </c>
      <c r="D661">
        <v>7</v>
      </c>
      <c r="E661" s="6">
        <v>2879.355</v>
      </c>
      <c r="F661">
        <v>2017</v>
      </c>
      <c r="G661" s="6">
        <v>79.046999999999997</v>
      </c>
      <c r="H661" s="6">
        <v>4.6395483016967773</v>
      </c>
      <c r="I661" s="7">
        <v>3.6776807308196999</v>
      </c>
      <c r="J661" s="8">
        <v>8.5240147766938374</v>
      </c>
      <c r="K661" s="9">
        <v>58.302562736982296</v>
      </c>
      <c r="L661" s="8">
        <v>35.787955000170989</v>
      </c>
      <c r="M661" s="8">
        <v>17.751149136513355</v>
      </c>
      <c r="N661" s="10">
        <v>2.0160922949239772</v>
      </c>
      <c r="O661" s="10" t="s">
        <v>1693</v>
      </c>
      <c r="P661" s="14">
        <v>44.004308846206527</v>
      </c>
      <c r="Q661" s="45">
        <v>2</v>
      </c>
      <c r="R661" s="7">
        <v>3.3013929360762995</v>
      </c>
      <c r="S661" s="7"/>
      <c r="T661" s="7"/>
      <c r="U661" s="35">
        <v>12770.991863440533</v>
      </c>
    </row>
    <row r="662" spans="1:21">
      <c r="A662">
        <v>44</v>
      </c>
      <c r="B662" t="s">
        <v>90</v>
      </c>
      <c r="C662" t="s">
        <v>276</v>
      </c>
      <c r="D662">
        <v>7</v>
      </c>
      <c r="E662" s="6">
        <v>6121.2610000000004</v>
      </c>
      <c r="F662">
        <v>2017</v>
      </c>
      <c r="G662" s="6">
        <v>70.587999999999994</v>
      </c>
      <c r="H662" s="6">
        <v>5.6295366287231445</v>
      </c>
      <c r="I662" s="7">
        <v>3.62190818786621</v>
      </c>
      <c r="J662" s="8">
        <v>9.5140031037202046</v>
      </c>
      <c r="K662" s="9">
        <v>58.110180526418318</v>
      </c>
      <c r="L662" s="8">
        <v>35.595572789607012</v>
      </c>
      <c r="M662" s="8">
        <v>17.695376593559867</v>
      </c>
      <c r="N662" s="10">
        <v>2.011574752388249</v>
      </c>
      <c r="O662" s="10" t="s">
        <v>1694</v>
      </c>
      <c r="P662" s="14">
        <v>43.905706546367099</v>
      </c>
      <c r="Q662" s="45">
        <v>2</v>
      </c>
      <c r="R662" s="7">
        <v>3.3013929360762995</v>
      </c>
      <c r="S662" s="7"/>
      <c r="T662" s="7"/>
      <c r="U662" s="35">
        <v>5046.691535490947</v>
      </c>
    </row>
    <row r="663" spans="1:21">
      <c r="A663">
        <v>45</v>
      </c>
      <c r="B663" t="s">
        <v>105</v>
      </c>
      <c r="C663" t="s">
        <v>291</v>
      </c>
      <c r="D663">
        <v>5</v>
      </c>
      <c r="E663" s="6">
        <v>1294.741</v>
      </c>
      <c r="F663">
        <v>2017</v>
      </c>
      <c r="G663" s="6">
        <v>74.881</v>
      </c>
      <c r="H663" s="6">
        <v>6.1741175651550293</v>
      </c>
      <c r="I663" s="7">
        <v>7.2742466926574698</v>
      </c>
      <c r="J663" s="8">
        <v>10.058584040152089</v>
      </c>
      <c r="K663" s="9">
        <v>65.172824517475632</v>
      </c>
      <c r="L663" s="8">
        <v>42.658216780664326</v>
      </c>
      <c r="M663" s="8">
        <v>21.347715098351127</v>
      </c>
      <c r="N663" s="10">
        <v>1.9982567962956934</v>
      </c>
      <c r="O663" s="10" t="s">
        <v>1695</v>
      </c>
      <c r="P663" s="14">
        <v>43.615021712853988</v>
      </c>
      <c r="Q663" s="45">
        <v>3</v>
      </c>
      <c r="R663" s="7">
        <v>3.3013929360762995</v>
      </c>
      <c r="S663" s="7"/>
      <c r="T663" s="7"/>
      <c r="U663" s="35">
        <v>22143.826549634472</v>
      </c>
    </row>
    <row r="664" spans="1:21">
      <c r="A664">
        <v>46</v>
      </c>
      <c r="B664" t="s">
        <v>116</v>
      </c>
      <c r="C664" t="s">
        <v>302</v>
      </c>
      <c r="D664">
        <v>2</v>
      </c>
      <c r="E664" s="6">
        <v>4746.2520000000004</v>
      </c>
      <c r="F664">
        <v>2017</v>
      </c>
      <c r="G664" s="6">
        <v>82.218999999999994</v>
      </c>
      <c r="H664" s="6">
        <v>7.3271827697753906</v>
      </c>
      <c r="I664" s="7">
        <v>14.9907522201538</v>
      </c>
      <c r="J664" s="8">
        <v>11.211649244772451</v>
      </c>
      <c r="K664" s="9">
        <v>79.76268255329326</v>
      </c>
      <c r="L664" s="8">
        <v>57.248074816481953</v>
      </c>
      <c r="M664" s="8">
        <v>29.064220625847454</v>
      </c>
      <c r="N664" s="10">
        <v>1.9697096149060325</v>
      </c>
      <c r="O664" s="10" t="s">
        <v>1696</v>
      </c>
      <c r="P664" s="14">
        <v>42.991935661822438</v>
      </c>
      <c r="Q664" s="45">
        <v>3</v>
      </c>
      <c r="R664" s="7">
        <v>3.3013929360762995</v>
      </c>
      <c r="S664" s="7"/>
      <c r="T664" s="7"/>
      <c r="U664" s="35">
        <v>42204.745741266284</v>
      </c>
    </row>
    <row r="665" spans="1:21">
      <c r="A665">
        <v>47</v>
      </c>
      <c r="B665" t="s">
        <v>75</v>
      </c>
      <c r="C665" t="s">
        <v>261</v>
      </c>
      <c r="D665">
        <v>7</v>
      </c>
      <c r="E665" s="6">
        <v>9788.9410000000007</v>
      </c>
      <c r="F665">
        <v>2017</v>
      </c>
      <c r="G665" s="6">
        <v>76.004999999999995</v>
      </c>
      <c r="H665" s="6">
        <v>6.0650386810302734</v>
      </c>
      <c r="I665" s="7">
        <v>7.9361848831176802</v>
      </c>
      <c r="J665" s="8">
        <v>9.9495051560273335</v>
      </c>
      <c r="K665" s="9">
        <v>65.433733914152157</v>
      </c>
      <c r="L665" s="8">
        <v>42.91912617734085</v>
      </c>
      <c r="M665" s="8">
        <v>22.009653288811336</v>
      </c>
      <c r="N665" s="10">
        <v>1.9500137332539853</v>
      </c>
      <c r="O665" s="10" t="s">
        <v>1697</v>
      </c>
      <c r="P665" s="14">
        <v>42.562042813465659</v>
      </c>
      <c r="Q665" s="45">
        <v>3</v>
      </c>
      <c r="R665" s="7">
        <v>3.3013929360762995</v>
      </c>
      <c r="S665" s="7"/>
      <c r="T665" s="7"/>
      <c r="U665" s="35">
        <v>29496.163682474365</v>
      </c>
    </row>
    <row r="666" spans="1:21">
      <c r="A666">
        <v>48</v>
      </c>
      <c r="B666" t="s">
        <v>155</v>
      </c>
      <c r="C666" t="s">
        <v>341</v>
      </c>
      <c r="D666">
        <v>4</v>
      </c>
      <c r="E666" s="6">
        <v>82089.826000000001</v>
      </c>
      <c r="F666">
        <v>2017</v>
      </c>
      <c r="G666" s="6">
        <v>77.141000000000005</v>
      </c>
      <c r="H666" s="6">
        <v>5.607262134552002</v>
      </c>
      <c r="I666" s="7">
        <v>6.93495750427246</v>
      </c>
      <c r="J666" s="8">
        <v>9.4917286095490621</v>
      </c>
      <c r="K666" s="9">
        <v>63.356129164509781</v>
      </c>
      <c r="L666" s="8">
        <v>40.841521427698474</v>
      </c>
      <c r="M666" s="8">
        <v>21.008425909966117</v>
      </c>
      <c r="N666" s="10">
        <v>1.944054333376962</v>
      </c>
      <c r="O666" s="10" t="s">
        <v>1698</v>
      </c>
      <c r="P666" s="14">
        <v>42.43196976403889</v>
      </c>
      <c r="Q666" s="45">
        <v>3</v>
      </c>
      <c r="R666" s="7">
        <v>3.3013929360762995</v>
      </c>
      <c r="S666" s="7"/>
      <c r="T666" s="7"/>
      <c r="U666" s="35">
        <v>27582.832348690208</v>
      </c>
    </row>
    <row r="667" spans="1:21">
      <c r="A667">
        <v>49</v>
      </c>
      <c r="B667" t="s">
        <v>140</v>
      </c>
      <c r="C667" t="s">
        <v>326</v>
      </c>
      <c r="D667">
        <v>7</v>
      </c>
      <c r="E667" s="6">
        <v>2098.3919999999998</v>
      </c>
      <c r="F667">
        <v>2017</v>
      </c>
      <c r="G667" s="6">
        <v>81.070999999999998</v>
      </c>
      <c r="H667" s="6">
        <v>6.1668376922607422</v>
      </c>
      <c r="I667" s="7">
        <v>10.631040573120099</v>
      </c>
      <c r="J667" s="8">
        <v>10.051304167257802</v>
      </c>
      <c r="K667" s="9">
        <v>70.509235272508391</v>
      </c>
      <c r="L667" s="8">
        <v>47.994627535697084</v>
      </c>
      <c r="M667" s="8">
        <v>24.704508978813756</v>
      </c>
      <c r="N667" s="10">
        <v>1.9427476812778028</v>
      </c>
      <c r="O667" s="10" t="s">
        <v>1699</v>
      </c>
      <c r="P667" s="14">
        <v>42.403450076388324</v>
      </c>
      <c r="Q667" s="45">
        <v>3</v>
      </c>
      <c r="R667" s="7">
        <v>3.3013929360762995</v>
      </c>
      <c r="S667" s="7"/>
      <c r="T667" s="7"/>
      <c r="U667" s="35">
        <v>36507.553041653104</v>
      </c>
    </row>
    <row r="668" spans="1:21">
      <c r="A668">
        <v>50</v>
      </c>
      <c r="B668" t="s">
        <v>68</v>
      </c>
      <c r="C668" t="s">
        <v>254</v>
      </c>
      <c r="D668">
        <v>5</v>
      </c>
      <c r="E668" s="6">
        <v>30222.261999999999</v>
      </c>
      <c r="F668">
        <v>2017</v>
      </c>
      <c r="G668" s="6">
        <v>64.013000000000005</v>
      </c>
      <c r="H668" s="6">
        <v>5.4813108444213867</v>
      </c>
      <c r="I668" s="7">
        <v>1.1227841377258301</v>
      </c>
      <c r="J668" s="8">
        <v>9.3657773194184468</v>
      </c>
      <c r="K668" s="9">
        <v>51.876428363435551</v>
      </c>
      <c r="L668" s="8">
        <v>29.361820626624244</v>
      </c>
      <c r="M668" s="8">
        <v>15.196252543419487</v>
      </c>
      <c r="N668" s="10">
        <v>1.9321750900579069</v>
      </c>
      <c r="O668" s="10" t="s">
        <v>1700</v>
      </c>
      <c r="P668" s="14">
        <v>42.172687045094399</v>
      </c>
      <c r="Q668" s="45">
        <v>1</v>
      </c>
      <c r="R668" s="7">
        <v>3.3013929360762995</v>
      </c>
      <c r="S668" s="7"/>
      <c r="T668" s="7"/>
      <c r="U668" s="35">
        <v>4929.5679540512137</v>
      </c>
    </row>
    <row r="669" spans="1:21">
      <c r="A669">
        <v>51</v>
      </c>
      <c r="B669" t="s">
        <v>144</v>
      </c>
      <c r="C669" t="s">
        <v>330</v>
      </c>
      <c r="D669">
        <v>6</v>
      </c>
      <c r="E669" s="6">
        <v>21506.812999999998</v>
      </c>
      <c r="F669">
        <v>2017</v>
      </c>
      <c r="G669" s="6">
        <v>75.403000000000006</v>
      </c>
      <c r="H669" s="6">
        <v>4.3309454917907715</v>
      </c>
      <c r="I669" s="7">
        <v>2.0745198726653999</v>
      </c>
      <c r="J669" s="8">
        <v>8.2154119667878316</v>
      </c>
      <c r="K669" s="9">
        <v>53.601387314101032</v>
      </c>
      <c r="L669" s="8">
        <v>31.086779577289725</v>
      </c>
      <c r="M669" s="8">
        <v>16.147988278359058</v>
      </c>
      <c r="N669" s="10">
        <v>1.9251177943292841</v>
      </c>
      <c r="O669" s="10" t="s">
        <v>1701</v>
      </c>
      <c r="P669" s="14">
        <v>42.018650733540987</v>
      </c>
      <c r="Q669" s="45">
        <v>1</v>
      </c>
      <c r="R669" s="7">
        <v>3.3013929360762995</v>
      </c>
      <c r="S669" s="7"/>
      <c r="T669" s="7"/>
      <c r="U669" s="35">
        <v>13544.518985563836</v>
      </c>
    </row>
    <row r="670" spans="1:21">
      <c r="A670">
        <v>52</v>
      </c>
      <c r="B670" t="s">
        <v>147</v>
      </c>
      <c r="C670" t="s">
        <v>333</v>
      </c>
      <c r="D670">
        <v>3</v>
      </c>
      <c r="E670" s="6">
        <v>8451.6869999999999</v>
      </c>
      <c r="F670">
        <v>2017</v>
      </c>
      <c r="G670" s="6">
        <v>83.412000000000006</v>
      </c>
      <c r="H670" s="6">
        <v>7.4735932350158691</v>
      </c>
      <c r="I670" s="7">
        <v>16.976972579956101</v>
      </c>
      <c r="J670" s="8">
        <v>11.358059710012929</v>
      </c>
      <c r="K670" s="9">
        <v>81.976758366443448</v>
      </c>
      <c r="L670" s="8">
        <v>59.462150629632141</v>
      </c>
      <c r="M670" s="8">
        <v>31.050440985649757</v>
      </c>
      <c r="N670" s="10">
        <v>1.9150179109247791</v>
      </c>
      <c r="O670" s="10" t="s">
        <v>1702</v>
      </c>
      <c r="P670" s="14">
        <v>41.798205275879404</v>
      </c>
      <c r="Q670" s="45">
        <v>3</v>
      </c>
      <c r="R670" s="7">
        <v>3.3013929360762995</v>
      </c>
      <c r="S670" s="7"/>
      <c r="T670" s="7"/>
      <c r="U670" s="35">
        <v>68193.505494409445</v>
      </c>
    </row>
    <row r="671" spans="1:21">
      <c r="A671">
        <v>53</v>
      </c>
      <c r="B671" t="s">
        <v>162</v>
      </c>
      <c r="C671" t="s">
        <v>348</v>
      </c>
      <c r="D671">
        <v>1</v>
      </c>
      <c r="E671" s="6">
        <v>3422.2</v>
      </c>
      <c r="F671">
        <v>2017</v>
      </c>
      <c r="G671" s="6">
        <v>77.625</v>
      </c>
      <c r="H671" s="6">
        <v>6.3360099792480469</v>
      </c>
      <c r="I671" s="7">
        <v>10.1440696716309</v>
      </c>
      <c r="J671" s="8">
        <v>10.220476454245107</v>
      </c>
      <c r="K671" s="9">
        <v>68.64846236807611</v>
      </c>
      <c r="L671" s="8">
        <v>46.133854631264803</v>
      </c>
      <c r="M671" s="8">
        <v>24.217538077324555</v>
      </c>
      <c r="N671" s="10">
        <v>1.9049770659578731</v>
      </c>
      <c r="O671" s="10" t="s">
        <v>1703</v>
      </c>
      <c r="P671" s="14">
        <v>41.57904842273679</v>
      </c>
      <c r="Q671" s="45">
        <v>3</v>
      </c>
      <c r="R671" s="7">
        <v>3.3013929360762995</v>
      </c>
      <c r="S671" s="7"/>
      <c r="T671" s="7"/>
      <c r="U671" s="35">
        <v>23384.740188579475</v>
      </c>
    </row>
    <row r="672" spans="1:21">
      <c r="A672">
        <v>54</v>
      </c>
      <c r="B672" t="s">
        <v>52</v>
      </c>
      <c r="C672" t="s">
        <v>238</v>
      </c>
      <c r="D672">
        <v>7</v>
      </c>
      <c r="E672" s="6">
        <v>4192.4669999999996</v>
      </c>
      <c r="F672">
        <v>2017</v>
      </c>
      <c r="G672" s="6">
        <v>78.082999999999998</v>
      </c>
      <c r="H672" s="6">
        <v>5.3431658744812012</v>
      </c>
      <c r="I672" s="7">
        <v>6.8598318099975604</v>
      </c>
      <c r="J672" s="8">
        <v>9.2276323494782613</v>
      </c>
      <c r="K672" s="9">
        <v>62.345459852525096</v>
      </c>
      <c r="L672" s="8">
        <v>39.830852115713789</v>
      </c>
      <c r="M672" s="8">
        <v>20.933300215691219</v>
      </c>
      <c r="N672" s="10">
        <v>1.9027507227865252</v>
      </c>
      <c r="O672" s="10" t="s">
        <v>1704</v>
      </c>
      <c r="P672" s="14">
        <v>41.530455065797575</v>
      </c>
      <c r="Q672" s="45">
        <v>3</v>
      </c>
      <c r="R672" s="7">
        <v>3.3013929360762995</v>
      </c>
      <c r="S672" s="7"/>
      <c r="T672" s="7"/>
      <c r="U672" s="35">
        <v>27206.935714080377</v>
      </c>
    </row>
    <row r="673" spans="1:21">
      <c r="A673">
        <v>55</v>
      </c>
      <c r="B673" t="s">
        <v>128</v>
      </c>
      <c r="C673" t="s">
        <v>314</v>
      </c>
      <c r="D673">
        <v>7</v>
      </c>
      <c r="E673" s="6">
        <v>38532.811999999998</v>
      </c>
      <c r="F673">
        <v>2017</v>
      </c>
      <c r="G673" s="6">
        <v>77.721000000000004</v>
      </c>
      <c r="H673" s="6">
        <v>6.201268196105957</v>
      </c>
      <c r="I673" s="7">
        <v>9.8045797348022496</v>
      </c>
      <c r="J673" s="8">
        <v>10.085734671103017</v>
      </c>
      <c r="K673" s="9">
        <v>67.827213799062775</v>
      </c>
      <c r="L673" s="8">
        <v>45.312606062251469</v>
      </c>
      <c r="M673" s="8">
        <v>23.878048140495906</v>
      </c>
      <c r="N673" s="10">
        <v>1.8976679247665844</v>
      </c>
      <c r="O673" s="10" t="s">
        <v>1705</v>
      </c>
      <c r="P673" s="14">
        <v>41.419515197401921</v>
      </c>
      <c r="Q673" s="45">
        <v>3</v>
      </c>
      <c r="R673" s="7">
        <v>3.3013929360762995</v>
      </c>
      <c r="S673" s="7"/>
      <c r="T673" s="7"/>
      <c r="U673" s="35">
        <v>29958.120709207447</v>
      </c>
    </row>
    <row r="674" spans="1:21">
      <c r="A674">
        <v>56</v>
      </c>
      <c r="B674" t="s">
        <v>96</v>
      </c>
      <c r="C674" t="s">
        <v>282</v>
      </c>
      <c r="D674">
        <v>4</v>
      </c>
      <c r="E674" s="6">
        <v>6378.2610000000004</v>
      </c>
      <c r="F674">
        <v>2017</v>
      </c>
      <c r="G674" s="6">
        <v>72.481999999999999</v>
      </c>
      <c r="H674" s="6">
        <v>5.6468524932861328</v>
      </c>
      <c r="I674" s="7">
        <v>5.5840997695922896</v>
      </c>
      <c r="J674" s="8">
        <v>9.5313189682831929</v>
      </c>
      <c r="K674" s="9">
        <v>59.777979363288729</v>
      </c>
      <c r="L674" s="8">
        <v>37.263371626477422</v>
      </c>
      <c r="M674" s="8">
        <v>19.657568175285945</v>
      </c>
      <c r="N674" s="10">
        <v>1.8956246924442055</v>
      </c>
      <c r="O674" s="10" t="s">
        <v>1706</v>
      </c>
      <c r="P674" s="14">
        <v>41.374918515799159</v>
      </c>
      <c r="Q674" s="45">
        <v>2</v>
      </c>
      <c r="R674" s="7">
        <v>3.3013929360762995</v>
      </c>
      <c r="S674" s="7"/>
      <c r="T674" s="7"/>
      <c r="U674" s="35">
        <v>24212.910927091474</v>
      </c>
    </row>
    <row r="675" spans="1:21">
      <c r="A675">
        <v>57</v>
      </c>
      <c r="B675" t="s">
        <v>86</v>
      </c>
      <c r="C675" t="s">
        <v>272</v>
      </c>
      <c r="D675">
        <v>4</v>
      </c>
      <c r="E675" s="6">
        <v>10215.380999999999</v>
      </c>
      <c r="F675">
        <v>2017</v>
      </c>
      <c r="G675" s="6">
        <v>75.501999999999995</v>
      </c>
      <c r="H675" s="6">
        <v>4.8080825805664063</v>
      </c>
      <c r="I675" s="7">
        <v>4.1192440986633301</v>
      </c>
      <c r="J675" s="8">
        <v>8.6925490555634664</v>
      </c>
      <c r="K675" s="9">
        <v>56.788927275290447</v>
      </c>
      <c r="L675" s="8">
        <v>34.274319538479141</v>
      </c>
      <c r="M675" s="8">
        <v>18.192712504356987</v>
      </c>
      <c r="N675" s="10">
        <v>1.8839587296435734</v>
      </c>
      <c r="O675" s="10" t="s">
        <v>1707</v>
      </c>
      <c r="P675" s="14">
        <v>41.120290971534509</v>
      </c>
      <c r="Q675" s="45">
        <v>2</v>
      </c>
      <c r="R675" s="7">
        <v>3.3013929360762995</v>
      </c>
      <c r="S675" s="7"/>
      <c r="T675" s="7"/>
      <c r="U675" s="35">
        <v>9629.1029971275148</v>
      </c>
    </row>
    <row r="676" spans="1:21">
      <c r="A676">
        <v>58</v>
      </c>
      <c r="B676" t="s">
        <v>27</v>
      </c>
      <c r="C676" t="s">
        <v>213</v>
      </c>
      <c r="D676">
        <v>6</v>
      </c>
      <c r="E676" s="6">
        <v>161793.96400000001</v>
      </c>
      <c r="F676">
        <v>2017</v>
      </c>
      <c r="G676" s="6">
        <v>71.787999999999997</v>
      </c>
      <c r="H676" s="6">
        <v>4.3097710609436035</v>
      </c>
      <c r="I676" s="7">
        <v>1.01586449146271</v>
      </c>
      <c r="J676" s="8">
        <v>8.1942375359406636</v>
      </c>
      <c r="K676" s="9">
        <v>50.900079680004808</v>
      </c>
      <c r="L676" s="8">
        <v>28.385471943193501</v>
      </c>
      <c r="M676" s="8">
        <v>15.089332897156366</v>
      </c>
      <c r="N676" s="10">
        <v>1.8811614891565442</v>
      </c>
      <c r="O676" s="10" t="s">
        <v>1708</v>
      </c>
      <c r="P676" s="14">
        <v>41.059236904407591</v>
      </c>
      <c r="Q676" s="45">
        <v>1</v>
      </c>
      <c r="R676" s="7">
        <v>3.3013929360762995</v>
      </c>
      <c r="S676" s="7"/>
      <c r="T676" s="7"/>
      <c r="U676" s="35">
        <v>4830.776082681301</v>
      </c>
    </row>
    <row r="677" spans="1:21">
      <c r="A677">
        <v>59</v>
      </c>
      <c r="B677" t="s">
        <v>78</v>
      </c>
      <c r="C677" t="s">
        <v>264</v>
      </c>
      <c r="D677">
        <v>8</v>
      </c>
      <c r="E677" s="6">
        <v>264498.85200000001</v>
      </c>
      <c r="F677">
        <v>2017</v>
      </c>
      <c r="G677" s="6">
        <v>69.936000000000007</v>
      </c>
      <c r="H677" s="6">
        <v>5.0984015464782715</v>
      </c>
      <c r="I677" s="7">
        <v>2.9146456718444802</v>
      </c>
      <c r="J677" s="8">
        <v>8.9828680214753316</v>
      </c>
      <c r="K677" s="9">
        <v>54.359301426418135</v>
      </c>
      <c r="L677" s="8">
        <v>31.844693689606828</v>
      </c>
      <c r="M677" s="8">
        <v>16.988114077538135</v>
      </c>
      <c r="N677" s="10">
        <v>1.874527893105699</v>
      </c>
      <c r="O677" s="10" t="s">
        <v>1709</v>
      </c>
      <c r="P677" s="14">
        <v>40.914448488660298</v>
      </c>
      <c r="Q677" s="45">
        <v>1</v>
      </c>
      <c r="R677" s="7">
        <v>3.3013929360762995</v>
      </c>
      <c r="S677" s="7"/>
      <c r="T677" s="7"/>
      <c r="U677" s="35">
        <v>10941.920951023143</v>
      </c>
    </row>
    <row r="678" spans="1:21">
      <c r="A678">
        <v>60</v>
      </c>
      <c r="B678" t="s">
        <v>120</v>
      </c>
      <c r="C678" t="s">
        <v>306</v>
      </c>
      <c r="D678">
        <v>7</v>
      </c>
      <c r="E678" s="6">
        <v>2111.9789999999998</v>
      </c>
      <c r="F678">
        <v>2017</v>
      </c>
      <c r="G678" s="6">
        <v>76.477000000000004</v>
      </c>
      <c r="H678" s="6">
        <v>5.2338666915893555</v>
      </c>
      <c r="I678" s="7">
        <v>6.16329050064087</v>
      </c>
      <c r="J678" s="8">
        <v>9.1183331665864156</v>
      </c>
      <c r="K678" s="9">
        <v>60.339868396143459</v>
      </c>
      <c r="L678" s="8">
        <v>37.825260659332152</v>
      </c>
      <c r="M678" s="8">
        <v>20.236758906334526</v>
      </c>
      <c r="N678" s="10">
        <v>1.8691362996617042</v>
      </c>
      <c r="O678" s="10" t="s">
        <v>1710</v>
      </c>
      <c r="P678" s="14">
        <v>40.796768686163126</v>
      </c>
      <c r="Q678" s="45">
        <v>2</v>
      </c>
      <c r="R678" s="7">
        <v>3.3013929360762995</v>
      </c>
      <c r="S678" s="7"/>
      <c r="T678" s="7"/>
      <c r="U678" s="35">
        <v>15706.482701292294</v>
      </c>
    </row>
    <row r="679" spans="1:21">
      <c r="A679">
        <v>61</v>
      </c>
      <c r="B679" t="s">
        <v>28</v>
      </c>
      <c r="C679" t="s">
        <v>214</v>
      </c>
      <c r="D679">
        <v>7</v>
      </c>
      <c r="E679" s="6">
        <v>9707.8760000000002</v>
      </c>
      <c r="F679">
        <v>2017</v>
      </c>
      <c r="G679" s="6">
        <v>74.451999999999998</v>
      </c>
      <c r="H679" s="6">
        <v>5.552915096282959</v>
      </c>
      <c r="I679" s="7">
        <v>6.5150823593139604</v>
      </c>
      <c r="J679" s="8">
        <v>9.4373815712800191</v>
      </c>
      <c r="K679" s="9">
        <v>60.797530920726551</v>
      </c>
      <c r="L679" s="8">
        <v>38.282923183915244</v>
      </c>
      <c r="M679" s="8">
        <v>20.588550765007618</v>
      </c>
      <c r="N679" s="10">
        <v>1.859427777159578</v>
      </c>
      <c r="O679" s="10" t="s">
        <v>1711</v>
      </c>
      <c r="P679" s="14">
        <v>40.584865280897631</v>
      </c>
      <c r="Q679" s="45">
        <v>2</v>
      </c>
      <c r="R679" s="7">
        <v>3.3013929360762995</v>
      </c>
      <c r="S679" s="7"/>
      <c r="T679" s="7"/>
      <c r="U679" s="35">
        <v>18356.066057551412</v>
      </c>
    </row>
    <row r="680" spans="1:21">
      <c r="A680">
        <v>62</v>
      </c>
      <c r="B680" t="s">
        <v>139</v>
      </c>
      <c r="C680" t="s">
        <v>325</v>
      </c>
      <c r="D680">
        <v>7</v>
      </c>
      <c r="E680" s="6">
        <v>5439.4170000000004</v>
      </c>
      <c r="F680">
        <v>2017</v>
      </c>
      <c r="G680" s="6">
        <v>77.218999999999994</v>
      </c>
      <c r="H680" s="6">
        <v>6.365509033203125</v>
      </c>
      <c r="I680" s="7">
        <v>10.662590980529799</v>
      </c>
      <c r="J680" s="8">
        <v>10.249975508200185</v>
      </c>
      <c r="K680" s="9">
        <v>68.486513794601876</v>
      </c>
      <c r="L680" s="8">
        <v>45.971906057790569</v>
      </c>
      <c r="M680" s="8">
        <v>24.736059386223456</v>
      </c>
      <c r="N680" s="10">
        <v>1.8584975617981514</v>
      </c>
      <c r="O680" s="10" t="s">
        <v>1712</v>
      </c>
      <c r="P680" s="14">
        <v>40.564561902842591</v>
      </c>
      <c r="Q680" s="45">
        <v>3</v>
      </c>
      <c r="R680" s="7">
        <v>3.3013929360762995</v>
      </c>
      <c r="S680" s="7"/>
      <c r="T680" s="7"/>
      <c r="U680" s="35">
        <v>30142.367452118888</v>
      </c>
    </row>
    <row r="681" spans="1:21">
      <c r="A681">
        <v>63</v>
      </c>
      <c r="B681" t="s">
        <v>148</v>
      </c>
      <c r="C681" t="s">
        <v>334</v>
      </c>
      <c r="D681">
        <v>8</v>
      </c>
      <c r="E681" s="6">
        <v>23665.024000000001</v>
      </c>
      <c r="F681">
        <v>2017</v>
      </c>
      <c r="G681" s="6">
        <v>80.132000000000005</v>
      </c>
      <c r="H681" s="6">
        <v>6.3594508171081543</v>
      </c>
      <c r="I681" s="7">
        <v>12.0755805969238</v>
      </c>
      <c r="J681" s="8">
        <v>10.243917292105214</v>
      </c>
      <c r="K681" s="9">
        <v>71.028084810009247</v>
      </c>
      <c r="L681" s="8">
        <v>48.51347707319794</v>
      </c>
      <c r="M681" s="8">
        <v>26.149049002617456</v>
      </c>
      <c r="N681" s="10">
        <v>1.8552673586080266</v>
      </c>
      <c r="O681" s="10" t="s">
        <v>1713</v>
      </c>
      <c r="P681" s="14">
        <v>40.494057760164139</v>
      </c>
      <c r="Q681" s="45">
        <v>3</v>
      </c>
      <c r="R681" s="7">
        <v>3.3013929360762995</v>
      </c>
      <c r="S681" s="7"/>
      <c r="T681" s="7"/>
      <c r="U681" s="35" t="s">
        <v>693</v>
      </c>
    </row>
    <row r="682" spans="1:21">
      <c r="A682">
        <v>64</v>
      </c>
      <c r="B682" t="s">
        <v>85</v>
      </c>
      <c r="C682" t="s">
        <v>271</v>
      </c>
      <c r="D682">
        <v>8</v>
      </c>
      <c r="E682" s="6">
        <v>126662.47199999999</v>
      </c>
      <c r="F682">
        <v>2017</v>
      </c>
      <c r="G682" s="6">
        <v>84.197999999999993</v>
      </c>
      <c r="H682" s="6">
        <v>5.9106764793395996</v>
      </c>
      <c r="I682" s="7">
        <v>12.432564735412599</v>
      </c>
      <c r="J682" s="8">
        <v>9.7951429543366597</v>
      </c>
      <c r="K682" s="9">
        <v>71.362591537966409</v>
      </c>
      <c r="L682" s="8">
        <v>48.847983801155102</v>
      </c>
      <c r="M682" s="8">
        <v>26.506033141106258</v>
      </c>
      <c r="N682" s="10">
        <v>1.8429005781857397</v>
      </c>
      <c r="O682" s="10" t="s">
        <v>1714</v>
      </c>
      <c r="P682" s="14">
        <v>40.224133795618627</v>
      </c>
      <c r="Q682" s="45">
        <v>3</v>
      </c>
      <c r="R682" s="7">
        <v>3.3013929360762995</v>
      </c>
      <c r="S682" s="7"/>
      <c r="T682" s="7"/>
      <c r="U682" s="35">
        <v>41444.215744391382</v>
      </c>
    </row>
    <row r="683" spans="1:21">
      <c r="A683">
        <v>65</v>
      </c>
      <c r="B683" t="s">
        <v>114</v>
      </c>
      <c r="C683" t="s">
        <v>300</v>
      </c>
      <c r="D683">
        <v>6</v>
      </c>
      <c r="E683" s="6">
        <v>28183.425999999999</v>
      </c>
      <c r="F683">
        <v>2017</v>
      </c>
      <c r="G683" s="6">
        <v>68.91</v>
      </c>
      <c r="H683" s="6">
        <v>4.7366924285888672</v>
      </c>
      <c r="I683" s="7">
        <v>1.76564788818359</v>
      </c>
      <c r="J683" s="8">
        <v>8.6211589035859273</v>
      </c>
      <c r="K683" s="9">
        <v>51.405070459949179</v>
      </c>
      <c r="L683" s="8">
        <v>28.890462723137873</v>
      </c>
      <c r="M683" s="8">
        <v>15.839116293877247</v>
      </c>
      <c r="N683" s="10">
        <v>1.8239946084811398</v>
      </c>
      <c r="O683" s="10" t="s">
        <v>1715</v>
      </c>
      <c r="P683" s="14">
        <v>39.81148198795443</v>
      </c>
      <c r="Q683" s="45">
        <v>1</v>
      </c>
      <c r="R683" s="7">
        <v>3.3013929360762995</v>
      </c>
      <c r="S683" s="7"/>
      <c r="T683" s="7"/>
      <c r="U683" s="35">
        <v>3495.5288004830491</v>
      </c>
    </row>
    <row r="684" spans="1:21">
      <c r="A684">
        <v>66</v>
      </c>
      <c r="B684" t="s">
        <v>92</v>
      </c>
      <c r="C684" t="s">
        <v>278</v>
      </c>
      <c r="D684">
        <v>7</v>
      </c>
      <c r="E684" s="6">
        <v>1954.8620000000001</v>
      </c>
      <c r="F684">
        <v>2017</v>
      </c>
      <c r="G684" s="6">
        <v>74.805000000000007</v>
      </c>
      <c r="H684" s="6">
        <v>5.9778175354003906</v>
      </c>
      <c r="I684" s="7">
        <v>8.6737184524536097</v>
      </c>
      <c r="J684" s="8">
        <v>9.8622840103974507</v>
      </c>
      <c r="K684" s="9">
        <v>63.836077182372556</v>
      </c>
      <c r="L684" s="8">
        <v>41.321469445561249</v>
      </c>
      <c r="M684" s="8">
        <v>22.747186858147266</v>
      </c>
      <c r="N684" s="10">
        <v>1.8165529523823869</v>
      </c>
      <c r="O684" s="10" t="s">
        <v>1716</v>
      </c>
      <c r="P684" s="14">
        <v>39.649056421366403</v>
      </c>
      <c r="Q684" s="45">
        <v>3</v>
      </c>
      <c r="R684" s="7">
        <v>3.3013929360762995</v>
      </c>
      <c r="S684" s="7"/>
      <c r="T684" s="7"/>
      <c r="U684" s="35">
        <v>28673.563396266407</v>
      </c>
    </row>
    <row r="685" spans="1:21">
      <c r="A685">
        <v>67</v>
      </c>
      <c r="B685" t="s">
        <v>103</v>
      </c>
      <c r="C685" t="s">
        <v>289</v>
      </c>
      <c r="D685">
        <v>3</v>
      </c>
      <c r="E685" s="6">
        <v>479.49700000000001</v>
      </c>
      <c r="F685">
        <v>2017</v>
      </c>
      <c r="G685" s="6">
        <v>83.587000000000003</v>
      </c>
      <c r="H685" s="6">
        <v>6.6756658554077148</v>
      </c>
      <c r="I685" s="7">
        <v>15.630174636840801</v>
      </c>
      <c r="J685" s="8">
        <v>10.560132330404775</v>
      </c>
      <c r="K685" s="9">
        <v>76.377626405732059</v>
      </c>
      <c r="L685" s="8">
        <v>53.863018668920752</v>
      </c>
      <c r="M685" s="8">
        <v>29.703643042534459</v>
      </c>
      <c r="N685" s="10">
        <v>1.8133472245068056</v>
      </c>
      <c r="O685" s="10" t="s">
        <v>1717</v>
      </c>
      <c r="P685" s="14">
        <v>39.579086489995134</v>
      </c>
      <c r="Q685" s="45">
        <v>3</v>
      </c>
      <c r="R685" s="7">
        <v>3.3013929360762995</v>
      </c>
      <c r="S685" s="7"/>
      <c r="T685" s="7"/>
      <c r="U685" s="35">
        <v>43508.783256518152</v>
      </c>
    </row>
    <row r="686" spans="1:21">
      <c r="A686">
        <v>68</v>
      </c>
      <c r="B686" t="s">
        <v>69</v>
      </c>
      <c r="C686" t="s">
        <v>255</v>
      </c>
      <c r="D686">
        <v>3</v>
      </c>
      <c r="E686" s="6">
        <v>10692.227999999999</v>
      </c>
      <c r="F686">
        <v>2017</v>
      </c>
      <c r="G686" s="6">
        <v>80.849999999999994</v>
      </c>
      <c r="H686" s="6">
        <v>5.1482415199279785</v>
      </c>
      <c r="I686" s="7">
        <v>8.4361248016357404</v>
      </c>
      <c r="J686" s="8">
        <v>9.0327079949250386</v>
      </c>
      <c r="K686" s="9">
        <v>63.1911201475978</v>
      </c>
      <c r="L686" s="8">
        <v>40.676512410786493</v>
      </c>
      <c r="M686" s="8">
        <v>22.509593207329395</v>
      </c>
      <c r="N686" s="10">
        <v>1.8070745231211789</v>
      </c>
      <c r="O686" s="10" t="s">
        <v>1718</v>
      </c>
      <c r="P686" s="14">
        <v>39.442175154255146</v>
      </c>
      <c r="Q686" s="45">
        <v>3</v>
      </c>
      <c r="R686" s="7">
        <v>3.3013929360762995</v>
      </c>
      <c r="S686" s="7"/>
      <c r="T686" s="7"/>
      <c r="U686" s="35">
        <v>28604.860940265713</v>
      </c>
    </row>
    <row r="687" spans="1:21">
      <c r="A687">
        <v>69</v>
      </c>
      <c r="B687" t="s">
        <v>97</v>
      </c>
      <c r="C687" t="s">
        <v>283</v>
      </c>
      <c r="D687">
        <v>7</v>
      </c>
      <c r="E687" s="6">
        <v>2904.45</v>
      </c>
      <c r="F687">
        <v>2017</v>
      </c>
      <c r="G687" s="6">
        <v>75.44</v>
      </c>
      <c r="H687" s="6">
        <v>6.2729406356811523</v>
      </c>
      <c r="I687" s="7">
        <v>10.194200515747101</v>
      </c>
      <c r="J687" s="8">
        <v>10.157407110678212</v>
      </c>
      <c r="K687" s="9">
        <v>66.304437950191158</v>
      </c>
      <c r="L687" s="8">
        <v>43.789830213379851</v>
      </c>
      <c r="M687" s="8">
        <v>24.267668921440759</v>
      </c>
      <c r="N687" s="10">
        <v>1.8044514434054704</v>
      </c>
      <c r="O687" s="10" t="s">
        <v>1719</v>
      </c>
      <c r="P687" s="14">
        <v>39.384922413282489</v>
      </c>
      <c r="Q687" s="45">
        <v>3</v>
      </c>
      <c r="R687" s="7">
        <v>3.3013929360762995</v>
      </c>
      <c r="S687" s="7"/>
      <c r="T687" s="7"/>
      <c r="U687" s="35">
        <v>33761.871239796012</v>
      </c>
    </row>
    <row r="688" spans="1:21">
      <c r="A688">
        <v>70</v>
      </c>
      <c r="B688" t="s">
        <v>135</v>
      </c>
      <c r="C688" t="s">
        <v>321</v>
      </c>
      <c r="D688">
        <v>5</v>
      </c>
      <c r="E688" s="6">
        <v>15157.793</v>
      </c>
      <c r="F688">
        <v>2017</v>
      </c>
      <c r="G688" s="6">
        <v>67.75</v>
      </c>
      <c r="H688" s="6">
        <v>4.6830248832702637</v>
      </c>
      <c r="I688" s="7">
        <v>1.54311180114746</v>
      </c>
      <c r="J688" s="8">
        <v>8.5674913582673238</v>
      </c>
      <c r="K688" s="9">
        <v>50.225125826719335</v>
      </c>
      <c r="L688" s="8">
        <v>27.710518089908028</v>
      </c>
      <c r="M688" s="8">
        <v>15.616580206841117</v>
      </c>
      <c r="N688" s="10">
        <v>1.7744293387465808</v>
      </c>
      <c r="O688" s="10" t="s">
        <v>1720</v>
      </c>
      <c r="P688" s="14">
        <v>38.729643898033395</v>
      </c>
      <c r="Q688" s="45">
        <v>1</v>
      </c>
      <c r="R688" s="7">
        <v>3.3013929360762995</v>
      </c>
      <c r="S688" s="7"/>
      <c r="T688" s="7"/>
      <c r="U688" s="35">
        <v>3259.1925798736638</v>
      </c>
    </row>
    <row r="689" spans="1:21">
      <c r="A689">
        <v>71</v>
      </c>
      <c r="B689" t="s">
        <v>39</v>
      </c>
      <c r="C689" t="s">
        <v>225</v>
      </c>
      <c r="D689">
        <v>8</v>
      </c>
      <c r="E689" s="6">
        <v>15830.689</v>
      </c>
      <c r="F689">
        <v>2017</v>
      </c>
      <c r="G689" s="6">
        <v>70.515000000000001</v>
      </c>
      <c r="H689" s="6">
        <v>4.5858421325683594</v>
      </c>
      <c r="I689" s="7">
        <v>2.4556431770324698</v>
      </c>
      <c r="J689" s="8">
        <v>8.4703086075654195</v>
      </c>
      <c r="K689" s="9">
        <v>51.681939438726403</v>
      </c>
      <c r="L689" s="8">
        <v>29.167331701915096</v>
      </c>
      <c r="M689" s="8">
        <v>16.529111582726127</v>
      </c>
      <c r="N689" s="10">
        <v>1.7646037148419178</v>
      </c>
      <c r="O689" s="10" t="s">
        <v>1721</v>
      </c>
      <c r="P689" s="14">
        <v>38.515184574918052</v>
      </c>
      <c r="Q689" s="45">
        <v>1</v>
      </c>
      <c r="R689" s="7">
        <v>3.3013929360762995</v>
      </c>
      <c r="S689" s="7"/>
      <c r="T689" s="7"/>
      <c r="U689" s="35">
        <v>3972.724163927945</v>
      </c>
    </row>
    <row r="690" spans="1:21">
      <c r="A690">
        <v>72</v>
      </c>
      <c r="B690" t="s">
        <v>76</v>
      </c>
      <c r="C690" t="s">
        <v>262</v>
      </c>
      <c r="D690">
        <v>3</v>
      </c>
      <c r="E690" s="6">
        <v>343.63200000000001</v>
      </c>
      <c r="F690">
        <v>2017</v>
      </c>
      <c r="G690" s="6">
        <v>82.534999999999997</v>
      </c>
      <c r="H690" s="6">
        <v>7.4762139320373535</v>
      </c>
      <c r="I690" s="7">
        <v>19.1865329742432</v>
      </c>
      <c r="J690" s="8">
        <v>11.360680407034414</v>
      </c>
      <c r="K690" s="9">
        <v>81.133564603911424</v>
      </c>
      <c r="L690" s="8">
        <v>58.618956867100117</v>
      </c>
      <c r="M690" s="8">
        <v>33.260001379936853</v>
      </c>
      <c r="N690" s="10">
        <v>1.7624460142824989</v>
      </c>
      <c r="O690" s="10" t="s">
        <v>1722</v>
      </c>
      <c r="P690" s="14">
        <v>38.46808944834406</v>
      </c>
      <c r="Q690" s="45">
        <v>3</v>
      </c>
      <c r="R690" s="7">
        <v>3.3013929360762995</v>
      </c>
      <c r="S690" s="7"/>
      <c r="T690" s="7"/>
      <c r="U690" s="35">
        <v>55638.492059179618</v>
      </c>
    </row>
    <row r="691" spans="1:21">
      <c r="A691">
        <v>73</v>
      </c>
      <c r="B691" t="s">
        <v>22</v>
      </c>
      <c r="C691" t="s">
        <v>208</v>
      </c>
      <c r="D691">
        <v>7</v>
      </c>
      <c r="E691" s="6">
        <v>2851.9229999999998</v>
      </c>
      <c r="F691">
        <v>2017</v>
      </c>
      <c r="G691" s="6">
        <v>74.906000000000006</v>
      </c>
      <c r="H691" s="6">
        <v>4.2877364158630371</v>
      </c>
      <c r="I691" s="7">
        <v>3.3055768013000502</v>
      </c>
      <c r="J691" s="8">
        <v>8.1722028908600972</v>
      </c>
      <c r="K691" s="9">
        <v>52.968028115976317</v>
      </c>
      <c r="L691" s="8">
        <v>30.45342037916501</v>
      </c>
      <c r="M691" s="8">
        <v>17.379045206993705</v>
      </c>
      <c r="N691" s="10">
        <v>1.7523068739650836</v>
      </c>
      <c r="O691" s="10" t="s">
        <v>1723</v>
      </c>
      <c r="P691" s="14">
        <v>38.24678714830258</v>
      </c>
      <c r="Q691" s="45">
        <v>2</v>
      </c>
      <c r="R691" s="7">
        <v>3.3013929360762995</v>
      </c>
      <c r="S691" s="7"/>
      <c r="T691" s="7"/>
      <c r="U691" s="35">
        <v>12509.639606481782</v>
      </c>
    </row>
    <row r="692" spans="1:21">
      <c r="A692">
        <v>74</v>
      </c>
      <c r="B692" t="s">
        <v>125</v>
      </c>
      <c r="C692" t="s">
        <v>311</v>
      </c>
      <c r="D692">
        <v>1</v>
      </c>
      <c r="E692" s="6">
        <v>6355.4040000000005</v>
      </c>
      <c r="F692">
        <v>2017</v>
      </c>
      <c r="G692" s="6">
        <v>73.644000000000005</v>
      </c>
      <c r="H692" s="6">
        <v>5.7132954597473145</v>
      </c>
      <c r="I692" s="7">
        <v>8.0904607772827095</v>
      </c>
      <c r="J692" s="8">
        <v>9.5977619347443746</v>
      </c>
      <c r="K692" s="9">
        <v>61.159707761587661</v>
      </c>
      <c r="L692" s="8">
        <v>38.645100024776355</v>
      </c>
      <c r="M692" s="8">
        <v>22.163929182976368</v>
      </c>
      <c r="N692" s="10">
        <v>1.7436032982120704</v>
      </c>
      <c r="O692" s="10" t="s">
        <v>1724</v>
      </c>
      <c r="P692" s="14">
        <v>38.056818248333947</v>
      </c>
      <c r="Q692" s="45">
        <v>3</v>
      </c>
      <c r="R692" s="7">
        <v>3.3013929360762995</v>
      </c>
      <c r="S692" s="7"/>
      <c r="T692" s="7"/>
      <c r="U692" s="35">
        <v>13604.174717199458</v>
      </c>
    </row>
    <row r="693" spans="1:21">
      <c r="A693">
        <v>75</v>
      </c>
      <c r="B693" t="s">
        <v>29</v>
      </c>
      <c r="C693" t="s">
        <v>215</v>
      </c>
      <c r="D693">
        <v>3</v>
      </c>
      <c r="E693" s="6">
        <v>11384.489</v>
      </c>
      <c r="F693">
        <v>2017</v>
      </c>
      <c r="G693" s="6">
        <v>81.361999999999995</v>
      </c>
      <c r="H693" s="6">
        <v>6.9283475875854492</v>
      </c>
      <c r="I693" s="7">
        <v>16.948982238769499</v>
      </c>
      <c r="J693" s="8">
        <v>10.812814062582509</v>
      </c>
      <c r="K693" s="9">
        <v>76.123440648329208</v>
      </c>
      <c r="L693" s="8">
        <v>53.608832911517901</v>
      </c>
      <c r="M693" s="8">
        <v>31.022450644463156</v>
      </c>
      <c r="N693" s="10">
        <v>1.7280657007374731</v>
      </c>
      <c r="O693" s="10" t="s">
        <v>1725</v>
      </c>
      <c r="P693" s="14">
        <v>37.717686334719843</v>
      </c>
      <c r="Q693" s="45">
        <v>3</v>
      </c>
      <c r="R693" s="7">
        <v>3.3013929360762995</v>
      </c>
      <c r="S693" s="7"/>
      <c r="T693" s="7"/>
      <c r="U693" s="35">
        <v>50442.270541962374</v>
      </c>
    </row>
    <row r="694" spans="1:21">
      <c r="A694">
        <v>76</v>
      </c>
      <c r="B694" t="s">
        <v>45</v>
      </c>
      <c r="C694" t="s">
        <v>231</v>
      </c>
      <c r="D694">
        <v>8</v>
      </c>
      <c r="E694" s="6">
        <v>1410275.9569999999</v>
      </c>
      <c r="F694">
        <v>2017</v>
      </c>
      <c r="G694" s="6">
        <v>77.248000000000005</v>
      </c>
      <c r="H694" s="6">
        <v>5.0990614891052246</v>
      </c>
      <c r="I694" s="7">
        <v>7.7149238586425799</v>
      </c>
      <c r="J694" s="8">
        <v>8.9835279641022847</v>
      </c>
      <c r="K694" s="9">
        <v>60.047126151501594</v>
      </c>
      <c r="L694" s="8">
        <v>37.532518414690287</v>
      </c>
      <c r="M694" s="8">
        <v>21.788392264336238</v>
      </c>
      <c r="N694" s="10">
        <v>1.7225923766814319</v>
      </c>
      <c r="O694" s="10" t="s">
        <v>1726</v>
      </c>
      <c r="P694" s="14">
        <v>37.598222636166064</v>
      </c>
      <c r="Q694" s="45">
        <v>3</v>
      </c>
      <c r="R694" s="7">
        <v>3.3013929360762995</v>
      </c>
      <c r="S694" s="7"/>
      <c r="T694" s="7"/>
      <c r="U694" s="35">
        <v>14243.532610849123</v>
      </c>
    </row>
    <row r="695" spans="1:21">
      <c r="A695">
        <v>77</v>
      </c>
      <c r="B695" t="s">
        <v>154</v>
      </c>
      <c r="C695" t="s">
        <v>340</v>
      </c>
      <c r="D695">
        <v>4</v>
      </c>
      <c r="E695" s="6">
        <v>11811.442999999999</v>
      </c>
      <c r="F695">
        <v>2017</v>
      </c>
      <c r="G695" s="6">
        <v>75.844999999999999</v>
      </c>
      <c r="H695" s="6">
        <v>4.1243429183959961</v>
      </c>
      <c r="I695" s="7">
        <v>3.3843736648559601</v>
      </c>
      <c r="J695" s="8">
        <v>8.0088093933930562</v>
      </c>
      <c r="K695" s="9">
        <v>52.559711444856518</v>
      </c>
      <c r="L695" s="8">
        <v>30.045103708045211</v>
      </c>
      <c r="M695" s="8">
        <v>17.457842070549617</v>
      </c>
      <c r="N695" s="10">
        <v>1.7210090219987491</v>
      </c>
      <c r="O695" s="10" t="s">
        <v>1727</v>
      </c>
      <c r="P695" s="14">
        <v>37.563663489918</v>
      </c>
      <c r="Q695" s="45">
        <v>2</v>
      </c>
      <c r="R695" s="7">
        <v>3.3013929360762995</v>
      </c>
      <c r="S695" s="7"/>
      <c r="T695" s="7"/>
      <c r="U695" s="35">
        <v>10874.946886356063</v>
      </c>
    </row>
    <row r="696" spans="1:21">
      <c r="A696">
        <v>78</v>
      </c>
      <c r="B696" t="s">
        <v>41</v>
      </c>
      <c r="C696" t="s">
        <v>227</v>
      </c>
      <c r="D696">
        <v>2</v>
      </c>
      <c r="E696" s="6">
        <v>36554.347999999998</v>
      </c>
      <c r="F696">
        <v>2017</v>
      </c>
      <c r="G696" s="6">
        <v>82.019000000000005</v>
      </c>
      <c r="H696" s="6">
        <v>7.4148683547973633</v>
      </c>
      <c r="I696" s="7">
        <v>19.667573928833001</v>
      </c>
      <c r="J696" s="8">
        <v>11.299334829794423</v>
      </c>
      <c r="K696" s="9">
        <v>80.190958948645488</v>
      </c>
      <c r="L696" s="8">
        <v>57.676351211834181</v>
      </c>
      <c r="M696" s="8">
        <v>33.741042334526654</v>
      </c>
      <c r="N696" s="10">
        <v>1.7093826159844185</v>
      </c>
      <c r="O696" s="10" t="s">
        <v>1728</v>
      </c>
      <c r="P696" s="14">
        <v>37.309899333230277</v>
      </c>
      <c r="Q696" s="45">
        <v>3</v>
      </c>
      <c r="R696" s="7">
        <v>3.3013929360762995</v>
      </c>
      <c r="S696" s="7"/>
      <c r="T696" s="7"/>
      <c r="U696" s="35">
        <v>48317.17458351508</v>
      </c>
    </row>
    <row r="697" spans="1:21">
      <c r="A697">
        <v>79</v>
      </c>
      <c r="B697" t="s">
        <v>36</v>
      </c>
      <c r="C697" t="s">
        <v>222</v>
      </c>
      <c r="D697">
        <v>7</v>
      </c>
      <c r="E697" s="6">
        <v>7182.4279999999999</v>
      </c>
      <c r="F697">
        <v>2017</v>
      </c>
      <c r="G697" s="6">
        <v>74.799000000000007</v>
      </c>
      <c r="H697" s="6">
        <v>5.0969018936157227</v>
      </c>
      <c r="I697" s="7">
        <v>6.8835391998290998</v>
      </c>
      <c r="J697" s="8">
        <v>8.9813683686127828</v>
      </c>
      <c r="K697" s="9">
        <v>58.129469541449104</v>
      </c>
      <c r="L697" s="8">
        <v>35.614861804637798</v>
      </c>
      <c r="M697" s="8">
        <v>20.957007605522755</v>
      </c>
      <c r="N697" s="10">
        <v>1.6994249596613349</v>
      </c>
      <c r="O697" s="10" t="s">
        <v>1729</v>
      </c>
      <c r="P697" s="14">
        <v>37.092558199925726</v>
      </c>
      <c r="Q697" s="45">
        <v>3</v>
      </c>
      <c r="R697" s="7">
        <v>3.3013929360762995</v>
      </c>
      <c r="S697" s="7"/>
      <c r="T697" s="7"/>
      <c r="U697" s="35">
        <v>21469.970889311611</v>
      </c>
    </row>
    <row r="698" spans="1:21">
      <c r="A698">
        <v>80</v>
      </c>
      <c r="B698" t="s">
        <v>33</v>
      </c>
      <c r="C698" t="s">
        <v>219</v>
      </c>
      <c r="D698">
        <v>7</v>
      </c>
      <c r="E698" s="6">
        <v>3440.027</v>
      </c>
      <c r="F698">
        <v>2017</v>
      </c>
      <c r="G698" s="6">
        <v>76.935000000000002</v>
      </c>
      <c r="H698" s="6">
        <v>5.089902400970459</v>
      </c>
      <c r="I698" s="7">
        <v>7.8979811668395996</v>
      </c>
      <c r="J698" s="8">
        <v>8.9743688759675191</v>
      </c>
      <c r="K698" s="9">
        <v>59.742849575977637</v>
      </c>
      <c r="L698" s="8">
        <v>37.22824183916633</v>
      </c>
      <c r="M698" s="8">
        <v>21.971449572533256</v>
      </c>
      <c r="N698" s="10">
        <v>1.694391702116266</v>
      </c>
      <c r="O698" s="10" t="s">
        <v>1730</v>
      </c>
      <c r="P698" s="14">
        <v>36.982699628434055</v>
      </c>
      <c r="Q698" s="45">
        <v>3</v>
      </c>
      <c r="R698" s="7">
        <v>3.3013929360762995</v>
      </c>
      <c r="S698" s="7"/>
      <c r="T698" s="7"/>
      <c r="U698" s="35">
        <v>13582.184752486297</v>
      </c>
    </row>
    <row r="699" spans="1:21">
      <c r="A699">
        <v>81</v>
      </c>
      <c r="B699" t="s">
        <v>25</v>
      </c>
      <c r="C699" t="s">
        <v>211</v>
      </c>
      <c r="D699">
        <v>7</v>
      </c>
      <c r="E699" s="6">
        <v>10071.566999999999</v>
      </c>
      <c r="F699">
        <v>2017</v>
      </c>
      <c r="G699" s="6">
        <v>72.248000000000005</v>
      </c>
      <c r="H699" s="6">
        <v>5.1522793769836426</v>
      </c>
      <c r="I699" s="7">
        <v>6.0206422805786097</v>
      </c>
      <c r="J699" s="8">
        <v>9.0367458519807027</v>
      </c>
      <c r="K699" s="9">
        <v>56.49317150433761</v>
      </c>
      <c r="L699" s="8">
        <v>33.978563767526303</v>
      </c>
      <c r="M699" s="8">
        <v>20.094110686272266</v>
      </c>
      <c r="N699" s="10">
        <v>1.6909712650652167</v>
      </c>
      <c r="O699" s="10" t="s">
        <v>1731</v>
      </c>
      <c r="P699" s="14">
        <v>36.90804333975008</v>
      </c>
      <c r="Q699" s="45">
        <v>2</v>
      </c>
      <c r="R699" s="7">
        <v>3.3013929360762995</v>
      </c>
      <c r="S699" s="7"/>
      <c r="T699" s="7"/>
      <c r="U699" s="35">
        <v>14121.406935559091</v>
      </c>
    </row>
    <row r="700" spans="1:21">
      <c r="A700">
        <v>82</v>
      </c>
      <c r="B700" t="s">
        <v>109</v>
      </c>
      <c r="C700" t="s">
        <v>295</v>
      </c>
      <c r="D700">
        <v>7</v>
      </c>
      <c r="E700" s="6">
        <v>632.43799999999999</v>
      </c>
      <c r="F700">
        <v>2017</v>
      </c>
      <c r="G700" s="6">
        <v>76.938999999999993</v>
      </c>
      <c r="H700" s="6">
        <v>5.6147985458374023</v>
      </c>
      <c r="I700" s="7">
        <v>10.0614671707153</v>
      </c>
      <c r="J700" s="8">
        <v>9.4992650208344624</v>
      </c>
      <c r="K700" s="9">
        <v>63.240398871147292</v>
      </c>
      <c r="L700" s="8">
        <v>40.725791134335985</v>
      </c>
      <c r="M700" s="8">
        <v>24.134935576408957</v>
      </c>
      <c r="N700" s="10">
        <v>1.6874207517729611</v>
      </c>
      <c r="O700" s="10" t="s">
        <v>1732</v>
      </c>
      <c r="P700" s="14">
        <v>36.83054793744715</v>
      </c>
      <c r="Q700" s="45">
        <v>3</v>
      </c>
      <c r="R700" s="7">
        <v>3.3013929360762995</v>
      </c>
      <c r="S700" s="7"/>
      <c r="T700" s="7"/>
      <c r="U700" s="35">
        <v>19682.294154643838</v>
      </c>
    </row>
    <row r="701" spans="1:21">
      <c r="A701">
        <v>83</v>
      </c>
      <c r="B701" t="s">
        <v>32</v>
      </c>
      <c r="C701" t="s">
        <v>218</v>
      </c>
      <c r="D701">
        <v>1</v>
      </c>
      <c r="E701" s="6">
        <v>11435.532999999999</v>
      </c>
      <c r="F701">
        <v>2017</v>
      </c>
      <c r="G701" s="6">
        <v>67.700999999999993</v>
      </c>
      <c r="H701" s="6">
        <v>5.6505527496337891</v>
      </c>
      <c r="I701" s="7">
        <v>5.9576764106750497</v>
      </c>
      <c r="J701" s="8">
        <v>9.5350192246308492</v>
      </c>
      <c r="K701" s="9">
        <v>55.856628152278795</v>
      </c>
      <c r="L701" s="8">
        <v>33.342020415467488</v>
      </c>
      <c r="M701" s="8">
        <v>20.031144816368705</v>
      </c>
      <c r="N701" s="10">
        <v>1.664508979447926</v>
      </c>
      <c r="O701" s="10" t="s">
        <v>1733</v>
      </c>
      <c r="P701" s="14">
        <v>36.330463339066782</v>
      </c>
      <c r="Q701" s="45">
        <v>2</v>
      </c>
      <c r="R701" s="7">
        <v>3.3013929360762995</v>
      </c>
      <c r="S701" s="7"/>
      <c r="T701" s="7"/>
      <c r="U701" s="35">
        <v>8244.9334457511541</v>
      </c>
    </row>
    <row r="702" spans="1:21">
      <c r="A702">
        <v>84</v>
      </c>
      <c r="B702" t="s">
        <v>26</v>
      </c>
      <c r="C702" t="s">
        <v>212</v>
      </c>
      <c r="D702">
        <v>4</v>
      </c>
      <c r="E702" s="6">
        <v>1456.8340000000001</v>
      </c>
      <c r="F702">
        <v>2017</v>
      </c>
      <c r="G702" s="6">
        <v>79.688999999999993</v>
      </c>
      <c r="H702" s="6">
        <v>6.227320671081543</v>
      </c>
      <c r="I702" s="7">
        <v>14.4901170730591</v>
      </c>
      <c r="J702" s="8">
        <v>10.111787146078603</v>
      </c>
      <c r="K702" s="9">
        <v>69.72433084090089</v>
      </c>
      <c r="L702" s="8">
        <v>47.209723104089584</v>
      </c>
      <c r="M702" s="8">
        <v>28.563585478752756</v>
      </c>
      <c r="N702" s="10">
        <v>1.6527940142251014</v>
      </c>
      <c r="O702" s="10" t="s">
        <v>1734</v>
      </c>
      <c r="P702" s="14">
        <v>36.074766241723736</v>
      </c>
      <c r="Q702" s="45">
        <v>3</v>
      </c>
      <c r="R702" s="7">
        <v>3.3013929360762995</v>
      </c>
      <c r="S702" s="7"/>
      <c r="T702" s="7"/>
      <c r="U702" s="35">
        <v>48929.447011995137</v>
      </c>
    </row>
    <row r="703" spans="1:21">
      <c r="A703">
        <v>85</v>
      </c>
      <c r="B703" t="s">
        <v>23</v>
      </c>
      <c r="C703" t="s">
        <v>209</v>
      </c>
      <c r="D703">
        <v>2</v>
      </c>
      <c r="E703" s="6">
        <v>24590.333999999999</v>
      </c>
      <c r="F703">
        <v>2017</v>
      </c>
      <c r="G703" s="6">
        <v>83.001000000000005</v>
      </c>
      <c r="H703" s="6">
        <v>7.2570376396179199</v>
      </c>
      <c r="I703" s="7">
        <v>20.825044631958001</v>
      </c>
      <c r="J703" s="8">
        <v>11.14150411461498</v>
      </c>
      <c r="K703" s="9">
        <v>80.01754240227767</v>
      </c>
      <c r="L703" s="8">
        <v>57.502934665466363</v>
      </c>
      <c r="M703" s="8">
        <v>34.898513037651654</v>
      </c>
      <c r="N703" s="10">
        <v>1.6477187610666113</v>
      </c>
      <c r="O703" s="10" t="s">
        <v>1735</v>
      </c>
      <c r="P703" s="14">
        <v>35.963991051509886</v>
      </c>
      <c r="Q703" s="45">
        <v>3</v>
      </c>
      <c r="R703" s="7">
        <v>3.3013929360762995</v>
      </c>
      <c r="S703" s="7"/>
      <c r="T703" s="7"/>
      <c r="U703" s="35">
        <v>48400.245787522799</v>
      </c>
    </row>
    <row r="704" spans="1:21">
      <c r="A704">
        <v>86</v>
      </c>
      <c r="B704" s="12" t="s">
        <v>142</v>
      </c>
      <c r="C704" t="s">
        <v>328</v>
      </c>
      <c r="D704">
        <v>8</v>
      </c>
      <c r="E704" s="6">
        <v>51511.639000000003</v>
      </c>
      <c r="F704">
        <v>2017</v>
      </c>
      <c r="G704" s="6">
        <v>83.284999999999997</v>
      </c>
      <c r="H704" s="6">
        <v>5.8738870620727539</v>
      </c>
      <c r="I704" s="7">
        <v>14.9643754959106</v>
      </c>
      <c r="J704" s="8">
        <v>9.758353537069814</v>
      </c>
      <c r="K704" s="9">
        <v>70.323648920097696</v>
      </c>
      <c r="L704" s="8">
        <v>47.809041183286389</v>
      </c>
      <c r="M704" s="8">
        <v>29.037843901604255</v>
      </c>
      <c r="N704" s="10">
        <v>1.6464390863622309</v>
      </c>
      <c r="O704" s="10" t="s">
        <v>1736</v>
      </c>
      <c r="P704" s="14">
        <v>35.936060186908094</v>
      </c>
      <c r="Q704" s="45">
        <v>3</v>
      </c>
      <c r="R704" s="7">
        <v>3.3013929360762995</v>
      </c>
      <c r="S704" s="7"/>
      <c r="T704" s="7"/>
      <c r="U704" s="35">
        <v>40957.418058714524</v>
      </c>
    </row>
    <row r="705" spans="1:21">
      <c r="A705">
        <v>87</v>
      </c>
      <c r="B705" t="s">
        <v>66</v>
      </c>
      <c r="C705" t="s">
        <v>252</v>
      </c>
      <c r="D705">
        <v>7</v>
      </c>
      <c r="E705" s="6">
        <v>3771.9</v>
      </c>
      <c r="F705">
        <v>2017</v>
      </c>
      <c r="G705" s="6">
        <v>73.569999999999993</v>
      </c>
      <c r="H705" s="6">
        <v>4.4507746696472168</v>
      </c>
      <c r="I705" s="7">
        <v>4.56551218032837</v>
      </c>
      <c r="J705" s="8">
        <v>8.3352411446442769</v>
      </c>
      <c r="K705" s="9">
        <v>53.061189761106796</v>
      </c>
      <c r="L705" s="8">
        <v>30.546582024295489</v>
      </c>
      <c r="M705" s="8">
        <v>18.638980586022026</v>
      </c>
      <c r="N705" s="10">
        <v>1.6388547583553663</v>
      </c>
      <c r="O705" s="10" t="s">
        <v>1737</v>
      </c>
      <c r="P705" s="14">
        <v>35.770520586937749</v>
      </c>
      <c r="Q705" s="45">
        <v>2</v>
      </c>
      <c r="R705" s="7">
        <v>3.3013929360762995</v>
      </c>
      <c r="S705" s="7"/>
      <c r="T705" s="7"/>
      <c r="U705" s="35">
        <v>13589.707391515927</v>
      </c>
    </row>
    <row r="706" spans="1:21">
      <c r="A706">
        <v>88</v>
      </c>
      <c r="B706" t="s">
        <v>48</v>
      </c>
      <c r="C706" t="s">
        <v>234</v>
      </c>
      <c r="D706">
        <v>5</v>
      </c>
      <c r="E706" s="6">
        <v>5312.34</v>
      </c>
      <c r="F706">
        <v>2017</v>
      </c>
      <c r="G706" s="6">
        <v>63.76</v>
      </c>
      <c r="H706" s="6">
        <v>4.8839912414550781</v>
      </c>
      <c r="I706" s="7">
        <v>1.7680686712264999</v>
      </c>
      <c r="J706" s="8">
        <v>8.7684577164521382</v>
      </c>
      <c r="K706" s="9">
        <v>48.375958082881063</v>
      </c>
      <c r="L706" s="8">
        <v>25.861350346069756</v>
      </c>
      <c r="M706" s="8">
        <v>15.841537076920156</v>
      </c>
      <c r="N706" s="10">
        <v>1.6325025924250534</v>
      </c>
      <c r="O706" s="10" t="s">
        <v>1738</v>
      </c>
      <c r="P706" s="14">
        <v>35.631874815539483</v>
      </c>
      <c r="Q706" s="45">
        <v>1</v>
      </c>
      <c r="R706" s="7">
        <v>3.3013929360762995</v>
      </c>
      <c r="S706" s="7"/>
      <c r="T706" s="7"/>
      <c r="U706" s="35">
        <v>4073.9260852755547</v>
      </c>
    </row>
    <row r="707" spans="1:21">
      <c r="A707">
        <v>89</v>
      </c>
      <c r="B707" t="s">
        <v>104</v>
      </c>
      <c r="C707" t="s">
        <v>290</v>
      </c>
      <c r="D707">
        <v>5</v>
      </c>
      <c r="E707" s="6">
        <v>4160.0150000000003</v>
      </c>
      <c r="F707">
        <v>2017</v>
      </c>
      <c r="G707" s="6">
        <v>65.082999999999998</v>
      </c>
      <c r="H707" s="6">
        <v>4.6781597137451172</v>
      </c>
      <c r="I707" s="7">
        <v>2.0169825553893999</v>
      </c>
      <c r="J707" s="8">
        <v>8.5626261887421773</v>
      </c>
      <c r="K707" s="9">
        <v>48.220599696331035</v>
      </c>
      <c r="L707" s="8">
        <v>25.705991959519729</v>
      </c>
      <c r="M707" s="8">
        <v>16.090450961083057</v>
      </c>
      <c r="N707" s="10">
        <v>1.5975930085299141</v>
      </c>
      <c r="O707" s="10" t="s">
        <v>1739</v>
      </c>
      <c r="P707" s="14">
        <v>34.86991956414451</v>
      </c>
      <c r="Q707" s="45">
        <v>1</v>
      </c>
      <c r="R707" s="7">
        <v>3.3013929360762995</v>
      </c>
      <c r="S707" s="7"/>
      <c r="T707" s="7"/>
      <c r="U707" s="35">
        <v>5259.0650629493575</v>
      </c>
    </row>
    <row r="708" spans="1:21">
      <c r="A708">
        <v>90</v>
      </c>
      <c r="B708" t="s">
        <v>77</v>
      </c>
      <c r="C708" t="s">
        <v>263</v>
      </c>
      <c r="D708">
        <v>6</v>
      </c>
      <c r="E708" s="6">
        <v>1354195.68</v>
      </c>
      <c r="F708">
        <v>2017</v>
      </c>
      <c r="G708" s="6">
        <v>70.466999999999999</v>
      </c>
      <c r="H708" s="6">
        <v>4.0461111068725586</v>
      </c>
      <c r="I708" s="7">
        <v>2.1033520698547399</v>
      </c>
      <c r="J708" s="8">
        <v>7.9305775818696187</v>
      </c>
      <c r="K708" s="9">
        <v>48.355809667187422</v>
      </c>
      <c r="L708" s="8">
        <v>25.841201930376116</v>
      </c>
      <c r="M708" s="8">
        <v>16.176820475548396</v>
      </c>
      <c r="N708" s="10">
        <v>1.5974215680662114</v>
      </c>
      <c r="O708" s="10" t="s">
        <v>1740</v>
      </c>
      <c r="P708" s="14">
        <v>34.866177612879426</v>
      </c>
      <c r="Q708" s="45">
        <v>1</v>
      </c>
      <c r="R708" s="7">
        <v>3.3013929360762995</v>
      </c>
      <c r="S708" s="7"/>
      <c r="T708" s="7"/>
      <c r="U708" s="35">
        <v>6112.06664986136</v>
      </c>
    </row>
    <row r="709" spans="1:21">
      <c r="A709">
        <v>91</v>
      </c>
      <c r="B709" t="s">
        <v>62</v>
      </c>
      <c r="C709" t="s">
        <v>248</v>
      </c>
      <c r="D709">
        <v>5</v>
      </c>
      <c r="E709" s="6">
        <v>108197.95</v>
      </c>
      <c r="F709">
        <v>2017</v>
      </c>
      <c r="G709" s="6">
        <v>64.837999999999994</v>
      </c>
      <c r="H709" s="6">
        <v>4.1803154945373535</v>
      </c>
      <c r="I709" s="7">
        <v>0.206802308559418</v>
      </c>
      <c r="J709" s="8">
        <v>8.0647819695344136</v>
      </c>
      <c r="K709" s="9">
        <v>45.246011308742887</v>
      </c>
      <c r="L709" s="8">
        <v>22.73140357193158</v>
      </c>
      <c r="M709" s="8">
        <v>14.280270714253074</v>
      </c>
      <c r="N709" s="10">
        <v>1.5918048072606541</v>
      </c>
      <c r="O709" s="10" t="s">
        <v>1741</v>
      </c>
      <c r="P709" s="14">
        <v>34.74358318710572</v>
      </c>
      <c r="Q709" s="45">
        <v>1</v>
      </c>
      <c r="R709" s="7">
        <v>3.3013929360762995</v>
      </c>
      <c r="S709" s="7"/>
      <c r="T709" s="7"/>
      <c r="U709" s="35">
        <v>1987.9687536713802</v>
      </c>
    </row>
    <row r="710" spans="1:21">
      <c r="A710">
        <v>92</v>
      </c>
      <c r="B710" t="s">
        <v>40</v>
      </c>
      <c r="C710" t="s">
        <v>226</v>
      </c>
      <c r="D710">
        <v>5</v>
      </c>
      <c r="E710" s="6">
        <v>24393.181</v>
      </c>
      <c r="F710">
        <v>2017</v>
      </c>
      <c r="G710" s="6">
        <v>60.81</v>
      </c>
      <c r="H710" s="6">
        <v>5.0740513801574707</v>
      </c>
      <c r="I710" s="7">
        <v>1.4022079706192001</v>
      </c>
      <c r="J710" s="8">
        <v>8.9585178551545308</v>
      </c>
      <c r="K710" s="9">
        <v>47.137790933402421</v>
      </c>
      <c r="L710" s="8">
        <v>24.623183196591114</v>
      </c>
      <c r="M710" s="8">
        <v>15.475676376312856</v>
      </c>
      <c r="N710" s="10">
        <v>1.5910893067187342</v>
      </c>
      <c r="O710" s="10" t="s">
        <v>1742</v>
      </c>
      <c r="P710" s="14">
        <v>34.727966289553187</v>
      </c>
      <c r="Q710" s="45">
        <v>1</v>
      </c>
      <c r="R710" s="7">
        <v>3.3013929360762995</v>
      </c>
      <c r="S710" s="7"/>
      <c r="T710" s="7"/>
      <c r="U710" s="35">
        <v>3691.0947236525194</v>
      </c>
    </row>
    <row r="711" spans="1:21">
      <c r="A711">
        <v>93</v>
      </c>
      <c r="B711" t="s">
        <v>53</v>
      </c>
      <c r="C711" t="s">
        <v>239</v>
      </c>
      <c r="D711">
        <v>3</v>
      </c>
      <c r="E711" s="6">
        <v>1208.5229999999999</v>
      </c>
      <c r="F711">
        <v>2017</v>
      </c>
      <c r="G711" s="6">
        <v>81.328000000000003</v>
      </c>
      <c r="H711" s="6">
        <v>6.0620512962341309</v>
      </c>
      <c r="I711" s="7">
        <v>15.9423360824585</v>
      </c>
      <c r="J711" s="8">
        <v>9.946517771231191</v>
      </c>
      <c r="K711" s="9">
        <v>69.995353969111108</v>
      </c>
      <c r="L711" s="8">
        <v>47.480746232299801</v>
      </c>
      <c r="M711" s="8">
        <v>30.015804488152156</v>
      </c>
      <c r="N711" s="10">
        <v>1.5818581924412991</v>
      </c>
      <c r="O711" s="10" t="s">
        <v>1743</v>
      </c>
      <c r="P711" s="14">
        <v>34.526483051567695</v>
      </c>
      <c r="Q711" s="45">
        <v>3</v>
      </c>
      <c r="R711" s="7">
        <v>3.3013929360762995</v>
      </c>
      <c r="S711" s="7"/>
      <c r="T711" s="7"/>
      <c r="U711" s="35">
        <v>38415.109375</v>
      </c>
    </row>
    <row r="712" spans="1:21">
      <c r="A712">
        <v>94</v>
      </c>
      <c r="B712" t="s">
        <v>60</v>
      </c>
      <c r="C712" t="s">
        <v>246</v>
      </c>
      <c r="D712">
        <v>7</v>
      </c>
      <c r="E712" s="6">
        <v>1317.549</v>
      </c>
      <c r="F712">
        <v>2017</v>
      </c>
      <c r="G712" s="6">
        <v>77.975999999999999</v>
      </c>
      <c r="H712" s="6">
        <v>5.9383959770202637</v>
      </c>
      <c r="I712" s="7">
        <v>13.8933706283569</v>
      </c>
      <c r="J712" s="8">
        <v>9.8228624520173238</v>
      </c>
      <c r="K712" s="9">
        <v>66.276119851940834</v>
      </c>
      <c r="L712" s="8">
        <v>43.761512115129527</v>
      </c>
      <c r="M712" s="8">
        <v>27.966839034050558</v>
      </c>
      <c r="N712" s="10">
        <v>1.5647643289915041</v>
      </c>
      <c r="O712" s="10" t="s">
        <v>1744</v>
      </c>
      <c r="P712" s="14">
        <v>34.153383244324985</v>
      </c>
      <c r="Q712" s="45">
        <v>3</v>
      </c>
      <c r="R712" s="7">
        <v>3.3013929360762995</v>
      </c>
      <c r="S712" s="7"/>
      <c r="T712" s="7"/>
      <c r="U712" s="35">
        <v>33821.932908470037</v>
      </c>
    </row>
    <row r="713" spans="1:21">
      <c r="A713">
        <v>95</v>
      </c>
      <c r="B713" t="s">
        <v>165</v>
      </c>
      <c r="C713" t="s">
        <v>351</v>
      </c>
      <c r="D713">
        <v>1</v>
      </c>
      <c r="E713" s="6">
        <v>30563.433000000001</v>
      </c>
      <c r="F713">
        <v>2017</v>
      </c>
      <c r="G713" s="6">
        <v>71.942999999999998</v>
      </c>
      <c r="H713" s="6">
        <v>5.0707507133483887</v>
      </c>
      <c r="I713" s="7">
        <v>7.4893689155578604</v>
      </c>
      <c r="J713" s="8">
        <v>8.9552171883454488</v>
      </c>
      <c r="K713" s="9">
        <v>55.747157218094017</v>
      </c>
      <c r="L713" s="8">
        <v>33.23254948128271</v>
      </c>
      <c r="M713" s="8">
        <v>21.562837321251518</v>
      </c>
      <c r="N713" s="10">
        <v>1.5411955758034666</v>
      </c>
      <c r="O713" s="10" t="s">
        <v>1745</v>
      </c>
      <c r="P713" s="14">
        <v>33.638959030206586</v>
      </c>
      <c r="Q713" s="45">
        <v>3</v>
      </c>
      <c r="R713" s="7">
        <v>3.3013929360762995</v>
      </c>
      <c r="S713" s="7"/>
      <c r="T713" s="7"/>
      <c r="U713" s="35" t="s">
        <v>693</v>
      </c>
    </row>
    <row r="714" spans="1:21">
      <c r="A714">
        <v>96</v>
      </c>
      <c r="B714" t="s">
        <v>118</v>
      </c>
      <c r="C714" t="s">
        <v>304</v>
      </c>
      <c r="D714">
        <v>5</v>
      </c>
      <c r="E714" s="6">
        <v>21737.921999999999</v>
      </c>
      <c r="F714">
        <v>2017</v>
      </c>
      <c r="G714" s="6">
        <v>62.16</v>
      </c>
      <c r="H714" s="6">
        <v>4.6156735420227051</v>
      </c>
      <c r="I714" s="7">
        <v>1.1306347846984901</v>
      </c>
      <c r="J714" s="8">
        <v>8.5001400170197652</v>
      </c>
      <c r="K714" s="9">
        <v>45.718833843109536</v>
      </c>
      <c r="L714" s="8">
        <v>23.204226106298229</v>
      </c>
      <c r="M714" s="8">
        <v>15.204103190392146</v>
      </c>
      <c r="N714" s="10">
        <v>1.526181834977387</v>
      </c>
      <c r="O714" s="10" t="s">
        <v>1746</v>
      </c>
      <c r="P714" s="14">
        <v>33.311261092016402</v>
      </c>
      <c r="Q714" s="45">
        <v>1</v>
      </c>
      <c r="R714" s="7">
        <v>3.3013929360762995</v>
      </c>
      <c r="S714" s="7"/>
      <c r="T714" s="7"/>
      <c r="U714" s="35">
        <v>1155.9735590455407</v>
      </c>
    </row>
    <row r="715" spans="1:21">
      <c r="A715">
        <v>97</v>
      </c>
      <c r="B715" t="s">
        <v>158</v>
      </c>
      <c r="C715" t="s">
        <v>344</v>
      </c>
      <c r="D715">
        <v>7</v>
      </c>
      <c r="E715" s="6">
        <v>44657.256999999998</v>
      </c>
      <c r="F715">
        <v>2017</v>
      </c>
      <c r="G715" s="6">
        <v>74.718000000000004</v>
      </c>
      <c r="H715" s="6">
        <v>4.3110671043395996</v>
      </c>
      <c r="I715" s="7">
        <v>6.3188719749450701</v>
      </c>
      <c r="J715" s="8">
        <v>8.1955335793366597</v>
      </c>
      <c r="K715" s="9">
        <v>52.985926337742676</v>
      </c>
      <c r="L715" s="8">
        <v>30.471318600931369</v>
      </c>
      <c r="M715" s="8">
        <v>20.392340380638728</v>
      </c>
      <c r="N715" s="10">
        <v>1.4942531378037418</v>
      </c>
      <c r="O715" s="10" t="s">
        <v>1747</v>
      </c>
      <c r="P715" s="14">
        <v>32.614368268695003</v>
      </c>
      <c r="Q715" s="45">
        <v>2</v>
      </c>
      <c r="R715" s="7">
        <v>3.3013929360762995</v>
      </c>
      <c r="S715" s="7"/>
      <c r="T715" s="7"/>
      <c r="U715" s="35">
        <v>11860.560546875</v>
      </c>
    </row>
    <row r="716" spans="1:21">
      <c r="A716">
        <v>98</v>
      </c>
      <c r="B716" t="s">
        <v>51</v>
      </c>
      <c r="C716" t="s">
        <v>237</v>
      </c>
      <c r="D716">
        <v>5</v>
      </c>
      <c r="E716" s="6">
        <v>24848.016</v>
      </c>
      <c r="F716">
        <v>2017</v>
      </c>
      <c r="G716" s="6">
        <v>58.48</v>
      </c>
      <c r="H716" s="6">
        <v>5.0377349853515625</v>
      </c>
      <c r="I716" s="7">
        <v>1.16300225257873</v>
      </c>
      <c r="J716" s="8">
        <v>8.9222014603486226</v>
      </c>
      <c r="K716" s="9">
        <v>45.147888939417399</v>
      </c>
      <c r="L716" s="8">
        <v>22.633281202606092</v>
      </c>
      <c r="M716" s="8">
        <v>15.236470658272387</v>
      </c>
      <c r="N716" s="10">
        <v>1.4854674491377524</v>
      </c>
      <c r="O716" s="10" t="s">
        <v>1748</v>
      </c>
      <c r="P716" s="14">
        <v>32.422607128365172</v>
      </c>
      <c r="Q716" s="45">
        <v>1</v>
      </c>
      <c r="R716" s="7">
        <v>3.3013929360762995</v>
      </c>
      <c r="S716" s="7"/>
      <c r="T716" s="7"/>
      <c r="U716" s="35">
        <v>4836.0483665488246</v>
      </c>
    </row>
    <row r="717" spans="1:21">
      <c r="A717">
        <v>99</v>
      </c>
      <c r="B717" t="s">
        <v>88</v>
      </c>
      <c r="C717" t="s">
        <v>274</v>
      </c>
      <c r="D717">
        <v>5</v>
      </c>
      <c r="E717" s="6">
        <v>48948.137000000002</v>
      </c>
      <c r="F717">
        <v>2017</v>
      </c>
      <c r="G717" s="6">
        <v>62.481000000000002</v>
      </c>
      <c r="H717" s="6">
        <v>4.475654125213623</v>
      </c>
      <c r="I717" s="7">
        <v>1.4005256891250599</v>
      </c>
      <c r="J717" s="8">
        <v>8.3601206002106832</v>
      </c>
      <c r="K717" s="9">
        <v>45.197932899349929</v>
      </c>
      <c r="L717" s="8">
        <v>22.683325162538623</v>
      </c>
      <c r="M717" s="8">
        <v>15.473994094818716</v>
      </c>
      <c r="N717" s="10">
        <v>1.4658998202754818</v>
      </c>
      <c r="O717" s="10" t="s">
        <v>1749</v>
      </c>
      <c r="P717" s="14">
        <v>31.995513594001078</v>
      </c>
      <c r="Q717" s="45">
        <v>1</v>
      </c>
      <c r="R717" s="7">
        <v>3.3013929360762995</v>
      </c>
      <c r="S717" s="7"/>
      <c r="T717" s="7"/>
      <c r="U717" s="35">
        <v>4312.9089172498916</v>
      </c>
    </row>
    <row r="718" spans="1:21">
      <c r="A718">
        <v>100</v>
      </c>
      <c r="B718" t="s">
        <v>99</v>
      </c>
      <c r="C718" t="s">
        <v>285</v>
      </c>
      <c r="D718">
        <v>5</v>
      </c>
      <c r="E718" s="6">
        <v>26169.542000000001</v>
      </c>
      <c r="F718">
        <v>2017</v>
      </c>
      <c r="G718" s="6">
        <v>65.093999999999994</v>
      </c>
      <c r="H718" s="6">
        <v>4.078620433807373</v>
      </c>
      <c r="I718" s="7">
        <v>1.1761516332626301</v>
      </c>
      <c r="J718" s="8">
        <v>7.9630869088044332</v>
      </c>
      <c r="K718" s="9">
        <v>44.851861670399437</v>
      </c>
      <c r="L718" s="8">
        <v>22.33725393358813</v>
      </c>
      <c r="M718" s="8">
        <v>15.249620038956287</v>
      </c>
      <c r="N718" s="10">
        <v>1.4647744584144362</v>
      </c>
      <c r="O718" s="10" t="s">
        <v>1750</v>
      </c>
      <c r="P718" s="14">
        <v>31.970950844060575</v>
      </c>
      <c r="Q718" s="45">
        <v>1</v>
      </c>
      <c r="R718" s="7">
        <v>3.3013929360762995</v>
      </c>
      <c r="S718" s="7"/>
      <c r="T718" s="7"/>
      <c r="U718" s="35">
        <v>1548.1564247983963</v>
      </c>
    </row>
    <row r="719" spans="1:21">
      <c r="A719">
        <v>101</v>
      </c>
      <c r="B719" t="s">
        <v>58</v>
      </c>
      <c r="C719" t="s">
        <v>244</v>
      </c>
      <c r="D719">
        <v>4</v>
      </c>
      <c r="E719" s="6">
        <v>101789.386</v>
      </c>
      <c r="F719">
        <v>2017</v>
      </c>
      <c r="G719" s="6">
        <v>71.302000000000007</v>
      </c>
      <c r="H719" s="6">
        <v>3.9293441772460938</v>
      </c>
      <c r="I719" s="7">
        <v>3.4721257686614999</v>
      </c>
      <c r="J719" s="8">
        <v>7.8138106522431539</v>
      </c>
      <c r="K719" s="9">
        <v>48.208392882618114</v>
      </c>
      <c r="L719" s="8">
        <v>25.693785145806807</v>
      </c>
      <c r="M719" s="8">
        <v>17.545594174355156</v>
      </c>
      <c r="N719" s="10">
        <v>1.4644009710062222</v>
      </c>
      <c r="O719" s="10" t="s">
        <v>1751</v>
      </c>
      <c r="P719" s="14">
        <v>31.962798908108734</v>
      </c>
      <c r="Q719" s="45">
        <v>2</v>
      </c>
      <c r="R719" s="7">
        <v>3.3013929360762995</v>
      </c>
      <c r="S719" s="7"/>
      <c r="T719" s="7"/>
      <c r="U719" s="35">
        <v>10995.005668947884</v>
      </c>
    </row>
    <row r="720" spans="1:21">
      <c r="A720">
        <v>102</v>
      </c>
      <c r="B720" t="s">
        <v>91</v>
      </c>
      <c r="C720" t="s">
        <v>277</v>
      </c>
      <c r="D720">
        <v>8</v>
      </c>
      <c r="E720" s="6">
        <v>6997.9170000000004</v>
      </c>
      <c r="F720">
        <v>2017</v>
      </c>
      <c r="G720" s="6">
        <v>67.433999999999997</v>
      </c>
      <c r="H720" s="6">
        <v>4.623140811920166</v>
      </c>
      <c r="I720" s="7">
        <v>4.4744925498962402</v>
      </c>
      <c r="J720" s="8">
        <v>8.5076072869172261</v>
      </c>
      <c r="K720" s="9">
        <v>49.641445026605119</v>
      </c>
      <c r="L720" s="8">
        <v>27.126837289793812</v>
      </c>
      <c r="M720" s="8">
        <v>18.547960955589897</v>
      </c>
      <c r="N720" s="10">
        <v>1.4625239590887997</v>
      </c>
      <c r="O720" s="10" t="s">
        <v>1752</v>
      </c>
      <c r="P720" s="14">
        <v>31.921830241976618</v>
      </c>
      <c r="Q720" s="45">
        <v>2</v>
      </c>
      <c r="R720" s="7">
        <v>3.3013929360762995</v>
      </c>
      <c r="S720" s="7"/>
      <c r="T720" s="7"/>
      <c r="U720" s="35">
        <v>7211.2590892488543</v>
      </c>
    </row>
    <row r="721" spans="1:21">
      <c r="A721">
        <v>103</v>
      </c>
      <c r="B721" t="s">
        <v>161</v>
      </c>
      <c r="C721" t="s">
        <v>347</v>
      </c>
      <c r="D721">
        <v>2</v>
      </c>
      <c r="E721" s="6">
        <v>329791.23100000003</v>
      </c>
      <c r="F721">
        <v>2017</v>
      </c>
      <c r="G721" s="6">
        <v>78.820999999999998</v>
      </c>
      <c r="H721" s="6">
        <v>6.9917593002319336</v>
      </c>
      <c r="I721" s="7">
        <v>21.287620544433601</v>
      </c>
      <c r="J721" s="8">
        <v>10.876225775228994</v>
      </c>
      <c r="K721" s="9">
        <v>74.17852846467332</v>
      </c>
      <c r="L721" s="8">
        <v>51.663920727862013</v>
      </c>
      <c r="M721" s="8">
        <v>35.361088950127254</v>
      </c>
      <c r="N721" s="10">
        <v>1.4610387366952422</v>
      </c>
      <c r="O721" s="10" t="s">
        <v>1753</v>
      </c>
      <c r="P721" s="14">
        <v>31.88941298356243</v>
      </c>
      <c r="Q721" s="45">
        <v>3</v>
      </c>
      <c r="R721" s="7">
        <v>3.3013929360762995</v>
      </c>
      <c r="S721" s="7"/>
      <c r="T721" s="7"/>
      <c r="U721" s="35">
        <v>59907.754260884692</v>
      </c>
    </row>
    <row r="722" spans="1:21">
      <c r="A722">
        <v>104</v>
      </c>
      <c r="B722" t="s">
        <v>65</v>
      </c>
      <c r="C722" t="s">
        <v>251</v>
      </c>
      <c r="D722">
        <v>5</v>
      </c>
      <c r="E722" s="6">
        <v>2140.2150000000001</v>
      </c>
      <c r="F722">
        <v>2017</v>
      </c>
      <c r="G722" s="6">
        <v>66.188999999999993</v>
      </c>
      <c r="H722" s="6">
        <v>4.7823829650878906</v>
      </c>
      <c r="I722" s="7">
        <v>4.57631540298462</v>
      </c>
      <c r="J722" s="8">
        <v>8.6668494400849507</v>
      </c>
      <c r="K722" s="9">
        <v>49.636954884248084</v>
      </c>
      <c r="L722" s="8">
        <v>27.122347147436777</v>
      </c>
      <c r="M722" s="8">
        <v>18.649783808678276</v>
      </c>
      <c r="N722" s="10">
        <v>1.4542982066535257</v>
      </c>
      <c r="O722" s="10" t="s">
        <v>1754</v>
      </c>
      <c r="P722" s="14">
        <v>31.742290569330887</v>
      </c>
      <c r="Q722" s="45">
        <v>2</v>
      </c>
      <c r="R722" s="7">
        <v>3.3013929360762995</v>
      </c>
      <c r="S722" s="7"/>
      <c r="T722" s="7"/>
      <c r="U722" s="35">
        <v>14478.130305018751</v>
      </c>
    </row>
    <row r="723" spans="1:21">
      <c r="A723">
        <v>105</v>
      </c>
      <c r="B723" t="s">
        <v>30</v>
      </c>
      <c r="C723" t="s">
        <v>216</v>
      </c>
      <c r="D723">
        <v>5</v>
      </c>
      <c r="E723" s="6">
        <v>11596.779</v>
      </c>
      <c r="F723">
        <v>2017</v>
      </c>
      <c r="G723" s="6">
        <v>59.856000000000002</v>
      </c>
      <c r="H723" s="6">
        <v>4.8531808853149414</v>
      </c>
      <c r="I723" s="7">
        <v>1.58818519115448</v>
      </c>
      <c r="J723" s="8">
        <v>8.7376473603120015</v>
      </c>
      <c r="K723" s="9">
        <v>45.254342862040012</v>
      </c>
      <c r="L723" s="8">
        <v>22.739735125228705</v>
      </c>
      <c r="M723" s="8">
        <v>15.661653596848137</v>
      </c>
      <c r="N723" s="10">
        <v>1.4519370502361904</v>
      </c>
      <c r="O723" s="10" t="s">
        <v>1755</v>
      </c>
      <c r="P723" s="14">
        <v>31.690754706372516</v>
      </c>
      <c r="Q723" s="45">
        <v>1</v>
      </c>
      <c r="R723" s="7">
        <v>3.3013929360762995</v>
      </c>
      <c r="S723" s="7"/>
      <c r="T723" s="7"/>
      <c r="U723" s="35">
        <v>2933.8373843172012</v>
      </c>
    </row>
    <row r="724" spans="1:21">
      <c r="A724">
        <v>106</v>
      </c>
      <c r="B724" t="s">
        <v>95</v>
      </c>
      <c r="C724" t="s">
        <v>281</v>
      </c>
      <c r="D724">
        <v>5</v>
      </c>
      <c r="E724" s="6">
        <v>4796.6310000000003</v>
      </c>
      <c r="F724">
        <v>2017</v>
      </c>
      <c r="G724" s="6">
        <v>60.552999999999997</v>
      </c>
      <c r="H724" s="6">
        <v>4.4244909286499023</v>
      </c>
      <c r="I724" s="7">
        <v>0.446945279836655</v>
      </c>
      <c r="J724" s="8">
        <v>8.3089574036469624</v>
      </c>
      <c r="K724" s="9">
        <v>43.535171117092709</v>
      </c>
      <c r="L724" s="8">
        <v>21.020563380281402</v>
      </c>
      <c r="M724" s="8">
        <v>14.520413685530311</v>
      </c>
      <c r="N724" s="10">
        <v>1.4476559577106631</v>
      </c>
      <c r="O724" s="10" t="s">
        <v>1756</v>
      </c>
      <c r="P724" s="14">
        <v>31.59731329093395</v>
      </c>
      <c r="Q724" s="45">
        <v>1</v>
      </c>
      <c r="R724" s="7">
        <v>3.3013929360762995</v>
      </c>
      <c r="S724" s="7"/>
      <c r="T724" s="7"/>
      <c r="U724" s="35">
        <v>1533.4112378777074</v>
      </c>
    </row>
    <row r="725" spans="1:21">
      <c r="A725">
        <v>107</v>
      </c>
      <c r="B725" t="s">
        <v>112</v>
      </c>
      <c r="C725" t="s">
        <v>298</v>
      </c>
      <c r="D725">
        <v>8</v>
      </c>
      <c r="E725" s="6">
        <v>52288.341</v>
      </c>
      <c r="F725">
        <v>2017</v>
      </c>
      <c r="G725" s="6">
        <v>65.843000000000004</v>
      </c>
      <c r="H725" s="6">
        <v>4.1543416976928711</v>
      </c>
      <c r="I725" s="7">
        <v>2.0622224807739298</v>
      </c>
      <c r="J725" s="8">
        <v>8.0388081726899312</v>
      </c>
      <c r="K725" s="9">
        <v>45.799352131010387</v>
      </c>
      <c r="L725" s="8">
        <v>23.28474439419908</v>
      </c>
      <c r="M725" s="8">
        <v>16.135690886467586</v>
      </c>
      <c r="N725" s="10">
        <v>1.4430584074789847</v>
      </c>
      <c r="O725" s="10" t="s">
        <v>1757</v>
      </c>
      <c r="P725" s="14">
        <v>31.49696470032622</v>
      </c>
      <c r="Q725" s="45">
        <v>1</v>
      </c>
      <c r="R725" s="7">
        <v>3.3013929360762995</v>
      </c>
      <c r="S725" s="7"/>
      <c r="T725" s="7"/>
      <c r="U725" s="35">
        <v>4312.9473894037619</v>
      </c>
    </row>
    <row r="726" spans="1:21">
      <c r="A726">
        <v>108</v>
      </c>
      <c r="B726" t="s">
        <v>71</v>
      </c>
      <c r="C726" t="s">
        <v>257</v>
      </c>
      <c r="D726">
        <v>5</v>
      </c>
      <c r="E726" s="6">
        <v>12240.789000000001</v>
      </c>
      <c r="F726">
        <v>2017</v>
      </c>
      <c r="G726" s="6">
        <v>59.109000000000002</v>
      </c>
      <c r="H726" s="6">
        <v>4.8737225532531738</v>
      </c>
      <c r="I726" s="7">
        <v>1.70225465297699</v>
      </c>
      <c r="J726" s="8">
        <v>8.7581890282502339</v>
      </c>
      <c r="K726" s="9">
        <v>44.794633254573647</v>
      </c>
      <c r="L726" s="8">
        <v>22.28002551776234</v>
      </c>
      <c r="M726" s="8">
        <v>15.775723058670646</v>
      </c>
      <c r="N726" s="10">
        <v>1.4122982151056969</v>
      </c>
      <c r="O726" s="10" t="s">
        <v>1758</v>
      </c>
      <c r="P726" s="14">
        <v>30.825576287816105</v>
      </c>
      <c r="Q726" s="45">
        <v>1</v>
      </c>
      <c r="R726" s="7">
        <v>3.3013929360762995</v>
      </c>
      <c r="S726" s="7"/>
      <c r="T726" s="7"/>
      <c r="U726" s="35">
        <v>2383.578867342927</v>
      </c>
    </row>
    <row r="727" spans="1:21">
      <c r="A727">
        <v>109</v>
      </c>
      <c r="B727" t="s">
        <v>132</v>
      </c>
      <c r="C727" t="s">
        <v>318</v>
      </c>
      <c r="D727">
        <v>7</v>
      </c>
      <c r="E727" s="6">
        <v>145452.53599999999</v>
      </c>
      <c r="F727">
        <v>2017</v>
      </c>
      <c r="G727" s="6">
        <v>73.373999999999995</v>
      </c>
      <c r="H727" s="6">
        <v>5.5787429809570313</v>
      </c>
      <c r="I727" s="7">
        <v>12.6486301422119</v>
      </c>
      <c r="J727" s="8">
        <v>9.4632094559540914</v>
      </c>
      <c r="K727" s="9">
        <v>60.081215043753048</v>
      </c>
      <c r="L727" s="8">
        <v>37.566607306941741</v>
      </c>
      <c r="M727" s="8">
        <v>26.722098547905556</v>
      </c>
      <c r="N727" s="10">
        <v>1.4058254908234429</v>
      </c>
      <c r="O727" s="10" t="s">
        <v>1759</v>
      </c>
      <c r="P727" s="14">
        <v>30.684299145341143</v>
      </c>
      <c r="Q727" s="45">
        <v>3</v>
      </c>
      <c r="R727" s="7">
        <v>3.3013929360762995</v>
      </c>
      <c r="S727" s="7"/>
      <c r="T727" s="7"/>
      <c r="U727" s="35">
        <v>25926.443359375</v>
      </c>
    </row>
    <row r="728" spans="1:21">
      <c r="A728">
        <v>110</v>
      </c>
      <c r="B728" t="s">
        <v>79</v>
      </c>
      <c r="C728" t="s">
        <v>265</v>
      </c>
      <c r="D728">
        <v>4</v>
      </c>
      <c r="E728" s="6">
        <v>84505.076000000001</v>
      </c>
      <c r="F728">
        <v>2017</v>
      </c>
      <c r="G728" s="6">
        <v>75.971000000000004</v>
      </c>
      <c r="H728" s="6">
        <v>4.7167830467224121</v>
      </c>
      <c r="I728" s="7">
        <v>10.3094425201416</v>
      </c>
      <c r="J728" s="8">
        <v>8.6012495217194722</v>
      </c>
      <c r="K728" s="9">
        <v>56.541515986604125</v>
      </c>
      <c r="L728" s="8">
        <v>34.026908249792818</v>
      </c>
      <c r="M728" s="8">
        <v>24.382910925835255</v>
      </c>
      <c r="N728" s="10">
        <v>1.3955228050207547</v>
      </c>
      <c r="O728" s="10" t="s">
        <v>1760</v>
      </c>
      <c r="P728" s="14">
        <v>30.459427214056859</v>
      </c>
      <c r="Q728" s="45">
        <v>3</v>
      </c>
      <c r="R728" s="7">
        <v>3.3013929360762995</v>
      </c>
      <c r="S728" s="7"/>
      <c r="T728" s="7"/>
      <c r="U728" s="35">
        <v>15163.292311302961</v>
      </c>
    </row>
    <row r="729" spans="1:21">
      <c r="A729">
        <v>111</v>
      </c>
      <c r="B729" t="s">
        <v>136</v>
      </c>
      <c r="C729" t="s">
        <v>322</v>
      </c>
      <c r="D729">
        <v>7</v>
      </c>
      <c r="E729" s="6">
        <v>7464.88</v>
      </c>
      <c r="F729">
        <v>2017</v>
      </c>
      <c r="G729" s="6">
        <v>76.212999999999994</v>
      </c>
      <c r="H729" s="6">
        <v>5.1220312118530273</v>
      </c>
      <c r="I729" s="7">
        <v>12.430706024169901</v>
      </c>
      <c r="J729" s="8">
        <v>9.0064976868500874</v>
      </c>
      <c r="K729" s="9">
        <v>59.394066093539465</v>
      </c>
      <c r="L729" s="8">
        <v>36.879458356728158</v>
      </c>
      <c r="M729" s="8">
        <v>26.504174429863557</v>
      </c>
      <c r="N729" s="10">
        <v>1.3914584834294728</v>
      </c>
      <c r="O729" s="10" t="s">
        <v>1761</v>
      </c>
      <c r="P729" s="14">
        <v>30.370717156980916</v>
      </c>
      <c r="Q729" s="45">
        <v>3</v>
      </c>
      <c r="R729" s="7">
        <v>3.3013929360762995</v>
      </c>
      <c r="S729" s="7"/>
      <c r="T729" s="7"/>
      <c r="U729" s="35">
        <v>16611.047931718989</v>
      </c>
    </row>
    <row r="730" spans="1:21">
      <c r="A730">
        <v>112</v>
      </c>
      <c r="B730" t="s">
        <v>80</v>
      </c>
      <c r="C730" t="s">
        <v>266</v>
      </c>
      <c r="D730">
        <v>4</v>
      </c>
      <c r="E730" s="6">
        <v>39621.161999999997</v>
      </c>
      <c r="F730">
        <v>2017</v>
      </c>
      <c r="G730" s="6">
        <v>70.412999999999997</v>
      </c>
      <c r="H730" s="6">
        <v>4.4623990058898926</v>
      </c>
      <c r="I730" s="7">
        <v>6.5285129547119096</v>
      </c>
      <c r="J730" s="8">
        <v>8.3468654808869527</v>
      </c>
      <c r="K730" s="9">
        <v>50.855077609988541</v>
      </c>
      <c r="L730" s="8">
        <v>28.340469873177234</v>
      </c>
      <c r="M730" s="8">
        <v>20.601981360405567</v>
      </c>
      <c r="N730" s="10">
        <v>1.3756186542156608</v>
      </c>
      <c r="O730" s="10" t="s">
        <v>1762</v>
      </c>
      <c r="P730" s="14">
        <v>30.024988571761543</v>
      </c>
      <c r="Q730" s="45">
        <v>2</v>
      </c>
      <c r="R730" s="7">
        <v>3.3013929360762995</v>
      </c>
      <c r="S730" s="7"/>
      <c r="T730" s="7"/>
      <c r="U730" s="35">
        <v>9976.8549418628518</v>
      </c>
    </row>
    <row r="731" spans="1:21">
      <c r="A731">
        <v>113</v>
      </c>
      <c r="B731" t="s">
        <v>37</v>
      </c>
      <c r="C731" t="s">
        <v>223</v>
      </c>
      <c r="D731">
        <v>5</v>
      </c>
      <c r="E731" s="6">
        <v>19835.858</v>
      </c>
      <c r="F731">
        <v>2017</v>
      </c>
      <c r="G731" s="6">
        <v>59.536000000000001</v>
      </c>
      <c r="H731" s="6">
        <v>4.6468911170959473</v>
      </c>
      <c r="I731" s="7">
        <v>1.85166883468628</v>
      </c>
      <c r="J731" s="8">
        <v>8.5313575920930074</v>
      </c>
      <c r="K731" s="9">
        <v>43.949694170737779</v>
      </c>
      <c r="L731" s="8">
        <v>21.435086433926472</v>
      </c>
      <c r="M731" s="8">
        <v>15.925137240379936</v>
      </c>
      <c r="N731" s="10">
        <v>1.345990688204272</v>
      </c>
      <c r="O731" s="10" t="s">
        <v>1763</v>
      </c>
      <c r="P731" s="14">
        <v>29.378312737459414</v>
      </c>
      <c r="Q731" s="45">
        <v>1</v>
      </c>
      <c r="R731" s="7">
        <v>3.3013929360762995</v>
      </c>
      <c r="S731" s="7"/>
      <c r="T731" s="7"/>
      <c r="U731" s="35">
        <v>1978.1550116137641</v>
      </c>
    </row>
    <row r="732" spans="1:21">
      <c r="A732">
        <v>114</v>
      </c>
      <c r="B732" t="s">
        <v>49</v>
      </c>
      <c r="C732" t="s">
        <v>235</v>
      </c>
      <c r="D732">
        <v>5</v>
      </c>
      <c r="E732" s="6">
        <v>84283.273000000001</v>
      </c>
      <c r="F732">
        <v>2017</v>
      </c>
      <c r="G732" s="6">
        <v>59.411000000000001</v>
      </c>
      <c r="H732" s="6">
        <v>4.3110332489013672</v>
      </c>
      <c r="I732" s="7">
        <v>0.68002080917358398</v>
      </c>
      <c r="J732" s="8">
        <v>8.1954997238984273</v>
      </c>
      <c r="K732" s="9">
        <v>42.130863588460109</v>
      </c>
      <c r="L732" s="8">
        <v>19.616255851648802</v>
      </c>
      <c r="M732" s="8">
        <v>14.753489214867241</v>
      </c>
      <c r="N732" s="10">
        <v>1.3296011245855863</v>
      </c>
      <c r="O732" s="10" t="s">
        <v>1764</v>
      </c>
      <c r="P732" s="14">
        <v>29.020585355063762</v>
      </c>
      <c r="Q732" s="45">
        <v>1</v>
      </c>
      <c r="R732" s="7">
        <v>3.3013929360762995</v>
      </c>
      <c r="S732" s="7"/>
      <c r="T732" s="7"/>
      <c r="U732" s="35">
        <v>1023.5398331529161</v>
      </c>
    </row>
    <row r="733" spans="1:21">
      <c r="A733">
        <v>115</v>
      </c>
      <c r="B733" t="s">
        <v>138</v>
      </c>
      <c r="C733" t="s">
        <v>324</v>
      </c>
      <c r="D733">
        <v>8</v>
      </c>
      <c r="E733" s="6">
        <v>5764.4870000000001</v>
      </c>
      <c r="F733">
        <v>2017</v>
      </c>
      <c r="G733" s="6">
        <v>83.224000000000004</v>
      </c>
      <c r="H733" s="6">
        <v>6.3784379959106445</v>
      </c>
      <c r="I733" s="7">
        <v>24.733451843261701</v>
      </c>
      <c r="J733" s="8">
        <v>10.262904470907705</v>
      </c>
      <c r="K733" s="9">
        <v>73.905529140695549</v>
      </c>
      <c r="L733" s="8">
        <v>51.390921403884242</v>
      </c>
      <c r="M733" s="8">
        <v>38.806920248955358</v>
      </c>
      <c r="N733" s="10">
        <v>1.3242720904982825</v>
      </c>
      <c r="O733" s="10" t="s">
        <v>1765</v>
      </c>
      <c r="P733" s="14">
        <v>28.904271006549017</v>
      </c>
      <c r="Q733" s="45">
        <v>3</v>
      </c>
      <c r="R733" s="7">
        <v>3.3013929360762995</v>
      </c>
      <c r="S733" s="7"/>
      <c r="T733" s="7"/>
      <c r="U733" s="35">
        <v>95334.145568686406</v>
      </c>
    </row>
    <row r="734" spans="1:21">
      <c r="A734">
        <v>116</v>
      </c>
      <c r="B734" t="s">
        <v>157</v>
      </c>
      <c r="C734" t="s">
        <v>343</v>
      </c>
      <c r="D734">
        <v>5</v>
      </c>
      <c r="E734" s="6">
        <v>40127.084999999999</v>
      </c>
      <c r="F734">
        <v>2017</v>
      </c>
      <c r="G734" s="6">
        <v>62.115000000000002</v>
      </c>
      <c r="H734" s="6">
        <v>4.0005168914794922</v>
      </c>
      <c r="I734" s="7">
        <v>1.15012538433075</v>
      </c>
      <c r="J734" s="8">
        <v>7.8849833664765523</v>
      </c>
      <c r="K734" s="9">
        <v>42.379451344470823</v>
      </c>
      <c r="L734" s="8">
        <v>19.864843607659516</v>
      </c>
      <c r="M734" s="8">
        <v>15.223593790024406</v>
      </c>
      <c r="N734" s="10">
        <v>1.3048721531624412</v>
      </c>
      <c r="O734" s="10" t="s">
        <v>1766</v>
      </c>
      <c r="P734" s="14">
        <v>28.48083759713975</v>
      </c>
      <c r="Q734" s="45">
        <v>1</v>
      </c>
      <c r="R734" s="7">
        <v>3.3013929360762995</v>
      </c>
      <c r="S734" s="7"/>
      <c r="T734" s="7"/>
      <c r="U734" s="35">
        <v>2128.3968687571351</v>
      </c>
    </row>
    <row r="735" spans="1:21">
      <c r="A735">
        <v>117</v>
      </c>
      <c r="B735" t="s">
        <v>72</v>
      </c>
      <c r="C735" t="s">
        <v>258</v>
      </c>
      <c r="D735">
        <v>1</v>
      </c>
      <c r="E735" s="6">
        <v>10863.543</v>
      </c>
      <c r="F735">
        <v>2017</v>
      </c>
      <c r="G735" s="6">
        <v>63.853999999999999</v>
      </c>
      <c r="H735" s="6">
        <v>3.8238656520843506</v>
      </c>
      <c r="I735" s="7">
        <v>1.3506323099136399</v>
      </c>
      <c r="J735" s="8">
        <v>7.7083321270814107</v>
      </c>
      <c r="K735" s="9">
        <v>42.589896580976202</v>
      </c>
      <c r="L735" s="8">
        <v>20.075288844164895</v>
      </c>
      <c r="M735" s="8">
        <v>15.424100715607297</v>
      </c>
      <c r="N735" s="10">
        <v>1.30155327784207</v>
      </c>
      <c r="O735" s="10" t="s">
        <v>1767</v>
      </c>
      <c r="P735" s="14">
        <v>28.408398049115398</v>
      </c>
      <c r="Q735" s="45">
        <v>1</v>
      </c>
      <c r="R735" s="7">
        <v>3.3013929360762995</v>
      </c>
      <c r="S735" s="7"/>
      <c r="T735" s="7"/>
      <c r="U735" s="35">
        <v>3200.0421827349851</v>
      </c>
    </row>
    <row r="736" spans="1:21">
      <c r="A736">
        <v>118</v>
      </c>
      <c r="B736" t="s">
        <v>159</v>
      </c>
      <c r="C736" t="s">
        <v>345</v>
      </c>
      <c r="D736">
        <v>4</v>
      </c>
      <c r="E736" s="6">
        <v>9068.2960000000003</v>
      </c>
      <c r="F736">
        <v>2017</v>
      </c>
      <c r="G736" s="6">
        <v>79.504000000000005</v>
      </c>
      <c r="H736" s="6">
        <v>7.0394196510314941</v>
      </c>
      <c r="I736" s="7">
        <v>27.033882141113299</v>
      </c>
      <c r="J736" s="8">
        <v>10.923886126028554</v>
      </c>
      <c r="K736" s="9">
        <v>75.149172461340626</v>
      </c>
      <c r="L736" s="8">
        <v>52.634564724529319</v>
      </c>
      <c r="M736" s="8">
        <v>41.107350546806956</v>
      </c>
      <c r="N736" s="10">
        <v>1.2804173468829347</v>
      </c>
      <c r="O736" s="10" t="s">
        <v>1768</v>
      </c>
      <c r="P736" s="14">
        <v>27.947073914293011</v>
      </c>
      <c r="Q736" s="45">
        <v>3</v>
      </c>
      <c r="R736" s="7">
        <v>3.3013929360762995</v>
      </c>
      <c r="S736" s="7"/>
      <c r="T736" s="7"/>
      <c r="U736" s="35">
        <v>71182.370716957434</v>
      </c>
    </row>
    <row r="737" spans="1:21">
      <c r="A737">
        <v>119</v>
      </c>
      <c r="B737" t="s">
        <v>134</v>
      </c>
      <c r="C737" t="s">
        <v>320</v>
      </c>
      <c r="D737">
        <v>4</v>
      </c>
      <c r="E737" s="6">
        <v>34193.122000000003</v>
      </c>
      <c r="F737">
        <v>2017</v>
      </c>
      <c r="G737" s="6">
        <v>77.16</v>
      </c>
      <c r="H737" s="6">
        <v>6.2942824363708496</v>
      </c>
      <c r="I737" s="7">
        <v>21.610420227050799</v>
      </c>
      <c r="J737" s="8">
        <v>10.17874891136791</v>
      </c>
      <c r="K737" s="9">
        <v>67.958640010228251</v>
      </c>
      <c r="L737" s="8">
        <v>45.444032273416944</v>
      </c>
      <c r="M737" s="8">
        <v>35.683888632744456</v>
      </c>
      <c r="N737" s="10">
        <v>1.2735168171026161</v>
      </c>
      <c r="O737" s="10" t="s">
        <v>1769</v>
      </c>
      <c r="P737" s="14">
        <v>27.796459260182129</v>
      </c>
      <c r="Q737" s="45">
        <v>3</v>
      </c>
      <c r="R737" s="7">
        <v>3.3013929360762995</v>
      </c>
      <c r="S737" s="7"/>
      <c r="T737" s="7"/>
      <c r="U737" s="35">
        <v>47551.85951959221</v>
      </c>
    </row>
    <row r="738" spans="1:21">
      <c r="A738">
        <v>120</v>
      </c>
      <c r="B738" t="s">
        <v>152</v>
      </c>
      <c r="C738" t="s">
        <v>338</v>
      </c>
      <c r="D738">
        <v>5</v>
      </c>
      <c r="E738" s="6">
        <v>7852.7950000000001</v>
      </c>
      <c r="F738">
        <v>2017</v>
      </c>
      <c r="G738" s="6">
        <v>60.154000000000003</v>
      </c>
      <c r="H738" s="6">
        <v>4.3608050346374512</v>
      </c>
      <c r="I738" s="7">
        <v>2.0934042930603001</v>
      </c>
      <c r="J738" s="8">
        <v>8.2452715096345113</v>
      </c>
      <c r="K738" s="9">
        <v>42.916819687706266</v>
      </c>
      <c r="L738" s="8">
        <v>20.402211950894959</v>
      </c>
      <c r="M738" s="8">
        <v>16.166872698753956</v>
      </c>
      <c r="N738" s="10">
        <v>1.2619764088615257</v>
      </c>
      <c r="O738" s="10" t="s">
        <v>1770</v>
      </c>
      <c r="P738" s="14">
        <v>27.544572136893759</v>
      </c>
      <c r="Q738" s="45">
        <v>1</v>
      </c>
      <c r="R738" s="7">
        <v>3.3013929360762995</v>
      </c>
      <c r="S738" s="7"/>
      <c r="T738" s="7"/>
      <c r="U738" s="35">
        <v>1972.6971961294505</v>
      </c>
    </row>
    <row r="739" spans="1:21">
      <c r="A739">
        <v>121</v>
      </c>
      <c r="B739" t="s">
        <v>111</v>
      </c>
      <c r="C739" t="s">
        <v>297</v>
      </c>
      <c r="D739">
        <v>5</v>
      </c>
      <c r="E739" s="6">
        <v>28569.440999999999</v>
      </c>
      <c r="F739">
        <v>2017</v>
      </c>
      <c r="G739" s="6">
        <v>59.771000000000001</v>
      </c>
      <c r="H739" s="6">
        <v>4.2798633575439453</v>
      </c>
      <c r="I739" s="7">
        <v>1.6562529802322401</v>
      </c>
      <c r="J739" s="8">
        <v>8.1643298325410054</v>
      </c>
      <c r="K739" s="9">
        <v>42.224947889422566</v>
      </c>
      <c r="L739" s="8">
        <v>19.710340152611259</v>
      </c>
      <c r="M739" s="8">
        <v>15.729721385925897</v>
      </c>
      <c r="N739" s="10">
        <v>1.2530635266208214</v>
      </c>
      <c r="O739" s="10" t="s">
        <v>1771</v>
      </c>
      <c r="P739" s="14">
        <v>27.350034801565762</v>
      </c>
      <c r="Q739" s="45">
        <v>1</v>
      </c>
      <c r="R739" s="7">
        <v>3.3013929360762995</v>
      </c>
      <c r="S739" s="7"/>
      <c r="T739" s="7"/>
      <c r="U739" s="35">
        <v>1287.2348673466111</v>
      </c>
    </row>
    <row r="740" spans="1:21">
      <c r="A740">
        <v>122</v>
      </c>
      <c r="B740" t="s">
        <v>87</v>
      </c>
      <c r="C740" t="s">
        <v>273</v>
      </c>
      <c r="D740">
        <v>7</v>
      </c>
      <c r="E740" s="6">
        <v>18314.813999999998</v>
      </c>
      <c r="F740">
        <v>2017</v>
      </c>
      <c r="G740" s="6">
        <v>71.396000000000001</v>
      </c>
      <c r="H740" s="6">
        <v>5.8823513984680176</v>
      </c>
      <c r="I740" s="7">
        <v>16.1805229187012</v>
      </c>
      <c r="J740" s="8">
        <v>9.7668178734650777</v>
      </c>
      <c r="K740" s="9">
        <v>60.337182845065129</v>
      </c>
      <c r="L740" s="8">
        <v>37.822575108253822</v>
      </c>
      <c r="M740" s="8">
        <v>30.253991324394857</v>
      </c>
      <c r="N740" s="10">
        <v>1.2501681084887517</v>
      </c>
      <c r="O740" s="10" t="s">
        <v>1772</v>
      </c>
      <c r="P740" s="14">
        <v>27.28683785664251</v>
      </c>
      <c r="Q740" s="45">
        <v>3</v>
      </c>
      <c r="R740" s="7">
        <v>3.3013929360762995</v>
      </c>
      <c r="S740" s="7"/>
      <c r="T740" s="7"/>
      <c r="U740" s="35">
        <v>24862.966124588893</v>
      </c>
    </row>
    <row r="741" spans="1:21">
      <c r="A741">
        <v>123</v>
      </c>
      <c r="B741" t="s">
        <v>102</v>
      </c>
      <c r="C741" t="s">
        <v>288</v>
      </c>
      <c r="D741">
        <v>5</v>
      </c>
      <c r="E741" s="6">
        <v>19311.355</v>
      </c>
      <c r="F741">
        <v>2017</v>
      </c>
      <c r="G741" s="6">
        <v>59.131999999999998</v>
      </c>
      <c r="H741" s="6">
        <v>4.7418503761291504</v>
      </c>
      <c r="I741" s="7">
        <v>3.55587577819824</v>
      </c>
      <c r="J741" s="8">
        <v>8.6263168511262105</v>
      </c>
      <c r="K741" s="9">
        <v>44.137327490513613</v>
      </c>
      <c r="L741" s="8">
        <v>21.622719753702306</v>
      </c>
      <c r="M741" s="8">
        <v>17.629344183891895</v>
      </c>
      <c r="N741" s="10">
        <v>1.2265186684289253</v>
      </c>
      <c r="O741" s="10" t="s">
        <v>1773</v>
      </c>
      <c r="P741" s="14">
        <v>26.770652527700666</v>
      </c>
      <c r="Q741" s="45">
        <v>2</v>
      </c>
      <c r="R741" s="7">
        <v>3.3013929360762995</v>
      </c>
      <c r="S741" s="7"/>
      <c r="T741" s="7"/>
      <c r="U741" s="35">
        <v>2153.8456380079656</v>
      </c>
    </row>
    <row r="742" spans="1:21">
      <c r="A742">
        <v>124</v>
      </c>
      <c r="B742" t="s">
        <v>119</v>
      </c>
      <c r="C742" t="s">
        <v>305</v>
      </c>
      <c r="D742">
        <v>5</v>
      </c>
      <c r="E742" s="6">
        <v>193495.90700000001</v>
      </c>
      <c r="F742">
        <v>2017</v>
      </c>
      <c r="G742" s="6">
        <v>52.305</v>
      </c>
      <c r="H742" s="6">
        <v>5.3219280242919922</v>
      </c>
      <c r="I742" s="7">
        <v>1.6598936319351201</v>
      </c>
      <c r="J742" s="8">
        <v>9.2063944992890523</v>
      </c>
      <c r="K742" s="9">
        <v>41.666866964890623</v>
      </c>
      <c r="L742" s="8">
        <v>19.152259228079316</v>
      </c>
      <c r="M742" s="8">
        <v>15.733362037628776</v>
      </c>
      <c r="N742" s="10">
        <v>1.2173023910765999</v>
      </c>
      <c r="O742" s="10" t="s">
        <v>1774</v>
      </c>
      <c r="P742" s="14">
        <v>26.569493128378959</v>
      </c>
      <c r="Q742" s="45">
        <v>1</v>
      </c>
      <c r="R742" s="7">
        <v>3.3013929360762995</v>
      </c>
      <c r="S742" s="7"/>
      <c r="T742" s="7"/>
      <c r="U742" s="35">
        <v>5120.0055977791353</v>
      </c>
    </row>
    <row r="743" spans="1:21">
      <c r="A743">
        <v>125</v>
      </c>
      <c r="B743" t="s">
        <v>137</v>
      </c>
      <c r="C743" t="s">
        <v>323</v>
      </c>
      <c r="D743">
        <v>5</v>
      </c>
      <c r="E743" s="6">
        <v>7677.5649999999996</v>
      </c>
      <c r="F743">
        <v>2017</v>
      </c>
      <c r="G743" s="6">
        <v>58.652000000000001</v>
      </c>
      <c r="H743" s="6">
        <v>4.0895624160766602</v>
      </c>
      <c r="I743" s="7">
        <v>0.92220759391784701</v>
      </c>
      <c r="J743" s="8">
        <v>7.9740288910737203</v>
      </c>
      <c r="K743" s="9">
        <v>40.468647451916752</v>
      </c>
      <c r="L743" s="8">
        <v>17.954039715105445</v>
      </c>
      <c r="M743" s="8">
        <v>14.995675999611503</v>
      </c>
      <c r="N743" s="10">
        <v>1.1972811172747788</v>
      </c>
      <c r="O743" s="10" t="s">
        <v>1775</v>
      </c>
      <c r="P743" s="14">
        <v>26.132498096907437</v>
      </c>
      <c r="Q743" s="45">
        <v>1</v>
      </c>
      <c r="R743" s="7">
        <v>3.3013929360762995</v>
      </c>
      <c r="S743" s="7"/>
      <c r="T743" s="7"/>
      <c r="U743" s="35">
        <v>1593.5153223998716</v>
      </c>
    </row>
    <row r="744" spans="1:21">
      <c r="A744">
        <v>126</v>
      </c>
      <c r="B744" t="s">
        <v>150</v>
      </c>
      <c r="C744" t="s">
        <v>336</v>
      </c>
      <c r="D744">
        <v>5</v>
      </c>
      <c r="E744" s="6">
        <v>56267.031999999999</v>
      </c>
      <c r="F744">
        <v>2017</v>
      </c>
      <c r="G744" s="6">
        <v>65.998999999999995</v>
      </c>
      <c r="H744" s="6">
        <v>3.3471212387084961</v>
      </c>
      <c r="I744" s="7">
        <v>1.6755505800247199</v>
      </c>
      <c r="J744" s="8">
        <v>7.2315877137055562</v>
      </c>
      <c r="K744" s="9">
        <v>41.29800498468547</v>
      </c>
      <c r="L744" s="8">
        <v>18.783397247874163</v>
      </c>
      <c r="M744" s="8">
        <v>15.749018985718376</v>
      </c>
      <c r="N744" s="10">
        <v>1.1926709381014424</v>
      </c>
      <c r="O744" s="10" t="s">
        <v>1776</v>
      </c>
      <c r="P744" s="14">
        <v>26.031873860263801</v>
      </c>
      <c r="Q744" s="45">
        <v>1</v>
      </c>
      <c r="R744" s="7">
        <v>3.3013929360762995</v>
      </c>
      <c r="S744" s="7"/>
      <c r="T744" s="7"/>
      <c r="U744" s="35">
        <v>2457.61840820313</v>
      </c>
    </row>
    <row r="745" spans="1:21">
      <c r="A745">
        <v>127</v>
      </c>
      <c r="B745" t="s">
        <v>168</v>
      </c>
      <c r="C745" t="s">
        <v>354</v>
      </c>
      <c r="D745">
        <v>5</v>
      </c>
      <c r="E745" s="6">
        <v>17298.054</v>
      </c>
      <c r="F745">
        <v>2017</v>
      </c>
      <c r="G745" s="6">
        <v>62.12</v>
      </c>
      <c r="H745" s="6">
        <v>3.9327774047851563</v>
      </c>
      <c r="I745" s="7">
        <v>2.4765920639038099</v>
      </c>
      <c r="J745" s="8">
        <v>7.8172438797822164</v>
      </c>
      <c r="K745" s="9">
        <v>42.018753720155551</v>
      </c>
      <c r="L745" s="8">
        <v>19.504145983344245</v>
      </c>
      <c r="M745" s="8">
        <v>16.550060469597465</v>
      </c>
      <c r="N745" s="10">
        <v>1.1784939408030228</v>
      </c>
      <c r="O745" s="10" t="s">
        <v>1777</v>
      </c>
      <c r="P745" s="14">
        <v>25.722439133886347</v>
      </c>
      <c r="Q745" s="45">
        <v>1</v>
      </c>
      <c r="R745" s="7">
        <v>3.3013929360762995</v>
      </c>
      <c r="S745" s="7"/>
      <c r="T745" s="7"/>
      <c r="U745" s="35">
        <v>3395.4796855024233</v>
      </c>
    </row>
    <row r="746" spans="1:21">
      <c r="A746">
        <v>128</v>
      </c>
      <c r="B746" t="s">
        <v>141</v>
      </c>
      <c r="C746" t="s">
        <v>327</v>
      </c>
      <c r="D746">
        <v>5</v>
      </c>
      <c r="E746" s="6">
        <v>56641.209000000003</v>
      </c>
      <c r="F746">
        <v>2017</v>
      </c>
      <c r="G746" s="6">
        <v>65.402000000000001</v>
      </c>
      <c r="H746" s="6">
        <v>4.5136551856994629</v>
      </c>
      <c r="I746" s="7">
        <v>7.1963539123535201</v>
      </c>
      <c r="J746" s="8">
        <v>8.398121660696523</v>
      </c>
      <c r="K746" s="9">
        <v>47.525998500307097</v>
      </c>
      <c r="L746" s="8">
        <v>25.01139076349579</v>
      </c>
      <c r="M746" s="8">
        <v>21.269822318047176</v>
      </c>
      <c r="N746" s="10">
        <v>1.1759097179798226</v>
      </c>
      <c r="O746" s="10" t="s">
        <v>1778</v>
      </c>
      <c r="P746" s="14">
        <v>25.666034504234307</v>
      </c>
      <c r="Q746" s="45">
        <v>3</v>
      </c>
      <c r="R746" s="7">
        <v>3.3013929360762995</v>
      </c>
      <c r="S746" s="7"/>
      <c r="T746" s="7"/>
      <c r="U746" s="35">
        <v>13950.453476076615</v>
      </c>
    </row>
    <row r="747" spans="1:21">
      <c r="A747">
        <v>129</v>
      </c>
      <c r="B747" t="s">
        <v>133</v>
      </c>
      <c r="C747" t="s">
        <v>319</v>
      </c>
      <c r="D747">
        <v>5</v>
      </c>
      <c r="E747" s="6">
        <v>12230.339</v>
      </c>
      <c r="F747">
        <v>2017</v>
      </c>
      <c r="G747" s="6">
        <v>65.941000000000003</v>
      </c>
      <c r="H747" s="6">
        <v>3.1083738803863525</v>
      </c>
      <c r="I747" s="7">
        <v>0.72042447328567505</v>
      </c>
      <c r="J747" s="8">
        <v>6.9928403553834126</v>
      </c>
      <c r="K747" s="9">
        <v>39.89947684619267</v>
      </c>
      <c r="L747" s="8">
        <v>17.384869109381363</v>
      </c>
      <c r="M747" s="8">
        <v>14.793892878979332</v>
      </c>
      <c r="N747" s="10">
        <v>1.1751382311334397</v>
      </c>
      <c r="O747" s="10" t="s">
        <v>1779</v>
      </c>
      <c r="P747" s="14">
        <v>25.649195619653234</v>
      </c>
      <c r="Q747" s="45">
        <v>1</v>
      </c>
      <c r="R747" s="7">
        <v>3.3013929360762995</v>
      </c>
      <c r="S747" s="7"/>
      <c r="T747" s="7"/>
      <c r="U747" s="35">
        <v>1934.9729552946235</v>
      </c>
    </row>
    <row r="748" spans="1:21">
      <c r="A748">
        <v>130</v>
      </c>
      <c r="B748" t="s">
        <v>167</v>
      </c>
      <c r="C748" t="s">
        <v>353</v>
      </c>
      <c r="D748">
        <v>4</v>
      </c>
      <c r="E748" s="6">
        <v>30034.388999999999</v>
      </c>
      <c r="F748">
        <v>2017</v>
      </c>
      <c r="G748" s="6">
        <v>65.956999999999994</v>
      </c>
      <c r="H748" s="6">
        <v>3.2535600662231445</v>
      </c>
      <c r="I748" s="7">
        <v>1.47504758834839</v>
      </c>
      <c r="J748" s="8">
        <v>7.1380265412202046</v>
      </c>
      <c r="K748" s="9">
        <v>40.73775680350888</v>
      </c>
      <c r="L748" s="8">
        <v>18.223149066697573</v>
      </c>
      <c r="M748" s="8">
        <v>15.548515994042047</v>
      </c>
      <c r="N748" s="10">
        <v>1.1720185433568326</v>
      </c>
      <c r="O748" s="10" t="s">
        <v>1780</v>
      </c>
      <c r="P748" s="14">
        <v>25.581103645505429</v>
      </c>
      <c r="Q748" s="45">
        <v>1</v>
      </c>
      <c r="R748" s="7">
        <v>3.3013929360762995</v>
      </c>
      <c r="S748" s="7"/>
      <c r="T748" s="7"/>
      <c r="U748" s="35" t="s">
        <v>693</v>
      </c>
    </row>
    <row r="749" spans="1:21">
      <c r="A749">
        <v>131</v>
      </c>
      <c r="B749" t="s">
        <v>100</v>
      </c>
      <c r="C749" t="s">
        <v>286</v>
      </c>
      <c r="D749">
        <v>5</v>
      </c>
      <c r="E749" s="6">
        <v>17881.167000000001</v>
      </c>
      <c r="F749">
        <v>2017</v>
      </c>
      <c r="G749" s="6">
        <v>62.976999999999997</v>
      </c>
      <c r="H749" s="6">
        <v>3.416862964630127</v>
      </c>
      <c r="I749" s="7">
        <v>0.72236877679824796</v>
      </c>
      <c r="J749" s="8">
        <v>7.3013294396271871</v>
      </c>
      <c r="K749" s="9">
        <v>39.787071270053929</v>
      </c>
      <c r="L749" s="8">
        <v>17.272463533242622</v>
      </c>
      <c r="M749" s="8">
        <v>14.795837182491905</v>
      </c>
      <c r="N749" s="10">
        <v>1.1673866993941606</v>
      </c>
      <c r="O749" s="10" t="s">
        <v>1781</v>
      </c>
      <c r="P749" s="14">
        <v>25.480006541581155</v>
      </c>
      <c r="Q749" s="45">
        <v>1</v>
      </c>
      <c r="R749" s="7">
        <v>3.3013929360762995</v>
      </c>
      <c r="S749" s="7"/>
      <c r="T749" s="7"/>
      <c r="U749" s="35">
        <v>1454.7774924497126</v>
      </c>
    </row>
    <row r="750" spans="1:21">
      <c r="A750">
        <v>132</v>
      </c>
      <c r="B750" t="s">
        <v>74</v>
      </c>
      <c r="C750" t="s">
        <v>260</v>
      </c>
      <c r="D750">
        <v>8</v>
      </c>
      <c r="E750" s="6">
        <v>7461.5190000000002</v>
      </c>
      <c r="F750">
        <v>2017</v>
      </c>
      <c r="G750" s="6">
        <v>84.899000000000001</v>
      </c>
      <c r="H750" s="6">
        <v>5.3624749183654785</v>
      </c>
      <c r="I750" s="7">
        <v>25.127935409545898</v>
      </c>
      <c r="J750" s="8">
        <v>9.2469413933625386</v>
      </c>
      <c r="K750" s="9">
        <v>67.929550185738933</v>
      </c>
      <c r="L750" s="8">
        <v>45.414942448927626</v>
      </c>
      <c r="M750" s="8">
        <v>39.201403815239559</v>
      </c>
      <c r="N750" s="10">
        <v>1.1585029623677037</v>
      </c>
      <c r="O750" s="10" t="s">
        <v>1782</v>
      </c>
      <c r="P750" s="14">
        <v>25.286105345289229</v>
      </c>
      <c r="Q750" s="45">
        <v>3</v>
      </c>
      <c r="R750" s="7">
        <v>3.3013929360762995</v>
      </c>
      <c r="S750" s="7"/>
      <c r="T750" s="7"/>
      <c r="U750" s="35">
        <v>59842.212996165792</v>
      </c>
    </row>
    <row r="751" spans="1:21">
      <c r="A751">
        <v>133</v>
      </c>
      <c r="B751" t="s">
        <v>108</v>
      </c>
      <c r="C751" t="s">
        <v>294</v>
      </c>
      <c r="D751">
        <v>8</v>
      </c>
      <c r="E751" s="6">
        <v>3096.03</v>
      </c>
      <c r="F751">
        <v>2017</v>
      </c>
      <c r="G751" s="6">
        <v>70.236999999999995</v>
      </c>
      <c r="H751" s="6">
        <v>5.3338503837585449</v>
      </c>
      <c r="I751" s="7">
        <v>14.976809501647899</v>
      </c>
      <c r="J751" s="8">
        <v>9.218316858755605</v>
      </c>
      <c r="K751" s="9">
        <v>56.024197489193696</v>
      </c>
      <c r="L751" s="8">
        <v>33.509589752382389</v>
      </c>
      <c r="M751" s="8">
        <v>29.050277907341556</v>
      </c>
      <c r="N751" s="10">
        <v>1.1535032421811662</v>
      </c>
      <c r="O751" s="10" t="s">
        <v>1783</v>
      </c>
      <c r="P751" s="14">
        <v>25.176978778124155</v>
      </c>
      <c r="Q751" s="45">
        <v>3</v>
      </c>
      <c r="R751" s="7">
        <v>3.3013929360762995</v>
      </c>
      <c r="S751" s="7"/>
      <c r="T751" s="7"/>
      <c r="U751" s="35">
        <v>11431.498016396748</v>
      </c>
    </row>
    <row r="752" spans="1:21">
      <c r="A752">
        <v>134</v>
      </c>
      <c r="B752" t="s">
        <v>153</v>
      </c>
      <c r="C752" t="s">
        <v>339</v>
      </c>
      <c r="D752">
        <v>1</v>
      </c>
      <c r="E752" s="6">
        <v>1478.607</v>
      </c>
      <c r="F752">
        <v>2017</v>
      </c>
      <c r="G752" s="6">
        <v>74.23</v>
      </c>
      <c r="H752" s="6">
        <v>6.1918597221374512</v>
      </c>
      <c r="I752" s="7">
        <v>22.725959777831999</v>
      </c>
      <c r="J752" s="8">
        <v>10.076326197134511</v>
      </c>
      <c r="K752" s="9">
        <v>64.720183165379282</v>
      </c>
      <c r="L752" s="8">
        <v>42.205575428567975</v>
      </c>
      <c r="M752" s="8">
        <v>36.799428183525656</v>
      </c>
      <c r="N752" s="10">
        <v>1.1469084578727922</v>
      </c>
      <c r="O752" s="10" t="s">
        <v>1784</v>
      </c>
      <c r="P752" s="14">
        <v>25.033037488228619</v>
      </c>
      <c r="Q752" s="45">
        <v>3</v>
      </c>
      <c r="R752" s="7">
        <v>3.3013929360762995</v>
      </c>
      <c r="S752" s="7"/>
      <c r="T752" s="7"/>
      <c r="U752" s="35">
        <v>26213.924509501136</v>
      </c>
    </row>
    <row r="753" spans="1:21">
      <c r="A753">
        <v>135</v>
      </c>
      <c r="B753" t="s">
        <v>169</v>
      </c>
      <c r="C753" t="s">
        <v>355</v>
      </c>
      <c r="D753">
        <v>5</v>
      </c>
      <c r="E753" s="6">
        <v>14751.101000000001</v>
      </c>
      <c r="F753">
        <v>2017</v>
      </c>
      <c r="G753" s="6">
        <v>60.709000000000003</v>
      </c>
      <c r="H753" s="6">
        <v>3.6383001804351807</v>
      </c>
      <c r="I753" s="7">
        <v>0.86899107694625899</v>
      </c>
      <c r="J753" s="8">
        <v>7.5227666554322408</v>
      </c>
      <c r="K753" s="9">
        <v>39.5174333020923</v>
      </c>
      <c r="L753" s="8">
        <v>17.002825565280993</v>
      </c>
      <c r="M753" s="8">
        <v>14.942459482639915</v>
      </c>
      <c r="N753" s="10">
        <v>1.1378866768910969</v>
      </c>
      <c r="O753" s="10" t="s">
        <v>1785</v>
      </c>
      <c r="P753" s="14">
        <v>24.836123270729306</v>
      </c>
      <c r="Q753" s="45">
        <v>1</v>
      </c>
      <c r="R753" s="7">
        <v>3.3013929360762995</v>
      </c>
      <c r="S753" s="7"/>
      <c r="T753" s="7"/>
      <c r="U753" s="35">
        <v>2331.7808328308556</v>
      </c>
    </row>
    <row r="754" spans="1:21">
      <c r="A754">
        <v>136</v>
      </c>
      <c r="B754" t="s">
        <v>156</v>
      </c>
      <c r="C754" t="s">
        <v>342</v>
      </c>
      <c r="D754">
        <v>7</v>
      </c>
      <c r="E754" s="6">
        <v>5968.3829999999998</v>
      </c>
      <c r="F754">
        <v>2017</v>
      </c>
      <c r="G754" s="6">
        <v>68.915999999999997</v>
      </c>
      <c r="H754" s="6">
        <v>5.2291488647460938</v>
      </c>
      <c r="I754" s="7">
        <v>14.3222332000732</v>
      </c>
      <c r="J754" s="8">
        <v>9.1136153397431539</v>
      </c>
      <c r="K754" s="9">
        <v>54.346154043362787</v>
      </c>
      <c r="L754" s="8">
        <v>31.831546306551481</v>
      </c>
      <c r="M754" s="8">
        <v>28.395701605766856</v>
      </c>
      <c r="N754" s="10">
        <v>1.1209987606042051</v>
      </c>
      <c r="O754" s="10" t="s">
        <v>1786</v>
      </c>
      <c r="P754" s="14">
        <v>24.467518576426215</v>
      </c>
      <c r="Q754" s="45">
        <v>3</v>
      </c>
      <c r="R754" s="7">
        <v>3.3013929360762995</v>
      </c>
      <c r="S754" s="7"/>
      <c r="T754" s="7"/>
      <c r="U754" s="35">
        <v>13703.512723974109</v>
      </c>
    </row>
    <row r="755" spans="1:21">
      <c r="A755">
        <v>137</v>
      </c>
      <c r="B755" t="s">
        <v>113</v>
      </c>
      <c r="C755" t="s">
        <v>299</v>
      </c>
      <c r="D755">
        <v>5</v>
      </c>
      <c r="E755" s="6">
        <v>2364.5340000000001</v>
      </c>
      <c r="F755">
        <v>2017</v>
      </c>
      <c r="G755" s="6">
        <v>62.292999999999999</v>
      </c>
      <c r="H755" s="6">
        <v>4.4413061141967773</v>
      </c>
      <c r="I755" s="7">
        <v>6.5563335418701199</v>
      </c>
      <c r="J755" s="8">
        <v>8.3257725891938374</v>
      </c>
      <c r="K755" s="9">
        <v>44.876796754052869</v>
      </c>
      <c r="L755" s="8">
        <v>22.362189017241562</v>
      </c>
      <c r="M755" s="8">
        <v>20.629801947563777</v>
      </c>
      <c r="N755" s="10">
        <v>1.0839749733943698</v>
      </c>
      <c r="O755" s="10" t="s">
        <v>1787</v>
      </c>
      <c r="P755" s="14">
        <v>23.659417592587449</v>
      </c>
      <c r="Q755" s="45">
        <v>2</v>
      </c>
      <c r="R755" s="7">
        <v>3.3013929360762995</v>
      </c>
      <c r="S755" s="7"/>
      <c r="T755" s="7"/>
      <c r="U755" s="35">
        <v>10335.267425822274</v>
      </c>
    </row>
    <row r="756" spans="1:21">
      <c r="A756">
        <v>138</v>
      </c>
      <c r="B756" t="s">
        <v>89</v>
      </c>
      <c r="C756" t="s">
        <v>275</v>
      </c>
      <c r="D756">
        <v>4</v>
      </c>
      <c r="E756" s="6">
        <v>4124.9040000000005</v>
      </c>
      <c r="F756">
        <v>2017</v>
      </c>
      <c r="G756" s="6">
        <v>79.781000000000006</v>
      </c>
      <c r="H756" s="6">
        <v>6.0939054489135742</v>
      </c>
      <c r="I756" s="7">
        <v>30.152551651001001</v>
      </c>
      <c r="J756" s="8">
        <v>9.9783719239106343</v>
      </c>
      <c r="K756" s="9">
        <v>68.88381977639817</v>
      </c>
      <c r="L756" s="8">
        <v>46.369212039586863</v>
      </c>
      <c r="M756" s="8">
        <v>44.226020056694658</v>
      </c>
      <c r="N756" s="10">
        <v>1.0484599785407953</v>
      </c>
      <c r="O756" s="10" t="s">
        <v>1788</v>
      </c>
      <c r="P756" s="14">
        <v>22.884248317776517</v>
      </c>
      <c r="Q756" s="45">
        <v>3</v>
      </c>
      <c r="R756" s="7">
        <v>3.3013929360762995</v>
      </c>
      <c r="S756" s="7"/>
      <c r="T756" s="7"/>
      <c r="U756" s="35">
        <v>50007.29953660172</v>
      </c>
    </row>
    <row r="757" spans="1:21">
      <c r="A757">
        <v>139</v>
      </c>
      <c r="B757" t="s">
        <v>98</v>
      </c>
      <c r="C757" t="s">
        <v>284</v>
      </c>
      <c r="D757">
        <v>3</v>
      </c>
      <c r="E757" s="6">
        <v>596.28300000000002</v>
      </c>
      <c r="F757">
        <v>2017</v>
      </c>
      <c r="G757" s="6">
        <v>81.733999999999995</v>
      </c>
      <c r="H757" s="6">
        <v>7.0613808631896973</v>
      </c>
      <c r="I757" s="7">
        <v>39.071765899658203</v>
      </c>
      <c r="J757" s="8">
        <v>10.945847338186757</v>
      </c>
      <c r="K757" s="9">
        <v>77.41234065520969</v>
      </c>
      <c r="L757" s="8">
        <v>54.897732918398383</v>
      </c>
      <c r="M757" s="8">
        <v>53.145234305351863</v>
      </c>
      <c r="N757" s="10">
        <v>1.0329756493870617</v>
      </c>
      <c r="O757" s="10" t="s">
        <v>1789</v>
      </c>
      <c r="P757" s="14">
        <v>22.546279067027058</v>
      </c>
      <c r="Q757" s="45">
        <v>3</v>
      </c>
      <c r="R757" s="7">
        <v>3.3013929360762995</v>
      </c>
      <c r="S757" s="7"/>
      <c r="T757" s="7"/>
      <c r="U757" s="35">
        <v>114985.84223598881</v>
      </c>
    </row>
    <row r="758" spans="1:21">
      <c r="A758">
        <v>140</v>
      </c>
      <c r="B758" t="s">
        <v>18</v>
      </c>
      <c r="C758" t="s">
        <v>204</v>
      </c>
      <c r="D758">
        <v>6</v>
      </c>
      <c r="E758" s="6">
        <v>35643.417999999998</v>
      </c>
      <c r="F758">
        <v>2017</v>
      </c>
      <c r="G758" s="6">
        <v>63.015999999999998</v>
      </c>
      <c r="H758" s="6">
        <v>2.6617181301116943</v>
      </c>
      <c r="I758" s="7">
        <v>0.946416556835175</v>
      </c>
      <c r="J758" s="8">
        <v>6.5461846051087544</v>
      </c>
      <c r="K758" s="9">
        <v>35.694157837568554</v>
      </c>
      <c r="L758" s="8">
        <v>13.179550100757247</v>
      </c>
      <c r="M758" s="8">
        <v>15.019884962528831</v>
      </c>
      <c r="N758" s="10">
        <v>0.87747343828779001</v>
      </c>
      <c r="O758" s="10" t="s">
        <v>1790</v>
      </c>
      <c r="P758" s="14">
        <v>19.152204628714511</v>
      </c>
      <c r="Q758" s="45">
        <v>1</v>
      </c>
      <c r="R758" s="7">
        <v>3.3013929360762995</v>
      </c>
      <c r="S758" s="7"/>
      <c r="T758" s="7"/>
      <c r="U758" s="35">
        <v>2096.0931105533659</v>
      </c>
    </row>
    <row r="759" spans="1:21">
      <c r="A759">
        <v>141</v>
      </c>
      <c r="B759" t="s">
        <v>43</v>
      </c>
      <c r="C759" t="s">
        <v>229</v>
      </c>
      <c r="D759">
        <v>5</v>
      </c>
      <c r="E759" s="6">
        <v>15085.884</v>
      </c>
      <c r="F759">
        <v>2017</v>
      </c>
      <c r="G759" s="6">
        <v>52.308</v>
      </c>
      <c r="H759" s="6">
        <v>4.5589370727539063</v>
      </c>
      <c r="I759" s="7">
        <v>4.2194027900695801</v>
      </c>
      <c r="J759" s="8">
        <v>8.4434035477509664</v>
      </c>
      <c r="K759" s="9">
        <v>38.215867326661737</v>
      </c>
      <c r="L759" s="8">
        <v>15.70125958985043</v>
      </c>
      <c r="M759" s="8">
        <v>18.292871195763237</v>
      </c>
      <c r="N759" s="10">
        <v>0.85832669031676978</v>
      </c>
      <c r="O759" s="10" t="s">
        <v>1791</v>
      </c>
      <c r="P759" s="14">
        <v>18.734297465814002</v>
      </c>
      <c r="Q759" s="45">
        <v>2</v>
      </c>
      <c r="R759" s="7">
        <v>3.3013929360762995</v>
      </c>
      <c r="S759" s="7"/>
      <c r="T759" s="7"/>
      <c r="U759" s="35">
        <v>1579.760600476314</v>
      </c>
    </row>
    <row r="760" spans="1:21">
      <c r="A760">
        <v>142</v>
      </c>
      <c r="B760" t="s">
        <v>34</v>
      </c>
      <c r="C760" t="s">
        <v>220</v>
      </c>
      <c r="D760">
        <v>5</v>
      </c>
      <c r="E760" s="6">
        <v>2401.84</v>
      </c>
      <c r="F760">
        <v>2017</v>
      </c>
      <c r="G760" s="6">
        <v>66.753</v>
      </c>
      <c r="H760" s="6">
        <v>3.5048811435699463</v>
      </c>
      <c r="I760" s="7">
        <v>11.5796117782593</v>
      </c>
      <c r="J760" s="8">
        <v>7.3893476185670064</v>
      </c>
      <c r="K760" s="9">
        <v>42.681035253022721</v>
      </c>
      <c r="L760" s="8">
        <v>20.166427516211414</v>
      </c>
      <c r="M760" s="8">
        <v>25.653080183952959</v>
      </c>
      <c r="N760" s="10">
        <v>0.78612109624271675</v>
      </c>
      <c r="O760" s="10" t="s">
        <v>1792</v>
      </c>
      <c r="P760" s="14">
        <v>17.158299546443818</v>
      </c>
      <c r="Q760" s="45">
        <v>3</v>
      </c>
      <c r="R760" s="7">
        <v>3.3013929360762995</v>
      </c>
      <c r="S760" s="7"/>
      <c r="T760" s="7"/>
      <c r="U760" s="35">
        <v>14656.772988720955</v>
      </c>
    </row>
    <row r="761" spans="1:21">
      <c r="A761">
        <v>143</v>
      </c>
      <c r="B761" t="s">
        <v>94</v>
      </c>
      <c r="C761" t="s">
        <v>280</v>
      </c>
      <c r="D761">
        <v>5</v>
      </c>
      <c r="E761" s="6">
        <v>2170.6170000000002</v>
      </c>
      <c r="F761">
        <v>2017</v>
      </c>
      <c r="G761" s="6">
        <v>53.064</v>
      </c>
      <c r="H761" s="6">
        <v>3.7953007221221924</v>
      </c>
      <c r="I761" s="7">
        <v>3.06788206100464</v>
      </c>
      <c r="J761" s="8">
        <v>7.6797671971192525</v>
      </c>
      <c r="K761" s="9">
        <v>35.261931566638268</v>
      </c>
      <c r="L761" s="8">
        <v>12.747323829826961</v>
      </c>
      <c r="M761" s="8">
        <v>17.141350466698295</v>
      </c>
      <c r="N761" s="10">
        <v>0.74365924987019438</v>
      </c>
      <c r="O761" s="10" t="s">
        <v>1793</v>
      </c>
      <c r="P761" s="14">
        <v>16.231504574476968</v>
      </c>
      <c r="Q761" s="45">
        <v>1</v>
      </c>
      <c r="R761" s="7">
        <v>3.3013929360762995</v>
      </c>
      <c r="S761" s="7"/>
      <c r="T761" s="7"/>
      <c r="U761" s="35">
        <v>2571.6941126848806</v>
      </c>
    </row>
    <row r="762" spans="1:21">
      <c r="A762">
        <v>144</v>
      </c>
      <c r="B762" t="s">
        <v>42</v>
      </c>
      <c r="C762" t="s">
        <v>228</v>
      </c>
      <c r="D762">
        <v>5</v>
      </c>
      <c r="E762" s="6">
        <v>4996.741</v>
      </c>
      <c r="F762">
        <v>2017</v>
      </c>
      <c r="G762" s="6">
        <v>53.720999999999997</v>
      </c>
      <c r="H762" s="6">
        <v>3.4758620262145996</v>
      </c>
      <c r="I762" s="7">
        <v>1.95313143730164</v>
      </c>
      <c r="J762" s="8">
        <v>7.3603285012116597</v>
      </c>
      <c r="K762" s="9">
        <v>34.213645019660305</v>
      </c>
      <c r="L762" s="8">
        <v>11.699037282848998</v>
      </c>
      <c r="M762" s="8">
        <v>16.026599842995296</v>
      </c>
      <c r="N762" s="10">
        <v>0.72997625182251402</v>
      </c>
      <c r="O762" s="10" t="s">
        <v>1794</v>
      </c>
      <c r="P762" s="14">
        <v>15.932852139988659</v>
      </c>
      <c r="Q762" s="45">
        <v>1</v>
      </c>
      <c r="R762" s="7">
        <v>3.3013929360762995</v>
      </c>
      <c r="S762" s="7"/>
      <c r="T762" s="7"/>
      <c r="U762" s="35">
        <v>839.60000945213528</v>
      </c>
    </row>
    <row r="763" spans="1:21">
      <c r="A763" t="s">
        <v>693</v>
      </c>
      <c r="B763" t="s">
        <v>31</v>
      </c>
      <c r="C763" t="s">
        <v>217</v>
      </c>
      <c r="D763">
        <v>6</v>
      </c>
      <c r="E763" s="6">
        <v>749.76099999999997</v>
      </c>
      <c r="F763">
        <v>2016</v>
      </c>
      <c r="G763" s="6">
        <v>70.602000000000004</v>
      </c>
      <c r="H763" s="6" t="s">
        <v>693</v>
      </c>
      <c r="I763" s="7">
        <v>3.3619852066039999</v>
      </c>
      <c r="J763" s="8" t="s">
        <v>693</v>
      </c>
      <c r="K763" s="9" t="s">
        <v>693</v>
      </c>
      <c r="L763" s="8" t="s">
        <v>693</v>
      </c>
      <c r="M763" s="8">
        <v>17.435453612297657</v>
      </c>
      <c r="N763" s="10" t="s">
        <v>693</v>
      </c>
      <c r="O763" s="10" t="s">
        <v>1795</v>
      </c>
      <c r="P763" s="14" t="s">
        <v>693</v>
      </c>
      <c r="Q763" s="45">
        <v>2</v>
      </c>
      <c r="R763" s="7">
        <v>3.3393340025184766</v>
      </c>
      <c r="S763" s="7"/>
      <c r="T763" s="7"/>
      <c r="U763" s="35">
        <v>10587.570376534131</v>
      </c>
    </row>
    <row r="764" spans="1:21">
      <c r="A764" t="s">
        <v>693</v>
      </c>
      <c r="B764" t="s">
        <v>38</v>
      </c>
      <c r="C764" t="s">
        <v>224</v>
      </c>
      <c r="D764">
        <v>5</v>
      </c>
      <c r="E764" s="6">
        <v>10903.326999999999</v>
      </c>
      <c r="F764">
        <v>2016</v>
      </c>
      <c r="G764" s="6">
        <v>60.792999999999999</v>
      </c>
      <c r="H764" s="6" t="s">
        <v>693</v>
      </c>
      <c r="I764" s="7">
        <v>0.64326500892639205</v>
      </c>
      <c r="J764" s="8" t="s">
        <v>693</v>
      </c>
      <c r="K764" s="9" t="s">
        <v>693</v>
      </c>
      <c r="L764" s="8" t="s">
        <v>693</v>
      </c>
      <c r="M764" s="8">
        <v>14.716733414620048</v>
      </c>
      <c r="N764" s="10" t="s">
        <v>693</v>
      </c>
      <c r="O764" s="10" t="s">
        <v>1796</v>
      </c>
      <c r="P764" s="14" t="s">
        <v>693</v>
      </c>
      <c r="Q764" s="45">
        <v>1</v>
      </c>
      <c r="R764" s="7">
        <v>3.3393340025184766</v>
      </c>
      <c r="S764" s="7"/>
      <c r="T764" s="7"/>
      <c r="U764" s="35">
        <v>764.33660219415185</v>
      </c>
    </row>
    <row r="765" spans="1:21">
      <c r="A765" t="s">
        <v>693</v>
      </c>
      <c r="B765" t="s">
        <v>47</v>
      </c>
      <c r="C765" t="s">
        <v>233</v>
      </c>
      <c r="D765">
        <v>5</v>
      </c>
      <c r="E765" s="6">
        <v>746.23199999999997</v>
      </c>
      <c r="F765">
        <v>2016</v>
      </c>
      <c r="G765" s="6">
        <v>63.237000000000002</v>
      </c>
      <c r="H765" s="6" t="s">
        <v>693</v>
      </c>
      <c r="I765" s="7" t="s">
        <v>693</v>
      </c>
      <c r="J765" s="8" t="s">
        <v>693</v>
      </c>
      <c r="K765" s="9" t="s">
        <v>693</v>
      </c>
      <c r="L765" s="8" t="s">
        <v>693</v>
      </c>
      <c r="M765" s="8" t="s">
        <v>693</v>
      </c>
      <c r="N765" s="10" t="s">
        <v>693</v>
      </c>
      <c r="O765" s="10" t="s">
        <v>1797</v>
      </c>
      <c r="P765" s="14" t="s">
        <v>693</v>
      </c>
      <c r="Q765" s="45">
        <v>3</v>
      </c>
      <c r="R765" s="7">
        <v>3.3393340025184766</v>
      </c>
      <c r="S765" s="7"/>
      <c r="T765" s="7"/>
      <c r="U765" s="35">
        <v>3185.6296637038781</v>
      </c>
    </row>
    <row r="766" spans="1:21">
      <c r="A766" t="s">
        <v>693</v>
      </c>
      <c r="B766" t="s">
        <v>61</v>
      </c>
      <c r="C766" t="s">
        <v>247</v>
      </c>
      <c r="D766">
        <v>5</v>
      </c>
      <c r="E766" s="6">
        <v>1142.5239999999999</v>
      </c>
      <c r="F766">
        <v>2016</v>
      </c>
      <c r="G766" s="6">
        <v>56.658999999999999</v>
      </c>
      <c r="H766" s="6" t="s">
        <v>693</v>
      </c>
      <c r="I766" s="7">
        <v>5.6649475097656197</v>
      </c>
      <c r="J766" s="8" t="s">
        <v>693</v>
      </c>
      <c r="K766" s="9" t="s">
        <v>693</v>
      </c>
      <c r="L766" s="8" t="s">
        <v>693</v>
      </c>
      <c r="M766" s="8">
        <v>19.738415915459278</v>
      </c>
      <c r="N766" s="10" t="s">
        <v>693</v>
      </c>
      <c r="O766" s="10" t="s">
        <v>1798</v>
      </c>
      <c r="P766" s="14" t="s">
        <v>693</v>
      </c>
      <c r="Q766" s="45">
        <v>2</v>
      </c>
      <c r="R766" s="7">
        <v>3.3393340025184766</v>
      </c>
      <c r="S766" s="7"/>
      <c r="T766" s="7"/>
      <c r="U766" s="35">
        <v>8113.2396008174674</v>
      </c>
    </row>
    <row r="767" spans="1:21">
      <c r="A767" t="s">
        <v>693</v>
      </c>
      <c r="B767" t="s">
        <v>84</v>
      </c>
      <c r="C767" t="s">
        <v>270</v>
      </c>
      <c r="D767">
        <v>1</v>
      </c>
      <c r="E767" s="6">
        <v>2802.6950000000002</v>
      </c>
      <c r="F767">
        <v>2016</v>
      </c>
      <c r="G767" s="6">
        <v>72.02</v>
      </c>
      <c r="H767" s="6" t="s">
        <v>693</v>
      </c>
      <c r="I767" s="7">
        <v>3.9454314708709699</v>
      </c>
      <c r="J767" s="8" t="s">
        <v>693</v>
      </c>
      <c r="K767" s="9" t="s">
        <v>693</v>
      </c>
      <c r="L767" s="8" t="s">
        <v>693</v>
      </c>
      <c r="M767" s="8">
        <v>18.018899876564625</v>
      </c>
      <c r="N767" s="10" t="s">
        <v>693</v>
      </c>
      <c r="O767" s="10" t="s">
        <v>1799</v>
      </c>
      <c r="P767" s="14" t="s">
        <v>693</v>
      </c>
      <c r="Q767" s="45">
        <v>2</v>
      </c>
      <c r="R767" s="7">
        <v>3.3393340025184766</v>
      </c>
      <c r="S767" s="7"/>
      <c r="T767" s="7"/>
      <c r="U767" s="35">
        <v>9906.0402199896707</v>
      </c>
    </row>
    <row r="768" spans="1:21">
      <c r="A768" t="s">
        <v>693</v>
      </c>
      <c r="B768" t="s">
        <v>91</v>
      </c>
      <c r="C768" t="s">
        <v>277</v>
      </c>
      <c r="D768">
        <v>8</v>
      </c>
      <c r="E768" s="6">
        <v>6891.3630000000003</v>
      </c>
      <c r="F768">
        <v>2016</v>
      </c>
      <c r="G768" s="6">
        <v>67.167000000000002</v>
      </c>
      <c r="H768" s="6" t="s">
        <v>693</v>
      </c>
      <c r="I768" s="7">
        <v>3.85197925567627</v>
      </c>
      <c r="J768" s="8" t="s">
        <v>693</v>
      </c>
      <c r="K768" s="9" t="s">
        <v>693</v>
      </c>
      <c r="L768" s="8" t="s">
        <v>693</v>
      </c>
      <c r="M768" s="8">
        <v>17.925447661369926</v>
      </c>
      <c r="N768" s="10" t="s">
        <v>693</v>
      </c>
      <c r="O768" s="10" t="s">
        <v>1800</v>
      </c>
      <c r="P768" s="14" t="s">
        <v>693</v>
      </c>
      <c r="Q768" s="45">
        <v>2</v>
      </c>
      <c r="R768" s="7">
        <v>3.3393340025184766</v>
      </c>
      <c r="S768" s="7"/>
      <c r="T768" s="7"/>
      <c r="U768" s="35">
        <v>6850.5809067971923</v>
      </c>
    </row>
    <row r="769" spans="1:21">
      <c r="A769" t="s">
        <v>693</v>
      </c>
      <c r="B769" t="s">
        <v>101</v>
      </c>
      <c r="C769" t="s">
        <v>287</v>
      </c>
      <c r="D769">
        <v>8</v>
      </c>
      <c r="E769" s="6">
        <v>31526.418000000001</v>
      </c>
      <c r="F769">
        <v>2016</v>
      </c>
      <c r="G769" s="6">
        <v>75.289000000000001</v>
      </c>
      <c r="H769" s="6" t="s">
        <v>693</v>
      </c>
      <c r="I769" s="7">
        <v>9.8954515457153303</v>
      </c>
      <c r="J769" s="8" t="s">
        <v>693</v>
      </c>
      <c r="K769" s="9" t="s">
        <v>693</v>
      </c>
      <c r="L769" s="8" t="s">
        <v>693</v>
      </c>
      <c r="M769" s="8">
        <v>23.968919951408985</v>
      </c>
      <c r="N769" s="10" t="s">
        <v>693</v>
      </c>
      <c r="O769" s="10" t="s">
        <v>1801</v>
      </c>
      <c r="P769" s="14" t="s">
        <v>693</v>
      </c>
      <c r="Q769" s="45">
        <v>3</v>
      </c>
      <c r="R769" s="7">
        <v>3.3393340025184766</v>
      </c>
      <c r="S769" s="7"/>
      <c r="T769" s="7"/>
      <c r="U769" s="35">
        <v>24859.796618847715</v>
      </c>
    </row>
    <row r="770" spans="1:21">
      <c r="A770" t="s">
        <v>693</v>
      </c>
      <c r="B770" t="s">
        <v>113</v>
      </c>
      <c r="C770" t="s">
        <v>299</v>
      </c>
      <c r="D770">
        <v>5</v>
      </c>
      <c r="E770" s="6">
        <v>2323.3519999999999</v>
      </c>
      <c r="F770">
        <v>2016</v>
      </c>
      <c r="G770" s="6">
        <v>61.682000000000002</v>
      </c>
      <c r="H770" s="6" t="s">
        <v>693</v>
      </c>
      <c r="I770" s="7">
        <v>6.58681440353394</v>
      </c>
      <c r="J770" s="8" t="s">
        <v>693</v>
      </c>
      <c r="K770" s="9" t="s">
        <v>693</v>
      </c>
      <c r="L770" s="8" t="s">
        <v>693</v>
      </c>
      <c r="M770" s="8">
        <v>20.660282809227596</v>
      </c>
      <c r="N770" s="10" t="s">
        <v>693</v>
      </c>
      <c r="O770" s="10" t="s">
        <v>1802</v>
      </c>
      <c r="P770" s="14" t="s">
        <v>693</v>
      </c>
      <c r="Q770" s="45">
        <v>2</v>
      </c>
      <c r="R770" s="7">
        <v>3.3393340025184766</v>
      </c>
      <c r="S770" s="7"/>
      <c r="T770" s="7"/>
      <c r="U770" s="35">
        <v>10627.635116461215</v>
      </c>
    </row>
    <row r="771" spans="1:21">
      <c r="A771" t="s">
        <v>693</v>
      </c>
      <c r="B771" t="s">
        <v>123</v>
      </c>
      <c r="C771" t="s">
        <v>309</v>
      </c>
      <c r="D771">
        <v>4</v>
      </c>
      <c r="E771" s="6">
        <v>4593.848</v>
      </c>
      <c r="F771">
        <v>2016</v>
      </c>
      <c r="G771" s="6">
        <v>74.554000000000002</v>
      </c>
      <c r="H771" s="6">
        <v>4.9066181182861328</v>
      </c>
      <c r="I771" s="7" t="s">
        <v>693</v>
      </c>
      <c r="J771" s="8">
        <v>8.7910845932831929</v>
      </c>
      <c r="K771" s="9">
        <v>56.711543476923985</v>
      </c>
      <c r="L771" s="8">
        <v>34.196935740112679</v>
      </c>
      <c r="M771" s="8" t="s">
        <v>693</v>
      </c>
      <c r="N771" s="10" t="s">
        <v>693</v>
      </c>
      <c r="O771" s="10" t="s">
        <v>1803</v>
      </c>
      <c r="P771" s="14" t="s">
        <v>693</v>
      </c>
      <c r="Q771" s="45">
        <v>3</v>
      </c>
      <c r="R771" s="7">
        <v>3.3393340025184766</v>
      </c>
      <c r="S771" s="7"/>
      <c r="T771" s="7"/>
      <c r="U771" s="35">
        <v>18364.798768895897</v>
      </c>
    </row>
    <row r="772" spans="1:21">
      <c r="A772" t="s">
        <v>693</v>
      </c>
      <c r="B772" t="s">
        <v>130</v>
      </c>
      <c r="C772" t="s">
        <v>316</v>
      </c>
      <c r="D772">
        <v>4</v>
      </c>
      <c r="E772" s="6">
        <v>2595.1660000000002</v>
      </c>
      <c r="F772">
        <v>2016</v>
      </c>
      <c r="G772" s="6">
        <v>80.433000000000007</v>
      </c>
      <c r="H772" s="6" t="s">
        <v>693</v>
      </c>
      <c r="I772" s="7">
        <v>46.729404449462898</v>
      </c>
      <c r="J772" s="8" t="s">
        <v>693</v>
      </c>
      <c r="K772" s="9" t="s">
        <v>693</v>
      </c>
      <c r="L772" s="8" t="s">
        <v>693</v>
      </c>
      <c r="M772" s="8">
        <v>60.802872855156551</v>
      </c>
      <c r="N772" s="10" t="s">
        <v>693</v>
      </c>
      <c r="O772" s="10" t="s">
        <v>1804</v>
      </c>
      <c r="P772" s="14" t="s">
        <v>693</v>
      </c>
      <c r="Q772" s="45">
        <v>3</v>
      </c>
      <c r="R772" s="7">
        <v>3.3393340025184766</v>
      </c>
      <c r="S772" s="7"/>
      <c r="T772" s="7"/>
      <c r="U772" s="35">
        <v>97783.120519105796</v>
      </c>
    </row>
    <row r="773" spans="1:21">
      <c r="A773" t="s">
        <v>693</v>
      </c>
      <c r="B773" t="s">
        <v>145</v>
      </c>
      <c r="C773" t="s">
        <v>331</v>
      </c>
      <c r="D773">
        <v>5</v>
      </c>
      <c r="E773" s="6">
        <v>39377.169000000002</v>
      </c>
      <c r="F773">
        <v>2016</v>
      </c>
      <c r="G773" s="6">
        <v>64.78</v>
      </c>
      <c r="H773" s="6" t="s">
        <v>693</v>
      </c>
      <c r="I773" s="7">
        <v>0.89294928312301602</v>
      </c>
      <c r="J773" s="8" t="s">
        <v>693</v>
      </c>
      <c r="K773" s="9" t="s">
        <v>693</v>
      </c>
      <c r="L773" s="8" t="s">
        <v>693</v>
      </c>
      <c r="M773" s="8">
        <v>14.966417688816673</v>
      </c>
      <c r="N773" s="10" t="s">
        <v>693</v>
      </c>
      <c r="O773" s="10" t="s">
        <v>1805</v>
      </c>
      <c r="P773" s="14" t="s">
        <v>693</v>
      </c>
      <c r="Q773" s="45">
        <v>1</v>
      </c>
      <c r="R773" s="7">
        <v>3.3393340025184766</v>
      </c>
      <c r="S773" s="7"/>
      <c r="T773" s="7"/>
      <c r="U773" s="35">
        <v>4733.017578125</v>
      </c>
    </row>
    <row r="774" spans="1:21">
      <c r="A774" t="s">
        <v>693</v>
      </c>
      <c r="B774" t="s">
        <v>153</v>
      </c>
      <c r="C774" t="s">
        <v>339</v>
      </c>
      <c r="D774">
        <v>1</v>
      </c>
      <c r="E774" s="6">
        <v>1469.33</v>
      </c>
      <c r="F774">
        <v>2016</v>
      </c>
      <c r="G774" s="6">
        <v>74.281000000000006</v>
      </c>
      <c r="H774" s="6" t="s">
        <v>693</v>
      </c>
      <c r="I774" s="7">
        <v>22.503288269043001</v>
      </c>
      <c r="J774" s="8" t="s">
        <v>693</v>
      </c>
      <c r="K774" s="9" t="s">
        <v>693</v>
      </c>
      <c r="L774" s="8" t="s">
        <v>693</v>
      </c>
      <c r="M774" s="8">
        <v>36.576756674736657</v>
      </c>
      <c r="N774" s="10" t="s">
        <v>693</v>
      </c>
      <c r="O774" s="10" t="s">
        <v>1806</v>
      </c>
      <c r="P774" s="14" t="s">
        <v>693</v>
      </c>
      <c r="Q774" s="45">
        <v>3</v>
      </c>
      <c r="R774" s="7">
        <v>3.3393340025184766</v>
      </c>
      <c r="S774" s="7"/>
      <c r="T774" s="7"/>
      <c r="U774" s="35">
        <v>27682.44538058083</v>
      </c>
    </row>
    <row r="775" spans="1:21">
      <c r="A775">
        <v>1</v>
      </c>
      <c r="B775" t="s">
        <v>50</v>
      </c>
      <c r="C775" t="s">
        <v>236</v>
      </c>
      <c r="D775">
        <v>1</v>
      </c>
      <c r="E775" s="6">
        <v>4945.2049999999999</v>
      </c>
      <c r="F775">
        <v>2016</v>
      </c>
      <c r="G775" s="6">
        <v>79.459000000000003</v>
      </c>
      <c r="H775" s="6">
        <v>7.135617733001709</v>
      </c>
      <c r="I775" s="7">
        <v>4.1741795539856001</v>
      </c>
      <c r="J775" s="8">
        <v>11.020084207998769</v>
      </c>
      <c r="K775" s="9">
        <v>75.76804247607754</v>
      </c>
      <c r="L775" s="8">
        <v>53.253434739266233</v>
      </c>
      <c r="M775" s="8">
        <v>18.247647959679256</v>
      </c>
      <c r="N775" s="10">
        <v>2.9183725407755117</v>
      </c>
      <c r="O775" s="10" t="s">
        <v>1807</v>
      </c>
      <c r="P775" s="14">
        <v>63.837055828193385</v>
      </c>
      <c r="Q775" s="45">
        <v>2</v>
      </c>
      <c r="R775" s="7">
        <v>3.3393340025184766</v>
      </c>
      <c r="S775" s="7"/>
      <c r="T775" s="7"/>
      <c r="U775" s="35">
        <v>19553.598858887057</v>
      </c>
    </row>
    <row r="776" spans="1:21">
      <c r="A776">
        <v>2</v>
      </c>
      <c r="B776" t="s">
        <v>70</v>
      </c>
      <c r="C776" t="s">
        <v>256</v>
      </c>
      <c r="D776">
        <v>1</v>
      </c>
      <c r="E776" s="6">
        <v>16291.004000000001</v>
      </c>
      <c r="F776">
        <v>2016</v>
      </c>
      <c r="G776" s="6">
        <v>72.355000000000004</v>
      </c>
      <c r="H776" s="6">
        <v>6.3589162826538086</v>
      </c>
      <c r="I776" s="7">
        <v>2.19577240943909</v>
      </c>
      <c r="J776" s="8">
        <v>10.243382757650869</v>
      </c>
      <c r="K776" s="9">
        <v>64.131294708743013</v>
      </c>
      <c r="L776" s="8">
        <v>41.616686971931706</v>
      </c>
      <c r="M776" s="8">
        <v>16.269240815132747</v>
      </c>
      <c r="N776" s="10">
        <v>2.5579980925245245</v>
      </c>
      <c r="O776" s="10" t="s">
        <v>1808</v>
      </c>
      <c r="P776" s="14">
        <v>55.95415415932716</v>
      </c>
      <c r="Q776" s="45">
        <v>1</v>
      </c>
      <c r="R776" s="7">
        <v>3.3393340025184766</v>
      </c>
      <c r="S776" s="7"/>
      <c r="T776" s="7"/>
      <c r="U776" s="35">
        <v>8206.0479866829792</v>
      </c>
    </row>
    <row r="777" spans="1:21">
      <c r="A777">
        <v>3</v>
      </c>
      <c r="B777" t="s">
        <v>59</v>
      </c>
      <c r="C777" t="s">
        <v>245</v>
      </c>
      <c r="D777">
        <v>1</v>
      </c>
      <c r="E777" s="6">
        <v>6250.51</v>
      </c>
      <c r="F777">
        <v>2016</v>
      </c>
      <c r="G777" s="6">
        <v>72.025000000000006</v>
      </c>
      <c r="H777" s="6">
        <v>6.1398248672485352</v>
      </c>
      <c r="I777" s="7">
        <v>2.1024613380432098</v>
      </c>
      <c r="J777" s="8">
        <v>10.024291342245595</v>
      </c>
      <c r="K777" s="9">
        <v>62.473380418337598</v>
      </c>
      <c r="L777" s="8">
        <v>39.958772681526291</v>
      </c>
      <c r="M777" s="8">
        <v>16.175929743736866</v>
      </c>
      <c r="N777" s="10">
        <v>2.4702612656312919</v>
      </c>
      <c r="O777" s="10" t="s">
        <v>1809</v>
      </c>
      <c r="P777" s="14">
        <v>54.034981525156375</v>
      </c>
      <c r="Q777" s="45">
        <v>1</v>
      </c>
      <c r="R777" s="7">
        <v>3.3393340025184766</v>
      </c>
      <c r="S777" s="7"/>
      <c r="T777" s="7"/>
      <c r="U777" s="35">
        <v>8450.2508772919173</v>
      </c>
    </row>
    <row r="778" spans="1:21">
      <c r="A778">
        <v>4</v>
      </c>
      <c r="B778" t="s">
        <v>146</v>
      </c>
      <c r="C778" t="s">
        <v>332</v>
      </c>
      <c r="D778">
        <v>3</v>
      </c>
      <c r="E778" s="6">
        <v>9953.3169999999991</v>
      </c>
      <c r="F778">
        <v>2016</v>
      </c>
      <c r="G778" s="6">
        <v>82.338999999999999</v>
      </c>
      <c r="H778" s="6">
        <v>7.3687443733215332</v>
      </c>
      <c r="I778" s="7">
        <v>9.2972869873046893</v>
      </c>
      <c r="J778" s="8">
        <v>11.253210848318593</v>
      </c>
      <c r="K778" s="9">
        <v>80.175209472599306</v>
      </c>
      <c r="L778" s="8">
        <v>57.660601735787999</v>
      </c>
      <c r="M778" s="8">
        <v>23.370755392998348</v>
      </c>
      <c r="N778" s="10">
        <v>2.4672117253455386</v>
      </c>
      <c r="O778" s="10" t="s">
        <v>1810</v>
      </c>
      <c r="P778" s="14">
        <v>53.968275280236654</v>
      </c>
      <c r="Q778" s="45">
        <v>3</v>
      </c>
      <c r="R778" s="7">
        <v>3.3393340025184766</v>
      </c>
      <c r="S778" s="7"/>
      <c r="T778" s="7"/>
      <c r="U778" s="35">
        <v>51334.432030164084</v>
      </c>
    </row>
    <row r="779" spans="1:21">
      <c r="A779">
        <v>5</v>
      </c>
      <c r="B779" t="s">
        <v>46</v>
      </c>
      <c r="C779" t="s">
        <v>232</v>
      </c>
      <c r="D779">
        <v>1</v>
      </c>
      <c r="E779" s="6">
        <v>47625.955000000002</v>
      </c>
      <c r="F779">
        <v>2016</v>
      </c>
      <c r="G779" s="6">
        <v>76.471000000000004</v>
      </c>
      <c r="H779" s="6">
        <v>6.2337150573730469</v>
      </c>
      <c r="I779" s="7">
        <v>4.0159258842468297</v>
      </c>
      <c r="J779" s="8">
        <v>10.118181532370107</v>
      </c>
      <c r="K779" s="9">
        <v>66.951035000770773</v>
      </c>
      <c r="L779" s="8">
        <v>44.436427263959466</v>
      </c>
      <c r="M779" s="8">
        <v>18.089394289940486</v>
      </c>
      <c r="N779" s="10">
        <v>2.4564906127714052</v>
      </c>
      <c r="O779" s="10" t="s">
        <v>1811</v>
      </c>
      <c r="P779" s="14">
        <v>53.73375955190766</v>
      </c>
      <c r="Q779" s="45">
        <v>2</v>
      </c>
      <c r="R779" s="7">
        <v>3.3393340025184766</v>
      </c>
      <c r="S779" s="7"/>
      <c r="T779" s="7"/>
      <c r="U779" s="35">
        <v>14358.168218158835</v>
      </c>
    </row>
    <row r="780" spans="1:21">
      <c r="A780">
        <v>6</v>
      </c>
      <c r="B780" t="s">
        <v>44</v>
      </c>
      <c r="C780" t="s">
        <v>230</v>
      </c>
      <c r="D780">
        <v>1</v>
      </c>
      <c r="E780" s="6">
        <v>18083.879000000001</v>
      </c>
      <c r="F780">
        <v>2016</v>
      </c>
      <c r="G780" s="6">
        <v>80.078999999999994</v>
      </c>
      <c r="H780" s="6">
        <v>6.5790562629699707</v>
      </c>
      <c r="I780" s="7">
        <v>6.4734430313110396</v>
      </c>
      <c r="J780" s="8">
        <v>10.463522737967031</v>
      </c>
      <c r="K780" s="9">
        <v>72.502773861294941</v>
      </c>
      <c r="L780" s="8">
        <v>49.988166124483634</v>
      </c>
      <c r="M780" s="8">
        <v>20.546911437004695</v>
      </c>
      <c r="N780" s="10">
        <v>2.4328798164017806</v>
      </c>
      <c r="O780" s="10" t="s">
        <v>1812</v>
      </c>
      <c r="P780" s="14">
        <v>53.217292341180922</v>
      </c>
      <c r="Q780" s="45">
        <v>2</v>
      </c>
      <c r="R780" s="7">
        <v>3.3393340025184766</v>
      </c>
      <c r="S780" s="7"/>
      <c r="T780" s="7"/>
      <c r="U780" s="35">
        <v>24599.374633038791</v>
      </c>
    </row>
    <row r="781" spans="1:21">
      <c r="A781">
        <v>7</v>
      </c>
      <c r="B781" t="s">
        <v>164</v>
      </c>
      <c r="C781" t="s">
        <v>350</v>
      </c>
      <c r="D781">
        <v>8</v>
      </c>
      <c r="E781" s="6">
        <v>283.21800000000002</v>
      </c>
      <c r="F781">
        <v>2016</v>
      </c>
      <c r="G781" s="6">
        <v>69.650000000000006</v>
      </c>
      <c r="H781" s="6">
        <v>6.7142857142857153</v>
      </c>
      <c r="I781" s="7">
        <v>2.9875953197479199</v>
      </c>
      <c r="J781" s="8">
        <v>10.598752189282775</v>
      </c>
      <c r="K781" s="9">
        <v>63.87544188849521</v>
      </c>
      <c r="L781" s="8">
        <v>41.360834151683903</v>
      </c>
      <c r="M781" s="8">
        <v>17.061063725441578</v>
      </c>
      <c r="N781" s="10">
        <v>2.4242822614867992</v>
      </c>
      <c r="O781" s="10" t="s">
        <v>1813</v>
      </c>
      <c r="P781" s="14">
        <v>53.029227731394066</v>
      </c>
      <c r="Q781" s="45">
        <v>1</v>
      </c>
      <c r="R781" s="7">
        <v>3.3393340025184766</v>
      </c>
      <c r="S781" s="7"/>
      <c r="T781" s="7"/>
      <c r="U781" s="35">
        <v>2921.8084063199644</v>
      </c>
    </row>
    <row r="782" spans="1:21">
      <c r="A782">
        <v>8</v>
      </c>
      <c r="B782" t="s">
        <v>57</v>
      </c>
      <c r="C782" t="s">
        <v>243</v>
      </c>
      <c r="D782">
        <v>1</v>
      </c>
      <c r="E782" s="6">
        <v>16439.584999999999</v>
      </c>
      <c r="F782">
        <v>2016</v>
      </c>
      <c r="G782" s="6">
        <v>76.763000000000005</v>
      </c>
      <c r="H782" s="6">
        <v>6.1154375076293945</v>
      </c>
      <c r="I782" s="7">
        <v>4.1110424995422399</v>
      </c>
      <c r="J782" s="8">
        <v>9.9999039826264546</v>
      </c>
      <c r="K782" s="9">
        <v>66.421063963304377</v>
      </c>
      <c r="L782" s="8">
        <v>43.90645622649307</v>
      </c>
      <c r="M782" s="8">
        <v>18.184510905235896</v>
      </c>
      <c r="N782" s="10">
        <v>2.4144975058884324</v>
      </c>
      <c r="O782" s="10" t="s">
        <v>1814</v>
      </c>
      <c r="P782" s="14">
        <v>52.815194059999875</v>
      </c>
      <c r="Q782" s="45">
        <v>2</v>
      </c>
      <c r="R782" s="7">
        <v>3.3393340025184766</v>
      </c>
      <c r="S782" s="7"/>
      <c r="T782" s="7"/>
      <c r="U782" s="35">
        <v>11587.825301011211</v>
      </c>
    </row>
    <row r="783" spans="1:21">
      <c r="A783">
        <v>9</v>
      </c>
      <c r="B783" t="s">
        <v>106</v>
      </c>
      <c r="C783" t="s">
        <v>292</v>
      </c>
      <c r="D783">
        <v>1</v>
      </c>
      <c r="E783" s="6">
        <v>121519.22100000001</v>
      </c>
      <c r="F783">
        <v>2016</v>
      </c>
      <c r="G783" s="6">
        <v>74.412000000000006</v>
      </c>
      <c r="H783" s="6">
        <v>6.8241729736328125</v>
      </c>
      <c r="I783" s="7">
        <v>5.3179221153259304</v>
      </c>
      <c r="J783" s="8">
        <v>10.708639448629873</v>
      </c>
      <c r="K783" s="9">
        <v>68.95016863774994</v>
      </c>
      <c r="L783" s="8">
        <v>46.435560900938633</v>
      </c>
      <c r="M783" s="8">
        <v>19.391390521019588</v>
      </c>
      <c r="N783" s="10">
        <v>2.3946483286283216</v>
      </c>
      <c r="O783" s="10" t="s">
        <v>1815</v>
      </c>
      <c r="P783" s="14">
        <v>52.38100924665158</v>
      </c>
      <c r="Q783" s="45">
        <v>2</v>
      </c>
      <c r="R783" s="7">
        <v>3.3393340025184766</v>
      </c>
      <c r="S783" s="7"/>
      <c r="T783" s="7"/>
      <c r="U783" s="35">
        <v>19830.962486039392</v>
      </c>
    </row>
    <row r="784" spans="1:21">
      <c r="A784">
        <v>10</v>
      </c>
      <c r="B784" t="s">
        <v>117</v>
      </c>
      <c r="C784" t="s">
        <v>303</v>
      </c>
      <c r="D784">
        <v>1</v>
      </c>
      <c r="E784" s="6">
        <v>6389.2349999999997</v>
      </c>
      <c r="F784">
        <v>2016</v>
      </c>
      <c r="G784" s="6">
        <v>73.256</v>
      </c>
      <c r="H784" s="6">
        <v>6.0127396583557129</v>
      </c>
      <c r="I784" s="7">
        <v>2.73587942123413</v>
      </c>
      <c r="J784" s="8">
        <v>9.897206133352773</v>
      </c>
      <c r="K784" s="9">
        <v>62.73557395577911</v>
      </c>
      <c r="L784" s="8">
        <v>40.220966218967803</v>
      </c>
      <c r="M784" s="8">
        <v>16.809347826927787</v>
      </c>
      <c r="N784" s="10">
        <v>2.3927737490526373</v>
      </c>
      <c r="O784" s="10" t="s">
        <v>1816</v>
      </c>
      <c r="P784" s="14">
        <v>52.340004323751799</v>
      </c>
      <c r="Q784" s="45">
        <v>1</v>
      </c>
      <c r="R784" s="7">
        <v>3.3393340025184766</v>
      </c>
      <c r="S784" s="7"/>
      <c r="T784" s="7"/>
      <c r="U784" s="35">
        <v>5734.3214526866332</v>
      </c>
    </row>
    <row r="785" spans="1:21">
      <c r="A785">
        <v>11</v>
      </c>
      <c r="B785" t="s">
        <v>151</v>
      </c>
      <c r="C785" t="s">
        <v>337</v>
      </c>
      <c r="D785">
        <v>8</v>
      </c>
      <c r="E785" s="6">
        <v>70607.036999999997</v>
      </c>
      <c r="F785">
        <v>2016</v>
      </c>
      <c r="G785" s="6">
        <v>78.049000000000007</v>
      </c>
      <c r="H785" s="6">
        <v>6.0736398696899414</v>
      </c>
      <c r="I785" s="7">
        <v>5.1356363296508798</v>
      </c>
      <c r="J785" s="8">
        <v>9.9581063446870015</v>
      </c>
      <c r="K785" s="9">
        <v>67.251528857325994</v>
      </c>
      <c r="L785" s="8">
        <v>44.736921120514687</v>
      </c>
      <c r="M785" s="8">
        <v>19.209104735344535</v>
      </c>
      <c r="N785" s="10">
        <v>2.3289435784167107</v>
      </c>
      <c r="O785" s="10" t="s">
        <v>1817</v>
      </c>
      <c r="P785" s="14">
        <v>50.943770597770417</v>
      </c>
      <c r="Q785" s="45">
        <v>2</v>
      </c>
      <c r="R785" s="7">
        <v>3.3393340025184766</v>
      </c>
      <c r="S785" s="7"/>
      <c r="T785" s="7"/>
      <c r="U785" s="35">
        <v>16393.314737201916</v>
      </c>
    </row>
    <row r="786" spans="1:21">
      <c r="A786">
        <v>12</v>
      </c>
      <c r="B786" t="s">
        <v>126</v>
      </c>
      <c r="C786" t="s">
        <v>312</v>
      </c>
      <c r="D786">
        <v>1</v>
      </c>
      <c r="E786" s="6">
        <v>31132.778999999999</v>
      </c>
      <c r="F786">
        <v>2016</v>
      </c>
      <c r="G786" s="6">
        <v>75.789000000000001</v>
      </c>
      <c r="H786" s="6">
        <v>5.7006287574768066</v>
      </c>
      <c r="I786" s="7">
        <v>3.2963268756866499</v>
      </c>
      <c r="J786" s="8">
        <v>9.5850952324738667</v>
      </c>
      <c r="K786" s="9">
        <v>62.858015800960608</v>
      </c>
      <c r="L786" s="8">
        <v>40.343408064149301</v>
      </c>
      <c r="M786" s="8">
        <v>17.369795281380306</v>
      </c>
      <c r="N786" s="10">
        <v>2.3226185116525668</v>
      </c>
      <c r="O786" s="10" t="s">
        <v>1818</v>
      </c>
      <c r="P786" s="14">
        <v>50.805414841437674</v>
      </c>
      <c r="Q786" s="45">
        <v>1</v>
      </c>
      <c r="R786" s="7">
        <v>3.3393340025184766</v>
      </c>
      <c r="S786" s="7"/>
      <c r="T786" s="7"/>
      <c r="U786" s="35">
        <v>12321.31815397922</v>
      </c>
    </row>
    <row r="787" spans="1:21">
      <c r="A787">
        <v>13</v>
      </c>
      <c r="B787" t="s">
        <v>73</v>
      </c>
      <c r="C787" t="s">
        <v>259</v>
      </c>
      <c r="D787">
        <v>1</v>
      </c>
      <c r="E787" s="6">
        <v>9460.7980000000007</v>
      </c>
      <c r="F787">
        <v>2016</v>
      </c>
      <c r="G787" s="6">
        <v>72.587999999999994</v>
      </c>
      <c r="H787" s="6">
        <v>5.6481547355651855</v>
      </c>
      <c r="I787" s="7">
        <v>2.0367162227630602</v>
      </c>
      <c r="J787" s="8">
        <v>9.5326212105622457</v>
      </c>
      <c r="K787" s="9">
        <v>59.873579868880277</v>
      </c>
      <c r="L787" s="8">
        <v>37.35897213206897</v>
      </c>
      <c r="M787" s="8">
        <v>16.110184628456718</v>
      </c>
      <c r="N787" s="10">
        <v>2.3189661070723426</v>
      </c>
      <c r="O787" s="10" t="s">
        <v>1819</v>
      </c>
      <c r="P787" s="14">
        <v>50.725521424186368</v>
      </c>
      <c r="Q787" s="45">
        <v>1</v>
      </c>
      <c r="R787" s="7">
        <v>3.3393340025184766</v>
      </c>
      <c r="S787" s="7"/>
      <c r="T787" s="7"/>
      <c r="U787" s="35">
        <v>5287.2528304775688</v>
      </c>
    </row>
    <row r="788" spans="1:21">
      <c r="A788">
        <v>14</v>
      </c>
      <c r="B788" t="s">
        <v>143</v>
      </c>
      <c r="C788" t="s">
        <v>329</v>
      </c>
      <c r="D788">
        <v>3</v>
      </c>
      <c r="E788" s="6">
        <v>46473.315000000002</v>
      </c>
      <c r="F788">
        <v>2016</v>
      </c>
      <c r="G788" s="6">
        <v>83.040999999999997</v>
      </c>
      <c r="H788" s="6">
        <v>6.3186120986938477</v>
      </c>
      <c r="I788" s="7">
        <v>7.8336052894592303</v>
      </c>
      <c r="J788" s="8">
        <v>10.203078573690908</v>
      </c>
      <c r="K788" s="9">
        <v>73.313146701154722</v>
      </c>
      <c r="L788" s="8">
        <v>50.798538964343415</v>
      </c>
      <c r="M788" s="8">
        <v>21.907073695152889</v>
      </c>
      <c r="N788" s="10">
        <v>2.3188190112120264</v>
      </c>
      <c r="O788" s="10" t="s">
        <v>1820</v>
      </c>
      <c r="P788" s="14">
        <v>50.722303820362349</v>
      </c>
      <c r="Q788" s="45">
        <v>3</v>
      </c>
      <c r="R788" s="7">
        <v>3.3393340025184766</v>
      </c>
      <c r="S788" s="7"/>
      <c r="T788" s="7"/>
      <c r="U788" s="35">
        <v>38497.484915769957</v>
      </c>
    </row>
    <row r="789" spans="1:21">
      <c r="A789">
        <v>15</v>
      </c>
      <c r="B789" t="s">
        <v>35</v>
      </c>
      <c r="C789" t="s">
        <v>221</v>
      </c>
      <c r="D789">
        <v>1</v>
      </c>
      <c r="E789" s="6">
        <v>206859.57800000001</v>
      </c>
      <c r="F789">
        <v>2016</v>
      </c>
      <c r="G789" s="6">
        <v>74.441999999999993</v>
      </c>
      <c r="H789" s="6">
        <v>6.3748173713684082</v>
      </c>
      <c r="I789" s="7">
        <v>4.8521933555603001</v>
      </c>
      <c r="J789" s="8">
        <v>10.259283846365468</v>
      </c>
      <c r="K789" s="9">
        <v>66.08351530701529</v>
      </c>
      <c r="L789" s="8">
        <v>43.568907570203983</v>
      </c>
      <c r="M789" s="8">
        <v>18.925661761253956</v>
      </c>
      <c r="N789" s="10">
        <v>2.3021074834699595</v>
      </c>
      <c r="O789" s="10" t="s">
        <v>1821</v>
      </c>
      <c r="P789" s="14">
        <v>50.356752570636971</v>
      </c>
      <c r="Q789" s="45">
        <v>2</v>
      </c>
      <c r="R789" s="7">
        <v>3.3393340025184766</v>
      </c>
      <c r="S789" s="7"/>
      <c r="T789" s="7"/>
      <c r="U789" s="35">
        <v>14402.494008245298</v>
      </c>
    </row>
    <row r="790" spans="1:21">
      <c r="A790">
        <v>16</v>
      </c>
      <c r="B790" t="s">
        <v>124</v>
      </c>
      <c r="C790" t="s">
        <v>310</v>
      </c>
      <c r="D790">
        <v>1</v>
      </c>
      <c r="E790" s="6">
        <v>4026.3359999999998</v>
      </c>
      <c r="F790">
        <v>2016</v>
      </c>
      <c r="G790" s="6">
        <v>77.653000000000006</v>
      </c>
      <c r="H790" s="6">
        <v>6.117638111114502</v>
      </c>
      <c r="I790" s="7">
        <v>5.39803171157837</v>
      </c>
      <c r="J790" s="8">
        <v>10.002104586111562</v>
      </c>
      <c r="K790" s="9">
        <v>67.205944491221402</v>
      </c>
      <c r="L790" s="8">
        <v>44.691336754410095</v>
      </c>
      <c r="M790" s="8">
        <v>19.471500117272026</v>
      </c>
      <c r="N790" s="10">
        <v>2.2952179588241912</v>
      </c>
      <c r="O790" s="10" t="s">
        <v>1822</v>
      </c>
      <c r="P790" s="14">
        <v>50.206049751412678</v>
      </c>
      <c r="Q790" s="45">
        <v>2</v>
      </c>
      <c r="R790" s="7">
        <v>3.3393340025184766</v>
      </c>
      <c r="S790" s="7"/>
      <c r="T790" s="7"/>
      <c r="U790" s="35">
        <v>30481.771656508299</v>
      </c>
    </row>
    <row r="791" spans="1:21">
      <c r="A791">
        <v>17</v>
      </c>
      <c r="B791" t="s">
        <v>107</v>
      </c>
      <c r="C791" t="s">
        <v>293</v>
      </c>
      <c r="D791">
        <v>7</v>
      </c>
      <c r="E791" s="6">
        <v>3225.123</v>
      </c>
      <c r="F791">
        <v>2016</v>
      </c>
      <c r="G791" s="6">
        <v>69.917000000000002</v>
      </c>
      <c r="H791" s="6">
        <v>5.5777840614318848</v>
      </c>
      <c r="I791" s="7">
        <v>1.1510479450225799</v>
      </c>
      <c r="J791" s="8">
        <v>9.4622505364289449</v>
      </c>
      <c r="K791" s="9">
        <v>57.244700437491623</v>
      </c>
      <c r="L791" s="8">
        <v>34.730092700680316</v>
      </c>
      <c r="M791" s="8">
        <v>15.224516350716236</v>
      </c>
      <c r="N791" s="10">
        <v>2.2811951395123593</v>
      </c>
      <c r="O791" s="10" t="s">
        <v>1823</v>
      </c>
      <c r="P791" s="14">
        <v>49.899311839521488</v>
      </c>
      <c r="Q791" s="45">
        <v>1</v>
      </c>
      <c r="R791" s="7">
        <v>3.3393340025184766</v>
      </c>
      <c r="S791" s="7"/>
      <c r="T791" s="7"/>
      <c r="U791" s="35">
        <v>10816.08981173394</v>
      </c>
    </row>
    <row r="792" spans="1:21">
      <c r="A792">
        <v>18</v>
      </c>
      <c r="B792" t="s">
        <v>115</v>
      </c>
      <c r="C792" t="s">
        <v>301</v>
      </c>
      <c r="D792">
        <v>3</v>
      </c>
      <c r="E792" s="6">
        <v>17124.505000000001</v>
      </c>
      <c r="F792">
        <v>2016</v>
      </c>
      <c r="G792" s="6">
        <v>81.546999999999997</v>
      </c>
      <c r="H792" s="6">
        <v>7.5408773422241211</v>
      </c>
      <c r="I792" s="7">
        <v>11.3974666595459</v>
      </c>
      <c r="J792" s="8">
        <v>11.425343817221181</v>
      </c>
      <c r="K792" s="9">
        <v>80.618613613149051</v>
      </c>
      <c r="L792" s="8">
        <v>58.104005876337744</v>
      </c>
      <c r="M792" s="8">
        <v>25.470935065239559</v>
      </c>
      <c r="N792" s="10">
        <v>2.2811885675776726</v>
      </c>
      <c r="O792" s="10" t="s">
        <v>1824</v>
      </c>
      <c r="P792" s="14">
        <v>49.899168083727588</v>
      </c>
      <c r="Q792" s="45">
        <v>3</v>
      </c>
      <c r="R792" s="7">
        <v>3.3393340025184766</v>
      </c>
      <c r="S792" s="7"/>
      <c r="T792" s="7"/>
      <c r="U792" s="35">
        <v>53847.826554544816</v>
      </c>
    </row>
    <row r="793" spans="1:21">
      <c r="A793">
        <v>19</v>
      </c>
      <c r="B793" t="s">
        <v>64</v>
      </c>
      <c r="C793" t="s">
        <v>250</v>
      </c>
      <c r="D793">
        <v>3</v>
      </c>
      <c r="E793" s="6">
        <v>63989.319000000003</v>
      </c>
      <c r="F793">
        <v>2016</v>
      </c>
      <c r="G793" s="6">
        <v>82.436999999999998</v>
      </c>
      <c r="H793" s="6">
        <v>6.4752087593078613</v>
      </c>
      <c r="I793" s="7">
        <v>8.8254966735839808</v>
      </c>
      <c r="J793" s="8">
        <v>10.359675234304921</v>
      </c>
      <c r="K793" s="9">
        <v>73.896926984204896</v>
      </c>
      <c r="L793" s="8">
        <v>51.382319247393589</v>
      </c>
      <c r="M793" s="8">
        <v>22.898965079277637</v>
      </c>
      <c r="N793" s="10">
        <v>2.2438708068030504</v>
      </c>
      <c r="O793" s="10" t="s">
        <v>1825</v>
      </c>
      <c r="P793" s="14">
        <v>49.082872033559951</v>
      </c>
      <c r="Q793" s="45">
        <v>3</v>
      </c>
      <c r="R793" s="7">
        <v>3.3393340025184766</v>
      </c>
      <c r="S793" s="7"/>
      <c r="T793" s="7"/>
      <c r="U793" s="35">
        <v>43705.147559325676</v>
      </c>
    </row>
    <row r="794" spans="1:21">
      <c r="A794">
        <v>20</v>
      </c>
      <c r="B794" t="s">
        <v>121</v>
      </c>
      <c r="C794" t="s">
        <v>307</v>
      </c>
      <c r="D794">
        <v>3</v>
      </c>
      <c r="E794" s="6">
        <v>5236.59</v>
      </c>
      <c r="F794">
        <v>2016</v>
      </c>
      <c r="G794" s="6">
        <v>82.415000000000006</v>
      </c>
      <c r="H794" s="6">
        <v>7.5963315963745117</v>
      </c>
      <c r="I794" s="7">
        <v>12.458649635314901</v>
      </c>
      <c r="J794" s="8">
        <v>11.480798071371572</v>
      </c>
      <c r="K794" s="9">
        <v>81.872188641898916</v>
      </c>
      <c r="L794" s="8">
        <v>59.357580905087609</v>
      </c>
      <c r="M794" s="8">
        <v>26.532118041008559</v>
      </c>
      <c r="N794" s="10">
        <v>2.237197226898485</v>
      </c>
      <c r="O794" s="10" t="s">
        <v>1826</v>
      </c>
      <c r="P794" s="14">
        <v>48.936892832142291</v>
      </c>
      <c r="Q794" s="45">
        <v>3</v>
      </c>
      <c r="R794" s="7">
        <v>3.3393340025184766</v>
      </c>
      <c r="S794" s="7"/>
      <c r="T794" s="7"/>
      <c r="U794" s="35">
        <v>63547.687049947119</v>
      </c>
    </row>
    <row r="795" spans="1:21">
      <c r="A795">
        <v>21</v>
      </c>
      <c r="B795" t="s">
        <v>55</v>
      </c>
      <c r="C795" t="s">
        <v>241</v>
      </c>
      <c r="D795">
        <v>3</v>
      </c>
      <c r="E795" s="6">
        <v>5706.857</v>
      </c>
      <c r="F795">
        <v>2016</v>
      </c>
      <c r="G795" s="6">
        <v>80.88</v>
      </c>
      <c r="H795" s="6">
        <v>7.5577826499938965</v>
      </c>
      <c r="I795" s="7">
        <v>11.8098344802856</v>
      </c>
      <c r="J795" s="8">
        <v>11.442249124990957</v>
      </c>
      <c r="K795" s="9">
        <v>80.077517419564643</v>
      </c>
      <c r="L795" s="8">
        <v>57.562909682753336</v>
      </c>
      <c r="M795" s="8">
        <v>25.883302885979255</v>
      </c>
      <c r="N795" s="10">
        <v>2.2239398865101805</v>
      </c>
      <c r="O795" s="10" t="s">
        <v>1827</v>
      </c>
      <c r="P795" s="14">
        <v>48.646899157011056</v>
      </c>
      <c r="Q795" s="45">
        <v>3</v>
      </c>
      <c r="R795" s="7">
        <v>3.3393340025184766</v>
      </c>
      <c r="S795" s="7"/>
      <c r="T795" s="7"/>
      <c r="U795" s="35">
        <v>54185.008478770302</v>
      </c>
    </row>
    <row r="796" spans="1:21">
      <c r="A796">
        <v>22</v>
      </c>
      <c r="B796" t="s">
        <v>20</v>
      </c>
      <c r="C796" t="s">
        <v>206</v>
      </c>
      <c r="D796">
        <v>4</v>
      </c>
      <c r="E796" s="6">
        <v>40339.328999999998</v>
      </c>
      <c r="F796">
        <v>2016</v>
      </c>
      <c r="G796" s="6">
        <v>75.731999999999999</v>
      </c>
      <c r="H796" s="6">
        <v>5.3408536911010742</v>
      </c>
      <c r="I796" s="7">
        <v>3.1357970237731898</v>
      </c>
      <c r="J796" s="8">
        <v>9.2253201660981343</v>
      </c>
      <c r="K796" s="9">
        <v>60.453149593714421</v>
      </c>
      <c r="L796" s="8">
        <v>37.938541856903115</v>
      </c>
      <c r="M796" s="8">
        <v>17.209265429466846</v>
      </c>
      <c r="N796" s="10">
        <v>2.2045416181414823</v>
      </c>
      <c r="O796" s="10" t="s">
        <v>1828</v>
      </c>
      <c r="P796" s="14">
        <v>48.22257761357514</v>
      </c>
      <c r="Q796" s="45">
        <v>1</v>
      </c>
      <c r="R796" s="7">
        <v>3.3393340025184766</v>
      </c>
      <c r="S796" s="7"/>
      <c r="T796" s="7"/>
      <c r="U796" s="35">
        <v>11888.322966678315</v>
      </c>
    </row>
    <row r="797" spans="1:21">
      <c r="A797">
        <v>23</v>
      </c>
      <c r="B797" t="s">
        <v>127</v>
      </c>
      <c r="C797" t="s">
        <v>313</v>
      </c>
      <c r="D797">
        <v>8</v>
      </c>
      <c r="E797" s="6">
        <v>104875.266</v>
      </c>
      <c r="F797">
        <v>2016</v>
      </c>
      <c r="G797" s="6">
        <v>71.387</v>
      </c>
      <c r="H797" s="6">
        <v>5.4308328628540039</v>
      </c>
      <c r="I797" s="7">
        <v>2.0018625259399401</v>
      </c>
      <c r="J797" s="8">
        <v>9.315299337851064</v>
      </c>
      <c r="K797" s="9">
        <v>57.540549537534936</v>
      </c>
      <c r="L797" s="8">
        <v>35.025941800723629</v>
      </c>
      <c r="M797" s="8">
        <v>16.075330931633598</v>
      </c>
      <c r="N797" s="10">
        <v>2.1788628768940836</v>
      </c>
      <c r="O797" s="10" t="s">
        <v>1829</v>
      </c>
      <c r="P797" s="14">
        <v>47.660875769240931</v>
      </c>
      <c r="Q797" s="45">
        <v>1</v>
      </c>
      <c r="R797" s="7">
        <v>3.3393340025184766</v>
      </c>
      <c r="S797" s="7"/>
      <c r="T797" s="7"/>
      <c r="U797" s="35">
        <v>7616.0497693844372</v>
      </c>
    </row>
    <row r="798" spans="1:21">
      <c r="A798">
        <v>24</v>
      </c>
      <c r="B798" t="s">
        <v>160</v>
      </c>
      <c r="C798" t="s">
        <v>346</v>
      </c>
      <c r="D798">
        <v>3</v>
      </c>
      <c r="E798" s="6">
        <v>65655.202999999994</v>
      </c>
      <c r="F798">
        <v>2016</v>
      </c>
      <c r="G798" s="6">
        <v>81.075000000000003</v>
      </c>
      <c r="H798" s="6">
        <v>6.8242835998535156</v>
      </c>
      <c r="I798" s="7">
        <v>10.4194631576538</v>
      </c>
      <c r="J798" s="8">
        <v>10.708750074850576</v>
      </c>
      <c r="K798" s="9">
        <v>75.124881356750308</v>
      </c>
      <c r="L798" s="8">
        <v>52.610273619939001</v>
      </c>
      <c r="M798" s="8">
        <v>24.492931563347454</v>
      </c>
      <c r="N798" s="10">
        <v>2.1479778149001918</v>
      </c>
      <c r="O798" s="10" t="s">
        <v>1830</v>
      </c>
      <c r="P798" s="14">
        <v>46.985289839338591</v>
      </c>
      <c r="Q798" s="45">
        <v>3</v>
      </c>
      <c r="R798" s="7">
        <v>3.3393340025184766</v>
      </c>
      <c r="S798" s="7"/>
      <c r="T798" s="7"/>
      <c r="U798" s="35">
        <v>45311.131530285245</v>
      </c>
    </row>
    <row r="799" spans="1:21">
      <c r="A799">
        <v>25</v>
      </c>
      <c r="B799" t="s">
        <v>21</v>
      </c>
      <c r="C799" t="s">
        <v>207</v>
      </c>
      <c r="D799">
        <v>1</v>
      </c>
      <c r="E799" s="6">
        <v>43668.241000000002</v>
      </c>
      <c r="F799">
        <v>2016</v>
      </c>
      <c r="G799" s="6">
        <v>76.308000000000007</v>
      </c>
      <c r="H799" s="6">
        <v>6.4272212982177734</v>
      </c>
      <c r="I799" s="7">
        <v>7.1641292572021502</v>
      </c>
      <c r="J799" s="8">
        <v>10.311687773214834</v>
      </c>
      <c r="K799" s="9">
        <v>68.086010032640957</v>
      </c>
      <c r="L799" s="8">
        <v>45.57140229582965</v>
      </c>
      <c r="M799" s="8">
        <v>21.237597662895809</v>
      </c>
      <c r="N799" s="10">
        <v>2.1457889455852821</v>
      </c>
      <c r="O799" s="10" t="s">
        <v>1831</v>
      </c>
      <c r="P799" s="14">
        <v>46.937410080773091</v>
      </c>
      <c r="Q799" s="45">
        <v>3</v>
      </c>
      <c r="R799" s="7">
        <v>3.3393340025184766</v>
      </c>
      <c r="S799" s="7"/>
      <c r="T799" s="7"/>
      <c r="U799" s="35">
        <v>23189.527445132895</v>
      </c>
    </row>
    <row r="800" spans="1:21">
      <c r="A800">
        <v>26</v>
      </c>
      <c r="B800" t="s">
        <v>93</v>
      </c>
      <c r="C800" t="s">
        <v>279</v>
      </c>
      <c r="D800">
        <v>4</v>
      </c>
      <c r="E800" s="6">
        <v>6258.6189999999997</v>
      </c>
      <c r="F800">
        <v>2016</v>
      </c>
      <c r="G800" s="6">
        <v>79.504999999999995</v>
      </c>
      <c r="H800" s="6">
        <v>5.270723819732666</v>
      </c>
      <c r="I800" s="7">
        <v>4.8225069046020499</v>
      </c>
      <c r="J800" s="8">
        <v>9.1551902947297261</v>
      </c>
      <c r="K800" s="9">
        <v>62.982497268156855</v>
      </c>
      <c r="L800" s="8">
        <v>40.467889531345548</v>
      </c>
      <c r="M800" s="8">
        <v>18.895975310295707</v>
      </c>
      <c r="N800" s="10">
        <v>2.141614225612166</v>
      </c>
      <c r="O800" s="10" t="s">
        <v>1832</v>
      </c>
      <c r="P800" s="14">
        <v>46.846091433730152</v>
      </c>
      <c r="Q800" s="45">
        <v>2</v>
      </c>
      <c r="R800" s="7">
        <v>3.3393340025184766</v>
      </c>
      <c r="S800" s="7"/>
      <c r="T800" s="7"/>
      <c r="U800" s="35">
        <v>17227.503480421259</v>
      </c>
    </row>
    <row r="801" spans="1:21">
      <c r="A801">
        <v>27</v>
      </c>
      <c r="B801" t="s">
        <v>110</v>
      </c>
      <c r="C801" t="s">
        <v>296</v>
      </c>
      <c r="D801">
        <v>4</v>
      </c>
      <c r="E801" s="6">
        <v>35107.264000000003</v>
      </c>
      <c r="F801">
        <v>2016</v>
      </c>
      <c r="G801" s="6">
        <v>73.284000000000006</v>
      </c>
      <c r="H801" s="6">
        <v>5.3863072395324707</v>
      </c>
      <c r="I801" s="7">
        <v>2.9656717777252202</v>
      </c>
      <c r="J801" s="8">
        <v>9.2707737145295308</v>
      </c>
      <c r="K801" s="9">
        <v>58.787258225162276</v>
      </c>
      <c r="L801" s="8">
        <v>36.272650488350969</v>
      </c>
      <c r="M801" s="8">
        <v>17.039140183418876</v>
      </c>
      <c r="N801" s="10">
        <v>2.128784087570839</v>
      </c>
      <c r="O801" s="10" t="s">
        <v>1833</v>
      </c>
      <c r="P801" s="14">
        <v>46.565442466888527</v>
      </c>
      <c r="Q801" s="45">
        <v>1</v>
      </c>
      <c r="R801" s="7">
        <v>3.3393340025184766</v>
      </c>
      <c r="S801" s="7"/>
      <c r="T801" s="7"/>
      <c r="U801" s="35">
        <v>7632.185546875</v>
      </c>
    </row>
    <row r="802" spans="1:21">
      <c r="A802">
        <v>28</v>
      </c>
      <c r="B802" t="s">
        <v>131</v>
      </c>
      <c r="C802" t="s">
        <v>317</v>
      </c>
      <c r="D802">
        <v>7</v>
      </c>
      <c r="E802" s="6">
        <v>19797.82</v>
      </c>
      <c r="F802">
        <v>2016</v>
      </c>
      <c r="G802" s="6">
        <v>75.245999999999995</v>
      </c>
      <c r="H802" s="6">
        <v>5.9688706398010254</v>
      </c>
      <c r="I802" s="7">
        <v>5.5434341430664098</v>
      </c>
      <c r="J802" s="8">
        <v>9.8533371147980855</v>
      </c>
      <c r="K802" s="9">
        <v>64.154159382996298</v>
      </c>
      <c r="L802" s="8">
        <v>41.639551646184991</v>
      </c>
      <c r="M802" s="8">
        <v>19.616902548760066</v>
      </c>
      <c r="N802" s="10">
        <v>2.1226364122819645</v>
      </c>
      <c r="O802" s="10" t="s">
        <v>1834</v>
      </c>
      <c r="P802" s="14">
        <v>46.430967006629018</v>
      </c>
      <c r="Q802" s="45">
        <v>2</v>
      </c>
      <c r="R802" s="7">
        <v>3.3393340025184766</v>
      </c>
      <c r="S802" s="7"/>
      <c r="T802" s="7"/>
      <c r="U802" s="35">
        <v>24758.712989601663</v>
      </c>
    </row>
    <row r="803" spans="1:21">
      <c r="A803">
        <v>29</v>
      </c>
      <c r="B803" t="s">
        <v>82</v>
      </c>
      <c r="C803" t="s">
        <v>268</v>
      </c>
      <c r="D803">
        <v>4</v>
      </c>
      <c r="E803" s="6">
        <v>8159.009</v>
      </c>
      <c r="F803">
        <v>2016</v>
      </c>
      <c r="G803" s="6">
        <v>82.484999999999999</v>
      </c>
      <c r="H803" s="6">
        <v>7.1590108871459961</v>
      </c>
      <c r="I803" s="7">
        <v>12.5909156799316</v>
      </c>
      <c r="J803" s="8">
        <v>11.043477362143056</v>
      </c>
      <c r="K803" s="9">
        <v>78.820445071530742</v>
      </c>
      <c r="L803" s="8">
        <v>56.305837334719435</v>
      </c>
      <c r="M803" s="8">
        <v>26.664384085625258</v>
      </c>
      <c r="N803" s="10">
        <v>2.1116496504816644</v>
      </c>
      <c r="O803" s="10" t="s">
        <v>1835</v>
      </c>
      <c r="P803" s="14">
        <v>46.190640414798338</v>
      </c>
      <c r="Q803" s="45">
        <v>3</v>
      </c>
      <c r="R803" s="7">
        <v>3.3393340025184766</v>
      </c>
      <c r="S803" s="7"/>
      <c r="T803" s="7"/>
      <c r="U803" s="35">
        <v>38570.871752428138</v>
      </c>
    </row>
    <row r="804" spans="1:21">
      <c r="A804">
        <v>30</v>
      </c>
      <c r="B804" t="s">
        <v>83</v>
      </c>
      <c r="C804" t="s">
        <v>269</v>
      </c>
      <c r="D804">
        <v>3</v>
      </c>
      <c r="E804" s="6">
        <v>60118.625999999997</v>
      </c>
      <c r="F804">
        <v>2016</v>
      </c>
      <c r="G804" s="6">
        <v>83.049000000000007</v>
      </c>
      <c r="H804" s="6">
        <v>5.954524040222168</v>
      </c>
      <c r="I804" s="7">
        <v>9.1223735809326207</v>
      </c>
      <c r="J804" s="8">
        <v>9.8389905152192281</v>
      </c>
      <c r="K804" s="9">
        <v>70.703841102910673</v>
      </c>
      <c r="L804" s="8">
        <v>48.189233366099366</v>
      </c>
      <c r="M804" s="8">
        <v>23.195841986626277</v>
      </c>
      <c r="N804" s="10">
        <v>2.077494466201451</v>
      </c>
      <c r="O804" s="10" t="s">
        <v>1836</v>
      </c>
      <c r="P804" s="14">
        <v>45.443523185844832</v>
      </c>
      <c r="Q804" s="45">
        <v>3</v>
      </c>
      <c r="R804" s="7">
        <v>3.3393340025184766</v>
      </c>
      <c r="S804" s="7"/>
      <c r="T804" s="7"/>
      <c r="U804" s="35">
        <v>40837.737628143695</v>
      </c>
    </row>
    <row r="805" spans="1:21">
      <c r="A805">
        <v>31</v>
      </c>
      <c r="B805" t="s">
        <v>63</v>
      </c>
      <c r="C805" t="s">
        <v>249</v>
      </c>
      <c r="D805">
        <v>3</v>
      </c>
      <c r="E805" s="6">
        <v>5495.2190000000001</v>
      </c>
      <c r="F805">
        <v>2016</v>
      </c>
      <c r="G805" s="6">
        <v>81.290999999999997</v>
      </c>
      <c r="H805" s="6">
        <v>7.6598434448242188</v>
      </c>
      <c r="I805" s="7">
        <v>14.303941726684601</v>
      </c>
      <c r="J805" s="8">
        <v>11.544309919821279</v>
      </c>
      <c r="K805" s="9">
        <v>81.202332112995308</v>
      </c>
      <c r="L805" s="8">
        <v>58.687724376184001</v>
      </c>
      <c r="M805" s="8">
        <v>28.377410132378259</v>
      </c>
      <c r="N805" s="10">
        <v>2.0681141831622636</v>
      </c>
      <c r="O805" s="10" t="s">
        <v>1837</v>
      </c>
      <c r="P805" s="14">
        <v>45.238337026884558</v>
      </c>
      <c r="Q805" s="45">
        <v>3</v>
      </c>
      <c r="R805" s="7">
        <v>3.3393340025184766</v>
      </c>
      <c r="S805" s="7"/>
      <c r="T805" s="7"/>
      <c r="U805" s="35">
        <v>46206.787813049443</v>
      </c>
    </row>
    <row r="806" spans="1:21">
      <c r="A806">
        <v>32</v>
      </c>
      <c r="B806" t="s">
        <v>86</v>
      </c>
      <c r="C806" t="s">
        <v>272</v>
      </c>
      <c r="D806">
        <v>4</v>
      </c>
      <c r="E806" s="6">
        <v>9964.6560000000009</v>
      </c>
      <c r="F806">
        <v>2016</v>
      </c>
      <c r="G806" s="6">
        <v>75.215000000000003</v>
      </c>
      <c r="H806" s="6">
        <v>5.2712845802307129</v>
      </c>
      <c r="I806" s="7">
        <v>3.96402931213379</v>
      </c>
      <c r="J806" s="8">
        <v>9.155751055227773</v>
      </c>
      <c r="K806" s="9">
        <v>59.587682408742175</v>
      </c>
      <c r="L806" s="8">
        <v>37.073074671930868</v>
      </c>
      <c r="M806" s="8">
        <v>18.037497717827446</v>
      </c>
      <c r="N806" s="10">
        <v>2.0553335751937212</v>
      </c>
      <c r="O806" s="10" t="s">
        <v>1838</v>
      </c>
      <c r="P806" s="14">
        <v>44.958771490611625</v>
      </c>
      <c r="Q806" s="45">
        <v>2</v>
      </c>
      <c r="R806" s="7">
        <v>3.3393340025184766</v>
      </c>
      <c r="S806" s="7"/>
      <c r="T806" s="7"/>
      <c r="U806" s="35">
        <v>9633.1007999389858</v>
      </c>
    </row>
    <row r="807" spans="1:21">
      <c r="A807">
        <v>33</v>
      </c>
      <c r="B807" t="s">
        <v>54</v>
      </c>
      <c r="C807" t="s">
        <v>240</v>
      </c>
      <c r="D807">
        <v>7</v>
      </c>
      <c r="E807" s="6">
        <v>10527.591</v>
      </c>
      <c r="F807">
        <v>2016</v>
      </c>
      <c r="G807" s="6">
        <v>78.997</v>
      </c>
      <c r="H807" s="6">
        <v>6.7356271743774414</v>
      </c>
      <c r="I807" s="7">
        <v>10.3309726715088</v>
      </c>
      <c r="J807" s="8">
        <v>10.620093649374502</v>
      </c>
      <c r="K807" s="9">
        <v>72.593377680116575</v>
      </c>
      <c r="L807" s="8">
        <v>50.078769943305268</v>
      </c>
      <c r="M807" s="8">
        <v>24.404441077202456</v>
      </c>
      <c r="N807" s="10">
        <v>2.0520351105310346</v>
      </c>
      <c r="O807" s="10" t="s">
        <v>1839</v>
      </c>
      <c r="P807" s="14">
        <v>44.886620224836868</v>
      </c>
      <c r="Q807" s="45">
        <v>3</v>
      </c>
      <c r="R807" s="7">
        <v>3.3393340025184766</v>
      </c>
      <c r="S807" s="7"/>
      <c r="T807" s="7"/>
      <c r="U807" s="35">
        <v>36671.55078125</v>
      </c>
    </row>
    <row r="808" spans="1:21">
      <c r="A808">
        <v>34</v>
      </c>
      <c r="B808" t="s">
        <v>81</v>
      </c>
      <c r="C808" t="s">
        <v>267</v>
      </c>
      <c r="D808">
        <v>3</v>
      </c>
      <c r="E808" s="6">
        <v>4715.7879999999996</v>
      </c>
      <c r="F808">
        <v>2016</v>
      </c>
      <c r="G808" s="6">
        <v>81.55</v>
      </c>
      <c r="H808" s="6">
        <v>7.0407314300537109</v>
      </c>
      <c r="I808" s="7">
        <v>12.5816650390625</v>
      </c>
      <c r="J808" s="8">
        <v>10.925197905050771</v>
      </c>
      <c r="K808" s="9">
        <v>77.092359328475212</v>
      </c>
      <c r="L808" s="8">
        <v>54.577751591663905</v>
      </c>
      <c r="M808" s="8">
        <v>26.655133444756157</v>
      </c>
      <c r="N808" s="10">
        <v>2.0475512420441828</v>
      </c>
      <c r="O808" s="10" t="s">
        <v>1840</v>
      </c>
      <c r="P808" s="14">
        <v>44.788539202307319</v>
      </c>
      <c r="Q808" s="45">
        <v>3</v>
      </c>
      <c r="R808" s="7">
        <v>3.3393340025184766</v>
      </c>
      <c r="S808" s="7"/>
      <c r="T808" s="7"/>
      <c r="U808" s="35">
        <v>72310.302236697913</v>
      </c>
    </row>
    <row r="809" spans="1:21">
      <c r="A809">
        <v>35</v>
      </c>
      <c r="B809" t="s">
        <v>129</v>
      </c>
      <c r="C809" t="s">
        <v>315</v>
      </c>
      <c r="D809">
        <v>3</v>
      </c>
      <c r="E809" s="6">
        <v>10332.753000000001</v>
      </c>
      <c r="F809">
        <v>2016</v>
      </c>
      <c r="G809" s="6">
        <v>81.231999999999999</v>
      </c>
      <c r="H809" s="6">
        <v>5.4466371536254883</v>
      </c>
      <c r="I809" s="7">
        <v>7.0263500213623002</v>
      </c>
      <c r="J809" s="8">
        <v>9.3311036286225484</v>
      </c>
      <c r="K809" s="9">
        <v>65.587068128898224</v>
      </c>
      <c r="L809" s="8">
        <v>43.072460392086917</v>
      </c>
      <c r="M809" s="8">
        <v>21.099818427055958</v>
      </c>
      <c r="N809" s="10">
        <v>2.0413664004262611</v>
      </c>
      <c r="O809" s="10" t="s">
        <v>1841</v>
      </c>
      <c r="P809" s="14">
        <v>44.653250758445076</v>
      </c>
      <c r="Q809" s="45">
        <v>3</v>
      </c>
      <c r="R809" s="7">
        <v>3.3393340025184766</v>
      </c>
      <c r="S809" s="7"/>
      <c r="T809" s="7"/>
      <c r="U809" s="35">
        <v>31847.537734764683</v>
      </c>
    </row>
    <row r="810" spans="1:21">
      <c r="A810">
        <v>36</v>
      </c>
      <c r="B810" t="s">
        <v>24</v>
      </c>
      <c r="C810" t="s">
        <v>210</v>
      </c>
      <c r="D810">
        <v>3</v>
      </c>
      <c r="E810" s="6">
        <v>8736.4869999999992</v>
      </c>
      <c r="F810">
        <v>2016</v>
      </c>
      <c r="G810" s="6">
        <v>81.593000000000004</v>
      </c>
      <c r="H810" s="6">
        <v>7.0480718612670898</v>
      </c>
      <c r="I810" s="7">
        <v>12.9597930908203</v>
      </c>
      <c r="J810" s="8">
        <v>10.93253833626415</v>
      </c>
      <c r="K810" s="9">
        <v>77.184833077709698</v>
      </c>
      <c r="L810" s="8">
        <v>54.670225340898391</v>
      </c>
      <c r="M810" s="8">
        <v>27.033261496513958</v>
      </c>
      <c r="N810" s="10">
        <v>2.0223318354667756</v>
      </c>
      <c r="O810" s="10" t="s">
        <v>1842</v>
      </c>
      <c r="P810" s="14">
        <v>44.236884935025856</v>
      </c>
      <c r="Q810" s="45">
        <v>3</v>
      </c>
      <c r="R810" s="7">
        <v>3.3393340025184766</v>
      </c>
      <c r="S810" s="7"/>
      <c r="T810" s="7"/>
      <c r="U810" s="35">
        <v>53345.741525981794</v>
      </c>
    </row>
    <row r="811" spans="1:21">
      <c r="A811">
        <v>37</v>
      </c>
      <c r="B811" t="s">
        <v>149</v>
      </c>
      <c r="C811" t="s">
        <v>335</v>
      </c>
      <c r="D811">
        <v>7</v>
      </c>
      <c r="E811" s="6">
        <v>8725.3179999999993</v>
      </c>
      <c r="F811">
        <v>2016</v>
      </c>
      <c r="G811" s="6">
        <v>69.549000000000007</v>
      </c>
      <c r="H811" s="6">
        <v>5.1037211418151855</v>
      </c>
      <c r="I811" s="7">
        <v>1.58793044090271</v>
      </c>
      <c r="J811" s="8">
        <v>8.9881876168122457</v>
      </c>
      <c r="K811" s="9">
        <v>54.090510210902501</v>
      </c>
      <c r="L811" s="8">
        <v>31.575902474091194</v>
      </c>
      <c r="M811" s="8">
        <v>15.661398846596366</v>
      </c>
      <c r="N811" s="10">
        <v>2.0161610583688998</v>
      </c>
      <c r="O811" s="10" t="s">
        <v>1843</v>
      </c>
      <c r="P811" s="14">
        <v>44.101904141245583</v>
      </c>
      <c r="Q811" s="45">
        <v>1</v>
      </c>
      <c r="R811" s="7">
        <v>3.3393340025184766</v>
      </c>
      <c r="S811" s="7"/>
      <c r="T811" s="7"/>
      <c r="U811" s="35">
        <v>3091.2242227044853</v>
      </c>
    </row>
    <row r="812" spans="1:21">
      <c r="A812">
        <v>38</v>
      </c>
      <c r="B812" t="s">
        <v>166</v>
      </c>
      <c r="C812" t="s">
        <v>352</v>
      </c>
      <c r="D812">
        <v>8</v>
      </c>
      <c r="E812" s="6">
        <v>93126.528999999995</v>
      </c>
      <c r="F812">
        <v>2016</v>
      </c>
      <c r="G812" s="6">
        <v>73.938000000000002</v>
      </c>
      <c r="H812" s="6">
        <v>5.0622673034667969</v>
      </c>
      <c r="I812" s="7">
        <v>3.1679878234863299</v>
      </c>
      <c r="J812" s="8">
        <v>8.946733778463857</v>
      </c>
      <c r="K812" s="9">
        <v>57.238767310877861</v>
      </c>
      <c r="L812" s="8">
        <v>34.724159574066555</v>
      </c>
      <c r="M812" s="8">
        <v>17.241456229179988</v>
      </c>
      <c r="N812" s="10">
        <v>2.013992270287372</v>
      </c>
      <c r="O812" s="10" t="s">
        <v>1844</v>
      </c>
      <c r="P812" s="14">
        <v>44.054463643534753</v>
      </c>
      <c r="Q812" s="45">
        <v>1</v>
      </c>
      <c r="R812" s="7">
        <v>3.3393340025184766</v>
      </c>
      <c r="S812" s="7"/>
      <c r="T812" s="7"/>
      <c r="U812" s="35">
        <v>8545.7025940322692</v>
      </c>
    </row>
    <row r="813" spans="1:21">
      <c r="A813">
        <v>39</v>
      </c>
      <c r="B813" t="s">
        <v>19</v>
      </c>
      <c r="C813" t="s">
        <v>205</v>
      </c>
      <c r="D813">
        <v>7</v>
      </c>
      <c r="E813" s="6">
        <v>2881.0630000000001</v>
      </c>
      <c r="F813">
        <v>2016</v>
      </c>
      <c r="G813" s="6">
        <v>78.86</v>
      </c>
      <c r="H813" s="6">
        <v>4.5111007690429688</v>
      </c>
      <c r="I813" s="7">
        <v>3.2474913597106898</v>
      </c>
      <c r="J813" s="8">
        <v>8.3955672440400289</v>
      </c>
      <c r="K813" s="9">
        <v>57.288160312725282</v>
      </c>
      <c r="L813" s="8">
        <v>34.773552575913975</v>
      </c>
      <c r="M813" s="8">
        <v>17.320959765404346</v>
      </c>
      <c r="N813" s="10">
        <v>2.007599639216771</v>
      </c>
      <c r="O813" s="10" t="s">
        <v>1845</v>
      </c>
      <c r="P813" s="14">
        <v>43.914629972253508</v>
      </c>
      <c r="Q813" s="45">
        <v>1</v>
      </c>
      <c r="R813" s="7">
        <v>3.3393340025184766</v>
      </c>
      <c r="S813" s="7"/>
      <c r="T813" s="7"/>
      <c r="U813" s="35">
        <v>12291.842060194433</v>
      </c>
    </row>
    <row r="814" spans="1:21">
      <c r="A814">
        <v>40</v>
      </c>
      <c r="B814" t="s">
        <v>67</v>
      </c>
      <c r="C814" t="s">
        <v>253</v>
      </c>
      <c r="D814">
        <v>3</v>
      </c>
      <c r="E814" s="6">
        <v>82331.422999999995</v>
      </c>
      <c r="F814">
        <v>2016</v>
      </c>
      <c r="G814" s="6">
        <v>80.846999999999994</v>
      </c>
      <c r="H814" s="6">
        <v>6.8737630844116211</v>
      </c>
      <c r="I814" s="7">
        <v>12.463415145874</v>
      </c>
      <c r="J814" s="8">
        <v>10.758229559408681</v>
      </c>
      <c r="K814" s="9">
        <v>75.259750635605727</v>
      </c>
      <c r="L814" s="8">
        <v>52.74514289879442</v>
      </c>
      <c r="M814" s="8">
        <v>26.536883551567655</v>
      </c>
      <c r="N814" s="10">
        <v>1.9876163226287558</v>
      </c>
      <c r="O814" s="10" t="s">
        <v>1846</v>
      </c>
      <c r="P814" s="14">
        <v>43.477510968823402</v>
      </c>
      <c r="Q814" s="45">
        <v>3</v>
      </c>
      <c r="R814" s="7">
        <v>3.3393340025184766</v>
      </c>
      <c r="S814" s="7"/>
      <c r="T814" s="7"/>
      <c r="U814" s="35">
        <v>51879.672593790528</v>
      </c>
    </row>
    <row r="815" spans="1:21">
      <c r="A815">
        <v>41</v>
      </c>
      <c r="B815" t="s">
        <v>144</v>
      </c>
      <c r="C815" t="s">
        <v>330</v>
      </c>
      <c r="D815">
        <v>6</v>
      </c>
      <c r="E815" s="6">
        <v>21425.493999999999</v>
      </c>
      <c r="F815">
        <v>2016</v>
      </c>
      <c r="G815" s="6">
        <v>75.331000000000003</v>
      </c>
      <c r="H815" s="6">
        <v>4.4712760448455811</v>
      </c>
      <c r="I815" s="7">
        <v>2.07700872421265</v>
      </c>
      <c r="J815" s="8">
        <v>8.3557425198426412</v>
      </c>
      <c r="K815" s="9">
        <v>54.464916268300939</v>
      </c>
      <c r="L815" s="8">
        <v>31.950308531489632</v>
      </c>
      <c r="M815" s="8">
        <v>16.150477129906307</v>
      </c>
      <c r="N815" s="10">
        <v>1.9782888316238236</v>
      </c>
      <c r="O815" s="10" t="s">
        <v>1847</v>
      </c>
      <c r="P815" s="14">
        <v>43.273479593219584</v>
      </c>
      <c r="Q815" s="45">
        <v>1</v>
      </c>
      <c r="R815" s="7">
        <v>3.3393340025184766</v>
      </c>
      <c r="S815" s="7"/>
      <c r="T815" s="7"/>
      <c r="U815" s="35">
        <v>12770.842831878161</v>
      </c>
    </row>
    <row r="816" spans="1:21">
      <c r="A816">
        <v>42</v>
      </c>
      <c r="B816" t="s">
        <v>114</v>
      </c>
      <c r="C816" t="s">
        <v>300</v>
      </c>
      <c r="D816">
        <v>6</v>
      </c>
      <c r="E816" s="6">
        <v>27861.186000000002</v>
      </c>
      <c r="F816">
        <v>2016</v>
      </c>
      <c r="G816" s="6">
        <v>68.775999999999996</v>
      </c>
      <c r="H816" s="6">
        <v>5.0995397567749023</v>
      </c>
      <c r="I816" s="7">
        <v>1.6471996307373</v>
      </c>
      <c r="J816" s="8">
        <v>8.9840062317719624</v>
      </c>
      <c r="K816" s="9">
        <v>53.464439360864823</v>
      </c>
      <c r="L816" s="8">
        <v>30.949831624053516</v>
      </c>
      <c r="M816" s="8">
        <v>15.720668036430956</v>
      </c>
      <c r="N816" s="10">
        <v>1.9687351423190549</v>
      </c>
      <c r="O816" s="10" t="s">
        <v>1848</v>
      </c>
      <c r="P816" s="14">
        <v>43.064500311447809</v>
      </c>
      <c r="Q816" s="45">
        <v>1</v>
      </c>
      <c r="R816" s="7">
        <v>3.3393340025184766</v>
      </c>
      <c r="S816" s="7"/>
      <c r="T816" s="7"/>
      <c r="U816" s="35">
        <v>3244.6742997607766</v>
      </c>
    </row>
    <row r="817" spans="1:21">
      <c r="A817">
        <v>43</v>
      </c>
      <c r="B817" t="s">
        <v>116</v>
      </c>
      <c r="C817" t="s">
        <v>302</v>
      </c>
      <c r="D817">
        <v>2</v>
      </c>
      <c r="E817" s="6">
        <v>4668.0810000000001</v>
      </c>
      <c r="F817">
        <v>2016</v>
      </c>
      <c r="G817" s="6">
        <v>82.07</v>
      </c>
      <c r="H817" s="6">
        <v>7.2256879806518555</v>
      </c>
      <c r="I817" s="7">
        <v>14.629680633544901</v>
      </c>
      <c r="J817" s="8">
        <v>11.110154455648916</v>
      </c>
      <c r="K817" s="9">
        <v>78.897381339867039</v>
      </c>
      <c r="L817" s="8">
        <v>56.382773603055732</v>
      </c>
      <c r="M817" s="8">
        <v>28.703149039238557</v>
      </c>
      <c r="N817" s="10">
        <v>1.9643410388866331</v>
      </c>
      <c r="O817" s="10" t="s">
        <v>1849</v>
      </c>
      <c r="P817" s="14">
        <v>42.968382827401093</v>
      </c>
      <c r="Q817" s="45">
        <v>3</v>
      </c>
      <c r="R817" s="7">
        <v>3.3393340025184766</v>
      </c>
      <c r="S817" s="7"/>
      <c r="T817" s="7"/>
      <c r="U817" s="35">
        <v>41628.399913242421</v>
      </c>
    </row>
    <row r="818" spans="1:21">
      <c r="A818">
        <v>44</v>
      </c>
      <c r="B818" t="s">
        <v>56</v>
      </c>
      <c r="C818" t="s">
        <v>242</v>
      </c>
      <c r="D818">
        <v>1</v>
      </c>
      <c r="E818" s="6">
        <v>10527.592000000001</v>
      </c>
      <c r="F818">
        <v>2016</v>
      </c>
      <c r="G818" s="6">
        <v>72.986999999999995</v>
      </c>
      <c r="H818" s="6">
        <v>5.2386984825134277</v>
      </c>
      <c r="I818" s="7">
        <v>3.8723769187927299</v>
      </c>
      <c r="J818" s="8">
        <v>9.1231649575104878</v>
      </c>
      <c r="K818" s="9">
        <v>57.616795393621331</v>
      </c>
      <c r="L818" s="8">
        <v>35.102187656810024</v>
      </c>
      <c r="M818" s="8">
        <v>17.945845324486385</v>
      </c>
      <c r="N818" s="10">
        <v>1.9560063637077323</v>
      </c>
      <c r="O818" s="10" t="s">
        <v>1850</v>
      </c>
      <c r="P818" s="14">
        <v>42.786068500744236</v>
      </c>
      <c r="Q818" s="45">
        <v>2</v>
      </c>
      <c r="R818" s="7">
        <v>3.3393340025184766</v>
      </c>
      <c r="S818" s="7"/>
      <c r="T818" s="7"/>
      <c r="U818" s="35">
        <v>15967.20228092859</v>
      </c>
    </row>
    <row r="819" spans="1:21">
      <c r="A819">
        <v>45</v>
      </c>
      <c r="B819" t="s">
        <v>27</v>
      </c>
      <c r="C819" t="s">
        <v>213</v>
      </c>
      <c r="D819">
        <v>6</v>
      </c>
      <c r="E819" s="6">
        <v>159784.568</v>
      </c>
      <c r="F819">
        <v>2016</v>
      </c>
      <c r="G819" s="6">
        <v>71.09</v>
      </c>
      <c r="H819" s="6">
        <v>4.5561408996582031</v>
      </c>
      <c r="I819" s="7">
        <v>0.97358071804046598</v>
      </c>
      <c r="J819" s="8">
        <v>8.4406073746552632</v>
      </c>
      <c r="K819" s="9">
        <v>51.920668084013549</v>
      </c>
      <c r="L819" s="8">
        <v>29.406060347202242</v>
      </c>
      <c r="M819" s="8">
        <v>15.047049123734123</v>
      </c>
      <c r="N819" s="10">
        <v>1.9542742304748151</v>
      </c>
      <c r="O819" s="10" t="s">
        <v>1851</v>
      </c>
      <c r="P819" s="14">
        <v>42.748179477205717</v>
      </c>
      <c r="Q819" s="45">
        <v>1</v>
      </c>
      <c r="R819" s="7">
        <v>3.3393340025184766</v>
      </c>
      <c r="S819" s="7"/>
      <c r="T819" s="7"/>
      <c r="U819" s="35">
        <v>4589.0935317460799</v>
      </c>
    </row>
    <row r="820" spans="1:21">
      <c r="A820">
        <v>46</v>
      </c>
      <c r="B820" t="s">
        <v>52</v>
      </c>
      <c r="C820" t="s">
        <v>238</v>
      </c>
      <c r="D820">
        <v>7</v>
      </c>
      <c r="E820" s="6">
        <v>4223.7510000000002</v>
      </c>
      <c r="F820">
        <v>2016</v>
      </c>
      <c r="G820" s="6">
        <v>78.230999999999995</v>
      </c>
      <c r="H820" s="6">
        <v>5.4168753623962402</v>
      </c>
      <c r="I820" s="7">
        <v>6.6306638717651403</v>
      </c>
      <c r="J820" s="8">
        <v>9.3013418373933003</v>
      </c>
      <c r="K820" s="9">
        <v>62.962584420335098</v>
      </c>
      <c r="L820" s="8">
        <v>40.447976683523791</v>
      </c>
      <c r="M820" s="8">
        <v>20.704132277458797</v>
      </c>
      <c r="N820" s="10">
        <v>1.9536185405635522</v>
      </c>
      <c r="O820" s="10" t="s">
        <v>1852</v>
      </c>
      <c r="P820" s="14">
        <v>42.733836786926659</v>
      </c>
      <c r="Q820" s="45">
        <v>2</v>
      </c>
      <c r="R820" s="7">
        <v>3.3393340025184766</v>
      </c>
      <c r="S820" s="7"/>
      <c r="T820" s="7"/>
      <c r="U820" s="35">
        <v>25995.162974376908</v>
      </c>
    </row>
    <row r="821" spans="1:21">
      <c r="A821">
        <v>47</v>
      </c>
      <c r="B821" t="s">
        <v>122</v>
      </c>
      <c r="C821" t="s">
        <v>308</v>
      </c>
      <c r="D821">
        <v>6</v>
      </c>
      <c r="E821" s="6">
        <v>213524.84</v>
      </c>
      <c r="F821">
        <v>2016</v>
      </c>
      <c r="G821" s="6">
        <v>65.88</v>
      </c>
      <c r="H821" s="6">
        <v>5.5485081672668457</v>
      </c>
      <c r="I821" s="7">
        <v>2.0543725490570099</v>
      </c>
      <c r="J821" s="8">
        <v>9.4329746422639058</v>
      </c>
      <c r="K821" s="9">
        <v>53.772510905492389</v>
      </c>
      <c r="L821" s="8">
        <v>31.257903168681082</v>
      </c>
      <c r="M821" s="8">
        <v>16.127840954750667</v>
      </c>
      <c r="N821" s="10">
        <v>1.9381331485336639</v>
      </c>
      <c r="O821" s="10" t="s">
        <v>1853</v>
      </c>
      <c r="P821" s="14">
        <v>42.395106271297983</v>
      </c>
      <c r="Q821" s="45">
        <v>1</v>
      </c>
      <c r="R821" s="7">
        <v>3.3393340025184766</v>
      </c>
      <c r="S821" s="7"/>
      <c r="T821" s="7"/>
      <c r="U821" s="35">
        <v>4746.7175576731188</v>
      </c>
    </row>
    <row r="822" spans="1:21">
      <c r="A822">
        <v>48</v>
      </c>
      <c r="B822" t="s">
        <v>147</v>
      </c>
      <c r="C822" t="s">
        <v>333</v>
      </c>
      <c r="D822">
        <v>3</v>
      </c>
      <c r="E822" s="6">
        <v>8372.8979999999992</v>
      </c>
      <c r="F822">
        <v>2016</v>
      </c>
      <c r="G822" s="6">
        <v>83.444999999999993</v>
      </c>
      <c r="H822" s="6">
        <v>7.4585199356079102</v>
      </c>
      <c r="I822" s="7">
        <v>16.799535751342798</v>
      </c>
      <c r="J822" s="8">
        <v>11.34298641060497</v>
      </c>
      <c r="K822" s="9">
        <v>81.900356017388916</v>
      </c>
      <c r="L822" s="8">
        <v>59.385748280577609</v>
      </c>
      <c r="M822" s="8">
        <v>30.873004157036455</v>
      </c>
      <c r="N822" s="10">
        <v>1.9235493889260089</v>
      </c>
      <c r="O822" s="10" t="s">
        <v>1854</v>
      </c>
      <c r="P822" s="14">
        <v>42.076098240879965</v>
      </c>
      <c r="Q822" s="45">
        <v>3</v>
      </c>
      <c r="R822" s="7">
        <v>3.3393340025184766</v>
      </c>
      <c r="S822" s="7"/>
      <c r="T822" s="7"/>
      <c r="U822" s="35">
        <v>67907.393877354349</v>
      </c>
    </row>
    <row r="823" spans="1:21">
      <c r="A823">
        <v>49</v>
      </c>
      <c r="B823" t="s">
        <v>120</v>
      </c>
      <c r="C823" t="s">
        <v>306</v>
      </c>
      <c r="D823">
        <v>7</v>
      </c>
      <c r="E823" s="6">
        <v>2110.1959999999999</v>
      </c>
      <c r="F823">
        <v>2016</v>
      </c>
      <c r="G823" s="6">
        <v>76.03</v>
      </c>
      <c r="H823" s="6">
        <v>5.3457460403442383</v>
      </c>
      <c r="I823" s="7">
        <v>5.8866834640502903</v>
      </c>
      <c r="J823" s="8">
        <v>9.2302125153412984</v>
      </c>
      <c r="K823" s="9">
        <v>60.723213928698684</v>
      </c>
      <c r="L823" s="8">
        <v>38.208606191887377</v>
      </c>
      <c r="M823" s="8">
        <v>19.960151869743946</v>
      </c>
      <c r="N823" s="10">
        <v>1.9142442623297298</v>
      </c>
      <c r="O823" s="10" t="s">
        <v>1855</v>
      </c>
      <c r="P823" s="14">
        <v>41.872556068756452</v>
      </c>
      <c r="Q823" s="45">
        <v>2</v>
      </c>
      <c r="R823" s="7">
        <v>3.3393340025184766</v>
      </c>
      <c r="S823" s="7"/>
      <c r="T823" s="7"/>
      <c r="U823" s="35">
        <v>15553.477477919101</v>
      </c>
    </row>
    <row r="824" spans="1:21">
      <c r="A824">
        <v>50</v>
      </c>
      <c r="B824" t="s">
        <v>128</v>
      </c>
      <c r="C824" t="s">
        <v>314</v>
      </c>
      <c r="D824">
        <v>7</v>
      </c>
      <c r="E824" s="6">
        <v>38532.112999999998</v>
      </c>
      <c r="F824">
        <v>2016</v>
      </c>
      <c r="G824" s="6">
        <v>77.802000000000007</v>
      </c>
      <c r="H824" s="6">
        <v>6.162076473236084</v>
      </c>
      <c r="I824" s="7">
        <v>9.5398674011230504</v>
      </c>
      <c r="J824" s="8">
        <v>10.046542948233144</v>
      </c>
      <c r="K824" s="9">
        <v>67.634061058820734</v>
      </c>
      <c r="L824" s="8">
        <v>45.119453322009427</v>
      </c>
      <c r="M824" s="8">
        <v>23.613335806816707</v>
      </c>
      <c r="N824" s="10">
        <v>1.9107615159135765</v>
      </c>
      <c r="O824" s="10" t="s">
        <v>1856</v>
      </c>
      <c r="P824" s="14">
        <v>41.796373787605894</v>
      </c>
      <c r="Q824" s="45">
        <v>3</v>
      </c>
      <c r="R824" s="7">
        <v>3.3393340025184766</v>
      </c>
      <c r="S824" s="7"/>
      <c r="T824" s="7"/>
      <c r="U824" s="35">
        <v>28497.103611766179</v>
      </c>
    </row>
    <row r="825" spans="1:21">
      <c r="A825">
        <v>51</v>
      </c>
      <c r="B825" t="s">
        <v>148</v>
      </c>
      <c r="C825" t="s">
        <v>334</v>
      </c>
      <c r="D825">
        <v>8</v>
      </c>
      <c r="E825" s="6">
        <v>23594.471000000001</v>
      </c>
      <c r="F825">
        <v>2016</v>
      </c>
      <c r="G825" s="6">
        <v>79.772000000000006</v>
      </c>
      <c r="H825" s="6">
        <v>6.5128507614135742</v>
      </c>
      <c r="I825" s="7">
        <v>11.7179832458496</v>
      </c>
      <c r="J825" s="8">
        <v>10.397317236410634</v>
      </c>
      <c r="K825" s="9">
        <v>71.767833237490933</v>
      </c>
      <c r="L825" s="8">
        <v>49.253225500679626</v>
      </c>
      <c r="M825" s="8">
        <v>25.791451651543255</v>
      </c>
      <c r="N825" s="10">
        <v>1.9096724824223887</v>
      </c>
      <c r="O825" s="10" t="s">
        <v>1857</v>
      </c>
      <c r="P825" s="14">
        <v>41.772552054498014</v>
      </c>
      <c r="Q825" s="45">
        <v>3</v>
      </c>
      <c r="R825" s="7">
        <v>3.3393340025184766</v>
      </c>
      <c r="S825" s="7"/>
      <c r="T825" s="7"/>
      <c r="U825" s="35" t="s">
        <v>693</v>
      </c>
    </row>
    <row r="826" spans="1:21">
      <c r="A826">
        <v>52</v>
      </c>
      <c r="B826" t="s">
        <v>140</v>
      </c>
      <c r="C826" t="s">
        <v>326</v>
      </c>
      <c r="D826">
        <v>7</v>
      </c>
      <c r="E826" s="6">
        <v>2090.02</v>
      </c>
      <c r="F826">
        <v>2016</v>
      </c>
      <c r="G826" s="6">
        <v>81.158000000000001</v>
      </c>
      <c r="H826" s="6">
        <v>5.936821460723877</v>
      </c>
      <c r="I826" s="7">
        <v>10.577618598938001</v>
      </c>
      <c r="J826" s="8">
        <v>9.8212879357209371</v>
      </c>
      <c r="K826" s="9">
        <v>68.969620855264438</v>
      </c>
      <c r="L826" s="8">
        <v>46.455013118453131</v>
      </c>
      <c r="M826" s="8">
        <v>24.651087004631655</v>
      </c>
      <c r="N826" s="10">
        <v>1.8845016087819888</v>
      </c>
      <c r="O826" s="10" t="s">
        <v>1858</v>
      </c>
      <c r="P826" s="14">
        <v>41.221959406240835</v>
      </c>
      <c r="Q826" s="45">
        <v>3</v>
      </c>
      <c r="R826" s="7">
        <v>3.3393340025184766</v>
      </c>
      <c r="S826" s="7"/>
      <c r="T826" s="7"/>
      <c r="U826" s="35">
        <v>34853.042123949737</v>
      </c>
    </row>
    <row r="827" spans="1:21">
      <c r="A827">
        <v>53</v>
      </c>
      <c r="B827" t="s">
        <v>69</v>
      </c>
      <c r="C827" t="s">
        <v>255</v>
      </c>
      <c r="D827">
        <v>3</v>
      </c>
      <c r="E827" s="6">
        <v>10749.742</v>
      </c>
      <c r="F827">
        <v>2016</v>
      </c>
      <c r="G827" s="6">
        <v>81.162000000000006</v>
      </c>
      <c r="H827" s="6">
        <v>5.302619457244873</v>
      </c>
      <c r="I827" s="7">
        <v>8.3018960952758807</v>
      </c>
      <c r="J827" s="8">
        <v>9.1870859322419332</v>
      </c>
      <c r="K827" s="9">
        <v>64.519141186384346</v>
      </c>
      <c r="L827" s="8">
        <v>42.004533449573039</v>
      </c>
      <c r="M827" s="8">
        <v>22.375364500969539</v>
      </c>
      <c r="N827" s="10">
        <v>1.8772670026337652</v>
      </c>
      <c r="O827" s="10" t="s">
        <v>1859</v>
      </c>
      <c r="P827" s="14">
        <v>41.063708206256472</v>
      </c>
      <c r="Q827" s="45">
        <v>3</v>
      </c>
      <c r="R827" s="7">
        <v>3.3393340025184766</v>
      </c>
      <c r="S827" s="7"/>
      <c r="T827" s="7"/>
      <c r="U827" s="35">
        <v>28239.919206381881</v>
      </c>
    </row>
    <row r="828" spans="1:21">
      <c r="A828">
        <v>54</v>
      </c>
      <c r="B828" t="s">
        <v>154</v>
      </c>
      <c r="C828" t="s">
        <v>340</v>
      </c>
      <c r="D828">
        <v>4</v>
      </c>
      <c r="E828" s="6">
        <v>11685.666999999999</v>
      </c>
      <c r="F828">
        <v>2016</v>
      </c>
      <c r="G828" s="6">
        <v>75.786000000000001</v>
      </c>
      <c r="H828" s="6">
        <v>4.5214533805847168</v>
      </c>
      <c r="I828" s="7">
        <v>3.3705346584320099</v>
      </c>
      <c r="J828" s="8">
        <v>8.4059198555817769</v>
      </c>
      <c r="K828" s="9">
        <v>55.122929416848216</v>
      </c>
      <c r="L828" s="8">
        <v>32.608321680036909</v>
      </c>
      <c r="M828" s="8">
        <v>17.444003064125667</v>
      </c>
      <c r="N828" s="10">
        <v>1.8693141453923101</v>
      </c>
      <c r="O828" s="10" t="s">
        <v>1860</v>
      </c>
      <c r="P828" s="14">
        <v>40.889745840375141</v>
      </c>
      <c r="Q828" s="45">
        <v>2</v>
      </c>
      <c r="R828" s="7">
        <v>3.3393340025184766</v>
      </c>
      <c r="S828" s="7"/>
      <c r="T828" s="7"/>
      <c r="U828" s="35">
        <v>10751.397944316845</v>
      </c>
    </row>
    <row r="829" spans="1:21">
      <c r="A829">
        <v>55</v>
      </c>
      <c r="B829" t="s">
        <v>78</v>
      </c>
      <c r="C829" t="s">
        <v>264</v>
      </c>
      <c r="D829">
        <v>8</v>
      </c>
      <c r="E829" s="6">
        <v>261850.182</v>
      </c>
      <c r="F829">
        <v>2016</v>
      </c>
      <c r="G829" s="6">
        <v>69.798000000000002</v>
      </c>
      <c r="H829" s="6">
        <v>5.1363253593444824</v>
      </c>
      <c r="I829" s="7">
        <v>3.1272542476653999</v>
      </c>
      <c r="J829" s="8">
        <v>9.0207918343415425</v>
      </c>
      <c r="K829" s="9">
        <v>54.481078772015692</v>
      </c>
      <c r="L829" s="8">
        <v>31.966471035204385</v>
      </c>
      <c r="M829" s="8">
        <v>17.200722653359058</v>
      </c>
      <c r="N829" s="10">
        <v>1.8584376761032064</v>
      </c>
      <c r="O829" s="10" t="s">
        <v>1861</v>
      </c>
      <c r="P829" s="14">
        <v>40.651831808660177</v>
      </c>
      <c r="Q829" s="45">
        <v>1</v>
      </c>
      <c r="R829" s="7">
        <v>3.3393340025184766</v>
      </c>
      <c r="S829" s="7"/>
      <c r="T829" s="7"/>
      <c r="U829" s="35">
        <v>10519.295058996555</v>
      </c>
    </row>
    <row r="830" spans="1:21">
      <c r="A830">
        <v>56</v>
      </c>
      <c r="B830" t="s">
        <v>155</v>
      </c>
      <c r="C830" t="s">
        <v>341</v>
      </c>
      <c r="D830">
        <v>4</v>
      </c>
      <c r="E830" s="6">
        <v>81019.394</v>
      </c>
      <c r="F830">
        <v>2016</v>
      </c>
      <c r="G830" s="6">
        <v>76.66</v>
      </c>
      <c r="H830" s="6">
        <v>5.3262219429016113</v>
      </c>
      <c r="I830" s="7">
        <v>6.7913885116577104</v>
      </c>
      <c r="J830" s="8">
        <v>9.2106884178986714</v>
      </c>
      <c r="K830" s="9">
        <v>61.096870424000493</v>
      </c>
      <c r="L830" s="8">
        <v>38.582262687189186</v>
      </c>
      <c r="M830" s="8">
        <v>20.864856917351368</v>
      </c>
      <c r="N830" s="10">
        <v>1.8491505999786604</v>
      </c>
      <c r="O830" s="10" t="s">
        <v>1862</v>
      </c>
      <c r="P830" s="14">
        <v>40.448684476110998</v>
      </c>
      <c r="Q830" s="45">
        <v>3</v>
      </c>
      <c r="R830" s="7">
        <v>3.3393340025184766</v>
      </c>
      <c r="S830" s="7"/>
      <c r="T830" s="7"/>
      <c r="U830" s="35">
        <v>25996.966256166961</v>
      </c>
    </row>
    <row r="831" spans="1:21">
      <c r="A831">
        <v>57</v>
      </c>
      <c r="B831" t="s">
        <v>162</v>
      </c>
      <c r="C831" t="s">
        <v>348</v>
      </c>
      <c r="D831">
        <v>1</v>
      </c>
      <c r="E831" s="6">
        <v>3413.7660000000001</v>
      </c>
      <c r="F831">
        <v>2016</v>
      </c>
      <c r="G831" s="6">
        <v>77.570999999999998</v>
      </c>
      <c r="H831" s="6">
        <v>6.171485424041748</v>
      </c>
      <c r="I831" s="7">
        <v>10.298373222351101</v>
      </c>
      <c r="J831" s="8">
        <v>10.055951899038808</v>
      </c>
      <c r="K831" s="9">
        <v>67.496404113407536</v>
      </c>
      <c r="L831" s="8">
        <v>44.981796376596229</v>
      </c>
      <c r="M831" s="8">
        <v>24.371841628044756</v>
      </c>
      <c r="N831" s="10">
        <v>1.8456461790247123</v>
      </c>
      <c r="O831" s="10" t="s">
        <v>1863</v>
      </c>
      <c r="P831" s="14">
        <v>40.372028081851191</v>
      </c>
      <c r="Q831" s="45">
        <v>3</v>
      </c>
      <c r="R831" s="7">
        <v>3.3393340025184766</v>
      </c>
      <c r="S831" s="7"/>
      <c r="T831" s="7"/>
      <c r="U831" s="35">
        <v>23041.505242480624</v>
      </c>
    </row>
    <row r="832" spans="1:21">
      <c r="A832">
        <v>58</v>
      </c>
      <c r="B832" t="s">
        <v>105</v>
      </c>
      <c r="C832" t="s">
        <v>291</v>
      </c>
      <c r="D832">
        <v>5</v>
      </c>
      <c r="E832" s="6">
        <v>1293.9110000000001</v>
      </c>
      <c r="F832">
        <v>2016</v>
      </c>
      <c r="G832" s="6">
        <v>75.010999999999996</v>
      </c>
      <c r="H832" s="6">
        <v>5.6100034713745117</v>
      </c>
      <c r="I832" s="7">
        <v>7.14137935638428</v>
      </c>
      <c r="J832" s="8">
        <v>9.4944699463715718</v>
      </c>
      <c r="K832" s="9">
        <v>61.624546773740356</v>
      </c>
      <c r="L832" s="8">
        <v>39.109939036929049</v>
      </c>
      <c r="M832" s="8">
        <v>21.214847762077937</v>
      </c>
      <c r="N832" s="10">
        <v>1.8435173080449359</v>
      </c>
      <c r="O832" s="10" t="s">
        <v>1864</v>
      </c>
      <c r="P832" s="14">
        <v>40.325460738687084</v>
      </c>
      <c r="Q832" s="45">
        <v>3</v>
      </c>
      <c r="R832" s="7">
        <v>3.3393340025184766</v>
      </c>
      <c r="S832" s="7"/>
      <c r="T832" s="7"/>
      <c r="U832" s="35">
        <v>21324.06385554609</v>
      </c>
    </row>
    <row r="833" spans="1:21">
      <c r="A833">
        <v>59</v>
      </c>
      <c r="B833" t="s">
        <v>85</v>
      </c>
      <c r="C833" t="s">
        <v>271</v>
      </c>
      <c r="D833">
        <v>8</v>
      </c>
      <c r="E833" s="6">
        <v>126993.857</v>
      </c>
      <c r="F833">
        <v>2016</v>
      </c>
      <c r="G833" s="6">
        <v>84.066000000000003</v>
      </c>
      <c r="H833" s="6">
        <v>5.95465087890625</v>
      </c>
      <c r="I833" s="7">
        <v>12.5614128112793</v>
      </c>
      <c r="J833" s="8">
        <v>9.8391173539033101</v>
      </c>
      <c r="K833" s="9">
        <v>71.570587606287191</v>
      </c>
      <c r="L833" s="8">
        <v>49.055979869475884</v>
      </c>
      <c r="M833" s="8">
        <v>26.634881216972957</v>
      </c>
      <c r="N833" s="10">
        <v>1.841794580191902</v>
      </c>
      <c r="O833" s="10" t="s">
        <v>1865</v>
      </c>
      <c r="P833" s="14">
        <v>40.287777450280835</v>
      </c>
      <c r="Q833" s="45">
        <v>3</v>
      </c>
      <c r="R833" s="7">
        <v>3.3393340025184766</v>
      </c>
      <c r="S833" s="7"/>
      <c r="T833" s="7"/>
      <c r="U833" s="35">
        <v>40727.968877159801</v>
      </c>
    </row>
    <row r="834" spans="1:21">
      <c r="A834">
        <v>60</v>
      </c>
      <c r="B834" t="s">
        <v>163</v>
      </c>
      <c r="C834" t="s">
        <v>349</v>
      </c>
      <c r="D834">
        <v>7</v>
      </c>
      <c r="E834" s="6">
        <v>31453.574000000001</v>
      </c>
      <c r="F834">
        <v>2016</v>
      </c>
      <c r="G834" s="6">
        <v>70.754999999999995</v>
      </c>
      <c r="H834" s="6">
        <v>5.8925390243530273</v>
      </c>
      <c r="I834" s="7">
        <v>6.2338523864746103</v>
      </c>
      <c r="J834" s="8">
        <v>9.7770054993500874</v>
      </c>
      <c r="K834" s="9">
        <v>59.857841731450037</v>
      </c>
      <c r="L834" s="8">
        <v>37.34323399463873</v>
      </c>
      <c r="M834" s="8">
        <v>20.307320792168266</v>
      </c>
      <c r="N834" s="10">
        <v>1.8389050124741491</v>
      </c>
      <c r="O834" s="10" t="s">
        <v>1866</v>
      </c>
      <c r="P834" s="14">
        <v>40.224570476825512</v>
      </c>
      <c r="Q834" s="45">
        <v>2</v>
      </c>
      <c r="R834" s="7">
        <v>3.3393340025184766</v>
      </c>
      <c r="S834" s="7"/>
      <c r="T834" s="7"/>
      <c r="U834" s="35">
        <v>6663.949613942541</v>
      </c>
    </row>
    <row r="835" spans="1:21">
      <c r="A835">
        <v>61</v>
      </c>
      <c r="B835" t="s">
        <v>92</v>
      </c>
      <c r="C835" t="s">
        <v>278</v>
      </c>
      <c r="D835">
        <v>7</v>
      </c>
      <c r="E835" s="6">
        <v>1973.4760000000001</v>
      </c>
      <c r="F835">
        <v>2016</v>
      </c>
      <c r="G835" s="6">
        <v>74.754000000000005</v>
      </c>
      <c r="H835" s="6">
        <v>5.9404463768005371</v>
      </c>
      <c r="I835" s="7">
        <v>8.3717060089111293</v>
      </c>
      <c r="J835" s="8">
        <v>9.8249128517975972</v>
      </c>
      <c r="K835" s="9">
        <v>63.550826325454437</v>
      </c>
      <c r="L835" s="8">
        <v>41.036218588643131</v>
      </c>
      <c r="M835" s="8">
        <v>22.445174414604786</v>
      </c>
      <c r="N835" s="10">
        <v>1.8282869106127948</v>
      </c>
      <c r="O835" s="10" t="s">
        <v>1867</v>
      </c>
      <c r="P835" s="14">
        <v>39.992308025119264</v>
      </c>
      <c r="Q835" s="45">
        <v>3</v>
      </c>
      <c r="R835" s="7">
        <v>3.3393340025184766</v>
      </c>
      <c r="S835" s="7"/>
      <c r="T835" s="7"/>
      <c r="U835" s="35">
        <v>27509.336326602497</v>
      </c>
    </row>
    <row r="836" spans="1:21">
      <c r="A836">
        <v>62</v>
      </c>
      <c r="B836" t="s">
        <v>96</v>
      </c>
      <c r="C836" t="s">
        <v>282</v>
      </c>
      <c r="D836">
        <v>4</v>
      </c>
      <c r="E836" s="6">
        <v>6282.1959999999999</v>
      </c>
      <c r="F836">
        <v>2016</v>
      </c>
      <c r="G836" s="6">
        <v>71.756</v>
      </c>
      <c r="H836" s="6">
        <v>5.4335832595825195</v>
      </c>
      <c r="I836" s="7">
        <v>5.3441424369812003</v>
      </c>
      <c r="J836" s="8">
        <v>9.3180497345795796</v>
      </c>
      <c r="K836" s="9">
        <v>57.855054121043985</v>
      </c>
      <c r="L836" s="8">
        <v>35.340446384232678</v>
      </c>
      <c r="M836" s="8">
        <v>19.417610842674858</v>
      </c>
      <c r="N836" s="10">
        <v>1.8200203243626434</v>
      </c>
      <c r="O836" s="10" t="s">
        <v>1868</v>
      </c>
      <c r="P836" s="14">
        <v>39.811483089102268</v>
      </c>
      <c r="Q836" s="45">
        <v>2</v>
      </c>
      <c r="R836" s="7">
        <v>3.3393340025184766</v>
      </c>
      <c r="S836" s="7"/>
      <c r="T836" s="7"/>
      <c r="U836" s="35">
        <v>18554.480603127795</v>
      </c>
    </row>
    <row r="837" spans="1:21">
      <c r="A837">
        <v>63</v>
      </c>
      <c r="B837" t="s">
        <v>125</v>
      </c>
      <c r="C837" t="s">
        <v>311</v>
      </c>
      <c r="D837">
        <v>1</v>
      </c>
      <c r="E837" s="6">
        <v>6266.6149999999998</v>
      </c>
      <c r="F837">
        <v>2016</v>
      </c>
      <c r="G837" s="6">
        <v>73.534000000000006</v>
      </c>
      <c r="H837" s="6">
        <v>5.8013801574707031</v>
      </c>
      <c r="I837" s="7">
        <v>7.6535749435424796</v>
      </c>
      <c r="J837" s="8">
        <v>9.6858466324677632</v>
      </c>
      <c r="K837" s="9">
        <v>61.628817906832516</v>
      </c>
      <c r="L837" s="8">
        <v>39.114210170021209</v>
      </c>
      <c r="M837" s="8">
        <v>21.727043349236137</v>
      </c>
      <c r="N837" s="10">
        <v>1.8002546200744962</v>
      </c>
      <c r="O837" s="10" t="s">
        <v>1869</v>
      </c>
      <c r="P837" s="14">
        <v>39.37912417998551</v>
      </c>
      <c r="Q837" s="45">
        <v>3</v>
      </c>
      <c r="R837" s="7">
        <v>3.3393340025184766</v>
      </c>
      <c r="S837" s="7"/>
      <c r="T837" s="7"/>
      <c r="U837" s="35">
        <v>13163.740193318692</v>
      </c>
    </row>
    <row r="838" spans="1:21">
      <c r="A838">
        <v>64</v>
      </c>
      <c r="B838" t="s">
        <v>45</v>
      </c>
      <c r="C838" t="s">
        <v>231</v>
      </c>
      <c r="D838">
        <v>8</v>
      </c>
      <c r="E838" s="6">
        <v>1401889.6810000001</v>
      </c>
      <c r="F838">
        <v>2016</v>
      </c>
      <c r="G838" s="6">
        <v>77.218000000000004</v>
      </c>
      <c r="H838" s="6">
        <v>5.324955940246582</v>
      </c>
      <c r="I838" s="7">
        <v>7.6027369499206499</v>
      </c>
      <c r="J838" s="8">
        <v>9.2094224152436421</v>
      </c>
      <c r="K838" s="9">
        <v>61.533129208296799</v>
      </c>
      <c r="L838" s="8">
        <v>39.018521471485492</v>
      </c>
      <c r="M838" s="8">
        <v>21.676205355614307</v>
      </c>
      <c r="N838" s="10">
        <v>1.8000623647616159</v>
      </c>
      <c r="O838" s="10" t="s">
        <v>1870</v>
      </c>
      <c r="P838" s="14">
        <v>39.374918749400436</v>
      </c>
      <c r="Q838" s="45">
        <v>3</v>
      </c>
      <c r="R838" s="7">
        <v>3.3393340025184766</v>
      </c>
      <c r="S838" s="7"/>
      <c r="T838" s="7"/>
      <c r="U838" s="35">
        <v>13399.137320274394</v>
      </c>
    </row>
    <row r="839" spans="1:21">
      <c r="A839">
        <v>65</v>
      </c>
      <c r="B839" t="s">
        <v>75</v>
      </c>
      <c r="C839" t="s">
        <v>261</v>
      </c>
      <c r="D839">
        <v>7</v>
      </c>
      <c r="E839" s="6">
        <v>9815.1039999999994</v>
      </c>
      <c r="F839">
        <v>2016</v>
      </c>
      <c r="G839" s="6">
        <v>76.155000000000001</v>
      </c>
      <c r="H839" s="6">
        <v>5.4489016532897949</v>
      </c>
      <c r="I839" s="7">
        <v>7.6205239295959499</v>
      </c>
      <c r="J839" s="8">
        <v>9.333368128286855</v>
      </c>
      <c r="K839" s="9">
        <v>61.502798429469067</v>
      </c>
      <c r="L839" s="8">
        <v>38.98819069265776</v>
      </c>
      <c r="M839" s="8">
        <v>21.693992335289607</v>
      </c>
      <c r="N839" s="10">
        <v>1.7971883685620966</v>
      </c>
      <c r="O839" s="10" t="s">
        <v>1871</v>
      </c>
      <c r="P839" s="14">
        <v>39.312052390402293</v>
      </c>
      <c r="Q839" s="45">
        <v>3</v>
      </c>
      <c r="R839" s="7">
        <v>3.3393340025184766</v>
      </c>
      <c r="S839" s="7"/>
      <c r="T839" s="7"/>
      <c r="U839" s="35">
        <v>28212.612996114738</v>
      </c>
    </row>
    <row r="840" spans="1:21">
      <c r="A840">
        <v>66</v>
      </c>
      <c r="B840" t="s">
        <v>103</v>
      </c>
      <c r="C840" t="s">
        <v>289</v>
      </c>
      <c r="D840">
        <v>3</v>
      </c>
      <c r="E840" s="6">
        <v>467.70499999999998</v>
      </c>
      <c r="F840">
        <v>2016</v>
      </c>
      <c r="G840" s="6">
        <v>83.111000000000004</v>
      </c>
      <c r="H840" s="6">
        <v>6.5908422470092773</v>
      </c>
      <c r="I840" s="7">
        <v>15.422518730163601</v>
      </c>
      <c r="J840" s="8">
        <v>10.475308722006337</v>
      </c>
      <c r="K840" s="9">
        <v>75.332676495348778</v>
      </c>
      <c r="L840" s="8">
        <v>52.818068758537471</v>
      </c>
      <c r="M840" s="8">
        <v>29.495987135857256</v>
      </c>
      <c r="N840" s="10">
        <v>1.7906865945953836</v>
      </c>
      <c r="O840" s="10" t="s">
        <v>1872</v>
      </c>
      <c r="P840" s="14">
        <v>39.169831305912147</v>
      </c>
      <c r="Q840" s="45">
        <v>3</v>
      </c>
      <c r="R840" s="7">
        <v>3.3393340025184766</v>
      </c>
      <c r="S840" s="7"/>
      <c r="T840" s="7"/>
      <c r="U840" s="35">
        <v>40312.531699296909</v>
      </c>
    </row>
    <row r="841" spans="1:21">
      <c r="A841">
        <v>67</v>
      </c>
      <c r="B841" t="s">
        <v>139</v>
      </c>
      <c r="C841" t="s">
        <v>325</v>
      </c>
      <c r="D841">
        <v>7</v>
      </c>
      <c r="E841" s="6">
        <v>5431.2030000000004</v>
      </c>
      <c r="F841">
        <v>2016</v>
      </c>
      <c r="G841" s="6">
        <v>77.215000000000003</v>
      </c>
      <c r="H841" s="6">
        <v>5.9931631088256836</v>
      </c>
      <c r="I841" s="7">
        <v>10.3966150283813</v>
      </c>
      <c r="J841" s="8">
        <v>9.8776295838227437</v>
      </c>
      <c r="K841" s="9">
        <v>65.995218410789917</v>
      </c>
      <c r="L841" s="8">
        <v>43.48061067397861</v>
      </c>
      <c r="M841" s="8">
        <v>24.470083434074958</v>
      </c>
      <c r="N841" s="10">
        <v>1.7768885337526561</v>
      </c>
      <c r="O841" s="10" t="s">
        <v>1873</v>
      </c>
      <c r="P841" s="14">
        <v>38.868009805047855</v>
      </c>
      <c r="Q841" s="45">
        <v>3</v>
      </c>
      <c r="R841" s="7">
        <v>3.3393340025184766</v>
      </c>
      <c r="S841" s="7"/>
      <c r="T841" s="7"/>
      <c r="U841" s="35">
        <v>29327.515829601827</v>
      </c>
    </row>
    <row r="842" spans="1:21">
      <c r="A842">
        <v>68</v>
      </c>
      <c r="B842" t="s">
        <v>22</v>
      </c>
      <c r="C842" t="s">
        <v>208</v>
      </c>
      <c r="D842">
        <v>7</v>
      </c>
      <c r="E842" s="6">
        <v>2865.835</v>
      </c>
      <c r="F842">
        <v>2016</v>
      </c>
      <c r="G842" s="6">
        <v>74.664000000000001</v>
      </c>
      <c r="H842" s="6">
        <v>4.3254718780517578</v>
      </c>
      <c r="I842" s="7">
        <v>3.2216367721557599</v>
      </c>
      <c r="J842" s="8">
        <v>8.2099383530488179</v>
      </c>
      <c r="K842" s="9">
        <v>53.040695208069636</v>
      </c>
      <c r="L842" s="8">
        <v>30.526087471258329</v>
      </c>
      <c r="M842" s="8">
        <v>17.295105177849415</v>
      </c>
      <c r="N842" s="10">
        <v>1.7650131154076127</v>
      </c>
      <c r="O842" s="10" t="s">
        <v>1874</v>
      </c>
      <c r="P842" s="14">
        <v>38.608244564906769</v>
      </c>
      <c r="Q842" s="45">
        <v>1</v>
      </c>
      <c r="R842" s="7">
        <v>3.3393340025184766</v>
      </c>
      <c r="S842" s="7"/>
      <c r="T842" s="7"/>
      <c r="U842" s="35">
        <v>11580.38364317509</v>
      </c>
    </row>
    <row r="843" spans="1:21">
      <c r="A843">
        <v>69</v>
      </c>
      <c r="B843" t="s">
        <v>76</v>
      </c>
      <c r="C843" t="s">
        <v>262</v>
      </c>
      <c r="D843">
        <v>3</v>
      </c>
      <c r="E843" s="6">
        <v>335.67500000000001</v>
      </c>
      <c r="F843">
        <v>2016</v>
      </c>
      <c r="G843" s="6">
        <v>82.03</v>
      </c>
      <c r="H843" s="6">
        <v>7.5100345611572266</v>
      </c>
      <c r="I843" s="7">
        <v>19.1287536621094</v>
      </c>
      <c r="J843" s="8">
        <v>11.394501036154287</v>
      </c>
      <c r="K843" s="9">
        <v>80.877195387007362</v>
      </c>
      <c r="L843" s="8">
        <v>58.362587650196055</v>
      </c>
      <c r="M843" s="8">
        <v>33.202222067803056</v>
      </c>
      <c r="N843" s="10">
        <v>1.7577916180131683</v>
      </c>
      <c r="O843" s="10" t="s">
        <v>1875</v>
      </c>
      <c r="P843" s="14">
        <v>38.450280108384781</v>
      </c>
      <c r="Q843" s="45">
        <v>3</v>
      </c>
      <c r="R843" s="7">
        <v>3.3393340025184766</v>
      </c>
      <c r="S843" s="7"/>
      <c r="T843" s="7"/>
      <c r="U843" s="35">
        <v>54665.763915813754</v>
      </c>
    </row>
    <row r="844" spans="1:21">
      <c r="A844">
        <v>70</v>
      </c>
      <c r="B844" t="s">
        <v>33</v>
      </c>
      <c r="C844" t="s">
        <v>219</v>
      </c>
      <c r="D844">
        <v>7</v>
      </c>
      <c r="E844" s="6">
        <v>3480.9859999999999</v>
      </c>
      <c r="F844">
        <v>2016</v>
      </c>
      <c r="G844" s="6">
        <v>76.808000000000007</v>
      </c>
      <c r="H844" s="6">
        <v>5.1808652877807617</v>
      </c>
      <c r="I844" s="7">
        <v>7.6289157867431596</v>
      </c>
      <c r="J844" s="8">
        <v>9.0653317627778218</v>
      </c>
      <c r="K844" s="9">
        <v>60.248774579833125</v>
      </c>
      <c r="L844" s="8">
        <v>37.734166843021818</v>
      </c>
      <c r="M844" s="8">
        <v>21.702384192436817</v>
      </c>
      <c r="N844" s="10">
        <v>1.7387106646177615</v>
      </c>
      <c r="O844" s="10" t="s">
        <v>1876</v>
      </c>
      <c r="P844" s="14">
        <v>38.032899575180458</v>
      </c>
      <c r="Q844" s="45">
        <v>3</v>
      </c>
      <c r="R844" s="7">
        <v>3.3393340025184766</v>
      </c>
      <c r="S844" s="7"/>
      <c r="T844" s="7"/>
      <c r="U844" s="35">
        <v>13000.616922296467</v>
      </c>
    </row>
    <row r="845" spans="1:21">
      <c r="A845">
        <v>71</v>
      </c>
      <c r="B845" t="s">
        <v>28</v>
      </c>
      <c r="C845" t="s">
        <v>214</v>
      </c>
      <c r="D845">
        <v>7</v>
      </c>
      <c r="E845" s="6">
        <v>9708.11</v>
      </c>
      <c r="F845">
        <v>2016</v>
      </c>
      <c r="G845" s="6">
        <v>74.257999999999996</v>
      </c>
      <c r="H845" s="6">
        <v>5.1778993606567383</v>
      </c>
      <c r="I845" s="7">
        <v>6.5171346664428702</v>
      </c>
      <c r="J845" s="8">
        <v>9.0623658356537984</v>
      </c>
      <c r="K845" s="9">
        <v>58.229478026534743</v>
      </c>
      <c r="L845" s="8">
        <v>35.714870289723436</v>
      </c>
      <c r="M845" s="8">
        <v>20.590603072136528</v>
      </c>
      <c r="N845" s="10">
        <v>1.7345227900611258</v>
      </c>
      <c r="O845" s="10" t="s">
        <v>1877</v>
      </c>
      <c r="P845" s="14">
        <v>37.941293182186371</v>
      </c>
      <c r="Q845" s="45">
        <v>2</v>
      </c>
      <c r="R845" s="7">
        <v>3.3393340025184766</v>
      </c>
      <c r="S845" s="7"/>
      <c r="T845" s="7"/>
      <c r="U845" s="35">
        <v>17883.190318390014</v>
      </c>
    </row>
    <row r="846" spans="1:21">
      <c r="A846">
        <v>72</v>
      </c>
      <c r="B846" t="s">
        <v>29</v>
      </c>
      <c r="C846" t="s">
        <v>215</v>
      </c>
      <c r="D846">
        <v>3</v>
      </c>
      <c r="E846" s="6">
        <v>11316.835999999999</v>
      </c>
      <c r="F846">
        <v>2016</v>
      </c>
      <c r="G846" s="6">
        <v>81.266000000000005</v>
      </c>
      <c r="H846" s="6">
        <v>6.9489364624023438</v>
      </c>
      <c r="I846" s="7">
        <v>16.887069702148398</v>
      </c>
      <c r="J846" s="8">
        <v>10.833402937399404</v>
      </c>
      <c r="K846" s="9">
        <v>76.178398681559102</v>
      </c>
      <c r="L846" s="8">
        <v>53.663790944747795</v>
      </c>
      <c r="M846" s="8">
        <v>30.960538107842055</v>
      </c>
      <c r="N846" s="10">
        <v>1.73329645492031</v>
      </c>
      <c r="O846" s="10" t="s">
        <v>1878</v>
      </c>
      <c r="P846" s="14">
        <v>37.914468085748368</v>
      </c>
      <c r="Q846" s="45">
        <v>3</v>
      </c>
      <c r="R846" s="7">
        <v>3.3393340025184766</v>
      </c>
      <c r="S846" s="7"/>
      <c r="T846" s="7"/>
      <c r="U846" s="35">
        <v>49829.927388774107</v>
      </c>
    </row>
    <row r="847" spans="1:21">
      <c r="A847">
        <v>73</v>
      </c>
      <c r="B847" t="s">
        <v>90</v>
      </c>
      <c r="C847" t="s">
        <v>276</v>
      </c>
      <c r="D847">
        <v>7</v>
      </c>
      <c r="E847" s="6">
        <v>6018.299</v>
      </c>
      <c r="F847">
        <v>2016</v>
      </c>
      <c r="G847" s="6">
        <v>70.275999999999996</v>
      </c>
      <c r="H847" s="6">
        <v>4.8565340042114258</v>
      </c>
      <c r="I847" s="7">
        <v>3.6472589969635001</v>
      </c>
      <c r="J847" s="8">
        <v>8.7410004792084859</v>
      </c>
      <c r="K847" s="9">
        <v>53.152810977633898</v>
      </c>
      <c r="L847" s="8">
        <v>30.638203240822591</v>
      </c>
      <c r="M847" s="8">
        <v>17.720727402657158</v>
      </c>
      <c r="N847" s="10">
        <v>1.7289472686221958</v>
      </c>
      <c r="O847" s="10" t="s">
        <v>1879</v>
      </c>
      <c r="P847" s="14">
        <v>37.819333127945434</v>
      </c>
      <c r="Q847" s="45">
        <v>2</v>
      </c>
      <c r="R847" s="7">
        <v>3.3393340025184766</v>
      </c>
      <c r="S847" s="7"/>
      <c r="T847" s="7"/>
      <c r="U847" s="35">
        <v>4912.3824843088523</v>
      </c>
    </row>
    <row r="848" spans="1:21">
      <c r="A848">
        <v>74</v>
      </c>
      <c r="B848" t="s">
        <v>135</v>
      </c>
      <c r="C848" t="s">
        <v>321</v>
      </c>
      <c r="D848">
        <v>5</v>
      </c>
      <c r="E848" s="6">
        <v>14751.356</v>
      </c>
      <c r="F848">
        <v>2016</v>
      </c>
      <c r="G848" s="6">
        <v>67.497</v>
      </c>
      <c r="H848" s="6">
        <v>4.5945339202880859</v>
      </c>
      <c r="I848" s="7">
        <v>1.6120247840881301</v>
      </c>
      <c r="J848" s="8">
        <v>8.479000395285146</v>
      </c>
      <c r="K848" s="9">
        <v>49.520746723072328</v>
      </c>
      <c r="L848" s="8">
        <v>27.006138986261021</v>
      </c>
      <c r="M848" s="8">
        <v>15.685493189781786</v>
      </c>
      <c r="N848" s="10">
        <v>1.7217271181408562</v>
      </c>
      <c r="O848" s="10" t="s">
        <v>1880</v>
      </c>
      <c r="P848" s="14">
        <v>37.661398134066019</v>
      </c>
      <c r="Q848" s="45">
        <v>1</v>
      </c>
      <c r="R848" s="7">
        <v>3.3393340025184766</v>
      </c>
      <c r="S848" s="7"/>
      <c r="T848" s="7"/>
      <c r="U848" s="35">
        <v>3118.0243208638126</v>
      </c>
    </row>
    <row r="849" spans="1:21">
      <c r="A849">
        <v>75</v>
      </c>
      <c r="B849" t="s">
        <v>39</v>
      </c>
      <c r="C849" t="s">
        <v>225</v>
      </c>
      <c r="D849">
        <v>8</v>
      </c>
      <c r="E849" s="6">
        <v>15624.584000000001</v>
      </c>
      <c r="F849">
        <v>2016</v>
      </c>
      <c r="G849" s="6">
        <v>70.224000000000004</v>
      </c>
      <c r="H849" s="6">
        <v>4.4612593650817871</v>
      </c>
      <c r="I849" s="7">
        <v>2.3117356300353999</v>
      </c>
      <c r="J849" s="8">
        <v>8.3457258400788472</v>
      </c>
      <c r="K849" s="9">
        <v>50.711649400313831</v>
      </c>
      <c r="L849" s="8">
        <v>28.197041663502525</v>
      </c>
      <c r="M849" s="8">
        <v>16.385204035729057</v>
      </c>
      <c r="N849" s="10">
        <v>1.7208843784927517</v>
      </c>
      <c r="O849" s="10" t="s">
        <v>1881</v>
      </c>
      <c r="P849" s="14">
        <v>37.642963880997563</v>
      </c>
      <c r="Q849" s="45">
        <v>1</v>
      </c>
      <c r="R849" s="7">
        <v>3.3393340025184766</v>
      </c>
      <c r="S849" s="7"/>
      <c r="T849" s="7"/>
      <c r="U849" s="35">
        <v>3761.9113376767532</v>
      </c>
    </row>
    <row r="850" spans="1:21">
      <c r="A850">
        <v>76</v>
      </c>
      <c r="B850" t="s">
        <v>25</v>
      </c>
      <c r="C850" t="s">
        <v>211</v>
      </c>
      <c r="D850">
        <v>7</v>
      </c>
      <c r="E850" s="6">
        <v>9976.2479999999996</v>
      </c>
      <c r="F850">
        <v>2016</v>
      </c>
      <c r="G850" s="6">
        <v>72.004000000000005</v>
      </c>
      <c r="H850" s="6">
        <v>5.3038949966430664</v>
      </c>
      <c r="I850" s="7">
        <v>6.1440501213073704</v>
      </c>
      <c r="J850" s="8">
        <v>9.1883614716401265</v>
      </c>
      <c r="K850" s="9">
        <v>57.247002838013039</v>
      </c>
      <c r="L850" s="8">
        <v>34.732395101201732</v>
      </c>
      <c r="M850" s="8">
        <v>20.217518527001026</v>
      </c>
      <c r="N850" s="10">
        <v>1.7179356138497268</v>
      </c>
      <c r="O850" s="10" t="s">
        <v>1882</v>
      </c>
      <c r="P850" s="14">
        <v>37.578462022338023</v>
      </c>
      <c r="Q850" s="45">
        <v>2</v>
      </c>
      <c r="R850" s="7">
        <v>3.3393340025184766</v>
      </c>
      <c r="S850" s="7"/>
      <c r="T850" s="7"/>
      <c r="U850" s="35">
        <v>14232.192618014227</v>
      </c>
    </row>
    <row r="851" spans="1:21">
      <c r="A851">
        <v>77</v>
      </c>
      <c r="B851" t="s">
        <v>32</v>
      </c>
      <c r="C851" t="s">
        <v>218</v>
      </c>
      <c r="D851">
        <v>1</v>
      </c>
      <c r="E851" s="6">
        <v>11263.014999999999</v>
      </c>
      <c r="F851">
        <v>2016</v>
      </c>
      <c r="G851" s="6">
        <v>67.628</v>
      </c>
      <c r="H851" s="6">
        <v>5.7697234153747559</v>
      </c>
      <c r="I851" s="7">
        <v>5.7869143486022896</v>
      </c>
      <c r="J851" s="8">
        <v>9.654189890371816</v>
      </c>
      <c r="K851" s="9">
        <v>56.493754669639173</v>
      </c>
      <c r="L851" s="8">
        <v>33.979146932827867</v>
      </c>
      <c r="M851" s="8">
        <v>19.860382754295948</v>
      </c>
      <c r="N851" s="10">
        <v>1.7109009102796835</v>
      </c>
      <c r="O851" s="10" t="s">
        <v>1883</v>
      </c>
      <c r="P851" s="14">
        <v>37.424583530726288</v>
      </c>
      <c r="Q851" s="45">
        <v>2</v>
      </c>
      <c r="R851" s="7">
        <v>3.3393340025184766</v>
      </c>
      <c r="S851" s="7"/>
      <c r="T851" s="7"/>
      <c r="U851" s="35">
        <v>8034.1727246753871</v>
      </c>
    </row>
    <row r="852" spans="1:21">
      <c r="A852">
        <v>78</v>
      </c>
      <c r="B852" t="s">
        <v>97</v>
      </c>
      <c r="C852" t="s">
        <v>283</v>
      </c>
      <c r="D852">
        <v>7</v>
      </c>
      <c r="E852" s="6">
        <v>2933.6729999999998</v>
      </c>
      <c r="F852">
        <v>2016</v>
      </c>
      <c r="G852" s="6">
        <v>74.882000000000005</v>
      </c>
      <c r="H852" s="6">
        <v>5.8655524253845215</v>
      </c>
      <c r="I852" s="7">
        <v>9.9383316040039098</v>
      </c>
      <c r="J852" s="8">
        <v>9.7500189003815816</v>
      </c>
      <c r="K852" s="9">
        <v>63.174374668247374</v>
      </c>
      <c r="L852" s="8">
        <v>40.659766931436067</v>
      </c>
      <c r="M852" s="8">
        <v>24.011800009697566</v>
      </c>
      <c r="N852" s="10">
        <v>1.6933244036271726</v>
      </c>
      <c r="O852" s="10" t="s">
        <v>1884</v>
      </c>
      <c r="P852" s="14">
        <v>37.040111561927269</v>
      </c>
      <c r="Q852" s="45">
        <v>3</v>
      </c>
      <c r="R852" s="7">
        <v>3.3393340025184766</v>
      </c>
      <c r="S852" s="7"/>
      <c r="T852" s="7"/>
      <c r="U852" s="35">
        <v>31925.803421231729</v>
      </c>
    </row>
    <row r="853" spans="1:21">
      <c r="A853">
        <v>79</v>
      </c>
      <c r="B853" t="s">
        <v>41</v>
      </c>
      <c r="C853" t="s">
        <v>227</v>
      </c>
      <c r="D853">
        <v>2</v>
      </c>
      <c r="E853" s="6">
        <v>36113.531999999999</v>
      </c>
      <c r="F853">
        <v>2016</v>
      </c>
      <c r="G853" s="6">
        <v>82.043000000000006</v>
      </c>
      <c r="H853" s="6">
        <v>7.2448458671569824</v>
      </c>
      <c r="I853" s="7">
        <v>19.480100631713899</v>
      </c>
      <c r="J853" s="8">
        <v>11.129312342154043</v>
      </c>
      <c r="K853" s="9">
        <v>79.007427684211336</v>
      </c>
      <c r="L853" s="8">
        <v>56.492819947400029</v>
      </c>
      <c r="M853" s="8">
        <v>33.553569037407556</v>
      </c>
      <c r="N853" s="10">
        <v>1.6836605335312738</v>
      </c>
      <c r="O853" s="10" t="s">
        <v>1885</v>
      </c>
      <c r="P853" s="14">
        <v>36.828722163826519</v>
      </c>
      <c r="Q853" s="45">
        <v>3</v>
      </c>
      <c r="R853" s="7">
        <v>3.3393340025184766</v>
      </c>
      <c r="S853" s="7"/>
      <c r="T853" s="7"/>
      <c r="U853" s="35">
        <v>47457.585345724372</v>
      </c>
    </row>
    <row r="854" spans="1:21">
      <c r="A854">
        <v>80</v>
      </c>
      <c r="B854" s="12" t="s">
        <v>142</v>
      </c>
      <c r="C854" t="s">
        <v>328</v>
      </c>
      <c r="D854">
        <v>8</v>
      </c>
      <c r="E854" s="6">
        <v>51309.983999999997</v>
      </c>
      <c r="F854">
        <v>2016</v>
      </c>
      <c r="G854" s="6">
        <v>82.926000000000002</v>
      </c>
      <c r="H854" s="6">
        <v>5.9705643653869629</v>
      </c>
      <c r="I854" s="7">
        <v>14.760535240173301</v>
      </c>
      <c r="J854" s="8">
        <v>9.855030840384023</v>
      </c>
      <c r="K854" s="9">
        <v>70.714221396021003</v>
      </c>
      <c r="L854" s="8">
        <v>48.199613659209696</v>
      </c>
      <c r="M854" s="8">
        <v>28.834003645866957</v>
      </c>
      <c r="N854" s="10">
        <v>1.6716240398380677</v>
      </c>
      <c r="O854" s="10" t="s">
        <v>1886</v>
      </c>
      <c r="P854" s="14">
        <v>36.565433529790539</v>
      </c>
      <c r="Q854" s="45">
        <v>3</v>
      </c>
      <c r="R854" s="7">
        <v>3.3393340025184766</v>
      </c>
      <c r="S854" s="7"/>
      <c r="T854" s="7"/>
      <c r="U854" s="35">
        <v>39814.658927928947</v>
      </c>
    </row>
    <row r="855" spans="1:21">
      <c r="A855">
        <v>81</v>
      </c>
      <c r="B855" t="s">
        <v>58</v>
      </c>
      <c r="C855" t="s">
        <v>244</v>
      </c>
      <c r="D855">
        <v>4</v>
      </c>
      <c r="E855" s="6">
        <v>99784.03</v>
      </c>
      <c r="F855">
        <v>2016</v>
      </c>
      <c r="G855" s="6">
        <v>70.843999999999994</v>
      </c>
      <c r="H855" s="6">
        <v>4.5567407608032227</v>
      </c>
      <c r="I855" s="7">
        <v>3.4616959095001198</v>
      </c>
      <c r="J855" s="8">
        <v>8.4412072358002828</v>
      </c>
      <c r="K855" s="9">
        <v>51.744678838794293</v>
      </c>
      <c r="L855" s="8">
        <v>29.230071101982986</v>
      </c>
      <c r="M855" s="8">
        <v>17.535164315193775</v>
      </c>
      <c r="N855" s="10">
        <v>1.6669402451310862</v>
      </c>
      <c r="O855" s="10" t="s">
        <v>1887</v>
      </c>
      <c r="P855" s="14">
        <v>36.462979281739699</v>
      </c>
      <c r="Q855" s="45">
        <v>2</v>
      </c>
      <c r="R855" s="7">
        <v>3.3393340025184766</v>
      </c>
      <c r="S855" s="7"/>
      <c r="T855" s="7"/>
      <c r="U855" s="35">
        <v>10765.828800946527</v>
      </c>
    </row>
    <row r="856" spans="1:21">
      <c r="A856">
        <v>82</v>
      </c>
      <c r="B856" t="s">
        <v>36</v>
      </c>
      <c r="C856" t="s">
        <v>222</v>
      </c>
      <c r="D856">
        <v>7</v>
      </c>
      <c r="E856" s="6">
        <v>7245.9750000000004</v>
      </c>
      <c r="F856">
        <v>2016</v>
      </c>
      <c r="G856" s="6">
        <v>74.834000000000003</v>
      </c>
      <c r="H856" s="6">
        <v>4.8375606536865234</v>
      </c>
      <c r="I856" s="7">
        <v>6.6212015151977504</v>
      </c>
      <c r="J856" s="8">
        <v>8.7220271286835835</v>
      </c>
      <c r="K856" s="9">
        <v>56.477368311468318</v>
      </c>
      <c r="L856" s="8">
        <v>33.962760574657011</v>
      </c>
      <c r="M856" s="8">
        <v>20.694669920891407</v>
      </c>
      <c r="N856" s="10">
        <v>1.6411356501207772</v>
      </c>
      <c r="O856" s="10" t="s">
        <v>1888</v>
      </c>
      <c r="P856" s="14">
        <v>35.898524487404472</v>
      </c>
      <c r="Q856" s="45">
        <v>2</v>
      </c>
      <c r="R856" s="7">
        <v>3.3393340025184766</v>
      </c>
      <c r="S856" s="7"/>
      <c r="T856" s="7"/>
      <c r="U856" s="35">
        <v>20740.819431249271</v>
      </c>
    </row>
    <row r="857" spans="1:21">
      <c r="A857">
        <v>83</v>
      </c>
      <c r="B857" t="s">
        <v>23</v>
      </c>
      <c r="C857" t="s">
        <v>209</v>
      </c>
      <c r="D857">
        <v>2</v>
      </c>
      <c r="E857" s="6">
        <v>24195.701000000001</v>
      </c>
      <c r="F857">
        <v>2016</v>
      </c>
      <c r="G857" s="6">
        <v>82.870999999999995</v>
      </c>
      <c r="H857" s="6">
        <v>7.2500801086425781</v>
      </c>
      <c r="I857" s="7">
        <v>20.918636322021499</v>
      </c>
      <c r="J857" s="8">
        <v>11.134546583639638</v>
      </c>
      <c r="K857" s="9">
        <v>79.84232496912044</v>
      </c>
      <c r="L857" s="8">
        <v>57.327717232309134</v>
      </c>
      <c r="M857" s="8">
        <v>34.992104727715159</v>
      </c>
      <c r="N857" s="10">
        <v>1.6383043454629143</v>
      </c>
      <c r="O857" s="10" t="s">
        <v>1889</v>
      </c>
      <c r="P857" s="14">
        <v>35.836591971598047</v>
      </c>
      <c r="Q857" s="45">
        <v>3</v>
      </c>
      <c r="R857" s="7">
        <v>3.3393340025184766</v>
      </c>
      <c r="S857" s="7"/>
      <c r="T857" s="7"/>
      <c r="U857" s="35">
        <v>48109.202715345345</v>
      </c>
    </row>
    <row r="858" spans="1:21">
      <c r="A858">
        <v>84</v>
      </c>
      <c r="B858" t="s">
        <v>77</v>
      </c>
      <c r="C858" t="s">
        <v>263</v>
      </c>
      <c r="D858">
        <v>6</v>
      </c>
      <c r="E858" s="6">
        <v>1338636.3400000001</v>
      </c>
      <c r="F858">
        <v>2016</v>
      </c>
      <c r="G858" s="6">
        <v>70.117000000000004</v>
      </c>
      <c r="H858" s="6">
        <v>4.1791772842407227</v>
      </c>
      <c r="I858" s="7">
        <v>2.0576601028442401</v>
      </c>
      <c r="J858" s="8">
        <v>8.0636437592377828</v>
      </c>
      <c r="K858" s="9">
        <v>48.922959176549476</v>
      </c>
      <c r="L858" s="8">
        <v>26.408351439738169</v>
      </c>
      <c r="M858" s="8">
        <v>16.131128508537898</v>
      </c>
      <c r="N858" s="10">
        <v>1.6371050187691911</v>
      </c>
      <c r="O858" s="10" t="s">
        <v>1890</v>
      </c>
      <c r="P858" s="14">
        <v>35.810357663251963</v>
      </c>
      <c r="Q858" s="45">
        <v>1</v>
      </c>
      <c r="R858" s="7">
        <v>3.3393340025184766</v>
      </c>
      <c r="S858" s="7"/>
      <c r="T858" s="7"/>
      <c r="U858" s="35">
        <v>5789.6780657957106</v>
      </c>
    </row>
    <row r="859" spans="1:21">
      <c r="A859">
        <v>85</v>
      </c>
      <c r="B859" t="s">
        <v>66</v>
      </c>
      <c r="C859" t="s">
        <v>252</v>
      </c>
      <c r="D859">
        <v>7</v>
      </c>
      <c r="E859" s="6">
        <v>3771.11</v>
      </c>
      <c r="F859">
        <v>2016</v>
      </c>
      <c r="G859" s="6">
        <v>73.569000000000003</v>
      </c>
      <c r="H859" s="6">
        <v>4.4483861923217773</v>
      </c>
      <c r="I859" s="7">
        <v>4.6673264503479004</v>
      </c>
      <c r="J859" s="8">
        <v>8.3328526673188374</v>
      </c>
      <c r="K859" s="9">
        <v>53.045263960825977</v>
      </c>
      <c r="L859" s="8">
        <v>30.53065622401467</v>
      </c>
      <c r="M859" s="8">
        <v>18.740794856041557</v>
      </c>
      <c r="N859" s="10">
        <v>1.6291014579977841</v>
      </c>
      <c r="O859" s="10" t="s">
        <v>1891</v>
      </c>
      <c r="P859" s="14">
        <v>35.635286198368703</v>
      </c>
      <c r="Q859" s="45">
        <v>2</v>
      </c>
      <c r="R859" s="7">
        <v>3.3393340025184766</v>
      </c>
      <c r="S859" s="7"/>
      <c r="T859" s="7"/>
      <c r="U859" s="35">
        <v>12963.743958637368</v>
      </c>
    </row>
    <row r="860" spans="1:21">
      <c r="A860">
        <v>86</v>
      </c>
      <c r="B860" t="s">
        <v>62</v>
      </c>
      <c r="C860" t="s">
        <v>248</v>
      </c>
      <c r="D860">
        <v>5</v>
      </c>
      <c r="E860" s="6">
        <v>105293.228</v>
      </c>
      <c r="F860">
        <v>2016</v>
      </c>
      <c r="G860" s="6">
        <v>64.391999999999996</v>
      </c>
      <c r="H860" s="6">
        <v>4.2978487014770508</v>
      </c>
      <c r="I860" s="7">
        <v>0.19934116303920699</v>
      </c>
      <c r="J860" s="8">
        <v>8.1823151764741109</v>
      </c>
      <c r="K860" s="9">
        <v>45.589641533691321</v>
      </c>
      <c r="L860" s="8">
        <v>23.075033796880014</v>
      </c>
      <c r="M860" s="8">
        <v>14.272809568732864</v>
      </c>
      <c r="N860" s="10">
        <v>1.616712791252396</v>
      </c>
      <c r="O860" s="10" t="s">
        <v>1892</v>
      </c>
      <c r="P860" s="14">
        <v>35.364294061617009</v>
      </c>
      <c r="Q860" s="45">
        <v>1</v>
      </c>
      <c r="R860" s="7">
        <v>3.3393340025184766</v>
      </c>
      <c r="S860" s="7"/>
      <c r="T860" s="7"/>
      <c r="U860" s="35">
        <v>1864.4876681633505</v>
      </c>
    </row>
    <row r="861" spans="1:21">
      <c r="A861">
        <v>87</v>
      </c>
      <c r="B861" t="s">
        <v>109</v>
      </c>
      <c r="C861" t="s">
        <v>295</v>
      </c>
      <c r="D861">
        <v>7</v>
      </c>
      <c r="E861" s="6">
        <v>633.26400000000001</v>
      </c>
      <c r="F861">
        <v>2016</v>
      </c>
      <c r="G861" s="6">
        <v>76.745999999999995</v>
      </c>
      <c r="H861" s="6">
        <v>5.3040661811828613</v>
      </c>
      <c r="I861" s="7">
        <v>9.7901849746704102</v>
      </c>
      <c r="J861" s="8">
        <v>9.1885326561799214</v>
      </c>
      <c r="K861" s="9">
        <v>61.018281385420458</v>
      </c>
      <c r="L861" s="8">
        <v>38.503673648609151</v>
      </c>
      <c r="M861" s="8">
        <v>23.863653380364067</v>
      </c>
      <c r="N861" s="10">
        <v>1.6134861261558324</v>
      </c>
      <c r="O861" s="10" t="s">
        <v>1893</v>
      </c>
      <c r="P861" s="14">
        <v>35.293713353694955</v>
      </c>
      <c r="Q861" s="45">
        <v>3</v>
      </c>
      <c r="R861" s="7">
        <v>3.3393340025184766</v>
      </c>
      <c r="S861" s="7"/>
      <c r="T861" s="7"/>
      <c r="U861" s="35">
        <v>18797.911172312524</v>
      </c>
    </row>
    <row r="862" spans="1:21">
      <c r="A862">
        <v>88</v>
      </c>
      <c r="B862" t="s">
        <v>26</v>
      </c>
      <c r="C862" t="s">
        <v>212</v>
      </c>
      <c r="D862">
        <v>4</v>
      </c>
      <c r="E862" s="6">
        <v>1409.6610000000001</v>
      </c>
      <c r="F862">
        <v>2016</v>
      </c>
      <c r="G862" s="6">
        <v>79.557000000000002</v>
      </c>
      <c r="H862" s="6">
        <v>6.1696734428405762</v>
      </c>
      <c r="I862" s="7">
        <v>14.992107391357401</v>
      </c>
      <c r="J862" s="8">
        <v>10.054139917837636</v>
      </c>
      <c r="K862" s="9">
        <v>69.211997217287504</v>
      </c>
      <c r="L862" s="8">
        <v>46.697389480476197</v>
      </c>
      <c r="M862" s="8">
        <v>29.065575797051057</v>
      </c>
      <c r="N862" s="10">
        <v>1.6066218610819343</v>
      </c>
      <c r="O862" s="10" t="s">
        <v>1894</v>
      </c>
      <c r="P862" s="14">
        <v>35.143563067321473</v>
      </c>
      <c r="Q862" s="45">
        <v>3</v>
      </c>
      <c r="R862" s="7">
        <v>3.3393340025184766</v>
      </c>
      <c r="S862" s="7"/>
      <c r="T862" s="7"/>
      <c r="U862" s="35">
        <v>48486.302747053705</v>
      </c>
    </row>
    <row r="863" spans="1:21">
      <c r="A863">
        <v>89</v>
      </c>
      <c r="B863" t="s">
        <v>112</v>
      </c>
      <c r="C863" t="s">
        <v>298</v>
      </c>
      <c r="D863">
        <v>8</v>
      </c>
      <c r="E863" s="6">
        <v>51892.349000000002</v>
      </c>
      <c r="F863">
        <v>2016</v>
      </c>
      <c r="G863" s="6">
        <v>65.685000000000002</v>
      </c>
      <c r="H863" s="6">
        <v>4.6231198310852051</v>
      </c>
      <c r="I863" s="7">
        <v>2.0523865222930899</v>
      </c>
      <c r="J863" s="8">
        <v>8.5075863060822652</v>
      </c>
      <c r="K863" s="9">
        <v>48.353801869655435</v>
      </c>
      <c r="L863" s="8">
        <v>25.839194132844128</v>
      </c>
      <c r="M863" s="8">
        <v>16.125854927986747</v>
      </c>
      <c r="N863" s="10">
        <v>1.602345689467892</v>
      </c>
      <c r="O863" s="10" t="s">
        <v>1895</v>
      </c>
      <c r="P863" s="14">
        <v>35.050025247100614</v>
      </c>
      <c r="Q863" s="45">
        <v>1</v>
      </c>
      <c r="R863" s="7">
        <v>3.3393340025184766</v>
      </c>
      <c r="S863" s="7"/>
      <c r="T863" s="7"/>
      <c r="U863" s="35">
        <v>4109.5574124451814</v>
      </c>
    </row>
    <row r="864" spans="1:21">
      <c r="A864">
        <v>90</v>
      </c>
      <c r="B864" t="s">
        <v>136</v>
      </c>
      <c r="C864" t="s">
        <v>322</v>
      </c>
      <c r="D864">
        <v>7</v>
      </c>
      <c r="E864" s="6">
        <v>7493.2879999999996</v>
      </c>
      <c r="F864">
        <v>2016</v>
      </c>
      <c r="G864" s="6">
        <v>76.260999999999996</v>
      </c>
      <c r="H864" s="6">
        <v>5.7527546882629395</v>
      </c>
      <c r="I864" s="7">
        <v>12.1029214859009</v>
      </c>
      <c r="J864" s="8">
        <v>9.6372211632599996</v>
      </c>
      <c r="K864" s="9">
        <v>63.593449100050975</v>
      </c>
      <c r="L864" s="8">
        <v>41.078841363239668</v>
      </c>
      <c r="M864" s="8">
        <v>26.176389891594557</v>
      </c>
      <c r="N864" s="10">
        <v>1.5693088899333061</v>
      </c>
      <c r="O864" s="10" t="s">
        <v>1896</v>
      </c>
      <c r="P864" s="14">
        <v>34.327371786376311</v>
      </c>
      <c r="Q864" s="45">
        <v>3</v>
      </c>
      <c r="R864" s="7">
        <v>3.3393340025184766</v>
      </c>
      <c r="S864" s="7"/>
      <c r="T864" s="7"/>
      <c r="U864" s="35">
        <v>16182.851956811455</v>
      </c>
    </row>
    <row r="865" spans="1:21">
      <c r="A865">
        <v>91</v>
      </c>
      <c r="B865" t="s">
        <v>68</v>
      </c>
      <c r="C865" t="s">
        <v>254</v>
      </c>
      <c r="D865">
        <v>5</v>
      </c>
      <c r="E865" s="6">
        <v>29554.303</v>
      </c>
      <c r="F865">
        <v>2016</v>
      </c>
      <c r="G865" s="6">
        <v>63.89</v>
      </c>
      <c r="H865" s="6">
        <v>4.514411449432373</v>
      </c>
      <c r="I865" s="7">
        <v>1.2690000534057599</v>
      </c>
      <c r="J865" s="8">
        <v>8.3988779244294332</v>
      </c>
      <c r="K865" s="9">
        <v>46.431446743316044</v>
      </c>
      <c r="L865" s="8">
        <v>23.916839006504738</v>
      </c>
      <c r="M865" s="8">
        <v>15.342468459099416</v>
      </c>
      <c r="N865" s="10">
        <v>1.5588651246221057</v>
      </c>
      <c r="O865" s="10" t="s">
        <v>1897</v>
      </c>
      <c r="P865" s="14">
        <v>34.098922806709552</v>
      </c>
      <c r="Q865" s="45">
        <v>1</v>
      </c>
      <c r="R865" s="7">
        <v>3.3393340025184766</v>
      </c>
      <c r="S865" s="7"/>
      <c r="T865" s="7"/>
      <c r="U865" s="35">
        <v>4662.0114739271276</v>
      </c>
    </row>
    <row r="866" spans="1:21">
      <c r="A866">
        <v>92</v>
      </c>
      <c r="B866" t="s">
        <v>53</v>
      </c>
      <c r="C866" t="s">
        <v>239</v>
      </c>
      <c r="D866">
        <v>3</v>
      </c>
      <c r="E866" s="6">
        <v>1197.8810000000001</v>
      </c>
      <c r="F866">
        <v>2016</v>
      </c>
      <c r="G866" s="6">
        <v>81.055999999999997</v>
      </c>
      <c r="H866" s="6">
        <v>5.7946186065673828</v>
      </c>
      <c r="I866" s="7">
        <v>15.7483406066894</v>
      </c>
      <c r="J866" s="8">
        <v>9.6790850815644429</v>
      </c>
      <c r="K866" s="9">
        <v>67.885580237185096</v>
      </c>
      <c r="L866" s="8">
        <v>45.370972500373789</v>
      </c>
      <c r="M866" s="8">
        <v>29.821809012383056</v>
      </c>
      <c r="N866" s="10">
        <v>1.5214024233584951</v>
      </c>
      <c r="O866" s="10" t="s">
        <v>1898</v>
      </c>
      <c r="P866" s="14">
        <v>33.279456299734903</v>
      </c>
      <c r="Q866" s="45">
        <v>3</v>
      </c>
      <c r="R866" s="7">
        <v>3.3393340025184766</v>
      </c>
      <c r="S866" s="7"/>
      <c r="T866" s="7"/>
      <c r="U866" s="35">
        <v>36671.55078125</v>
      </c>
    </row>
    <row r="867" spans="1:21">
      <c r="A867">
        <v>93</v>
      </c>
      <c r="B867" t="s">
        <v>104</v>
      </c>
      <c r="C867" t="s">
        <v>290</v>
      </c>
      <c r="D867">
        <v>5</v>
      </c>
      <c r="E867" s="6">
        <v>4051.89</v>
      </c>
      <c r="F867">
        <v>2016</v>
      </c>
      <c r="G867" s="6">
        <v>64.768000000000001</v>
      </c>
      <c r="H867" s="6">
        <v>4.4721493721008301</v>
      </c>
      <c r="I867" s="7">
        <v>2.0550768375396702</v>
      </c>
      <c r="J867" s="8">
        <v>8.3566158470978902</v>
      </c>
      <c r="K867" s="9">
        <v>46.832677033366927</v>
      </c>
      <c r="L867" s="8">
        <v>24.31806929655562</v>
      </c>
      <c r="M867" s="8">
        <v>16.128545243233326</v>
      </c>
      <c r="N867" s="10">
        <v>1.5077658232541575</v>
      </c>
      <c r="O867" s="10" t="s">
        <v>1899</v>
      </c>
      <c r="P867" s="14">
        <v>32.981166622867256</v>
      </c>
      <c r="Q867" s="45">
        <v>1</v>
      </c>
      <c r="R867" s="7">
        <v>3.3393340025184766</v>
      </c>
      <c r="S867" s="7"/>
      <c r="T867" s="7"/>
      <c r="U867" s="35">
        <v>5080.8091632559526</v>
      </c>
    </row>
    <row r="868" spans="1:21">
      <c r="A868">
        <v>94</v>
      </c>
      <c r="B868" t="s">
        <v>60</v>
      </c>
      <c r="C868" t="s">
        <v>246</v>
      </c>
      <c r="D868">
        <v>7</v>
      </c>
      <c r="E868" s="6">
        <v>1315.9259999999999</v>
      </c>
      <c r="F868">
        <v>2016</v>
      </c>
      <c r="G868" s="6">
        <v>77.819999999999993</v>
      </c>
      <c r="H868" s="6">
        <v>5.6496753692626953</v>
      </c>
      <c r="I868" s="7">
        <v>14.17799949646</v>
      </c>
      <c r="J868" s="8">
        <v>9.5341418442597554</v>
      </c>
      <c r="K868" s="9">
        <v>64.199388906069771</v>
      </c>
      <c r="L868" s="8">
        <v>41.684781169258464</v>
      </c>
      <c r="M868" s="8">
        <v>28.251467902153657</v>
      </c>
      <c r="N868" s="10">
        <v>1.4754908068362977</v>
      </c>
      <c r="O868" s="10" t="s">
        <v>1900</v>
      </c>
      <c r="P868" s="14">
        <v>32.275176556096937</v>
      </c>
      <c r="Q868" s="45">
        <v>3</v>
      </c>
      <c r="R868" s="7">
        <v>3.3393340025184766</v>
      </c>
      <c r="S868" s="7"/>
      <c r="T868" s="7"/>
      <c r="U868" s="35">
        <v>32008.934356661382</v>
      </c>
    </row>
    <row r="869" spans="1:21">
      <c r="A869">
        <v>95</v>
      </c>
      <c r="B869" t="s">
        <v>40</v>
      </c>
      <c r="C869" t="s">
        <v>226</v>
      </c>
      <c r="D869">
        <v>5</v>
      </c>
      <c r="E869" s="6">
        <v>23711.63</v>
      </c>
      <c r="F869">
        <v>2016</v>
      </c>
      <c r="G869" s="6">
        <v>60.232999999999997</v>
      </c>
      <c r="H869" s="6">
        <v>4.8162322044372559</v>
      </c>
      <c r="I869" s="7">
        <v>1.45342457294464</v>
      </c>
      <c r="J869" s="8">
        <v>8.700698679434316</v>
      </c>
      <c r="K869" s="9">
        <v>45.346803791731318</v>
      </c>
      <c r="L869" s="8">
        <v>22.832196054920011</v>
      </c>
      <c r="M869" s="8">
        <v>15.526892978638296</v>
      </c>
      <c r="N869" s="10">
        <v>1.4704935550423552</v>
      </c>
      <c r="O869" s="10" t="s">
        <v>1901</v>
      </c>
      <c r="P869" s="14">
        <v>32.165865685980037</v>
      </c>
      <c r="Q869" s="45">
        <v>1</v>
      </c>
      <c r="R869" s="7">
        <v>3.3393340025184766</v>
      </c>
      <c r="S869" s="7"/>
      <c r="T869" s="7"/>
      <c r="U869" s="35">
        <v>3667.3226747556064</v>
      </c>
    </row>
    <row r="870" spans="1:21">
      <c r="A870">
        <v>96</v>
      </c>
      <c r="B870" t="s">
        <v>132</v>
      </c>
      <c r="C870" t="s">
        <v>318</v>
      </c>
      <c r="D870">
        <v>7</v>
      </c>
      <c r="E870" s="6">
        <v>145109.15700000001</v>
      </c>
      <c r="F870">
        <v>2016</v>
      </c>
      <c r="G870" s="6">
        <v>72.661000000000001</v>
      </c>
      <c r="H870" s="6">
        <v>5.8549456596374512</v>
      </c>
      <c r="I870" s="7">
        <v>12.45911693573</v>
      </c>
      <c r="J870" s="8">
        <v>9.7394121346345113</v>
      </c>
      <c r="K870" s="9">
        <v>61.233935628522431</v>
      </c>
      <c r="L870" s="8">
        <v>38.719327891711124</v>
      </c>
      <c r="M870" s="8">
        <v>26.532585341423655</v>
      </c>
      <c r="N870" s="10">
        <v>1.4593122906594811</v>
      </c>
      <c r="O870" s="10" t="s">
        <v>1902</v>
      </c>
      <c r="P870" s="14">
        <v>31.921284506344328</v>
      </c>
      <c r="Q870" s="45">
        <v>3</v>
      </c>
      <c r="R870" s="7">
        <v>3.3393340025184766</v>
      </c>
      <c r="S870" s="7"/>
      <c r="T870" s="7"/>
      <c r="U870" s="35">
        <v>25490.708984375</v>
      </c>
    </row>
    <row r="871" spans="1:21">
      <c r="A871">
        <v>97</v>
      </c>
      <c r="B871" t="s">
        <v>18</v>
      </c>
      <c r="C871" t="s">
        <v>204</v>
      </c>
      <c r="D871">
        <v>6</v>
      </c>
      <c r="E871" s="6">
        <v>34636.207000000002</v>
      </c>
      <c r="F871">
        <v>2016</v>
      </c>
      <c r="G871" s="6">
        <v>63.136000000000003</v>
      </c>
      <c r="H871" s="6">
        <v>4.2201685905456543</v>
      </c>
      <c r="I871" s="7">
        <v>0.95735555887222301</v>
      </c>
      <c r="J871" s="8">
        <v>8.1046350655427144</v>
      </c>
      <c r="K871" s="9">
        <v>44.276021196914101</v>
      </c>
      <c r="L871" s="8">
        <v>21.761413460102794</v>
      </c>
      <c r="M871" s="8">
        <v>15.030823964565879</v>
      </c>
      <c r="N871" s="10">
        <v>1.4477857974655155</v>
      </c>
      <c r="O871" s="10" t="s">
        <v>1903</v>
      </c>
      <c r="P871" s="14">
        <v>31.669151723690426</v>
      </c>
      <c r="Q871" s="45">
        <v>1</v>
      </c>
      <c r="R871" s="7">
        <v>3.3393340025184766</v>
      </c>
      <c r="S871" s="7"/>
      <c r="T871" s="7"/>
      <c r="U871" s="35">
        <v>2101.4221865480695</v>
      </c>
    </row>
    <row r="872" spans="1:21">
      <c r="A872">
        <v>98</v>
      </c>
      <c r="B872" t="s">
        <v>65</v>
      </c>
      <c r="C872" t="s">
        <v>251</v>
      </c>
      <c r="D872">
        <v>5</v>
      </c>
      <c r="E872" s="6">
        <v>2086.2060000000001</v>
      </c>
      <c r="F872">
        <v>2016</v>
      </c>
      <c r="G872" s="6">
        <v>65.802000000000007</v>
      </c>
      <c r="H872" s="6">
        <v>4.8317642211914063</v>
      </c>
      <c r="I872" s="7">
        <v>4.8197474479675302</v>
      </c>
      <c r="J872" s="8">
        <v>8.7162306961884664</v>
      </c>
      <c r="K872" s="9">
        <v>49.627896643889599</v>
      </c>
      <c r="L872" s="8">
        <v>27.113288907078292</v>
      </c>
      <c r="M872" s="8">
        <v>18.893215853661186</v>
      </c>
      <c r="N872" s="10">
        <v>1.4350806721886997</v>
      </c>
      <c r="O872" s="10" t="s">
        <v>1904</v>
      </c>
      <c r="P872" s="14">
        <v>31.39123731068517</v>
      </c>
      <c r="Q872" s="45">
        <v>2</v>
      </c>
      <c r="R872" s="7">
        <v>3.3393340025184766</v>
      </c>
      <c r="S872" s="7"/>
      <c r="T872" s="7"/>
      <c r="U872" s="35">
        <v>14783.078117183757</v>
      </c>
    </row>
    <row r="873" spans="1:21">
      <c r="A873">
        <v>99</v>
      </c>
      <c r="B873" t="s">
        <v>88</v>
      </c>
      <c r="C873" t="s">
        <v>274</v>
      </c>
      <c r="D873">
        <v>5</v>
      </c>
      <c r="E873" s="6">
        <v>47894.67</v>
      </c>
      <c r="F873">
        <v>2016</v>
      </c>
      <c r="G873" s="6">
        <v>62.162999999999997</v>
      </c>
      <c r="H873" s="6">
        <v>4.3961277008056641</v>
      </c>
      <c r="I873" s="7">
        <v>1.4335469007492101</v>
      </c>
      <c r="J873" s="8">
        <v>8.2805941758027242</v>
      </c>
      <c r="K873" s="9">
        <v>44.540134595455356</v>
      </c>
      <c r="L873" s="8">
        <v>22.025526858644049</v>
      </c>
      <c r="M873" s="8">
        <v>15.507015306442867</v>
      </c>
      <c r="N873" s="10">
        <v>1.4203588777972551</v>
      </c>
      <c r="O873" s="10" t="s">
        <v>1905</v>
      </c>
      <c r="P873" s="14">
        <v>31.069209880215961</v>
      </c>
      <c r="Q873" s="45">
        <v>1</v>
      </c>
      <c r="R873" s="7">
        <v>3.3393340025184766</v>
      </c>
      <c r="S873" s="7"/>
      <c r="T873" s="7"/>
      <c r="U873" s="35">
        <v>4244.8576258586118</v>
      </c>
    </row>
    <row r="874" spans="1:21">
      <c r="A874">
        <v>100</v>
      </c>
      <c r="B874" t="s">
        <v>161</v>
      </c>
      <c r="C874" t="s">
        <v>347</v>
      </c>
      <c r="D874">
        <v>2</v>
      </c>
      <c r="E874" s="6">
        <v>327210.19799999997</v>
      </c>
      <c r="F874">
        <v>2016</v>
      </c>
      <c r="G874" s="6">
        <v>78.847999999999999</v>
      </c>
      <c r="H874" s="6">
        <v>6.8035998344421387</v>
      </c>
      <c r="I874" s="7">
        <v>21.4918212890625</v>
      </c>
      <c r="J874" s="8">
        <v>10.688066309439199</v>
      </c>
      <c r="K874" s="9">
        <v>72.920204878828159</v>
      </c>
      <c r="L874" s="8">
        <v>50.405597142016852</v>
      </c>
      <c r="M874" s="8">
        <v>35.56528969475616</v>
      </c>
      <c r="N874" s="10">
        <v>1.4172694099958023</v>
      </c>
      <c r="O874" s="10" t="s">
        <v>1906</v>
      </c>
      <c r="P874" s="14">
        <v>31.001630252952769</v>
      </c>
      <c r="Q874" s="45">
        <v>3</v>
      </c>
      <c r="R874" s="7">
        <v>3.3393340025184766</v>
      </c>
      <c r="S874" s="7"/>
      <c r="T874" s="7"/>
      <c r="U874" s="35">
        <v>58965.987488542924</v>
      </c>
    </row>
    <row r="875" spans="1:21">
      <c r="A875">
        <v>101</v>
      </c>
      <c r="B875" t="s">
        <v>79</v>
      </c>
      <c r="C875" t="s">
        <v>265</v>
      </c>
      <c r="D875">
        <v>4</v>
      </c>
      <c r="E875" s="6">
        <v>83306.231</v>
      </c>
      <c r="F875">
        <v>2016</v>
      </c>
      <c r="G875" s="6">
        <v>75.599999999999994</v>
      </c>
      <c r="H875" s="6">
        <v>4.6527309417724609</v>
      </c>
      <c r="I875" s="7">
        <v>9.5329675674438494</v>
      </c>
      <c r="J875" s="8">
        <v>8.537197416769521</v>
      </c>
      <c r="K875" s="9">
        <v>55.846399487193537</v>
      </c>
      <c r="L875" s="8">
        <v>33.33179175038223</v>
      </c>
      <c r="M875" s="8">
        <v>23.606435973137508</v>
      </c>
      <c r="N875" s="10">
        <v>1.4119789954024193</v>
      </c>
      <c r="O875" s="10" t="s">
        <v>1907</v>
      </c>
      <c r="P875" s="14">
        <v>30.885906682012667</v>
      </c>
      <c r="Q875" s="45">
        <v>3</v>
      </c>
      <c r="R875" s="7">
        <v>3.3393340025184766</v>
      </c>
      <c r="S875" s="7"/>
      <c r="T875" s="7"/>
      <c r="U875" s="35">
        <v>14968.595046497956</v>
      </c>
    </row>
    <row r="876" spans="1:21">
      <c r="A876">
        <v>102</v>
      </c>
      <c r="B876" t="s">
        <v>137</v>
      </c>
      <c r="C876" t="s">
        <v>323</v>
      </c>
      <c r="D876">
        <v>5</v>
      </c>
      <c r="E876" s="6">
        <v>7493.9129999999996</v>
      </c>
      <c r="F876">
        <v>2016</v>
      </c>
      <c r="G876" s="6">
        <v>58.404000000000003</v>
      </c>
      <c r="H876" s="6">
        <v>4.7329530715942383</v>
      </c>
      <c r="I876" s="7">
        <v>0.94909268617630005</v>
      </c>
      <c r="J876" s="8">
        <v>8.6174195465912984</v>
      </c>
      <c r="K876" s="9">
        <v>43.548970087491348</v>
      </c>
      <c r="L876" s="8">
        <v>21.034362350680041</v>
      </c>
      <c r="M876" s="8">
        <v>15.022561091869957</v>
      </c>
      <c r="N876" s="10">
        <v>1.4001848434527988</v>
      </c>
      <c r="O876" s="10" t="s">
        <v>1908</v>
      </c>
      <c r="P876" s="14">
        <v>30.627919079013207</v>
      </c>
      <c r="Q876" s="45">
        <v>1</v>
      </c>
      <c r="R876" s="7">
        <v>3.3393340025184766</v>
      </c>
      <c r="S876" s="7"/>
      <c r="T876" s="7"/>
      <c r="U876" s="35">
        <v>1573.501182505478</v>
      </c>
    </row>
    <row r="877" spans="1:21">
      <c r="A877">
        <v>103</v>
      </c>
      <c r="B877" t="s">
        <v>158</v>
      </c>
      <c r="C877" t="s">
        <v>344</v>
      </c>
      <c r="D877">
        <v>7</v>
      </c>
      <c r="E877" s="6">
        <v>44833.569000000003</v>
      </c>
      <c r="F877">
        <v>2016</v>
      </c>
      <c r="G877" s="6">
        <v>74.311999999999998</v>
      </c>
      <c r="H877" s="6">
        <v>4.0286903381347656</v>
      </c>
      <c r="I877" s="7">
        <v>6.3544268608093297</v>
      </c>
      <c r="J877" s="8">
        <v>7.9131568131318257</v>
      </c>
      <c r="K877" s="9">
        <v>50.882305462384984</v>
      </c>
      <c r="L877" s="8">
        <v>28.367697725573677</v>
      </c>
      <c r="M877" s="8">
        <v>20.427895266502986</v>
      </c>
      <c r="N877" s="10">
        <v>1.38867452351247</v>
      </c>
      <c r="O877" s="10" t="s">
        <v>1909</v>
      </c>
      <c r="P877" s="14">
        <v>30.376140073295218</v>
      </c>
      <c r="Q877" s="45">
        <v>2</v>
      </c>
      <c r="R877" s="7">
        <v>3.3393340025184766</v>
      </c>
      <c r="S877" s="7"/>
      <c r="T877" s="7"/>
      <c r="U877" s="35">
        <v>11536.31640625</v>
      </c>
    </row>
    <row r="878" spans="1:21">
      <c r="A878">
        <v>104</v>
      </c>
      <c r="B878" t="s">
        <v>49</v>
      </c>
      <c r="C878" t="s">
        <v>235</v>
      </c>
      <c r="D878">
        <v>5</v>
      </c>
      <c r="E878" s="6">
        <v>81430.976999999999</v>
      </c>
      <c r="F878">
        <v>2016</v>
      </c>
      <c r="G878" s="6">
        <v>59.066000000000003</v>
      </c>
      <c r="H878" s="6">
        <v>4.5219354629516602</v>
      </c>
      <c r="I878" s="7">
        <v>0.68228751420974698</v>
      </c>
      <c r="J878" s="8">
        <v>8.4064019379487203</v>
      </c>
      <c r="K878" s="9">
        <v>42.96410518288998</v>
      </c>
      <c r="L878" s="8">
        <v>20.449497446078674</v>
      </c>
      <c r="M878" s="8">
        <v>14.755755919903404</v>
      </c>
      <c r="N878" s="10">
        <v>1.385865797528897</v>
      </c>
      <c r="O878" s="10" t="s">
        <v>1910</v>
      </c>
      <c r="P878" s="14">
        <v>30.314701447857836</v>
      </c>
      <c r="Q878" s="45">
        <v>1</v>
      </c>
      <c r="R878" s="7">
        <v>3.3393340025184766</v>
      </c>
      <c r="S878" s="7"/>
      <c r="T878" s="7"/>
      <c r="U878" s="35">
        <v>1021.327198358567</v>
      </c>
    </row>
    <row r="879" spans="1:21">
      <c r="A879">
        <v>105</v>
      </c>
      <c r="B879" t="s">
        <v>167</v>
      </c>
      <c r="C879" t="s">
        <v>353</v>
      </c>
      <c r="D879">
        <v>4</v>
      </c>
      <c r="E879" s="6">
        <v>29274.002</v>
      </c>
      <c r="F879">
        <v>2016</v>
      </c>
      <c r="G879" s="6">
        <v>66.063999999999993</v>
      </c>
      <c r="H879" s="6">
        <v>3.8256309032440186</v>
      </c>
      <c r="I879" s="7">
        <v>1.4929441213607799</v>
      </c>
      <c r="J879" s="8">
        <v>7.7100973782410787</v>
      </c>
      <c r="K879" s="9">
        <v>44.074032501537182</v>
      </c>
      <c r="L879" s="8">
        <v>21.559424764725875</v>
      </c>
      <c r="M879" s="8">
        <v>15.566412527054437</v>
      </c>
      <c r="N879" s="10">
        <v>1.3849963649142394</v>
      </c>
      <c r="O879" s="10" t="s">
        <v>1911</v>
      </c>
      <c r="P879" s="14">
        <v>30.295683307580926</v>
      </c>
      <c r="Q879" s="45">
        <v>1</v>
      </c>
      <c r="R879" s="7">
        <v>3.3393340025184766</v>
      </c>
      <c r="S879" s="7"/>
      <c r="T879" s="7"/>
      <c r="U879" s="35" t="s">
        <v>693</v>
      </c>
    </row>
    <row r="880" spans="1:21">
      <c r="A880">
        <v>106</v>
      </c>
      <c r="B880" t="s">
        <v>118</v>
      </c>
      <c r="C880" t="s">
        <v>304</v>
      </c>
      <c r="D880">
        <v>5</v>
      </c>
      <c r="E880" s="6">
        <v>20921.742999999999</v>
      </c>
      <c r="F880">
        <v>2016</v>
      </c>
      <c r="G880" s="6">
        <v>61.628999999999998</v>
      </c>
      <c r="H880" s="6">
        <v>4.2346458435058594</v>
      </c>
      <c r="I880" s="7">
        <v>1.1181042194366499</v>
      </c>
      <c r="J880" s="8">
        <v>8.1191123185029195</v>
      </c>
      <c r="K880" s="9">
        <v>43.296394207695052</v>
      </c>
      <c r="L880" s="8">
        <v>20.781786470883745</v>
      </c>
      <c r="M880" s="8">
        <v>15.191572625130306</v>
      </c>
      <c r="N880" s="10">
        <v>1.3679812474783524</v>
      </c>
      <c r="O880" s="10" t="s">
        <v>1912</v>
      </c>
      <c r="P880" s="14">
        <v>29.923491277090758</v>
      </c>
      <c r="Q880" s="45">
        <v>1</v>
      </c>
      <c r="R880" s="7">
        <v>3.3393340025184766</v>
      </c>
      <c r="S880" s="7"/>
      <c r="T880" s="7"/>
      <c r="U880" s="35">
        <v>1143.8607014416516</v>
      </c>
    </row>
    <row r="881" spans="1:21">
      <c r="A881">
        <v>107</v>
      </c>
      <c r="B881" t="s">
        <v>157</v>
      </c>
      <c r="C881" t="s">
        <v>343</v>
      </c>
      <c r="D881">
        <v>5</v>
      </c>
      <c r="E881" s="6">
        <v>38748.298999999999</v>
      </c>
      <c r="F881">
        <v>2016</v>
      </c>
      <c r="G881" s="6">
        <v>61.648000000000003</v>
      </c>
      <c r="H881" s="6">
        <v>4.2332611083984375</v>
      </c>
      <c r="I881" s="7">
        <v>1.1515432596206701</v>
      </c>
      <c r="J881" s="8">
        <v>8.1177275833954976</v>
      </c>
      <c r="K881" s="9">
        <v>43.302355745064688</v>
      </c>
      <c r="L881" s="8">
        <v>20.787748008253381</v>
      </c>
      <c r="M881" s="8">
        <v>15.225011665314327</v>
      </c>
      <c r="N881" s="10">
        <v>1.3653682811693406</v>
      </c>
      <c r="O881" s="10" t="s">
        <v>1913</v>
      </c>
      <c r="P881" s="14">
        <v>29.866334737336157</v>
      </c>
      <c r="Q881" s="45">
        <v>1</v>
      </c>
      <c r="R881" s="7">
        <v>3.3393340025184766</v>
      </c>
      <c r="S881" s="7"/>
      <c r="T881" s="7"/>
      <c r="U881" s="35">
        <v>2137.2072777557682</v>
      </c>
    </row>
    <row r="882" spans="1:21">
      <c r="A882">
        <v>108</v>
      </c>
      <c r="B882" t="s">
        <v>48</v>
      </c>
      <c r="C882" t="s">
        <v>234</v>
      </c>
      <c r="D882">
        <v>5</v>
      </c>
      <c r="E882" s="6">
        <v>5186.8239999999996</v>
      </c>
      <c r="F882">
        <v>2016</v>
      </c>
      <c r="G882" s="6">
        <v>63.576999999999998</v>
      </c>
      <c r="H882" s="6">
        <v>4.1194934844970703</v>
      </c>
      <c r="I882" s="7">
        <v>1.8372166156768801</v>
      </c>
      <c r="J882" s="8">
        <v>8.0039599594941304</v>
      </c>
      <c r="K882" s="9">
        <v>44.031450997185232</v>
      </c>
      <c r="L882" s="8">
        <v>21.516843260373925</v>
      </c>
      <c r="M882" s="8">
        <v>15.910685021370536</v>
      </c>
      <c r="N882" s="10">
        <v>1.3523517831867982</v>
      </c>
      <c r="O882" s="10" t="s">
        <v>1914</v>
      </c>
      <c r="P882" s="14">
        <v>29.58160929643055</v>
      </c>
      <c r="Q882" s="45">
        <v>1</v>
      </c>
      <c r="R882" s="7">
        <v>3.3393340025184766</v>
      </c>
      <c r="S882" s="7"/>
      <c r="T882" s="7"/>
      <c r="U882" s="35">
        <v>4363.7539249427773</v>
      </c>
    </row>
    <row r="883" spans="1:21">
      <c r="A883">
        <v>109</v>
      </c>
      <c r="B883" t="s">
        <v>168</v>
      </c>
      <c r="C883" t="s">
        <v>354</v>
      </c>
      <c r="D883">
        <v>5</v>
      </c>
      <c r="E883" s="6">
        <v>16767.760999999999</v>
      </c>
      <c r="F883">
        <v>2016</v>
      </c>
      <c r="G883" s="6">
        <v>61.793999999999997</v>
      </c>
      <c r="H883" s="6">
        <v>4.3475437164306641</v>
      </c>
      <c r="I883" s="7">
        <v>2.2751035690307599</v>
      </c>
      <c r="J883" s="8">
        <v>8.2320101914277242</v>
      </c>
      <c r="K883" s="9">
        <v>44.015968961833536</v>
      </c>
      <c r="L883" s="8">
        <v>21.501361225022229</v>
      </c>
      <c r="M883" s="8">
        <v>16.348571974724415</v>
      </c>
      <c r="N883" s="10">
        <v>1.3151828342111009</v>
      </c>
      <c r="O883" s="10" t="s">
        <v>1915</v>
      </c>
      <c r="P883" s="14">
        <v>28.768568384866072</v>
      </c>
      <c r="Q883" s="45">
        <v>1</v>
      </c>
      <c r="R883" s="7">
        <v>3.3393340025184766</v>
      </c>
      <c r="S883" s="7"/>
      <c r="T883" s="7"/>
      <c r="U883" s="35">
        <v>3384.2681435089971</v>
      </c>
    </row>
    <row r="884" spans="1:21">
      <c r="A884">
        <v>110</v>
      </c>
      <c r="B884" t="s">
        <v>99</v>
      </c>
      <c r="C884" t="s">
        <v>285</v>
      </c>
      <c r="D884">
        <v>5</v>
      </c>
      <c r="E884" s="6">
        <v>25501.940999999999</v>
      </c>
      <c r="F884">
        <v>2016</v>
      </c>
      <c r="G884" s="6">
        <v>64.997</v>
      </c>
      <c r="H884" s="6">
        <v>3.6630859375</v>
      </c>
      <c r="I884" s="7">
        <v>1.11799275875092</v>
      </c>
      <c r="J884" s="8">
        <v>7.5475524124970601</v>
      </c>
      <c r="K884" s="9">
        <v>42.448026938055349</v>
      </c>
      <c r="L884" s="8">
        <v>19.933419201244043</v>
      </c>
      <c r="M884" s="8">
        <v>15.191461164444576</v>
      </c>
      <c r="N884" s="10">
        <v>1.3121462764818146</v>
      </c>
      <c r="O884" s="10" t="s">
        <v>1916</v>
      </c>
      <c r="P884" s="14">
        <v>28.702146122943859</v>
      </c>
      <c r="Q884" s="45">
        <v>1</v>
      </c>
      <c r="R884" s="7">
        <v>3.3393340025184766</v>
      </c>
      <c r="S884" s="7"/>
      <c r="T884" s="7"/>
      <c r="U884" s="35">
        <v>1528.5617091194483</v>
      </c>
    </row>
    <row r="885" spans="1:21">
      <c r="A885">
        <v>111</v>
      </c>
      <c r="B885" t="s">
        <v>80</v>
      </c>
      <c r="C885" t="s">
        <v>266</v>
      </c>
      <c r="D885">
        <v>4</v>
      </c>
      <c r="E885" s="6">
        <v>38697.942999999999</v>
      </c>
      <c r="F885">
        <v>2016</v>
      </c>
      <c r="G885" s="6">
        <v>68.988</v>
      </c>
      <c r="H885" s="6">
        <v>4.4125370979309082</v>
      </c>
      <c r="I885" s="7">
        <v>6.6715326309204102</v>
      </c>
      <c r="J885" s="8">
        <v>8.2970035729279683</v>
      </c>
      <c r="K885" s="9">
        <v>49.52823944965165</v>
      </c>
      <c r="L885" s="8">
        <v>27.013631712840343</v>
      </c>
      <c r="M885" s="8">
        <v>20.745001036614067</v>
      </c>
      <c r="N885" s="10">
        <v>1.302175481464783</v>
      </c>
      <c r="O885" s="10" t="s">
        <v>1917</v>
      </c>
      <c r="P885" s="14">
        <v>28.484042988659102</v>
      </c>
      <c r="Q885" s="45">
        <v>2</v>
      </c>
      <c r="R885" s="7">
        <v>3.3393340025184766</v>
      </c>
      <c r="S885" s="7"/>
      <c r="T885" s="7"/>
      <c r="U885" s="35">
        <v>10404.203867067417</v>
      </c>
    </row>
    <row r="886" spans="1:21">
      <c r="A886">
        <v>112</v>
      </c>
      <c r="B886" t="s">
        <v>51</v>
      </c>
      <c r="C886" t="s">
        <v>237</v>
      </c>
      <c r="D886">
        <v>5</v>
      </c>
      <c r="E886" s="6">
        <v>24213.621999999999</v>
      </c>
      <c r="F886">
        <v>2016</v>
      </c>
      <c r="G886" s="6">
        <v>58.06</v>
      </c>
      <c r="H886" s="6">
        <v>4.5425457954406738</v>
      </c>
      <c r="I886" s="7">
        <v>1.17003202438354</v>
      </c>
      <c r="J886" s="8">
        <v>8.4270122704377339</v>
      </c>
      <c r="K886" s="9">
        <v>42.335892197284075</v>
      </c>
      <c r="L886" s="8">
        <v>19.821284460472768</v>
      </c>
      <c r="M886" s="8">
        <v>15.243500430077196</v>
      </c>
      <c r="N886" s="10">
        <v>1.3003105521198446</v>
      </c>
      <c r="O886" s="10" t="s">
        <v>1918</v>
      </c>
      <c r="P886" s="14">
        <v>28.443249156807585</v>
      </c>
      <c r="Q886" s="45">
        <v>1</v>
      </c>
      <c r="R886" s="7">
        <v>3.3393340025184766</v>
      </c>
      <c r="S886" s="7"/>
      <c r="T886" s="7"/>
      <c r="U886" s="35">
        <v>4620.3491560666498</v>
      </c>
    </row>
    <row r="887" spans="1:21">
      <c r="A887">
        <v>113</v>
      </c>
      <c r="B887" t="s">
        <v>134</v>
      </c>
      <c r="C887" t="s">
        <v>320</v>
      </c>
      <c r="D887">
        <v>4</v>
      </c>
      <c r="E887" s="6">
        <v>33416.269999999997</v>
      </c>
      <c r="F887">
        <v>2016</v>
      </c>
      <c r="G887" s="6">
        <v>77.063999999999993</v>
      </c>
      <c r="H887" s="6">
        <v>6.4739212989807129</v>
      </c>
      <c r="I887" s="7">
        <v>21.775117874145501</v>
      </c>
      <c r="J887" s="8">
        <v>10.358387773977773</v>
      </c>
      <c r="K887" s="9">
        <v>69.071958638878613</v>
      </c>
      <c r="L887" s="8">
        <v>46.557350902067306</v>
      </c>
      <c r="M887" s="8">
        <v>35.848586279839154</v>
      </c>
      <c r="N887" s="10">
        <v>1.2987220901441974</v>
      </c>
      <c r="O887" s="10" t="s">
        <v>1919</v>
      </c>
      <c r="P887" s="14">
        <v>28.408502826651464</v>
      </c>
      <c r="Q887" s="45">
        <v>3</v>
      </c>
      <c r="R887" s="7">
        <v>3.3393340025184766</v>
      </c>
      <c r="S887" s="7"/>
      <c r="T887" s="7"/>
      <c r="U887" s="35">
        <v>48691.268557341718</v>
      </c>
    </row>
    <row r="888" spans="1:21">
      <c r="A888">
        <v>114</v>
      </c>
      <c r="B888" t="s">
        <v>138</v>
      </c>
      <c r="C888" t="s">
        <v>324</v>
      </c>
      <c r="D888">
        <v>8</v>
      </c>
      <c r="E888" s="6">
        <v>5711.933</v>
      </c>
      <c r="F888">
        <v>2016</v>
      </c>
      <c r="G888" s="6">
        <v>83</v>
      </c>
      <c r="H888" s="6">
        <v>6.0334806442260742</v>
      </c>
      <c r="I888" s="7">
        <v>24.465990066528299</v>
      </c>
      <c r="J888" s="8">
        <v>9.9179471192231343</v>
      </c>
      <c r="K888" s="9">
        <v>71.22917916144435</v>
      </c>
      <c r="L888" s="8">
        <v>48.714571424633043</v>
      </c>
      <c r="M888" s="8">
        <v>38.539458472221952</v>
      </c>
      <c r="N888" s="10">
        <v>1.2640180572268549</v>
      </c>
      <c r="O888" s="10" t="s">
        <v>1920</v>
      </c>
      <c r="P888" s="14">
        <v>27.649379974495258</v>
      </c>
      <c r="Q888" s="45">
        <v>3</v>
      </c>
      <c r="R888" s="7">
        <v>3.3393340025184766</v>
      </c>
      <c r="S888" s="7"/>
      <c r="T888" s="7"/>
      <c r="U888" s="35">
        <v>91270.642102464844</v>
      </c>
    </row>
    <row r="889" spans="1:21">
      <c r="A889">
        <v>115</v>
      </c>
      <c r="B889" t="s">
        <v>111</v>
      </c>
      <c r="C889" t="s">
        <v>297</v>
      </c>
      <c r="D889">
        <v>5</v>
      </c>
      <c r="E889" s="6">
        <v>27696.492999999999</v>
      </c>
      <c r="F889">
        <v>2016</v>
      </c>
      <c r="G889" s="6">
        <v>59.037999999999997</v>
      </c>
      <c r="H889" s="6">
        <v>4.4148154258728027</v>
      </c>
      <c r="I889" s="7">
        <v>1.69840824604034</v>
      </c>
      <c r="J889" s="8">
        <v>8.2992819008698628</v>
      </c>
      <c r="K889" s="9">
        <v>42.396520176840497</v>
      </c>
      <c r="L889" s="8">
        <v>19.88191244002919</v>
      </c>
      <c r="M889" s="8">
        <v>15.771876651733997</v>
      </c>
      <c r="N889" s="10">
        <v>1.2605926916023227</v>
      </c>
      <c r="O889" s="10" t="s">
        <v>1921</v>
      </c>
      <c r="P889" s="14">
        <v>27.574452852083695</v>
      </c>
      <c r="Q889" s="45">
        <v>1</v>
      </c>
      <c r="R889" s="7">
        <v>3.3393340025184766</v>
      </c>
      <c r="S889" s="7"/>
      <c r="T889" s="7"/>
      <c r="U889" s="35">
        <v>1279.9205064881207</v>
      </c>
    </row>
    <row r="890" spans="1:21">
      <c r="A890">
        <v>116</v>
      </c>
      <c r="B890" t="s">
        <v>133</v>
      </c>
      <c r="C890" t="s">
        <v>319</v>
      </c>
      <c r="D890">
        <v>5</v>
      </c>
      <c r="E890" s="6">
        <v>11930.898999999999</v>
      </c>
      <c r="F890">
        <v>2016</v>
      </c>
      <c r="G890" s="6">
        <v>65.736999999999995</v>
      </c>
      <c r="H890" s="6">
        <v>3.3329899311065674</v>
      </c>
      <c r="I890" s="7">
        <v>0.73711556196212802</v>
      </c>
      <c r="J890" s="8">
        <v>7.2174564061036275</v>
      </c>
      <c r="K890" s="9">
        <v>41.053681512079095</v>
      </c>
      <c r="L890" s="8">
        <v>18.539073775267788</v>
      </c>
      <c r="M890" s="8">
        <v>14.810583967655784</v>
      </c>
      <c r="N890" s="10">
        <v>1.251744955887931</v>
      </c>
      <c r="O890" s="10" t="s">
        <v>1922</v>
      </c>
      <c r="P890" s="14">
        <v>27.380915738209044</v>
      </c>
      <c r="Q890" s="45">
        <v>1</v>
      </c>
      <c r="R890" s="7">
        <v>3.3393340025184766</v>
      </c>
      <c r="S890" s="7"/>
      <c r="T890" s="7"/>
      <c r="U890" s="35">
        <v>1908.4099517127404</v>
      </c>
    </row>
    <row r="891" spans="1:21">
      <c r="A891">
        <v>117</v>
      </c>
      <c r="B891" t="s">
        <v>156</v>
      </c>
      <c r="C891" t="s">
        <v>342</v>
      </c>
      <c r="D891">
        <v>7</v>
      </c>
      <c r="E891" s="6">
        <v>5868.5609999999997</v>
      </c>
      <c r="F891">
        <v>2016</v>
      </c>
      <c r="G891" s="6">
        <v>68.777000000000001</v>
      </c>
      <c r="H891" s="6">
        <v>5.8870515823364258</v>
      </c>
      <c r="I891" s="7">
        <v>14.7089118957519</v>
      </c>
      <c r="J891" s="8">
        <v>9.7715180573334859</v>
      </c>
      <c r="K891" s="9">
        <v>58.151821943646233</v>
      </c>
      <c r="L891" s="8">
        <v>35.637214206834926</v>
      </c>
      <c r="M891" s="8">
        <v>28.782380301445556</v>
      </c>
      <c r="N891" s="10">
        <v>1.2381607717498297</v>
      </c>
      <c r="O891" s="10" t="s">
        <v>1923</v>
      </c>
      <c r="P891" s="14">
        <v>27.083772618511929</v>
      </c>
      <c r="Q891" s="45">
        <v>3</v>
      </c>
      <c r="R891" s="7">
        <v>3.3393340025184766</v>
      </c>
      <c r="S891" s="7"/>
      <c r="T891" s="7"/>
      <c r="U891" s="35">
        <v>13086.013407818111</v>
      </c>
    </row>
    <row r="892" spans="1:21">
      <c r="A892">
        <v>118</v>
      </c>
      <c r="B892" t="s">
        <v>141</v>
      </c>
      <c r="C892" t="s">
        <v>327</v>
      </c>
      <c r="D892">
        <v>5</v>
      </c>
      <c r="E892" s="6">
        <v>56422.273999999998</v>
      </c>
      <c r="F892">
        <v>2016</v>
      </c>
      <c r="G892" s="6">
        <v>64.747</v>
      </c>
      <c r="H892" s="6">
        <v>4.7697396278381348</v>
      </c>
      <c r="I892" s="7">
        <v>7.0727267265319798</v>
      </c>
      <c r="J892" s="8">
        <v>8.6542061028351949</v>
      </c>
      <c r="K892" s="9">
        <v>48.484725731984859</v>
      </c>
      <c r="L892" s="8">
        <v>25.970117995173553</v>
      </c>
      <c r="M892" s="8">
        <v>21.146195132225635</v>
      </c>
      <c r="N892" s="10">
        <v>1.2281224982926846</v>
      </c>
      <c r="O892" s="10" t="s">
        <v>1924</v>
      </c>
      <c r="P892" s="14">
        <v>26.864193447535985</v>
      </c>
      <c r="Q892" s="45">
        <v>3</v>
      </c>
      <c r="R892" s="7">
        <v>3.3393340025184766</v>
      </c>
      <c r="S892" s="7"/>
      <c r="T892" s="7"/>
      <c r="U892" s="35">
        <v>13844.275962699692</v>
      </c>
    </row>
    <row r="893" spans="1:21">
      <c r="A893">
        <v>119</v>
      </c>
      <c r="B893" t="s">
        <v>165</v>
      </c>
      <c r="C893" t="s">
        <v>351</v>
      </c>
      <c r="D893">
        <v>1</v>
      </c>
      <c r="E893" s="6">
        <v>30741.464</v>
      </c>
      <c r="F893">
        <v>2016</v>
      </c>
      <c r="G893" s="6">
        <v>72.058000000000007</v>
      </c>
      <c r="H893" s="6">
        <v>4.0411148071289063</v>
      </c>
      <c r="I893" s="7">
        <v>8.0409488677978498</v>
      </c>
      <c r="J893" s="8">
        <v>7.9255812821259664</v>
      </c>
      <c r="K893" s="9">
        <v>49.4164322419238</v>
      </c>
      <c r="L893" s="8">
        <v>26.901824505112494</v>
      </c>
      <c r="M893" s="8">
        <v>22.114417273491505</v>
      </c>
      <c r="N893" s="10">
        <v>1.2164835352618422</v>
      </c>
      <c r="O893" s="10" t="s">
        <v>1925</v>
      </c>
      <c r="P893" s="14">
        <v>26.609600477515535</v>
      </c>
      <c r="Q893" s="45">
        <v>3</v>
      </c>
      <c r="R893" s="7">
        <v>3.3393340025184766</v>
      </c>
      <c r="S893" s="7"/>
      <c r="T893" s="7"/>
      <c r="U893" s="35" t="s">
        <v>693</v>
      </c>
    </row>
    <row r="894" spans="1:21">
      <c r="A894">
        <v>120</v>
      </c>
      <c r="B894" t="s">
        <v>37</v>
      </c>
      <c r="C894" t="s">
        <v>223</v>
      </c>
      <c r="D894">
        <v>5</v>
      </c>
      <c r="E894" s="6">
        <v>19275.498</v>
      </c>
      <c r="F894">
        <v>2016</v>
      </c>
      <c r="G894" s="6">
        <v>59.326000000000001</v>
      </c>
      <c r="H894" s="6">
        <v>4.205634593963623</v>
      </c>
      <c r="I894" s="7">
        <v>1.7089821100235001</v>
      </c>
      <c r="J894" s="8">
        <v>8.0901010689606832</v>
      </c>
      <c r="K894" s="9">
        <v>41.529535489531703</v>
      </c>
      <c r="L894" s="8">
        <v>19.014927752720396</v>
      </c>
      <c r="M894" s="8">
        <v>15.782450515717157</v>
      </c>
      <c r="N894" s="10">
        <v>1.2048146600418064</v>
      </c>
      <c r="O894" s="10" t="s">
        <v>1926</v>
      </c>
      <c r="P894" s="14">
        <v>26.354353202376458</v>
      </c>
      <c r="Q894" s="45">
        <v>1</v>
      </c>
      <c r="R894" s="7">
        <v>3.3393340025184766</v>
      </c>
      <c r="S894" s="7"/>
      <c r="T894" s="7"/>
      <c r="U894" s="35">
        <v>1916.7563817823971</v>
      </c>
    </row>
    <row r="895" spans="1:21">
      <c r="A895">
        <v>121</v>
      </c>
      <c r="B895" t="s">
        <v>108</v>
      </c>
      <c r="C895" t="s">
        <v>294</v>
      </c>
      <c r="D895">
        <v>8</v>
      </c>
      <c r="E895" s="6">
        <v>3029.5549999999998</v>
      </c>
      <c r="F895">
        <v>2016</v>
      </c>
      <c r="G895" s="6">
        <v>69.864999999999995</v>
      </c>
      <c r="H895" s="6">
        <v>5.056999683380127</v>
      </c>
      <c r="I895" s="7">
        <v>12.154432296752899</v>
      </c>
      <c r="J895" s="8">
        <v>8.9414661583771871</v>
      </c>
      <c r="K895" s="9">
        <v>54.05382850258129</v>
      </c>
      <c r="L895" s="8">
        <v>31.539220765769983</v>
      </c>
      <c r="M895" s="8">
        <v>26.227900702446554</v>
      </c>
      <c r="N895" s="10">
        <v>1.202506488169981</v>
      </c>
      <c r="O895" s="10" t="s">
        <v>1927</v>
      </c>
      <c r="P895" s="14">
        <v>26.303863796180352</v>
      </c>
      <c r="Q895" s="45">
        <v>3</v>
      </c>
      <c r="R895" s="7">
        <v>3.3393340025184766</v>
      </c>
      <c r="S895" s="7"/>
      <c r="T895" s="7"/>
      <c r="U895" s="35">
        <v>11058.950479808778</v>
      </c>
    </row>
    <row r="896" spans="1:21">
      <c r="A896">
        <v>122</v>
      </c>
      <c r="B896" t="s">
        <v>74</v>
      </c>
      <c r="C896" t="s">
        <v>260</v>
      </c>
      <c r="D896">
        <v>8</v>
      </c>
      <c r="E896" s="6">
        <v>7435.9269999999997</v>
      </c>
      <c r="F896">
        <v>2016</v>
      </c>
      <c r="G896" s="6">
        <v>84.539000000000001</v>
      </c>
      <c r="H896" s="6">
        <v>5.4984207153320313</v>
      </c>
      <c r="I896" s="7">
        <v>24.712608337402301</v>
      </c>
      <c r="J896" s="8">
        <v>9.3828871903290914</v>
      </c>
      <c r="K896" s="9">
        <v>68.635951713614915</v>
      </c>
      <c r="L896" s="8">
        <v>46.121343976803608</v>
      </c>
      <c r="M896" s="8">
        <v>38.786076743095961</v>
      </c>
      <c r="N896" s="10">
        <v>1.1891211447420587</v>
      </c>
      <c r="O896" s="10" t="s">
        <v>1928</v>
      </c>
      <c r="P896" s="14">
        <v>26.011070157346033</v>
      </c>
      <c r="Q896" s="45">
        <v>3</v>
      </c>
      <c r="R896" s="7">
        <v>3.3393340025184766</v>
      </c>
      <c r="S896" s="7"/>
      <c r="T896" s="7"/>
      <c r="U896" s="35">
        <v>58098.405043203842</v>
      </c>
    </row>
    <row r="897" spans="1:21">
      <c r="A897">
        <v>123</v>
      </c>
      <c r="B897" t="s">
        <v>119</v>
      </c>
      <c r="C897" t="s">
        <v>305</v>
      </c>
      <c r="D897">
        <v>5</v>
      </c>
      <c r="E897" s="6">
        <v>188666.93100000001</v>
      </c>
      <c r="F897">
        <v>2016</v>
      </c>
      <c r="G897" s="6">
        <v>52.042999999999999</v>
      </c>
      <c r="H897" s="6">
        <v>5.2195677757263184</v>
      </c>
      <c r="I897" s="7">
        <v>1.6579241752624501</v>
      </c>
      <c r="J897" s="8">
        <v>9.1040342507233785</v>
      </c>
      <c r="K897" s="9">
        <v>40.997206473153035</v>
      </c>
      <c r="L897" s="8">
        <v>18.482598736341728</v>
      </c>
      <c r="M897" s="8">
        <v>15.731392580956106</v>
      </c>
      <c r="N897" s="10">
        <v>1.1748863707537336</v>
      </c>
      <c r="O897" s="10" t="s">
        <v>1929</v>
      </c>
      <c r="P897" s="14">
        <v>25.69969590710965</v>
      </c>
      <c r="Q897" s="45">
        <v>1</v>
      </c>
      <c r="R897" s="7">
        <v>3.3393340025184766</v>
      </c>
      <c r="S897" s="7"/>
      <c r="T897" s="7"/>
      <c r="U897" s="35">
        <v>5209.074155090053</v>
      </c>
    </row>
    <row r="898" spans="1:21">
      <c r="A898">
        <v>124</v>
      </c>
      <c r="B898" t="s">
        <v>87</v>
      </c>
      <c r="C898" t="s">
        <v>273</v>
      </c>
      <c r="D898">
        <v>7</v>
      </c>
      <c r="E898" s="6">
        <v>18078.553</v>
      </c>
      <c r="F898">
        <v>2016</v>
      </c>
      <c r="G898" s="6">
        <v>70.897999999999996</v>
      </c>
      <c r="H898" s="6">
        <v>5.5335516929626465</v>
      </c>
      <c r="I898" s="7">
        <v>16.0478401184082</v>
      </c>
      <c r="J898" s="8">
        <v>9.4180181679597066</v>
      </c>
      <c r="K898" s="9">
        <v>57.776544879052913</v>
      </c>
      <c r="L898" s="8">
        <v>35.261937142241607</v>
      </c>
      <c r="M898" s="8">
        <v>30.121308524101856</v>
      </c>
      <c r="N898" s="10">
        <v>1.1706641865849363</v>
      </c>
      <c r="O898" s="10" t="s">
        <v>1930</v>
      </c>
      <c r="P898" s="14">
        <v>25.607339018900717</v>
      </c>
      <c r="Q898" s="45">
        <v>3</v>
      </c>
      <c r="R898" s="7">
        <v>3.3393340025184766</v>
      </c>
      <c r="S898" s="7"/>
      <c r="T898" s="7"/>
      <c r="U898" s="35">
        <v>24210.862961638202</v>
      </c>
    </row>
    <row r="899" spans="1:21">
      <c r="A899">
        <v>125</v>
      </c>
      <c r="B899" t="s">
        <v>159</v>
      </c>
      <c r="C899" t="s">
        <v>345</v>
      </c>
      <c r="D899">
        <v>4</v>
      </c>
      <c r="E899" s="6">
        <v>8994.2630000000008</v>
      </c>
      <c r="F899">
        <v>2016</v>
      </c>
      <c r="G899" s="6">
        <v>79.334999999999994</v>
      </c>
      <c r="H899" s="6">
        <v>6.8309502601623535</v>
      </c>
      <c r="I899" s="7">
        <v>29.893739700317401</v>
      </c>
      <c r="J899" s="8">
        <v>10.715416735159414</v>
      </c>
      <c r="K899" s="9">
        <v>73.558345242641764</v>
      </c>
      <c r="L899" s="8">
        <v>51.043737505830457</v>
      </c>
      <c r="M899" s="8">
        <v>43.967208106011057</v>
      </c>
      <c r="N899" s="10">
        <v>1.1609501650129093</v>
      </c>
      <c r="O899" s="10" t="s">
        <v>1931</v>
      </c>
      <c r="P899" s="14">
        <v>25.394852597532122</v>
      </c>
      <c r="Q899" s="45">
        <v>3</v>
      </c>
      <c r="R899" s="7">
        <v>3.3393340025184766</v>
      </c>
      <c r="S899" s="7"/>
      <c r="T899" s="7"/>
      <c r="U899" s="35">
        <v>71244.585814816543</v>
      </c>
    </row>
    <row r="900" spans="1:21">
      <c r="A900">
        <v>126</v>
      </c>
      <c r="B900" t="s">
        <v>30</v>
      </c>
      <c r="C900" t="s">
        <v>216</v>
      </c>
      <c r="D900">
        <v>5</v>
      </c>
      <c r="E900" s="6">
        <v>11260.084999999999</v>
      </c>
      <c r="F900">
        <v>2016</v>
      </c>
      <c r="G900" s="6">
        <v>59.539000000000001</v>
      </c>
      <c r="H900" s="6">
        <v>4.0073575973510742</v>
      </c>
      <c r="I900" s="7">
        <v>1.58290207386017</v>
      </c>
      <c r="J900" s="8">
        <v>7.8918240723481343</v>
      </c>
      <c r="K900" s="9">
        <v>40.657155441604118</v>
      </c>
      <c r="L900" s="8">
        <v>18.142547704792811</v>
      </c>
      <c r="M900" s="8">
        <v>15.656370479553827</v>
      </c>
      <c r="N900" s="10">
        <v>1.1587965249344199</v>
      </c>
      <c r="O900" s="10" t="s">
        <v>1932</v>
      </c>
      <c r="P900" s="14">
        <v>25.347743450223657</v>
      </c>
      <c r="Q900" s="45">
        <v>1</v>
      </c>
      <c r="R900" s="7">
        <v>3.3393340025184766</v>
      </c>
      <c r="S900" s="7"/>
      <c r="T900" s="7"/>
      <c r="U900" s="35">
        <v>2859.3916854271674</v>
      </c>
    </row>
    <row r="901" spans="1:21">
      <c r="A901">
        <v>127</v>
      </c>
      <c r="B901" t="s">
        <v>100</v>
      </c>
      <c r="C901" t="s">
        <v>286</v>
      </c>
      <c r="D901">
        <v>5</v>
      </c>
      <c r="E901" s="6">
        <v>17405.624</v>
      </c>
      <c r="F901">
        <v>2016</v>
      </c>
      <c r="G901" s="6">
        <v>62.209000000000003</v>
      </c>
      <c r="H901" s="6">
        <v>3.4764926433563232</v>
      </c>
      <c r="I901" s="7">
        <v>0.70478177070617698</v>
      </c>
      <c r="J901" s="8">
        <v>7.3609591183533833</v>
      </c>
      <c r="K901" s="9">
        <v>39.622847666318243</v>
      </c>
      <c r="L901" s="8">
        <v>17.108239929506937</v>
      </c>
      <c r="M901" s="8">
        <v>14.778250176399833</v>
      </c>
      <c r="N901" s="10">
        <v>1.1576634395341328</v>
      </c>
      <c r="O901" s="10" t="s">
        <v>1933</v>
      </c>
      <c r="P901" s="14">
        <v>25.322958116978636</v>
      </c>
      <c r="Q901" s="45">
        <v>1</v>
      </c>
      <c r="R901" s="7">
        <v>3.3393340025184766</v>
      </c>
      <c r="S901" s="7"/>
      <c r="T901" s="7"/>
      <c r="U901" s="35">
        <v>1437.0421136382611</v>
      </c>
    </row>
    <row r="902" spans="1:21">
      <c r="A902">
        <v>128</v>
      </c>
      <c r="B902" t="s">
        <v>169</v>
      </c>
      <c r="C902" t="s">
        <v>355</v>
      </c>
      <c r="D902">
        <v>5</v>
      </c>
      <c r="E902" s="6">
        <v>14452.704</v>
      </c>
      <c r="F902">
        <v>2016</v>
      </c>
      <c r="G902" s="6">
        <v>60.305999999999997</v>
      </c>
      <c r="H902" s="6">
        <v>3.7354001998901367</v>
      </c>
      <c r="I902" s="7">
        <v>0.91152924299240101</v>
      </c>
      <c r="J902" s="8">
        <v>7.6198666748871968</v>
      </c>
      <c r="K902" s="9">
        <v>39.761792516267377</v>
      </c>
      <c r="L902" s="8">
        <v>17.24718477945607</v>
      </c>
      <c r="M902" s="8">
        <v>14.984997648686058</v>
      </c>
      <c r="N902" s="10">
        <v>1.1509634625113452</v>
      </c>
      <c r="O902" s="10" t="s">
        <v>1934</v>
      </c>
      <c r="P902" s="14">
        <v>25.176401499797183</v>
      </c>
      <c r="Q902" s="45">
        <v>1</v>
      </c>
      <c r="R902" s="7">
        <v>3.3393340025184766</v>
      </c>
      <c r="S902" s="7"/>
      <c r="T902" s="7"/>
      <c r="U902" s="35">
        <v>2286.6235490105623</v>
      </c>
    </row>
    <row r="903" spans="1:21">
      <c r="A903">
        <v>129</v>
      </c>
      <c r="B903" t="s">
        <v>72</v>
      </c>
      <c r="C903" t="s">
        <v>258</v>
      </c>
      <c r="D903">
        <v>1</v>
      </c>
      <c r="E903" s="6">
        <v>10713.849</v>
      </c>
      <c r="F903">
        <v>2016</v>
      </c>
      <c r="G903" s="6">
        <v>63.392000000000003</v>
      </c>
      <c r="H903" s="6">
        <v>3.3523001670837402</v>
      </c>
      <c r="I903" s="7">
        <v>1.3486856222152701</v>
      </c>
      <c r="J903" s="8">
        <v>7.2367666420808003</v>
      </c>
      <c r="K903" s="9">
        <v>39.695116532077257</v>
      </c>
      <c r="L903" s="8">
        <v>17.180508795265951</v>
      </c>
      <c r="M903" s="8">
        <v>15.422154027908928</v>
      </c>
      <c r="N903" s="10">
        <v>1.1140148622672936</v>
      </c>
      <c r="O903" s="10" t="s">
        <v>1935</v>
      </c>
      <c r="P903" s="14">
        <v>24.368180539793794</v>
      </c>
      <c r="Q903" s="45">
        <v>1</v>
      </c>
      <c r="R903" s="7">
        <v>3.3393340025184766</v>
      </c>
      <c r="S903" s="7"/>
      <c r="T903" s="7"/>
      <c r="U903" s="35">
        <v>3165.2956917607671</v>
      </c>
    </row>
    <row r="904" spans="1:21">
      <c r="A904">
        <v>130</v>
      </c>
      <c r="B904" t="s">
        <v>152</v>
      </c>
      <c r="C904" t="s">
        <v>338</v>
      </c>
      <c r="D904">
        <v>5</v>
      </c>
      <c r="E904" s="6">
        <v>7661.3540000000003</v>
      </c>
      <c r="F904">
        <v>2016</v>
      </c>
      <c r="G904" s="6">
        <v>59.55</v>
      </c>
      <c r="H904" s="6">
        <v>3.8785784244537354</v>
      </c>
      <c r="I904" s="7">
        <v>2.1094119548797599</v>
      </c>
      <c r="J904" s="8">
        <v>7.7630448994507955</v>
      </c>
      <c r="K904" s="9">
        <v>40.001098933775005</v>
      </c>
      <c r="L904" s="8">
        <v>17.486491196963698</v>
      </c>
      <c r="M904" s="8">
        <v>16.182880360573417</v>
      </c>
      <c r="N904" s="10">
        <v>1.0805549325796344</v>
      </c>
      <c r="O904" s="10" t="s">
        <v>1936</v>
      </c>
      <c r="P904" s="14">
        <v>23.636271446751504</v>
      </c>
      <c r="Q904" s="45">
        <v>1</v>
      </c>
      <c r="R904" s="7">
        <v>3.3393340025184766</v>
      </c>
      <c r="S904" s="7"/>
      <c r="T904" s="7"/>
      <c r="U904" s="35">
        <v>1937.7425507746445</v>
      </c>
    </row>
    <row r="905" spans="1:21">
      <c r="A905">
        <v>131</v>
      </c>
      <c r="B905" t="s">
        <v>95</v>
      </c>
      <c r="C905" t="s">
        <v>281</v>
      </c>
      <c r="D905">
        <v>5</v>
      </c>
      <c r="E905" s="6">
        <v>4706.0969999999998</v>
      </c>
      <c r="F905">
        <v>2016</v>
      </c>
      <c r="G905" s="6">
        <v>60.415999999999997</v>
      </c>
      <c r="H905" s="6">
        <v>3.3546760082244873</v>
      </c>
      <c r="I905" s="7">
        <v>0.455361127853394</v>
      </c>
      <c r="J905" s="8">
        <v>7.2391424832215474</v>
      </c>
      <c r="K905" s="9">
        <v>37.844010279068293</v>
      </c>
      <c r="L905" s="8">
        <v>15.329402542256986</v>
      </c>
      <c r="M905" s="8">
        <v>14.52882953354705</v>
      </c>
      <c r="N905" s="10">
        <v>1.0551023746862342</v>
      </c>
      <c r="O905" s="10" t="s">
        <v>1937</v>
      </c>
      <c r="P905" s="14">
        <v>23.079517181657046</v>
      </c>
      <c r="Q905" s="45">
        <v>1</v>
      </c>
      <c r="R905" s="7">
        <v>3.3393340025184766</v>
      </c>
      <c r="S905" s="7"/>
      <c r="T905" s="7"/>
      <c r="U905" s="35">
        <v>1525.4580133877666</v>
      </c>
    </row>
    <row r="906" spans="1:21">
      <c r="A906">
        <v>132</v>
      </c>
      <c r="B906" t="s">
        <v>98</v>
      </c>
      <c r="C906" t="s">
        <v>284</v>
      </c>
      <c r="D906">
        <v>3</v>
      </c>
      <c r="E906" s="6">
        <v>583.351</v>
      </c>
      <c r="F906">
        <v>2016</v>
      </c>
      <c r="G906" s="6">
        <v>82.052999999999997</v>
      </c>
      <c r="H906" s="6">
        <v>6.9673409461975098</v>
      </c>
      <c r="I906" s="7">
        <v>39.426021575927699</v>
      </c>
      <c r="J906" s="8">
        <v>10.85180742119457</v>
      </c>
      <c r="K906" s="9">
        <v>77.046799176923386</v>
      </c>
      <c r="L906" s="8">
        <v>54.532191440112079</v>
      </c>
      <c r="M906" s="8">
        <v>53.499489981621352</v>
      </c>
      <c r="N906" s="10">
        <v>1.0193030150165074</v>
      </c>
      <c r="O906" s="10" t="s">
        <v>1938</v>
      </c>
      <c r="P906" s="14">
        <v>22.29643493635788</v>
      </c>
      <c r="Q906" s="45">
        <v>3</v>
      </c>
      <c r="R906" s="7">
        <v>3.3393340025184766</v>
      </c>
      <c r="S906" s="7"/>
      <c r="T906" s="7"/>
      <c r="U906" s="35">
        <v>116283.69968128554</v>
      </c>
    </row>
    <row r="907" spans="1:21">
      <c r="A907">
        <v>133</v>
      </c>
      <c r="B907" t="s">
        <v>89</v>
      </c>
      <c r="C907" t="s">
        <v>275</v>
      </c>
      <c r="D907">
        <v>4</v>
      </c>
      <c r="E907" s="6">
        <v>4048.085</v>
      </c>
      <c r="F907">
        <v>2016</v>
      </c>
      <c r="G907" s="6">
        <v>79.700999999999993</v>
      </c>
      <c r="H907" s="6">
        <v>5.9471945762634277</v>
      </c>
      <c r="I907" s="7">
        <v>30.386562347412099</v>
      </c>
      <c r="J907" s="8">
        <v>9.8316610512604878</v>
      </c>
      <c r="K907" s="9">
        <v>67.802971437493369</v>
      </c>
      <c r="L907" s="8">
        <v>45.288363700682062</v>
      </c>
      <c r="M907" s="8">
        <v>44.460030753105755</v>
      </c>
      <c r="N907" s="10">
        <v>1.0186309575937134</v>
      </c>
      <c r="O907" s="10" t="s">
        <v>1939</v>
      </c>
      <c r="P907" s="14">
        <v>22.281734219907452</v>
      </c>
      <c r="Q907" s="45">
        <v>3</v>
      </c>
      <c r="R907" s="7">
        <v>3.3393340025184766</v>
      </c>
      <c r="S907" s="7"/>
      <c r="T907" s="7"/>
      <c r="U907" s="35">
        <v>53476.121037680445</v>
      </c>
    </row>
    <row r="908" spans="1:21">
      <c r="A908">
        <v>134</v>
      </c>
      <c r="B908" t="s">
        <v>150</v>
      </c>
      <c r="C908" t="s">
        <v>336</v>
      </c>
      <c r="D908">
        <v>5</v>
      </c>
      <c r="E908" s="6">
        <v>54401.802000000003</v>
      </c>
      <c r="F908">
        <v>2016</v>
      </c>
      <c r="G908" s="6">
        <v>65.385999999999996</v>
      </c>
      <c r="H908" s="6">
        <v>2.9027342796325684</v>
      </c>
      <c r="I908" s="7">
        <v>1.66885578632355</v>
      </c>
      <c r="J908" s="8">
        <v>6.7872007546296285</v>
      </c>
      <c r="K908" s="9">
        <v>38.400203341788782</v>
      </c>
      <c r="L908" s="8">
        <v>15.885595604977475</v>
      </c>
      <c r="M908" s="8">
        <v>15.742324192017207</v>
      </c>
      <c r="N908" s="10">
        <v>1.0091010330630161</v>
      </c>
      <c r="O908" s="10" t="s">
        <v>1940</v>
      </c>
      <c r="P908" s="14">
        <v>22.073274773484986</v>
      </c>
      <c r="Q908" s="45">
        <v>1</v>
      </c>
      <c r="R908" s="7">
        <v>3.3393340025184766</v>
      </c>
      <c r="S908" s="7"/>
      <c r="T908" s="7"/>
      <c r="U908" s="35">
        <v>2380.251953125</v>
      </c>
    </row>
    <row r="909" spans="1:21">
      <c r="A909">
        <v>135</v>
      </c>
      <c r="B909" t="s">
        <v>102</v>
      </c>
      <c r="C909" t="s">
        <v>288</v>
      </c>
      <c r="D909">
        <v>5</v>
      </c>
      <c r="E909" s="6">
        <v>18700.106</v>
      </c>
      <c r="F909">
        <v>2016</v>
      </c>
      <c r="G909" s="6">
        <v>58.731000000000002</v>
      </c>
      <c r="H909" s="6">
        <v>4.0160279273986816</v>
      </c>
      <c r="I909" s="7">
        <v>3.63232398033142</v>
      </c>
      <c r="J909" s="8">
        <v>7.9004944023957417</v>
      </c>
      <c r="K909" s="9">
        <v>40.149461442085418</v>
      </c>
      <c r="L909" s="8">
        <v>17.634853705274111</v>
      </c>
      <c r="M909" s="8">
        <v>17.705792386025077</v>
      </c>
      <c r="N909" s="10">
        <v>0.99599347607809086</v>
      </c>
      <c r="O909" s="10" t="s">
        <v>1941</v>
      </c>
      <c r="P909" s="14">
        <v>21.786557490024133</v>
      </c>
      <c r="Q909" s="45">
        <v>2</v>
      </c>
      <c r="R909" s="7">
        <v>3.3393340025184766</v>
      </c>
      <c r="S909" s="7"/>
      <c r="T909" s="7"/>
      <c r="U909" s="35">
        <v>2112.1870754706315</v>
      </c>
    </row>
    <row r="910" spans="1:21">
      <c r="A910">
        <v>136</v>
      </c>
      <c r="B910" t="s">
        <v>71</v>
      </c>
      <c r="C910" t="s">
        <v>257</v>
      </c>
      <c r="D910">
        <v>5</v>
      </c>
      <c r="E910" s="6">
        <v>11930.985000000001</v>
      </c>
      <c r="F910">
        <v>2016</v>
      </c>
      <c r="G910" s="6">
        <v>58.762999999999998</v>
      </c>
      <c r="H910" s="6">
        <v>3.6028547286987305</v>
      </c>
      <c r="I910" s="7">
        <v>1.6675996780395499</v>
      </c>
      <c r="J910" s="8">
        <v>7.4873212036957906</v>
      </c>
      <c r="K910" s="9">
        <v>38.07049143719162</v>
      </c>
      <c r="L910" s="8">
        <v>15.555883700380313</v>
      </c>
      <c r="M910" s="8">
        <v>15.741068083733207</v>
      </c>
      <c r="N910" s="10">
        <v>0.98823558970917202</v>
      </c>
      <c r="O910" s="10" t="s">
        <v>1942</v>
      </c>
      <c r="P910" s="14">
        <v>21.616859955414707</v>
      </c>
      <c r="Q910" s="45">
        <v>1</v>
      </c>
      <c r="R910" s="7">
        <v>3.3393340025184766</v>
      </c>
      <c r="S910" s="7"/>
      <c r="T910" s="7"/>
      <c r="U910" s="35">
        <v>2217.1093069538902</v>
      </c>
    </row>
    <row r="911" spans="1:21">
      <c r="A911">
        <v>137</v>
      </c>
      <c r="B911" t="s">
        <v>34</v>
      </c>
      <c r="C911" t="s">
        <v>220</v>
      </c>
      <c r="D911">
        <v>5</v>
      </c>
      <c r="E911" s="6">
        <v>2352.4160000000002</v>
      </c>
      <c r="F911">
        <v>2016</v>
      </c>
      <c r="G911" s="6">
        <v>65.463999999999999</v>
      </c>
      <c r="H911" s="6">
        <v>3.498936653137207</v>
      </c>
      <c r="I911" s="7">
        <v>11.2796583175659</v>
      </c>
      <c r="J911" s="8">
        <v>7.3834031281342671</v>
      </c>
      <c r="K911" s="9">
        <v>41.823192247469493</v>
      </c>
      <c r="L911" s="8">
        <v>19.308584510658186</v>
      </c>
      <c r="M911" s="8">
        <v>25.353126723259557</v>
      </c>
      <c r="N911" s="10">
        <v>0.76158592671506808</v>
      </c>
      <c r="O911" s="10" t="s">
        <v>1943</v>
      </c>
      <c r="P911" s="14">
        <v>16.659080580835266</v>
      </c>
      <c r="Q911" s="45">
        <v>3</v>
      </c>
      <c r="R911" s="7">
        <v>3.3393340025184766</v>
      </c>
      <c r="S911" s="7"/>
      <c r="T911" s="7"/>
      <c r="U911" s="35">
        <v>14373.519936660388</v>
      </c>
    </row>
    <row r="912" spans="1:21">
      <c r="A912">
        <v>138</v>
      </c>
      <c r="B912" t="s">
        <v>94</v>
      </c>
      <c r="C912" t="s">
        <v>280</v>
      </c>
      <c r="D912">
        <v>5</v>
      </c>
      <c r="E912" s="6">
        <v>2143.8719999999998</v>
      </c>
      <c r="F912">
        <v>2016</v>
      </c>
      <c r="G912" s="6">
        <v>52.264000000000003</v>
      </c>
      <c r="H912" s="6">
        <v>3.8082048892974854</v>
      </c>
      <c r="I912" s="7">
        <v>2.89452052116394</v>
      </c>
      <c r="J912" s="8">
        <v>7.6926713642945455</v>
      </c>
      <c r="K912" s="9">
        <v>34.788674638930956</v>
      </c>
      <c r="L912" s="8">
        <v>12.27406690211965</v>
      </c>
      <c r="M912" s="8">
        <v>16.967988926857597</v>
      </c>
      <c r="N912" s="10">
        <v>0.72336603677833478</v>
      </c>
      <c r="O912" s="10" t="s">
        <v>1944</v>
      </c>
      <c r="P912" s="14">
        <v>15.823051179671046</v>
      </c>
      <c r="Q912" s="45">
        <v>1</v>
      </c>
      <c r="R912" s="7">
        <v>3.3393340025184766</v>
      </c>
      <c r="S912" s="7"/>
      <c r="T912" s="7"/>
      <c r="U912" s="35">
        <v>2688.1345986965321</v>
      </c>
    </row>
    <row r="913" spans="1:21">
      <c r="A913">
        <v>139</v>
      </c>
      <c r="B913" t="s">
        <v>43</v>
      </c>
      <c r="C913" t="s">
        <v>229</v>
      </c>
      <c r="D913">
        <v>5</v>
      </c>
      <c r="E913" s="6">
        <v>14592.584999999999</v>
      </c>
      <c r="F913">
        <v>2016</v>
      </c>
      <c r="G913" s="6">
        <v>52.082999999999998</v>
      </c>
      <c r="H913" s="6">
        <v>4.0293502807617188</v>
      </c>
      <c r="I913" s="7">
        <v>4.2158708572387704</v>
      </c>
      <c r="J913" s="8">
        <v>7.9138167557587789</v>
      </c>
      <c r="K913" s="9">
        <v>35.66482033979085</v>
      </c>
      <c r="L913" s="8">
        <v>13.150212602979543</v>
      </c>
      <c r="M913" s="8">
        <v>18.289339262932426</v>
      </c>
      <c r="N913" s="10">
        <v>0.7190097145625971</v>
      </c>
      <c r="O913" s="10" t="s">
        <v>1945</v>
      </c>
      <c r="P913" s="14">
        <v>15.727760129400355</v>
      </c>
      <c r="Q913" s="45">
        <v>2</v>
      </c>
      <c r="R913" s="7">
        <v>3.3393340025184766</v>
      </c>
      <c r="S913" s="7"/>
      <c r="T913" s="7"/>
      <c r="U913" s="35">
        <v>1683.4780884835823</v>
      </c>
    </row>
    <row r="914" spans="1:21">
      <c r="A914">
        <v>140</v>
      </c>
      <c r="B914" t="s">
        <v>42</v>
      </c>
      <c r="C914" t="s">
        <v>228</v>
      </c>
      <c r="D914">
        <v>5</v>
      </c>
      <c r="E914" s="6">
        <v>4904.1769999999997</v>
      </c>
      <c r="F914">
        <v>2016</v>
      </c>
      <c r="G914" s="6">
        <v>53.46</v>
      </c>
      <c r="H914" s="6">
        <v>2.6930611133575439</v>
      </c>
      <c r="I914" s="7">
        <v>1.9978277683258101</v>
      </c>
      <c r="J914" s="8">
        <v>6.577527588354604</v>
      </c>
      <c r="K914" s="9">
        <v>30.426338431591635</v>
      </c>
      <c r="L914" s="8">
        <v>7.9117306947803279</v>
      </c>
      <c r="M914" s="8">
        <v>16.071296174019466</v>
      </c>
      <c r="N914" s="10">
        <v>0.49228952096410694</v>
      </c>
      <c r="O914" s="10" t="s">
        <v>1946</v>
      </c>
      <c r="P914" s="14">
        <v>10.768437954487204</v>
      </c>
      <c r="Q914" s="45">
        <v>1</v>
      </c>
      <c r="R914" s="7">
        <v>3.3393340025184766</v>
      </c>
      <c r="S914" s="7"/>
      <c r="T914" s="7"/>
      <c r="U914" s="35">
        <v>818.3959952764053</v>
      </c>
    </row>
    <row r="915" spans="1:21">
      <c r="A915" t="s">
        <v>693</v>
      </c>
      <c r="B915" t="s">
        <v>38</v>
      </c>
      <c r="C915" t="s">
        <v>224</v>
      </c>
      <c r="D915">
        <v>5</v>
      </c>
      <c r="E915" s="6">
        <v>10727.147999999999</v>
      </c>
      <c r="F915">
        <v>2015</v>
      </c>
      <c r="G915" s="6">
        <v>60.216999999999999</v>
      </c>
      <c r="H915" s="6" t="s">
        <v>693</v>
      </c>
      <c r="I915" s="7">
        <v>0.623895943164825</v>
      </c>
      <c r="J915" s="8" t="s">
        <v>693</v>
      </c>
      <c r="K915" s="9" t="s">
        <v>693</v>
      </c>
      <c r="L915" s="8" t="s">
        <v>693</v>
      </c>
      <c r="M915" s="8">
        <v>14.697364348858482</v>
      </c>
      <c r="N915" s="10" t="s">
        <v>693</v>
      </c>
      <c r="O915" s="10" t="s">
        <v>1947</v>
      </c>
      <c r="P915" s="14" t="s">
        <v>693</v>
      </c>
      <c r="Q915" s="45">
        <v>1</v>
      </c>
      <c r="R915" s="7">
        <v>3.3783976949066226</v>
      </c>
      <c r="S915" s="7"/>
      <c r="T915" s="7"/>
      <c r="U915" s="35">
        <v>781.57928725715226</v>
      </c>
    </row>
    <row r="916" spans="1:21">
      <c r="A916" t="s">
        <v>693</v>
      </c>
      <c r="B916" t="s">
        <v>42</v>
      </c>
      <c r="C916" t="s">
        <v>228</v>
      </c>
      <c r="D916">
        <v>5</v>
      </c>
      <c r="E916" s="6">
        <v>4819.3329999999996</v>
      </c>
      <c r="F916">
        <v>2015</v>
      </c>
      <c r="G916" s="6">
        <v>52.792999999999999</v>
      </c>
      <c r="H916" s="6" t="s">
        <v>693</v>
      </c>
      <c r="I916" s="7">
        <v>1.92267429828644</v>
      </c>
      <c r="J916" s="8" t="s">
        <v>693</v>
      </c>
      <c r="K916" s="9" t="s">
        <v>693</v>
      </c>
      <c r="L916" s="8" t="s">
        <v>693</v>
      </c>
      <c r="M916" s="8">
        <v>15.996142703980096</v>
      </c>
      <c r="N916" s="10" t="s">
        <v>693</v>
      </c>
      <c r="O916" s="10" t="s">
        <v>1948</v>
      </c>
      <c r="P916" s="14" t="s">
        <v>693</v>
      </c>
      <c r="Q916" s="45">
        <v>1</v>
      </c>
      <c r="R916" s="7">
        <v>3.3783976949066226</v>
      </c>
      <c r="S916" s="7"/>
      <c r="T916" s="7"/>
      <c r="U916" s="35">
        <v>795.03701867803295</v>
      </c>
    </row>
    <row r="917" spans="1:21">
      <c r="A917" t="s">
        <v>693</v>
      </c>
      <c r="B917" t="s">
        <v>47</v>
      </c>
      <c r="C917" t="s">
        <v>233</v>
      </c>
      <c r="D917">
        <v>5</v>
      </c>
      <c r="E917" s="6">
        <v>730.21600000000001</v>
      </c>
      <c r="F917">
        <v>2015</v>
      </c>
      <c r="G917" s="6">
        <v>62.896000000000001</v>
      </c>
      <c r="H917" s="6" t="s">
        <v>693</v>
      </c>
      <c r="I917" s="7" t="s">
        <v>693</v>
      </c>
      <c r="J917" s="8" t="s">
        <v>693</v>
      </c>
      <c r="K917" s="9" t="s">
        <v>693</v>
      </c>
      <c r="L917" s="8" t="s">
        <v>693</v>
      </c>
      <c r="M917" s="8" t="s">
        <v>693</v>
      </c>
      <c r="N917" s="10" t="s">
        <v>693</v>
      </c>
      <c r="O917" s="10" t="s">
        <v>1949</v>
      </c>
      <c r="P917" s="14" t="s">
        <v>693</v>
      </c>
      <c r="Q917" s="45">
        <v>3</v>
      </c>
      <c r="R917" s="7">
        <v>3.3783976949066226</v>
      </c>
      <c r="S917" s="7"/>
      <c r="T917" s="7"/>
      <c r="U917" s="35">
        <v>3150.8776237969209</v>
      </c>
    </row>
    <row r="918" spans="1:21">
      <c r="A918" t="s">
        <v>693</v>
      </c>
      <c r="B918" t="s">
        <v>61</v>
      </c>
      <c r="C918" t="s">
        <v>247</v>
      </c>
      <c r="D918">
        <v>5</v>
      </c>
      <c r="E918" s="6">
        <v>1133.9359999999999</v>
      </c>
      <c r="F918">
        <v>2015</v>
      </c>
      <c r="G918" s="6">
        <v>55.018999999999998</v>
      </c>
      <c r="H918" s="6" t="s">
        <v>693</v>
      </c>
      <c r="I918" s="7">
        <v>5.6296558380126998</v>
      </c>
      <c r="J918" s="8" t="s">
        <v>693</v>
      </c>
      <c r="K918" s="9" t="s">
        <v>693</v>
      </c>
      <c r="L918" s="8" t="s">
        <v>693</v>
      </c>
      <c r="M918" s="8">
        <v>19.703124243706355</v>
      </c>
      <c r="N918" s="10" t="s">
        <v>693</v>
      </c>
      <c r="O918" s="10" t="s">
        <v>1950</v>
      </c>
      <c r="P918" s="14" t="s">
        <v>693</v>
      </c>
      <c r="Q918" s="45">
        <v>2</v>
      </c>
      <c r="R918" s="7">
        <v>3.3783976949066226</v>
      </c>
      <c r="S918" s="7"/>
      <c r="T918" s="7"/>
      <c r="U918" s="35">
        <v>8088.7344748387013</v>
      </c>
    </row>
    <row r="919" spans="1:21">
      <c r="A919" t="s">
        <v>693</v>
      </c>
      <c r="B919" t="s">
        <v>84</v>
      </c>
      <c r="C919" t="s">
        <v>270</v>
      </c>
      <c r="D919">
        <v>1</v>
      </c>
      <c r="E919" s="6">
        <v>2794.4450000000002</v>
      </c>
      <c r="F919">
        <v>2015</v>
      </c>
      <c r="G919" s="6">
        <v>72.394000000000005</v>
      </c>
      <c r="H919" s="6" t="s">
        <v>693</v>
      </c>
      <c r="I919" s="7">
        <v>4.2124552726745597</v>
      </c>
      <c r="J919" s="8" t="s">
        <v>693</v>
      </c>
      <c r="K919" s="9" t="s">
        <v>693</v>
      </c>
      <c r="L919" s="8" t="s">
        <v>693</v>
      </c>
      <c r="M919" s="8">
        <v>18.285923678368217</v>
      </c>
      <c r="N919" s="10" t="s">
        <v>693</v>
      </c>
      <c r="O919" s="10" t="s">
        <v>1951</v>
      </c>
      <c r="P919" s="14" t="s">
        <v>693</v>
      </c>
      <c r="Q919" s="45">
        <v>2</v>
      </c>
      <c r="R919" s="7">
        <v>3.3783976949066226</v>
      </c>
      <c r="S919" s="7"/>
      <c r="T919" s="7"/>
      <c r="U919" s="35">
        <v>9800.5068501915484</v>
      </c>
    </row>
    <row r="920" spans="1:21">
      <c r="A920" t="s">
        <v>693</v>
      </c>
      <c r="B920" t="s">
        <v>91</v>
      </c>
      <c r="C920" t="s">
        <v>277</v>
      </c>
      <c r="D920">
        <v>8</v>
      </c>
      <c r="E920" s="6">
        <v>6787.4189999999999</v>
      </c>
      <c r="F920">
        <v>2015</v>
      </c>
      <c r="G920" s="6">
        <v>66.67</v>
      </c>
      <c r="H920" s="6" t="s">
        <v>693</v>
      </c>
      <c r="I920" s="7">
        <v>2.89632987976074</v>
      </c>
      <c r="J920" s="8" t="s">
        <v>693</v>
      </c>
      <c r="K920" s="9" t="s">
        <v>693</v>
      </c>
      <c r="L920" s="8" t="s">
        <v>693</v>
      </c>
      <c r="M920" s="8">
        <v>16.969798285454395</v>
      </c>
      <c r="N920" s="10" t="s">
        <v>693</v>
      </c>
      <c r="O920" s="10" t="s">
        <v>1952</v>
      </c>
      <c r="P920" s="14" t="s">
        <v>693</v>
      </c>
      <c r="Q920" s="45">
        <v>1</v>
      </c>
      <c r="R920" s="7">
        <v>3.3783976949066226</v>
      </c>
      <c r="S920" s="7"/>
      <c r="T920" s="7"/>
      <c r="U920" s="35">
        <v>6499.0729317820023</v>
      </c>
    </row>
    <row r="921" spans="1:21">
      <c r="A921" t="s">
        <v>693</v>
      </c>
      <c r="B921" t="s">
        <v>94</v>
      </c>
      <c r="C921" t="s">
        <v>280</v>
      </c>
      <c r="D921">
        <v>5</v>
      </c>
      <c r="E921" s="6">
        <v>2118.5210000000002</v>
      </c>
      <c r="F921">
        <v>2015</v>
      </c>
      <c r="G921" s="6">
        <v>51.100999999999999</v>
      </c>
      <c r="H921" s="6" t="s">
        <v>693</v>
      </c>
      <c r="I921" s="7">
        <v>2.9230649471282999</v>
      </c>
      <c r="J921" s="8" t="s">
        <v>693</v>
      </c>
      <c r="K921" s="9" t="s">
        <v>693</v>
      </c>
      <c r="L921" s="8" t="s">
        <v>693</v>
      </c>
      <c r="M921" s="8">
        <v>16.996533352821956</v>
      </c>
      <c r="N921" s="10" t="s">
        <v>693</v>
      </c>
      <c r="O921" s="10" t="s">
        <v>1953</v>
      </c>
      <c r="P921" s="14" t="s">
        <v>693</v>
      </c>
      <c r="Q921" s="45">
        <v>1</v>
      </c>
      <c r="R921" s="7">
        <v>3.3783976949066226</v>
      </c>
      <c r="S921" s="7"/>
      <c r="T921" s="7"/>
      <c r="U921" s="35">
        <v>2625.637083459108</v>
      </c>
    </row>
    <row r="922" spans="1:21">
      <c r="A922" t="s">
        <v>693</v>
      </c>
      <c r="B922" t="s">
        <v>113</v>
      </c>
      <c r="C922" t="s">
        <v>299</v>
      </c>
      <c r="D922">
        <v>5</v>
      </c>
      <c r="E922" s="6">
        <v>2282.7040000000002</v>
      </c>
      <c r="F922">
        <v>2015</v>
      </c>
      <c r="G922" s="6">
        <v>60.7</v>
      </c>
      <c r="H922" s="6" t="s">
        <v>693</v>
      </c>
      <c r="I922" s="7">
        <v>6.6143269538879403</v>
      </c>
      <c r="J922" s="8" t="s">
        <v>693</v>
      </c>
      <c r="K922" s="9" t="s">
        <v>693</v>
      </c>
      <c r="L922" s="8" t="s">
        <v>693</v>
      </c>
      <c r="M922" s="8">
        <v>20.687795359581596</v>
      </c>
      <c r="N922" s="10" t="s">
        <v>693</v>
      </c>
      <c r="O922" s="10" t="s">
        <v>1954</v>
      </c>
      <c r="P922" s="14" t="s">
        <v>693</v>
      </c>
      <c r="Q922" s="45">
        <v>2</v>
      </c>
      <c r="R922" s="7">
        <v>3.3783976949066226</v>
      </c>
      <c r="S922" s="7"/>
      <c r="T922" s="7"/>
      <c r="U922" s="35">
        <v>10813.226631764923</v>
      </c>
    </row>
    <row r="923" spans="1:21">
      <c r="A923" t="s">
        <v>693</v>
      </c>
      <c r="B923" t="s">
        <v>123</v>
      </c>
      <c r="C923" t="s">
        <v>309</v>
      </c>
      <c r="D923">
        <v>4</v>
      </c>
      <c r="E923" s="6">
        <v>4484.6139999999996</v>
      </c>
      <c r="F923">
        <v>2015</v>
      </c>
      <c r="G923" s="6">
        <v>74.406000000000006</v>
      </c>
      <c r="H923" s="6">
        <v>4.6952390670776367</v>
      </c>
      <c r="I923" s="7" t="s">
        <v>693</v>
      </c>
      <c r="J923" s="8">
        <v>8.5797055420746968</v>
      </c>
      <c r="K923" s="9">
        <v>55.238057746589881</v>
      </c>
      <c r="L923" s="8">
        <v>32.723450009778574</v>
      </c>
      <c r="M923" s="8" t="s">
        <v>693</v>
      </c>
      <c r="N923" s="10" t="s">
        <v>693</v>
      </c>
      <c r="O923" s="10" t="s">
        <v>1955</v>
      </c>
      <c r="P923" s="14" t="s">
        <v>693</v>
      </c>
      <c r="Q923" s="45">
        <v>3</v>
      </c>
      <c r="R923" s="7">
        <v>3.3783976949066226</v>
      </c>
      <c r="S923" s="7"/>
      <c r="T923" s="7"/>
      <c r="U923" s="35">
        <v>18402.847535702007</v>
      </c>
    </row>
    <row r="924" spans="1:21">
      <c r="A924" t="s">
        <v>693</v>
      </c>
      <c r="B924" t="s">
        <v>145</v>
      </c>
      <c r="C924" t="s">
        <v>331</v>
      </c>
      <c r="D924">
        <v>5</v>
      </c>
      <c r="E924" s="6">
        <v>38171.178</v>
      </c>
      <c r="F924">
        <v>2015</v>
      </c>
      <c r="G924" s="6">
        <v>64.659000000000006</v>
      </c>
      <c r="H924" s="6" t="s">
        <v>693</v>
      </c>
      <c r="I924" s="7">
        <v>0.89294928312301602</v>
      </c>
      <c r="J924" s="8" t="s">
        <v>693</v>
      </c>
      <c r="K924" s="9" t="s">
        <v>693</v>
      </c>
      <c r="L924" s="8" t="s">
        <v>693</v>
      </c>
      <c r="M924" s="8">
        <v>14.966417688816673</v>
      </c>
      <c r="N924" s="10" t="s">
        <v>693</v>
      </c>
      <c r="O924" s="10" t="s">
        <v>1956</v>
      </c>
      <c r="P924" s="14" t="s">
        <v>693</v>
      </c>
      <c r="Q924" s="45">
        <v>1</v>
      </c>
      <c r="R924" s="7">
        <v>3.3783976949066226</v>
      </c>
      <c r="S924" s="7"/>
      <c r="T924" s="7"/>
      <c r="U924" s="35">
        <v>4718.9189453125</v>
      </c>
    </row>
    <row r="925" spans="1:21">
      <c r="A925" t="s">
        <v>693</v>
      </c>
      <c r="B925" t="s">
        <v>153</v>
      </c>
      <c r="C925" t="s">
        <v>339</v>
      </c>
      <c r="D925">
        <v>1</v>
      </c>
      <c r="E925" s="6">
        <v>1460.1769999999999</v>
      </c>
      <c r="F925">
        <v>2015</v>
      </c>
      <c r="G925" s="6">
        <v>74.503</v>
      </c>
      <c r="H925" s="6" t="s">
        <v>693</v>
      </c>
      <c r="I925" s="7">
        <v>22.290422439575199</v>
      </c>
      <c r="J925" s="8" t="s">
        <v>693</v>
      </c>
      <c r="K925" s="9" t="s">
        <v>693</v>
      </c>
      <c r="L925" s="8" t="s">
        <v>693</v>
      </c>
      <c r="M925" s="8">
        <v>36.363890845268855</v>
      </c>
      <c r="N925" s="10" t="s">
        <v>693</v>
      </c>
      <c r="O925" s="10" t="s">
        <v>1957</v>
      </c>
      <c r="P925" s="14" t="s">
        <v>693</v>
      </c>
      <c r="Q925" s="45">
        <v>3</v>
      </c>
      <c r="R925" s="7">
        <v>3.3783976949066226</v>
      </c>
      <c r="S925" s="7"/>
      <c r="T925" s="7"/>
      <c r="U925" s="35">
        <v>29876.980723838456</v>
      </c>
    </row>
    <row r="926" spans="1:21">
      <c r="A926">
        <v>1</v>
      </c>
      <c r="B926" t="s">
        <v>50</v>
      </c>
      <c r="C926" t="s">
        <v>236</v>
      </c>
      <c r="D926">
        <v>1</v>
      </c>
      <c r="E926" s="6">
        <v>4895.2420000000002</v>
      </c>
      <c r="F926">
        <v>2015</v>
      </c>
      <c r="G926" s="6">
        <v>79.085999999999999</v>
      </c>
      <c r="H926" s="6">
        <v>6.8540043830871582</v>
      </c>
      <c r="I926" s="7">
        <v>4.2218208312988299</v>
      </c>
      <c r="J926" s="8">
        <v>10.738470858084218</v>
      </c>
      <c r="K926" s="9">
        <v>73.485239196736345</v>
      </c>
      <c r="L926" s="8">
        <v>50.970631459925038</v>
      </c>
      <c r="M926" s="8">
        <v>18.295289236992488</v>
      </c>
      <c r="N926" s="10">
        <v>2.7859975756417152</v>
      </c>
      <c r="O926" s="10" t="s">
        <v>1958</v>
      </c>
      <c r="P926" s="14">
        <v>61.07817517617422</v>
      </c>
      <c r="Q926" s="45">
        <v>2</v>
      </c>
      <c r="R926" s="7">
        <v>3.3783976949066226</v>
      </c>
      <c r="S926" s="7"/>
      <c r="T926" s="7"/>
      <c r="U926" s="35">
        <v>18956.191932297879</v>
      </c>
    </row>
    <row r="927" spans="1:21">
      <c r="A927">
        <v>2</v>
      </c>
      <c r="B927" t="s">
        <v>70</v>
      </c>
      <c r="C927" t="s">
        <v>256</v>
      </c>
      <c r="D927">
        <v>1</v>
      </c>
      <c r="E927" s="6">
        <v>16001.107</v>
      </c>
      <c r="F927">
        <v>2015</v>
      </c>
      <c r="G927" s="6">
        <v>72.102999999999994</v>
      </c>
      <c r="H927" s="6">
        <v>6.4649868011474609</v>
      </c>
      <c r="I927" s="7">
        <v>2.17565822601318</v>
      </c>
      <c r="J927" s="8">
        <v>10.349453276144521</v>
      </c>
      <c r="K927" s="9">
        <v>64.56970494907975</v>
      </c>
      <c r="L927" s="8">
        <v>42.055097212268443</v>
      </c>
      <c r="M927" s="8">
        <v>16.249126631706837</v>
      </c>
      <c r="N927" s="10">
        <v>2.5881450840691063</v>
      </c>
      <c r="O927" s="10" t="s">
        <v>1959</v>
      </c>
      <c r="P927" s="14">
        <v>56.740601717758395</v>
      </c>
      <c r="Q927" s="45">
        <v>1</v>
      </c>
      <c r="R927" s="7">
        <v>3.3783976949066226</v>
      </c>
      <c r="S927" s="7"/>
      <c r="T927" s="7"/>
      <c r="U927" s="35">
        <v>8125.6555339164697</v>
      </c>
    </row>
    <row r="928" spans="1:21">
      <c r="A928">
        <v>3</v>
      </c>
      <c r="B928" t="s">
        <v>46</v>
      </c>
      <c r="C928" t="s">
        <v>232</v>
      </c>
      <c r="D928">
        <v>1</v>
      </c>
      <c r="E928" s="6">
        <v>47119.728000000003</v>
      </c>
      <c r="F928">
        <v>2015</v>
      </c>
      <c r="G928" s="6">
        <v>76.257000000000005</v>
      </c>
      <c r="H928" s="6">
        <v>6.3875718116760254</v>
      </c>
      <c r="I928" s="7">
        <v>3.6383330821990998</v>
      </c>
      <c r="J928" s="8">
        <v>10.272038286673085</v>
      </c>
      <c r="K928" s="9">
        <v>67.778882499784302</v>
      </c>
      <c r="L928" s="8">
        <v>45.264274762972995</v>
      </c>
      <c r="M928" s="8">
        <v>17.711801487892757</v>
      </c>
      <c r="N928" s="10">
        <v>2.5555997109562378</v>
      </c>
      <c r="O928" s="10" t="s">
        <v>1960</v>
      </c>
      <c r="P928" s="14">
        <v>56.027100737879088</v>
      </c>
      <c r="Q928" s="45">
        <v>2</v>
      </c>
      <c r="R928" s="7">
        <v>3.3783976949066226</v>
      </c>
      <c r="S928" s="7"/>
      <c r="T928" s="7"/>
      <c r="U928" s="35">
        <v>14215.688252106822</v>
      </c>
    </row>
    <row r="929" spans="1:21">
      <c r="A929">
        <v>4</v>
      </c>
      <c r="B929" t="s">
        <v>124</v>
      </c>
      <c r="C929" t="s">
        <v>310</v>
      </c>
      <c r="D929">
        <v>1</v>
      </c>
      <c r="E929" s="6">
        <v>3957.0990000000002</v>
      </c>
      <c r="F929">
        <v>2015</v>
      </c>
      <c r="G929" s="6">
        <v>77.468000000000004</v>
      </c>
      <c r="H929" s="6">
        <v>6.6055502891540527</v>
      </c>
      <c r="I929" s="7">
        <v>5.3764781951904297</v>
      </c>
      <c r="J929" s="8">
        <v>10.490016764151113</v>
      </c>
      <c r="K929" s="9">
        <v>70.316393035171458</v>
      </c>
      <c r="L929" s="8">
        <v>47.801785298360151</v>
      </c>
      <c r="M929" s="8">
        <v>19.449946600884086</v>
      </c>
      <c r="N929" s="10">
        <v>2.4576820841342233</v>
      </c>
      <c r="O929" s="10" t="s">
        <v>1961</v>
      </c>
      <c r="P929" s="14">
        <v>53.88042623386675</v>
      </c>
      <c r="Q929" s="45">
        <v>2</v>
      </c>
      <c r="R929" s="7">
        <v>3.3783976949066226</v>
      </c>
      <c r="S929" s="7"/>
      <c r="T929" s="7"/>
      <c r="U929" s="35">
        <v>29551.366758920198</v>
      </c>
    </row>
    <row r="930" spans="1:21">
      <c r="A930">
        <v>5</v>
      </c>
      <c r="B930" t="s">
        <v>107</v>
      </c>
      <c r="C930" t="s">
        <v>293</v>
      </c>
      <c r="D930">
        <v>7</v>
      </c>
      <c r="E930" s="6">
        <v>3277.3879999999999</v>
      </c>
      <c r="F930">
        <v>2015</v>
      </c>
      <c r="G930" s="6">
        <v>69.239999999999995</v>
      </c>
      <c r="H930" s="6">
        <v>6.0174722671508789</v>
      </c>
      <c r="I930" s="7">
        <v>1.1113975048065201</v>
      </c>
      <c r="J930" s="8">
        <v>9.901938742147939</v>
      </c>
      <c r="K930" s="9">
        <v>59.324673036581515</v>
      </c>
      <c r="L930" s="8">
        <v>36.810065299770208</v>
      </c>
      <c r="M930" s="8">
        <v>15.184865910500177</v>
      </c>
      <c r="N930" s="10">
        <v>2.4241284392453166</v>
      </c>
      <c r="O930" s="10" t="s">
        <v>1962</v>
      </c>
      <c r="P930" s="14">
        <v>53.144820640293418</v>
      </c>
      <c r="Q930" s="45">
        <v>1</v>
      </c>
      <c r="R930" s="7">
        <v>3.3783976949066226</v>
      </c>
      <c r="S930" s="7"/>
      <c r="T930" s="7"/>
      <c r="U930" s="35">
        <v>10216.370884105085</v>
      </c>
    </row>
    <row r="931" spans="1:21">
      <c r="A931">
        <v>6</v>
      </c>
      <c r="B931" t="s">
        <v>146</v>
      </c>
      <c r="C931" t="s">
        <v>332</v>
      </c>
      <c r="D931">
        <v>3</v>
      </c>
      <c r="E931" s="6">
        <v>9849.3490000000002</v>
      </c>
      <c r="F931">
        <v>2015</v>
      </c>
      <c r="G931" s="6">
        <v>82.183000000000007</v>
      </c>
      <c r="H931" s="6">
        <v>7.2889223098754883</v>
      </c>
      <c r="I931" s="7">
        <v>9.4893751144409197</v>
      </c>
      <c r="J931" s="8">
        <v>11.173388784872548</v>
      </c>
      <c r="K931" s="9">
        <v>79.45568206323378</v>
      </c>
      <c r="L931" s="8">
        <v>56.941074326422473</v>
      </c>
      <c r="M931" s="8">
        <v>23.562843520134578</v>
      </c>
      <c r="N931" s="10">
        <v>2.4165620875836149</v>
      </c>
      <c r="O931" s="10" t="s">
        <v>1963</v>
      </c>
      <c r="P931" s="14">
        <v>52.97894147504271</v>
      </c>
      <c r="Q931" s="45">
        <v>3</v>
      </c>
      <c r="R931" s="7">
        <v>3.3783976949066226</v>
      </c>
      <c r="S931" s="7"/>
      <c r="T931" s="7"/>
      <c r="U931" s="35">
        <v>50928.962975552044</v>
      </c>
    </row>
    <row r="932" spans="1:21">
      <c r="A932">
        <v>7</v>
      </c>
      <c r="B932" t="s">
        <v>59</v>
      </c>
      <c r="C932" t="s">
        <v>245</v>
      </c>
      <c r="D932">
        <v>1</v>
      </c>
      <c r="E932" s="6">
        <v>6231.0659999999998</v>
      </c>
      <c r="F932">
        <v>2015</v>
      </c>
      <c r="G932" s="6">
        <v>71.813999999999993</v>
      </c>
      <c r="H932" s="6">
        <v>6.018496036529541</v>
      </c>
      <c r="I932" s="7">
        <v>2.1587784290313698</v>
      </c>
      <c r="J932" s="8">
        <v>9.9029625115266011</v>
      </c>
      <c r="K932" s="9">
        <v>61.536431970370337</v>
      </c>
      <c r="L932" s="8">
        <v>39.02182423355903</v>
      </c>
      <c r="M932" s="8">
        <v>16.232246834725025</v>
      </c>
      <c r="N932" s="10">
        <v>2.4039693722548092</v>
      </c>
      <c r="O932" s="10" t="s">
        <v>1964</v>
      </c>
      <c r="P932" s="14">
        <v>52.702867985416887</v>
      </c>
      <c r="Q932" s="45">
        <v>1</v>
      </c>
      <c r="R932" s="7">
        <v>3.3783976949066226</v>
      </c>
      <c r="S932" s="7"/>
      <c r="T932" s="7"/>
      <c r="U932" s="35">
        <v>8266.7225831773303</v>
      </c>
    </row>
    <row r="933" spans="1:21">
      <c r="A933">
        <v>8</v>
      </c>
      <c r="B933" t="s">
        <v>44</v>
      </c>
      <c r="C933" t="s">
        <v>230</v>
      </c>
      <c r="D933">
        <v>1</v>
      </c>
      <c r="E933" s="6">
        <v>17870.124</v>
      </c>
      <c r="F933">
        <v>2015</v>
      </c>
      <c r="G933" s="6">
        <v>79.745999999999995</v>
      </c>
      <c r="H933" s="6">
        <v>6.5327496528625488</v>
      </c>
      <c r="I933" s="7">
        <v>6.5006389617919904</v>
      </c>
      <c r="J933" s="8">
        <v>10.417216127859609</v>
      </c>
      <c r="K933" s="9">
        <v>71.881750029513825</v>
      </c>
      <c r="L933" s="8">
        <v>49.367142292702518</v>
      </c>
      <c r="M933" s="8">
        <v>20.574107367485645</v>
      </c>
      <c r="N933" s="10">
        <v>2.3994791808426177</v>
      </c>
      <c r="O933" s="10" t="s">
        <v>1965</v>
      </c>
      <c r="P933" s="14">
        <v>52.604428309788233</v>
      </c>
      <c r="Q933" s="45">
        <v>2</v>
      </c>
      <c r="R933" s="7">
        <v>3.3783976949066226</v>
      </c>
      <c r="S933" s="7"/>
      <c r="T933" s="7"/>
      <c r="U933" s="35">
        <v>24464.745662455338</v>
      </c>
    </row>
    <row r="934" spans="1:21">
      <c r="A934">
        <v>9</v>
      </c>
      <c r="B934" t="s">
        <v>164</v>
      </c>
      <c r="C934" t="s">
        <v>350</v>
      </c>
      <c r="D934">
        <v>8</v>
      </c>
      <c r="E934" s="6">
        <v>276.43799999999999</v>
      </c>
      <c r="F934">
        <v>2015</v>
      </c>
      <c r="G934" s="6">
        <v>69.513000000000005</v>
      </c>
      <c r="H934" s="6">
        <v>6.6328571428571435</v>
      </c>
      <c r="I934" s="7">
        <v>3.0372984409332302</v>
      </c>
      <c r="J934" s="8">
        <v>10.517323617854203</v>
      </c>
      <c r="K934" s="9">
        <v>63.260020474178901</v>
      </c>
      <c r="L934" s="8">
        <v>40.745412737367595</v>
      </c>
      <c r="M934" s="8">
        <v>17.110766846626888</v>
      </c>
      <c r="N934" s="10">
        <v>2.3812733293949297</v>
      </c>
      <c r="O934" s="10" t="s">
        <v>1966</v>
      </c>
      <c r="P934" s="14">
        <v>52.2052965252973</v>
      </c>
      <c r="Q934" s="45">
        <v>1</v>
      </c>
      <c r="R934" s="7">
        <v>3.3783976949066226</v>
      </c>
      <c r="S934" s="7"/>
      <c r="T934" s="7"/>
      <c r="U934" s="35">
        <v>2859.3992763052347</v>
      </c>
    </row>
    <row r="935" spans="1:21">
      <c r="A935">
        <v>10</v>
      </c>
      <c r="B935" t="s">
        <v>20</v>
      </c>
      <c r="C935" t="s">
        <v>206</v>
      </c>
      <c r="D935">
        <v>4</v>
      </c>
      <c r="E935" s="6">
        <v>39543.154000000002</v>
      </c>
      <c r="F935">
        <v>2015</v>
      </c>
      <c r="G935" s="6">
        <v>75.622</v>
      </c>
      <c r="H935" s="6">
        <v>5.8478760719299316</v>
      </c>
      <c r="I935" s="7">
        <v>3.2414746284484899</v>
      </c>
      <c r="J935" s="8">
        <v>9.7323425469269917</v>
      </c>
      <c r="K935" s="9">
        <v>63.683013218137312</v>
      </c>
      <c r="L935" s="8">
        <v>41.168405481326005</v>
      </c>
      <c r="M935" s="8">
        <v>17.314943034142146</v>
      </c>
      <c r="N935" s="10">
        <v>2.3776229237456254</v>
      </c>
      <c r="O935" s="10" t="s">
        <v>1967</v>
      </c>
      <c r="P935" s="14">
        <v>52.125267699119675</v>
      </c>
      <c r="Q935" s="45">
        <v>1</v>
      </c>
      <c r="R935" s="7">
        <v>3.3783976949066226</v>
      </c>
      <c r="S935" s="7"/>
      <c r="T935" s="7"/>
      <c r="U935" s="35">
        <v>11751.634119110116</v>
      </c>
    </row>
    <row r="936" spans="1:21">
      <c r="A936">
        <v>11</v>
      </c>
      <c r="B936" t="s">
        <v>117</v>
      </c>
      <c r="C936" t="s">
        <v>303</v>
      </c>
      <c r="D936">
        <v>1</v>
      </c>
      <c r="E936" s="6">
        <v>6298.598</v>
      </c>
      <c r="F936">
        <v>2015</v>
      </c>
      <c r="G936" s="6">
        <v>72.983000000000004</v>
      </c>
      <c r="H936" s="6">
        <v>5.9241127967834473</v>
      </c>
      <c r="I936" s="7">
        <v>2.7275128364563002</v>
      </c>
      <c r="J936" s="8">
        <v>9.8085792717805074</v>
      </c>
      <c r="K936" s="9">
        <v>61.942093079021618</v>
      </c>
      <c r="L936" s="8">
        <v>39.427485342210311</v>
      </c>
      <c r="M936" s="8">
        <v>16.800981242149955</v>
      </c>
      <c r="N936" s="10">
        <v>2.3467370610054279</v>
      </c>
      <c r="O936" s="10" t="s">
        <v>1968</v>
      </c>
      <c r="P936" s="14">
        <v>51.448148612080075</v>
      </c>
      <c r="Q936" s="45">
        <v>1</v>
      </c>
      <c r="R936" s="7">
        <v>3.3783976949066226</v>
      </c>
      <c r="S936" s="7"/>
      <c r="T936" s="7"/>
      <c r="U936" s="35">
        <v>5563.0339823649174</v>
      </c>
    </row>
    <row r="937" spans="1:21">
      <c r="A937">
        <v>12</v>
      </c>
      <c r="B937" t="s">
        <v>151</v>
      </c>
      <c r="C937" t="s">
        <v>337</v>
      </c>
      <c r="D937">
        <v>8</v>
      </c>
      <c r="E937" s="6">
        <v>70294.396999999997</v>
      </c>
      <c r="F937">
        <v>2015</v>
      </c>
      <c r="G937" s="6">
        <v>77.716999999999999</v>
      </c>
      <c r="H937" s="6">
        <v>6.2017626762390137</v>
      </c>
      <c r="I937" s="7">
        <v>5.2810554504394496</v>
      </c>
      <c r="J937" s="8">
        <v>10.086229151236074</v>
      </c>
      <c r="K937" s="9">
        <v>67.827048233590801</v>
      </c>
      <c r="L937" s="8">
        <v>45.312440496779494</v>
      </c>
      <c r="M937" s="8">
        <v>19.354523856133106</v>
      </c>
      <c r="N937" s="10">
        <v>2.3411808440030821</v>
      </c>
      <c r="O937" s="10" t="s">
        <v>1969</v>
      </c>
      <c r="P937" s="14">
        <v>51.326338170336264</v>
      </c>
      <c r="Q937" s="45">
        <v>2</v>
      </c>
      <c r="R937" s="7">
        <v>3.3783976949066226</v>
      </c>
      <c r="S937" s="7"/>
      <c r="T937" s="7"/>
      <c r="U937" s="35">
        <v>15919.369864262109</v>
      </c>
    </row>
    <row r="938" spans="1:21">
      <c r="A938">
        <v>13</v>
      </c>
      <c r="B938" t="s">
        <v>57</v>
      </c>
      <c r="C938" t="s">
        <v>243</v>
      </c>
      <c r="D938">
        <v>1</v>
      </c>
      <c r="E938" s="6">
        <v>16195.902</v>
      </c>
      <c r="F938">
        <v>2015</v>
      </c>
      <c r="G938" s="6">
        <v>76.789000000000001</v>
      </c>
      <c r="H938" s="6">
        <v>5.9640750885009766</v>
      </c>
      <c r="I938" s="7">
        <v>4.2982583045959499</v>
      </c>
      <c r="J938" s="8">
        <v>9.8485415634980367</v>
      </c>
      <c r="K938" s="9">
        <v>65.437845628496333</v>
      </c>
      <c r="L938" s="8">
        <v>42.923237891685027</v>
      </c>
      <c r="M938" s="8">
        <v>18.371726710289607</v>
      </c>
      <c r="N938" s="10">
        <v>2.3363747223414033</v>
      </c>
      <c r="O938" s="10" t="s">
        <v>1970</v>
      </c>
      <c r="P938" s="14">
        <v>51.220972270761706</v>
      </c>
      <c r="Q938" s="45">
        <v>2</v>
      </c>
      <c r="R938" s="7">
        <v>3.3783976949066226</v>
      </c>
      <c r="S938" s="7"/>
      <c r="T938" s="7"/>
      <c r="U938" s="35">
        <v>11908.215784299024</v>
      </c>
    </row>
    <row r="939" spans="1:21">
      <c r="A939">
        <v>14</v>
      </c>
      <c r="B939" t="s">
        <v>35</v>
      </c>
      <c r="C939" t="s">
        <v>221</v>
      </c>
      <c r="D939">
        <v>1</v>
      </c>
      <c r="E939" s="6">
        <v>205188.20499999999</v>
      </c>
      <c r="F939">
        <v>2015</v>
      </c>
      <c r="G939" s="6">
        <v>74.331999999999994</v>
      </c>
      <c r="H939" s="6">
        <v>6.5468969345092773</v>
      </c>
      <c r="I939" s="7">
        <v>5.0639667510986301</v>
      </c>
      <c r="J939" s="8">
        <v>10.431363409506337</v>
      </c>
      <c r="K939" s="9">
        <v>67.092651073090337</v>
      </c>
      <c r="L939" s="8">
        <v>44.57804333627903</v>
      </c>
      <c r="M939" s="8">
        <v>19.137435156792286</v>
      </c>
      <c r="N939" s="10">
        <v>2.3293635208194203</v>
      </c>
      <c r="O939" s="10" t="s">
        <v>1971</v>
      </c>
      <c r="P939" s="14">
        <v>51.067263811537188</v>
      </c>
      <c r="Q939" s="45">
        <v>2</v>
      </c>
      <c r="R939" s="7">
        <v>3.3783976949066226</v>
      </c>
      <c r="S939" s="7"/>
      <c r="T939" s="7"/>
      <c r="U939" s="35">
        <v>15011.577194352854</v>
      </c>
    </row>
    <row r="940" spans="1:21">
      <c r="A940">
        <v>15</v>
      </c>
      <c r="B940" t="s">
        <v>143</v>
      </c>
      <c r="C940" t="s">
        <v>329</v>
      </c>
      <c r="D940">
        <v>3</v>
      </c>
      <c r="E940" s="6">
        <v>46431.341999999997</v>
      </c>
      <c r="F940">
        <v>2015</v>
      </c>
      <c r="G940" s="6">
        <v>82.646000000000001</v>
      </c>
      <c r="H940" s="6">
        <v>6.3806633949279785</v>
      </c>
      <c r="I940" s="7">
        <v>8.1700620651245099</v>
      </c>
      <c r="J940" s="8">
        <v>10.265129869925039</v>
      </c>
      <c r="K940" s="9">
        <v>73.408161273485717</v>
      </c>
      <c r="L940" s="8">
        <v>50.893553536674411</v>
      </c>
      <c r="M940" s="8">
        <v>22.243530470818165</v>
      </c>
      <c r="N940" s="10">
        <v>2.2880159965362923</v>
      </c>
      <c r="O940" s="10" t="s">
        <v>1972</v>
      </c>
      <c r="P940" s="14">
        <v>50.160790900955305</v>
      </c>
      <c r="Q940" s="45">
        <v>3</v>
      </c>
      <c r="R940" s="7">
        <v>3.3783976949066226</v>
      </c>
      <c r="S940" s="7"/>
      <c r="T940" s="7"/>
      <c r="U940" s="35">
        <v>37394.055186298006</v>
      </c>
    </row>
    <row r="941" spans="1:21">
      <c r="A941">
        <v>16</v>
      </c>
      <c r="B941" t="s">
        <v>126</v>
      </c>
      <c r="C941" t="s">
        <v>312</v>
      </c>
      <c r="D941">
        <v>1</v>
      </c>
      <c r="E941" s="6">
        <v>30711.863000000001</v>
      </c>
      <c r="F941">
        <v>2015</v>
      </c>
      <c r="G941" s="6">
        <v>75.620999999999995</v>
      </c>
      <c r="H941" s="6">
        <v>5.577263355255127</v>
      </c>
      <c r="I941" s="7">
        <v>3.27131199836731</v>
      </c>
      <c r="J941" s="8">
        <v>9.4617298302521871</v>
      </c>
      <c r="K941" s="9">
        <v>61.911456055138153</v>
      </c>
      <c r="L941" s="8">
        <v>39.396848318326846</v>
      </c>
      <c r="M941" s="8">
        <v>17.344780404060966</v>
      </c>
      <c r="N941" s="10">
        <v>2.2713950479939653</v>
      </c>
      <c r="O941" s="10" t="s">
        <v>1973</v>
      </c>
      <c r="P941" s="14">
        <v>49.796405369704942</v>
      </c>
      <c r="Q941" s="45">
        <v>1</v>
      </c>
      <c r="R941" s="7">
        <v>3.3783976949066226</v>
      </c>
      <c r="S941" s="7"/>
      <c r="T941" s="7"/>
      <c r="U941" s="35">
        <v>12015.187155632908</v>
      </c>
    </row>
    <row r="942" spans="1:21">
      <c r="A942">
        <v>17</v>
      </c>
      <c r="B942" t="s">
        <v>121</v>
      </c>
      <c r="C942" t="s">
        <v>307</v>
      </c>
      <c r="D942">
        <v>3</v>
      </c>
      <c r="E942" s="6">
        <v>5190.3559999999998</v>
      </c>
      <c r="F942">
        <v>2015</v>
      </c>
      <c r="G942" s="6">
        <v>82.272000000000006</v>
      </c>
      <c r="H942" s="6">
        <v>7.6034336090087891</v>
      </c>
      <c r="I942" s="7">
        <v>12.495551109314</v>
      </c>
      <c r="J942" s="8">
        <v>11.487900084005849</v>
      </c>
      <c r="K942" s="9">
        <v>81.780688679577281</v>
      </c>
      <c r="L942" s="8">
        <v>59.266080942765974</v>
      </c>
      <c r="M942" s="8">
        <v>26.569019515007657</v>
      </c>
      <c r="N942" s="10">
        <v>2.230646144442372</v>
      </c>
      <c r="O942" s="10" t="s">
        <v>1974</v>
      </c>
      <c r="P942" s="14">
        <v>48.903056182641144</v>
      </c>
      <c r="Q942" s="45">
        <v>3</v>
      </c>
      <c r="R942" s="7">
        <v>3.3783976949066226</v>
      </c>
      <c r="S942" s="7"/>
      <c r="T942" s="7"/>
      <c r="U942" s="35">
        <v>63371.888498076471</v>
      </c>
    </row>
    <row r="943" spans="1:21">
      <c r="A943">
        <v>18</v>
      </c>
      <c r="B943" t="s">
        <v>127</v>
      </c>
      <c r="C943" t="s">
        <v>313</v>
      </c>
      <c r="D943">
        <v>8</v>
      </c>
      <c r="E943" s="6">
        <v>103031.36500000001</v>
      </c>
      <c r="F943">
        <v>2015</v>
      </c>
      <c r="G943" s="6">
        <v>71.268000000000001</v>
      </c>
      <c r="H943" s="6">
        <v>5.5474891662597656</v>
      </c>
      <c r="I943" s="7">
        <v>1.94068038463593</v>
      </c>
      <c r="J943" s="8">
        <v>9.4319556412568257</v>
      </c>
      <c r="K943" s="9">
        <v>58.164015267271935</v>
      </c>
      <c r="L943" s="8">
        <v>35.649407530460628</v>
      </c>
      <c r="M943" s="8">
        <v>16.014148790329585</v>
      </c>
      <c r="N943" s="10">
        <v>2.2261194146009262</v>
      </c>
      <c r="O943" s="10" t="s">
        <v>1975</v>
      </c>
      <c r="P943" s="14">
        <v>48.803815465187412</v>
      </c>
      <c r="Q943" s="45">
        <v>1</v>
      </c>
      <c r="R943" s="7">
        <v>3.3783976949066226</v>
      </c>
      <c r="S943" s="7"/>
      <c r="T943" s="7"/>
      <c r="U943" s="35">
        <v>7235.0814014855623</v>
      </c>
    </row>
    <row r="944" spans="1:21">
      <c r="A944">
        <v>19</v>
      </c>
      <c r="B944" t="s">
        <v>21</v>
      </c>
      <c r="C944" t="s">
        <v>207</v>
      </c>
      <c r="D944">
        <v>1</v>
      </c>
      <c r="E944" s="6">
        <v>43257.065000000002</v>
      </c>
      <c r="F944">
        <v>2015</v>
      </c>
      <c r="G944" s="6">
        <v>76.760000000000005</v>
      </c>
      <c r="H944" s="6">
        <v>6.6971306800842285</v>
      </c>
      <c r="I944" s="7">
        <v>7.4882473945617702</v>
      </c>
      <c r="J944" s="8">
        <v>10.581597155081289</v>
      </c>
      <c r="K944" s="9">
        <v>70.282022180921402</v>
      </c>
      <c r="L944" s="8">
        <v>47.767414444110095</v>
      </c>
      <c r="M944" s="8">
        <v>21.561715800255428</v>
      </c>
      <c r="N944" s="10">
        <v>2.2153809505059994</v>
      </c>
      <c r="O944" s="10" t="s">
        <v>1976</v>
      </c>
      <c r="P944" s="14">
        <v>48.568393224749201</v>
      </c>
      <c r="Q944" s="45">
        <v>3</v>
      </c>
      <c r="R944" s="7">
        <v>3.3783976949066226</v>
      </c>
      <c r="S944" s="7"/>
      <c r="T944" s="7"/>
      <c r="U944" s="35">
        <v>23933.886612095299</v>
      </c>
    </row>
    <row r="945" spans="1:21">
      <c r="A945">
        <v>20</v>
      </c>
      <c r="B945" t="s">
        <v>55</v>
      </c>
      <c r="C945" t="s">
        <v>241</v>
      </c>
      <c r="D945">
        <v>3</v>
      </c>
      <c r="E945" s="6">
        <v>5677.7960000000003</v>
      </c>
      <c r="F945">
        <v>2015</v>
      </c>
      <c r="G945" s="6">
        <v>80.738</v>
      </c>
      <c r="H945" s="6">
        <v>7.5144248008728027</v>
      </c>
      <c r="I945" s="7">
        <v>11.7664852142334</v>
      </c>
      <c r="J945" s="8">
        <v>11.398891275869863</v>
      </c>
      <c r="K945" s="9">
        <v>79.634023187947903</v>
      </c>
      <c r="L945" s="8">
        <v>57.119415451136597</v>
      </c>
      <c r="M945" s="8">
        <v>25.839953619927059</v>
      </c>
      <c r="N945" s="10">
        <v>2.2105076615573984</v>
      </c>
      <c r="O945" s="10" t="s">
        <v>1977</v>
      </c>
      <c r="P945" s="14">
        <v>48.461554798653943</v>
      </c>
      <c r="Q945" s="45">
        <v>3</v>
      </c>
      <c r="R945" s="7">
        <v>3.3783976949066226</v>
      </c>
      <c r="S945" s="7"/>
      <c r="T945" s="7"/>
      <c r="U945" s="35">
        <v>52892.646029024749</v>
      </c>
    </row>
    <row r="946" spans="1:21">
      <c r="A946">
        <v>21</v>
      </c>
      <c r="B946" t="s">
        <v>115</v>
      </c>
      <c r="C946" t="s">
        <v>301</v>
      </c>
      <c r="D946">
        <v>3</v>
      </c>
      <c r="E946" s="6">
        <v>17041.107</v>
      </c>
      <c r="F946">
        <v>2015</v>
      </c>
      <c r="G946" s="6">
        <v>81.481999999999999</v>
      </c>
      <c r="H946" s="6">
        <v>7.324437141418457</v>
      </c>
      <c r="I946" s="7">
        <v>11.671154975891101</v>
      </c>
      <c r="J946" s="8">
        <v>11.208903616415517</v>
      </c>
      <c r="K946" s="9">
        <v>79.028342605983212</v>
      </c>
      <c r="L946" s="8">
        <v>56.513734869171905</v>
      </c>
      <c r="M946" s="8">
        <v>25.744623381584759</v>
      </c>
      <c r="N946" s="10">
        <v>2.1951665025947293</v>
      </c>
      <c r="O946" s="10" t="s">
        <v>1978</v>
      </c>
      <c r="P946" s="14">
        <v>48.125226439031586</v>
      </c>
      <c r="Q946" s="45">
        <v>3</v>
      </c>
      <c r="R946" s="7">
        <v>3.3783976949066226</v>
      </c>
      <c r="S946" s="7"/>
      <c r="T946" s="7"/>
      <c r="U946" s="35">
        <v>52974.116220094853</v>
      </c>
    </row>
    <row r="947" spans="1:21">
      <c r="A947">
        <v>22</v>
      </c>
      <c r="B947" t="s">
        <v>64</v>
      </c>
      <c r="C947" t="s">
        <v>250</v>
      </c>
      <c r="D947">
        <v>3</v>
      </c>
      <c r="E947" s="6">
        <v>63809.769</v>
      </c>
      <c r="F947">
        <v>2015</v>
      </c>
      <c r="G947" s="6">
        <v>82.186000000000007</v>
      </c>
      <c r="H947" s="6">
        <v>6.3576250076293945</v>
      </c>
      <c r="I947" s="7">
        <v>8.9387588500976598</v>
      </c>
      <c r="J947" s="8">
        <v>10.242091482626455</v>
      </c>
      <c r="K947" s="9">
        <v>72.83574274287318</v>
      </c>
      <c r="L947" s="8">
        <v>50.321135006061873</v>
      </c>
      <c r="M947" s="8">
        <v>23.012227255791316</v>
      </c>
      <c r="N947" s="10">
        <v>2.1867129351157404</v>
      </c>
      <c r="O947" s="10" t="s">
        <v>1979</v>
      </c>
      <c r="P947" s="14">
        <v>47.939896602473361</v>
      </c>
      <c r="Q947" s="45">
        <v>3</v>
      </c>
      <c r="R947" s="7">
        <v>3.3783976949066226</v>
      </c>
      <c r="S947" s="7"/>
      <c r="T947" s="7"/>
      <c r="U947" s="35">
        <v>43345.78642815585</v>
      </c>
    </row>
    <row r="948" spans="1:21">
      <c r="A948">
        <v>23</v>
      </c>
      <c r="B948" t="s">
        <v>106</v>
      </c>
      <c r="C948" t="s">
        <v>292</v>
      </c>
      <c r="D948">
        <v>1</v>
      </c>
      <c r="E948" s="6">
        <v>120149.897</v>
      </c>
      <c r="F948">
        <v>2015</v>
      </c>
      <c r="G948" s="6">
        <v>74.682000000000002</v>
      </c>
      <c r="H948" s="6">
        <v>6.2362871170043945</v>
      </c>
      <c r="I948" s="7">
        <v>5.5412230491638201</v>
      </c>
      <c r="J948" s="8">
        <v>10.120753592001455</v>
      </c>
      <c r="K948" s="9">
        <v>65.401370640128789</v>
      </c>
      <c r="L948" s="8">
        <v>42.886762903317482</v>
      </c>
      <c r="M948" s="8">
        <v>19.614691454857478</v>
      </c>
      <c r="N948" s="10">
        <v>2.1864612554329419</v>
      </c>
      <c r="O948" s="10" t="s">
        <v>1980</v>
      </c>
      <c r="P948" s="14">
        <v>47.934378961004953</v>
      </c>
      <c r="Q948" s="45">
        <v>2</v>
      </c>
      <c r="R948" s="7">
        <v>3.3783976949066226</v>
      </c>
      <c r="S948" s="7"/>
      <c r="T948" s="7"/>
      <c r="U948" s="35">
        <v>19542.889886999168</v>
      </c>
    </row>
    <row r="949" spans="1:21">
      <c r="A949">
        <v>24</v>
      </c>
      <c r="B949" t="s">
        <v>93</v>
      </c>
      <c r="C949" t="s">
        <v>279</v>
      </c>
      <c r="D949">
        <v>4</v>
      </c>
      <c r="E949" s="6">
        <v>6398.94</v>
      </c>
      <c r="F949">
        <v>2015</v>
      </c>
      <c r="G949" s="6">
        <v>79.228999999999999</v>
      </c>
      <c r="H949" s="6">
        <v>5.171971321105957</v>
      </c>
      <c r="I949" s="7">
        <v>4.9113030433654803</v>
      </c>
      <c r="J949" s="8">
        <v>9.0564377961030171</v>
      </c>
      <c r="K949" s="9">
        <v>62.08685221847405</v>
      </c>
      <c r="L949" s="8">
        <v>39.572244481662743</v>
      </c>
      <c r="M949" s="8">
        <v>18.984771449059139</v>
      </c>
      <c r="N949" s="10">
        <v>2.0844203780827657</v>
      </c>
      <c r="O949" s="10" t="s">
        <v>1981</v>
      </c>
      <c r="P949" s="14">
        <v>45.697309325189131</v>
      </c>
      <c r="Q949" s="45">
        <v>2</v>
      </c>
      <c r="R949" s="7">
        <v>3.3783976949066226</v>
      </c>
      <c r="S949" s="7"/>
      <c r="T949" s="7"/>
      <c r="U949" s="35">
        <v>16591.797514991118</v>
      </c>
    </row>
    <row r="950" spans="1:21">
      <c r="A950">
        <v>25</v>
      </c>
      <c r="B950" t="s">
        <v>154</v>
      </c>
      <c r="C950" t="s">
        <v>340</v>
      </c>
      <c r="D950">
        <v>4</v>
      </c>
      <c r="E950" s="6">
        <v>11557.779</v>
      </c>
      <c r="F950">
        <v>2015</v>
      </c>
      <c r="G950" s="6">
        <v>75.691999999999993</v>
      </c>
      <c r="H950" s="6">
        <v>5.1316118240356445</v>
      </c>
      <c r="I950" s="7">
        <v>3.4952228069305402</v>
      </c>
      <c r="J950" s="8">
        <v>9.0160782990327046</v>
      </c>
      <c r="K950" s="9">
        <v>59.050790280224106</v>
      </c>
      <c r="L950" s="8">
        <v>36.536182543412799</v>
      </c>
      <c r="M950" s="8">
        <v>17.568691212624195</v>
      </c>
      <c r="N950" s="10">
        <v>2.0796189141943189</v>
      </c>
      <c r="O950" s="10" t="s">
        <v>1982</v>
      </c>
      <c r="P950" s="14">
        <v>45.59204553923157</v>
      </c>
      <c r="Q950" s="45">
        <v>2</v>
      </c>
      <c r="R950" s="7">
        <v>3.3783976949066226</v>
      </c>
      <c r="S950" s="7"/>
      <c r="T950" s="7"/>
      <c r="U950" s="35">
        <v>10750.237314608108</v>
      </c>
    </row>
    <row r="951" spans="1:21">
      <c r="A951">
        <v>26</v>
      </c>
      <c r="B951" t="s">
        <v>86</v>
      </c>
      <c r="C951" t="s">
        <v>272</v>
      </c>
      <c r="D951">
        <v>4</v>
      </c>
      <c r="E951" s="6">
        <v>9494.2459999999992</v>
      </c>
      <c r="F951">
        <v>2015</v>
      </c>
      <c r="G951" s="6">
        <v>75.010999999999996</v>
      </c>
      <c r="H951" s="6">
        <v>5.4045934677124023</v>
      </c>
      <c r="I951" s="7">
        <v>4.28566217422485</v>
      </c>
      <c r="J951" s="8">
        <v>9.2890599427094624</v>
      </c>
      <c r="K951" s="9">
        <v>60.291318225967935</v>
      </c>
      <c r="L951" s="8">
        <v>37.776710489156628</v>
      </c>
      <c r="M951" s="8">
        <v>18.359130579918506</v>
      </c>
      <c r="N951" s="10">
        <v>2.0576524756829913</v>
      </c>
      <c r="O951" s="10" t="s">
        <v>1983</v>
      </c>
      <c r="P951" s="14">
        <v>45.110469391742463</v>
      </c>
      <c r="Q951" s="45">
        <v>2</v>
      </c>
      <c r="R951" s="7">
        <v>3.3783976949066226</v>
      </c>
      <c r="S951" s="7"/>
      <c r="T951" s="7"/>
      <c r="U951" s="35">
        <v>9912.7131900580862</v>
      </c>
    </row>
    <row r="952" spans="1:21">
      <c r="A952">
        <v>27</v>
      </c>
      <c r="B952" t="s">
        <v>82</v>
      </c>
      <c r="C952" t="s">
        <v>268</v>
      </c>
      <c r="D952">
        <v>4</v>
      </c>
      <c r="E952" s="6">
        <v>8007.7780000000002</v>
      </c>
      <c r="F952">
        <v>2015</v>
      </c>
      <c r="G952" s="6">
        <v>82.1</v>
      </c>
      <c r="H952" s="6">
        <v>7.0794110298156738</v>
      </c>
      <c r="I952" s="7">
        <v>13.0095777511597</v>
      </c>
      <c r="J952" s="8">
        <v>10.963877504812734</v>
      </c>
      <c r="K952" s="9">
        <v>77.887074312689293</v>
      </c>
      <c r="L952" s="8">
        <v>55.372466575877986</v>
      </c>
      <c r="M952" s="8">
        <v>27.083046156853356</v>
      </c>
      <c r="N952" s="10">
        <v>2.0445435219946999</v>
      </c>
      <c r="O952" s="10" t="s">
        <v>1984</v>
      </c>
      <c r="P952" s="14">
        <v>44.823078269528224</v>
      </c>
      <c r="Q952" s="45">
        <v>3</v>
      </c>
      <c r="R952" s="7">
        <v>3.3783976949066226</v>
      </c>
      <c r="S952" s="7"/>
      <c r="T952" s="7"/>
      <c r="U952" s="35">
        <v>37632.819640320202</v>
      </c>
    </row>
    <row r="953" spans="1:21">
      <c r="A953">
        <v>28</v>
      </c>
      <c r="B953" t="s">
        <v>144</v>
      </c>
      <c r="C953" t="s">
        <v>330</v>
      </c>
      <c r="D953">
        <v>6</v>
      </c>
      <c r="E953" s="6">
        <v>21336.697</v>
      </c>
      <c r="F953">
        <v>2015</v>
      </c>
      <c r="G953" s="6">
        <v>74.927000000000007</v>
      </c>
      <c r="H953" s="6">
        <v>4.6116065979003906</v>
      </c>
      <c r="I953" s="7">
        <v>1.93258905410767</v>
      </c>
      <c r="J953" s="8">
        <v>8.4960730728974507</v>
      </c>
      <c r="K953" s="9">
        <v>55.082626704707643</v>
      </c>
      <c r="L953" s="8">
        <v>32.568018967896336</v>
      </c>
      <c r="M953" s="8">
        <v>16.006057459801326</v>
      </c>
      <c r="N953" s="10">
        <v>2.0347308542212734</v>
      </c>
      <c r="O953" s="10" t="s">
        <v>1985</v>
      </c>
      <c r="P953" s="14">
        <v>44.607952511181907</v>
      </c>
      <c r="Q953" s="45">
        <v>1</v>
      </c>
      <c r="R953" s="7">
        <v>3.3783976949066226</v>
      </c>
      <c r="S953" s="7"/>
      <c r="T953" s="7"/>
      <c r="U953" s="35">
        <v>12207.090714561624</v>
      </c>
    </row>
    <row r="954" spans="1:21">
      <c r="A954">
        <v>29</v>
      </c>
      <c r="B954" t="s">
        <v>131</v>
      </c>
      <c r="C954" t="s">
        <v>317</v>
      </c>
      <c r="D954">
        <v>7</v>
      </c>
      <c r="E954" s="6">
        <v>19906.079000000002</v>
      </c>
      <c r="F954">
        <v>2015</v>
      </c>
      <c r="G954" s="6">
        <v>74.790000000000006</v>
      </c>
      <c r="H954" s="6">
        <v>5.7774910926818848</v>
      </c>
      <c r="I954" s="7">
        <v>5.6259694099426296</v>
      </c>
      <c r="J954" s="8">
        <v>9.6619575676789449</v>
      </c>
      <c r="K954" s="9">
        <v>62.526874151749311</v>
      </c>
      <c r="L954" s="8">
        <v>40.012266414938004</v>
      </c>
      <c r="M954" s="8">
        <v>19.699437815636287</v>
      </c>
      <c r="N954" s="10">
        <v>2.0311374765821264</v>
      </c>
      <c r="O954" s="10" t="s">
        <v>1986</v>
      </c>
      <c r="P954" s="14">
        <v>44.529173925429753</v>
      </c>
      <c r="Q954" s="45">
        <v>2</v>
      </c>
      <c r="R954" s="7">
        <v>3.3783976949066226</v>
      </c>
      <c r="S954" s="7"/>
      <c r="T954" s="7"/>
      <c r="U954" s="35">
        <v>23933.186724181785</v>
      </c>
    </row>
    <row r="955" spans="1:21">
      <c r="A955">
        <v>30</v>
      </c>
      <c r="B955" t="s">
        <v>19</v>
      </c>
      <c r="C955" t="s">
        <v>205</v>
      </c>
      <c r="D955">
        <v>7</v>
      </c>
      <c r="E955" s="6">
        <v>2882.4810000000002</v>
      </c>
      <c r="F955">
        <v>2015</v>
      </c>
      <c r="G955" s="6">
        <v>78.644000000000005</v>
      </c>
      <c r="H955" s="6">
        <v>4.6066508293151855</v>
      </c>
      <c r="I955" s="7">
        <v>3.34832715988159</v>
      </c>
      <c r="J955" s="8">
        <v>8.4911173043122457</v>
      </c>
      <c r="K955" s="9">
        <v>57.781457713095705</v>
      </c>
      <c r="L955" s="8">
        <v>35.266849976284398</v>
      </c>
      <c r="M955" s="8">
        <v>17.421795565575245</v>
      </c>
      <c r="N955" s="10">
        <v>2.0242947888775742</v>
      </c>
      <c r="O955" s="10" t="s">
        <v>1987</v>
      </c>
      <c r="P955" s="14">
        <v>44.379159840008946</v>
      </c>
      <c r="Q955" s="45">
        <v>1</v>
      </c>
      <c r="R955" s="7">
        <v>3.3783976949066226</v>
      </c>
      <c r="S955" s="7"/>
      <c r="T955" s="7"/>
      <c r="U955" s="35">
        <v>11878.437602077734</v>
      </c>
    </row>
    <row r="956" spans="1:21">
      <c r="A956">
        <v>31</v>
      </c>
      <c r="B956" t="s">
        <v>63</v>
      </c>
      <c r="C956" t="s">
        <v>249</v>
      </c>
      <c r="D956">
        <v>3</v>
      </c>
      <c r="E956" s="6">
        <v>5479.4610000000002</v>
      </c>
      <c r="F956">
        <v>2015</v>
      </c>
      <c r="G956" s="6">
        <v>81.418000000000006</v>
      </c>
      <c r="H956" s="6">
        <v>7.4479255676269531</v>
      </c>
      <c r="I956" s="7">
        <v>14.261905670166</v>
      </c>
      <c r="J956" s="8">
        <v>11.332392042624013</v>
      </c>
      <c r="K956" s="9">
        <v>79.836240767335852</v>
      </c>
      <c r="L956" s="8">
        <v>57.321633030524545</v>
      </c>
      <c r="M956" s="8">
        <v>28.335374075859654</v>
      </c>
      <c r="N956" s="10">
        <v>2.0229707529910379</v>
      </c>
      <c r="O956" s="10" t="s">
        <v>1988</v>
      </c>
      <c r="P956" s="14">
        <v>44.350132644678816</v>
      </c>
      <c r="Q956" s="45">
        <v>3</v>
      </c>
      <c r="R956" s="7">
        <v>3.3783976949066226</v>
      </c>
      <c r="S956" s="7"/>
      <c r="T956" s="7"/>
      <c r="U956" s="35">
        <v>45072.590214623786</v>
      </c>
    </row>
    <row r="957" spans="1:21">
      <c r="A957">
        <v>32</v>
      </c>
      <c r="B957" t="s">
        <v>110</v>
      </c>
      <c r="C957" t="s">
        <v>296</v>
      </c>
      <c r="D957">
        <v>4</v>
      </c>
      <c r="E957" s="6">
        <v>34680.457999999999</v>
      </c>
      <c r="F957">
        <v>2015</v>
      </c>
      <c r="G957" s="6">
        <v>72.92</v>
      </c>
      <c r="H957" s="6">
        <v>5.1631569862365723</v>
      </c>
      <c r="I957" s="7">
        <v>3.0495738983154301</v>
      </c>
      <c r="J957" s="8">
        <v>9.0476234612336324</v>
      </c>
      <c r="K957" s="9">
        <v>57.08726500857815</v>
      </c>
      <c r="L957" s="8">
        <v>34.572657271766843</v>
      </c>
      <c r="M957" s="8">
        <v>17.123042304009086</v>
      </c>
      <c r="N957" s="10">
        <v>2.0190721168557886</v>
      </c>
      <c r="O957" s="10" t="s">
        <v>1989</v>
      </c>
      <c r="P957" s="14">
        <v>44.264661794704345</v>
      </c>
      <c r="Q957" s="45">
        <v>1</v>
      </c>
      <c r="R957" s="7">
        <v>3.3783976949066226</v>
      </c>
      <c r="S957" s="7"/>
      <c r="T957" s="7"/>
      <c r="U957" s="35">
        <v>7687.69091796875</v>
      </c>
    </row>
    <row r="958" spans="1:21">
      <c r="A958">
        <v>33</v>
      </c>
      <c r="B958" t="s">
        <v>67</v>
      </c>
      <c r="C958" t="s">
        <v>253</v>
      </c>
      <c r="D958">
        <v>3</v>
      </c>
      <c r="E958" s="6">
        <v>82073.225999999995</v>
      </c>
      <c r="F958">
        <v>2015</v>
      </c>
      <c r="G958" s="6">
        <v>80.573999999999998</v>
      </c>
      <c r="H958" s="6">
        <v>7.037137508392334</v>
      </c>
      <c r="I958" s="7">
        <v>12.569410324096699</v>
      </c>
      <c r="J958" s="8">
        <v>10.921603983389394</v>
      </c>
      <c r="K958" s="9">
        <v>76.14465232855089</v>
      </c>
      <c r="L958" s="8">
        <v>53.630044591739583</v>
      </c>
      <c r="M958" s="8">
        <v>26.642878729790354</v>
      </c>
      <c r="N958" s="10">
        <v>2.012922294758408</v>
      </c>
      <c r="O958" s="10" t="s">
        <v>1990</v>
      </c>
      <c r="P958" s="14">
        <v>44.129837588592245</v>
      </c>
      <c r="Q958" s="45">
        <v>3</v>
      </c>
      <c r="R958" s="7">
        <v>3.3783976949066226</v>
      </c>
      <c r="S958" s="7"/>
      <c r="T958" s="7"/>
      <c r="U958" s="35">
        <v>51159.297464388757</v>
      </c>
    </row>
    <row r="959" spans="1:21">
      <c r="A959">
        <v>34</v>
      </c>
      <c r="B959" t="s">
        <v>54</v>
      </c>
      <c r="C959" t="s">
        <v>240</v>
      </c>
      <c r="D959">
        <v>7</v>
      </c>
      <c r="E959" s="6">
        <v>10523.798000000001</v>
      </c>
      <c r="F959">
        <v>2015</v>
      </c>
      <c r="G959" s="6">
        <v>78.58</v>
      </c>
      <c r="H959" s="6">
        <v>6.6080174446105957</v>
      </c>
      <c r="I959" s="7">
        <v>10.1900024414062</v>
      </c>
      <c r="J959" s="8">
        <v>10.492483919607656</v>
      </c>
      <c r="K959" s="9">
        <v>71.342511780117277</v>
      </c>
      <c r="L959" s="8">
        <v>48.827904043305971</v>
      </c>
      <c r="M959" s="8">
        <v>24.263470847099857</v>
      </c>
      <c r="N959" s="10">
        <v>2.0124039281520281</v>
      </c>
      <c r="O959" s="10" t="s">
        <v>1991</v>
      </c>
      <c r="P959" s="14">
        <v>44.11847329787399</v>
      </c>
      <c r="Q959" s="45">
        <v>3</v>
      </c>
      <c r="R959" s="7">
        <v>3.3783976949066226</v>
      </c>
      <c r="S959" s="7"/>
      <c r="T959" s="7"/>
      <c r="U959" s="35">
        <v>34567.80078125</v>
      </c>
    </row>
    <row r="960" spans="1:21">
      <c r="A960">
        <v>35</v>
      </c>
      <c r="B960" t="s">
        <v>24</v>
      </c>
      <c r="C960" t="s">
        <v>210</v>
      </c>
      <c r="D960">
        <v>3</v>
      </c>
      <c r="E960" s="6">
        <v>8642.4210000000003</v>
      </c>
      <c r="F960">
        <v>2015</v>
      </c>
      <c r="G960" s="6">
        <v>81.159000000000006</v>
      </c>
      <c r="H960" s="6">
        <v>7.0764470100402832</v>
      </c>
      <c r="I960" s="7">
        <v>12.9914903640747</v>
      </c>
      <c r="J960" s="8">
        <v>10.960913485037343</v>
      </c>
      <c r="K960" s="9">
        <v>76.973546344646138</v>
      </c>
      <c r="L960" s="8">
        <v>54.458938607834831</v>
      </c>
      <c r="M960" s="8">
        <v>27.064958769768356</v>
      </c>
      <c r="N960" s="10">
        <v>2.0121567178837028</v>
      </c>
      <c r="O960" s="10" t="s">
        <v>1992</v>
      </c>
      <c r="P960" s="14">
        <v>44.113053640582784</v>
      </c>
      <c r="Q960" s="45">
        <v>3</v>
      </c>
      <c r="R960" s="7">
        <v>3.3783976949066226</v>
      </c>
      <c r="S960" s="7"/>
      <c r="T960" s="7"/>
      <c r="U960" s="35">
        <v>52873.858654557072</v>
      </c>
    </row>
    <row r="961" spans="1:21">
      <c r="A961">
        <v>36</v>
      </c>
      <c r="B961" t="s">
        <v>83</v>
      </c>
      <c r="C961" t="s">
        <v>269</v>
      </c>
      <c r="D961">
        <v>3</v>
      </c>
      <c r="E961" s="6">
        <v>60232.906000000003</v>
      </c>
      <c r="F961">
        <v>2015</v>
      </c>
      <c r="G961" s="6">
        <v>82.525000000000006</v>
      </c>
      <c r="H961" s="6">
        <v>5.8476839065551758</v>
      </c>
      <c r="I961" s="7">
        <v>9.2955703735351598</v>
      </c>
      <c r="J961" s="8">
        <v>9.7321503815522359</v>
      </c>
      <c r="K961" s="9">
        <v>69.494814961312926</v>
      </c>
      <c r="L961" s="8">
        <v>46.980207224501619</v>
      </c>
      <c r="M961" s="8">
        <v>23.369038779228816</v>
      </c>
      <c r="N961" s="10">
        <v>2.0103611307393265</v>
      </c>
      <c r="O961" s="10" t="s">
        <v>1993</v>
      </c>
      <c r="P961" s="14">
        <v>44.073688500028759</v>
      </c>
      <c r="Q961" s="45">
        <v>3</v>
      </c>
      <c r="R961" s="7">
        <v>3.3783976949066226</v>
      </c>
      <c r="S961" s="7"/>
      <c r="T961" s="7"/>
      <c r="U961" s="35">
        <v>40247.829043794169</v>
      </c>
    </row>
    <row r="962" spans="1:21">
      <c r="A962">
        <v>37</v>
      </c>
      <c r="B962" t="s">
        <v>149</v>
      </c>
      <c r="C962" t="s">
        <v>335</v>
      </c>
      <c r="D962">
        <v>7</v>
      </c>
      <c r="E962" s="6">
        <v>8524.0630000000001</v>
      </c>
      <c r="F962">
        <v>2015</v>
      </c>
      <c r="G962" s="6">
        <v>69.305999999999997</v>
      </c>
      <c r="H962" s="6">
        <v>5.1242108345031738</v>
      </c>
      <c r="I962" s="7">
        <v>1.6132621765136701</v>
      </c>
      <c r="J962" s="8">
        <v>9.0086773095002339</v>
      </c>
      <c r="K962" s="9">
        <v>54.024396467689265</v>
      </c>
      <c r="L962" s="8">
        <v>31.509788730877958</v>
      </c>
      <c r="M962" s="8">
        <v>15.686730582207327</v>
      </c>
      <c r="N962" s="10">
        <v>2.0086906296853173</v>
      </c>
      <c r="O962" s="10" t="s">
        <v>1994</v>
      </c>
      <c r="P962" s="14">
        <v>44.037065655522063</v>
      </c>
      <c r="Q962" s="45">
        <v>1</v>
      </c>
      <c r="R962" s="7">
        <v>3.3783976949066226</v>
      </c>
      <c r="S962" s="7"/>
      <c r="T962" s="7"/>
      <c r="U962" s="35">
        <v>2959.9707256165279</v>
      </c>
    </row>
    <row r="963" spans="1:21">
      <c r="A963">
        <v>38</v>
      </c>
      <c r="B963" t="s">
        <v>160</v>
      </c>
      <c r="C963" t="s">
        <v>346</v>
      </c>
      <c r="D963">
        <v>3</v>
      </c>
      <c r="E963" s="6">
        <v>65224.364000000001</v>
      </c>
      <c r="F963">
        <v>2015</v>
      </c>
      <c r="G963" s="6">
        <v>80.924000000000007</v>
      </c>
      <c r="H963" s="6">
        <v>6.5154452323913574</v>
      </c>
      <c r="I963" s="7">
        <v>11.0369758605957</v>
      </c>
      <c r="J963" s="8">
        <v>10.399911707388418</v>
      </c>
      <c r="K963" s="9">
        <v>72.82241084810606</v>
      </c>
      <c r="L963" s="8">
        <v>50.307803111294753</v>
      </c>
      <c r="M963" s="8">
        <v>25.110444266289356</v>
      </c>
      <c r="N963" s="10">
        <v>2.0034612919546277</v>
      </c>
      <c r="O963" s="10" t="s">
        <v>1995</v>
      </c>
      <c r="P963" s="14">
        <v>43.922421476085951</v>
      </c>
      <c r="Q963" s="45">
        <v>3</v>
      </c>
      <c r="R963" s="7">
        <v>3.3783976949066226</v>
      </c>
      <c r="S963" s="7"/>
      <c r="T963" s="7"/>
      <c r="U963" s="35">
        <v>44688.244953260888</v>
      </c>
    </row>
    <row r="964" spans="1:21">
      <c r="A964">
        <v>39</v>
      </c>
      <c r="B964" t="s">
        <v>81</v>
      </c>
      <c r="C964" t="s">
        <v>267</v>
      </c>
      <c r="D964">
        <v>3</v>
      </c>
      <c r="E964" s="6">
        <v>4665.76</v>
      </c>
      <c r="F964">
        <v>2015</v>
      </c>
      <c r="G964" s="6">
        <v>81.415999999999997</v>
      </c>
      <c r="H964" s="6">
        <v>6.8301253318786621</v>
      </c>
      <c r="I964" s="7">
        <v>12.402800559997599</v>
      </c>
      <c r="J964" s="8">
        <v>10.714591806875722</v>
      </c>
      <c r="K964" s="9">
        <v>75.482009017589931</v>
      </c>
      <c r="L964" s="8">
        <v>52.967401280778624</v>
      </c>
      <c r="M964" s="8">
        <v>26.476268965691254</v>
      </c>
      <c r="N964" s="10">
        <v>2.0005613838345342</v>
      </c>
      <c r="O964" s="10" t="s">
        <v>1996</v>
      </c>
      <c r="P964" s="14">
        <v>43.858846009365351</v>
      </c>
      <c r="Q964" s="45">
        <v>3</v>
      </c>
      <c r="R964" s="7">
        <v>3.3783976949066226</v>
      </c>
      <c r="S964" s="7"/>
      <c r="T964" s="7"/>
      <c r="U964" s="35">
        <v>71692.568203910399</v>
      </c>
    </row>
    <row r="965" spans="1:21">
      <c r="A965">
        <v>40</v>
      </c>
      <c r="B965" t="s">
        <v>166</v>
      </c>
      <c r="C965" t="s">
        <v>352</v>
      </c>
      <c r="D965">
        <v>8</v>
      </c>
      <c r="E965" s="6">
        <v>92191.398000000001</v>
      </c>
      <c r="F965">
        <v>2015</v>
      </c>
      <c r="G965" s="6">
        <v>73.876000000000005</v>
      </c>
      <c r="H965" s="6">
        <v>5.0763154029846191</v>
      </c>
      <c r="I965" s="7">
        <v>3.3057074546814</v>
      </c>
      <c r="J965" s="8">
        <v>8.9607818779816792</v>
      </c>
      <c r="K965" s="9">
        <v>57.280570844189128</v>
      </c>
      <c r="L965" s="8">
        <v>34.765963107377821</v>
      </c>
      <c r="M965" s="8">
        <v>17.379175860375057</v>
      </c>
      <c r="N965" s="10">
        <v>2.0004379601592652</v>
      </c>
      <c r="O965" s="10" t="s">
        <v>1997</v>
      </c>
      <c r="P965" s="14">
        <v>43.856140158891947</v>
      </c>
      <c r="Q965" s="45">
        <v>1</v>
      </c>
      <c r="R965" s="7">
        <v>3.3783976949066226</v>
      </c>
      <c r="S965" s="7"/>
      <c r="T965" s="7"/>
      <c r="U965" s="35">
        <v>8091.0901014048004</v>
      </c>
    </row>
    <row r="966" spans="1:21">
      <c r="A966">
        <v>41</v>
      </c>
      <c r="B966" t="s">
        <v>73</v>
      </c>
      <c r="C966" t="s">
        <v>259</v>
      </c>
      <c r="D966">
        <v>1</v>
      </c>
      <c r="E966" s="6">
        <v>9294.5049999999992</v>
      </c>
      <c r="F966">
        <v>2015</v>
      </c>
      <c r="G966" s="6">
        <v>72.486999999999995</v>
      </c>
      <c r="H966" s="6">
        <v>4.8454365730285645</v>
      </c>
      <c r="I966" s="7">
        <v>2.1679589748382599</v>
      </c>
      <c r="J966" s="8">
        <v>8.7299030480256246</v>
      </c>
      <c r="K966" s="9">
        <v>54.755481900169308</v>
      </c>
      <c r="L966" s="8">
        <v>32.240874163358001</v>
      </c>
      <c r="M966" s="8">
        <v>16.241427380531917</v>
      </c>
      <c r="N966" s="10">
        <v>1.9851010264038809</v>
      </c>
      <c r="O966" s="10" t="s">
        <v>1998</v>
      </c>
      <c r="P966" s="14">
        <v>43.519904429626827</v>
      </c>
      <c r="Q966" s="45">
        <v>1</v>
      </c>
      <c r="R966" s="7">
        <v>3.3783976949066226</v>
      </c>
      <c r="S966" s="7"/>
      <c r="T966" s="7"/>
      <c r="U966" s="35">
        <v>5180.1866936886308</v>
      </c>
    </row>
    <row r="967" spans="1:21">
      <c r="A967">
        <v>42</v>
      </c>
      <c r="B967" t="s">
        <v>116</v>
      </c>
      <c r="C967" t="s">
        <v>302</v>
      </c>
      <c r="D967">
        <v>2</v>
      </c>
      <c r="E967" s="6">
        <v>4590.59</v>
      </c>
      <c r="F967">
        <v>2015</v>
      </c>
      <c r="G967" s="6">
        <v>81.977000000000004</v>
      </c>
      <c r="H967" s="6">
        <v>7.4181208610534668</v>
      </c>
      <c r="I967" s="7">
        <v>15.1522541046143</v>
      </c>
      <c r="J967" s="8">
        <v>11.302587336050527</v>
      </c>
      <c r="K967" s="9">
        <v>80.172966141141572</v>
      </c>
      <c r="L967" s="8">
        <v>57.658358404330265</v>
      </c>
      <c r="M967" s="8">
        <v>29.225722510307957</v>
      </c>
      <c r="N967" s="10">
        <v>1.9728634042834723</v>
      </c>
      <c r="O967" s="10" t="s">
        <v>1999</v>
      </c>
      <c r="P967" s="14">
        <v>43.251615744042461</v>
      </c>
      <c r="Q967" s="45">
        <v>3</v>
      </c>
      <c r="R967" s="7">
        <v>3.3783976949066226</v>
      </c>
      <c r="S967" s="7"/>
      <c r="T967" s="7"/>
      <c r="U967" s="35">
        <v>41014.687082562457</v>
      </c>
    </row>
    <row r="968" spans="1:21">
      <c r="A968">
        <v>43</v>
      </c>
      <c r="B968" t="s">
        <v>27</v>
      </c>
      <c r="C968" t="s">
        <v>213</v>
      </c>
      <c r="D968">
        <v>6</v>
      </c>
      <c r="E968" s="6">
        <v>157830</v>
      </c>
      <c r="F968">
        <v>2015</v>
      </c>
      <c r="G968" s="6">
        <v>70.491</v>
      </c>
      <c r="H968" s="6">
        <v>4.6334738731384277</v>
      </c>
      <c r="I968" s="7">
        <v>0.961894631385803</v>
      </c>
      <c r="J968" s="8">
        <v>8.5179403481354878</v>
      </c>
      <c r="K968" s="9">
        <v>51.954877455294493</v>
      </c>
      <c r="L968" s="8">
        <v>29.440269718483187</v>
      </c>
      <c r="M968" s="8">
        <v>15.03536303707946</v>
      </c>
      <c r="N968" s="10">
        <v>1.9580684314624839</v>
      </c>
      <c r="O968" s="10" t="s">
        <v>2000</v>
      </c>
      <c r="P968" s="14">
        <v>42.927261570303124</v>
      </c>
      <c r="Q968" s="45">
        <v>1</v>
      </c>
      <c r="R968" s="7">
        <v>3.3783976949066226</v>
      </c>
      <c r="S968" s="7"/>
      <c r="T968" s="7"/>
      <c r="U968" s="35">
        <v>4337.3859020907721</v>
      </c>
    </row>
    <row r="969" spans="1:21">
      <c r="A969">
        <v>44</v>
      </c>
      <c r="B969" t="s">
        <v>69</v>
      </c>
      <c r="C969" t="s">
        <v>255</v>
      </c>
      <c r="D969">
        <v>3</v>
      </c>
      <c r="E969" s="6">
        <v>10806.641</v>
      </c>
      <c r="F969">
        <v>2015</v>
      </c>
      <c r="G969" s="6">
        <v>80.668000000000006</v>
      </c>
      <c r="H969" s="6">
        <v>5.6225190162658691</v>
      </c>
      <c r="I969" s="7">
        <v>8.4441957473754901</v>
      </c>
      <c r="J969" s="8">
        <v>9.5069854912629292</v>
      </c>
      <c r="K969" s="9">
        <v>66.359358588389057</v>
      </c>
      <c r="L969" s="8">
        <v>43.84475085157775</v>
      </c>
      <c r="M969" s="8">
        <v>22.517664153069148</v>
      </c>
      <c r="N969" s="10">
        <v>1.9471269556883293</v>
      </c>
      <c r="O969" s="10" t="s">
        <v>2001</v>
      </c>
      <c r="P969" s="14">
        <v>42.687388650146062</v>
      </c>
      <c r="Q969" s="45">
        <v>3</v>
      </c>
      <c r="R969" s="7">
        <v>3.3783976949066226</v>
      </c>
      <c r="S969" s="7"/>
      <c r="T969" s="7"/>
      <c r="U969" s="35">
        <v>28260.386673906454</v>
      </c>
    </row>
    <row r="970" spans="1:21">
      <c r="A970">
        <v>45</v>
      </c>
      <c r="B970" t="s">
        <v>162</v>
      </c>
      <c r="C970" t="s">
        <v>348</v>
      </c>
      <c r="D970">
        <v>1</v>
      </c>
      <c r="E970" s="6">
        <v>3402.8180000000002</v>
      </c>
      <c r="F970">
        <v>2015</v>
      </c>
      <c r="G970" s="6">
        <v>77.483000000000004</v>
      </c>
      <c r="H970" s="6">
        <v>6.6280803680419922</v>
      </c>
      <c r="I970" s="7">
        <v>10.597064018249499</v>
      </c>
      <c r="J970" s="8">
        <v>10.512546843039052</v>
      </c>
      <c r="K970" s="9">
        <v>70.481060531409625</v>
      </c>
      <c r="L970" s="8">
        <v>47.966452794598318</v>
      </c>
      <c r="M970" s="8">
        <v>24.670532423943158</v>
      </c>
      <c r="N970" s="10">
        <v>1.9442812165677497</v>
      </c>
      <c r="O970" s="10" t="s">
        <v>2002</v>
      </c>
      <c r="P970" s="14">
        <v>42.625000744990608</v>
      </c>
      <c r="Q970" s="45">
        <v>3</v>
      </c>
      <c r="R970" s="7">
        <v>3.3783976949066226</v>
      </c>
      <c r="S970" s="7"/>
      <c r="T970" s="7"/>
      <c r="U970" s="35">
        <v>22731.520629657371</v>
      </c>
    </row>
    <row r="971" spans="1:21">
      <c r="A971">
        <v>46</v>
      </c>
      <c r="B971" t="s">
        <v>155</v>
      </c>
      <c r="C971" t="s">
        <v>341</v>
      </c>
      <c r="D971">
        <v>4</v>
      </c>
      <c r="E971" s="6">
        <v>79646.178</v>
      </c>
      <c r="F971">
        <v>2015</v>
      </c>
      <c r="G971" s="6">
        <v>76.646000000000001</v>
      </c>
      <c r="H971" s="6">
        <v>5.51446533203125</v>
      </c>
      <c r="I971" s="7">
        <v>6.6433796882629403</v>
      </c>
      <c r="J971" s="8">
        <v>9.3989318070283101</v>
      </c>
      <c r="K971" s="9">
        <v>62.334151518408085</v>
      </c>
      <c r="L971" s="8">
        <v>39.819543781596778</v>
      </c>
      <c r="M971" s="8">
        <v>20.716848093956596</v>
      </c>
      <c r="N971" s="10">
        <v>1.9220850392397633</v>
      </c>
      <c r="O971" s="10" t="s">
        <v>2003</v>
      </c>
      <c r="P971" s="14">
        <v>42.138387971550593</v>
      </c>
      <c r="Q971" s="45">
        <v>2</v>
      </c>
      <c r="R971" s="7">
        <v>3.3783976949066226</v>
      </c>
      <c r="S971" s="7"/>
      <c r="T971" s="7"/>
      <c r="U971" s="35">
        <v>25594.659687706713</v>
      </c>
    </row>
    <row r="972" spans="1:21">
      <c r="A972">
        <v>47</v>
      </c>
      <c r="B972" t="s">
        <v>148</v>
      </c>
      <c r="C972" t="s">
        <v>334</v>
      </c>
      <c r="D972">
        <v>8</v>
      </c>
      <c r="E972" s="6">
        <v>23512.135999999999</v>
      </c>
      <c r="F972">
        <v>2015</v>
      </c>
      <c r="G972" s="6">
        <v>79.947000000000003</v>
      </c>
      <c r="H972" s="6">
        <v>6.4500880241394043</v>
      </c>
      <c r="I972" s="7">
        <v>11.6604309082031</v>
      </c>
      <c r="J972" s="8">
        <v>10.334554499136464</v>
      </c>
      <c r="K972" s="9">
        <v>71.491101784671315</v>
      </c>
      <c r="L972" s="8">
        <v>48.976494047860008</v>
      </c>
      <c r="M972" s="8">
        <v>25.733899313896757</v>
      </c>
      <c r="N972" s="10">
        <v>1.9031897751077251</v>
      </c>
      <c r="O972" s="10" t="s">
        <v>2004</v>
      </c>
      <c r="P972" s="14">
        <v>41.724142007107901</v>
      </c>
      <c r="Q972" s="45">
        <v>3</v>
      </c>
      <c r="R972" s="7">
        <v>3.3783976949066226</v>
      </c>
      <c r="S972" s="7"/>
      <c r="T972" s="7"/>
      <c r="U972" s="35" t="s">
        <v>693</v>
      </c>
    </row>
    <row r="973" spans="1:21">
      <c r="A973">
        <v>48</v>
      </c>
      <c r="B973" t="s">
        <v>129</v>
      </c>
      <c r="C973" t="s">
        <v>315</v>
      </c>
      <c r="D973">
        <v>3</v>
      </c>
      <c r="E973" s="6">
        <v>10365.434999999999</v>
      </c>
      <c r="F973">
        <v>2015</v>
      </c>
      <c r="G973" s="6">
        <v>81.209000000000003</v>
      </c>
      <c r="H973" s="6">
        <v>5.0808663368225098</v>
      </c>
      <c r="I973" s="7">
        <v>7.2224197387695304</v>
      </c>
      <c r="J973" s="8">
        <v>8.9653328118195699</v>
      </c>
      <c r="K973" s="9">
        <v>62.998272059553166</v>
      </c>
      <c r="L973" s="8">
        <v>40.483664322741859</v>
      </c>
      <c r="M973" s="8">
        <v>21.295888144463188</v>
      </c>
      <c r="N973" s="10">
        <v>1.9010084974205401</v>
      </c>
      <c r="O973" s="10" t="s">
        <v>2005</v>
      </c>
      <c r="P973" s="14">
        <v>41.676321268909632</v>
      </c>
      <c r="Q973" s="45">
        <v>3</v>
      </c>
      <c r="R973" s="7">
        <v>3.3783976949066226</v>
      </c>
      <c r="S973" s="7"/>
      <c r="T973" s="7"/>
      <c r="U973" s="35">
        <v>31118.790670327879</v>
      </c>
    </row>
    <row r="974" spans="1:21">
      <c r="A974">
        <v>49</v>
      </c>
      <c r="B974" t="s">
        <v>147</v>
      </c>
      <c r="C974" t="s">
        <v>333</v>
      </c>
      <c r="D974">
        <v>3</v>
      </c>
      <c r="E974" s="6">
        <v>8281.732</v>
      </c>
      <c r="F974">
        <v>2015</v>
      </c>
      <c r="G974" s="6">
        <v>82.846999999999994</v>
      </c>
      <c r="H974" s="6">
        <v>7.5721368789672852</v>
      </c>
      <c r="I974" s="7">
        <v>17.3446254730225</v>
      </c>
      <c r="J974" s="8">
        <v>11.456603353964345</v>
      </c>
      <c r="K974" s="9">
        <v>82.127900902801514</v>
      </c>
      <c r="L974" s="8">
        <v>59.613293165990207</v>
      </c>
      <c r="M974" s="8">
        <v>31.418093878716157</v>
      </c>
      <c r="N974" s="10">
        <v>1.8974191558570197</v>
      </c>
      <c r="O974" s="10" t="s">
        <v>2006</v>
      </c>
      <c r="P974" s="14">
        <v>41.597631167130444</v>
      </c>
      <c r="Q974" s="45">
        <v>3</v>
      </c>
      <c r="R974" s="7">
        <v>3.3783976949066226</v>
      </c>
      <c r="S974" s="7"/>
      <c r="T974" s="7"/>
      <c r="U974" s="35">
        <v>67261.594009385663</v>
      </c>
    </row>
    <row r="975" spans="1:21">
      <c r="A975">
        <v>50</v>
      </c>
      <c r="B975" t="s">
        <v>56</v>
      </c>
      <c r="C975" t="s">
        <v>242</v>
      </c>
      <c r="D975">
        <v>1</v>
      </c>
      <c r="E975" s="6">
        <v>10405.832</v>
      </c>
      <c r="F975">
        <v>2015</v>
      </c>
      <c r="G975" s="6">
        <v>72.953000000000003</v>
      </c>
      <c r="H975" s="6">
        <v>5.0618624687194824</v>
      </c>
      <c r="I975" s="7">
        <v>3.8965225219726598</v>
      </c>
      <c r="J975" s="8">
        <v>8.9463289437165425</v>
      </c>
      <c r="K975" s="9">
        <v>56.473678510618463</v>
      </c>
      <c r="L975" s="8">
        <v>33.959070773807156</v>
      </c>
      <c r="M975" s="8">
        <v>17.969990927666316</v>
      </c>
      <c r="N975" s="10">
        <v>1.8897656048075295</v>
      </c>
      <c r="O975" s="10" t="s">
        <v>2007</v>
      </c>
      <c r="P975" s="14">
        <v>41.42984030621669</v>
      </c>
      <c r="Q975" s="45">
        <v>2</v>
      </c>
      <c r="R975" s="7">
        <v>3.3783976949066226</v>
      </c>
      <c r="S975" s="7"/>
      <c r="T975" s="7"/>
      <c r="U975" s="35">
        <v>15145.469459290664</v>
      </c>
    </row>
    <row r="976" spans="1:21">
      <c r="A976">
        <v>51</v>
      </c>
      <c r="B976" t="s">
        <v>96</v>
      </c>
      <c r="C976" t="s">
        <v>282</v>
      </c>
      <c r="D976">
        <v>4</v>
      </c>
      <c r="E976" s="6">
        <v>6192.2349999999997</v>
      </c>
      <c r="F976">
        <v>2015</v>
      </c>
      <c r="G976" s="6">
        <v>71.697999999999993</v>
      </c>
      <c r="H976" s="6">
        <v>5.6154046058654785</v>
      </c>
      <c r="I976" s="7">
        <v>5.2761998176574698</v>
      </c>
      <c r="J976" s="8">
        <v>9.4998710808625386</v>
      </c>
      <c r="K976" s="9">
        <v>58.936292441700729</v>
      </c>
      <c r="L976" s="8">
        <v>36.421684704889422</v>
      </c>
      <c r="M976" s="8">
        <v>19.349668223351127</v>
      </c>
      <c r="N976" s="10">
        <v>1.8822898813807998</v>
      </c>
      <c r="O976" s="10" t="s">
        <v>2008</v>
      </c>
      <c r="P976" s="14">
        <v>41.265948008169282</v>
      </c>
      <c r="Q976" s="45">
        <v>2</v>
      </c>
      <c r="R976" s="7">
        <v>3.3783976949066226</v>
      </c>
      <c r="S976" s="7"/>
      <c r="T976" s="7"/>
      <c r="U976" s="35">
        <v>19108.943826926807</v>
      </c>
    </row>
    <row r="977" spans="1:21">
      <c r="A977">
        <v>52</v>
      </c>
      <c r="B977" t="s">
        <v>28</v>
      </c>
      <c r="C977" t="s">
        <v>214</v>
      </c>
      <c r="D977">
        <v>7</v>
      </c>
      <c r="E977" s="6">
        <v>9700.6090000000004</v>
      </c>
      <c r="F977">
        <v>2015</v>
      </c>
      <c r="G977" s="6">
        <v>73.986999999999995</v>
      </c>
      <c r="H977" s="6">
        <v>5.7189078330993652</v>
      </c>
      <c r="I977" s="7">
        <v>6.7374339103698704</v>
      </c>
      <c r="J977" s="8">
        <v>9.6033743080964253</v>
      </c>
      <c r="K977" s="9">
        <v>61.480491882829</v>
      </c>
      <c r="L977" s="8">
        <v>38.965884146017693</v>
      </c>
      <c r="M977" s="8">
        <v>20.810902316063526</v>
      </c>
      <c r="N977" s="10">
        <v>1.8723784079242298</v>
      </c>
      <c r="O977" s="10" t="s">
        <v>2009</v>
      </c>
      <c r="P977" s="14">
        <v>41.048656106221038</v>
      </c>
      <c r="Q977" s="45">
        <v>2</v>
      </c>
      <c r="R977" s="7">
        <v>3.3783976949066226</v>
      </c>
      <c r="S977" s="7"/>
      <c r="T977" s="7"/>
      <c r="U977" s="35">
        <v>18362.695254310416</v>
      </c>
    </row>
    <row r="978" spans="1:21">
      <c r="A978">
        <v>53</v>
      </c>
      <c r="B978" t="s">
        <v>52</v>
      </c>
      <c r="C978" t="s">
        <v>238</v>
      </c>
      <c r="D978">
        <v>7</v>
      </c>
      <c r="E978" s="6">
        <v>4254.8149999999996</v>
      </c>
      <c r="F978">
        <v>2015</v>
      </c>
      <c r="G978" s="6">
        <v>77.56</v>
      </c>
      <c r="H978" s="6">
        <v>5.2054381370544434</v>
      </c>
      <c r="I978" s="7">
        <v>6.5348577499389604</v>
      </c>
      <c r="J978" s="8">
        <v>9.0899046120515035</v>
      </c>
      <c r="K978" s="9">
        <v>61.003560717159985</v>
      </c>
      <c r="L978" s="8">
        <v>38.488952980348678</v>
      </c>
      <c r="M978" s="8">
        <v>20.608326155632618</v>
      </c>
      <c r="N978" s="10">
        <v>1.867640908324278</v>
      </c>
      <c r="O978" s="10" t="s">
        <v>2010</v>
      </c>
      <c r="P978" s="14">
        <v>40.944794626587026</v>
      </c>
      <c r="Q978" s="45">
        <v>2</v>
      </c>
      <c r="R978" s="7">
        <v>3.3783976949066226</v>
      </c>
      <c r="S978" s="7"/>
      <c r="T978" s="7"/>
      <c r="U978" s="35">
        <v>24927.00771388775</v>
      </c>
    </row>
    <row r="979" spans="1:21">
      <c r="A979">
        <v>54</v>
      </c>
      <c r="B979" t="s">
        <v>31</v>
      </c>
      <c r="C979" t="s">
        <v>217</v>
      </c>
      <c r="D979">
        <v>6</v>
      </c>
      <c r="E979" s="6">
        <v>743.274</v>
      </c>
      <c r="F979">
        <v>2015</v>
      </c>
      <c r="G979" s="6">
        <v>70.343000000000004</v>
      </c>
      <c r="H979" s="6">
        <v>5.0821285247802734</v>
      </c>
      <c r="I979" s="7">
        <v>3.1449930667877202</v>
      </c>
      <c r="J979" s="8">
        <v>8.9665949997773335</v>
      </c>
      <c r="K979" s="9">
        <v>54.576602842228162</v>
      </c>
      <c r="L979" s="8">
        <v>32.061995105416855</v>
      </c>
      <c r="M979" s="8">
        <v>17.218461472481376</v>
      </c>
      <c r="N979" s="10">
        <v>1.8620708451018393</v>
      </c>
      <c r="O979" s="10" t="s">
        <v>2011</v>
      </c>
      <c r="P979" s="14">
        <v>40.822680630431051</v>
      </c>
      <c r="Q979" s="45">
        <v>1</v>
      </c>
      <c r="R979" s="7">
        <v>3.3783976949066226</v>
      </c>
      <c r="S979" s="7"/>
      <c r="T979" s="7"/>
      <c r="U979" s="35">
        <v>9877.2472826014036</v>
      </c>
    </row>
    <row r="980" spans="1:21">
      <c r="A980">
        <v>55</v>
      </c>
      <c r="B980" t="s">
        <v>105</v>
      </c>
      <c r="C980" t="s">
        <v>291</v>
      </c>
      <c r="D980">
        <v>5</v>
      </c>
      <c r="E980" s="6">
        <v>1293.153</v>
      </c>
      <c r="F980">
        <v>2015</v>
      </c>
      <c r="G980" s="6">
        <v>74.974999999999994</v>
      </c>
      <c r="H980" s="6">
        <v>5.6288917064666748</v>
      </c>
      <c r="I980" s="7">
        <v>7.0067043304443404</v>
      </c>
      <c r="J980" s="8">
        <v>9.5133581814637349</v>
      </c>
      <c r="K980" s="9">
        <v>61.717507953553763</v>
      </c>
      <c r="L980" s="8">
        <v>39.202900216742457</v>
      </c>
      <c r="M980" s="8">
        <v>21.080172736137996</v>
      </c>
      <c r="N980" s="10">
        <v>1.8597048851282156</v>
      </c>
      <c r="O980" s="10" t="s">
        <v>2012</v>
      </c>
      <c r="P980" s="14">
        <v>40.770811052728519</v>
      </c>
      <c r="Q980" s="45">
        <v>3</v>
      </c>
      <c r="R980" s="7">
        <v>3.3783976949066226</v>
      </c>
      <c r="S980" s="7"/>
      <c r="T980" s="7"/>
      <c r="U980" s="35">
        <v>20545.169621162218</v>
      </c>
    </row>
    <row r="981" spans="1:21">
      <c r="A981">
        <v>56</v>
      </c>
      <c r="B981" t="s">
        <v>128</v>
      </c>
      <c r="C981" t="s">
        <v>314</v>
      </c>
      <c r="D981">
        <v>7</v>
      </c>
      <c r="E981" s="6">
        <v>38553.146000000001</v>
      </c>
      <c r="F981">
        <v>2015</v>
      </c>
      <c r="G981" s="6">
        <v>77.415000000000006</v>
      </c>
      <c r="H981" s="6">
        <v>6.0070219039916992</v>
      </c>
      <c r="I981" s="7">
        <v>9.51739501953125</v>
      </c>
      <c r="J981" s="8">
        <v>9.8914883789887593</v>
      </c>
      <c r="K981" s="9">
        <v>66.258991605429145</v>
      </c>
      <c r="L981" s="8">
        <v>43.744383868617838</v>
      </c>
      <c r="M981" s="8">
        <v>23.590863425224907</v>
      </c>
      <c r="N981" s="10">
        <v>1.854293464386024</v>
      </c>
      <c r="O981" s="10" t="s">
        <v>2013</v>
      </c>
      <c r="P981" s="14">
        <v>40.652175018392626</v>
      </c>
      <c r="Q981" s="45">
        <v>3</v>
      </c>
      <c r="R981" s="7">
        <v>3.3783976949066226</v>
      </c>
      <c r="S981" s="7"/>
      <c r="T981" s="7"/>
      <c r="U981" s="35">
        <v>27667.689083473451</v>
      </c>
    </row>
    <row r="982" spans="1:21">
      <c r="A982">
        <v>57</v>
      </c>
      <c r="B982" t="s">
        <v>78</v>
      </c>
      <c r="C982" t="s">
        <v>264</v>
      </c>
      <c r="D982">
        <v>8</v>
      </c>
      <c r="E982" s="6">
        <v>259091.97</v>
      </c>
      <c r="F982">
        <v>2015</v>
      </c>
      <c r="G982" s="6">
        <v>69.698999999999998</v>
      </c>
      <c r="H982" s="6">
        <v>5.0427999496459961</v>
      </c>
      <c r="I982" s="7">
        <v>2.8770701885223402</v>
      </c>
      <c r="J982" s="8">
        <v>8.9272664246430562</v>
      </c>
      <c r="K982" s="9">
        <v>53.839758355125824</v>
      </c>
      <c r="L982" s="8">
        <v>31.325150618314517</v>
      </c>
      <c r="M982" s="8">
        <v>16.950538594215995</v>
      </c>
      <c r="N982" s="10">
        <v>1.8480327597969983</v>
      </c>
      <c r="O982" s="10" t="s">
        <v>2014</v>
      </c>
      <c r="P982" s="14">
        <v>40.514919905553299</v>
      </c>
      <c r="Q982" s="45">
        <v>1</v>
      </c>
      <c r="R982" s="7">
        <v>3.3783976949066226</v>
      </c>
      <c r="S982" s="7"/>
      <c r="T982" s="7"/>
      <c r="U982" s="35">
        <v>10121.840924660526</v>
      </c>
    </row>
    <row r="983" spans="1:21">
      <c r="A983">
        <v>58</v>
      </c>
      <c r="B983" t="s">
        <v>163</v>
      </c>
      <c r="C983" t="s">
        <v>349</v>
      </c>
      <c r="D983">
        <v>7</v>
      </c>
      <c r="E983" s="6">
        <v>30949.417000000001</v>
      </c>
      <c r="F983">
        <v>2015</v>
      </c>
      <c r="G983" s="6">
        <v>70.474999999999994</v>
      </c>
      <c r="H983" s="6">
        <v>5.9723644256591797</v>
      </c>
      <c r="I983" s="7">
        <v>6.2764434814453098</v>
      </c>
      <c r="J983" s="8">
        <v>9.8568309006562398</v>
      </c>
      <c r="K983" s="9">
        <v>60.10774695880135</v>
      </c>
      <c r="L983" s="8">
        <v>37.593139221990043</v>
      </c>
      <c r="M983" s="8">
        <v>20.349911887138965</v>
      </c>
      <c r="N983" s="10">
        <v>1.8473367074256819</v>
      </c>
      <c r="O983" s="10" t="s">
        <v>2015</v>
      </c>
      <c r="P983" s="14">
        <v>40.499660161955973</v>
      </c>
      <c r="Q983" s="45">
        <v>2</v>
      </c>
      <c r="R983" s="7">
        <v>3.3783976949066226</v>
      </c>
      <c r="S983" s="7"/>
      <c r="T983" s="7"/>
      <c r="U983" s="35">
        <v>6401.1151676695363</v>
      </c>
    </row>
    <row r="984" spans="1:21">
      <c r="A984">
        <v>59</v>
      </c>
      <c r="B984" t="s">
        <v>101</v>
      </c>
      <c r="C984" t="s">
        <v>287</v>
      </c>
      <c r="D984">
        <v>8</v>
      </c>
      <c r="E984" s="6">
        <v>31068.832999999999</v>
      </c>
      <c r="F984">
        <v>2015</v>
      </c>
      <c r="G984" s="6">
        <v>75.093999999999994</v>
      </c>
      <c r="H984" s="6">
        <v>6.3221211433410645</v>
      </c>
      <c r="I984" s="7">
        <v>9.8438291549682599</v>
      </c>
      <c r="J984" s="8">
        <v>10.206587618338125</v>
      </c>
      <c r="K984" s="9">
        <v>66.319900396081195</v>
      </c>
      <c r="L984" s="8">
        <v>43.805292659269888</v>
      </c>
      <c r="M984" s="8">
        <v>23.917297560661915</v>
      </c>
      <c r="N984" s="10">
        <v>1.8315318671838094</v>
      </c>
      <c r="O984" s="10" t="s">
        <v>2016</v>
      </c>
      <c r="P984" s="14">
        <v>40.153166392770913</v>
      </c>
      <c r="Q984" s="45">
        <v>3</v>
      </c>
      <c r="R984" s="7">
        <v>3.3783976949066226</v>
      </c>
      <c r="S984" s="7"/>
      <c r="T984" s="7"/>
      <c r="U984" s="35">
        <v>24151.256181162495</v>
      </c>
    </row>
    <row r="985" spans="1:21">
      <c r="A985">
        <v>60</v>
      </c>
      <c r="B985" t="s">
        <v>114</v>
      </c>
      <c r="C985" t="s">
        <v>300</v>
      </c>
      <c r="D985">
        <v>6</v>
      </c>
      <c r="E985" s="6">
        <v>27610.325000000001</v>
      </c>
      <c r="F985">
        <v>2015</v>
      </c>
      <c r="G985" s="6">
        <v>67.456000000000003</v>
      </c>
      <c r="H985" s="6">
        <v>4.812436580657959</v>
      </c>
      <c r="I985" s="7">
        <v>1.35371649265289</v>
      </c>
      <c r="J985" s="8">
        <v>8.6969030556550191</v>
      </c>
      <c r="K985" s="9">
        <v>50.762531586321373</v>
      </c>
      <c r="L985" s="8">
        <v>28.247923849510066</v>
      </c>
      <c r="M985" s="8">
        <v>15.427184898346546</v>
      </c>
      <c r="N985" s="10">
        <v>1.8310485053263101</v>
      </c>
      <c r="O985" s="10" t="s">
        <v>2017</v>
      </c>
      <c r="P985" s="14">
        <v>40.142569520589852</v>
      </c>
      <c r="Q985" s="45">
        <v>1</v>
      </c>
      <c r="R985" s="7">
        <v>3.3783976949066226</v>
      </c>
      <c r="S985" s="7"/>
      <c r="T985" s="7"/>
      <c r="U985" s="35">
        <v>3260.0349980388396</v>
      </c>
    </row>
    <row r="986" spans="1:21">
      <c r="A986">
        <v>61</v>
      </c>
      <c r="B986" t="s">
        <v>140</v>
      </c>
      <c r="C986" t="s">
        <v>326</v>
      </c>
      <c r="D986">
        <v>7</v>
      </c>
      <c r="E986" s="6">
        <v>2080.8620000000001</v>
      </c>
      <c r="F986">
        <v>2015</v>
      </c>
      <c r="G986" s="6">
        <v>80.822000000000003</v>
      </c>
      <c r="H986" s="6">
        <v>5.7406420707702637</v>
      </c>
      <c r="I986" s="7">
        <v>10.4268531799316</v>
      </c>
      <c r="J986" s="8">
        <v>9.6251085457673238</v>
      </c>
      <c r="K986" s="9">
        <v>67.31212294787403</v>
      </c>
      <c r="L986" s="8">
        <v>44.797515211062723</v>
      </c>
      <c r="M986" s="8">
        <v>24.500321585625258</v>
      </c>
      <c r="N986" s="10">
        <v>1.8284460085350946</v>
      </c>
      <c r="O986" s="10" t="s">
        <v>2018</v>
      </c>
      <c r="P986" s="14">
        <v>40.085514282531122</v>
      </c>
      <c r="Q986" s="45">
        <v>3</v>
      </c>
      <c r="R986" s="7">
        <v>3.3783976949066226</v>
      </c>
      <c r="S986" s="7"/>
      <c r="T986" s="7"/>
      <c r="U986" s="35">
        <v>33799.725526308037</v>
      </c>
    </row>
    <row r="987" spans="1:21">
      <c r="A987">
        <v>62</v>
      </c>
      <c r="B987" t="s">
        <v>85</v>
      </c>
      <c r="C987" t="s">
        <v>271</v>
      </c>
      <c r="D987">
        <v>8</v>
      </c>
      <c r="E987" s="6">
        <v>127250.933</v>
      </c>
      <c r="F987">
        <v>2015</v>
      </c>
      <c r="G987" s="6">
        <v>83.893000000000001</v>
      </c>
      <c r="H987" s="6">
        <v>5.8796844482421875</v>
      </c>
      <c r="I987" s="7">
        <v>12.737815856933601</v>
      </c>
      <c r="J987" s="8">
        <v>9.7641509232392476</v>
      </c>
      <c r="K987" s="9">
        <v>70.879111925789942</v>
      </c>
      <c r="L987" s="8">
        <v>48.364504188978636</v>
      </c>
      <c r="M987" s="8">
        <v>26.811284262627257</v>
      </c>
      <c r="N987" s="10">
        <v>1.8038861441782856</v>
      </c>
      <c r="O987" s="10" t="s">
        <v>2019</v>
      </c>
      <c r="P987" s="14">
        <v>39.547081761769597</v>
      </c>
      <c r="Q987" s="45">
        <v>3</v>
      </c>
      <c r="R987" s="7">
        <v>3.3783976949066226</v>
      </c>
      <c r="S987" s="7"/>
      <c r="T987" s="7"/>
      <c r="U987" s="35">
        <v>40402.58150552903</v>
      </c>
    </row>
    <row r="988" spans="1:21">
      <c r="A988">
        <v>63</v>
      </c>
      <c r="B988" t="s">
        <v>92</v>
      </c>
      <c r="C988" t="s">
        <v>278</v>
      </c>
      <c r="D988">
        <v>7</v>
      </c>
      <c r="E988" s="6">
        <v>1991.9549999999999</v>
      </c>
      <c r="F988">
        <v>2015</v>
      </c>
      <c r="G988" s="6">
        <v>74.685000000000002</v>
      </c>
      <c r="H988" s="6">
        <v>5.8805975914001465</v>
      </c>
      <c r="I988" s="7">
        <v>8.4343328475952095</v>
      </c>
      <c r="J988" s="8">
        <v>9.7650640663972066</v>
      </c>
      <c r="K988" s="9">
        <v>63.105402502317624</v>
      </c>
      <c r="L988" s="8">
        <v>40.590794765506317</v>
      </c>
      <c r="M988" s="8">
        <v>22.507801253288868</v>
      </c>
      <c r="N988" s="10">
        <v>1.8034100403110296</v>
      </c>
      <c r="O988" s="10" t="s">
        <v>2020</v>
      </c>
      <c r="P988" s="14">
        <v>39.536644008463362</v>
      </c>
      <c r="Q988" s="45">
        <v>3</v>
      </c>
      <c r="R988" s="7">
        <v>3.3783976949066226</v>
      </c>
      <c r="S988" s="7"/>
      <c r="T988" s="7"/>
      <c r="U988" s="35">
        <v>26628.354680837976</v>
      </c>
    </row>
    <row r="989" spans="1:21">
      <c r="A989">
        <v>64</v>
      </c>
      <c r="B989" t="s">
        <v>103</v>
      </c>
      <c r="C989" t="s">
        <v>289</v>
      </c>
      <c r="D989">
        <v>3</v>
      </c>
      <c r="E989" s="6">
        <v>456.57900000000001</v>
      </c>
      <c r="F989">
        <v>2015</v>
      </c>
      <c r="G989" s="6">
        <v>82.962000000000003</v>
      </c>
      <c r="H989" s="6">
        <v>6.6133942604064941</v>
      </c>
      <c r="I989" s="7">
        <v>15.237739562988301</v>
      </c>
      <c r="J989" s="8">
        <v>10.497860735403554</v>
      </c>
      <c r="K989" s="9">
        <v>75.359512300590083</v>
      </c>
      <c r="L989" s="8">
        <v>52.844904563778776</v>
      </c>
      <c r="M989" s="8">
        <v>29.311207968681956</v>
      </c>
      <c r="N989" s="10">
        <v>1.8028907106196983</v>
      </c>
      <c r="O989" s="10" t="s">
        <v>2021</v>
      </c>
      <c r="P989" s="14">
        <v>39.52525860377434</v>
      </c>
      <c r="Q989" s="45">
        <v>3</v>
      </c>
      <c r="R989" s="7">
        <v>3.3783976949066226</v>
      </c>
      <c r="S989" s="7"/>
      <c r="T989" s="7"/>
      <c r="U989" s="35">
        <v>39896.811510977423</v>
      </c>
    </row>
    <row r="990" spans="1:21">
      <c r="A990">
        <v>65</v>
      </c>
      <c r="B990" t="s">
        <v>139</v>
      </c>
      <c r="C990" t="s">
        <v>325</v>
      </c>
      <c r="D990">
        <v>7</v>
      </c>
      <c r="E990" s="6">
        <v>5424.4440000000004</v>
      </c>
      <c r="F990">
        <v>2015</v>
      </c>
      <c r="G990" s="6">
        <v>76.649000000000001</v>
      </c>
      <c r="H990" s="6">
        <v>6.1620044708251953</v>
      </c>
      <c r="I990" s="7">
        <v>10.529736518859901</v>
      </c>
      <c r="J990" s="8">
        <v>10.046470945822255</v>
      </c>
      <c r="K990" s="9">
        <v>66.631269021020785</v>
      </c>
      <c r="L990" s="8">
        <v>44.116661284209478</v>
      </c>
      <c r="M990" s="8">
        <v>24.603204924553559</v>
      </c>
      <c r="N990" s="10">
        <v>1.793126603606908</v>
      </c>
      <c r="O990" s="10" t="s">
        <v>2022</v>
      </c>
      <c r="P990" s="14">
        <v>39.311197456061834</v>
      </c>
      <c r="Q990" s="45">
        <v>3</v>
      </c>
      <c r="R990" s="7">
        <v>3.3783976949066226</v>
      </c>
      <c r="S990" s="7"/>
      <c r="T990" s="7"/>
      <c r="U990" s="35">
        <v>28805.3873539017</v>
      </c>
    </row>
    <row r="991" spans="1:21">
      <c r="A991">
        <v>66</v>
      </c>
      <c r="B991" t="s">
        <v>120</v>
      </c>
      <c r="C991" t="s">
        <v>306</v>
      </c>
      <c r="D991">
        <v>7</v>
      </c>
      <c r="E991" s="6">
        <v>2107.962</v>
      </c>
      <c r="F991">
        <v>2015</v>
      </c>
      <c r="G991" s="6">
        <v>75.980999999999995</v>
      </c>
      <c r="H991" s="6">
        <v>4.9755897521972656</v>
      </c>
      <c r="I991" s="7">
        <v>5.9374408721923801</v>
      </c>
      <c r="J991" s="8">
        <v>8.8600562271943257</v>
      </c>
      <c r="K991" s="9">
        <v>58.250484494276606</v>
      </c>
      <c r="L991" s="8">
        <v>35.735876757465299</v>
      </c>
      <c r="M991" s="8">
        <v>20.010909277886036</v>
      </c>
      <c r="N991" s="10">
        <v>1.7858197376846265</v>
      </c>
      <c r="O991" s="10" t="s">
        <v>2023</v>
      </c>
      <c r="P991" s="14">
        <v>39.151007066561185</v>
      </c>
      <c r="Q991" s="45">
        <v>2</v>
      </c>
      <c r="R991" s="7">
        <v>3.3783976949066226</v>
      </c>
      <c r="S991" s="7"/>
      <c r="T991" s="7"/>
      <c r="U991" s="35">
        <v>15139.288758547838</v>
      </c>
    </row>
    <row r="992" spans="1:21">
      <c r="A992">
        <v>67</v>
      </c>
      <c r="B992" t="s">
        <v>45</v>
      </c>
      <c r="C992" t="s">
        <v>231</v>
      </c>
      <c r="D992">
        <v>8</v>
      </c>
      <c r="E992" s="6">
        <v>1393715.4480000001</v>
      </c>
      <c r="F992">
        <v>2015</v>
      </c>
      <c r="G992" s="6">
        <v>76.977000000000004</v>
      </c>
      <c r="H992" s="6">
        <v>5.3038778305053711</v>
      </c>
      <c r="I992" s="7">
        <v>7.5985774993896502</v>
      </c>
      <c r="J992" s="8">
        <v>9.1883443055024312</v>
      </c>
      <c r="K992" s="9">
        <v>61.200687526368611</v>
      </c>
      <c r="L992" s="8">
        <v>38.686079789557304</v>
      </c>
      <c r="M992" s="8">
        <v>21.672045905083309</v>
      </c>
      <c r="N992" s="10">
        <v>1.7850681914845543</v>
      </c>
      <c r="O992" s="10" t="s">
        <v>2024</v>
      </c>
      <c r="P992" s="14">
        <v>39.134530716810438</v>
      </c>
      <c r="Q992" s="45">
        <v>3</v>
      </c>
      <c r="R992" s="7">
        <v>3.3783976949066226</v>
      </c>
      <c r="S992" s="7"/>
      <c r="T992" s="7"/>
      <c r="U992" s="35">
        <v>12612.351651241795</v>
      </c>
    </row>
    <row r="993" spans="1:21">
      <c r="A993">
        <v>68</v>
      </c>
      <c r="B993" t="s">
        <v>76</v>
      </c>
      <c r="C993" t="s">
        <v>262</v>
      </c>
      <c r="D993">
        <v>3</v>
      </c>
      <c r="E993" s="6">
        <v>331.06</v>
      </c>
      <c r="F993">
        <v>2015</v>
      </c>
      <c r="G993" s="6">
        <v>82.350999999999999</v>
      </c>
      <c r="H993" s="6">
        <v>7.4980707168579102</v>
      </c>
      <c r="I993" s="7">
        <v>19.057273864746101</v>
      </c>
      <c r="J993" s="8">
        <v>11.38253719185497</v>
      </c>
      <c r="K993" s="9">
        <v>81.108433581195911</v>
      </c>
      <c r="L993" s="8">
        <v>58.593825844384604</v>
      </c>
      <c r="M993" s="8">
        <v>33.130742270439754</v>
      </c>
      <c r="N993" s="10">
        <v>1.7685636309049368</v>
      </c>
      <c r="O993" s="10" t="s">
        <v>2025</v>
      </c>
      <c r="P993" s="14">
        <v>38.772696790212187</v>
      </c>
      <c r="Q993" s="45">
        <v>3</v>
      </c>
      <c r="R993" s="7">
        <v>3.3783976949066226</v>
      </c>
      <c r="S993" s="7"/>
      <c r="T993" s="7"/>
      <c r="U993" s="35">
        <v>52142.932807488804</v>
      </c>
    </row>
    <row r="994" spans="1:21">
      <c r="A994">
        <v>69</v>
      </c>
      <c r="B994" t="s">
        <v>32</v>
      </c>
      <c r="C994" t="s">
        <v>218</v>
      </c>
      <c r="D994">
        <v>1</v>
      </c>
      <c r="E994" s="6">
        <v>11090.084999999999</v>
      </c>
      <c r="F994">
        <v>2015</v>
      </c>
      <c r="G994" s="6">
        <v>67.317999999999998</v>
      </c>
      <c r="H994" s="6">
        <v>5.8343291282653809</v>
      </c>
      <c r="I994" s="7">
        <v>5.3662052154540998</v>
      </c>
      <c r="J994" s="8">
        <v>9.718795603262441</v>
      </c>
      <c r="K994" s="9">
        <v>56.611115439833682</v>
      </c>
      <c r="L994" s="8">
        <v>34.096507703022375</v>
      </c>
      <c r="M994" s="8">
        <v>19.439673621147755</v>
      </c>
      <c r="N994" s="10">
        <v>1.7539650288125184</v>
      </c>
      <c r="O994" s="10" t="s">
        <v>2026</v>
      </c>
      <c r="P994" s="14">
        <v>38.452647704841887</v>
      </c>
      <c r="Q994" s="45">
        <v>2</v>
      </c>
      <c r="R994" s="7">
        <v>3.3783976949066226</v>
      </c>
      <c r="S994" s="7"/>
      <c r="T994" s="7"/>
      <c r="U994" s="35">
        <v>7825.7667483884115</v>
      </c>
    </row>
    <row r="995" spans="1:21">
      <c r="A995">
        <v>70</v>
      </c>
      <c r="B995" t="s">
        <v>22</v>
      </c>
      <c r="C995" t="s">
        <v>208</v>
      </c>
      <c r="D995">
        <v>7</v>
      </c>
      <c r="E995" s="6">
        <v>2878.5949999999998</v>
      </c>
      <c r="F995">
        <v>2015</v>
      </c>
      <c r="G995" s="6">
        <v>74.436000000000007</v>
      </c>
      <c r="H995" s="6">
        <v>4.3483195304870605</v>
      </c>
      <c r="I995" s="7">
        <v>3.3559274673461901</v>
      </c>
      <c r="J995" s="8">
        <v>8.2327860054841207</v>
      </c>
      <c r="K995" s="9">
        <v>53.025883462969198</v>
      </c>
      <c r="L995" s="8">
        <v>30.511275726157891</v>
      </c>
      <c r="M995" s="8">
        <v>17.429395873039848</v>
      </c>
      <c r="N995" s="10">
        <v>1.750564158873307</v>
      </c>
      <c r="O995" s="10" t="s">
        <v>2027</v>
      </c>
      <c r="P995" s="14">
        <v>38.378089517241634</v>
      </c>
      <c r="Q995" s="45">
        <v>1</v>
      </c>
      <c r="R995" s="7">
        <v>3.3783976949066226</v>
      </c>
      <c r="S995" s="7"/>
      <c r="T995" s="7"/>
      <c r="U995" s="35">
        <v>11506.038989675642</v>
      </c>
    </row>
    <row r="996" spans="1:21">
      <c r="A996">
        <v>71</v>
      </c>
      <c r="B996" t="s">
        <v>125</v>
      </c>
      <c r="C996" t="s">
        <v>311</v>
      </c>
      <c r="D996">
        <v>1</v>
      </c>
      <c r="E996" s="6">
        <v>6177.95</v>
      </c>
      <c r="F996">
        <v>2015</v>
      </c>
      <c r="G996" s="6">
        <v>73.191000000000003</v>
      </c>
      <c r="H996" s="6">
        <v>5.5597243309020996</v>
      </c>
      <c r="I996" s="7">
        <v>7.26493263244629</v>
      </c>
      <c r="J996" s="8">
        <v>9.4441908058991597</v>
      </c>
      <c r="K996" s="9">
        <v>59.810921354826114</v>
      </c>
      <c r="L996" s="8">
        <v>37.296313618014807</v>
      </c>
      <c r="M996" s="8">
        <v>21.338401038139946</v>
      </c>
      <c r="N996" s="10">
        <v>1.7478495015325619</v>
      </c>
      <c r="O996" s="10" t="s">
        <v>2028</v>
      </c>
      <c r="P996" s="14">
        <v>38.318575353248463</v>
      </c>
      <c r="Q996" s="45">
        <v>3</v>
      </c>
      <c r="R996" s="7">
        <v>3.3783976949066226</v>
      </c>
      <c r="S996" s="7"/>
      <c r="T996" s="7"/>
      <c r="U996" s="35">
        <v>12806.096678605758</v>
      </c>
    </row>
    <row r="997" spans="1:21">
      <c r="A997">
        <v>72</v>
      </c>
      <c r="B997" t="s">
        <v>75</v>
      </c>
      <c r="C997" t="s">
        <v>261</v>
      </c>
      <c r="D997">
        <v>7</v>
      </c>
      <c r="E997" s="6">
        <v>9844.2459999999992</v>
      </c>
      <c r="F997">
        <v>2015</v>
      </c>
      <c r="G997" s="6">
        <v>75.652000000000001</v>
      </c>
      <c r="H997" s="6">
        <v>5.3443832397460938</v>
      </c>
      <c r="I997" s="7">
        <v>7.6568064689636204</v>
      </c>
      <c r="J997" s="8">
        <v>9.2288497147431539</v>
      </c>
      <c r="K997" s="9">
        <v>60.412394065506945</v>
      </c>
      <c r="L997" s="8">
        <v>37.897786328695638</v>
      </c>
      <c r="M997" s="8">
        <v>21.730274874657276</v>
      </c>
      <c r="N997" s="10">
        <v>1.7440086030800084</v>
      </c>
      <c r="O997" s="10" t="s">
        <v>2029</v>
      </c>
      <c r="P997" s="14">
        <v>38.234370302041654</v>
      </c>
      <c r="Q997" s="45">
        <v>3</v>
      </c>
      <c r="R997" s="7">
        <v>3.3783976949066226</v>
      </c>
      <c r="S997" s="7"/>
      <c r="T997" s="7"/>
      <c r="U997" s="35">
        <v>27523.680584040139</v>
      </c>
    </row>
    <row r="998" spans="1:21">
      <c r="A998">
        <v>73</v>
      </c>
      <c r="B998" t="s">
        <v>58</v>
      </c>
      <c r="C998" t="s">
        <v>244</v>
      </c>
      <c r="D998">
        <v>4</v>
      </c>
      <c r="E998" s="6">
        <v>97723.798999999999</v>
      </c>
      <c r="F998">
        <v>2015</v>
      </c>
      <c r="G998" s="6">
        <v>70.483000000000004</v>
      </c>
      <c r="H998" s="6">
        <v>4.7625384330749512</v>
      </c>
      <c r="I998" s="7">
        <v>3.29813480377197</v>
      </c>
      <c r="J998" s="8">
        <v>8.6470049080720113</v>
      </c>
      <c r="K998" s="9">
        <v>52.736116514047112</v>
      </c>
      <c r="L998" s="8">
        <v>30.221508777235805</v>
      </c>
      <c r="M998" s="8">
        <v>17.371603209465626</v>
      </c>
      <c r="N998" s="10">
        <v>1.7397075222607195</v>
      </c>
      <c r="O998" s="10" t="s">
        <v>2030</v>
      </c>
      <c r="P998" s="14">
        <v>38.140076548872507</v>
      </c>
      <c r="Q998" s="45">
        <v>1</v>
      </c>
      <c r="R998" s="7">
        <v>3.3783976949066226</v>
      </c>
      <c r="S998" s="7"/>
      <c r="T998" s="7"/>
      <c r="U998" s="35">
        <v>10534.882204445499</v>
      </c>
    </row>
    <row r="999" spans="1:21">
      <c r="A999">
        <v>74</v>
      </c>
      <c r="B999" t="s">
        <v>33</v>
      </c>
      <c r="C999" t="s">
        <v>219</v>
      </c>
      <c r="D999">
        <v>7</v>
      </c>
      <c r="E999" s="6">
        <v>3524.3240000000001</v>
      </c>
      <c r="F999">
        <v>2015</v>
      </c>
      <c r="G999" s="6">
        <v>76.182000000000002</v>
      </c>
      <c r="H999" s="6">
        <v>5.1171779632568359</v>
      </c>
      <c r="I999" s="7">
        <v>7.2943239212036097</v>
      </c>
      <c r="J999" s="8">
        <v>9.001644438253896</v>
      </c>
      <c r="K999" s="9">
        <v>59.337915158805551</v>
      </c>
      <c r="L999" s="8">
        <v>36.823307421994244</v>
      </c>
      <c r="M999" s="8">
        <v>21.367792326897266</v>
      </c>
      <c r="N999" s="10">
        <v>1.723308934243148</v>
      </c>
      <c r="O999" s="10" t="s">
        <v>2031</v>
      </c>
      <c r="P999" s="14">
        <v>37.780565887292539</v>
      </c>
      <c r="Q999" s="45">
        <v>3</v>
      </c>
      <c r="R999" s="7">
        <v>3.3783976949066226</v>
      </c>
      <c r="S999" s="7"/>
      <c r="T999" s="7"/>
      <c r="U999" s="35">
        <v>12437.495256252205</v>
      </c>
    </row>
    <row r="1000" spans="1:21">
      <c r="A1000">
        <v>75</v>
      </c>
      <c r="B1000" t="s">
        <v>122</v>
      </c>
      <c r="C1000" t="s">
        <v>308</v>
      </c>
      <c r="D1000">
        <v>6</v>
      </c>
      <c r="E1000" s="6">
        <v>210969.29800000001</v>
      </c>
      <c r="F1000">
        <v>2015</v>
      </c>
      <c r="G1000" s="6">
        <v>65.697000000000003</v>
      </c>
      <c r="H1000" s="6">
        <v>4.8231949806213379</v>
      </c>
      <c r="I1000" s="7">
        <v>1.7912303209304801</v>
      </c>
      <c r="J1000" s="8">
        <v>8.707661455618398</v>
      </c>
      <c r="K1000" s="9">
        <v>49.499992480385743</v>
      </c>
      <c r="L1000" s="8">
        <v>26.985384743574436</v>
      </c>
      <c r="M1000" s="8">
        <v>15.864698726624137</v>
      </c>
      <c r="N1000" s="10">
        <v>1.7009705137537572</v>
      </c>
      <c r="O1000" s="10" t="s">
        <v>2032</v>
      </c>
      <c r="P1000" s="14">
        <v>37.290834678716095</v>
      </c>
      <c r="Q1000" s="45">
        <v>1</v>
      </c>
      <c r="R1000" s="7">
        <v>3.3783976949066226</v>
      </c>
      <c r="S1000" s="7"/>
      <c r="T1000" s="7"/>
      <c r="U1000" s="35">
        <v>4552.6056539694755</v>
      </c>
    </row>
    <row r="1001" spans="1:21">
      <c r="A1001">
        <v>76</v>
      </c>
      <c r="B1001" t="s">
        <v>90</v>
      </c>
      <c r="C1001" t="s">
        <v>276</v>
      </c>
      <c r="D1001">
        <v>7</v>
      </c>
      <c r="E1001" s="6">
        <v>5914.98</v>
      </c>
      <c r="F1001">
        <v>2015</v>
      </c>
      <c r="G1001" s="6">
        <v>69.995999999999995</v>
      </c>
      <c r="H1001" s="6">
        <v>4.9053759574890137</v>
      </c>
      <c r="I1001" s="7">
        <v>4.0031428337097203</v>
      </c>
      <c r="J1001" s="8">
        <v>8.7898424324860738</v>
      </c>
      <c r="K1001" s="9">
        <v>53.236852538734993</v>
      </c>
      <c r="L1001" s="8">
        <v>30.722244801923686</v>
      </c>
      <c r="M1001" s="8">
        <v>18.076611239403377</v>
      </c>
      <c r="N1001" s="10">
        <v>1.699557754218632</v>
      </c>
      <c r="O1001" s="10" t="s">
        <v>2033</v>
      </c>
      <c r="P1001" s="14">
        <v>37.259862370942884</v>
      </c>
      <c r="Q1001" s="45">
        <v>2</v>
      </c>
      <c r="R1001" s="7">
        <v>3.3783976949066226</v>
      </c>
      <c r="S1001" s="7"/>
      <c r="T1001" s="7"/>
      <c r="U1001" s="35">
        <v>4805.1410923838812</v>
      </c>
    </row>
    <row r="1002" spans="1:21">
      <c r="A1002">
        <v>77</v>
      </c>
      <c r="B1002" t="s">
        <v>135</v>
      </c>
      <c r="C1002" t="s">
        <v>321</v>
      </c>
      <c r="D1002">
        <v>5</v>
      </c>
      <c r="E1002" s="6">
        <v>14356.181</v>
      </c>
      <c r="F1002">
        <v>2015</v>
      </c>
      <c r="G1002" s="6">
        <v>66.879000000000005</v>
      </c>
      <c r="H1002" s="6">
        <v>4.6170005798339844</v>
      </c>
      <c r="I1002" s="7">
        <v>1.6582785844802901</v>
      </c>
      <c r="J1002" s="8">
        <v>8.5014670548310445</v>
      </c>
      <c r="K1002" s="9">
        <v>49.197349490272515</v>
      </c>
      <c r="L1002" s="8">
        <v>26.682741753461208</v>
      </c>
      <c r="M1002" s="8">
        <v>15.731746990173946</v>
      </c>
      <c r="N1002" s="10">
        <v>1.6961079891589446</v>
      </c>
      <c r="O1002" s="10" t="s">
        <v>2034</v>
      </c>
      <c r="P1002" s="14">
        <v>37.184232242447997</v>
      </c>
      <c r="Q1002" s="45">
        <v>1</v>
      </c>
      <c r="R1002" s="7">
        <v>3.3783976949066226</v>
      </c>
      <c r="S1002" s="7"/>
      <c r="T1002" s="7"/>
      <c r="U1002" s="35">
        <v>3012.3833740178366</v>
      </c>
    </row>
    <row r="1003" spans="1:21">
      <c r="A1003">
        <v>78</v>
      </c>
      <c r="B1003" t="s">
        <v>62</v>
      </c>
      <c r="C1003" t="s">
        <v>248</v>
      </c>
      <c r="D1003">
        <v>5</v>
      </c>
      <c r="E1003" s="6">
        <v>102471.895</v>
      </c>
      <c r="F1003">
        <v>2015</v>
      </c>
      <c r="G1003" s="6">
        <v>63.649000000000001</v>
      </c>
      <c r="H1003" s="6">
        <v>4.5731549263000488</v>
      </c>
      <c r="I1003" s="7">
        <v>0.18841174244880701</v>
      </c>
      <c r="J1003" s="8">
        <v>8.4576214012971089</v>
      </c>
      <c r="K1003" s="9">
        <v>46.579828373904547</v>
      </c>
      <c r="L1003" s="8">
        <v>24.06522063709324</v>
      </c>
      <c r="M1003" s="8">
        <v>14.261880148142463</v>
      </c>
      <c r="N1003" s="10">
        <v>1.6873806529798676</v>
      </c>
      <c r="O1003" s="10" t="s">
        <v>2035</v>
      </c>
      <c r="P1003" s="14">
        <v>36.992900500946305</v>
      </c>
      <c r="Q1003" s="45">
        <v>1</v>
      </c>
      <c r="R1003" s="7">
        <v>3.3783976949066226</v>
      </c>
      <c r="S1003" s="7"/>
      <c r="T1003" s="7"/>
      <c r="U1003" s="35">
        <v>1750.6727312872049</v>
      </c>
    </row>
    <row r="1004" spans="1:21">
      <c r="A1004">
        <v>79</v>
      </c>
      <c r="B1004" t="s">
        <v>77</v>
      </c>
      <c r="C1004" t="s">
        <v>263</v>
      </c>
      <c r="D1004">
        <v>6</v>
      </c>
      <c r="E1004" s="6">
        <v>1322866.5049999999</v>
      </c>
      <c r="F1004">
        <v>2015</v>
      </c>
      <c r="G1004" s="6">
        <v>69.635999999999996</v>
      </c>
      <c r="H1004" s="6">
        <v>4.3420791625976563</v>
      </c>
      <c r="I1004" s="7">
        <v>1.9725047349929801</v>
      </c>
      <c r="J1004" s="8">
        <v>8.2265456375947164</v>
      </c>
      <c r="K1004" s="9">
        <v>49.568912025898747</v>
      </c>
      <c r="L1004" s="8">
        <v>27.05430428908744</v>
      </c>
      <c r="M1004" s="8">
        <v>16.045973140686637</v>
      </c>
      <c r="N1004" s="10">
        <v>1.6860494562643731</v>
      </c>
      <c r="O1004" s="10" t="s">
        <v>2036</v>
      </c>
      <c r="P1004" s="14">
        <v>36.963716316834372</v>
      </c>
      <c r="Q1004" s="45">
        <v>1</v>
      </c>
      <c r="R1004" s="7">
        <v>3.3783976949066226</v>
      </c>
      <c r="S1004" s="7"/>
      <c r="T1004" s="7"/>
      <c r="U1004" s="35">
        <v>5411.8755883258773</v>
      </c>
    </row>
    <row r="1005" spans="1:21">
      <c r="A1005">
        <v>80</v>
      </c>
      <c r="B1005" t="s">
        <v>41</v>
      </c>
      <c r="C1005" t="s">
        <v>227</v>
      </c>
      <c r="D1005">
        <v>2</v>
      </c>
      <c r="E1005" s="6">
        <v>35732.125999999997</v>
      </c>
      <c r="F1005">
        <v>2015</v>
      </c>
      <c r="G1005" s="6">
        <v>81.924999999999997</v>
      </c>
      <c r="H1005" s="6">
        <v>7.4127726554870605</v>
      </c>
      <c r="I1005" s="7">
        <v>20.256669998168899</v>
      </c>
      <c r="J1005" s="8">
        <v>11.297239130484121</v>
      </c>
      <c r="K1005" s="9">
        <v>80.084197968112591</v>
      </c>
      <c r="L1005" s="8">
        <v>57.569590231301284</v>
      </c>
      <c r="M1005" s="8">
        <v>34.330138403862556</v>
      </c>
      <c r="N1005" s="10">
        <v>1.6769402311766972</v>
      </c>
      <c r="O1005" s="10" t="s">
        <v>2037</v>
      </c>
      <c r="P1005" s="14">
        <v>36.764012321939077</v>
      </c>
      <c r="Q1005" s="45">
        <v>3</v>
      </c>
      <c r="R1005" s="7">
        <v>3.3783976949066226</v>
      </c>
      <c r="S1005" s="7"/>
      <c r="T1005" s="7"/>
      <c r="U1005" s="35">
        <v>47522.140667315143</v>
      </c>
    </row>
    <row r="1006" spans="1:21">
      <c r="A1006">
        <v>81</v>
      </c>
      <c r="B1006" t="s">
        <v>29</v>
      </c>
      <c r="C1006" t="s">
        <v>215</v>
      </c>
      <c r="D1006">
        <v>3</v>
      </c>
      <c r="E1006" s="6">
        <v>11248.303</v>
      </c>
      <c r="F1006">
        <v>2015</v>
      </c>
      <c r="G1006" s="6">
        <v>80.89</v>
      </c>
      <c r="H1006" s="6">
        <v>6.9042191505432129</v>
      </c>
      <c r="I1006" s="7">
        <v>17.534988403320298</v>
      </c>
      <c r="J1006" s="8">
        <v>10.788685625540273</v>
      </c>
      <c r="K1006" s="9">
        <v>75.512949254080283</v>
      </c>
      <c r="L1006" s="8">
        <v>52.998341517268976</v>
      </c>
      <c r="M1006" s="8">
        <v>31.608456809013955</v>
      </c>
      <c r="N1006" s="10">
        <v>1.6767139831437501</v>
      </c>
      <c r="O1006" s="10" t="s">
        <v>2038</v>
      </c>
      <c r="P1006" s="14">
        <v>36.759052225379612</v>
      </c>
      <c r="Q1006" s="45">
        <v>3</v>
      </c>
      <c r="R1006" s="7">
        <v>3.3783976949066226</v>
      </c>
      <c r="S1006" s="7"/>
      <c r="T1006" s="7"/>
      <c r="U1006" s="35">
        <v>49456.398581778318</v>
      </c>
    </row>
    <row r="1007" spans="1:21">
      <c r="A1007">
        <v>82</v>
      </c>
      <c r="B1007" t="s">
        <v>165</v>
      </c>
      <c r="C1007" t="s">
        <v>351</v>
      </c>
      <c r="D1007">
        <v>1</v>
      </c>
      <c r="E1007" s="6">
        <v>30529.716</v>
      </c>
      <c r="F1007">
        <v>2015</v>
      </c>
      <c r="G1007" s="6">
        <v>73.006</v>
      </c>
      <c r="H1007" s="6">
        <v>5.5688004493713379</v>
      </c>
      <c r="I1007" s="7">
        <v>8.3799419403076207</v>
      </c>
      <c r="J1007" s="8">
        <v>9.453266924368398</v>
      </c>
      <c r="K1007" s="9">
        <v>59.717075883171702</v>
      </c>
      <c r="L1007" s="8">
        <v>37.202468146360395</v>
      </c>
      <c r="M1007" s="8">
        <v>22.453410346001277</v>
      </c>
      <c r="N1007" s="10">
        <v>1.6568738366724667</v>
      </c>
      <c r="O1007" s="10" t="s">
        <v>2039</v>
      </c>
      <c r="P1007" s="14">
        <v>36.324091350937756</v>
      </c>
      <c r="Q1007" s="45">
        <v>3</v>
      </c>
      <c r="R1007" s="7">
        <v>3.3783976949066226</v>
      </c>
      <c r="S1007" s="7"/>
      <c r="T1007" s="7"/>
      <c r="U1007" s="35" t="s">
        <v>693</v>
      </c>
    </row>
    <row r="1008" spans="1:21">
      <c r="A1008">
        <v>83</v>
      </c>
      <c r="B1008" t="s">
        <v>97</v>
      </c>
      <c r="C1008" t="s">
        <v>283</v>
      </c>
      <c r="D1008">
        <v>7</v>
      </c>
      <c r="E1008" s="6">
        <v>2963.7649999999999</v>
      </c>
      <c r="F1008">
        <v>2015</v>
      </c>
      <c r="G1008" s="6">
        <v>74.61</v>
      </c>
      <c r="H1008" s="6">
        <v>5.7113780975341797</v>
      </c>
      <c r="I1008" s="7">
        <v>9.9814939498901403</v>
      </c>
      <c r="J1008" s="8">
        <v>9.5958445725312398</v>
      </c>
      <c r="K1008" s="9">
        <v>61.949571074646734</v>
      </c>
      <c r="L1008" s="8">
        <v>39.434963337835427</v>
      </c>
      <c r="M1008" s="8">
        <v>24.054962355583797</v>
      </c>
      <c r="N1008" s="10">
        <v>1.6393691561392747</v>
      </c>
      <c r="O1008" s="10" t="s">
        <v>2040</v>
      </c>
      <c r="P1008" s="14">
        <v>35.940331525244801</v>
      </c>
      <c r="Q1008" s="45">
        <v>3</v>
      </c>
      <c r="R1008" s="7">
        <v>3.3783976949066226</v>
      </c>
      <c r="S1008" s="7"/>
      <c r="T1008" s="7"/>
      <c r="U1008" s="35">
        <v>30748.19631095287</v>
      </c>
    </row>
    <row r="1009" spans="1:21">
      <c r="A1009">
        <v>84</v>
      </c>
      <c r="B1009" t="s">
        <v>25</v>
      </c>
      <c r="C1009" t="s">
        <v>211</v>
      </c>
      <c r="D1009">
        <v>7</v>
      </c>
      <c r="E1009" s="6">
        <v>9863.48</v>
      </c>
      <c r="F1009">
        <v>2015</v>
      </c>
      <c r="G1009" s="6">
        <v>71.450999999999993</v>
      </c>
      <c r="H1009" s="6">
        <v>5.1467747688293457</v>
      </c>
      <c r="I1009" s="7">
        <v>6.43137550354004</v>
      </c>
      <c r="J1009" s="8">
        <v>9.0312412438264058</v>
      </c>
      <c r="K1009" s="9">
        <v>55.835937647767103</v>
      </c>
      <c r="L1009" s="8">
        <v>33.321329910955797</v>
      </c>
      <c r="M1009" s="8">
        <v>20.504843909233696</v>
      </c>
      <c r="N1009" s="10">
        <v>1.625046747902851</v>
      </c>
      <c r="O1009" s="10" t="s">
        <v>2041</v>
      </c>
      <c r="P1009" s="14">
        <v>35.626337512164056</v>
      </c>
      <c r="Q1009" s="45">
        <v>2</v>
      </c>
      <c r="R1009" s="7">
        <v>3.3783976949066226</v>
      </c>
      <c r="S1009" s="7"/>
      <c r="T1009" s="7"/>
      <c r="U1009" s="35">
        <v>14852.611708030205</v>
      </c>
    </row>
    <row r="1010" spans="1:21">
      <c r="A1010">
        <v>85</v>
      </c>
      <c r="B1010" s="12" t="s">
        <v>142</v>
      </c>
      <c r="C1010" t="s">
        <v>328</v>
      </c>
      <c r="D1010">
        <v>8</v>
      </c>
      <c r="E1010" s="6">
        <v>50994.400999999998</v>
      </c>
      <c r="F1010">
        <v>2015</v>
      </c>
      <c r="G1010" s="6">
        <v>82.561000000000007</v>
      </c>
      <c r="H1010" s="6">
        <v>5.7802114486694336</v>
      </c>
      <c r="I1010" s="7">
        <v>14.5921287536621</v>
      </c>
      <c r="J1010" s="8">
        <v>9.6646779236664937</v>
      </c>
      <c r="K1010" s="9">
        <v>69.043116915887211</v>
      </c>
      <c r="L1010" s="8">
        <v>46.528509179075904</v>
      </c>
      <c r="M1010" s="8">
        <v>28.665597159355755</v>
      </c>
      <c r="N1010" s="10">
        <v>1.623148086551901</v>
      </c>
      <c r="O1010" s="10" t="s">
        <v>2042</v>
      </c>
      <c r="P1010" s="14">
        <v>35.584712648019355</v>
      </c>
      <c r="Q1010" s="45">
        <v>3</v>
      </c>
      <c r="R1010" s="7">
        <v>3.3783976949066226</v>
      </c>
      <c r="S1010" s="7"/>
      <c r="T1010" s="7"/>
      <c r="U1010" s="35">
        <v>38828.7409976118</v>
      </c>
    </row>
    <row r="1011" spans="1:21">
      <c r="A1011">
        <v>86</v>
      </c>
      <c r="B1011" t="s">
        <v>36</v>
      </c>
      <c r="C1011" t="s">
        <v>222</v>
      </c>
      <c r="D1011">
        <v>7</v>
      </c>
      <c r="E1011" s="6">
        <v>7309.2529999999997</v>
      </c>
      <c r="F1011">
        <v>2015</v>
      </c>
      <c r="G1011" s="6">
        <v>74.632000000000005</v>
      </c>
      <c r="H1011" s="6">
        <v>4.8654012680053711</v>
      </c>
      <c r="I1011" s="7">
        <v>6.9924459457397496</v>
      </c>
      <c r="J1011" s="8">
        <v>8.7498677430024312</v>
      </c>
      <c r="K1011" s="9">
        <v>56.504707028747461</v>
      </c>
      <c r="L1011" s="8">
        <v>33.990099291936154</v>
      </c>
      <c r="M1011" s="8">
        <v>21.065914351433406</v>
      </c>
      <c r="N1011" s="10">
        <v>1.6135117006978308</v>
      </c>
      <c r="O1011" s="10" t="s">
        <v>2043</v>
      </c>
      <c r="P1011" s="14">
        <v>35.373451565667359</v>
      </c>
      <c r="Q1011" s="45">
        <v>3</v>
      </c>
      <c r="R1011" s="7">
        <v>3.3783976949066226</v>
      </c>
      <c r="S1011" s="7"/>
      <c r="T1011" s="7"/>
      <c r="U1011" s="35">
        <v>19988.248184250744</v>
      </c>
    </row>
    <row r="1012" spans="1:21">
      <c r="A1012">
        <v>87</v>
      </c>
      <c r="B1012" t="s">
        <v>23</v>
      </c>
      <c r="C1012" t="s">
        <v>209</v>
      </c>
      <c r="D1012">
        <v>2</v>
      </c>
      <c r="E1012" s="6">
        <v>23820.236000000001</v>
      </c>
      <c r="F1012">
        <v>2015</v>
      </c>
      <c r="G1012" s="6">
        <v>82.655000000000001</v>
      </c>
      <c r="H1012" s="6">
        <v>7.3090605735778809</v>
      </c>
      <c r="I1012" s="7">
        <v>21.790763854980501</v>
      </c>
      <c r="J1012" s="8">
        <v>11.193527048574941</v>
      </c>
      <c r="K1012" s="9">
        <v>80.056047068981897</v>
      </c>
      <c r="L1012" s="8">
        <v>57.54143933217059</v>
      </c>
      <c r="M1012" s="8">
        <v>35.864232260674157</v>
      </c>
      <c r="N1012" s="10">
        <v>1.6044241213345565</v>
      </c>
      <c r="O1012" s="10" t="s">
        <v>2044</v>
      </c>
      <c r="P1012" s="14">
        <v>35.174222115817749</v>
      </c>
      <c r="Q1012" s="45">
        <v>3</v>
      </c>
      <c r="R1012" s="7">
        <v>3.3783976949066226</v>
      </c>
      <c r="S1012" s="7"/>
      <c r="T1012" s="7"/>
      <c r="U1012" s="35">
        <v>47567.680660893209</v>
      </c>
    </row>
    <row r="1013" spans="1:21">
      <c r="A1013">
        <v>88</v>
      </c>
      <c r="B1013" t="s">
        <v>39</v>
      </c>
      <c r="C1013" t="s">
        <v>225</v>
      </c>
      <c r="D1013">
        <v>8</v>
      </c>
      <c r="E1013" s="6">
        <v>15417.522999999999</v>
      </c>
      <c r="F1013">
        <v>2015</v>
      </c>
      <c r="G1013" s="6">
        <v>69.873000000000005</v>
      </c>
      <c r="H1013" s="6">
        <v>4.1621646881103516</v>
      </c>
      <c r="I1013" s="7">
        <v>2.2624309062957799</v>
      </c>
      <c r="J1013" s="8">
        <v>8.0466311631074117</v>
      </c>
      <c r="K1013" s="9">
        <v>48.649854282520543</v>
      </c>
      <c r="L1013" s="8">
        <v>26.135246545709236</v>
      </c>
      <c r="M1013" s="8">
        <v>16.335899311989436</v>
      </c>
      <c r="N1013" s="10">
        <v>1.5998657953607578</v>
      </c>
      <c r="O1013" s="10" t="s">
        <v>2045</v>
      </c>
      <c r="P1013" s="14">
        <v>35.074288707844964</v>
      </c>
      <c r="Q1013" s="45">
        <v>1</v>
      </c>
      <c r="R1013" s="7">
        <v>3.3783976949066226</v>
      </c>
      <c r="S1013" s="7"/>
      <c r="T1013" s="7"/>
      <c r="U1013" s="35">
        <v>3565.245067071085</v>
      </c>
    </row>
    <row r="1014" spans="1:21">
      <c r="A1014">
        <v>89</v>
      </c>
      <c r="B1014" t="s">
        <v>109</v>
      </c>
      <c r="C1014" t="s">
        <v>295</v>
      </c>
      <c r="D1014">
        <v>7</v>
      </c>
      <c r="E1014" s="6">
        <v>633.96600000000001</v>
      </c>
      <c r="F1014">
        <v>2015</v>
      </c>
      <c r="G1014" s="6">
        <v>76.756</v>
      </c>
      <c r="H1014" s="6">
        <v>5.1249213218688965</v>
      </c>
      <c r="I1014" s="7">
        <v>9.9012308120727504</v>
      </c>
      <c r="J1014" s="8">
        <v>9.0093877968659566</v>
      </c>
      <c r="K1014" s="9">
        <v>59.836429931008084</v>
      </c>
      <c r="L1014" s="8">
        <v>37.321822194196777</v>
      </c>
      <c r="M1014" s="8">
        <v>23.974699217766407</v>
      </c>
      <c r="N1014" s="10">
        <v>1.5567170146826914</v>
      </c>
      <c r="O1014" s="10" t="s">
        <v>2046</v>
      </c>
      <c r="P1014" s="14">
        <v>34.128326368202146</v>
      </c>
      <c r="Q1014" s="45">
        <v>3</v>
      </c>
      <c r="R1014" s="7">
        <v>3.3783976949066226</v>
      </c>
      <c r="S1014" s="7"/>
      <c r="T1014" s="7"/>
      <c r="U1014" s="35">
        <v>18263.616733884177</v>
      </c>
    </row>
    <row r="1015" spans="1:21">
      <c r="A1015">
        <v>90</v>
      </c>
      <c r="B1015" t="s">
        <v>26</v>
      </c>
      <c r="C1015" t="s">
        <v>212</v>
      </c>
      <c r="D1015">
        <v>4</v>
      </c>
      <c r="E1015" s="6">
        <v>1362.1420000000001</v>
      </c>
      <c r="F1015">
        <v>2015</v>
      </c>
      <c r="G1015" s="6">
        <v>79.405000000000001</v>
      </c>
      <c r="H1015" s="6">
        <v>6.0073752403259277</v>
      </c>
      <c r="I1015" s="7">
        <v>15.382078170776399</v>
      </c>
      <c r="J1015" s="8">
        <v>9.8918417153229878</v>
      </c>
      <c r="K1015" s="9">
        <v>67.964647270863821</v>
      </c>
      <c r="L1015" s="8">
        <v>45.450039534052515</v>
      </c>
      <c r="M1015" s="8">
        <v>29.455546576470056</v>
      </c>
      <c r="N1015" s="10">
        <v>1.5430044530342997</v>
      </c>
      <c r="O1015" s="10" t="s">
        <v>2047</v>
      </c>
      <c r="P1015" s="14">
        <v>33.82770218611482</v>
      </c>
      <c r="Q1015" s="45">
        <v>3</v>
      </c>
      <c r="R1015" s="7">
        <v>3.3783976949066226</v>
      </c>
      <c r="S1015" s="7"/>
      <c r="T1015" s="7"/>
      <c r="U1015" s="35">
        <v>48453.725848663467</v>
      </c>
    </row>
    <row r="1016" spans="1:21">
      <c r="A1016">
        <v>91</v>
      </c>
      <c r="B1016" t="s">
        <v>48</v>
      </c>
      <c r="C1016" t="s">
        <v>234</v>
      </c>
      <c r="D1016">
        <v>5</v>
      </c>
      <c r="E1016" s="6">
        <v>5064.3860000000004</v>
      </c>
      <c r="F1016">
        <v>2015</v>
      </c>
      <c r="G1016" s="6">
        <v>63.232999999999997</v>
      </c>
      <c r="H1016" s="6">
        <v>4.6908302307128906</v>
      </c>
      <c r="I1016" s="7">
        <v>1.7896544933319101</v>
      </c>
      <c r="J1016" s="8">
        <v>8.5752967057099507</v>
      </c>
      <c r="K1016" s="9">
        <v>46.919243505172957</v>
      </c>
      <c r="L1016" s="8">
        <v>24.404635768361651</v>
      </c>
      <c r="M1016" s="8">
        <v>15.863122899025566</v>
      </c>
      <c r="N1016" s="10">
        <v>1.5384509042579988</v>
      </c>
      <c r="O1016" s="10" t="s">
        <v>2048</v>
      </c>
      <c r="P1016" s="14">
        <v>33.727873509929381</v>
      </c>
      <c r="Q1016" s="45">
        <v>1</v>
      </c>
      <c r="R1016" s="7">
        <v>3.3783976949066226</v>
      </c>
      <c r="S1016" s="7"/>
      <c r="T1016" s="7"/>
      <c r="U1016" s="35">
        <v>5009.4322669125386</v>
      </c>
    </row>
    <row r="1017" spans="1:21">
      <c r="A1017">
        <v>92</v>
      </c>
      <c r="B1017" t="s">
        <v>40</v>
      </c>
      <c r="C1017" t="s">
        <v>226</v>
      </c>
      <c r="D1017">
        <v>5</v>
      </c>
      <c r="E1017" s="6">
        <v>23012.646000000001</v>
      </c>
      <c r="F1017">
        <v>2015</v>
      </c>
      <c r="G1017" s="6">
        <v>59.658000000000001</v>
      </c>
      <c r="H1017" s="6">
        <v>5.0379648208618164</v>
      </c>
      <c r="I1017" s="7">
        <v>1.4409252405166599</v>
      </c>
      <c r="J1017" s="8">
        <v>8.9224312958588765</v>
      </c>
      <c r="K1017" s="9">
        <v>46.058518143896343</v>
      </c>
      <c r="L1017" s="8">
        <v>23.543910407085036</v>
      </c>
      <c r="M1017" s="8">
        <v>15.514393646210316</v>
      </c>
      <c r="N1017" s="10">
        <v>1.5175527283875565</v>
      </c>
      <c r="O1017" s="10" t="s">
        <v>2049</v>
      </c>
      <c r="P1017" s="14">
        <v>33.269717172021096</v>
      </c>
      <c r="Q1017" s="45">
        <v>1</v>
      </c>
      <c r="R1017" s="7">
        <v>3.3783976949066226</v>
      </c>
      <c r="S1017" s="7"/>
      <c r="T1017" s="7"/>
      <c r="U1017" s="35">
        <v>3614.7557160849083</v>
      </c>
    </row>
    <row r="1018" spans="1:21">
      <c r="A1018">
        <v>93</v>
      </c>
      <c r="B1018" t="s">
        <v>66</v>
      </c>
      <c r="C1018" t="s">
        <v>252</v>
      </c>
      <c r="D1018">
        <v>7</v>
      </c>
      <c r="E1018" s="6">
        <v>3771.1320000000001</v>
      </c>
      <c r="F1018">
        <v>2015</v>
      </c>
      <c r="G1018" s="6">
        <v>73.296999999999997</v>
      </c>
      <c r="H1018" s="6">
        <v>4.1219406127929688</v>
      </c>
      <c r="I1018" s="7">
        <v>4.62426805496216</v>
      </c>
      <c r="J1018" s="8">
        <v>8.0064070877900289</v>
      </c>
      <c r="K1018" s="9">
        <v>50.778740737463089</v>
      </c>
      <c r="L1018" s="8">
        <v>28.264133000651782</v>
      </c>
      <c r="M1018" s="8">
        <v>18.697736460655818</v>
      </c>
      <c r="N1018" s="10">
        <v>1.5116339381574759</v>
      </c>
      <c r="O1018" s="10" t="s">
        <v>2050</v>
      </c>
      <c r="P1018" s="14">
        <v>33.139957939757359</v>
      </c>
      <c r="Q1018" s="45">
        <v>2</v>
      </c>
      <c r="R1018" s="7">
        <v>3.3783976949066226</v>
      </c>
      <c r="S1018" s="7"/>
      <c r="T1018" s="7"/>
      <c r="U1018" s="35">
        <v>12605.140069817804</v>
      </c>
    </row>
    <row r="1019" spans="1:21">
      <c r="A1019">
        <v>94</v>
      </c>
      <c r="B1019" t="s">
        <v>132</v>
      </c>
      <c r="C1019" t="s">
        <v>318</v>
      </c>
      <c r="D1019">
        <v>7</v>
      </c>
      <c r="E1019" s="6">
        <v>144668.389</v>
      </c>
      <c r="F1019">
        <v>2015</v>
      </c>
      <c r="G1019" s="6">
        <v>72.100999999999999</v>
      </c>
      <c r="H1019" s="6">
        <v>5.9955387115478516</v>
      </c>
      <c r="I1019" s="7">
        <v>12.2010345458984</v>
      </c>
      <c r="J1019" s="8">
        <v>9.8800051865449117</v>
      </c>
      <c r="K1019" s="9">
        <v>61.639132742334546</v>
      </c>
      <c r="L1019" s="8">
        <v>39.124525005523239</v>
      </c>
      <c r="M1019" s="8">
        <v>26.274502951592055</v>
      </c>
      <c r="N1019" s="10">
        <v>1.4890681310929446</v>
      </c>
      <c r="O1019" s="10" t="s">
        <v>2051</v>
      </c>
      <c r="P1019" s="14">
        <v>32.645241674054319</v>
      </c>
      <c r="Q1019" s="45">
        <v>3</v>
      </c>
      <c r="R1019" s="7">
        <v>3.3783976949066226</v>
      </c>
      <c r="S1019" s="7"/>
      <c r="T1019" s="7"/>
      <c r="U1019" s="35">
        <v>25488.095703125</v>
      </c>
    </row>
    <row r="1020" spans="1:21">
      <c r="A1020">
        <v>95</v>
      </c>
      <c r="B1020" t="s">
        <v>136</v>
      </c>
      <c r="C1020" t="s">
        <v>322</v>
      </c>
      <c r="D1020">
        <v>7</v>
      </c>
      <c r="E1020" s="6">
        <v>7519.4960000000001</v>
      </c>
      <c r="F1020">
        <v>2015</v>
      </c>
      <c r="G1020" s="6">
        <v>75.816999999999993</v>
      </c>
      <c r="H1020" s="6">
        <v>5.3176851272583008</v>
      </c>
      <c r="I1020" s="7">
        <v>11.581672668456999</v>
      </c>
      <c r="J1020" s="8">
        <v>9.2021516022553609</v>
      </c>
      <c r="K1020" s="9">
        <v>60.369007870653945</v>
      </c>
      <c r="L1020" s="8">
        <v>37.854400133842638</v>
      </c>
      <c r="M1020" s="8">
        <v>25.655141074150656</v>
      </c>
      <c r="N1020" s="10">
        <v>1.4755093345397188</v>
      </c>
      <c r="O1020" s="10" t="s">
        <v>2052</v>
      </c>
      <c r="P1020" s="14">
        <v>32.347988525560361</v>
      </c>
      <c r="Q1020" s="45">
        <v>3</v>
      </c>
      <c r="R1020" s="7">
        <v>3.3783976949066226</v>
      </c>
      <c r="S1020" s="7"/>
      <c r="T1020" s="7"/>
      <c r="U1020" s="35">
        <v>15578.231990863063</v>
      </c>
    </row>
    <row r="1021" spans="1:21">
      <c r="A1021">
        <v>96</v>
      </c>
      <c r="B1021" t="s">
        <v>112</v>
      </c>
      <c r="C1021" t="s">
        <v>298</v>
      </c>
      <c r="D1021">
        <v>8</v>
      </c>
      <c r="E1021" s="6">
        <v>51483.949000000001</v>
      </c>
      <c r="F1021">
        <v>2015</v>
      </c>
      <c r="G1021" s="6">
        <v>65.561000000000007</v>
      </c>
      <c r="H1021" s="6">
        <v>4.223846435546875</v>
      </c>
      <c r="I1021" s="7">
        <v>1.9675482511520399</v>
      </c>
      <c r="J1021" s="8">
        <v>8.1083129105439351</v>
      </c>
      <c r="K1021" s="9">
        <v>45.997489445116614</v>
      </c>
      <c r="L1021" s="8">
        <v>23.482881708305307</v>
      </c>
      <c r="M1021" s="8">
        <v>16.041016656845695</v>
      </c>
      <c r="N1021" s="10">
        <v>1.4639272691163068</v>
      </c>
      <c r="O1021" s="10" t="s">
        <v>2053</v>
      </c>
      <c r="P1021" s="14">
        <v>32.094071785998906</v>
      </c>
      <c r="Q1021" s="45">
        <v>1</v>
      </c>
      <c r="R1021" s="7">
        <v>3.3783976949066226</v>
      </c>
      <c r="S1021" s="7"/>
      <c r="T1021" s="7"/>
      <c r="U1021" s="35">
        <v>3748.294222076318</v>
      </c>
    </row>
    <row r="1022" spans="1:21">
      <c r="A1022">
        <v>97</v>
      </c>
      <c r="B1022" t="s">
        <v>168</v>
      </c>
      <c r="C1022" t="s">
        <v>354</v>
      </c>
      <c r="D1022">
        <v>5</v>
      </c>
      <c r="E1022" s="6">
        <v>16248.23</v>
      </c>
      <c r="F1022">
        <v>2015</v>
      </c>
      <c r="G1022" s="6">
        <v>61.207999999999998</v>
      </c>
      <c r="H1022" s="6">
        <v>4.8431644439697266</v>
      </c>
      <c r="I1022" s="7">
        <v>2.2283344268798801</v>
      </c>
      <c r="J1022" s="8">
        <v>8.7276309189667867</v>
      </c>
      <c r="K1022" s="9">
        <v>46.22347799200022</v>
      </c>
      <c r="L1022" s="8">
        <v>23.708870255188913</v>
      </c>
      <c r="M1022" s="8">
        <v>16.301802832573536</v>
      </c>
      <c r="N1022" s="10">
        <v>1.4543710593662011</v>
      </c>
      <c r="O1022" s="10" t="s">
        <v>2054</v>
      </c>
      <c r="P1022" s="14">
        <v>31.884568425967167</v>
      </c>
      <c r="Q1022" s="45">
        <v>1</v>
      </c>
      <c r="R1022" s="7">
        <v>3.3783976949066226</v>
      </c>
      <c r="S1022" s="7"/>
      <c r="T1022" s="7"/>
      <c r="U1022" s="35">
        <v>3365.3792588941692</v>
      </c>
    </row>
    <row r="1023" spans="1:21">
      <c r="A1023">
        <v>98</v>
      </c>
      <c r="B1023" t="s">
        <v>60</v>
      </c>
      <c r="C1023" t="s">
        <v>246</v>
      </c>
      <c r="D1023">
        <v>7</v>
      </c>
      <c r="E1023" s="6">
        <v>1314.6569999999999</v>
      </c>
      <c r="F1023">
        <v>2015</v>
      </c>
      <c r="G1023" s="6">
        <v>77.656000000000006</v>
      </c>
      <c r="H1023" s="6">
        <v>5.628908634185791</v>
      </c>
      <c r="I1023" s="7">
        <v>14.445238113403301</v>
      </c>
      <c r="J1023" s="8">
        <v>9.5133751091828511</v>
      </c>
      <c r="K1023" s="9">
        <v>63.924552526267782</v>
      </c>
      <c r="L1023" s="8">
        <v>41.409944789456475</v>
      </c>
      <c r="M1023" s="8">
        <v>28.518706519096959</v>
      </c>
      <c r="N1023" s="10">
        <v>1.4520274529886958</v>
      </c>
      <c r="O1023" s="10" t="s">
        <v>2055</v>
      </c>
      <c r="P1023" s="14">
        <v>31.833188912172616</v>
      </c>
      <c r="Q1023" s="45">
        <v>3</v>
      </c>
      <c r="R1023" s="7">
        <v>3.3783976949066226</v>
      </c>
      <c r="S1023" s="7"/>
      <c r="T1023" s="7"/>
      <c r="U1023" s="35">
        <v>31038.804628705122</v>
      </c>
    </row>
    <row r="1024" spans="1:21">
      <c r="A1024">
        <v>99</v>
      </c>
      <c r="B1024" t="s">
        <v>53</v>
      </c>
      <c r="C1024" t="s">
        <v>239</v>
      </c>
      <c r="D1024">
        <v>3</v>
      </c>
      <c r="E1024" s="6">
        <v>1187.28</v>
      </c>
      <c r="F1024">
        <v>2015</v>
      </c>
      <c r="G1024" s="6">
        <v>80.965999999999994</v>
      </c>
      <c r="H1024" s="6">
        <v>5.4391613006591797</v>
      </c>
      <c r="I1024" s="7">
        <v>15.565687179565399</v>
      </c>
      <c r="J1024" s="8">
        <v>9.3236277756562398</v>
      </c>
      <c r="K1024" s="9">
        <v>65.319923884981279</v>
      </c>
      <c r="L1024" s="8">
        <v>42.805316148169972</v>
      </c>
      <c r="M1024" s="8">
        <v>29.639155585259054</v>
      </c>
      <c r="N1024" s="10">
        <v>1.4442151033971786</v>
      </c>
      <c r="O1024" s="10" t="s">
        <v>2056</v>
      </c>
      <c r="P1024" s="14">
        <v>31.661916668054353</v>
      </c>
      <c r="Q1024" s="45">
        <v>3</v>
      </c>
      <c r="R1024" s="7">
        <v>3.3783976949066226</v>
      </c>
      <c r="S1024" s="7"/>
      <c r="T1024" s="7"/>
      <c r="U1024" s="35">
        <v>34567.80078125</v>
      </c>
    </row>
    <row r="1025" spans="1:21">
      <c r="A1025">
        <v>100</v>
      </c>
      <c r="B1025" t="s">
        <v>79</v>
      </c>
      <c r="C1025" t="s">
        <v>265</v>
      </c>
      <c r="D1025">
        <v>4</v>
      </c>
      <c r="E1025" s="6">
        <v>81790.841</v>
      </c>
      <c r="F1025">
        <v>2015</v>
      </c>
      <c r="G1025" s="6">
        <v>75.123999999999995</v>
      </c>
      <c r="H1025" s="6">
        <v>4.7499556541442871</v>
      </c>
      <c r="I1025" s="7">
        <v>9.7398662567138707</v>
      </c>
      <c r="J1025" s="8">
        <v>8.6344221291413472</v>
      </c>
      <c r="K1025" s="9">
        <v>56.12676869967629</v>
      </c>
      <c r="L1025" s="8">
        <v>33.612160962864984</v>
      </c>
      <c r="M1025" s="8">
        <v>23.813334662407527</v>
      </c>
      <c r="N1025" s="10">
        <v>1.4114848440746179</v>
      </c>
      <c r="O1025" s="10" t="s">
        <v>2057</v>
      </c>
      <c r="P1025" s="14">
        <v>30.944362378006378</v>
      </c>
      <c r="Q1025" s="45">
        <v>3</v>
      </c>
      <c r="R1025" s="7">
        <v>3.3783976949066226</v>
      </c>
      <c r="S1025" s="7"/>
      <c r="T1025" s="7"/>
      <c r="U1025" s="35">
        <v>14010.858261597448</v>
      </c>
    </row>
    <row r="1026" spans="1:21">
      <c r="A1026">
        <v>101</v>
      </c>
      <c r="B1026" t="s">
        <v>161</v>
      </c>
      <c r="C1026" t="s">
        <v>347</v>
      </c>
      <c r="D1026">
        <v>2</v>
      </c>
      <c r="E1026" s="6">
        <v>324607.77600000001</v>
      </c>
      <c r="F1026">
        <v>2015</v>
      </c>
      <c r="G1026" s="6">
        <v>78.869</v>
      </c>
      <c r="H1026" s="6">
        <v>6.8639469146728516</v>
      </c>
      <c r="I1026" s="7">
        <v>22.1029777526856</v>
      </c>
      <c r="J1026" s="8">
        <v>10.748413389669912</v>
      </c>
      <c r="K1026" s="9">
        <v>73.351458635570012</v>
      </c>
      <c r="L1026" s="8">
        <v>50.836850898758705</v>
      </c>
      <c r="M1026" s="8">
        <v>36.176446158379257</v>
      </c>
      <c r="N1026" s="10">
        <v>1.4052472339653457</v>
      </c>
      <c r="O1026" s="10" t="s">
        <v>2058</v>
      </c>
      <c r="P1026" s="14">
        <v>30.807613571666497</v>
      </c>
      <c r="Q1026" s="45">
        <v>3</v>
      </c>
      <c r="R1026" s="7">
        <v>3.3783976949066226</v>
      </c>
      <c r="S1026" s="7"/>
      <c r="T1026" s="7"/>
      <c r="U1026" s="35">
        <v>58420.703040253313</v>
      </c>
    </row>
    <row r="1027" spans="1:21">
      <c r="A1027">
        <v>102</v>
      </c>
      <c r="B1027" t="s">
        <v>137</v>
      </c>
      <c r="C1027" t="s">
        <v>323</v>
      </c>
      <c r="D1027">
        <v>5</v>
      </c>
      <c r="E1027" s="6">
        <v>7314.7730000000001</v>
      </c>
      <c r="F1027">
        <v>2015</v>
      </c>
      <c r="G1027" s="6">
        <v>57.189</v>
      </c>
      <c r="H1027" s="6">
        <v>4.9086179733276367</v>
      </c>
      <c r="I1027" s="7">
        <v>0.947842717170715</v>
      </c>
      <c r="J1027" s="8">
        <v>8.7930844483246968</v>
      </c>
      <c r="K1027" s="9">
        <v>43.512276500808369</v>
      </c>
      <c r="L1027" s="8">
        <v>20.997668763997062</v>
      </c>
      <c r="M1027" s="8">
        <v>15.021311122864372</v>
      </c>
      <c r="N1027" s="10">
        <v>1.3978585885246664</v>
      </c>
      <c r="O1027" s="10" t="s">
        <v>2059</v>
      </c>
      <c r="P1027" s="14">
        <v>30.645630307759131</v>
      </c>
      <c r="Q1027" s="45">
        <v>1</v>
      </c>
      <c r="R1027" s="7">
        <v>3.3783976949066226</v>
      </c>
      <c r="S1027" s="7"/>
      <c r="T1027" s="7"/>
      <c r="U1027" s="35">
        <v>1515.8308291631413</v>
      </c>
    </row>
    <row r="1028" spans="1:21">
      <c r="A1028">
        <v>103</v>
      </c>
      <c r="B1028" t="s">
        <v>88</v>
      </c>
      <c r="C1028" t="s">
        <v>274</v>
      </c>
      <c r="D1028">
        <v>5</v>
      </c>
      <c r="E1028" s="6">
        <v>46851.487999999998</v>
      </c>
      <c r="F1028">
        <v>2015</v>
      </c>
      <c r="G1028" s="6">
        <v>61.892000000000003</v>
      </c>
      <c r="H1028" s="6">
        <v>4.3576178550720215</v>
      </c>
      <c r="I1028" s="7">
        <v>1.43411517143249</v>
      </c>
      <c r="J1028" s="8">
        <v>8.2420843300690816</v>
      </c>
      <c r="K1028" s="9">
        <v>44.139725649056174</v>
      </c>
      <c r="L1028" s="8">
        <v>21.625117912244868</v>
      </c>
      <c r="M1028" s="8">
        <v>15.507583577126146</v>
      </c>
      <c r="N1028" s="10">
        <v>1.3944866267973659</v>
      </c>
      <c r="O1028" s="10" t="s">
        <v>2060</v>
      </c>
      <c r="P1028" s="14">
        <v>30.57170588267417</v>
      </c>
      <c r="Q1028" s="45">
        <v>1</v>
      </c>
      <c r="R1028" s="7">
        <v>3.3783976949066226</v>
      </c>
      <c r="S1028" s="7"/>
      <c r="T1028" s="7"/>
      <c r="U1028" s="35">
        <v>4163.9247470025466</v>
      </c>
    </row>
    <row r="1029" spans="1:21">
      <c r="A1029">
        <v>104</v>
      </c>
      <c r="B1029" t="s">
        <v>158</v>
      </c>
      <c r="C1029" t="s">
        <v>344</v>
      </c>
      <c r="D1029">
        <v>7</v>
      </c>
      <c r="E1029" s="6">
        <v>44982.563999999998</v>
      </c>
      <c r="F1029">
        <v>2015</v>
      </c>
      <c r="G1029" s="6">
        <v>73.457999999999998</v>
      </c>
      <c r="H1029" s="6">
        <v>3.9645428657531738</v>
      </c>
      <c r="I1029" s="7">
        <v>6.0178756713867196</v>
      </c>
      <c r="J1029" s="8">
        <v>7.8490093407502339</v>
      </c>
      <c r="K1029" s="9">
        <v>49.88982776724739</v>
      </c>
      <c r="L1029" s="8">
        <v>27.375220030436083</v>
      </c>
      <c r="M1029" s="8">
        <v>20.091344077080375</v>
      </c>
      <c r="N1029" s="10">
        <v>1.3625380126591402</v>
      </c>
      <c r="O1029" s="10" t="s">
        <v>2061</v>
      </c>
      <c r="P1029" s="14">
        <v>29.871287810515195</v>
      </c>
      <c r="Q1029" s="45">
        <v>2</v>
      </c>
      <c r="R1029" s="7">
        <v>3.3783976949066226</v>
      </c>
      <c r="S1029" s="7"/>
      <c r="T1029" s="7"/>
      <c r="U1029" s="35">
        <v>11216.1181640625</v>
      </c>
    </row>
    <row r="1030" spans="1:21">
      <c r="A1030">
        <v>105</v>
      </c>
      <c r="B1030" t="s">
        <v>80</v>
      </c>
      <c r="C1030" t="s">
        <v>266</v>
      </c>
      <c r="D1030">
        <v>4</v>
      </c>
      <c r="E1030" s="6">
        <v>37757.813000000002</v>
      </c>
      <c r="F1030">
        <v>2015</v>
      </c>
      <c r="G1030" s="6">
        <v>69.44</v>
      </c>
      <c r="H1030" s="6">
        <v>4.4933772087097168</v>
      </c>
      <c r="I1030" s="7">
        <v>6.3776664733886701</v>
      </c>
      <c r="J1030" s="8">
        <v>8.3778436837067769</v>
      </c>
      <c r="K1030" s="9">
        <v>50.338471456367103</v>
      </c>
      <c r="L1030" s="8">
        <v>27.823863719555796</v>
      </c>
      <c r="M1030" s="8">
        <v>20.451134879082325</v>
      </c>
      <c r="N1030" s="10">
        <v>1.360504631359817</v>
      </c>
      <c r="O1030" s="10" t="s">
        <v>2062</v>
      </c>
      <c r="P1030" s="14">
        <v>29.826709444659507</v>
      </c>
      <c r="Q1030" s="45">
        <v>2</v>
      </c>
      <c r="R1030" s="7">
        <v>3.3783976949066226</v>
      </c>
      <c r="S1030" s="7"/>
      <c r="T1030" s="7"/>
      <c r="U1030" s="35">
        <v>9371.2134871918424</v>
      </c>
    </row>
    <row r="1031" spans="1:21">
      <c r="A1031">
        <v>106</v>
      </c>
      <c r="B1031" t="s">
        <v>65</v>
      </c>
      <c r="C1031" t="s">
        <v>251</v>
      </c>
      <c r="D1031">
        <v>5</v>
      </c>
      <c r="E1031" s="6">
        <v>2028.5170000000001</v>
      </c>
      <c r="F1031">
        <v>2015</v>
      </c>
      <c r="G1031" s="6">
        <v>65.459999999999994</v>
      </c>
      <c r="H1031" s="6">
        <v>4.6610126495361328</v>
      </c>
      <c r="I1031" s="7">
        <v>5.0858302116393999</v>
      </c>
      <c r="J1031" s="8">
        <v>8.5454791245331929</v>
      </c>
      <c r="K1031" s="9">
        <v>48.402799110542894</v>
      </c>
      <c r="L1031" s="8">
        <v>25.888191373731587</v>
      </c>
      <c r="M1031" s="8">
        <v>19.159298617333057</v>
      </c>
      <c r="N1031" s="10">
        <v>1.3512076767941299</v>
      </c>
      <c r="O1031" s="10" t="s">
        <v>2063</v>
      </c>
      <c r="P1031" s="14">
        <v>29.622889805858428</v>
      </c>
      <c r="Q1031" s="45">
        <v>2</v>
      </c>
      <c r="R1031" s="7">
        <v>3.3783976949066226</v>
      </c>
      <c r="S1031" s="7"/>
      <c r="T1031" s="7"/>
      <c r="U1031" s="35">
        <v>14892.035790273849</v>
      </c>
    </row>
    <row r="1032" spans="1:21">
      <c r="A1032">
        <v>107</v>
      </c>
      <c r="B1032" t="s">
        <v>18</v>
      </c>
      <c r="C1032" t="s">
        <v>204</v>
      </c>
      <c r="D1032">
        <v>6</v>
      </c>
      <c r="E1032" s="6">
        <v>33753.499000000003</v>
      </c>
      <c r="F1032">
        <v>2015</v>
      </c>
      <c r="G1032" s="6">
        <v>62.658999999999999</v>
      </c>
      <c r="H1032" s="6">
        <v>3.9828546047210693</v>
      </c>
      <c r="I1032" s="7">
        <v>0.94550573825836204</v>
      </c>
      <c r="J1032" s="8">
        <v>7.8673210797181294</v>
      </c>
      <c r="K1032" s="9">
        <v>42.654847465643947</v>
      </c>
      <c r="L1032" s="8">
        <v>20.14023972883264</v>
      </c>
      <c r="M1032" s="8">
        <v>15.018974143952018</v>
      </c>
      <c r="N1032" s="10">
        <v>1.3409863773514052</v>
      </c>
      <c r="O1032" s="10" t="s">
        <v>2064</v>
      </c>
      <c r="P1032" s="14">
        <v>29.398805505373325</v>
      </c>
      <c r="Q1032" s="45">
        <v>1</v>
      </c>
      <c r="R1032" s="7">
        <v>3.3783976949066226</v>
      </c>
      <c r="S1032" s="7"/>
      <c r="T1032" s="7"/>
      <c r="U1032" s="35">
        <v>2108.714172811864</v>
      </c>
    </row>
    <row r="1033" spans="1:21">
      <c r="A1033">
        <v>108</v>
      </c>
      <c r="B1033" t="s">
        <v>157</v>
      </c>
      <c r="C1033" t="s">
        <v>343</v>
      </c>
      <c r="D1033">
        <v>5</v>
      </c>
      <c r="E1033" s="6">
        <v>37477.356</v>
      </c>
      <c r="F1033">
        <v>2015</v>
      </c>
      <c r="G1033" s="6">
        <v>61.085999999999999</v>
      </c>
      <c r="H1033" s="6">
        <v>4.2376866340637207</v>
      </c>
      <c r="I1033" s="7">
        <v>1.15880167484283</v>
      </c>
      <c r="J1033" s="8">
        <v>8.1221531090607808</v>
      </c>
      <c r="K1033" s="9">
        <v>42.930991499233343</v>
      </c>
      <c r="L1033" s="8">
        <v>20.416383762422036</v>
      </c>
      <c r="M1033" s="8">
        <v>15.232270080536487</v>
      </c>
      <c r="N1033" s="10">
        <v>1.3403375632440835</v>
      </c>
      <c r="O1033" s="10" t="s">
        <v>2065</v>
      </c>
      <c r="P1033" s="14">
        <v>29.384581378959776</v>
      </c>
      <c r="Q1033" s="45">
        <v>1</v>
      </c>
      <c r="R1033" s="7">
        <v>3.3783976949066226</v>
      </c>
      <c r="S1033" s="7"/>
      <c r="T1033" s="7"/>
      <c r="U1033" s="35">
        <v>2108.860257673155</v>
      </c>
    </row>
    <row r="1034" spans="1:21">
      <c r="A1034">
        <v>109</v>
      </c>
      <c r="B1034" t="s">
        <v>68</v>
      </c>
      <c r="C1034" t="s">
        <v>254</v>
      </c>
      <c r="D1034">
        <v>5</v>
      </c>
      <c r="E1034" s="6">
        <v>28870.938999999998</v>
      </c>
      <c r="F1034">
        <v>2015</v>
      </c>
      <c r="G1034" s="6">
        <v>63.174999999999997</v>
      </c>
      <c r="H1034" s="6">
        <v>3.9859161376953125</v>
      </c>
      <c r="I1034" s="7">
        <v>1.3119691610336299</v>
      </c>
      <c r="J1034" s="8">
        <v>7.8703826126923726</v>
      </c>
      <c r="K1034" s="9">
        <v>43.022847905795125</v>
      </c>
      <c r="L1034" s="8">
        <v>20.508240168983818</v>
      </c>
      <c r="M1034" s="8">
        <v>15.385437566727287</v>
      </c>
      <c r="N1034" s="10">
        <v>1.3329643749187321</v>
      </c>
      <c r="O1034" s="10" t="s">
        <v>2066</v>
      </c>
      <c r="P1034" s="14">
        <v>29.222936985554657</v>
      </c>
      <c r="Q1034" s="45">
        <v>1</v>
      </c>
      <c r="R1034" s="7">
        <v>3.3783976949066226</v>
      </c>
      <c r="S1034" s="7"/>
      <c r="T1034" s="7"/>
      <c r="U1034" s="35">
        <v>4616.6194141642045</v>
      </c>
    </row>
    <row r="1035" spans="1:21">
      <c r="A1035">
        <v>110</v>
      </c>
      <c r="B1035" t="s">
        <v>104</v>
      </c>
      <c r="C1035" t="s">
        <v>290</v>
      </c>
      <c r="D1035">
        <v>5</v>
      </c>
      <c r="E1035" s="6">
        <v>3946.22</v>
      </c>
      <c r="F1035">
        <v>2015</v>
      </c>
      <c r="G1035" s="6">
        <v>64.484999999999999</v>
      </c>
      <c r="H1035" s="6">
        <v>3.9226641654968262</v>
      </c>
      <c r="I1035" s="7">
        <v>1.9917685985565201</v>
      </c>
      <c r="J1035" s="8">
        <v>7.8071306404938863</v>
      </c>
      <c r="K1035" s="9">
        <v>43.562040024014962</v>
      </c>
      <c r="L1035" s="8">
        <v>21.047432287203655</v>
      </c>
      <c r="M1035" s="8">
        <v>16.065237004250175</v>
      </c>
      <c r="N1035" s="10">
        <v>1.3101227377869</v>
      </c>
      <c r="O1035" s="10" t="s">
        <v>2067</v>
      </c>
      <c r="P1035" s="14">
        <v>28.722173622999577</v>
      </c>
      <c r="Q1035" s="45">
        <v>1</v>
      </c>
      <c r="R1035" s="7">
        <v>3.3783976949066226</v>
      </c>
      <c r="S1035" s="7"/>
      <c r="T1035" s="7"/>
      <c r="U1035" s="35">
        <v>5151.8998708788349</v>
      </c>
    </row>
    <row r="1036" spans="1:21">
      <c r="A1036">
        <v>111</v>
      </c>
      <c r="B1036" t="s">
        <v>133</v>
      </c>
      <c r="C1036" t="s">
        <v>319</v>
      </c>
      <c r="D1036">
        <v>5</v>
      </c>
      <c r="E1036" s="6">
        <v>11642.959000000001</v>
      </c>
      <c r="F1036">
        <v>2015</v>
      </c>
      <c r="G1036" s="6">
        <v>65.298000000000002</v>
      </c>
      <c r="H1036" s="6">
        <v>3.4831089973449707</v>
      </c>
      <c r="I1036" s="7">
        <v>0.66953879594802901</v>
      </c>
      <c r="J1036" s="8">
        <v>7.3675754723420308</v>
      </c>
      <c r="K1036" s="9">
        <v>41.627711094198318</v>
      </c>
      <c r="L1036" s="8">
        <v>19.113103357387011</v>
      </c>
      <c r="M1036" s="8">
        <v>14.743007201641685</v>
      </c>
      <c r="N1036" s="10">
        <v>1.2964182338090902</v>
      </c>
      <c r="O1036" s="10" t="s">
        <v>2068</v>
      </c>
      <c r="P1036" s="14">
        <v>28.421726091394515</v>
      </c>
      <c r="Q1036" s="45">
        <v>1</v>
      </c>
      <c r="R1036" s="7">
        <v>3.3783976949066226</v>
      </c>
      <c r="S1036" s="7"/>
      <c r="T1036" s="7"/>
      <c r="U1036" s="35">
        <v>1845.4209110816782</v>
      </c>
    </row>
    <row r="1037" spans="1:21">
      <c r="A1037">
        <v>112</v>
      </c>
      <c r="B1037" t="s">
        <v>138</v>
      </c>
      <c r="C1037" t="s">
        <v>324</v>
      </c>
      <c r="D1037">
        <v>8</v>
      </c>
      <c r="E1037" s="6">
        <v>5650.018</v>
      </c>
      <c r="F1037">
        <v>2015</v>
      </c>
      <c r="G1037" s="6">
        <v>82.825999999999993</v>
      </c>
      <c r="H1037" s="6">
        <v>6.6195249557495117</v>
      </c>
      <c r="I1037" s="7">
        <v>26.644163131713899</v>
      </c>
      <c r="J1037" s="8">
        <v>10.503991430746572</v>
      </c>
      <c r="K1037" s="9">
        <v>75.279912507668328</v>
      </c>
      <c r="L1037" s="8">
        <v>52.765304770857021</v>
      </c>
      <c r="M1037" s="8">
        <v>40.717631537407556</v>
      </c>
      <c r="N1037" s="10">
        <v>1.2958834484854844</v>
      </c>
      <c r="O1037" s="10" t="s">
        <v>2069</v>
      </c>
      <c r="P1037" s="14">
        <v>28.410001848716622</v>
      </c>
      <c r="Q1037" s="45">
        <v>3</v>
      </c>
      <c r="R1037" s="7">
        <v>3.3783976949066226</v>
      </c>
      <c r="S1037" s="7"/>
      <c r="T1037" s="7"/>
      <c r="U1037" s="35">
        <v>89248.125179953407</v>
      </c>
    </row>
    <row r="1038" spans="1:21">
      <c r="A1038">
        <v>113</v>
      </c>
      <c r="B1038" t="s">
        <v>111</v>
      </c>
      <c r="C1038" t="s">
        <v>297</v>
      </c>
      <c r="D1038">
        <v>5</v>
      </c>
      <c r="E1038" s="6">
        <v>26843.245999999999</v>
      </c>
      <c r="F1038">
        <v>2015</v>
      </c>
      <c r="G1038" s="6">
        <v>58.151000000000003</v>
      </c>
      <c r="H1038" s="6">
        <v>4.5497674942016602</v>
      </c>
      <c r="I1038" s="7">
        <v>1.62839567661285</v>
      </c>
      <c r="J1038" s="8">
        <v>8.4342339691987203</v>
      </c>
      <c r="K1038" s="9">
        <v>42.438584573319211</v>
      </c>
      <c r="L1038" s="8">
        <v>19.923976836507904</v>
      </c>
      <c r="M1038" s="8">
        <v>15.701864082306507</v>
      </c>
      <c r="N1038" s="10">
        <v>1.2688924532826038</v>
      </c>
      <c r="O1038" s="10" t="s">
        <v>2070</v>
      </c>
      <c r="P1038" s="14">
        <v>27.818270991664065</v>
      </c>
      <c r="Q1038" s="45">
        <v>1</v>
      </c>
      <c r="R1038" s="7">
        <v>3.3783976949066226</v>
      </c>
      <c r="S1038" s="7"/>
      <c r="T1038" s="7"/>
      <c r="U1038" s="35">
        <v>1271.9618731689322</v>
      </c>
    </row>
    <row r="1039" spans="1:21">
      <c r="A1039">
        <v>114</v>
      </c>
      <c r="B1039" t="s">
        <v>100</v>
      </c>
      <c r="C1039" t="s">
        <v>286</v>
      </c>
      <c r="D1039">
        <v>5</v>
      </c>
      <c r="E1039" s="6">
        <v>16938.941999999999</v>
      </c>
      <c r="F1039">
        <v>2015</v>
      </c>
      <c r="G1039" s="6">
        <v>61.378</v>
      </c>
      <c r="H1039" s="6">
        <v>3.8676383495330811</v>
      </c>
      <c r="I1039" s="7">
        <v>0.69349151849746704</v>
      </c>
      <c r="J1039" s="8">
        <v>7.7521048245301412</v>
      </c>
      <c r="K1039" s="9">
        <v>41.170906401521769</v>
      </c>
      <c r="L1039" s="8">
        <v>18.656298664710462</v>
      </c>
      <c r="M1039" s="8">
        <v>14.766959924191124</v>
      </c>
      <c r="N1039" s="10">
        <v>1.2633811400915265</v>
      </c>
      <c r="O1039" s="10" t="s">
        <v>2071</v>
      </c>
      <c r="P1039" s="14">
        <v>27.697444988268192</v>
      </c>
      <c r="Q1039" s="45">
        <v>1</v>
      </c>
      <c r="R1039" s="7">
        <v>3.3783976949066226</v>
      </c>
      <c r="S1039" s="7"/>
      <c r="T1039" s="7"/>
      <c r="U1039" s="35">
        <v>1440.6183650172927</v>
      </c>
    </row>
    <row r="1040" spans="1:21">
      <c r="A1040">
        <v>115</v>
      </c>
      <c r="B1040" t="s">
        <v>51</v>
      </c>
      <c r="C1040" t="s">
        <v>237</v>
      </c>
      <c r="D1040">
        <v>5</v>
      </c>
      <c r="E1040" s="6">
        <v>23596.741000000002</v>
      </c>
      <c r="F1040">
        <v>2015</v>
      </c>
      <c r="G1040" s="6">
        <v>57.762</v>
      </c>
      <c r="H1040" s="6">
        <v>4.4450387954711914</v>
      </c>
      <c r="I1040" s="7">
        <v>1.0735467672348</v>
      </c>
      <c r="J1040" s="8">
        <v>8.3295052704682515</v>
      </c>
      <c r="K1040" s="9">
        <v>41.631253582632127</v>
      </c>
      <c r="L1040" s="8">
        <v>19.11664584582082</v>
      </c>
      <c r="M1040" s="8">
        <v>15.147015172928457</v>
      </c>
      <c r="N1040" s="10">
        <v>1.2620734598580912</v>
      </c>
      <c r="O1040" s="10" t="s">
        <v>2072</v>
      </c>
      <c r="P1040" s="14">
        <v>27.668776362325907</v>
      </c>
      <c r="Q1040" s="45">
        <v>1</v>
      </c>
      <c r="R1040" s="7">
        <v>3.3783976949066226</v>
      </c>
      <c r="S1040" s="7"/>
      <c r="T1040" s="7"/>
      <c r="U1040" s="35">
        <v>4423.8267971142523</v>
      </c>
    </row>
    <row r="1041" spans="1:21">
      <c r="A1041">
        <v>116</v>
      </c>
      <c r="B1041" t="s">
        <v>37</v>
      </c>
      <c r="C1041" t="s">
        <v>223</v>
      </c>
      <c r="D1041">
        <v>5</v>
      </c>
      <c r="E1041" s="6">
        <v>18718.019</v>
      </c>
      <c r="F1041">
        <v>2015</v>
      </c>
      <c r="G1041" s="6">
        <v>58.844999999999999</v>
      </c>
      <c r="H1041" s="6">
        <v>4.4189300537109375</v>
      </c>
      <c r="I1041" s="7">
        <v>1.7142537832260101</v>
      </c>
      <c r="J1041" s="8">
        <v>8.3033965287079976</v>
      </c>
      <c r="K1041" s="9">
        <v>42.278873204211415</v>
      </c>
      <c r="L1041" s="8">
        <v>19.764265467400108</v>
      </c>
      <c r="M1041" s="8">
        <v>15.787722188919666</v>
      </c>
      <c r="N1041" s="10">
        <v>1.2518756810448126</v>
      </c>
      <c r="O1041" s="10" t="s">
        <v>2073</v>
      </c>
      <c r="P1041" s="14">
        <v>27.445207710934731</v>
      </c>
      <c r="Q1041" s="45">
        <v>1</v>
      </c>
      <c r="R1041" s="7">
        <v>3.3783976949066226</v>
      </c>
      <c r="S1041" s="7"/>
      <c r="T1041" s="7"/>
      <c r="U1041" s="35">
        <v>1862.8547118619663</v>
      </c>
    </row>
    <row r="1042" spans="1:21">
      <c r="A1042">
        <v>117</v>
      </c>
      <c r="B1042" t="s">
        <v>99</v>
      </c>
      <c r="C1042" t="s">
        <v>285</v>
      </c>
      <c r="D1042">
        <v>5</v>
      </c>
      <c r="E1042" s="6">
        <v>24850.912</v>
      </c>
      <c r="F1042">
        <v>2015</v>
      </c>
      <c r="G1042" s="6">
        <v>64.338999999999999</v>
      </c>
      <c r="H1042" s="6">
        <v>3.5925140380859375</v>
      </c>
      <c r="I1042" s="7">
        <v>1.2029340267181401</v>
      </c>
      <c r="J1042" s="8">
        <v>7.4769805130829976</v>
      </c>
      <c r="K1042" s="9">
        <v>41.625418617322147</v>
      </c>
      <c r="L1042" s="8">
        <v>19.11081088051084</v>
      </c>
      <c r="M1042" s="8">
        <v>15.276402432411796</v>
      </c>
      <c r="N1042" s="10">
        <v>1.2510020579167</v>
      </c>
      <c r="O1042" s="10" t="s">
        <v>2074</v>
      </c>
      <c r="P1042" s="14">
        <v>27.426055035812777</v>
      </c>
      <c r="Q1042" s="45">
        <v>1</v>
      </c>
      <c r="R1042" s="7">
        <v>3.3783976949066226</v>
      </c>
      <c r="S1042" s="7"/>
      <c r="T1042" s="7"/>
      <c r="U1042" s="35">
        <v>1508.374439718669</v>
      </c>
    </row>
    <row r="1043" spans="1:21">
      <c r="A1043">
        <v>118</v>
      </c>
      <c r="B1043" t="s">
        <v>150</v>
      </c>
      <c r="C1043" t="s">
        <v>336</v>
      </c>
      <c r="D1043">
        <v>5</v>
      </c>
      <c r="E1043" s="6">
        <v>52542.822999999997</v>
      </c>
      <c r="F1043">
        <v>2015</v>
      </c>
      <c r="G1043" s="6">
        <v>64.650999999999996</v>
      </c>
      <c r="H1043" s="6">
        <v>3.6605973243713379</v>
      </c>
      <c r="I1043" s="7">
        <v>1.75074970722199</v>
      </c>
      <c r="J1043" s="8">
        <v>7.545063799368398</v>
      </c>
      <c r="K1043" s="9">
        <v>42.208140746860948</v>
      </c>
      <c r="L1043" s="8">
        <v>19.693533010049642</v>
      </c>
      <c r="M1043" s="8">
        <v>15.824218112915647</v>
      </c>
      <c r="N1043" s="10">
        <v>1.2445185518503363</v>
      </c>
      <c r="O1043" s="10" t="s">
        <v>2075</v>
      </c>
      <c r="P1043" s="14">
        <v>27.283915386180837</v>
      </c>
      <c r="Q1043" s="45">
        <v>1</v>
      </c>
      <c r="R1043" s="7">
        <v>3.3783976949066226</v>
      </c>
      <c r="S1043" s="7"/>
      <c r="T1043" s="7"/>
      <c r="U1043" s="35">
        <v>2305.7275390625</v>
      </c>
    </row>
    <row r="1044" spans="1:21">
      <c r="A1044">
        <v>119</v>
      </c>
      <c r="B1044" t="s">
        <v>141</v>
      </c>
      <c r="C1044" t="s">
        <v>327</v>
      </c>
      <c r="D1044">
        <v>5</v>
      </c>
      <c r="E1044" s="6">
        <v>55876.504000000001</v>
      </c>
      <c r="F1044">
        <v>2015</v>
      </c>
      <c r="G1044" s="6">
        <v>63.95</v>
      </c>
      <c r="H1044" s="6">
        <v>4.8873257637023926</v>
      </c>
      <c r="I1044" s="7">
        <v>7.1719436645507804</v>
      </c>
      <c r="J1044" s="8">
        <v>8.7717922386994527</v>
      </c>
      <c r="K1044" s="9">
        <v>48.538566319456407</v>
      </c>
      <c r="L1044" s="8">
        <v>26.023958582645101</v>
      </c>
      <c r="M1044" s="8">
        <v>21.245412070244438</v>
      </c>
      <c r="N1044" s="10">
        <v>1.2249213381506177</v>
      </c>
      <c r="O1044" s="10" t="s">
        <v>2076</v>
      </c>
      <c r="P1044" s="14">
        <v>26.854280392316696</v>
      </c>
      <c r="Q1044" s="45">
        <v>3</v>
      </c>
      <c r="R1044" s="7">
        <v>3.3783976949066226</v>
      </c>
      <c r="S1044" s="7"/>
      <c r="T1044" s="7"/>
      <c r="U1044" s="35">
        <v>13887.211215714473</v>
      </c>
    </row>
    <row r="1045" spans="1:21">
      <c r="A1045">
        <v>120</v>
      </c>
      <c r="B1045" t="s">
        <v>87</v>
      </c>
      <c r="C1045" t="s">
        <v>273</v>
      </c>
      <c r="D1045">
        <v>7</v>
      </c>
      <c r="E1045" s="6">
        <v>17835.909</v>
      </c>
      <c r="F1045">
        <v>2015</v>
      </c>
      <c r="G1045" s="6">
        <v>70.727000000000004</v>
      </c>
      <c r="H1045" s="6">
        <v>5.9499950408935547</v>
      </c>
      <c r="I1045" s="7">
        <v>17.053106307983398</v>
      </c>
      <c r="J1045" s="8">
        <v>9.8344615158906148</v>
      </c>
      <c r="K1045" s="9">
        <v>60.18577832485775</v>
      </c>
      <c r="L1045" s="8">
        <v>37.671170588046444</v>
      </c>
      <c r="M1045" s="8">
        <v>31.126574713677055</v>
      </c>
      <c r="N1045" s="10">
        <v>1.2102575029398812</v>
      </c>
      <c r="O1045" s="10" t="s">
        <v>2077</v>
      </c>
      <c r="P1045" s="14">
        <v>26.532801183724917</v>
      </c>
      <c r="Q1045" s="45">
        <v>3</v>
      </c>
      <c r="R1045" s="7">
        <v>3.3783976949066226</v>
      </c>
      <c r="S1045" s="7"/>
      <c r="T1045" s="7"/>
      <c r="U1045" s="35">
        <v>24290.417633926503</v>
      </c>
    </row>
    <row r="1046" spans="1:21">
      <c r="A1046">
        <v>121</v>
      </c>
      <c r="B1046" t="s">
        <v>72</v>
      </c>
      <c r="C1046" t="s">
        <v>258</v>
      </c>
      <c r="D1046">
        <v>1</v>
      </c>
      <c r="E1046" s="6">
        <v>10563.757</v>
      </c>
      <c r="F1046">
        <v>2015</v>
      </c>
      <c r="G1046" s="6">
        <v>63.237000000000002</v>
      </c>
      <c r="H1046" s="6">
        <v>3.5697624683380127</v>
      </c>
      <c r="I1046" s="7">
        <v>1.25714683532715</v>
      </c>
      <c r="J1046" s="8">
        <v>7.4542289433350728</v>
      </c>
      <c r="K1046" s="9">
        <v>40.787965624889821</v>
      </c>
      <c r="L1046" s="8">
        <v>18.273357888078515</v>
      </c>
      <c r="M1046" s="8">
        <v>15.330615241020807</v>
      </c>
      <c r="N1046" s="10">
        <v>1.1919520254597271</v>
      </c>
      <c r="O1046" s="10" t="s">
        <v>2078</v>
      </c>
      <c r="P1046" s="14">
        <v>26.131485270892927</v>
      </c>
      <c r="Q1046" s="45">
        <v>1</v>
      </c>
      <c r="R1046" s="7">
        <v>3.3783976949066226</v>
      </c>
      <c r="S1046" s="7"/>
      <c r="T1046" s="7"/>
      <c r="U1046" s="35">
        <v>3153.1195686777005</v>
      </c>
    </row>
    <row r="1047" spans="1:21">
      <c r="A1047">
        <v>122</v>
      </c>
      <c r="B1047" t="s">
        <v>156</v>
      </c>
      <c r="C1047" t="s">
        <v>342</v>
      </c>
      <c r="D1047">
        <v>7</v>
      </c>
      <c r="E1047" s="6">
        <v>5766.4309999999996</v>
      </c>
      <c r="F1047">
        <v>2015</v>
      </c>
      <c r="G1047" s="6">
        <v>68.781999999999996</v>
      </c>
      <c r="H1047" s="6">
        <v>5.7914600372314453</v>
      </c>
      <c r="I1047" s="7">
        <v>15.4100141525269</v>
      </c>
      <c r="J1047" s="8">
        <v>9.6759265122285054</v>
      </c>
      <c r="K1047" s="9">
        <v>57.587128015060166</v>
      </c>
      <c r="L1047" s="8">
        <v>35.072520278248859</v>
      </c>
      <c r="M1047" s="8">
        <v>29.483482558220558</v>
      </c>
      <c r="N1047" s="10">
        <v>1.1895650457503355</v>
      </c>
      <c r="O1047" s="10" t="s">
        <v>2079</v>
      </c>
      <c r="P1047" s="14">
        <v>26.079154871862119</v>
      </c>
      <c r="Q1047" s="45">
        <v>3</v>
      </c>
      <c r="R1047" s="7">
        <v>3.3783976949066226</v>
      </c>
      <c r="S1047" s="7"/>
      <c r="T1047" s="7"/>
      <c r="U1047" s="35">
        <v>12540.283875778327</v>
      </c>
    </row>
    <row r="1048" spans="1:21">
      <c r="A1048">
        <v>123</v>
      </c>
      <c r="B1048" t="s">
        <v>108</v>
      </c>
      <c r="C1048" t="s">
        <v>294</v>
      </c>
      <c r="D1048">
        <v>8</v>
      </c>
      <c r="E1048" s="6">
        <v>2964.7489999999998</v>
      </c>
      <c r="F1048">
        <v>2015</v>
      </c>
      <c r="G1048" s="6">
        <v>69.498000000000005</v>
      </c>
      <c r="H1048" s="6">
        <v>4.982719898223877</v>
      </c>
      <c r="I1048" s="7">
        <v>11.9594879150391</v>
      </c>
      <c r="J1048" s="8">
        <v>8.8671863732209371</v>
      </c>
      <c r="K1048" s="9">
        <v>53.323199769906402</v>
      </c>
      <c r="L1048" s="8">
        <v>30.808592033095096</v>
      </c>
      <c r="M1048" s="8">
        <v>26.032956320732758</v>
      </c>
      <c r="N1048" s="10">
        <v>1.1834457697975316</v>
      </c>
      <c r="O1048" s="10" t="s">
        <v>2080</v>
      </c>
      <c r="P1048" s="14">
        <v>25.945000337104272</v>
      </c>
      <c r="Q1048" s="45">
        <v>3</v>
      </c>
      <c r="R1048" s="7">
        <v>3.3783976949066226</v>
      </c>
      <c r="S1048" s="7"/>
      <c r="T1048" s="7"/>
      <c r="U1048" s="35">
        <v>11134.801855301253</v>
      </c>
    </row>
    <row r="1049" spans="1:21">
      <c r="A1049">
        <v>124</v>
      </c>
      <c r="B1049" t="s">
        <v>134</v>
      </c>
      <c r="C1049" t="s">
        <v>320</v>
      </c>
      <c r="D1049">
        <v>4</v>
      </c>
      <c r="E1049" s="6">
        <v>32749.848000000002</v>
      </c>
      <c r="F1049">
        <v>2015</v>
      </c>
      <c r="G1049" s="6">
        <v>76.918000000000006</v>
      </c>
      <c r="H1049" s="6">
        <v>6.345491886138916</v>
      </c>
      <c r="I1049" s="7">
        <v>24.994855880737301</v>
      </c>
      <c r="J1049" s="8">
        <v>10.229958361135976</v>
      </c>
      <c r="K1049" s="9">
        <v>68.086327299246562</v>
      </c>
      <c r="L1049" s="8">
        <v>45.571719562435256</v>
      </c>
      <c r="M1049" s="8">
        <v>39.068324286430958</v>
      </c>
      <c r="N1049" s="10">
        <v>1.1664620992782899</v>
      </c>
      <c r="O1049" s="10" t="s">
        <v>2081</v>
      </c>
      <c r="P1049" s="14">
        <v>25.572662754265661</v>
      </c>
      <c r="Q1049" s="45">
        <v>3</v>
      </c>
      <c r="R1049" s="7">
        <v>3.3783976949066226</v>
      </c>
      <c r="S1049" s="7"/>
      <c r="T1049" s="7"/>
      <c r="U1049" s="35">
        <v>48535.158270332315</v>
      </c>
    </row>
    <row r="1050" spans="1:21">
      <c r="A1050">
        <v>125</v>
      </c>
      <c r="B1050" t="s">
        <v>102</v>
      </c>
      <c r="C1050" t="s">
        <v>288</v>
      </c>
      <c r="D1050">
        <v>5</v>
      </c>
      <c r="E1050" s="6">
        <v>18112.906999999999</v>
      </c>
      <c r="F1050">
        <v>2015</v>
      </c>
      <c r="G1050" s="6">
        <v>58.363</v>
      </c>
      <c r="H1050" s="6">
        <v>4.5820984840393066</v>
      </c>
      <c r="I1050" s="7">
        <v>3.3650894165039098</v>
      </c>
      <c r="J1050" s="8">
        <v>8.4665649590363667</v>
      </c>
      <c r="K1050" s="9">
        <v>42.756575228673569</v>
      </c>
      <c r="L1050" s="8">
        <v>20.241967491862262</v>
      </c>
      <c r="M1050" s="8">
        <v>17.438557822197566</v>
      </c>
      <c r="N1050" s="10">
        <v>1.1607592610723938</v>
      </c>
      <c r="O1050" s="10" t="s">
        <v>2082</v>
      </c>
      <c r="P1050" s="14">
        <v>25.447637896388361</v>
      </c>
      <c r="Q1050" s="45">
        <v>1</v>
      </c>
      <c r="R1050" s="7">
        <v>3.3783976949066226</v>
      </c>
      <c r="S1050" s="7"/>
      <c r="T1050" s="7"/>
      <c r="U1050" s="35">
        <v>2060.0985488338588</v>
      </c>
    </row>
    <row r="1051" spans="1:21">
      <c r="A1051">
        <v>126</v>
      </c>
      <c r="B1051" t="s">
        <v>118</v>
      </c>
      <c r="C1051" t="s">
        <v>304</v>
      </c>
      <c r="D1051">
        <v>5</v>
      </c>
      <c r="E1051" s="6">
        <v>20128.124</v>
      </c>
      <c r="F1051">
        <v>2015</v>
      </c>
      <c r="G1051" s="6">
        <v>61.082999999999998</v>
      </c>
      <c r="H1051" s="6">
        <v>3.6714537143707275</v>
      </c>
      <c r="I1051" s="7">
        <v>1.11671078205109</v>
      </c>
      <c r="J1051" s="8">
        <v>7.5559201893677876</v>
      </c>
      <c r="K1051" s="9">
        <v>39.936111798626996</v>
      </c>
      <c r="L1051" s="8">
        <v>17.421504061815689</v>
      </c>
      <c r="M1051" s="8">
        <v>15.190179187744747</v>
      </c>
      <c r="N1051" s="10">
        <v>1.1468925972822723</v>
      </c>
      <c r="O1051" s="10" t="s">
        <v>2083</v>
      </c>
      <c r="P1051" s="14">
        <v>25.143635291545078</v>
      </c>
      <c r="Q1051" s="45">
        <v>1</v>
      </c>
      <c r="R1051" s="7">
        <v>3.3783976949066226</v>
      </c>
      <c r="S1051" s="7"/>
      <c r="T1051" s="7"/>
      <c r="U1051" s="35">
        <v>1124.4100764940235</v>
      </c>
    </row>
    <row r="1052" spans="1:21">
      <c r="A1052">
        <v>127</v>
      </c>
      <c r="B1052" t="s">
        <v>49</v>
      </c>
      <c r="C1052" t="s">
        <v>235</v>
      </c>
      <c r="D1052">
        <v>5</v>
      </c>
      <c r="E1052" s="6">
        <v>78656.903999999995</v>
      </c>
      <c r="F1052">
        <v>2015</v>
      </c>
      <c r="G1052" s="6">
        <v>58.49</v>
      </c>
      <c r="H1052" s="6">
        <v>3.9027416706085205</v>
      </c>
      <c r="I1052" s="7">
        <v>0.71933054924011197</v>
      </c>
      <c r="J1052" s="8">
        <v>7.7872081456055806</v>
      </c>
      <c r="K1052" s="9">
        <v>39.411363785624488</v>
      </c>
      <c r="L1052" s="8">
        <v>16.896756048813181</v>
      </c>
      <c r="M1052" s="8">
        <v>14.792798954933769</v>
      </c>
      <c r="N1052" s="10">
        <v>1.1422284653694756</v>
      </c>
      <c r="O1052" s="10" t="s">
        <v>2084</v>
      </c>
      <c r="P1052" s="14">
        <v>25.041382271475971</v>
      </c>
      <c r="Q1052" s="45">
        <v>1</v>
      </c>
      <c r="R1052" s="7">
        <v>3.3783976949066226</v>
      </c>
      <c r="S1052" s="7"/>
      <c r="T1052" s="7"/>
      <c r="U1052" s="35">
        <v>1032.5718648828681</v>
      </c>
    </row>
    <row r="1053" spans="1:21">
      <c r="A1053">
        <v>128</v>
      </c>
      <c r="B1053" t="s">
        <v>74</v>
      </c>
      <c r="C1053" t="s">
        <v>260</v>
      </c>
      <c r="D1053">
        <v>8</v>
      </c>
      <c r="E1053" s="6">
        <v>7399.8379999999997</v>
      </c>
      <c r="F1053">
        <v>2015</v>
      </c>
      <c r="G1053" s="6">
        <v>84.289000000000001</v>
      </c>
      <c r="H1053" s="6">
        <v>5.4782357215881348</v>
      </c>
      <c r="I1053" s="7">
        <v>26.371629714965799</v>
      </c>
      <c r="J1053" s="8">
        <v>9.3627021965851949</v>
      </c>
      <c r="K1053" s="9">
        <v>68.285763576925874</v>
      </c>
      <c r="L1053" s="8">
        <v>45.771155840114567</v>
      </c>
      <c r="M1053" s="8">
        <v>40.445098120659452</v>
      </c>
      <c r="N1053" s="10">
        <v>1.1316861119625903</v>
      </c>
      <c r="O1053" s="10" t="s">
        <v>2085</v>
      </c>
      <c r="P1053" s="14">
        <v>24.810259418468259</v>
      </c>
      <c r="Q1053" s="45">
        <v>3</v>
      </c>
      <c r="R1053" s="7">
        <v>3.3783976949066226</v>
      </c>
      <c r="S1053" s="7"/>
      <c r="T1053" s="7"/>
      <c r="U1053" s="35">
        <v>57214.704146732518</v>
      </c>
    </row>
    <row r="1054" spans="1:21">
      <c r="A1054">
        <v>129</v>
      </c>
      <c r="B1054" t="s">
        <v>169</v>
      </c>
      <c r="C1054" t="s">
        <v>355</v>
      </c>
      <c r="D1054">
        <v>5</v>
      </c>
      <c r="E1054" s="6">
        <v>14154.937</v>
      </c>
      <c r="F1054">
        <v>2015</v>
      </c>
      <c r="G1054" s="6">
        <v>59.591000000000001</v>
      </c>
      <c r="H1054" s="6">
        <v>3.7031912803649902</v>
      </c>
      <c r="I1054" s="7">
        <v>1.0122594833373999</v>
      </c>
      <c r="J1054" s="8">
        <v>7.5876577553620503</v>
      </c>
      <c r="K1054" s="9">
        <v>39.124289685988344</v>
      </c>
      <c r="L1054" s="8">
        <v>16.609681949177038</v>
      </c>
      <c r="M1054" s="8">
        <v>15.085727889031057</v>
      </c>
      <c r="N1054" s="10">
        <v>1.1010195909243503</v>
      </c>
      <c r="O1054" s="10" t="s">
        <v>2086</v>
      </c>
      <c r="P1054" s="14">
        <v>24.137949018633822</v>
      </c>
      <c r="Q1054" s="45">
        <v>1</v>
      </c>
      <c r="R1054" s="7">
        <v>3.3783976949066226</v>
      </c>
      <c r="S1054" s="7"/>
      <c r="T1054" s="7"/>
      <c r="U1054" s="35">
        <v>2313.8785533172718</v>
      </c>
    </row>
    <row r="1055" spans="1:21">
      <c r="A1055">
        <v>130</v>
      </c>
      <c r="B1055" t="s">
        <v>119</v>
      </c>
      <c r="C1055" t="s">
        <v>305</v>
      </c>
      <c r="D1055">
        <v>5</v>
      </c>
      <c r="E1055" s="6">
        <v>183995.785</v>
      </c>
      <c r="F1055">
        <v>2015</v>
      </c>
      <c r="G1055" s="6">
        <v>51.841000000000001</v>
      </c>
      <c r="H1055" s="6">
        <v>4.9329147338867188</v>
      </c>
      <c r="I1055" s="7">
        <v>1.6495561599731401</v>
      </c>
      <c r="J1055" s="8">
        <v>8.8173812088837789</v>
      </c>
      <c r="K1055" s="9">
        <v>39.552236564440491</v>
      </c>
      <c r="L1055" s="8">
        <v>17.037628827629185</v>
      </c>
      <c r="M1055" s="8">
        <v>15.723024565666798</v>
      </c>
      <c r="N1055" s="10">
        <v>1.0836101385246826</v>
      </c>
      <c r="O1055" s="10" t="s">
        <v>2087</v>
      </c>
      <c r="P1055" s="14">
        <v>23.756276904958977</v>
      </c>
      <c r="Q1055" s="45">
        <v>1</v>
      </c>
      <c r="R1055" s="7">
        <v>3.3783976949066226</v>
      </c>
      <c r="S1055" s="7"/>
      <c r="T1055" s="7"/>
      <c r="U1055" s="35">
        <v>5429.0996208583128</v>
      </c>
    </row>
    <row r="1056" spans="1:21">
      <c r="A1056">
        <v>131</v>
      </c>
      <c r="B1056" t="s">
        <v>159</v>
      </c>
      <c r="C1056" t="s">
        <v>345</v>
      </c>
      <c r="D1056">
        <v>4</v>
      </c>
      <c r="E1056" s="6">
        <v>8916.8989999999994</v>
      </c>
      <c r="F1056">
        <v>2015</v>
      </c>
      <c r="G1056" s="6">
        <v>79.222999999999999</v>
      </c>
      <c r="H1056" s="6">
        <v>6.5683975219726563</v>
      </c>
      <c r="I1056" s="7">
        <v>31.440546035766602</v>
      </c>
      <c r="J1056" s="8">
        <v>10.452863996969716</v>
      </c>
      <c r="K1056" s="9">
        <v>71.654693521172888</v>
      </c>
      <c r="L1056" s="8">
        <v>49.140085784361581</v>
      </c>
      <c r="M1056" s="8">
        <v>45.514014441460262</v>
      </c>
      <c r="N1056" s="10">
        <v>1.0796693367394594</v>
      </c>
      <c r="O1056" s="10" t="s">
        <v>2088</v>
      </c>
      <c r="P1056" s="14">
        <v>23.669881646084065</v>
      </c>
      <c r="Q1056" s="45">
        <v>3</v>
      </c>
      <c r="R1056" s="7">
        <v>3.3783976949066226</v>
      </c>
      <c r="S1056" s="7"/>
      <c r="T1056" s="7"/>
      <c r="U1056" s="35">
        <v>68076.635890897975</v>
      </c>
    </row>
    <row r="1057" spans="1:21">
      <c r="A1057">
        <v>132</v>
      </c>
      <c r="B1057" t="s">
        <v>89</v>
      </c>
      <c r="C1057" t="s">
        <v>275</v>
      </c>
      <c r="D1057">
        <v>4</v>
      </c>
      <c r="E1057" s="6">
        <v>3908.7429999999999</v>
      </c>
      <c r="F1057">
        <v>2015</v>
      </c>
      <c r="G1057" s="6">
        <v>79.561999999999998</v>
      </c>
      <c r="H1057" s="6">
        <v>6.1460318565368652</v>
      </c>
      <c r="I1057" s="7">
        <v>29.259263992309599</v>
      </c>
      <c r="J1057" s="8">
        <v>10.030498331533925</v>
      </c>
      <c r="K1057" s="9">
        <v>69.053589796541402</v>
      </c>
      <c r="L1057" s="8">
        <v>46.538982059730095</v>
      </c>
      <c r="M1057" s="8">
        <v>43.332732398003259</v>
      </c>
      <c r="N1057" s="10">
        <v>1.0739914029024991</v>
      </c>
      <c r="O1057" s="10" t="s">
        <v>2089</v>
      </c>
      <c r="P1057" s="14">
        <v>23.545402773394194</v>
      </c>
      <c r="Q1057" s="45">
        <v>3</v>
      </c>
      <c r="R1057" s="7">
        <v>3.3783976949066226</v>
      </c>
      <c r="S1057" s="7"/>
      <c r="T1057" s="7"/>
      <c r="U1057" s="35">
        <v>53808.125761484458</v>
      </c>
    </row>
    <row r="1058" spans="1:21">
      <c r="A1058">
        <v>133</v>
      </c>
      <c r="B1058" t="s">
        <v>167</v>
      </c>
      <c r="C1058" t="s">
        <v>353</v>
      </c>
      <c r="D1058">
        <v>4</v>
      </c>
      <c r="E1058" s="6">
        <v>28516.544999999998</v>
      </c>
      <c r="F1058">
        <v>2015</v>
      </c>
      <c r="G1058" s="6">
        <v>65.873000000000005</v>
      </c>
      <c r="H1058" s="6">
        <v>2.9826738834381104</v>
      </c>
      <c r="I1058" s="7">
        <v>1.5232077836990401</v>
      </c>
      <c r="J1058" s="8">
        <v>6.8671403584351705</v>
      </c>
      <c r="K1058" s="9">
        <v>39.141856962472531</v>
      </c>
      <c r="L1058" s="8">
        <v>16.627249225661224</v>
      </c>
      <c r="M1058" s="8">
        <v>15.596676189392696</v>
      </c>
      <c r="N1058" s="10">
        <v>1.0660764526847983</v>
      </c>
      <c r="O1058" s="10" t="s">
        <v>2090</v>
      </c>
      <c r="P1058" s="14">
        <v>23.37188118811569</v>
      </c>
      <c r="Q1058" s="45">
        <v>1</v>
      </c>
      <c r="R1058" s="7">
        <v>3.3783976949066226</v>
      </c>
      <c r="S1058" s="7"/>
      <c r="T1058" s="7"/>
      <c r="U1058" s="35" t="s">
        <v>693</v>
      </c>
    </row>
    <row r="1059" spans="1:21">
      <c r="A1059">
        <v>134</v>
      </c>
      <c r="B1059" t="s">
        <v>152</v>
      </c>
      <c r="C1059" t="s">
        <v>338</v>
      </c>
      <c r="D1059">
        <v>5</v>
      </c>
      <c r="E1059" s="6">
        <v>7473.2290000000003</v>
      </c>
      <c r="F1059">
        <v>2015</v>
      </c>
      <c r="G1059" s="6">
        <v>59.396000000000001</v>
      </c>
      <c r="H1059" s="6">
        <v>3.7683019638061523</v>
      </c>
      <c r="I1059" s="7">
        <v>2.1706099510192902</v>
      </c>
      <c r="J1059" s="8">
        <v>7.6527684388032124</v>
      </c>
      <c r="K1059" s="9">
        <v>39.33089506208669</v>
      </c>
      <c r="L1059" s="8">
        <v>16.816287325275383</v>
      </c>
      <c r="M1059" s="8">
        <v>16.244078356712947</v>
      </c>
      <c r="N1059" s="10">
        <v>1.0352256961581305</v>
      </c>
      <c r="O1059" s="10" t="s">
        <v>2091</v>
      </c>
      <c r="P1059" s="14">
        <v>22.695531744050115</v>
      </c>
      <c r="Q1059" s="45">
        <v>1</v>
      </c>
      <c r="R1059" s="7">
        <v>3.3783976949066226</v>
      </c>
      <c r="S1059" s="7"/>
      <c r="T1059" s="7"/>
      <c r="U1059" s="35">
        <v>1881.9051110910245</v>
      </c>
    </row>
    <row r="1060" spans="1:21">
      <c r="A1060">
        <v>135</v>
      </c>
      <c r="B1060" t="s">
        <v>30</v>
      </c>
      <c r="C1060" t="s">
        <v>216</v>
      </c>
      <c r="D1060">
        <v>5</v>
      </c>
      <c r="E1060" s="6">
        <v>10932.782999999999</v>
      </c>
      <c r="F1060">
        <v>2015</v>
      </c>
      <c r="G1060" s="6">
        <v>59.377000000000002</v>
      </c>
      <c r="H1060" s="6">
        <v>3.624664306640625</v>
      </c>
      <c r="I1060" s="7">
        <v>1.51616263389587</v>
      </c>
      <c r="J1060" s="8">
        <v>7.5091307816376851</v>
      </c>
      <c r="K1060" s="9">
        <v>38.580333573201159</v>
      </c>
      <c r="L1060" s="8">
        <v>16.065725836389852</v>
      </c>
      <c r="M1060" s="8">
        <v>15.589631039589527</v>
      </c>
      <c r="N1060" s="10">
        <v>1.0305391959303778</v>
      </c>
      <c r="O1060" s="10" t="s">
        <v>2092</v>
      </c>
      <c r="P1060" s="14">
        <v>22.592788337387983</v>
      </c>
      <c r="Q1060" s="45">
        <v>1</v>
      </c>
      <c r="R1060" s="7">
        <v>3.3783976949066226</v>
      </c>
      <c r="S1060" s="7"/>
      <c r="T1060" s="7"/>
      <c r="U1060" s="35">
        <v>2849.8204992149444</v>
      </c>
    </row>
    <row r="1061" spans="1:21">
      <c r="A1061">
        <v>136</v>
      </c>
      <c r="B1061" t="s">
        <v>98</v>
      </c>
      <c r="C1061" t="s">
        <v>284</v>
      </c>
      <c r="D1061">
        <v>3</v>
      </c>
      <c r="E1061" s="6">
        <v>569.40800000000002</v>
      </c>
      <c r="F1061">
        <v>2015</v>
      </c>
      <c r="G1061" s="6">
        <v>81.837999999999994</v>
      </c>
      <c r="H1061" s="6">
        <v>6.7015714645385742</v>
      </c>
      <c r="I1061" s="7">
        <v>39.787448883056598</v>
      </c>
      <c r="J1061" s="8">
        <v>10.586037939535634</v>
      </c>
      <c r="K1061" s="9">
        <v>74.962922968397166</v>
      </c>
      <c r="L1061" s="8">
        <v>52.448315231585859</v>
      </c>
      <c r="M1061" s="8">
        <v>53.860917288750258</v>
      </c>
      <c r="N1061" s="10">
        <v>0.9737731526258383</v>
      </c>
      <c r="O1061" s="10" t="s">
        <v>2093</v>
      </c>
      <c r="P1061" s="14">
        <v>21.348291081781312</v>
      </c>
      <c r="Q1061" s="45">
        <v>3</v>
      </c>
      <c r="R1061" s="7">
        <v>3.3783976949066226</v>
      </c>
      <c r="S1061" s="7"/>
      <c r="T1061" s="7"/>
      <c r="U1061" s="35">
        <v>113182.72856336506</v>
      </c>
    </row>
    <row r="1062" spans="1:21">
      <c r="A1062">
        <v>137</v>
      </c>
      <c r="B1062" t="s">
        <v>71</v>
      </c>
      <c r="C1062" t="s">
        <v>257</v>
      </c>
      <c r="D1062">
        <v>5</v>
      </c>
      <c r="E1062" s="6">
        <v>11625.998</v>
      </c>
      <c r="F1062">
        <v>2015</v>
      </c>
      <c r="G1062" s="6">
        <v>58.134</v>
      </c>
      <c r="H1062" s="6">
        <v>3.5046935081481934</v>
      </c>
      <c r="I1062" s="7">
        <v>1.52939796447754</v>
      </c>
      <c r="J1062" s="8">
        <v>7.3891599831452535</v>
      </c>
      <c r="K1062" s="9">
        <v>37.169210351052655</v>
      </c>
      <c r="L1062" s="8">
        <v>14.654602614241348</v>
      </c>
      <c r="M1062" s="8">
        <v>15.602866370171196</v>
      </c>
      <c r="N1062" s="10">
        <v>0.93922502869455493</v>
      </c>
      <c r="O1062" s="10" t="s">
        <v>2094</v>
      </c>
      <c r="P1062" s="14">
        <v>20.590883256328677</v>
      </c>
      <c r="Q1062" s="45">
        <v>1</v>
      </c>
      <c r="R1062" s="7">
        <v>3.3783976949066226</v>
      </c>
      <c r="S1062" s="7"/>
      <c r="T1062" s="7"/>
      <c r="U1062" s="35">
        <v>2053.1116015591656</v>
      </c>
    </row>
    <row r="1063" spans="1:21">
      <c r="A1063">
        <v>138</v>
      </c>
      <c r="B1063" t="s">
        <v>130</v>
      </c>
      <c r="C1063" t="s">
        <v>316</v>
      </c>
      <c r="D1063">
        <v>4</v>
      </c>
      <c r="E1063" s="6">
        <v>2414.5729999999999</v>
      </c>
      <c r="F1063">
        <v>2015</v>
      </c>
      <c r="G1063" s="6">
        <v>80.063999999999993</v>
      </c>
      <c r="H1063" s="6">
        <v>6.3745293617248535</v>
      </c>
      <c r="I1063" s="7">
        <v>43.429027557372997</v>
      </c>
      <c r="J1063" s="8">
        <v>10.258995836721914</v>
      </c>
      <c r="K1063" s="9">
        <v>71.072271532364937</v>
      </c>
      <c r="L1063" s="8">
        <v>48.55766379555363</v>
      </c>
      <c r="M1063" s="8">
        <v>57.50249596306665</v>
      </c>
      <c r="N1063" s="10">
        <v>0.84444445379800193</v>
      </c>
      <c r="O1063" s="10" t="s">
        <v>2095</v>
      </c>
      <c r="P1063" s="14">
        <v>18.512983186549636</v>
      </c>
      <c r="Q1063" s="45">
        <v>3</v>
      </c>
      <c r="R1063" s="7">
        <v>3.3783976949066226</v>
      </c>
      <c r="S1063" s="7"/>
      <c r="T1063" s="7"/>
      <c r="U1063" s="35">
        <v>101971.98960797324</v>
      </c>
    </row>
    <row r="1064" spans="1:21">
      <c r="A1064">
        <v>139</v>
      </c>
      <c r="B1064" t="s">
        <v>34</v>
      </c>
      <c r="C1064" t="s">
        <v>220</v>
      </c>
      <c r="D1064">
        <v>5</v>
      </c>
      <c r="E1064" s="6">
        <v>2305.1709999999998</v>
      </c>
      <c r="F1064">
        <v>2015</v>
      </c>
      <c r="G1064" s="6">
        <v>63.817999999999998</v>
      </c>
      <c r="H1064" s="6">
        <v>3.7619647979736328</v>
      </c>
      <c r="I1064" s="7">
        <v>10.8597354888916</v>
      </c>
      <c r="J1064" s="8">
        <v>7.6464312729706929</v>
      </c>
      <c r="K1064" s="9">
        <v>42.224064657016129</v>
      </c>
      <c r="L1064" s="8">
        <v>19.709456920204822</v>
      </c>
      <c r="M1064" s="8">
        <v>24.933203894585255</v>
      </c>
      <c r="N1064" s="10">
        <v>0.79049034386170991</v>
      </c>
      <c r="O1064" s="10" t="s">
        <v>2096</v>
      </c>
      <c r="P1064" s="14">
        <v>17.330132703485468</v>
      </c>
      <c r="Q1064" s="45">
        <v>3</v>
      </c>
      <c r="R1064" s="7">
        <v>3.3783976949066226</v>
      </c>
      <c r="S1064" s="7"/>
      <c r="T1064" s="7"/>
      <c r="U1064" s="35">
        <v>13682.70483203673</v>
      </c>
    </row>
    <row r="1065" spans="1:21">
      <c r="A1065">
        <v>140</v>
      </c>
      <c r="B1065" t="s">
        <v>43</v>
      </c>
      <c r="C1065" t="s">
        <v>229</v>
      </c>
      <c r="D1065">
        <v>5</v>
      </c>
      <c r="E1065" s="6">
        <v>14140.273999999999</v>
      </c>
      <c r="F1065">
        <v>2015</v>
      </c>
      <c r="G1065" s="6">
        <v>51.588999999999999</v>
      </c>
      <c r="H1065" s="6">
        <v>4.3226752281188965</v>
      </c>
      <c r="I1065" s="7">
        <v>4.0774216651916504</v>
      </c>
      <c r="J1065" s="8">
        <v>8.2071417031159566</v>
      </c>
      <c r="K1065" s="9">
        <v>36.635919864351841</v>
      </c>
      <c r="L1065" s="8">
        <v>14.121312127540534</v>
      </c>
      <c r="M1065" s="8">
        <v>18.150890070885307</v>
      </c>
      <c r="N1065" s="10">
        <v>0.77799557335161407</v>
      </c>
      <c r="O1065" s="10" t="s">
        <v>2097</v>
      </c>
      <c r="P1065" s="14">
        <v>17.056206484498738</v>
      </c>
      <c r="Q1065" s="45">
        <v>2</v>
      </c>
      <c r="R1065" s="7">
        <v>3.3783976949066226</v>
      </c>
      <c r="S1065" s="7"/>
      <c r="T1065" s="7"/>
      <c r="U1065" s="35">
        <v>1853.2593645620354</v>
      </c>
    </row>
    <row r="1066" spans="1:21">
      <c r="A1066">
        <v>141</v>
      </c>
      <c r="B1066" t="s">
        <v>95</v>
      </c>
      <c r="C1066" t="s">
        <v>281</v>
      </c>
      <c r="D1066">
        <v>5</v>
      </c>
      <c r="E1066" s="6">
        <v>4612.3289999999997</v>
      </c>
      <c r="F1066">
        <v>2015</v>
      </c>
      <c r="G1066" s="6">
        <v>59.148000000000003</v>
      </c>
      <c r="H1066" s="6">
        <v>2.7015912532806396</v>
      </c>
      <c r="I1066" s="7">
        <v>0.46412000060081499</v>
      </c>
      <c r="J1066" s="8">
        <v>6.5860577282776998</v>
      </c>
      <c r="K1066" s="9">
        <v>33.707275923390569</v>
      </c>
      <c r="L1066" s="8">
        <v>11.192668186579262</v>
      </c>
      <c r="M1066" s="8">
        <v>14.537588406294471</v>
      </c>
      <c r="N1066" s="10">
        <v>0.76991230414344858</v>
      </c>
      <c r="O1066" s="10" t="s">
        <v>2098</v>
      </c>
      <c r="P1066" s="14">
        <v>16.878994796660571</v>
      </c>
      <c r="Q1066" s="45">
        <v>1</v>
      </c>
      <c r="R1066" s="7">
        <v>3.3783976949066226</v>
      </c>
      <c r="S1066" s="7"/>
      <c r="T1066" s="7"/>
      <c r="U1066" s="35">
        <v>1581.0551130224012</v>
      </c>
    </row>
    <row r="1067" spans="1:21">
      <c r="A1067" t="s">
        <v>693</v>
      </c>
      <c r="B1067" t="s">
        <v>42</v>
      </c>
      <c r="C1067" t="s">
        <v>228</v>
      </c>
      <c r="D1067">
        <v>5</v>
      </c>
      <c r="E1067" s="6">
        <v>4798.7340000000004</v>
      </c>
      <c r="F1067">
        <v>2014</v>
      </c>
      <c r="G1067" s="6">
        <v>50.566000000000003</v>
      </c>
      <c r="H1067" s="6" t="s">
        <v>693</v>
      </c>
      <c r="I1067" s="7">
        <v>1.8615707159042401</v>
      </c>
      <c r="J1067" s="8" t="s">
        <v>693</v>
      </c>
      <c r="K1067" s="9" t="s">
        <v>693</v>
      </c>
      <c r="L1067" s="8" t="s">
        <v>693</v>
      </c>
      <c r="M1067" s="8">
        <v>15.935039121597896</v>
      </c>
      <c r="N1067" s="10" t="s">
        <v>693</v>
      </c>
      <c r="O1067" s="10" t="s">
        <v>2099</v>
      </c>
      <c r="P1067" s="14" t="s">
        <v>693</v>
      </c>
      <c r="Q1067" s="45">
        <v>1</v>
      </c>
      <c r="R1067" s="7">
        <v>3.4187156457630126</v>
      </c>
      <c r="S1067" s="7"/>
      <c r="T1067" s="7"/>
      <c r="U1067" s="35">
        <v>765.25955398335668</v>
      </c>
    </row>
    <row r="1068" spans="1:21">
      <c r="A1068" t="s">
        <v>693</v>
      </c>
      <c r="B1068" t="s">
        <v>47</v>
      </c>
      <c r="C1068" t="s">
        <v>233</v>
      </c>
      <c r="D1068">
        <v>5</v>
      </c>
      <c r="E1068" s="6">
        <v>714.61199999999997</v>
      </c>
      <c r="F1068">
        <v>2014</v>
      </c>
      <c r="G1068" s="6">
        <v>62.515999999999998</v>
      </c>
      <c r="H1068" s="6" t="s">
        <v>693</v>
      </c>
      <c r="I1068" s="7" t="s">
        <v>693</v>
      </c>
      <c r="J1068" s="8" t="s">
        <v>693</v>
      </c>
      <c r="K1068" s="9" t="s">
        <v>693</v>
      </c>
      <c r="L1068" s="8" t="s">
        <v>693</v>
      </c>
      <c r="M1068" s="8" t="s">
        <v>693</v>
      </c>
      <c r="N1068" s="10" t="s">
        <v>693</v>
      </c>
      <c r="O1068" s="10" t="s">
        <v>2100</v>
      </c>
      <c r="P1068" s="14" t="s">
        <v>693</v>
      </c>
      <c r="Q1068" s="45">
        <v>3</v>
      </c>
      <c r="R1068" s="7">
        <v>3.4187156457630126</v>
      </c>
      <c r="S1068" s="7"/>
      <c r="T1068" s="7"/>
      <c r="U1068" s="35">
        <v>3183.1570311200253</v>
      </c>
    </row>
    <row r="1069" spans="1:21">
      <c r="A1069" t="s">
        <v>693</v>
      </c>
      <c r="B1069" t="s">
        <v>61</v>
      </c>
      <c r="C1069" t="s">
        <v>247</v>
      </c>
      <c r="D1069">
        <v>5</v>
      </c>
      <c r="E1069" s="6">
        <v>1125.865</v>
      </c>
      <c r="F1069">
        <v>2014</v>
      </c>
      <c r="G1069" s="6">
        <v>53.05</v>
      </c>
      <c r="H1069" s="6" t="s">
        <v>693</v>
      </c>
      <c r="I1069" s="7">
        <v>5.5889811515808097</v>
      </c>
      <c r="J1069" s="8" t="s">
        <v>693</v>
      </c>
      <c r="K1069" s="9" t="s">
        <v>693</v>
      </c>
      <c r="L1069" s="8" t="s">
        <v>693</v>
      </c>
      <c r="M1069" s="8">
        <v>19.662449557274467</v>
      </c>
      <c r="N1069" s="10" t="s">
        <v>693</v>
      </c>
      <c r="O1069" s="10" t="s">
        <v>2101</v>
      </c>
      <c r="P1069" s="14" t="s">
        <v>693</v>
      </c>
      <c r="Q1069" s="45">
        <v>2</v>
      </c>
      <c r="R1069" s="7">
        <v>3.4187156457630126</v>
      </c>
      <c r="S1069" s="7"/>
      <c r="T1069" s="7"/>
      <c r="U1069" s="35">
        <v>7969.2077071713557</v>
      </c>
    </row>
    <row r="1070" spans="1:21">
      <c r="A1070" t="s">
        <v>693</v>
      </c>
      <c r="B1070" t="s">
        <v>91</v>
      </c>
      <c r="C1070" t="s">
        <v>277</v>
      </c>
      <c r="D1070">
        <v>8</v>
      </c>
      <c r="E1070" s="6">
        <v>6691.4539999999997</v>
      </c>
      <c r="F1070">
        <v>2014</v>
      </c>
      <c r="G1070" s="6">
        <v>66.361000000000004</v>
      </c>
      <c r="H1070" s="6" t="s">
        <v>693</v>
      </c>
      <c r="I1070" s="7">
        <v>2.3924074172973602</v>
      </c>
      <c r="J1070" s="8" t="s">
        <v>693</v>
      </c>
      <c r="K1070" s="9" t="s">
        <v>693</v>
      </c>
      <c r="L1070" s="8" t="s">
        <v>693</v>
      </c>
      <c r="M1070" s="8">
        <v>16.465875822991016</v>
      </c>
      <c r="N1070" s="10" t="s">
        <v>693</v>
      </c>
      <c r="O1070" s="10" t="s">
        <v>2102</v>
      </c>
      <c r="P1070" s="14" t="s">
        <v>693</v>
      </c>
      <c r="Q1070" s="45">
        <v>1</v>
      </c>
      <c r="R1070" s="7">
        <v>3.4187156457630126</v>
      </c>
      <c r="S1070" s="7"/>
      <c r="T1070" s="7"/>
      <c r="U1070" s="35">
        <v>6145.4972185185543</v>
      </c>
    </row>
    <row r="1071" spans="1:21">
      <c r="A1071" t="s">
        <v>693</v>
      </c>
      <c r="B1071" t="s">
        <v>94</v>
      </c>
      <c r="C1071" t="s">
        <v>280</v>
      </c>
      <c r="D1071">
        <v>5</v>
      </c>
      <c r="E1071" s="6">
        <v>2095.2420000000002</v>
      </c>
      <c r="F1071">
        <v>2014</v>
      </c>
      <c r="G1071" s="6">
        <v>50.033000000000001</v>
      </c>
      <c r="H1071" s="6" t="s">
        <v>693</v>
      </c>
      <c r="I1071" s="7">
        <v>2.9466412067413299</v>
      </c>
      <c r="J1071" s="8" t="s">
        <v>693</v>
      </c>
      <c r="K1071" s="9" t="s">
        <v>693</v>
      </c>
      <c r="L1071" s="8" t="s">
        <v>693</v>
      </c>
      <c r="M1071" s="8">
        <v>17.020109612434986</v>
      </c>
      <c r="N1071" s="10" t="s">
        <v>693</v>
      </c>
      <c r="O1071" s="10" t="s">
        <v>2103</v>
      </c>
      <c r="P1071" s="14" t="s">
        <v>693</v>
      </c>
      <c r="Q1071" s="45">
        <v>1</v>
      </c>
      <c r="R1071" s="7">
        <v>3.4187156457630126</v>
      </c>
      <c r="S1071" s="7"/>
      <c r="T1071" s="7"/>
      <c r="U1071" s="35">
        <v>2574.296385450908</v>
      </c>
    </row>
    <row r="1072" spans="1:21">
      <c r="A1072" t="s">
        <v>693</v>
      </c>
      <c r="B1072" t="s">
        <v>96</v>
      </c>
      <c r="C1072" t="s">
        <v>282</v>
      </c>
      <c r="D1072">
        <v>4</v>
      </c>
      <c r="E1072" s="6">
        <v>6097.7640000000001</v>
      </c>
      <c r="F1072">
        <v>2014</v>
      </c>
      <c r="G1072" s="6">
        <v>71.510999999999996</v>
      </c>
      <c r="H1072" s="6" t="s">
        <v>693</v>
      </c>
      <c r="I1072" s="7">
        <v>5.8144693374633798</v>
      </c>
      <c r="J1072" s="8" t="s">
        <v>693</v>
      </c>
      <c r="K1072" s="9" t="s">
        <v>693</v>
      </c>
      <c r="L1072" s="8" t="s">
        <v>693</v>
      </c>
      <c r="M1072" s="8">
        <v>19.887937743157035</v>
      </c>
      <c r="N1072" s="10" t="s">
        <v>693</v>
      </c>
      <c r="O1072" s="10" t="s">
        <v>2104</v>
      </c>
      <c r="P1072" s="14" t="s">
        <v>693</v>
      </c>
      <c r="Q1072" s="45">
        <v>2</v>
      </c>
      <c r="R1072" s="7">
        <v>3.4187156457630126</v>
      </c>
      <c r="S1072" s="7"/>
      <c r="T1072" s="7"/>
      <c r="U1072" s="35">
        <v>19569.900488953397</v>
      </c>
    </row>
    <row r="1073" spans="1:21">
      <c r="A1073" t="s">
        <v>693</v>
      </c>
      <c r="B1073" t="s">
        <v>111</v>
      </c>
      <c r="C1073" t="s">
        <v>297</v>
      </c>
      <c r="D1073">
        <v>5</v>
      </c>
      <c r="E1073" s="6">
        <v>26038.704000000002</v>
      </c>
      <c r="F1073">
        <v>2014</v>
      </c>
      <c r="G1073" s="6">
        <v>57.274000000000001</v>
      </c>
      <c r="H1073" s="6" t="s">
        <v>693</v>
      </c>
      <c r="I1073" s="7">
        <v>1.8081862926483101</v>
      </c>
      <c r="J1073" s="8" t="s">
        <v>693</v>
      </c>
      <c r="K1073" s="9" t="s">
        <v>693</v>
      </c>
      <c r="L1073" s="8" t="s">
        <v>693</v>
      </c>
      <c r="M1073" s="8">
        <v>15.881654698341967</v>
      </c>
      <c r="N1073" s="10" t="s">
        <v>693</v>
      </c>
      <c r="O1073" s="10" t="s">
        <v>2105</v>
      </c>
      <c r="P1073" s="14" t="s">
        <v>693</v>
      </c>
      <c r="Q1073" s="45">
        <v>1</v>
      </c>
      <c r="R1073" s="7">
        <v>3.4187156457630126</v>
      </c>
      <c r="S1073" s="7"/>
      <c r="T1073" s="7"/>
      <c r="U1073" s="35">
        <v>1228.656835192299</v>
      </c>
    </row>
    <row r="1074" spans="1:21">
      <c r="A1074" t="s">
        <v>693</v>
      </c>
      <c r="B1074" t="s">
        <v>123</v>
      </c>
      <c r="C1074" t="s">
        <v>309</v>
      </c>
      <c r="D1074">
        <v>4</v>
      </c>
      <c r="E1074" s="6">
        <v>4380.4750000000004</v>
      </c>
      <c r="F1074">
        <v>2014</v>
      </c>
      <c r="G1074" s="6">
        <v>72.622</v>
      </c>
      <c r="H1074" s="6">
        <v>4.7219381332397461</v>
      </c>
      <c r="I1074" s="7" t="s">
        <v>693</v>
      </c>
      <c r="J1074" s="8">
        <v>8.6064046082368062</v>
      </c>
      <c r="K1074" s="9">
        <v>54.08141218630324</v>
      </c>
      <c r="L1074" s="8">
        <v>31.566804449491933</v>
      </c>
      <c r="M1074" s="8" t="s">
        <v>693</v>
      </c>
      <c r="N1074" s="10" t="s">
        <v>693</v>
      </c>
      <c r="O1074" s="10" t="s">
        <v>2106</v>
      </c>
      <c r="P1074" s="14" t="s">
        <v>693</v>
      </c>
      <c r="Q1074" s="45">
        <v>3</v>
      </c>
      <c r="R1074" s="7">
        <v>3.4187156457630126</v>
      </c>
      <c r="S1074" s="7"/>
      <c r="T1074" s="7"/>
      <c r="U1074" s="35">
        <v>17110.786335091721</v>
      </c>
    </row>
    <row r="1075" spans="1:21">
      <c r="A1075" t="s">
        <v>693</v>
      </c>
      <c r="B1075" t="s">
        <v>130</v>
      </c>
      <c r="C1075" t="s">
        <v>316</v>
      </c>
      <c r="D1075">
        <v>4</v>
      </c>
      <c r="E1075" s="6">
        <v>2214.4650000000001</v>
      </c>
      <c r="F1075">
        <v>2014</v>
      </c>
      <c r="G1075" s="6">
        <v>79.768000000000001</v>
      </c>
      <c r="H1075" s="6" t="s">
        <v>693</v>
      </c>
      <c r="I1075" s="7">
        <v>39.709480285644503</v>
      </c>
      <c r="J1075" s="8" t="s">
        <v>693</v>
      </c>
      <c r="K1075" s="9" t="s">
        <v>693</v>
      </c>
      <c r="L1075" s="8" t="s">
        <v>693</v>
      </c>
      <c r="M1075" s="8">
        <v>53.782948691338163</v>
      </c>
      <c r="N1075" s="10" t="s">
        <v>693</v>
      </c>
      <c r="O1075" s="10" t="s">
        <v>2107</v>
      </c>
      <c r="P1075" s="14" t="s">
        <v>693</v>
      </c>
      <c r="Q1075" s="45">
        <v>3</v>
      </c>
      <c r="R1075" s="7">
        <v>3.4187156457630126</v>
      </c>
      <c r="S1075" s="7"/>
      <c r="T1075" s="7"/>
      <c r="U1075" s="35">
        <v>106141.32618882286</v>
      </c>
    </row>
    <row r="1076" spans="1:21">
      <c r="A1076" t="s">
        <v>693</v>
      </c>
      <c r="B1076" t="s">
        <v>153</v>
      </c>
      <c r="C1076" t="s">
        <v>339</v>
      </c>
      <c r="D1076">
        <v>1</v>
      </c>
      <c r="E1076" s="6">
        <v>1450.6610000000001</v>
      </c>
      <c r="F1076">
        <v>2014</v>
      </c>
      <c r="G1076" s="6">
        <v>74.215000000000003</v>
      </c>
      <c r="H1076" s="6" t="s">
        <v>693</v>
      </c>
      <c r="I1076" s="7">
        <v>22.087467193603501</v>
      </c>
      <c r="J1076" s="8" t="s">
        <v>693</v>
      </c>
      <c r="K1076" s="9" t="s">
        <v>693</v>
      </c>
      <c r="L1076" s="8" t="s">
        <v>693</v>
      </c>
      <c r="M1076" s="8">
        <v>36.160935599297162</v>
      </c>
      <c r="N1076" s="10" t="s">
        <v>693</v>
      </c>
      <c r="O1076" s="10" t="s">
        <v>2108</v>
      </c>
      <c r="P1076" s="14" t="s">
        <v>693</v>
      </c>
      <c r="Q1076" s="45">
        <v>3</v>
      </c>
      <c r="R1076" s="7">
        <v>3.4187156457630126</v>
      </c>
      <c r="S1076" s="7"/>
      <c r="T1076" s="7"/>
      <c r="U1076" s="35">
        <v>30301.934870343663</v>
      </c>
    </row>
    <row r="1077" spans="1:21">
      <c r="A1077">
        <v>1</v>
      </c>
      <c r="B1077" t="s">
        <v>50</v>
      </c>
      <c r="C1077" t="s">
        <v>236</v>
      </c>
      <c r="D1077">
        <v>1</v>
      </c>
      <c r="E1077" s="6">
        <v>4844.2879999999996</v>
      </c>
      <c r="F1077">
        <v>2014</v>
      </c>
      <c r="G1077" s="6">
        <v>78.774000000000001</v>
      </c>
      <c r="H1077" s="6">
        <v>7.2470860481262207</v>
      </c>
      <c r="I1077" s="7">
        <v>4.3857946395873997</v>
      </c>
      <c r="J1077" s="8">
        <v>11.131552523123281</v>
      </c>
      <c r="K1077" s="9">
        <v>75.874649413185551</v>
      </c>
      <c r="L1077" s="8">
        <v>53.360041676374244</v>
      </c>
      <c r="M1077" s="8">
        <v>18.459263045281055</v>
      </c>
      <c r="N1077" s="10">
        <v>2.8906918735314981</v>
      </c>
      <c r="O1077" s="10" t="s">
        <v>2109</v>
      </c>
      <c r="P1077" s="14">
        <v>63.51982409141943</v>
      </c>
      <c r="Q1077" s="45">
        <v>2</v>
      </c>
      <c r="R1077" s="7">
        <v>3.4187156457630126</v>
      </c>
      <c r="S1077" s="7"/>
      <c r="T1077" s="7"/>
      <c r="U1077" s="35">
        <v>18480.65175424534</v>
      </c>
    </row>
    <row r="1078" spans="1:21">
      <c r="A1078">
        <v>2</v>
      </c>
      <c r="B1078" t="s">
        <v>70</v>
      </c>
      <c r="C1078" t="s">
        <v>256</v>
      </c>
      <c r="D1078">
        <v>1</v>
      </c>
      <c r="E1078" s="6">
        <v>15713.74</v>
      </c>
      <c r="F1078">
        <v>2014</v>
      </c>
      <c r="G1078" s="6">
        <v>71.963999999999999</v>
      </c>
      <c r="H1078" s="6">
        <v>6.5360307693481445</v>
      </c>
      <c r="I1078" s="7">
        <v>2.12086033821106</v>
      </c>
      <c r="J1078" s="8">
        <v>10.420497244345205</v>
      </c>
      <c r="K1078" s="9">
        <v>64.887612793484465</v>
      </c>
      <c r="L1078" s="8">
        <v>42.373005056673158</v>
      </c>
      <c r="M1078" s="8">
        <v>16.194328743904716</v>
      </c>
      <c r="N1078" s="10">
        <v>2.6165335857234386</v>
      </c>
      <c r="O1078" s="10" t="s">
        <v>2110</v>
      </c>
      <c r="P1078" s="14">
        <v>57.49549255535095</v>
      </c>
      <c r="Q1078" s="45">
        <v>1</v>
      </c>
      <c r="R1078" s="7">
        <v>3.4187156457630126</v>
      </c>
      <c r="S1078" s="7"/>
      <c r="T1078" s="7"/>
      <c r="U1078" s="35">
        <v>7939.3743782393376</v>
      </c>
    </row>
    <row r="1079" spans="1:21">
      <c r="A1079">
        <v>3</v>
      </c>
      <c r="B1079" t="s">
        <v>151</v>
      </c>
      <c r="C1079" t="s">
        <v>337</v>
      </c>
      <c r="D1079">
        <v>8</v>
      </c>
      <c r="E1079" s="6">
        <v>69960.942999999999</v>
      </c>
      <c r="F1079">
        <v>2014</v>
      </c>
      <c r="G1079" s="6">
        <v>77.415000000000006</v>
      </c>
      <c r="H1079" s="6">
        <v>6.9854636192321777</v>
      </c>
      <c r="I1079" s="7">
        <v>5.37402296066284</v>
      </c>
      <c r="J1079" s="8">
        <v>10.869930094229238</v>
      </c>
      <c r="K1079" s="9">
        <v>72.813168177504167</v>
      </c>
      <c r="L1079" s="8">
        <v>50.29856044069286</v>
      </c>
      <c r="M1079" s="8">
        <v>19.447491366356495</v>
      </c>
      <c r="N1079" s="10">
        <v>2.5863778259702781</v>
      </c>
      <c r="O1079" s="10" t="s">
        <v>2111</v>
      </c>
      <c r="P1079" s="14">
        <v>56.832852385223184</v>
      </c>
      <c r="Q1079" s="45">
        <v>2</v>
      </c>
      <c r="R1079" s="7">
        <v>3.4187156457630126</v>
      </c>
      <c r="S1079" s="7"/>
      <c r="T1079" s="7"/>
      <c r="U1079" s="35">
        <v>15509.18110144051</v>
      </c>
    </row>
    <row r="1080" spans="1:21">
      <c r="A1080">
        <v>4</v>
      </c>
      <c r="B1080" t="s">
        <v>20</v>
      </c>
      <c r="C1080" t="s">
        <v>206</v>
      </c>
      <c r="D1080">
        <v>4</v>
      </c>
      <c r="E1080" s="6">
        <v>38760.167999999998</v>
      </c>
      <c r="F1080">
        <v>2014</v>
      </c>
      <c r="G1080" s="6">
        <v>75.11</v>
      </c>
      <c r="H1080" s="6">
        <v>6.3548984527587891</v>
      </c>
      <c r="I1080" s="7">
        <v>3.03812456130981</v>
      </c>
      <c r="J1080" s="8">
        <v>10.239364927755849</v>
      </c>
      <c r="K1080" s="9">
        <v>66.547055218880658</v>
      </c>
      <c r="L1080" s="8">
        <v>44.032447482069351</v>
      </c>
      <c r="M1080" s="8">
        <v>17.111592967003467</v>
      </c>
      <c r="N1080" s="10">
        <v>2.5732523890077186</v>
      </c>
      <c r="O1080" s="10" t="s">
        <v>2112</v>
      </c>
      <c r="P1080" s="14">
        <v>56.544435119232723</v>
      </c>
      <c r="Q1080" s="45">
        <v>1</v>
      </c>
      <c r="R1080" s="7">
        <v>3.4187156457630126</v>
      </c>
      <c r="S1080" s="7"/>
      <c r="T1080" s="7"/>
      <c r="U1080" s="35">
        <v>11561.259795438518</v>
      </c>
    </row>
    <row r="1081" spans="1:21">
      <c r="A1081">
        <v>5</v>
      </c>
      <c r="B1081" t="s">
        <v>46</v>
      </c>
      <c r="C1081" t="s">
        <v>232</v>
      </c>
      <c r="D1081">
        <v>1</v>
      </c>
      <c r="E1081" s="6">
        <v>46677.947</v>
      </c>
      <c r="F1081">
        <v>2014</v>
      </c>
      <c r="G1081" s="6">
        <v>76.043000000000006</v>
      </c>
      <c r="H1081" s="6">
        <v>6.448789119720459</v>
      </c>
      <c r="I1081" s="7">
        <v>3.78105521202087</v>
      </c>
      <c r="J1081" s="8">
        <v>10.333255594717519</v>
      </c>
      <c r="K1081" s="9">
        <v>67.99147655602647</v>
      </c>
      <c r="L1081" s="8">
        <v>45.476868819215163</v>
      </c>
      <c r="M1081" s="8">
        <v>17.854523617714527</v>
      </c>
      <c r="N1081" s="10">
        <v>2.5470782527120956</v>
      </c>
      <c r="O1081" s="10" t="s">
        <v>2113</v>
      </c>
      <c r="P1081" s="14">
        <v>55.969286813574101</v>
      </c>
      <c r="Q1081" s="45">
        <v>2</v>
      </c>
      <c r="R1081" s="7">
        <v>3.4187156457630126</v>
      </c>
      <c r="S1081" s="7"/>
      <c r="T1081" s="7"/>
      <c r="U1081" s="35">
        <v>13938.231516616233</v>
      </c>
    </row>
    <row r="1082" spans="1:21">
      <c r="A1082">
        <v>6</v>
      </c>
      <c r="B1082" t="s">
        <v>44</v>
      </c>
      <c r="C1082" t="s">
        <v>230</v>
      </c>
      <c r="D1082">
        <v>1</v>
      </c>
      <c r="E1082" s="6">
        <v>17687.108</v>
      </c>
      <c r="F1082">
        <v>2014</v>
      </c>
      <c r="G1082" s="6">
        <v>79.472999999999999</v>
      </c>
      <c r="H1082" s="6">
        <v>6.84423828125</v>
      </c>
      <c r="I1082" s="7">
        <v>6.4253044128418004</v>
      </c>
      <c r="J1082" s="8">
        <v>10.72870475624706</v>
      </c>
      <c r="K1082" s="9">
        <v>73.777674214137917</v>
      </c>
      <c r="L1082" s="8">
        <v>51.26306647732661</v>
      </c>
      <c r="M1082" s="8">
        <v>20.498772818535457</v>
      </c>
      <c r="N1082" s="10">
        <v>2.500787092531382</v>
      </c>
      <c r="O1082" s="10" t="s">
        <v>2114</v>
      </c>
      <c r="P1082" s="14">
        <v>54.952088689280615</v>
      </c>
      <c r="Q1082" s="45">
        <v>2</v>
      </c>
      <c r="R1082" s="7">
        <v>3.4187156457630126</v>
      </c>
      <c r="S1082" s="7"/>
      <c r="T1082" s="7"/>
      <c r="U1082" s="35">
        <v>24197.183280079444</v>
      </c>
    </row>
    <row r="1083" spans="1:21">
      <c r="A1083">
        <v>7</v>
      </c>
      <c r="B1083" t="s">
        <v>117</v>
      </c>
      <c r="C1083" t="s">
        <v>303</v>
      </c>
      <c r="D1083">
        <v>1</v>
      </c>
      <c r="E1083" s="6">
        <v>6208.6760000000004</v>
      </c>
      <c r="F1083">
        <v>2014</v>
      </c>
      <c r="G1083" s="6">
        <v>72.811999999999998</v>
      </c>
      <c r="H1083" s="6">
        <v>6.2752666473388672</v>
      </c>
      <c r="I1083" s="7">
        <v>2.61977958679199</v>
      </c>
      <c r="J1083" s="8">
        <v>10.159733122335927</v>
      </c>
      <c r="K1083" s="9">
        <v>64.009335582564177</v>
      </c>
      <c r="L1083" s="8">
        <v>41.49472784575287</v>
      </c>
      <c r="M1083" s="8">
        <v>16.693247992485645</v>
      </c>
      <c r="N1083" s="10">
        <v>2.4857192479517134</v>
      </c>
      <c r="O1083" s="10" t="s">
        <v>2115</v>
      </c>
      <c r="P1083" s="14">
        <v>54.620989119000882</v>
      </c>
      <c r="Q1083" s="45">
        <v>1</v>
      </c>
      <c r="R1083" s="7">
        <v>3.4187156457630126</v>
      </c>
      <c r="S1083" s="7"/>
      <c r="T1083" s="7"/>
      <c r="U1083" s="35">
        <v>5385.5274356680002</v>
      </c>
    </row>
    <row r="1084" spans="1:21">
      <c r="A1084">
        <v>8</v>
      </c>
      <c r="B1084" t="s">
        <v>124</v>
      </c>
      <c r="C1084" t="s">
        <v>310</v>
      </c>
      <c r="D1084">
        <v>1</v>
      </c>
      <c r="E1084" s="6">
        <v>3888.7930000000001</v>
      </c>
      <c r="F1084">
        <v>2014</v>
      </c>
      <c r="G1084" s="6">
        <v>77.248000000000005</v>
      </c>
      <c r="H1084" s="6">
        <v>6.6311712265014648</v>
      </c>
      <c r="I1084" s="7">
        <v>5.3522205352783203</v>
      </c>
      <c r="J1084" s="8">
        <v>10.515637701498525</v>
      </c>
      <c r="K1084" s="9">
        <v>70.287956596622763</v>
      </c>
      <c r="L1084" s="8">
        <v>47.773348859811456</v>
      </c>
      <c r="M1084" s="8">
        <v>19.425688940971977</v>
      </c>
      <c r="N1084" s="10">
        <v>2.4592872358338651</v>
      </c>
      <c r="O1084" s="10" t="s">
        <v>2116</v>
      </c>
      <c r="P1084" s="14">
        <v>54.040174271357905</v>
      </c>
      <c r="Q1084" s="45">
        <v>2</v>
      </c>
      <c r="R1084" s="7">
        <v>3.4187156457630126</v>
      </c>
      <c r="S1084" s="7"/>
      <c r="T1084" s="7"/>
      <c r="U1084" s="35">
        <v>28439.953602106736</v>
      </c>
    </row>
    <row r="1085" spans="1:21">
      <c r="A1085">
        <v>9</v>
      </c>
      <c r="B1085" t="s">
        <v>35</v>
      </c>
      <c r="C1085" t="s">
        <v>221</v>
      </c>
      <c r="D1085">
        <v>1</v>
      </c>
      <c r="E1085" s="6">
        <v>203459.65</v>
      </c>
      <c r="F1085">
        <v>2014</v>
      </c>
      <c r="G1085" s="6">
        <v>74.305999999999997</v>
      </c>
      <c r="H1085" s="6">
        <v>6.9809989929199219</v>
      </c>
      <c r="I1085" s="7">
        <v>5.3388938903808603</v>
      </c>
      <c r="J1085" s="8">
        <v>10.865465467916982</v>
      </c>
      <c r="K1085" s="9">
        <v>69.860272923661938</v>
      </c>
      <c r="L1085" s="8">
        <v>47.345665186850631</v>
      </c>
      <c r="M1085" s="8">
        <v>19.412362296074516</v>
      </c>
      <c r="N1085" s="10">
        <v>2.438944032917862</v>
      </c>
      <c r="O1085" s="10" t="s">
        <v>2117</v>
      </c>
      <c r="P1085" s="14">
        <v>53.59315441340884</v>
      </c>
      <c r="Q1085" s="45">
        <v>2</v>
      </c>
      <c r="R1085" s="7">
        <v>3.4187156457630126</v>
      </c>
      <c r="S1085" s="7"/>
      <c r="T1085" s="7"/>
      <c r="U1085" s="35">
        <v>15695.64310417854</v>
      </c>
    </row>
    <row r="1086" spans="1:21">
      <c r="A1086">
        <v>10</v>
      </c>
      <c r="B1086" t="s">
        <v>146</v>
      </c>
      <c r="C1086" t="s">
        <v>332</v>
      </c>
      <c r="D1086">
        <v>3</v>
      </c>
      <c r="E1086" s="6">
        <v>9747.5079999999998</v>
      </c>
      <c r="F1086">
        <v>2014</v>
      </c>
      <c r="G1086" s="6">
        <v>82.222999999999999</v>
      </c>
      <c r="H1086" s="6">
        <v>7.2391476631164551</v>
      </c>
      <c r="I1086" s="7">
        <v>9.7911481857299805</v>
      </c>
      <c r="J1086" s="8">
        <v>11.123614138113515</v>
      </c>
      <c r="K1086" s="9">
        <v>79.140227199723796</v>
      </c>
      <c r="L1086" s="8">
        <v>56.625619462912489</v>
      </c>
      <c r="M1086" s="8">
        <v>23.864616591423637</v>
      </c>
      <c r="N1086" s="10">
        <v>2.3727856362570838</v>
      </c>
      <c r="O1086" s="10" t="s">
        <v>2118</v>
      </c>
      <c r="P1086" s="14">
        <v>52.139395278254447</v>
      </c>
      <c r="Q1086" s="45">
        <v>3</v>
      </c>
      <c r="R1086" s="7">
        <v>3.4187156457630126</v>
      </c>
      <c r="S1086" s="7"/>
      <c r="T1086" s="7"/>
      <c r="U1086" s="35">
        <v>49258.996163953852</v>
      </c>
    </row>
    <row r="1087" spans="1:21">
      <c r="A1087">
        <v>11</v>
      </c>
      <c r="B1087" t="s">
        <v>107</v>
      </c>
      <c r="C1087" t="s">
        <v>293</v>
      </c>
      <c r="D1087">
        <v>7</v>
      </c>
      <c r="E1087" s="6">
        <v>3338.3359999999998</v>
      </c>
      <c r="F1087">
        <v>2014</v>
      </c>
      <c r="G1087" s="6">
        <v>69.031000000000006</v>
      </c>
      <c r="H1087" s="6">
        <v>5.9170584678649902</v>
      </c>
      <c r="I1087" s="7">
        <v>1.1432127952575699</v>
      </c>
      <c r="J1087" s="8">
        <v>9.8015249428620503</v>
      </c>
      <c r="K1087" s="9">
        <v>58.545817284983883</v>
      </c>
      <c r="L1087" s="8">
        <v>36.031209548172576</v>
      </c>
      <c r="M1087" s="8">
        <v>15.216681200951227</v>
      </c>
      <c r="N1087" s="10">
        <v>2.3678756932832496</v>
      </c>
      <c r="O1087" s="10" t="s">
        <v>2119</v>
      </c>
      <c r="P1087" s="14">
        <v>52.031504597531068</v>
      </c>
      <c r="Q1087" s="45">
        <v>1</v>
      </c>
      <c r="R1087" s="7">
        <v>3.4187156457630126</v>
      </c>
      <c r="S1087" s="7"/>
      <c r="T1087" s="7"/>
      <c r="U1087" s="35">
        <v>10172.713781775932</v>
      </c>
    </row>
    <row r="1088" spans="1:21">
      <c r="A1088">
        <v>12</v>
      </c>
      <c r="B1088" t="s">
        <v>126</v>
      </c>
      <c r="C1088" t="s">
        <v>312</v>
      </c>
      <c r="D1088">
        <v>1</v>
      </c>
      <c r="E1088" s="6">
        <v>30353.951000000001</v>
      </c>
      <c r="F1088">
        <v>2014</v>
      </c>
      <c r="G1088" s="6">
        <v>75.332999999999998</v>
      </c>
      <c r="H1088" s="6">
        <v>5.8658156394958496</v>
      </c>
      <c r="I1088" s="7">
        <v>3.3316493034362802</v>
      </c>
      <c r="J1088" s="8">
        <v>9.7502821144929097</v>
      </c>
      <c r="K1088" s="9">
        <v>63.556577618463088</v>
      </c>
      <c r="L1088" s="8">
        <v>41.041969881651781</v>
      </c>
      <c r="M1088" s="8">
        <v>17.405117709129936</v>
      </c>
      <c r="N1088" s="10">
        <v>2.3580403515526371</v>
      </c>
      <c r="O1088" s="10" t="s">
        <v>2120</v>
      </c>
      <c r="P1088" s="14">
        <v>51.815383611988509</v>
      </c>
      <c r="Q1088" s="45">
        <v>1</v>
      </c>
      <c r="R1088" s="7">
        <v>3.4187156457630126</v>
      </c>
      <c r="S1088" s="7"/>
      <c r="T1088" s="7"/>
      <c r="U1088" s="35">
        <v>11773.944134630799</v>
      </c>
    </row>
    <row r="1089" spans="1:21">
      <c r="A1089">
        <v>13</v>
      </c>
      <c r="B1089" t="s">
        <v>164</v>
      </c>
      <c r="C1089" t="s">
        <v>350</v>
      </c>
      <c r="D1089">
        <v>8</v>
      </c>
      <c r="E1089" s="6">
        <v>269.92700000000002</v>
      </c>
      <c r="F1089">
        <v>2014</v>
      </c>
      <c r="G1089" s="6">
        <v>69.465000000000003</v>
      </c>
      <c r="H1089" s="6">
        <v>6.5514285714285716</v>
      </c>
      <c r="I1089" s="7">
        <v>3.0902051925659202</v>
      </c>
      <c r="J1089" s="8">
        <v>10.435895046425632</v>
      </c>
      <c r="K1089" s="9">
        <v>62.726896631437697</v>
      </c>
      <c r="L1089" s="8">
        <v>40.21228889462639</v>
      </c>
      <c r="M1089" s="8">
        <v>17.163673598259578</v>
      </c>
      <c r="N1089" s="10">
        <v>2.3428719186727003</v>
      </c>
      <c r="O1089" s="10" t="s">
        <v>2121</v>
      </c>
      <c r="P1089" s="14">
        <v>51.482073722720024</v>
      </c>
      <c r="Q1089" s="45">
        <v>1</v>
      </c>
      <c r="R1089" s="7">
        <v>3.4187156457630126</v>
      </c>
      <c r="S1089" s="7"/>
      <c r="T1089" s="7"/>
      <c r="U1089" s="35">
        <v>2917.6778749635278</v>
      </c>
    </row>
    <row r="1090" spans="1:21">
      <c r="A1090">
        <v>14</v>
      </c>
      <c r="B1090" t="s">
        <v>59</v>
      </c>
      <c r="C1090" t="s">
        <v>245</v>
      </c>
      <c r="D1090">
        <v>1</v>
      </c>
      <c r="E1090" s="6">
        <v>6209.5259999999998</v>
      </c>
      <c r="F1090">
        <v>2014</v>
      </c>
      <c r="G1090" s="6">
        <v>71.745999999999995</v>
      </c>
      <c r="H1090" s="6">
        <v>5.8565235137939453</v>
      </c>
      <c r="I1090" s="7">
        <v>2.1598281860351598</v>
      </c>
      <c r="J1090" s="8">
        <v>9.7409899887910054</v>
      </c>
      <c r="K1090" s="9">
        <v>60.472628918899595</v>
      </c>
      <c r="L1090" s="8">
        <v>37.958021182088288</v>
      </c>
      <c r="M1090" s="8">
        <v>16.233296591728816</v>
      </c>
      <c r="N1090" s="10">
        <v>2.3382817511896286</v>
      </c>
      <c r="O1090" s="10" t="s">
        <v>2122</v>
      </c>
      <c r="P1090" s="14">
        <v>51.381209762176674</v>
      </c>
      <c r="Q1090" s="45">
        <v>1</v>
      </c>
      <c r="R1090" s="7">
        <v>3.4187156457630126</v>
      </c>
      <c r="S1090" s="7"/>
      <c r="T1090" s="7"/>
      <c r="U1090" s="35">
        <v>8100.9753034936648</v>
      </c>
    </row>
    <row r="1091" spans="1:21">
      <c r="A1091">
        <v>15</v>
      </c>
      <c r="B1091" t="s">
        <v>143</v>
      </c>
      <c r="C1091" t="s">
        <v>329</v>
      </c>
      <c r="D1091">
        <v>3</v>
      </c>
      <c r="E1091" s="6">
        <v>46464.550999999999</v>
      </c>
      <c r="F1091">
        <v>2014</v>
      </c>
      <c r="G1091" s="6">
        <v>82.858000000000004</v>
      </c>
      <c r="H1091" s="6">
        <v>6.4564776420593262</v>
      </c>
      <c r="I1091" s="7">
        <v>8.1007947921752894</v>
      </c>
      <c r="J1091" s="8">
        <v>10.340944117056386</v>
      </c>
      <c r="K1091" s="9">
        <v>74.140019558476112</v>
      </c>
      <c r="L1091" s="8">
        <v>51.625411821664805</v>
      </c>
      <c r="M1091" s="8">
        <v>22.174263197868946</v>
      </c>
      <c r="N1091" s="10">
        <v>2.3281680821136037</v>
      </c>
      <c r="O1091" s="10" t="s">
        <v>2123</v>
      </c>
      <c r="P1091" s="14">
        <v>51.158972834571138</v>
      </c>
      <c r="Q1091" s="45">
        <v>3</v>
      </c>
      <c r="R1091" s="7">
        <v>3.4187156457630126</v>
      </c>
      <c r="S1091" s="7"/>
      <c r="T1091" s="7"/>
      <c r="U1091" s="35">
        <v>35983.807571169811</v>
      </c>
    </row>
    <row r="1092" spans="1:21">
      <c r="A1092">
        <v>16</v>
      </c>
      <c r="B1092" t="s">
        <v>106</v>
      </c>
      <c r="C1092" t="s">
        <v>292</v>
      </c>
      <c r="D1092">
        <v>1</v>
      </c>
      <c r="E1092" s="6">
        <v>118755.887</v>
      </c>
      <c r="F1092">
        <v>2014</v>
      </c>
      <c r="G1092" s="6">
        <v>74.796999999999997</v>
      </c>
      <c r="H1092" s="6">
        <v>6.6798310279846191</v>
      </c>
      <c r="I1092" s="7">
        <v>5.7252006530761701</v>
      </c>
      <c r="J1092" s="8">
        <v>10.564297502981679</v>
      </c>
      <c r="K1092" s="9">
        <v>68.372720591969497</v>
      </c>
      <c r="L1092" s="8">
        <v>45.85811285515819</v>
      </c>
      <c r="M1092" s="8">
        <v>19.798669058769825</v>
      </c>
      <c r="N1092" s="10">
        <v>2.3162220005311585</v>
      </c>
      <c r="O1092" s="10" t="s">
        <v>2124</v>
      </c>
      <c r="P1092" s="14">
        <v>50.896470626139063</v>
      </c>
      <c r="Q1092" s="45">
        <v>2</v>
      </c>
      <c r="R1092" s="7">
        <v>3.4187156457630126</v>
      </c>
      <c r="S1092" s="7"/>
      <c r="T1092" s="7"/>
      <c r="U1092" s="35">
        <v>19141.920663054017</v>
      </c>
    </row>
    <row r="1093" spans="1:21">
      <c r="A1093">
        <v>17</v>
      </c>
      <c r="B1093" t="s">
        <v>57</v>
      </c>
      <c r="C1093" t="s">
        <v>243</v>
      </c>
      <c r="D1093">
        <v>1</v>
      </c>
      <c r="E1093" s="6">
        <v>15957.994000000001</v>
      </c>
      <c r="F1093">
        <v>2014</v>
      </c>
      <c r="G1093" s="6">
        <v>76.622</v>
      </c>
      <c r="H1093" s="6">
        <v>5.9458518028259277</v>
      </c>
      <c r="I1093" s="7">
        <v>4.5258283615112296</v>
      </c>
      <c r="J1093" s="8">
        <v>9.8303182778229878</v>
      </c>
      <c r="K1093" s="9">
        <v>65.174712181408125</v>
      </c>
      <c r="L1093" s="8">
        <v>42.660104444596818</v>
      </c>
      <c r="M1093" s="8">
        <v>18.599296767204887</v>
      </c>
      <c r="N1093" s="10">
        <v>2.293640720858706</v>
      </c>
      <c r="O1093" s="10" t="s">
        <v>2125</v>
      </c>
      <c r="P1093" s="14">
        <v>50.400271454692607</v>
      </c>
      <c r="Q1093" s="45">
        <v>2</v>
      </c>
      <c r="R1093" s="7">
        <v>3.4187156457630126</v>
      </c>
      <c r="S1093" s="7"/>
      <c r="T1093" s="7"/>
      <c r="U1093" s="35">
        <v>12073.810419492816</v>
      </c>
    </row>
    <row r="1094" spans="1:21">
      <c r="A1094">
        <v>18</v>
      </c>
      <c r="B1094" t="s">
        <v>21</v>
      </c>
      <c r="C1094" t="s">
        <v>207</v>
      </c>
      <c r="D1094">
        <v>1</v>
      </c>
      <c r="E1094" s="6">
        <v>42824.053999999996</v>
      </c>
      <c r="F1094">
        <v>2014</v>
      </c>
      <c r="G1094" s="6">
        <v>76.754999999999995</v>
      </c>
      <c r="H1094" s="6">
        <v>6.671114444732666</v>
      </c>
      <c r="I1094" s="7">
        <v>7.3429436683654803</v>
      </c>
      <c r="J1094" s="8">
        <v>10.555580919729726</v>
      </c>
      <c r="K1094" s="9">
        <v>70.104657890703535</v>
      </c>
      <c r="L1094" s="8">
        <v>47.590050153892228</v>
      </c>
      <c r="M1094" s="8">
        <v>21.416412074059139</v>
      </c>
      <c r="N1094" s="10">
        <v>2.222129924906338</v>
      </c>
      <c r="O1094" s="10" t="s">
        <v>2126</v>
      </c>
      <c r="P1094" s="14">
        <v>48.828899140291455</v>
      </c>
      <c r="Q1094" s="45">
        <v>3</v>
      </c>
      <c r="R1094" s="7">
        <v>3.4187156457630126</v>
      </c>
      <c r="S1094" s="7"/>
      <c r="T1094" s="7"/>
      <c r="U1094" s="35">
        <v>23550.099059937435</v>
      </c>
    </row>
    <row r="1095" spans="1:21">
      <c r="A1095">
        <v>19</v>
      </c>
      <c r="B1095" t="s">
        <v>64</v>
      </c>
      <c r="C1095" t="s">
        <v>250</v>
      </c>
      <c r="D1095">
        <v>3</v>
      </c>
      <c r="E1095" s="6">
        <v>63588.491000000002</v>
      </c>
      <c r="F1095">
        <v>2014</v>
      </c>
      <c r="G1095" s="6">
        <v>82.475999999999999</v>
      </c>
      <c r="H1095" s="6">
        <v>6.4668679237365723</v>
      </c>
      <c r="I1095" s="7">
        <v>9.0870771408081108</v>
      </c>
      <c r="J1095" s="8">
        <v>10.351334398733632</v>
      </c>
      <c r="K1095" s="9">
        <v>73.872362348571428</v>
      </c>
      <c r="L1095" s="8">
        <v>51.357754611760122</v>
      </c>
      <c r="M1095" s="8">
        <v>23.160545546501766</v>
      </c>
      <c r="N1095" s="10">
        <v>2.217467395517259</v>
      </c>
      <c r="O1095" s="10" t="s">
        <v>2127</v>
      </c>
      <c r="P1095" s="14">
        <v>48.726445105211766</v>
      </c>
      <c r="Q1095" s="45">
        <v>3</v>
      </c>
      <c r="R1095" s="7">
        <v>3.4187156457630126</v>
      </c>
      <c r="S1095" s="7"/>
      <c r="T1095" s="7"/>
      <c r="U1095" s="35">
        <v>43021.394635890312</v>
      </c>
    </row>
    <row r="1096" spans="1:21">
      <c r="A1096">
        <v>20</v>
      </c>
      <c r="B1096" t="s">
        <v>115</v>
      </c>
      <c r="C1096" t="s">
        <v>301</v>
      </c>
      <c r="D1096">
        <v>3</v>
      </c>
      <c r="E1096" s="6">
        <v>16954.080999999998</v>
      </c>
      <c r="F1096">
        <v>2014</v>
      </c>
      <c r="G1096" s="6">
        <v>81.641999999999996</v>
      </c>
      <c r="H1096" s="6">
        <v>7.3211884498596191</v>
      </c>
      <c r="I1096" s="7">
        <v>11.743844032287599</v>
      </c>
      <c r="J1096" s="8">
        <v>11.205654924856679</v>
      </c>
      <c r="K1096" s="9">
        <v>79.160574678709196</v>
      </c>
      <c r="L1096" s="8">
        <v>56.645966941897889</v>
      </c>
      <c r="M1096" s="8">
        <v>25.817312437981258</v>
      </c>
      <c r="N1096" s="10">
        <v>2.1941078134284386</v>
      </c>
      <c r="O1096" s="10" t="s">
        <v>2128</v>
      </c>
      <c r="P1096" s="14">
        <v>48.213143580854478</v>
      </c>
      <c r="Q1096" s="45">
        <v>3</v>
      </c>
      <c r="R1096" s="7">
        <v>3.4187156457630126</v>
      </c>
      <c r="S1096" s="7"/>
      <c r="T1096" s="7"/>
      <c r="U1096" s="35">
        <v>52186.99738612058</v>
      </c>
    </row>
    <row r="1097" spans="1:21">
      <c r="A1097">
        <v>21</v>
      </c>
      <c r="B1097" t="s">
        <v>121</v>
      </c>
      <c r="C1097" t="s">
        <v>307</v>
      </c>
      <c r="D1097">
        <v>3</v>
      </c>
      <c r="E1097" s="6">
        <v>5137.9229999999998</v>
      </c>
      <c r="F1097">
        <v>2014</v>
      </c>
      <c r="G1097" s="6">
        <v>82.085999999999999</v>
      </c>
      <c r="H1097" s="6">
        <v>7.4444708824157715</v>
      </c>
      <c r="I1097" s="7">
        <v>12.6027574539185</v>
      </c>
      <c r="J1097" s="8">
        <v>11.328937357412832</v>
      </c>
      <c r="K1097" s="9">
        <v>80.466725306174624</v>
      </c>
      <c r="L1097" s="8">
        <v>57.952117569363317</v>
      </c>
      <c r="M1097" s="8">
        <v>26.676225859612156</v>
      </c>
      <c r="N1097" s="10">
        <v>2.1724256599994867</v>
      </c>
      <c r="O1097" s="10" t="s">
        <v>2129</v>
      </c>
      <c r="P1097" s="14">
        <v>47.736701735100901</v>
      </c>
      <c r="Q1097" s="45">
        <v>3</v>
      </c>
      <c r="R1097" s="7">
        <v>3.4187156457630126</v>
      </c>
      <c r="S1097" s="7"/>
      <c r="T1097" s="7"/>
      <c r="U1097" s="35">
        <v>62838.51572691583</v>
      </c>
    </row>
    <row r="1098" spans="1:21">
      <c r="A1098">
        <v>22</v>
      </c>
      <c r="B1098" t="s">
        <v>55</v>
      </c>
      <c r="C1098" t="s">
        <v>241</v>
      </c>
      <c r="D1098">
        <v>3</v>
      </c>
      <c r="E1098" s="6">
        <v>5650.6530000000002</v>
      </c>
      <c r="F1098">
        <v>2014</v>
      </c>
      <c r="G1098" s="6">
        <v>80.63</v>
      </c>
      <c r="H1098" s="6">
        <v>7.5075592994689941</v>
      </c>
      <c r="I1098" s="7">
        <v>12.2304391860962</v>
      </c>
      <c r="J1098" s="8">
        <v>11.392025774466054</v>
      </c>
      <c r="K1098" s="9">
        <v>79.479600874956319</v>
      </c>
      <c r="L1098" s="8">
        <v>56.964993138145012</v>
      </c>
      <c r="M1098" s="8">
        <v>26.303907591789859</v>
      </c>
      <c r="N1098" s="10">
        <v>2.1656475540510676</v>
      </c>
      <c r="O1098" s="10" t="s">
        <v>2130</v>
      </c>
      <c r="P1098" s="14">
        <v>47.58776019572106</v>
      </c>
      <c r="Q1098" s="45">
        <v>3</v>
      </c>
      <c r="R1098" s="7">
        <v>3.4187156457630126</v>
      </c>
      <c r="S1098" s="7"/>
      <c r="T1098" s="7"/>
      <c r="U1098" s="35">
        <v>52048.33549278455</v>
      </c>
    </row>
    <row r="1099" spans="1:21">
      <c r="A1099">
        <v>23</v>
      </c>
      <c r="B1099" t="s">
        <v>127</v>
      </c>
      <c r="C1099" t="s">
        <v>313</v>
      </c>
      <c r="D1099">
        <v>8</v>
      </c>
      <c r="E1099" s="6">
        <v>101325.201</v>
      </c>
      <c r="F1099">
        <v>2014</v>
      </c>
      <c r="G1099" s="6">
        <v>71.150999999999996</v>
      </c>
      <c r="H1099" s="6">
        <v>5.3125500679016113</v>
      </c>
      <c r="I1099" s="7">
        <v>1.89739525318146</v>
      </c>
      <c r="J1099" s="8">
        <v>9.1970165428986714</v>
      </c>
      <c r="K1099" s="9">
        <v>56.622108132685575</v>
      </c>
      <c r="L1099" s="8">
        <v>34.107500395874268</v>
      </c>
      <c r="M1099" s="8">
        <v>15.970863658875116</v>
      </c>
      <c r="N1099" s="10">
        <v>2.1356077620085689</v>
      </c>
      <c r="O1099" s="10" t="s">
        <v>2131</v>
      </c>
      <c r="P1099" s="14">
        <v>46.927668290473747</v>
      </c>
      <c r="Q1099" s="45">
        <v>1</v>
      </c>
      <c r="R1099" s="7">
        <v>3.4187156457630126</v>
      </c>
      <c r="S1099" s="7"/>
      <c r="T1099" s="7"/>
      <c r="U1099" s="35">
        <v>6917.7491498550289</v>
      </c>
    </row>
    <row r="1100" spans="1:21">
      <c r="A1100">
        <v>24</v>
      </c>
      <c r="B1100" t="s">
        <v>82</v>
      </c>
      <c r="C1100" t="s">
        <v>268</v>
      </c>
      <c r="D1100">
        <v>4</v>
      </c>
      <c r="E1100" s="6">
        <v>7863.8459999999995</v>
      </c>
      <c r="F1100">
        <v>2014</v>
      </c>
      <c r="G1100" s="6">
        <v>82.224000000000004</v>
      </c>
      <c r="H1100" s="6">
        <v>7.4005703926086426</v>
      </c>
      <c r="I1100" s="7">
        <v>13.19544506073</v>
      </c>
      <c r="J1100" s="8">
        <v>11.285036867605703</v>
      </c>
      <c r="K1100" s="9">
        <v>80.289664177434403</v>
      </c>
      <c r="L1100" s="8">
        <v>57.775056440623096</v>
      </c>
      <c r="M1100" s="8">
        <v>27.268913466423655</v>
      </c>
      <c r="N1100" s="10">
        <v>2.1187150163412931</v>
      </c>
      <c r="O1100" s="10" t="s">
        <v>2132</v>
      </c>
      <c r="P1100" s="14">
        <v>46.556468494663079</v>
      </c>
      <c r="Q1100" s="45">
        <v>3</v>
      </c>
      <c r="R1100" s="7">
        <v>3.4187156457630126</v>
      </c>
      <c r="S1100" s="7"/>
      <c r="T1100" s="7"/>
      <c r="U1100" s="35">
        <v>37454.80848866274</v>
      </c>
    </row>
    <row r="1101" spans="1:21">
      <c r="A1101">
        <v>25</v>
      </c>
      <c r="B1101" t="s">
        <v>78</v>
      </c>
      <c r="C1101" t="s">
        <v>264</v>
      </c>
      <c r="D1101">
        <v>8</v>
      </c>
      <c r="E1101" s="6">
        <v>256229.761</v>
      </c>
      <c r="F1101">
        <v>2014</v>
      </c>
      <c r="G1101" s="6">
        <v>69.533000000000001</v>
      </c>
      <c r="H1101" s="6">
        <v>5.5973753929138184</v>
      </c>
      <c r="I1101" s="7">
        <v>2.57819271087646</v>
      </c>
      <c r="J1101" s="8">
        <v>9.4818418679108785</v>
      </c>
      <c r="K1101" s="9">
        <v>57.048172208400558</v>
      </c>
      <c r="L1101" s="8">
        <v>34.533564471589251</v>
      </c>
      <c r="M1101" s="8">
        <v>16.651661116570118</v>
      </c>
      <c r="N1101" s="10">
        <v>2.0738810518564299</v>
      </c>
      <c r="O1101" s="10" t="s">
        <v>2133</v>
      </c>
      <c r="P1101" s="14">
        <v>45.571290668041144</v>
      </c>
      <c r="Q1101" s="45">
        <v>1</v>
      </c>
      <c r="R1101" s="7">
        <v>3.4187156457630126</v>
      </c>
      <c r="S1101" s="7"/>
      <c r="T1101" s="7"/>
      <c r="U1101" s="35">
        <v>9759.0252071929281</v>
      </c>
    </row>
    <row r="1102" spans="1:21">
      <c r="A1102">
        <v>26</v>
      </c>
      <c r="B1102" t="s">
        <v>83</v>
      </c>
      <c r="C1102" t="s">
        <v>269</v>
      </c>
      <c r="D1102">
        <v>3</v>
      </c>
      <c r="E1102" s="6">
        <v>60322.790999999997</v>
      </c>
      <c r="F1102">
        <v>2014</v>
      </c>
      <c r="G1102" s="6">
        <v>82.908000000000001</v>
      </c>
      <c r="H1102" s="6">
        <v>6.0265851020812988</v>
      </c>
      <c r="I1102" s="7">
        <v>9.3650064468383807</v>
      </c>
      <c r="J1102" s="8">
        <v>9.9110515770783589</v>
      </c>
      <c r="K1102" s="9">
        <v>71.100758500071237</v>
      </c>
      <c r="L1102" s="8">
        <v>48.58615076325993</v>
      </c>
      <c r="M1102" s="8">
        <v>23.438474852532039</v>
      </c>
      <c r="N1102" s="10">
        <v>2.0729228786834315</v>
      </c>
      <c r="O1102" s="10" t="s">
        <v>2134</v>
      </c>
      <c r="P1102" s="14">
        <v>45.550235850004235</v>
      </c>
      <c r="Q1102" s="45">
        <v>3</v>
      </c>
      <c r="R1102" s="7">
        <v>3.4187156457630126</v>
      </c>
      <c r="S1102" s="7"/>
      <c r="T1102" s="7"/>
      <c r="U1102" s="35">
        <v>39898.526460982612</v>
      </c>
    </row>
    <row r="1103" spans="1:21">
      <c r="A1103">
        <v>27</v>
      </c>
      <c r="B1103" t="s">
        <v>19</v>
      </c>
      <c r="C1103" t="s">
        <v>205</v>
      </c>
      <c r="D1103">
        <v>7</v>
      </c>
      <c r="E1103" s="6">
        <v>2884.1019999999999</v>
      </c>
      <c r="F1103">
        <v>2014</v>
      </c>
      <c r="G1103" s="6">
        <v>78.406999999999996</v>
      </c>
      <c r="H1103" s="6">
        <v>4.8137631416320801</v>
      </c>
      <c r="I1103" s="7">
        <v>3.6031935214996298</v>
      </c>
      <c r="J1103" s="8">
        <v>8.6982296166291402</v>
      </c>
      <c r="K1103" s="9">
        <v>59.012466122189828</v>
      </c>
      <c r="L1103" s="8">
        <v>36.497858385378521</v>
      </c>
      <c r="M1103" s="8">
        <v>17.676661927193287</v>
      </c>
      <c r="N1103" s="10">
        <v>2.0647483408183094</v>
      </c>
      <c r="O1103" s="10" t="s">
        <v>2135</v>
      </c>
      <c r="P1103" s="14">
        <v>45.370609231209038</v>
      </c>
      <c r="Q1103" s="45">
        <v>2</v>
      </c>
      <c r="R1103" s="7">
        <v>3.4187156457630126</v>
      </c>
      <c r="S1103" s="7"/>
      <c r="T1103" s="7"/>
      <c r="U1103" s="35">
        <v>11586.817445882331</v>
      </c>
    </row>
    <row r="1104" spans="1:21">
      <c r="A1104">
        <v>28</v>
      </c>
      <c r="B1104" t="s">
        <v>73</v>
      </c>
      <c r="C1104" t="s">
        <v>259</v>
      </c>
      <c r="D1104">
        <v>1</v>
      </c>
      <c r="E1104" s="6">
        <v>9127.8459999999995</v>
      </c>
      <c r="F1104">
        <v>2014</v>
      </c>
      <c r="G1104" s="6">
        <v>72.259</v>
      </c>
      <c r="H1104" s="6">
        <v>5.0557260513305664</v>
      </c>
      <c r="I1104" s="7">
        <v>2.1635959148407</v>
      </c>
      <c r="J1104" s="8">
        <v>8.9401925263276265</v>
      </c>
      <c r="K1104" s="9">
        <v>55.898078245910725</v>
      </c>
      <c r="L1104" s="8">
        <v>33.383470509099418</v>
      </c>
      <c r="M1104" s="8">
        <v>16.237064320534358</v>
      </c>
      <c r="N1104" s="10">
        <v>2.0560040811614382</v>
      </c>
      <c r="O1104" s="10" t="s">
        <v>2136</v>
      </c>
      <c r="P1104" s="14">
        <v>45.178463592893188</v>
      </c>
      <c r="Q1104" s="45">
        <v>1</v>
      </c>
      <c r="R1104" s="7">
        <v>3.4187156457630126</v>
      </c>
      <c r="S1104" s="7"/>
      <c r="T1104" s="7"/>
      <c r="U1104" s="35">
        <v>5079.7034496670713</v>
      </c>
    </row>
    <row r="1105" spans="1:21">
      <c r="A1105">
        <v>29</v>
      </c>
      <c r="B1105" t="s">
        <v>160</v>
      </c>
      <c r="C1105" t="s">
        <v>346</v>
      </c>
      <c r="D1105">
        <v>3</v>
      </c>
      <c r="E1105" s="6">
        <v>64773.504000000001</v>
      </c>
      <c r="F1105">
        <v>2014</v>
      </c>
      <c r="G1105" s="6">
        <v>81.16</v>
      </c>
      <c r="H1105" s="6">
        <v>6.7581477165222168</v>
      </c>
      <c r="I1105" s="7">
        <v>11.475033760070801</v>
      </c>
      <c r="J1105" s="8">
        <v>10.642614191519277</v>
      </c>
      <c r="K1105" s="9">
        <v>74.7391950115247</v>
      </c>
      <c r="L1105" s="8">
        <v>52.224587274713393</v>
      </c>
      <c r="M1105" s="8">
        <v>25.548502165764457</v>
      </c>
      <c r="N1105" s="10">
        <v>2.0441349921756062</v>
      </c>
      <c r="O1105" s="10" t="s">
        <v>2137</v>
      </c>
      <c r="P1105" s="14">
        <v>44.91765321340975</v>
      </c>
      <c r="Q1105" s="45">
        <v>3</v>
      </c>
      <c r="R1105" s="7">
        <v>3.4187156457630126</v>
      </c>
      <c r="S1105" s="7"/>
      <c r="T1105" s="7"/>
      <c r="U1105" s="35">
        <v>43990.996721985553</v>
      </c>
    </row>
    <row r="1106" spans="1:21">
      <c r="A1106">
        <v>30</v>
      </c>
      <c r="B1106" t="s">
        <v>131</v>
      </c>
      <c r="C1106" t="s">
        <v>317</v>
      </c>
      <c r="D1106">
        <v>7</v>
      </c>
      <c r="E1106" s="6">
        <v>19995.835999999999</v>
      </c>
      <c r="F1106">
        <v>2014</v>
      </c>
      <c r="G1106" s="6">
        <v>74.927999999999997</v>
      </c>
      <c r="H1106" s="6">
        <v>5.726893424987793</v>
      </c>
      <c r="I1106" s="7">
        <v>5.6101737022399902</v>
      </c>
      <c r="J1106" s="8">
        <v>9.6113598999848531</v>
      </c>
      <c r="K1106" s="9">
        <v>62.314202190778879</v>
      </c>
      <c r="L1106" s="8">
        <v>39.799594453967572</v>
      </c>
      <c r="M1106" s="8">
        <v>19.683642107933647</v>
      </c>
      <c r="N1106" s="10">
        <v>2.0219629190436272</v>
      </c>
      <c r="O1106" s="10" t="s">
        <v>2138</v>
      </c>
      <c r="P1106" s="14">
        <v>44.430445912631328</v>
      </c>
      <c r="Q1106" s="45">
        <v>2</v>
      </c>
      <c r="R1106" s="7">
        <v>3.4187156457630126</v>
      </c>
      <c r="S1106" s="7"/>
      <c r="T1106" s="7"/>
      <c r="U1106" s="35">
        <v>23091.155374465267</v>
      </c>
    </row>
    <row r="1107" spans="1:21">
      <c r="A1107">
        <v>31</v>
      </c>
      <c r="B1107" t="s">
        <v>166</v>
      </c>
      <c r="C1107" t="s">
        <v>352</v>
      </c>
      <c r="D1107">
        <v>8</v>
      </c>
      <c r="E1107" s="6">
        <v>91235.504000000001</v>
      </c>
      <c r="F1107">
        <v>2014</v>
      </c>
      <c r="G1107" s="6">
        <v>73.855000000000004</v>
      </c>
      <c r="H1107" s="6">
        <v>5.084923267364502</v>
      </c>
      <c r="I1107" s="7">
        <v>3.1941609382629399</v>
      </c>
      <c r="J1107" s="8">
        <v>8.9693897423615621</v>
      </c>
      <c r="K1107" s="9">
        <v>57.319297215509557</v>
      </c>
      <c r="L1107" s="8">
        <v>34.804689478698251</v>
      </c>
      <c r="M1107" s="8">
        <v>17.267629343956596</v>
      </c>
      <c r="N1107" s="10">
        <v>2.0156032299175655</v>
      </c>
      <c r="O1107" s="10" t="s">
        <v>2139</v>
      </c>
      <c r="P1107" s="14">
        <v>44.2906986298917</v>
      </c>
      <c r="Q1107" s="45">
        <v>1</v>
      </c>
      <c r="R1107" s="7">
        <v>3.4187156457630126</v>
      </c>
      <c r="S1107" s="7"/>
      <c r="T1107" s="7"/>
      <c r="U1107" s="35">
        <v>7641.9092524292209</v>
      </c>
    </row>
    <row r="1108" spans="1:21">
      <c r="A1108">
        <v>32</v>
      </c>
      <c r="B1108" t="s">
        <v>81</v>
      </c>
      <c r="C1108" t="s">
        <v>267</v>
      </c>
      <c r="D1108">
        <v>3</v>
      </c>
      <c r="E1108" s="6">
        <v>4622.1670000000004</v>
      </c>
      <c r="F1108">
        <v>2014</v>
      </c>
      <c r="G1108" s="6">
        <v>81.307000000000002</v>
      </c>
      <c r="H1108" s="6">
        <v>7.0183792114257813</v>
      </c>
      <c r="I1108" s="7">
        <v>12.871344566345201</v>
      </c>
      <c r="J1108" s="8">
        <v>10.902845686422841</v>
      </c>
      <c r="K1108" s="9">
        <v>76.705386273487775</v>
      </c>
      <c r="L1108" s="8">
        <v>54.190778536676468</v>
      </c>
      <c r="M1108" s="8">
        <v>26.944812972038857</v>
      </c>
      <c r="N1108" s="10">
        <v>2.0111766443846268</v>
      </c>
      <c r="O1108" s="10" t="s">
        <v>2140</v>
      </c>
      <c r="P1108" s="14">
        <v>44.193429205587968</v>
      </c>
      <c r="Q1108" s="45">
        <v>3</v>
      </c>
      <c r="R1108" s="7">
        <v>3.4187156457630126</v>
      </c>
      <c r="S1108" s="7"/>
      <c r="T1108" s="7"/>
      <c r="U1108" s="35">
        <v>58191.608208356891</v>
      </c>
    </row>
    <row r="1109" spans="1:21">
      <c r="A1109">
        <v>33</v>
      </c>
      <c r="B1109" t="s">
        <v>56</v>
      </c>
      <c r="C1109" t="s">
        <v>242</v>
      </c>
      <c r="D1109">
        <v>1</v>
      </c>
      <c r="E1109" s="6">
        <v>10282.115</v>
      </c>
      <c r="F1109">
        <v>2014</v>
      </c>
      <c r="G1109" s="6">
        <v>72.867000000000004</v>
      </c>
      <c r="H1109" s="6">
        <v>5.3873319625854492</v>
      </c>
      <c r="I1109" s="7">
        <v>3.8762440681457502</v>
      </c>
      <c r="J1109" s="8">
        <v>9.2717984375825093</v>
      </c>
      <c r="K1109" s="9">
        <v>58.459208399433408</v>
      </c>
      <c r="L1109" s="8">
        <v>35.944600662622101</v>
      </c>
      <c r="M1109" s="8">
        <v>17.949712473839405</v>
      </c>
      <c r="N1109" s="10">
        <v>2.002516793236055</v>
      </c>
      <c r="O1109" s="10" t="s">
        <v>2141</v>
      </c>
      <c r="P1109" s="14">
        <v>44.003138352850648</v>
      </c>
      <c r="Q1109" s="45">
        <v>2</v>
      </c>
      <c r="R1109" s="7">
        <v>3.4187156457630126</v>
      </c>
      <c r="S1109" s="7"/>
      <c r="T1109" s="7"/>
      <c r="U1109" s="35">
        <v>14334.733860884971</v>
      </c>
    </row>
    <row r="1110" spans="1:21">
      <c r="A1110">
        <v>34</v>
      </c>
      <c r="B1110" t="s">
        <v>110</v>
      </c>
      <c r="C1110" t="s">
        <v>296</v>
      </c>
      <c r="D1110">
        <v>4</v>
      </c>
      <c r="E1110" s="6">
        <v>34248.603000000003</v>
      </c>
      <c r="F1110">
        <v>2014</v>
      </c>
      <c r="G1110" s="6">
        <v>72.537999999999997</v>
      </c>
      <c r="H1110" s="6">
        <v>5.1526587009429932</v>
      </c>
      <c r="I1110" s="7">
        <v>3.04049873352051</v>
      </c>
      <c r="J1110" s="8">
        <v>9.0371251759400533</v>
      </c>
      <c r="K1110" s="9">
        <v>56.722313240168177</v>
      </c>
      <c r="L1110" s="8">
        <v>34.20770550335687</v>
      </c>
      <c r="M1110" s="8">
        <v>17.113967139214168</v>
      </c>
      <c r="N1110" s="10">
        <v>1.9988179961485895</v>
      </c>
      <c r="O1110" s="10" t="s">
        <v>2142</v>
      </c>
      <c r="P1110" s="14">
        <v>43.921861291640163</v>
      </c>
      <c r="Q1110" s="45">
        <v>1</v>
      </c>
      <c r="R1110" s="7">
        <v>3.4187156457630126</v>
      </c>
      <c r="S1110" s="7"/>
      <c r="T1110" s="7"/>
      <c r="U1110" s="35">
        <v>7462.15283203125</v>
      </c>
    </row>
    <row r="1111" spans="1:21">
      <c r="A1111">
        <v>35</v>
      </c>
      <c r="B1111" t="s">
        <v>67</v>
      </c>
      <c r="C1111" t="s">
        <v>253</v>
      </c>
      <c r="D1111">
        <v>3</v>
      </c>
      <c r="E1111" s="6">
        <v>81858.824999999997</v>
      </c>
      <c r="F1111">
        <v>2014</v>
      </c>
      <c r="G1111" s="6">
        <v>80.915000000000006</v>
      </c>
      <c r="H1111" s="6">
        <v>6.9842143058776855</v>
      </c>
      <c r="I1111" s="7">
        <v>12.7742710113525</v>
      </c>
      <c r="J1111" s="8">
        <v>10.868680780874746</v>
      </c>
      <c r="K1111" s="9">
        <v>76.096368340583737</v>
      </c>
      <c r="L1111" s="8">
        <v>53.58176060377243</v>
      </c>
      <c r="M1111" s="8">
        <v>26.847739417046157</v>
      </c>
      <c r="N1111" s="10">
        <v>1.995764327545295</v>
      </c>
      <c r="O1111" s="10" t="s">
        <v>2143</v>
      </c>
      <c r="P1111" s="14">
        <v>43.854760230371468</v>
      </c>
      <c r="Q1111" s="45">
        <v>3</v>
      </c>
      <c r="R1111" s="7">
        <v>3.4187156457630126</v>
      </c>
      <c r="S1111" s="7"/>
      <c r="T1111" s="7"/>
      <c r="U1111" s="35">
        <v>50845.526995427106</v>
      </c>
    </row>
    <row r="1112" spans="1:21">
      <c r="A1112">
        <v>36</v>
      </c>
      <c r="B1112" t="s">
        <v>86</v>
      </c>
      <c r="C1112" t="s">
        <v>272</v>
      </c>
      <c r="D1112">
        <v>4</v>
      </c>
      <c r="E1112" s="6">
        <v>8658.0259999999998</v>
      </c>
      <c r="F1112">
        <v>2014</v>
      </c>
      <c r="G1112" s="6">
        <v>74.789000000000001</v>
      </c>
      <c r="H1112" s="6">
        <v>5.3330216407775879</v>
      </c>
      <c r="I1112" s="7">
        <v>4.5812330245971697</v>
      </c>
      <c r="J1112" s="8">
        <v>9.217488115774648</v>
      </c>
      <c r="K1112" s="9">
        <v>59.649714796737086</v>
      </c>
      <c r="L1112" s="8">
        <v>37.13510705992578</v>
      </c>
      <c r="M1112" s="8">
        <v>18.654701430290828</v>
      </c>
      <c r="N1112" s="10">
        <v>1.990656735981158</v>
      </c>
      <c r="O1112" s="10" t="s">
        <v>2144</v>
      </c>
      <c r="P1112" s="14">
        <v>43.742526435875604</v>
      </c>
      <c r="Q1112" s="45">
        <v>2</v>
      </c>
      <c r="R1112" s="7">
        <v>3.4187156457630126</v>
      </c>
      <c r="S1112" s="7"/>
      <c r="T1112" s="7"/>
      <c r="U1112" s="35">
        <v>10605.349315357973</v>
      </c>
    </row>
    <row r="1113" spans="1:21">
      <c r="A1113">
        <v>37</v>
      </c>
      <c r="B1113" t="s">
        <v>54</v>
      </c>
      <c r="C1113" t="s">
        <v>240</v>
      </c>
      <c r="D1113">
        <v>7</v>
      </c>
      <c r="E1113" s="6">
        <v>10517.182000000001</v>
      </c>
      <c r="F1113">
        <v>2014</v>
      </c>
      <c r="G1113" s="6">
        <v>78.754999999999995</v>
      </c>
      <c r="H1113" s="6">
        <v>6.4837298393249512</v>
      </c>
      <c r="I1113" s="7">
        <v>10.1208086013794</v>
      </c>
      <c r="J1113" s="8">
        <v>10.368196314322011</v>
      </c>
      <c r="K1113" s="9">
        <v>70.654431503981243</v>
      </c>
      <c r="L1113" s="8">
        <v>48.139823767169936</v>
      </c>
      <c r="M1113" s="8">
        <v>24.194277007073055</v>
      </c>
      <c r="N1113" s="10">
        <v>1.9897194594034178</v>
      </c>
      <c r="O1113" s="10" t="s">
        <v>2145</v>
      </c>
      <c r="P1113" s="14">
        <v>43.721930797894188</v>
      </c>
      <c r="Q1113" s="45">
        <v>3</v>
      </c>
      <c r="R1113" s="7">
        <v>3.4187156457630126</v>
      </c>
      <c r="S1113" s="7"/>
      <c r="T1113" s="7"/>
      <c r="U1113" s="35">
        <v>33235.2578125</v>
      </c>
    </row>
    <row r="1114" spans="1:21">
      <c r="A1114">
        <v>38</v>
      </c>
      <c r="B1114" t="s">
        <v>24</v>
      </c>
      <c r="C1114" t="s">
        <v>210</v>
      </c>
      <c r="D1114">
        <v>3</v>
      </c>
      <c r="E1114" s="6">
        <v>8546.0660000000007</v>
      </c>
      <c r="F1114">
        <v>2014</v>
      </c>
      <c r="G1114" s="6">
        <v>81.39</v>
      </c>
      <c r="H1114" s="6">
        <v>6.9499998092651367</v>
      </c>
      <c r="I1114" s="7">
        <v>13.0139570236206</v>
      </c>
      <c r="J1114" s="8">
        <v>10.834466284262197</v>
      </c>
      <c r="K1114" s="9">
        <v>76.302124407047373</v>
      </c>
      <c r="L1114" s="8">
        <v>53.787516670236066</v>
      </c>
      <c r="M1114" s="8">
        <v>27.087425429314258</v>
      </c>
      <c r="N1114" s="10">
        <v>1.9857005905045049</v>
      </c>
      <c r="O1114" s="10" t="s">
        <v>2146</v>
      </c>
      <c r="P1114" s="14">
        <v>43.633620505177461</v>
      </c>
      <c r="Q1114" s="45">
        <v>3</v>
      </c>
      <c r="R1114" s="7">
        <v>3.4187156457630126</v>
      </c>
      <c r="S1114" s="7"/>
      <c r="T1114" s="7"/>
      <c r="U1114" s="35">
        <v>52932.900111651834</v>
      </c>
    </row>
    <row r="1115" spans="1:21">
      <c r="A1115">
        <v>39</v>
      </c>
      <c r="B1115" t="s">
        <v>93</v>
      </c>
      <c r="C1115" t="s">
        <v>279</v>
      </c>
      <c r="D1115">
        <v>4</v>
      </c>
      <c r="E1115" s="6">
        <v>6274.3419999999996</v>
      </c>
      <c r="F1115">
        <v>2014</v>
      </c>
      <c r="G1115" s="6">
        <v>78.972999999999999</v>
      </c>
      <c r="H1115" s="6">
        <v>5.2330255508422852</v>
      </c>
      <c r="I1115" s="7">
        <v>6.1316175460815403</v>
      </c>
      <c r="J1115" s="8">
        <v>9.1174920258393453</v>
      </c>
      <c r="K1115" s="9">
        <v>62.303448730781746</v>
      </c>
      <c r="L1115" s="8">
        <v>39.788840993970439</v>
      </c>
      <c r="M1115" s="8">
        <v>20.205085951775196</v>
      </c>
      <c r="N1115" s="10">
        <v>1.9692487866142749</v>
      </c>
      <c r="O1115" s="10" t="s">
        <v>2147</v>
      </c>
      <c r="P1115" s="14">
        <v>43.272109927497922</v>
      </c>
      <c r="Q1115" s="45">
        <v>2</v>
      </c>
      <c r="R1115" s="7">
        <v>3.4187156457630126</v>
      </c>
      <c r="S1115" s="7"/>
      <c r="T1115" s="7"/>
      <c r="U1115" s="35">
        <v>16843.412429349366</v>
      </c>
    </row>
    <row r="1116" spans="1:21">
      <c r="A1116">
        <v>40</v>
      </c>
      <c r="B1116" t="s">
        <v>63</v>
      </c>
      <c r="C1116" t="s">
        <v>249</v>
      </c>
      <c r="D1116">
        <v>3</v>
      </c>
      <c r="E1116" s="6">
        <v>5461.44</v>
      </c>
      <c r="F1116">
        <v>2014</v>
      </c>
      <c r="G1116" s="6">
        <v>81.013000000000005</v>
      </c>
      <c r="H1116" s="6">
        <v>7.3845710754394531</v>
      </c>
      <c r="I1116" s="7">
        <v>14.7902069091797</v>
      </c>
      <c r="J1116" s="8">
        <v>11.269037550436513</v>
      </c>
      <c r="K1116" s="9">
        <v>78.994999332308055</v>
      </c>
      <c r="L1116" s="8">
        <v>56.480391595496748</v>
      </c>
      <c r="M1116" s="8">
        <v>28.863675314873355</v>
      </c>
      <c r="N1116" s="10">
        <v>1.9567983279798256</v>
      </c>
      <c r="O1116" s="10" t="s">
        <v>2148</v>
      </c>
      <c r="P1116" s="14">
        <v>42.998524579450589</v>
      </c>
      <c r="Q1116" s="45">
        <v>3</v>
      </c>
      <c r="R1116" s="7">
        <v>3.4187156457630126</v>
      </c>
      <c r="S1116" s="7"/>
      <c r="T1116" s="7"/>
      <c r="U1116" s="35">
        <v>44976.776448770834</v>
      </c>
    </row>
    <row r="1117" spans="1:21">
      <c r="A1117">
        <v>41</v>
      </c>
      <c r="B1117" t="s">
        <v>154</v>
      </c>
      <c r="C1117" t="s">
        <v>340</v>
      </c>
      <c r="D1117">
        <v>4</v>
      </c>
      <c r="E1117" s="6">
        <v>11428.948</v>
      </c>
      <c r="F1117">
        <v>2014</v>
      </c>
      <c r="G1117" s="6">
        <v>75.650000000000006</v>
      </c>
      <c r="H1117" s="6">
        <v>4.7635946273803711</v>
      </c>
      <c r="I1117" s="7">
        <v>3.4244456291198699</v>
      </c>
      <c r="J1117" s="8">
        <v>8.6480611023774312</v>
      </c>
      <c r="K1117" s="9">
        <v>56.609033567262472</v>
      </c>
      <c r="L1117" s="8">
        <v>34.094425830451165</v>
      </c>
      <c r="M1117" s="8">
        <v>17.497914034813526</v>
      </c>
      <c r="N1117" s="10">
        <v>1.9484851601520916</v>
      </c>
      <c r="O1117" s="10" t="s">
        <v>2149</v>
      </c>
      <c r="P1117" s="14">
        <v>42.815851717325366</v>
      </c>
      <c r="Q1117" s="45">
        <v>2</v>
      </c>
      <c r="R1117" s="7">
        <v>3.4187156457630126</v>
      </c>
      <c r="S1117" s="7"/>
      <c r="T1117" s="7"/>
      <c r="U1117" s="35">
        <v>10767.22290554426</v>
      </c>
    </row>
    <row r="1118" spans="1:21">
      <c r="A1118">
        <v>42</v>
      </c>
      <c r="B1118" t="s">
        <v>52</v>
      </c>
      <c r="C1118" t="s">
        <v>238</v>
      </c>
      <c r="D1118">
        <v>7</v>
      </c>
      <c r="E1118" s="6">
        <v>4283.9719999999998</v>
      </c>
      <c r="F1118">
        <v>2014</v>
      </c>
      <c r="G1118" s="6">
        <v>77.953000000000003</v>
      </c>
      <c r="H1118" s="6">
        <v>5.3806924819946289</v>
      </c>
      <c r="I1118" s="7">
        <v>6.44773197174072</v>
      </c>
      <c r="J1118" s="8">
        <v>9.265158956991689</v>
      </c>
      <c r="K1118" s="9">
        <v>62.494783382413374</v>
      </c>
      <c r="L1118" s="8">
        <v>39.980175645602067</v>
      </c>
      <c r="M1118" s="8">
        <v>20.521200377434376</v>
      </c>
      <c r="N1118" s="10">
        <v>1.9482376717867473</v>
      </c>
      <c r="O1118" s="10" t="s">
        <v>2150</v>
      </c>
      <c r="P1118" s="14">
        <v>42.810413428459199</v>
      </c>
      <c r="Q1118" s="45">
        <v>2</v>
      </c>
      <c r="R1118" s="7">
        <v>3.4187156457630126</v>
      </c>
      <c r="S1118" s="7"/>
      <c r="T1118" s="7"/>
      <c r="U1118" s="35">
        <v>24114.19802252885</v>
      </c>
    </row>
    <row r="1119" spans="1:21">
      <c r="A1119">
        <v>43</v>
      </c>
      <c r="B1119" t="s">
        <v>27</v>
      </c>
      <c r="C1119" t="s">
        <v>213</v>
      </c>
      <c r="D1119">
        <v>6</v>
      </c>
      <c r="E1119" s="6">
        <v>155961.299</v>
      </c>
      <c r="F1119">
        <v>2014</v>
      </c>
      <c r="G1119" s="6">
        <v>69.986000000000004</v>
      </c>
      <c r="H1119" s="6">
        <v>4.6355648040771484</v>
      </c>
      <c r="I1119" s="7">
        <v>0.93515759706497203</v>
      </c>
      <c r="J1119" s="8">
        <v>8.5200312790742085</v>
      </c>
      <c r="K1119" s="9">
        <v>51.595333081030113</v>
      </c>
      <c r="L1119" s="8">
        <v>29.080725344218806</v>
      </c>
      <c r="M1119" s="8">
        <v>15.008626002758628</v>
      </c>
      <c r="N1119" s="10">
        <v>1.9376007729737343</v>
      </c>
      <c r="O1119" s="10" t="s">
        <v>2151</v>
      </c>
      <c r="P1119" s="14">
        <v>42.576679093898186</v>
      </c>
      <c r="Q1119" s="45">
        <v>1</v>
      </c>
      <c r="R1119" s="7">
        <v>3.4187156457630126</v>
      </c>
      <c r="S1119" s="7"/>
      <c r="T1119" s="7"/>
      <c r="U1119" s="35">
        <v>4119.4246394645224</v>
      </c>
    </row>
    <row r="1120" spans="1:21">
      <c r="A1120">
        <v>44</v>
      </c>
      <c r="B1120" t="s">
        <v>155</v>
      </c>
      <c r="C1120" t="s">
        <v>341</v>
      </c>
      <c r="D1120">
        <v>4</v>
      </c>
      <c r="E1120" s="6">
        <v>78112.073000000004</v>
      </c>
      <c r="F1120">
        <v>2014</v>
      </c>
      <c r="G1120" s="6">
        <v>76.564999999999998</v>
      </c>
      <c r="H1120" s="6">
        <v>5.5797944068908691</v>
      </c>
      <c r="I1120" s="7">
        <v>6.6716732978820801</v>
      </c>
      <c r="J1120" s="8">
        <v>9.4642608818879292</v>
      </c>
      <c r="K1120" s="9">
        <v>62.701083950193883</v>
      </c>
      <c r="L1120" s="8">
        <v>40.186476213382576</v>
      </c>
      <c r="M1120" s="8">
        <v>20.745141703575737</v>
      </c>
      <c r="N1120" s="10">
        <v>1.9371512032841807</v>
      </c>
      <c r="O1120" s="10" t="s">
        <v>2152</v>
      </c>
      <c r="P1120" s="14">
        <v>42.566800286731379</v>
      </c>
      <c r="Q1120" s="45">
        <v>2</v>
      </c>
      <c r="R1120" s="7">
        <v>3.4187156457630126</v>
      </c>
      <c r="S1120" s="7"/>
      <c r="T1120" s="7"/>
      <c r="U1120" s="35">
        <v>24600.518214851159</v>
      </c>
    </row>
    <row r="1121" spans="1:21">
      <c r="A1121">
        <v>45</v>
      </c>
      <c r="B1121" t="s">
        <v>129</v>
      </c>
      <c r="C1121" t="s">
        <v>315</v>
      </c>
      <c r="D1121">
        <v>3</v>
      </c>
      <c r="E1121" s="6">
        <v>10408.371999999999</v>
      </c>
      <c r="F1121">
        <v>2014</v>
      </c>
      <c r="G1121" s="6">
        <v>81.215999999999994</v>
      </c>
      <c r="H1121" s="6">
        <v>5.1269116401672363</v>
      </c>
      <c r="I1121" s="7">
        <v>7.0388455390930202</v>
      </c>
      <c r="J1121" s="8">
        <v>9.0113781151642964</v>
      </c>
      <c r="K1121" s="9">
        <v>63.327284818842188</v>
      </c>
      <c r="L1121" s="8">
        <v>40.812677082030881</v>
      </c>
      <c r="M1121" s="8">
        <v>21.112313944786678</v>
      </c>
      <c r="N1121" s="10">
        <v>1.9331219301098386</v>
      </c>
      <c r="O1121" s="10" t="s">
        <v>2153</v>
      </c>
      <c r="P1121" s="14">
        <v>42.478261371327086</v>
      </c>
      <c r="Q1121" s="45">
        <v>3</v>
      </c>
      <c r="R1121" s="7">
        <v>3.4187156457630126</v>
      </c>
      <c r="S1121" s="7"/>
      <c r="T1121" s="7"/>
      <c r="U1121" s="35">
        <v>30444.600209194723</v>
      </c>
    </row>
    <row r="1122" spans="1:21">
      <c r="A1122">
        <v>46</v>
      </c>
      <c r="B1122" t="s">
        <v>116</v>
      </c>
      <c r="C1122" t="s">
        <v>302</v>
      </c>
      <c r="D1122">
        <v>2</v>
      </c>
      <c r="E1122" s="6">
        <v>4514.1949999999997</v>
      </c>
      <c r="F1122">
        <v>2014</v>
      </c>
      <c r="G1122" s="6">
        <v>81.792000000000002</v>
      </c>
      <c r="H1122" s="6">
        <v>7.3058924674987793</v>
      </c>
      <c r="I1122" s="7">
        <v>15.3964195251465</v>
      </c>
      <c r="J1122" s="8">
        <v>11.190358942495839</v>
      </c>
      <c r="K1122" s="9">
        <v>79.197761006344635</v>
      </c>
      <c r="L1122" s="8">
        <v>56.683153269533328</v>
      </c>
      <c r="M1122" s="8">
        <v>29.469887930840159</v>
      </c>
      <c r="N1122" s="10">
        <v>1.9234261563042647</v>
      </c>
      <c r="O1122" s="10" t="s">
        <v>2154</v>
      </c>
      <c r="P1122" s="14">
        <v>42.265207239823319</v>
      </c>
      <c r="Q1122" s="45">
        <v>3</v>
      </c>
      <c r="R1122" s="7">
        <v>3.4187156457630126</v>
      </c>
      <c r="S1122" s="7"/>
      <c r="T1122" s="7"/>
      <c r="U1122" s="35">
        <v>40350.645289399763</v>
      </c>
    </row>
    <row r="1123" spans="1:21">
      <c r="A1123">
        <v>47</v>
      </c>
      <c r="B1123" t="s">
        <v>84</v>
      </c>
      <c r="C1123" t="s">
        <v>270</v>
      </c>
      <c r="D1123">
        <v>1</v>
      </c>
      <c r="E1123" s="6">
        <v>2784.5430000000001</v>
      </c>
      <c r="F1123">
        <v>2014</v>
      </c>
      <c r="G1123" s="6">
        <v>72.981999999999999</v>
      </c>
      <c r="H1123" s="6">
        <v>5.3105387687683105</v>
      </c>
      <c r="I1123" s="7">
        <v>4.4102678298950204</v>
      </c>
      <c r="J1123" s="8">
        <v>9.1950052437653707</v>
      </c>
      <c r="K1123" s="9">
        <v>58.066520227861858</v>
      </c>
      <c r="L1123" s="8">
        <v>35.551912491050551</v>
      </c>
      <c r="M1123" s="8">
        <v>18.483736235588676</v>
      </c>
      <c r="N1123" s="10">
        <v>1.9234159175350449</v>
      </c>
      <c r="O1123" s="10" t="s">
        <v>2155</v>
      </c>
      <c r="P1123" s="14">
        <v>42.264982253955502</v>
      </c>
      <c r="Q1123" s="45">
        <v>2</v>
      </c>
      <c r="R1123" s="7">
        <v>3.4187156457630126</v>
      </c>
      <c r="S1123" s="7"/>
      <c r="T1123" s="7"/>
      <c r="U1123" s="35">
        <v>9745.5540081284798</v>
      </c>
    </row>
    <row r="1124" spans="1:21">
      <c r="A1124">
        <v>48</v>
      </c>
      <c r="B1124" t="s">
        <v>114</v>
      </c>
      <c r="C1124" t="s">
        <v>300</v>
      </c>
      <c r="D1124">
        <v>6</v>
      </c>
      <c r="E1124" s="6">
        <v>27462.106</v>
      </c>
      <c r="F1124">
        <v>2014</v>
      </c>
      <c r="G1124" s="6">
        <v>68.084999999999994</v>
      </c>
      <c r="H1124" s="6">
        <v>4.9750146865844727</v>
      </c>
      <c r="I1124" s="7">
        <v>1.4293032884597801</v>
      </c>
      <c r="J1124" s="8">
        <v>8.8594811615815328</v>
      </c>
      <c r="K1124" s="9">
        <v>52.193664507523167</v>
      </c>
      <c r="L1124" s="8">
        <v>29.67905677071186</v>
      </c>
      <c r="M1124" s="8">
        <v>15.502771694153436</v>
      </c>
      <c r="N1124" s="10">
        <v>1.914435518772732</v>
      </c>
      <c r="O1124" s="10" t="s">
        <v>2156</v>
      </c>
      <c r="P1124" s="14">
        <v>42.067647714471697</v>
      </c>
      <c r="Q1124" s="45">
        <v>1</v>
      </c>
      <c r="R1124" s="7">
        <v>3.4187156457630126</v>
      </c>
      <c r="S1124" s="7"/>
      <c r="T1124" s="7"/>
      <c r="U1124" s="35">
        <v>3152.2932614114366</v>
      </c>
    </row>
    <row r="1125" spans="1:21">
      <c r="A1125">
        <v>49</v>
      </c>
      <c r="B1125" t="s">
        <v>122</v>
      </c>
      <c r="C1125" t="s">
        <v>308</v>
      </c>
      <c r="D1125">
        <v>6</v>
      </c>
      <c r="E1125" s="6">
        <v>208251.628</v>
      </c>
      <c r="F1125">
        <v>2014</v>
      </c>
      <c r="G1125" s="6">
        <v>65.284000000000006</v>
      </c>
      <c r="H1125" s="6">
        <v>5.4356579780578613</v>
      </c>
      <c r="I1125" s="7">
        <v>1.7251489162445099</v>
      </c>
      <c r="J1125" s="8">
        <v>9.3201244530549214</v>
      </c>
      <c r="K1125" s="9">
        <v>52.648563556271256</v>
      </c>
      <c r="L1125" s="8">
        <v>30.133955819459949</v>
      </c>
      <c r="M1125" s="8">
        <v>15.798617321938167</v>
      </c>
      <c r="N1125" s="10">
        <v>1.9073793108220645</v>
      </c>
      <c r="O1125" s="10" t="s">
        <v>2157</v>
      </c>
      <c r="P1125" s="14">
        <v>41.912595184700926</v>
      </c>
      <c r="Q1125" s="45">
        <v>1</v>
      </c>
      <c r="R1125" s="7">
        <v>3.4187156457630126</v>
      </c>
      <c r="S1125" s="7"/>
      <c r="T1125" s="7"/>
      <c r="U1125" s="35">
        <v>4403.6726116757891</v>
      </c>
    </row>
    <row r="1126" spans="1:21">
      <c r="A1126">
        <v>50</v>
      </c>
      <c r="B1126" t="s">
        <v>149</v>
      </c>
      <c r="C1126" t="s">
        <v>335</v>
      </c>
      <c r="D1126">
        <v>7</v>
      </c>
      <c r="E1126" s="6">
        <v>8326.348</v>
      </c>
      <c r="F1126">
        <v>2014</v>
      </c>
      <c r="G1126" s="6">
        <v>69.069000000000003</v>
      </c>
      <c r="H1126" s="6">
        <v>4.8961577415466309</v>
      </c>
      <c r="I1126" s="7">
        <v>1.65894615650177</v>
      </c>
      <c r="J1126" s="8">
        <v>8.780624216543691</v>
      </c>
      <c r="K1126" s="9">
        <v>52.476712272436799</v>
      </c>
      <c r="L1126" s="8">
        <v>29.962104535625492</v>
      </c>
      <c r="M1126" s="8">
        <v>15.732414562195427</v>
      </c>
      <c r="N1126" s="10">
        <v>1.9044822660358589</v>
      </c>
      <c r="O1126" s="10" t="s">
        <v>2158</v>
      </c>
      <c r="P1126" s="14">
        <v>41.84893576223196</v>
      </c>
      <c r="Q1126" s="45">
        <v>1</v>
      </c>
      <c r="R1126" s="7">
        <v>3.4187156457630126</v>
      </c>
      <c r="S1126" s="7"/>
      <c r="T1126" s="7"/>
      <c r="U1126" s="35">
        <v>2858.2128171594163</v>
      </c>
    </row>
    <row r="1127" spans="1:21">
      <c r="A1127">
        <v>51</v>
      </c>
      <c r="B1127" t="s">
        <v>162</v>
      </c>
      <c r="C1127" t="s">
        <v>348</v>
      </c>
      <c r="D1127">
        <v>1</v>
      </c>
      <c r="E1127" s="6">
        <v>3391.6619999999998</v>
      </c>
      <c r="F1127">
        <v>2014</v>
      </c>
      <c r="G1127" s="6">
        <v>77.366</v>
      </c>
      <c r="H1127" s="6">
        <v>6.5614438056945801</v>
      </c>
      <c r="I1127" s="7">
        <v>10.926827430725099</v>
      </c>
      <c r="J1127" s="8">
        <v>10.44591028069164</v>
      </c>
      <c r="K1127" s="9">
        <v>69.928545267698283</v>
      </c>
      <c r="L1127" s="8">
        <v>47.413937530886976</v>
      </c>
      <c r="M1127" s="8">
        <v>25.000295836418758</v>
      </c>
      <c r="N1127" s="10">
        <v>1.8965350586698868</v>
      </c>
      <c r="O1127" s="10" t="s">
        <v>2159</v>
      </c>
      <c r="P1127" s="14">
        <v>41.674304485018773</v>
      </c>
      <c r="Q1127" s="45">
        <v>3</v>
      </c>
      <c r="R1127" s="7">
        <v>3.4187156457630126</v>
      </c>
      <c r="S1127" s="7"/>
      <c r="T1127" s="7"/>
      <c r="U1127" s="35">
        <v>22722.050107133084</v>
      </c>
    </row>
    <row r="1128" spans="1:21">
      <c r="A1128">
        <v>52</v>
      </c>
      <c r="B1128" t="s">
        <v>144</v>
      </c>
      <c r="C1128" t="s">
        <v>330</v>
      </c>
      <c r="D1128">
        <v>6</v>
      </c>
      <c r="E1128" s="6">
        <v>21239.456999999999</v>
      </c>
      <c r="F1128">
        <v>2014</v>
      </c>
      <c r="G1128" s="6">
        <v>74.650999999999996</v>
      </c>
      <c r="H1128" s="6">
        <v>4.2679328918457031</v>
      </c>
      <c r="I1128" s="7">
        <v>1.88841569423675</v>
      </c>
      <c r="J1128" s="8">
        <v>8.1523993668427632</v>
      </c>
      <c r="K1128" s="9">
        <v>52.659791495072525</v>
      </c>
      <c r="L1128" s="8">
        <v>30.145183758261219</v>
      </c>
      <c r="M1128" s="8">
        <v>15.961884099930407</v>
      </c>
      <c r="N1128" s="10">
        <v>1.8885730261875946</v>
      </c>
      <c r="O1128" s="10" t="s">
        <v>2160</v>
      </c>
      <c r="P1128" s="14">
        <v>41.499347441926005</v>
      </c>
      <c r="Q1128" s="45">
        <v>1</v>
      </c>
      <c r="R1128" s="7">
        <v>3.4187156457630126</v>
      </c>
      <c r="S1128" s="7"/>
      <c r="T1128" s="7"/>
      <c r="U1128" s="35">
        <v>11768.020391732436</v>
      </c>
    </row>
    <row r="1129" spans="1:21">
      <c r="A1129">
        <v>53</v>
      </c>
      <c r="B1129" t="s">
        <v>105</v>
      </c>
      <c r="C1129" t="s">
        <v>291</v>
      </c>
      <c r="D1129">
        <v>5</v>
      </c>
      <c r="E1129" s="6">
        <v>1292.1130000000001</v>
      </c>
      <c r="F1129">
        <v>2014</v>
      </c>
      <c r="G1129" s="6">
        <v>74.852000000000004</v>
      </c>
      <c r="H1129" s="6">
        <v>5.6477799415588379</v>
      </c>
      <c r="I1129" s="7">
        <v>6.8698296546936</v>
      </c>
      <c r="J1129" s="8">
        <v>9.532246416555898</v>
      </c>
      <c r="K1129" s="9">
        <v>61.738593087815197</v>
      </c>
      <c r="L1129" s="8">
        <v>39.22398535100389</v>
      </c>
      <c r="M1129" s="8">
        <v>20.943298060387256</v>
      </c>
      <c r="N1129" s="10">
        <v>1.8728657367099808</v>
      </c>
      <c r="O1129" s="10" t="s">
        <v>2161</v>
      </c>
      <c r="P1129" s="14">
        <v>41.154196762358026</v>
      </c>
      <c r="Q1129" s="45">
        <v>3</v>
      </c>
      <c r="R1129" s="7">
        <v>3.4187156457630126</v>
      </c>
      <c r="S1129" s="7"/>
      <c r="T1129" s="7"/>
      <c r="U1129" s="35">
        <v>19840.177299111423</v>
      </c>
    </row>
    <row r="1130" spans="1:21">
      <c r="A1130">
        <v>54</v>
      </c>
      <c r="B1130" t="s">
        <v>120</v>
      </c>
      <c r="C1130" t="s">
        <v>306</v>
      </c>
      <c r="D1130">
        <v>7</v>
      </c>
      <c r="E1130" s="6">
        <v>2105.2910000000002</v>
      </c>
      <c r="F1130">
        <v>2014</v>
      </c>
      <c r="G1130" s="6">
        <v>75.935000000000002</v>
      </c>
      <c r="H1130" s="6">
        <v>5.2038259506225586</v>
      </c>
      <c r="I1130" s="7">
        <v>6.0082936286926296</v>
      </c>
      <c r="J1130" s="8">
        <v>9.0882924256196187</v>
      </c>
      <c r="K1130" s="9">
        <v>59.714850398281719</v>
      </c>
      <c r="L1130" s="8">
        <v>37.200242661470412</v>
      </c>
      <c r="M1130" s="8">
        <v>20.081762034386287</v>
      </c>
      <c r="N1130" s="10">
        <v>1.8524391733042105</v>
      </c>
      <c r="O1130" s="10" t="s">
        <v>2162</v>
      </c>
      <c r="P1130" s="14">
        <v>40.70534514790296</v>
      </c>
      <c r="Q1130" s="45">
        <v>2</v>
      </c>
      <c r="R1130" s="7">
        <v>3.4187156457630126</v>
      </c>
      <c r="S1130" s="7"/>
      <c r="T1130" s="7"/>
      <c r="U1130" s="35">
        <v>14596.63595809768</v>
      </c>
    </row>
    <row r="1131" spans="1:21">
      <c r="A1131">
        <v>55</v>
      </c>
      <c r="B1131" t="s">
        <v>163</v>
      </c>
      <c r="C1131" t="s">
        <v>349</v>
      </c>
      <c r="D1131">
        <v>7</v>
      </c>
      <c r="E1131" s="6">
        <v>30446.542000000001</v>
      </c>
      <c r="F1131">
        <v>2014</v>
      </c>
      <c r="G1131" s="6">
        <v>70.233999999999995</v>
      </c>
      <c r="H1131" s="6">
        <v>6.0492124557495117</v>
      </c>
      <c r="I1131" s="7">
        <v>6.3677744865417498</v>
      </c>
      <c r="J1131" s="8">
        <v>9.9336789307465718</v>
      </c>
      <c r="K1131" s="9">
        <v>60.369222287194532</v>
      </c>
      <c r="L1131" s="8">
        <v>37.854614550383225</v>
      </c>
      <c r="M1131" s="8">
        <v>20.441242892235408</v>
      </c>
      <c r="N1131" s="10">
        <v>1.851874406558824</v>
      </c>
      <c r="O1131" s="10" t="s">
        <v>2163</v>
      </c>
      <c r="P1131" s="14">
        <v>40.692935010161158</v>
      </c>
      <c r="Q1131" s="45">
        <v>2</v>
      </c>
      <c r="R1131" s="7">
        <v>3.4187156457630126</v>
      </c>
      <c r="S1131" s="7"/>
      <c r="T1131" s="7"/>
      <c r="U1131" s="35">
        <v>6075.1922241282828</v>
      </c>
    </row>
    <row r="1132" spans="1:21">
      <c r="A1132">
        <v>56</v>
      </c>
      <c r="B1132" t="s">
        <v>28</v>
      </c>
      <c r="C1132" t="s">
        <v>214</v>
      </c>
      <c r="D1132">
        <v>7</v>
      </c>
      <c r="E1132" s="6">
        <v>9693.7389999999996</v>
      </c>
      <c r="F1132">
        <v>2014</v>
      </c>
      <c r="G1132" s="6">
        <v>73.584999999999994</v>
      </c>
      <c r="H1132" s="6">
        <v>5.8124008178710938</v>
      </c>
      <c r="I1132" s="7">
        <v>7.1428332328796396</v>
      </c>
      <c r="J1132" s="8">
        <v>9.6968672928681539</v>
      </c>
      <c r="K1132" s="9">
        <v>61.741731552692627</v>
      </c>
      <c r="L1132" s="8">
        <v>39.22712381588132</v>
      </c>
      <c r="M1132" s="8">
        <v>21.216301638573295</v>
      </c>
      <c r="N1132" s="10">
        <v>1.8489143152340275</v>
      </c>
      <c r="O1132" s="10" t="s">
        <v>2164</v>
      </c>
      <c r="P1132" s="14">
        <v>40.62789020826883</v>
      </c>
      <c r="Q1132" s="45">
        <v>3</v>
      </c>
      <c r="R1132" s="7">
        <v>3.4187156457630126</v>
      </c>
      <c r="S1132" s="7"/>
      <c r="T1132" s="7"/>
      <c r="U1132" s="35">
        <v>19119.312137862737</v>
      </c>
    </row>
    <row r="1133" spans="1:21">
      <c r="A1133">
        <v>57</v>
      </c>
      <c r="B1133" t="s">
        <v>147</v>
      </c>
      <c r="C1133" t="s">
        <v>333</v>
      </c>
      <c r="D1133">
        <v>3</v>
      </c>
      <c r="E1133" s="6">
        <v>8187.7910000000002</v>
      </c>
      <c r="F1133">
        <v>2014</v>
      </c>
      <c r="G1133" s="6">
        <v>83.084999999999994</v>
      </c>
      <c r="H1133" s="6">
        <v>7.4928035736083984</v>
      </c>
      <c r="I1133" s="7">
        <v>18.058710098266602</v>
      </c>
      <c r="J1133" s="8">
        <v>11.377270048605459</v>
      </c>
      <c r="K1133" s="9">
        <v>81.79349194667239</v>
      </c>
      <c r="L1133" s="8">
        <v>59.278884209861083</v>
      </c>
      <c r="M1133" s="8">
        <v>32.132178503960262</v>
      </c>
      <c r="N1133" s="10">
        <v>1.8448448555255914</v>
      </c>
      <c r="O1133" s="10" t="s">
        <v>2165</v>
      </c>
      <c r="P1133" s="14">
        <v>40.538468237288861</v>
      </c>
      <c r="Q1133" s="45">
        <v>3</v>
      </c>
      <c r="R1133" s="7">
        <v>3.4187156457630126</v>
      </c>
      <c r="S1133" s="7"/>
      <c r="T1133" s="7"/>
      <c r="U1133" s="35">
        <v>66930.868627112592</v>
      </c>
    </row>
    <row r="1134" spans="1:21">
      <c r="A1134">
        <v>58</v>
      </c>
      <c r="B1134" t="s">
        <v>148</v>
      </c>
      <c r="C1134" t="s">
        <v>334</v>
      </c>
      <c r="D1134">
        <v>8</v>
      </c>
      <c r="E1134" s="6">
        <v>23422.512999999999</v>
      </c>
      <c r="F1134">
        <v>2014</v>
      </c>
      <c r="G1134" s="6">
        <v>79.587999999999994</v>
      </c>
      <c r="H1134" s="6">
        <v>6.3634967803955078</v>
      </c>
      <c r="I1134" s="7">
        <v>12.0032081604004</v>
      </c>
      <c r="J1134" s="8">
        <v>10.247963255392568</v>
      </c>
      <c r="K1134" s="9">
        <v>70.573752437215333</v>
      </c>
      <c r="L1134" s="8">
        <v>48.059144700404026</v>
      </c>
      <c r="M1134" s="8">
        <v>26.076676566094058</v>
      </c>
      <c r="N1134" s="10">
        <v>1.842993472676363</v>
      </c>
      <c r="O1134" s="10" t="s">
        <v>2166</v>
      </c>
      <c r="P1134" s="14">
        <v>40.497786103718809</v>
      </c>
      <c r="Q1134" s="45">
        <v>3</v>
      </c>
      <c r="R1134" s="7">
        <v>3.4187156457630126</v>
      </c>
      <c r="S1134" s="7"/>
      <c r="T1134" s="7"/>
      <c r="U1134" s="35" t="s">
        <v>693</v>
      </c>
    </row>
    <row r="1135" spans="1:21">
      <c r="A1135">
        <v>59</v>
      </c>
      <c r="B1135" t="s">
        <v>140</v>
      </c>
      <c r="C1135" t="s">
        <v>326</v>
      </c>
      <c r="D1135">
        <v>7</v>
      </c>
      <c r="E1135" s="6">
        <v>2074.9169999999999</v>
      </c>
      <c r="F1135">
        <v>2014</v>
      </c>
      <c r="G1135" s="6">
        <v>80.941000000000003</v>
      </c>
      <c r="H1135" s="6">
        <v>5.6783952713012695</v>
      </c>
      <c r="I1135" s="7">
        <v>10.4051675796509</v>
      </c>
      <c r="J1135" s="8">
        <v>9.5628617462983296</v>
      </c>
      <c r="K1135" s="9">
        <v>66.975274396061963</v>
      </c>
      <c r="L1135" s="8">
        <v>44.460666659250656</v>
      </c>
      <c r="M1135" s="8">
        <v>24.478635985344557</v>
      </c>
      <c r="N1135" s="10">
        <v>1.8163049070981492</v>
      </c>
      <c r="O1135" s="10" t="s">
        <v>2167</v>
      </c>
      <c r="P1135" s="14">
        <v>39.911333771561594</v>
      </c>
      <c r="Q1135" s="45">
        <v>3</v>
      </c>
      <c r="R1135" s="7">
        <v>3.4187156457630126</v>
      </c>
      <c r="S1135" s="7"/>
      <c r="T1135" s="7"/>
      <c r="U1135" s="35">
        <v>33093.750438441006</v>
      </c>
    </row>
    <row r="1136" spans="1:21">
      <c r="A1136">
        <v>60</v>
      </c>
      <c r="B1136" t="s">
        <v>165</v>
      </c>
      <c r="C1136" t="s">
        <v>351</v>
      </c>
      <c r="D1136">
        <v>1</v>
      </c>
      <c r="E1136" s="6">
        <v>30193.258000000002</v>
      </c>
      <c r="F1136">
        <v>2014</v>
      </c>
      <c r="G1136" s="6">
        <v>72.852999999999994</v>
      </c>
      <c r="H1136" s="6">
        <v>6.1360964775085449</v>
      </c>
      <c r="I1136" s="7">
        <v>8.3578681945800799</v>
      </c>
      <c r="J1136" s="8">
        <v>10.020562952505605</v>
      </c>
      <c r="K1136" s="9">
        <v>63.168071730501147</v>
      </c>
      <c r="L1136" s="8">
        <v>40.65346399368984</v>
      </c>
      <c r="M1136" s="8">
        <v>22.431336600273738</v>
      </c>
      <c r="N1136" s="10">
        <v>1.8123513867289447</v>
      </c>
      <c r="O1136" s="10" t="s">
        <v>2168</v>
      </c>
      <c r="P1136" s="14">
        <v>39.824459442030616</v>
      </c>
      <c r="Q1136" s="45">
        <v>3</v>
      </c>
      <c r="R1136" s="7">
        <v>3.4187156457630126</v>
      </c>
      <c r="S1136" s="7"/>
      <c r="T1136" s="7"/>
      <c r="U1136" s="35" t="s">
        <v>693</v>
      </c>
    </row>
    <row r="1137" spans="1:21">
      <c r="A1137">
        <v>61</v>
      </c>
      <c r="B1137" t="s">
        <v>139</v>
      </c>
      <c r="C1137" t="s">
        <v>325</v>
      </c>
      <c r="D1137">
        <v>7</v>
      </c>
      <c r="E1137" s="6">
        <v>5419.5690000000004</v>
      </c>
      <c r="F1137">
        <v>2014</v>
      </c>
      <c r="G1137" s="6">
        <v>76.846999999999994</v>
      </c>
      <c r="H1137" s="6">
        <v>6.1388731002807617</v>
      </c>
      <c r="I1137" s="7">
        <v>10.413770675659199</v>
      </c>
      <c r="J1137" s="8">
        <v>10.023339575277822</v>
      </c>
      <c r="K1137" s="9">
        <v>66.649580551762071</v>
      </c>
      <c r="L1137" s="8">
        <v>44.134972814950764</v>
      </c>
      <c r="M1137" s="8">
        <v>24.487239081352854</v>
      </c>
      <c r="N1137" s="10">
        <v>1.8023662311754758</v>
      </c>
      <c r="O1137" s="10" t="s">
        <v>2169</v>
      </c>
      <c r="P1137" s="14">
        <v>39.605046459938215</v>
      </c>
      <c r="Q1137" s="45">
        <v>3</v>
      </c>
      <c r="R1137" s="7">
        <v>3.4187156457630126</v>
      </c>
      <c r="S1137" s="7"/>
      <c r="T1137" s="7"/>
      <c r="U1137" s="35">
        <v>27416.133818789323</v>
      </c>
    </row>
    <row r="1138" spans="1:21">
      <c r="A1138">
        <v>62</v>
      </c>
      <c r="B1138" t="s">
        <v>90</v>
      </c>
      <c r="C1138" t="s">
        <v>276</v>
      </c>
      <c r="D1138">
        <v>7</v>
      </c>
      <c r="E1138" s="6">
        <v>5814.4170000000004</v>
      </c>
      <c r="F1138">
        <v>2014</v>
      </c>
      <c r="G1138" s="6">
        <v>69.885999999999996</v>
      </c>
      <c r="H1138" s="6">
        <v>5.2521929740905762</v>
      </c>
      <c r="I1138" s="7">
        <v>4.1162614822387704</v>
      </c>
      <c r="J1138" s="8">
        <v>9.1366594490876363</v>
      </c>
      <c r="K1138" s="9">
        <v>55.250432302262013</v>
      </c>
      <c r="L1138" s="8">
        <v>32.735824565450706</v>
      </c>
      <c r="M1138" s="8">
        <v>18.189729887932426</v>
      </c>
      <c r="N1138" s="10">
        <v>1.7996872282951581</v>
      </c>
      <c r="O1138" s="10" t="s">
        <v>2170</v>
      </c>
      <c r="P1138" s="14">
        <v>39.546178272271334</v>
      </c>
      <c r="Q1138" s="45">
        <v>2</v>
      </c>
      <c r="R1138" s="7">
        <v>3.4187156457630126</v>
      </c>
      <c r="S1138" s="7"/>
      <c r="T1138" s="7"/>
      <c r="U1138" s="35">
        <v>4722.0860022870093</v>
      </c>
    </row>
    <row r="1139" spans="1:21">
      <c r="A1139">
        <v>63</v>
      </c>
      <c r="B1139" t="s">
        <v>128</v>
      </c>
      <c r="C1139" t="s">
        <v>314</v>
      </c>
      <c r="D1139">
        <v>7</v>
      </c>
      <c r="E1139" s="6">
        <v>38581.872000000003</v>
      </c>
      <c r="F1139">
        <v>2014</v>
      </c>
      <c r="G1139" s="6">
        <v>77.569000000000003</v>
      </c>
      <c r="H1139" s="6">
        <v>5.7502822875976563</v>
      </c>
      <c r="I1139" s="7">
        <v>9.5625267028808594</v>
      </c>
      <c r="J1139" s="8">
        <v>9.6347487625947164</v>
      </c>
      <c r="K1139" s="9">
        <v>64.667585494053171</v>
      </c>
      <c r="L1139" s="8">
        <v>42.152977757241864</v>
      </c>
      <c r="M1139" s="8">
        <v>23.635995108574516</v>
      </c>
      <c r="N1139" s="10">
        <v>1.783423019153946</v>
      </c>
      <c r="O1139" s="10" t="s">
        <v>2171</v>
      </c>
      <c r="P1139" s="14">
        <v>39.188789886087605</v>
      </c>
      <c r="Q1139" s="45">
        <v>3</v>
      </c>
      <c r="R1139" s="7">
        <v>3.4187156457630126</v>
      </c>
      <c r="S1139" s="7"/>
      <c r="T1139" s="7"/>
      <c r="U1139" s="35">
        <v>26488.20025300717</v>
      </c>
    </row>
    <row r="1140" spans="1:21">
      <c r="A1140">
        <v>64</v>
      </c>
      <c r="B1140" t="s">
        <v>31</v>
      </c>
      <c r="C1140" t="s">
        <v>217</v>
      </c>
      <c r="D1140">
        <v>6</v>
      </c>
      <c r="E1140" s="6">
        <v>736.35699999999997</v>
      </c>
      <c r="F1140">
        <v>2014</v>
      </c>
      <c r="G1140" s="6">
        <v>70.049000000000007</v>
      </c>
      <c r="H1140" s="6">
        <v>4.9385781288146973</v>
      </c>
      <c r="I1140" s="7">
        <v>3.29585862159729</v>
      </c>
      <c r="J1140" s="8">
        <v>8.8230446038117574</v>
      </c>
      <c r="K1140" s="9">
        <v>53.478408387016046</v>
      </c>
      <c r="L1140" s="8">
        <v>30.963800650204739</v>
      </c>
      <c r="M1140" s="8">
        <v>17.369327027290947</v>
      </c>
      <c r="N1140" s="10">
        <v>1.7826712918441774</v>
      </c>
      <c r="O1140" s="10" t="s">
        <v>2172</v>
      </c>
      <c r="P1140" s="14">
        <v>39.172271492370712</v>
      </c>
      <c r="Q1140" s="45">
        <v>1</v>
      </c>
      <c r="R1140" s="7">
        <v>3.4187156457630126</v>
      </c>
      <c r="S1140" s="7"/>
      <c r="T1140" s="7"/>
      <c r="U1140" s="35">
        <v>9349.0443865546476</v>
      </c>
    </row>
    <row r="1141" spans="1:21">
      <c r="A1141">
        <v>65</v>
      </c>
      <c r="B1141" t="s">
        <v>76</v>
      </c>
      <c r="C1141" t="s">
        <v>262</v>
      </c>
      <c r="D1141">
        <v>3</v>
      </c>
      <c r="E1141" s="6">
        <v>327.64400000000001</v>
      </c>
      <c r="F1141">
        <v>2014</v>
      </c>
      <c r="G1141" s="6">
        <v>82.613</v>
      </c>
      <c r="H1141" s="6">
        <v>7.499732494354248</v>
      </c>
      <c r="I1141" s="7">
        <v>18.966796875</v>
      </c>
      <c r="J1141" s="8">
        <v>11.384198969351308</v>
      </c>
      <c r="K1141" s="9">
        <v>81.378359336481111</v>
      </c>
      <c r="L1141" s="8">
        <v>58.863751599669804</v>
      </c>
      <c r="M1141" s="8">
        <v>33.04026528069366</v>
      </c>
      <c r="N1141" s="10">
        <v>1.7815762403719415</v>
      </c>
      <c r="O1141" s="10" t="s">
        <v>2173</v>
      </c>
      <c r="P1141" s="14">
        <v>39.148208921909855</v>
      </c>
      <c r="Q1141" s="45">
        <v>3</v>
      </c>
      <c r="R1141" s="7">
        <v>3.4187156457630126</v>
      </c>
      <c r="S1141" s="7"/>
      <c r="T1141" s="7"/>
      <c r="U1141" s="35">
        <v>50450.741612099577</v>
      </c>
    </row>
    <row r="1142" spans="1:21">
      <c r="A1142">
        <v>66</v>
      </c>
      <c r="B1142" t="s">
        <v>85</v>
      </c>
      <c r="C1142" t="s">
        <v>271</v>
      </c>
      <c r="D1142">
        <v>8</v>
      </c>
      <c r="E1142" s="6">
        <v>127476.735</v>
      </c>
      <c r="F1142">
        <v>2014</v>
      </c>
      <c r="G1142" s="6">
        <v>83.653000000000006</v>
      </c>
      <c r="H1142" s="6">
        <v>5.9226207733154297</v>
      </c>
      <c r="I1142" s="7">
        <v>13.2099304199219</v>
      </c>
      <c r="J1142" s="8">
        <v>9.8070872483124898</v>
      </c>
      <c r="K1142" s="9">
        <v>70.987130035845681</v>
      </c>
      <c r="L1142" s="8">
        <v>48.472522299034374</v>
      </c>
      <c r="M1142" s="8">
        <v>27.283398825615556</v>
      </c>
      <c r="N1142" s="10">
        <v>1.7766306393441345</v>
      </c>
      <c r="O1142" s="10" t="s">
        <v>2174</v>
      </c>
      <c r="P1142" s="14">
        <v>39.039534694058354</v>
      </c>
      <c r="Q1142" s="45">
        <v>3</v>
      </c>
      <c r="R1142" s="7">
        <v>3.4187156457630126</v>
      </c>
      <c r="S1142" s="7"/>
      <c r="T1142" s="7"/>
      <c r="U1142" s="35">
        <v>39739.541124169715</v>
      </c>
    </row>
    <row r="1143" spans="1:21">
      <c r="A1143">
        <v>67</v>
      </c>
      <c r="B1143" t="s">
        <v>97</v>
      </c>
      <c r="C1143" t="s">
        <v>283</v>
      </c>
      <c r="D1143">
        <v>7</v>
      </c>
      <c r="E1143" s="6">
        <v>2994.9270000000001</v>
      </c>
      <c r="F1143">
        <v>2014</v>
      </c>
      <c r="G1143" s="6">
        <v>74.843000000000004</v>
      </c>
      <c r="H1143" s="6">
        <v>6.1257238388061523</v>
      </c>
      <c r="I1143" s="7">
        <v>9.7435283660888707</v>
      </c>
      <c r="J1143" s="8">
        <v>10.010190313803212</v>
      </c>
      <c r="K1143" s="9">
        <v>64.826351635110612</v>
      </c>
      <c r="L1143" s="8">
        <v>42.311743898299305</v>
      </c>
      <c r="M1143" s="8">
        <v>23.816996771782527</v>
      </c>
      <c r="N1143" s="10">
        <v>1.7765356524055398</v>
      </c>
      <c r="O1143" s="10" t="s">
        <v>2175</v>
      </c>
      <c r="P1143" s="14">
        <v>39.03744745892763</v>
      </c>
      <c r="Q1143" s="45">
        <v>3</v>
      </c>
      <c r="R1143" s="7">
        <v>3.4187156457630126</v>
      </c>
      <c r="S1143" s="7"/>
      <c r="T1143" s="7"/>
      <c r="U1143" s="35">
        <v>29855.831491032583</v>
      </c>
    </row>
    <row r="1144" spans="1:21">
      <c r="A1144">
        <v>68</v>
      </c>
      <c r="B1144" t="s">
        <v>32</v>
      </c>
      <c r="C1144" t="s">
        <v>218</v>
      </c>
      <c r="D1144">
        <v>1</v>
      </c>
      <c r="E1144" s="6">
        <v>10916.986999999999</v>
      </c>
      <c r="F1144">
        <v>2014</v>
      </c>
      <c r="G1144" s="6">
        <v>67.162999999999997</v>
      </c>
      <c r="H1144" s="6">
        <v>5.8647985458374023</v>
      </c>
      <c r="I1144" s="7">
        <v>5.1876287460327104</v>
      </c>
      <c r="J1144" s="8">
        <v>9.7492650208344624</v>
      </c>
      <c r="K1144" s="9">
        <v>56.657841070891727</v>
      </c>
      <c r="L1144" s="8">
        <v>34.143233334080421</v>
      </c>
      <c r="M1144" s="8">
        <v>19.261097151726368</v>
      </c>
      <c r="N1144" s="10">
        <v>1.7726525682894534</v>
      </c>
      <c r="O1144" s="10" t="s">
        <v>2176</v>
      </c>
      <c r="P1144" s="14">
        <v>38.952120889795701</v>
      </c>
      <c r="Q1144" s="45">
        <v>2</v>
      </c>
      <c r="R1144" s="7">
        <v>3.4187156457630126</v>
      </c>
      <c r="S1144" s="7"/>
      <c r="T1144" s="7"/>
      <c r="U1144" s="35">
        <v>7581.5984275921573</v>
      </c>
    </row>
    <row r="1145" spans="1:21">
      <c r="A1145">
        <v>69</v>
      </c>
      <c r="B1145" t="s">
        <v>58</v>
      </c>
      <c r="C1145" t="s">
        <v>244</v>
      </c>
      <c r="D1145">
        <v>4</v>
      </c>
      <c r="E1145" s="6">
        <v>95592.323999999993</v>
      </c>
      <c r="F1145">
        <v>2014</v>
      </c>
      <c r="G1145" s="6">
        <v>70.415000000000006</v>
      </c>
      <c r="H1145" s="6">
        <v>4.8850727081298828</v>
      </c>
      <c r="I1145" s="7">
        <v>3.4068045616149898</v>
      </c>
      <c r="J1145" s="8">
        <v>8.7695391831269429</v>
      </c>
      <c r="K1145" s="9">
        <v>53.431825899805126</v>
      </c>
      <c r="L1145" s="8">
        <v>30.917218162993819</v>
      </c>
      <c r="M1145" s="8">
        <v>17.480272967308647</v>
      </c>
      <c r="N1145" s="10">
        <v>1.7686919546859909</v>
      </c>
      <c r="O1145" s="10" t="s">
        <v>2177</v>
      </c>
      <c r="P1145" s="14">
        <v>38.865090694121939</v>
      </c>
      <c r="Q1145" s="45">
        <v>1</v>
      </c>
      <c r="R1145" s="7">
        <v>3.4187156457630126</v>
      </c>
      <c r="S1145" s="7"/>
      <c r="T1145" s="7"/>
      <c r="U1145" s="35">
        <v>10318.650921701314</v>
      </c>
    </row>
    <row r="1146" spans="1:21">
      <c r="A1146">
        <v>70</v>
      </c>
      <c r="B1146" t="s">
        <v>103</v>
      </c>
      <c r="C1146" t="s">
        <v>289</v>
      </c>
      <c r="D1146">
        <v>3</v>
      </c>
      <c r="E1146" s="6">
        <v>446.44099999999997</v>
      </c>
      <c r="F1146">
        <v>2014</v>
      </c>
      <c r="G1146" s="6">
        <v>82.736000000000004</v>
      </c>
      <c r="H1146" s="6">
        <v>6.452117919921875</v>
      </c>
      <c r="I1146" s="7">
        <v>15.0796117782593</v>
      </c>
      <c r="J1146" s="8">
        <v>10.336584394918935</v>
      </c>
      <c r="K1146" s="9">
        <v>73.999644633969524</v>
      </c>
      <c r="L1146" s="8">
        <v>51.485036897158217</v>
      </c>
      <c r="M1146" s="8">
        <v>29.153080183952959</v>
      </c>
      <c r="N1146" s="10">
        <v>1.7660239183061581</v>
      </c>
      <c r="O1146" s="10" t="s">
        <v>2178</v>
      </c>
      <c r="P1146" s="14">
        <v>38.806463483429482</v>
      </c>
      <c r="Q1146" s="45">
        <v>3</v>
      </c>
      <c r="R1146" s="7">
        <v>3.4187156457630126</v>
      </c>
      <c r="S1146" s="7"/>
      <c r="T1146" s="7"/>
      <c r="U1146" s="35">
        <v>37278.583265976195</v>
      </c>
    </row>
    <row r="1147" spans="1:21">
      <c r="A1147">
        <v>71</v>
      </c>
      <c r="B1147" t="s">
        <v>22</v>
      </c>
      <c r="C1147" t="s">
        <v>208</v>
      </c>
      <c r="D1147">
        <v>7</v>
      </c>
      <c r="E1147" s="6">
        <v>2889.93</v>
      </c>
      <c r="F1147">
        <v>2014</v>
      </c>
      <c r="G1147" s="6">
        <v>74.058000000000007</v>
      </c>
      <c r="H1147" s="6">
        <v>4.4530830383300781</v>
      </c>
      <c r="I1147" s="7">
        <v>3.4762341976165798</v>
      </c>
      <c r="J1147" s="8">
        <v>8.3375495133271382</v>
      </c>
      <c r="K1147" s="9">
        <v>53.427944265335697</v>
      </c>
      <c r="L1147" s="8">
        <v>30.91333652852439</v>
      </c>
      <c r="M1147" s="8">
        <v>17.549702603310237</v>
      </c>
      <c r="N1147" s="10">
        <v>1.7614735262062786</v>
      </c>
      <c r="O1147" s="10" t="s">
        <v>2179</v>
      </c>
      <c r="P1147" s="14">
        <v>38.706473543865911</v>
      </c>
      <c r="Q1147" s="45">
        <v>2</v>
      </c>
      <c r="R1147" s="7">
        <v>3.4187156457630126</v>
      </c>
      <c r="S1147" s="7"/>
      <c r="T1147" s="7"/>
      <c r="U1147" s="35">
        <v>11105.532499626115</v>
      </c>
    </row>
    <row r="1148" spans="1:21">
      <c r="A1148">
        <v>72</v>
      </c>
      <c r="B1148" t="s">
        <v>92</v>
      </c>
      <c r="C1148" t="s">
        <v>278</v>
      </c>
      <c r="D1148">
        <v>7</v>
      </c>
      <c r="E1148" s="6">
        <v>2011.039</v>
      </c>
      <c r="F1148">
        <v>2014</v>
      </c>
      <c r="G1148" s="6">
        <v>74.432000000000002</v>
      </c>
      <c r="H1148" s="6">
        <v>5.7291154861450195</v>
      </c>
      <c r="I1148" s="7">
        <v>8.3853435516357404</v>
      </c>
      <c r="J1148" s="8">
        <v>9.6135819611420796</v>
      </c>
      <c r="K1148" s="9">
        <v>61.916012724072054</v>
      </c>
      <c r="L1148" s="8">
        <v>39.401404987260747</v>
      </c>
      <c r="M1148" s="8">
        <v>22.458811957329395</v>
      </c>
      <c r="N1148" s="10">
        <v>1.7543850966881696</v>
      </c>
      <c r="O1148" s="10" t="s">
        <v>2180</v>
      </c>
      <c r="P1148" s="14">
        <v>38.550712980037758</v>
      </c>
      <c r="Q1148" s="45">
        <v>3</v>
      </c>
      <c r="R1148" s="7">
        <v>3.4187156457630126</v>
      </c>
      <c r="S1148" s="7"/>
      <c r="T1148" s="7"/>
      <c r="U1148" s="35">
        <v>25423.489107202531</v>
      </c>
    </row>
    <row r="1149" spans="1:21">
      <c r="A1149">
        <v>73</v>
      </c>
      <c r="B1149" t="s">
        <v>45</v>
      </c>
      <c r="C1149" t="s">
        <v>231</v>
      </c>
      <c r="D1149">
        <v>8</v>
      </c>
      <c r="E1149" s="6">
        <v>1385189.6680000001</v>
      </c>
      <c r="F1149">
        <v>2014</v>
      </c>
      <c r="G1149" s="6">
        <v>76.716999999999999</v>
      </c>
      <c r="H1149" s="6">
        <v>5.1956191062927246</v>
      </c>
      <c r="I1149" s="7">
        <v>7.5690712928771999</v>
      </c>
      <c r="J1149" s="8">
        <v>9.0800855812897847</v>
      </c>
      <c r="K1149" s="9">
        <v>60.275332142018343</v>
      </c>
      <c r="L1149" s="8">
        <v>37.760724405207036</v>
      </c>
      <c r="M1149" s="8">
        <v>21.642539698570857</v>
      </c>
      <c r="N1149" s="10">
        <v>1.7447455303824868</v>
      </c>
      <c r="O1149" s="10" t="s">
        <v>2181</v>
      </c>
      <c r="P1149" s="14">
        <v>38.338893947486739</v>
      </c>
      <c r="Q1149" s="45">
        <v>3</v>
      </c>
      <c r="R1149" s="7">
        <v>3.4187156457630126</v>
      </c>
      <c r="S1149" s="7"/>
      <c r="T1149" s="7"/>
      <c r="U1149" s="35">
        <v>11851.40421757962</v>
      </c>
    </row>
    <row r="1150" spans="1:21">
      <c r="A1150">
        <v>74</v>
      </c>
      <c r="B1150" t="s">
        <v>33</v>
      </c>
      <c r="C1150" t="s">
        <v>219</v>
      </c>
      <c r="D1150">
        <v>7</v>
      </c>
      <c r="E1150" s="6">
        <v>3571.0680000000002</v>
      </c>
      <c r="F1150">
        <v>2014</v>
      </c>
      <c r="G1150" s="6">
        <v>75.659000000000006</v>
      </c>
      <c r="H1150" s="6">
        <v>5.2489542961120605</v>
      </c>
      <c r="I1150" s="7">
        <v>7.4206342697143501</v>
      </c>
      <c r="J1150" s="8">
        <v>9.1334207711091207</v>
      </c>
      <c r="K1150" s="9">
        <v>59.793244739324017</v>
      </c>
      <c r="L1150" s="8">
        <v>37.27863700251271</v>
      </c>
      <c r="M1150" s="8">
        <v>21.494102675408008</v>
      </c>
      <c r="N1150" s="10">
        <v>1.7343658195679981</v>
      </c>
      <c r="O1150" s="10" t="s">
        <v>2182</v>
      </c>
      <c r="P1150" s="14">
        <v>38.110811040728969</v>
      </c>
      <c r="Q1150" s="45">
        <v>3</v>
      </c>
      <c r="R1150" s="7">
        <v>3.4187156457630126</v>
      </c>
      <c r="S1150" s="7"/>
      <c r="T1150" s="7"/>
      <c r="U1150" s="35">
        <v>11766.97718194094</v>
      </c>
    </row>
    <row r="1151" spans="1:21">
      <c r="A1151">
        <v>75</v>
      </c>
      <c r="B1151" t="s">
        <v>101</v>
      </c>
      <c r="C1151" t="s">
        <v>287</v>
      </c>
      <c r="D1151">
        <v>8</v>
      </c>
      <c r="E1151" s="6">
        <v>30606.458999999999</v>
      </c>
      <c r="F1151">
        <v>2014</v>
      </c>
      <c r="G1151" s="6">
        <v>75.146000000000001</v>
      </c>
      <c r="H1151" s="6">
        <v>5.9629216194152832</v>
      </c>
      <c r="I1151" s="7">
        <v>10.079836845397899</v>
      </c>
      <c r="J1151" s="8">
        <v>9.8473880944123433</v>
      </c>
      <c r="K1151" s="9">
        <v>64.030218112800824</v>
      </c>
      <c r="L1151" s="8">
        <v>41.515610375989517</v>
      </c>
      <c r="M1151" s="8">
        <v>24.153305251091556</v>
      </c>
      <c r="N1151" s="10">
        <v>1.7188376474525493</v>
      </c>
      <c r="O1151" s="10" t="s">
        <v>2183</v>
      </c>
      <c r="P1151" s="14">
        <v>37.76959627125941</v>
      </c>
      <c r="Q1151" s="45">
        <v>3</v>
      </c>
      <c r="R1151" s="7">
        <v>3.4187156457630126</v>
      </c>
      <c r="S1151" s="7"/>
      <c r="T1151" s="7"/>
      <c r="U1151" s="35">
        <v>23328.340921700576</v>
      </c>
    </row>
    <row r="1152" spans="1:21">
      <c r="A1152">
        <v>76</v>
      </c>
      <c r="B1152" t="s">
        <v>75</v>
      </c>
      <c r="C1152" t="s">
        <v>261</v>
      </c>
      <c r="D1152">
        <v>7</v>
      </c>
      <c r="E1152" s="6">
        <v>9867.9009999999998</v>
      </c>
      <c r="F1152">
        <v>2014</v>
      </c>
      <c r="G1152" s="6">
        <v>75.846999999999994</v>
      </c>
      <c r="H1152" s="6">
        <v>5.1805634498596191</v>
      </c>
      <c r="I1152" s="7">
        <v>7.4410815238952601</v>
      </c>
      <c r="J1152" s="8">
        <v>9.0650299248566792</v>
      </c>
      <c r="K1152" s="9">
        <v>59.492977995603631</v>
      </c>
      <c r="L1152" s="8">
        <v>36.978370258792324</v>
      </c>
      <c r="M1152" s="8">
        <v>21.514549929588917</v>
      </c>
      <c r="N1152" s="10">
        <v>1.7187610421697015</v>
      </c>
      <c r="O1152" s="10" t="s">
        <v>2184</v>
      </c>
      <c r="P1152" s="14">
        <v>37.767912953111413</v>
      </c>
      <c r="Q1152" s="45">
        <v>3</v>
      </c>
      <c r="R1152" s="7">
        <v>3.4187156457630126</v>
      </c>
      <c r="S1152" s="7"/>
      <c r="T1152" s="7"/>
      <c r="U1152" s="35">
        <v>26476.71639137423</v>
      </c>
    </row>
    <row r="1153" spans="1:21">
      <c r="A1153">
        <v>77</v>
      </c>
      <c r="B1153" t="s">
        <v>77</v>
      </c>
      <c r="C1153" t="s">
        <v>263</v>
      </c>
      <c r="D1153">
        <v>6</v>
      </c>
      <c r="E1153" s="6">
        <v>1307246.5090000001</v>
      </c>
      <c r="F1153">
        <v>2014</v>
      </c>
      <c r="G1153" s="6">
        <v>69.073999999999998</v>
      </c>
      <c r="H1153" s="6">
        <v>4.4243793487548828</v>
      </c>
      <c r="I1153" s="7">
        <v>1.92534792423248</v>
      </c>
      <c r="J1153" s="8">
        <v>8.3088458237519429</v>
      </c>
      <c r="K1153" s="9">
        <v>49.660760443611174</v>
      </c>
      <c r="L1153" s="8">
        <v>27.146152706799867</v>
      </c>
      <c r="M1153" s="8">
        <v>15.998816329926136</v>
      </c>
      <c r="N1153" s="10">
        <v>1.6967600694322864</v>
      </c>
      <c r="O1153" s="10" t="s">
        <v>2185</v>
      </c>
      <c r="P1153" s="14">
        <v>37.284465398248564</v>
      </c>
      <c r="Q1153" s="45">
        <v>1</v>
      </c>
      <c r="R1153" s="7">
        <v>3.4187156457630126</v>
      </c>
      <c r="S1153" s="7"/>
      <c r="T1153" s="7"/>
      <c r="U1153" s="35">
        <v>5071.0470842127961</v>
      </c>
    </row>
    <row r="1154" spans="1:21">
      <c r="A1154">
        <v>78</v>
      </c>
      <c r="B1154" t="s">
        <v>69</v>
      </c>
      <c r="C1154" t="s">
        <v>255</v>
      </c>
      <c r="D1154">
        <v>3</v>
      </c>
      <c r="E1154" s="6">
        <v>10862.968999999999</v>
      </c>
      <c r="F1154">
        <v>2014</v>
      </c>
      <c r="G1154" s="6">
        <v>81.007000000000005</v>
      </c>
      <c r="H1154" s="6">
        <v>4.7562370300292969</v>
      </c>
      <c r="I1154" s="7">
        <v>8.6406288146972692</v>
      </c>
      <c r="J1154" s="8">
        <v>8.640703505026357</v>
      </c>
      <c r="K1154" s="9">
        <v>60.566114164832513</v>
      </c>
      <c r="L1154" s="8">
        <v>38.051506428021206</v>
      </c>
      <c r="M1154" s="8">
        <v>22.714097220390926</v>
      </c>
      <c r="N1154" s="10">
        <v>1.6752374553482832</v>
      </c>
      <c r="O1154" s="10" t="s">
        <v>2186</v>
      </c>
      <c r="P1154" s="14">
        <v>36.81152925686272</v>
      </c>
      <c r="Q1154" s="45">
        <v>3</v>
      </c>
      <c r="R1154" s="7">
        <v>3.4187156457630126</v>
      </c>
      <c r="S1154" s="7"/>
      <c r="T1154" s="7"/>
      <c r="U1154" s="35">
        <v>28129.961324448923</v>
      </c>
    </row>
    <row r="1155" spans="1:21">
      <c r="A1155">
        <v>79</v>
      </c>
      <c r="B1155" t="s">
        <v>29</v>
      </c>
      <c r="C1155" t="s">
        <v>215</v>
      </c>
      <c r="D1155">
        <v>3</v>
      </c>
      <c r="E1155" s="6">
        <v>11176.723</v>
      </c>
      <c r="F1155">
        <v>2014</v>
      </c>
      <c r="G1155" s="6">
        <v>81.081000000000003</v>
      </c>
      <c r="H1155" s="6">
        <v>6.8553290367126465</v>
      </c>
      <c r="I1155" s="7">
        <v>17.7458610534668</v>
      </c>
      <c r="J1155" s="8">
        <v>10.739795511709707</v>
      </c>
      <c r="K1155" s="9">
        <v>75.348249568363997</v>
      </c>
      <c r="L1155" s="8">
        <v>52.83364183155269</v>
      </c>
      <c r="M1155" s="8">
        <v>31.819329459160457</v>
      </c>
      <c r="N1155" s="10">
        <v>1.6604259967000161</v>
      </c>
      <c r="O1155" s="10" t="s">
        <v>2187</v>
      </c>
      <c r="P1155" s="14">
        <v>36.486063489829633</v>
      </c>
      <c r="Q1155" s="45">
        <v>3</v>
      </c>
      <c r="R1155" s="7">
        <v>3.4187156457630126</v>
      </c>
      <c r="S1155" s="7"/>
      <c r="T1155" s="7"/>
      <c r="U1155" s="35">
        <v>48748.620592603882</v>
      </c>
    </row>
    <row r="1156" spans="1:21">
      <c r="A1156">
        <v>80</v>
      </c>
      <c r="B1156" t="s">
        <v>25</v>
      </c>
      <c r="C1156" t="s">
        <v>211</v>
      </c>
      <c r="D1156">
        <v>7</v>
      </c>
      <c r="E1156" s="6">
        <v>9741.8799999999992</v>
      </c>
      <c r="F1156">
        <v>2014</v>
      </c>
      <c r="G1156" s="6">
        <v>71.116</v>
      </c>
      <c r="H1156" s="6">
        <v>5.2515301704406738</v>
      </c>
      <c r="I1156" s="7">
        <v>6.3262271881103498</v>
      </c>
      <c r="J1156" s="8">
        <v>9.1359966454377339</v>
      </c>
      <c r="K1156" s="9">
        <v>56.218766378411367</v>
      </c>
      <c r="L1156" s="8">
        <v>33.70415864160006</v>
      </c>
      <c r="M1156" s="8">
        <v>20.399695593804005</v>
      </c>
      <c r="N1156" s="10">
        <v>1.652189293051854</v>
      </c>
      <c r="O1156" s="10" t="s">
        <v>2188</v>
      </c>
      <c r="P1156" s="14">
        <v>36.305070845260694</v>
      </c>
      <c r="Q1156" s="45">
        <v>2</v>
      </c>
      <c r="R1156" s="7">
        <v>3.4187156457630126</v>
      </c>
      <c r="S1156" s="7"/>
      <c r="T1156" s="7"/>
      <c r="U1156" s="35">
        <v>14867.943734540559</v>
      </c>
    </row>
    <row r="1157" spans="1:21">
      <c r="A1157">
        <v>81</v>
      </c>
      <c r="B1157" t="s">
        <v>112</v>
      </c>
      <c r="C1157" t="s">
        <v>298</v>
      </c>
      <c r="D1157">
        <v>8</v>
      </c>
      <c r="E1157" s="6">
        <v>51072.436000000002</v>
      </c>
      <c r="F1157">
        <v>2014</v>
      </c>
      <c r="G1157" s="6">
        <v>65.055999999999997</v>
      </c>
      <c r="H1157" s="6">
        <v>4.7862472534179688</v>
      </c>
      <c r="I1157" s="7">
        <v>1.9256281852722199</v>
      </c>
      <c r="J1157" s="8">
        <v>8.6707137284150289</v>
      </c>
      <c r="K1157" s="9">
        <v>48.809039753948888</v>
      </c>
      <c r="L1157" s="8">
        <v>26.294432017137581</v>
      </c>
      <c r="M1157" s="8">
        <v>15.999096590965877</v>
      </c>
      <c r="N1157" s="10">
        <v>1.6434947978240919</v>
      </c>
      <c r="O1157" s="10" t="s">
        <v>2189</v>
      </c>
      <c r="P1157" s="14">
        <v>36.114018726393233</v>
      </c>
      <c r="Q1157" s="45">
        <v>1</v>
      </c>
      <c r="R1157" s="7">
        <v>3.4187156457630126</v>
      </c>
      <c r="S1157" s="7"/>
      <c r="T1157" s="7"/>
      <c r="U1157" s="35">
        <v>3658.5935383764754</v>
      </c>
    </row>
    <row r="1158" spans="1:21">
      <c r="A1158">
        <v>82</v>
      </c>
      <c r="B1158" t="s">
        <v>62</v>
      </c>
      <c r="C1158" t="s">
        <v>248</v>
      </c>
      <c r="D1158">
        <v>5</v>
      </c>
      <c r="E1158" s="6">
        <v>99746.766000000003</v>
      </c>
      <c r="F1158">
        <v>2014</v>
      </c>
      <c r="G1158" s="6">
        <v>62.905000000000001</v>
      </c>
      <c r="H1158" s="6">
        <v>4.5066466331481934</v>
      </c>
      <c r="I1158" s="7">
        <v>0.18965198099613201</v>
      </c>
      <c r="J1158" s="8">
        <v>8.3911131081452535</v>
      </c>
      <c r="K1158" s="9">
        <v>45.673343038394684</v>
      </c>
      <c r="L1158" s="8">
        <v>23.158735301583377</v>
      </c>
      <c r="M1158" s="8">
        <v>14.263120386689788</v>
      </c>
      <c r="N1158" s="10">
        <v>1.6236794385606459</v>
      </c>
      <c r="O1158" s="10" t="s">
        <v>2190</v>
      </c>
      <c r="P1158" s="14">
        <v>35.678597661198665</v>
      </c>
      <c r="Q1158" s="45">
        <v>1</v>
      </c>
      <c r="R1158" s="7">
        <v>3.4187156457630126</v>
      </c>
      <c r="S1158" s="7"/>
      <c r="T1158" s="7"/>
      <c r="U1158" s="35">
        <v>1629.1890697962895</v>
      </c>
    </row>
    <row r="1159" spans="1:21">
      <c r="A1159">
        <v>83</v>
      </c>
      <c r="B1159" t="s">
        <v>41</v>
      </c>
      <c r="C1159" t="s">
        <v>227</v>
      </c>
      <c r="D1159">
        <v>2</v>
      </c>
      <c r="E1159" s="6">
        <v>35404.608</v>
      </c>
      <c r="F1159">
        <v>2014</v>
      </c>
      <c r="G1159" s="6">
        <v>81.855000000000004</v>
      </c>
      <c r="H1159" s="6">
        <v>7.304257869720459</v>
      </c>
      <c r="I1159" s="7">
        <v>20.8934135437012</v>
      </c>
      <c r="J1159" s="8">
        <v>11.188724344717519</v>
      </c>
      <c r="K1159" s="9">
        <v>79.247185319253731</v>
      </c>
      <c r="L1159" s="8">
        <v>56.732577582442424</v>
      </c>
      <c r="M1159" s="8">
        <v>34.96688194939486</v>
      </c>
      <c r="N1159" s="10">
        <v>1.622466014114371</v>
      </c>
      <c r="O1159" s="10" t="s">
        <v>2191</v>
      </c>
      <c r="P1159" s="14">
        <v>35.651933972798886</v>
      </c>
      <c r="Q1159" s="45">
        <v>3</v>
      </c>
      <c r="R1159" s="7">
        <v>3.4187156457630126</v>
      </c>
      <c r="S1159" s="7"/>
      <c r="T1159" s="7"/>
      <c r="U1159" s="35">
        <v>47564.609109622048</v>
      </c>
    </row>
    <row r="1160" spans="1:21">
      <c r="A1160">
        <v>84</v>
      </c>
      <c r="B1160" s="12" t="s">
        <v>142</v>
      </c>
      <c r="C1160" t="s">
        <v>328</v>
      </c>
      <c r="D1160">
        <v>8</v>
      </c>
      <c r="E1160" s="6">
        <v>50558.042999999998</v>
      </c>
      <c r="F1160">
        <v>2014</v>
      </c>
      <c r="G1160" s="6">
        <v>82.378</v>
      </c>
      <c r="H1160" s="6">
        <v>5.8013253211975098</v>
      </c>
      <c r="I1160" s="7">
        <v>14.6404323577881</v>
      </c>
      <c r="J1160" s="8">
        <v>9.6857917961945699</v>
      </c>
      <c r="K1160" s="9">
        <v>69.040580125798826</v>
      </c>
      <c r="L1160" s="8">
        <v>46.525972388987519</v>
      </c>
      <c r="M1160" s="8">
        <v>28.713900763481757</v>
      </c>
      <c r="N1160" s="10">
        <v>1.6203292186674649</v>
      </c>
      <c r="O1160" s="10" t="s">
        <v>2192</v>
      </c>
      <c r="P1160" s="14">
        <v>35.60498020641873</v>
      </c>
      <c r="Q1160" s="45">
        <v>3</v>
      </c>
      <c r="R1160" s="7">
        <v>3.4187156457630126</v>
      </c>
      <c r="S1160" s="7"/>
      <c r="T1160" s="7"/>
      <c r="U1160" s="35">
        <v>37967.475617994984</v>
      </c>
    </row>
    <row r="1161" spans="1:21">
      <c r="A1161">
        <v>85</v>
      </c>
      <c r="B1161" t="s">
        <v>109</v>
      </c>
      <c r="C1161" t="s">
        <v>295</v>
      </c>
      <c r="D1161">
        <v>7</v>
      </c>
      <c r="E1161" s="6">
        <v>634.29399999999998</v>
      </c>
      <c r="F1161">
        <v>2014</v>
      </c>
      <c r="G1161" s="6">
        <v>76.745999999999995</v>
      </c>
      <c r="H1161" s="6">
        <v>5.2827205657958984</v>
      </c>
      <c r="I1161" s="7">
        <v>9.6166439056396502</v>
      </c>
      <c r="J1161" s="8">
        <v>9.1671870407929585</v>
      </c>
      <c r="K1161" s="9">
        <v>60.876531574567835</v>
      </c>
      <c r="L1161" s="8">
        <v>38.361923837756528</v>
      </c>
      <c r="M1161" s="8">
        <v>23.690112311333309</v>
      </c>
      <c r="N1161" s="10">
        <v>1.6193221599630936</v>
      </c>
      <c r="O1161" s="10" t="s">
        <v>2193</v>
      </c>
      <c r="P1161" s="14">
        <v>35.582851181759573</v>
      </c>
      <c r="Q1161" s="45">
        <v>3</v>
      </c>
      <c r="R1161" s="7">
        <v>3.4187156457630126</v>
      </c>
      <c r="S1161" s="7"/>
      <c r="T1161" s="7"/>
      <c r="U1161" s="35">
        <v>17674.630086690904</v>
      </c>
    </row>
    <row r="1162" spans="1:21">
      <c r="A1162">
        <v>86</v>
      </c>
      <c r="B1162" t="s">
        <v>125</v>
      </c>
      <c r="C1162" t="s">
        <v>311</v>
      </c>
      <c r="D1162">
        <v>1</v>
      </c>
      <c r="E1162" s="6">
        <v>6090.7209999999995</v>
      </c>
      <c r="F1162">
        <v>2014</v>
      </c>
      <c r="G1162" s="6">
        <v>72.878</v>
      </c>
      <c r="H1162" s="6">
        <v>5.1186418533325195</v>
      </c>
      <c r="I1162" s="7">
        <v>7.3531870841979998</v>
      </c>
      <c r="J1162" s="8">
        <v>9.0031083283295796</v>
      </c>
      <c r="K1162" s="9">
        <v>56.773671471107804</v>
      </c>
      <c r="L1162" s="8">
        <v>34.259063734296497</v>
      </c>
      <c r="M1162" s="8">
        <v>21.426655489891658</v>
      </c>
      <c r="N1162" s="10">
        <v>1.5988992659381076</v>
      </c>
      <c r="O1162" s="10" t="s">
        <v>2194</v>
      </c>
      <c r="P1162" s="14">
        <v>35.134080197974306</v>
      </c>
      <c r="Q1162" s="45">
        <v>3</v>
      </c>
      <c r="R1162" s="7">
        <v>3.4187156457630126</v>
      </c>
      <c r="S1162" s="7"/>
      <c r="T1162" s="7"/>
      <c r="U1162" s="35">
        <v>12616.414233997268</v>
      </c>
    </row>
    <row r="1163" spans="1:21">
      <c r="A1163">
        <v>87</v>
      </c>
      <c r="B1163" t="s">
        <v>23</v>
      </c>
      <c r="C1163" t="s">
        <v>209</v>
      </c>
      <c r="D1163">
        <v>2</v>
      </c>
      <c r="E1163" s="6">
        <v>23469.579000000002</v>
      </c>
      <c r="F1163">
        <v>2014</v>
      </c>
      <c r="G1163" s="6">
        <v>82.567999999999998</v>
      </c>
      <c r="H1163" s="6">
        <v>7.2885503768920898</v>
      </c>
      <c r="I1163" s="7">
        <v>21.9342441558838</v>
      </c>
      <c r="J1163" s="8">
        <v>11.17301685188915</v>
      </c>
      <c r="K1163" s="9">
        <v>79.825248223639989</v>
      </c>
      <c r="L1163" s="8">
        <v>57.310640486828682</v>
      </c>
      <c r="M1163" s="8">
        <v>36.007712561577456</v>
      </c>
      <c r="N1163" s="10">
        <v>1.5916212502757761</v>
      </c>
      <c r="O1163" s="10" t="s">
        <v>2195</v>
      </c>
      <c r="P1163" s="14">
        <v>34.974153683896859</v>
      </c>
      <c r="Q1163" s="45">
        <v>3</v>
      </c>
      <c r="R1163" s="7">
        <v>3.4187156457630126</v>
      </c>
      <c r="S1163" s="7"/>
      <c r="T1163" s="7"/>
      <c r="U1163" s="35">
        <v>47240.274464020353</v>
      </c>
    </row>
    <row r="1164" spans="1:21">
      <c r="A1164">
        <v>88</v>
      </c>
      <c r="B1164" t="s">
        <v>135</v>
      </c>
      <c r="C1164" t="s">
        <v>321</v>
      </c>
      <c r="D1164">
        <v>5</v>
      </c>
      <c r="E1164" s="6">
        <v>13970.308000000001</v>
      </c>
      <c r="F1164">
        <v>2014</v>
      </c>
      <c r="G1164" s="6">
        <v>66.451999999999998</v>
      </c>
      <c r="H1164" s="6">
        <v>4.3947772979736328</v>
      </c>
      <c r="I1164" s="7">
        <v>1.7026951313018801</v>
      </c>
      <c r="J1164" s="8">
        <v>8.2792437729706929</v>
      </c>
      <c r="K1164" s="9">
        <v>47.60546212030728</v>
      </c>
      <c r="L1164" s="8">
        <v>25.090854383495973</v>
      </c>
      <c r="M1164" s="8">
        <v>15.776163536995536</v>
      </c>
      <c r="N1164" s="10">
        <v>1.5904281370218578</v>
      </c>
      <c r="O1164" s="10" t="s">
        <v>2196</v>
      </c>
      <c r="P1164" s="14">
        <v>34.947936311957648</v>
      </c>
      <c r="Q1164" s="45">
        <v>1</v>
      </c>
      <c r="R1164" s="7">
        <v>3.4187156457630126</v>
      </c>
      <c r="S1164" s="7"/>
      <c r="T1164" s="7"/>
      <c r="U1164" s="35">
        <v>2910.2888637151041</v>
      </c>
    </row>
    <row r="1165" spans="1:21">
      <c r="A1165">
        <v>89</v>
      </c>
      <c r="B1165" t="s">
        <v>88</v>
      </c>
      <c r="C1165" t="s">
        <v>274</v>
      </c>
      <c r="D1165">
        <v>5</v>
      </c>
      <c r="E1165" s="6">
        <v>45831.862999999998</v>
      </c>
      <c r="F1165">
        <v>2014</v>
      </c>
      <c r="G1165" s="6">
        <v>61.816000000000003</v>
      </c>
      <c r="H1165" s="6">
        <v>4.9045796394348145</v>
      </c>
      <c r="I1165" s="7">
        <v>1.4401993751525899</v>
      </c>
      <c r="J1165" s="8">
        <v>8.7890461144318746</v>
      </c>
      <c r="K1165" s="9">
        <v>47.011131172740939</v>
      </c>
      <c r="L1165" s="8">
        <v>24.496523435929632</v>
      </c>
      <c r="M1165" s="8">
        <v>15.513667780846246</v>
      </c>
      <c r="N1165" s="10">
        <v>1.5790284916487611</v>
      </c>
      <c r="O1165" s="10" t="s">
        <v>2197</v>
      </c>
      <c r="P1165" s="14">
        <v>34.697441447584907</v>
      </c>
      <c r="Q1165" s="45">
        <v>1</v>
      </c>
      <c r="R1165" s="7">
        <v>3.4187156457630126</v>
      </c>
      <c r="S1165" s="7"/>
      <c r="T1165" s="7"/>
      <c r="U1165" s="35">
        <v>4055.1131882156305</v>
      </c>
    </row>
    <row r="1166" spans="1:21">
      <c r="A1166">
        <v>90</v>
      </c>
      <c r="B1166" t="s">
        <v>26</v>
      </c>
      <c r="C1166" t="s">
        <v>212</v>
      </c>
      <c r="D1166">
        <v>4</v>
      </c>
      <c r="E1166" s="6">
        <v>1311.134</v>
      </c>
      <c r="F1166">
        <v>2014</v>
      </c>
      <c r="G1166" s="6">
        <v>79.328000000000003</v>
      </c>
      <c r="H1166" s="6">
        <v>6.1651339530944824</v>
      </c>
      <c r="I1166" s="7">
        <v>15.5891027450562</v>
      </c>
      <c r="J1166" s="8">
        <v>10.049600428091543</v>
      </c>
      <c r="K1166" s="9">
        <v>68.981615099867454</v>
      </c>
      <c r="L1166" s="8">
        <v>46.467007363056148</v>
      </c>
      <c r="M1166" s="8">
        <v>29.662571150749855</v>
      </c>
      <c r="N1166" s="10">
        <v>1.5665198787692241</v>
      </c>
      <c r="O1166" s="10" t="s">
        <v>2198</v>
      </c>
      <c r="P1166" s="14">
        <v>34.422578222966926</v>
      </c>
      <c r="Q1166" s="45">
        <v>3</v>
      </c>
      <c r="R1166" s="7">
        <v>3.4187156457630126</v>
      </c>
      <c r="S1166" s="7"/>
      <c r="T1166" s="7"/>
      <c r="U1166" s="35">
        <v>49117.98844810186</v>
      </c>
    </row>
    <row r="1167" spans="1:21">
      <c r="A1167">
        <v>91</v>
      </c>
      <c r="B1167" t="s">
        <v>66</v>
      </c>
      <c r="C1167" t="s">
        <v>252</v>
      </c>
      <c r="D1167">
        <v>7</v>
      </c>
      <c r="E1167" s="6">
        <v>3774.2350000000001</v>
      </c>
      <c r="F1167">
        <v>2014</v>
      </c>
      <c r="G1167" s="6">
        <v>73.099000000000004</v>
      </c>
      <c r="H1167" s="6">
        <v>4.2875080108642578</v>
      </c>
      <c r="I1167" s="7">
        <v>4.6246967315673801</v>
      </c>
      <c r="J1167" s="8">
        <v>8.1719744858613179</v>
      </c>
      <c r="K1167" s="9">
        <v>51.688805585571899</v>
      </c>
      <c r="L1167" s="8">
        <v>29.174197848760592</v>
      </c>
      <c r="M1167" s="8">
        <v>18.698165137261036</v>
      </c>
      <c r="N1167" s="10">
        <v>1.560270627336759</v>
      </c>
      <c r="O1167" s="10" t="s">
        <v>2199</v>
      </c>
      <c r="P1167" s="14">
        <v>34.285257688970233</v>
      </c>
      <c r="Q1167" s="45">
        <v>2</v>
      </c>
      <c r="R1167" s="7">
        <v>3.4187156457630126</v>
      </c>
      <c r="S1167" s="7"/>
      <c r="T1167" s="7"/>
      <c r="U1167" s="35">
        <v>12254.645654952879</v>
      </c>
    </row>
    <row r="1168" spans="1:21">
      <c r="A1168">
        <v>92</v>
      </c>
      <c r="B1168" t="s">
        <v>136</v>
      </c>
      <c r="C1168" t="s">
        <v>322</v>
      </c>
      <c r="D1168">
        <v>7</v>
      </c>
      <c r="E1168" s="6">
        <v>7543.96</v>
      </c>
      <c r="F1168">
        <v>2014</v>
      </c>
      <c r="G1168" s="6">
        <v>75.722999999999999</v>
      </c>
      <c r="H1168" s="6">
        <v>5.1127285957336426</v>
      </c>
      <c r="I1168" s="7">
        <v>10.042370796203601</v>
      </c>
      <c r="J1168" s="8">
        <v>8.9971950707307027</v>
      </c>
      <c r="K1168" s="9">
        <v>58.951248472482348</v>
      </c>
      <c r="L1168" s="8">
        <v>36.436640735671041</v>
      </c>
      <c r="M1168" s="8">
        <v>24.115839201897259</v>
      </c>
      <c r="N1168" s="10">
        <v>1.5109007997036434</v>
      </c>
      <c r="O1168" s="10" t="s">
        <v>2200</v>
      </c>
      <c r="P1168" s="14">
        <v>33.200409180765845</v>
      </c>
      <c r="Q1168" s="45">
        <v>3</v>
      </c>
      <c r="R1168" s="7">
        <v>3.4187156457630126</v>
      </c>
      <c r="S1168" s="7"/>
      <c r="T1168" s="7"/>
      <c r="U1168" s="35">
        <v>15226.348654177596</v>
      </c>
    </row>
    <row r="1169" spans="1:21">
      <c r="A1169">
        <v>93</v>
      </c>
      <c r="B1169" t="s">
        <v>53</v>
      </c>
      <c r="C1169" t="s">
        <v>239</v>
      </c>
      <c r="D1169">
        <v>3</v>
      </c>
      <c r="E1169" s="6">
        <v>1176.9949999999999</v>
      </c>
      <c r="F1169">
        <v>2014</v>
      </c>
      <c r="G1169" s="6">
        <v>80.771000000000001</v>
      </c>
      <c r="H1169" s="6">
        <v>5.6271238327026367</v>
      </c>
      <c r="I1169" s="7">
        <v>15.224302291870099</v>
      </c>
      <c r="J1169" s="8">
        <v>9.5115903076996968</v>
      </c>
      <c r="K1169" s="9">
        <v>66.476271714893301</v>
      </c>
      <c r="L1169" s="8">
        <v>43.961663978081994</v>
      </c>
      <c r="M1169" s="8">
        <v>29.297770697563756</v>
      </c>
      <c r="N1169" s="10">
        <v>1.5005122550753531</v>
      </c>
      <c r="O1169" s="10" t="s">
        <v>2201</v>
      </c>
      <c r="P1169" s="14">
        <v>32.972132160514391</v>
      </c>
      <c r="Q1169" s="45">
        <v>3</v>
      </c>
      <c r="R1169" s="7">
        <v>3.4187156457630126</v>
      </c>
      <c r="S1169" s="7"/>
      <c r="T1169" s="7"/>
      <c r="U1169" s="35">
        <v>33235.2578125</v>
      </c>
    </row>
    <row r="1170" spans="1:21">
      <c r="A1170">
        <v>94</v>
      </c>
      <c r="B1170" t="s">
        <v>36</v>
      </c>
      <c r="C1170" t="s">
        <v>222</v>
      </c>
      <c r="D1170">
        <v>7</v>
      </c>
      <c r="E1170" s="6">
        <v>7372.1409999999996</v>
      </c>
      <c r="F1170">
        <v>2014</v>
      </c>
      <c r="G1170" s="6">
        <v>74.481999999999999</v>
      </c>
      <c r="H1170" s="6">
        <v>4.4384398460388184</v>
      </c>
      <c r="I1170" s="7">
        <v>6.6916089057922399</v>
      </c>
      <c r="J1170" s="8">
        <v>8.3229063210358785</v>
      </c>
      <c r="K1170" s="9">
        <v>53.639459762444325</v>
      </c>
      <c r="L1170" s="8">
        <v>31.124852025633018</v>
      </c>
      <c r="M1170" s="8">
        <v>20.765077311485896</v>
      </c>
      <c r="N1170" s="10">
        <v>1.498903739135937</v>
      </c>
      <c r="O1170" s="10" t="s">
        <v>2202</v>
      </c>
      <c r="P1170" s="14">
        <v>32.936786764328971</v>
      </c>
      <c r="Q1170" s="45">
        <v>2</v>
      </c>
      <c r="R1170" s="7">
        <v>3.4187156457630126</v>
      </c>
      <c r="S1170" s="7"/>
      <c r="T1170" s="7"/>
      <c r="U1170" s="35">
        <v>19202.831689477152</v>
      </c>
    </row>
    <row r="1171" spans="1:21">
      <c r="A1171">
        <v>95</v>
      </c>
      <c r="B1171" t="s">
        <v>39</v>
      </c>
      <c r="C1171" t="s">
        <v>225</v>
      </c>
      <c r="D1171">
        <v>8</v>
      </c>
      <c r="E1171" s="6">
        <v>15210.816999999999</v>
      </c>
      <c r="F1171">
        <v>2014</v>
      </c>
      <c r="G1171" s="6">
        <v>69.736000000000004</v>
      </c>
      <c r="H1171" s="6">
        <v>3.883305549621582</v>
      </c>
      <c r="I1171" s="7">
        <v>2.1971385478973402</v>
      </c>
      <c r="J1171" s="8">
        <v>7.7677720246186421</v>
      </c>
      <c r="K1171" s="9">
        <v>46.871792550008799</v>
      </c>
      <c r="L1171" s="8">
        <v>24.357184813197492</v>
      </c>
      <c r="M1171" s="8">
        <v>16.270606953590995</v>
      </c>
      <c r="N1171" s="10">
        <v>1.4970052981226833</v>
      </c>
      <c r="O1171" s="10" t="s">
        <v>2203</v>
      </c>
      <c r="P1171" s="14">
        <v>32.895070578555597</v>
      </c>
      <c r="Q1171" s="45">
        <v>1</v>
      </c>
      <c r="R1171" s="7">
        <v>3.4187156457630126</v>
      </c>
      <c r="S1171" s="7"/>
      <c r="T1171" s="7"/>
      <c r="U1171" s="35">
        <v>3378.364590513128</v>
      </c>
    </row>
    <row r="1172" spans="1:21">
      <c r="A1172">
        <v>96</v>
      </c>
      <c r="B1172" t="s">
        <v>104</v>
      </c>
      <c r="C1172" t="s">
        <v>290</v>
      </c>
      <c r="D1172">
        <v>5</v>
      </c>
      <c r="E1172" s="6">
        <v>3843.174</v>
      </c>
      <c r="F1172">
        <v>2014</v>
      </c>
      <c r="G1172" s="6">
        <v>64.155000000000001</v>
      </c>
      <c r="H1172" s="6">
        <v>4.4828052520751953</v>
      </c>
      <c r="I1172" s="7">
        <v>1.9245191812515301</v>
      </c>
      <c r="J1172" s="8">
        <v>8.3672717270722554</v>
      </c>
      <c r="K1172" s="9">
        <v>46.448579953040962</v>
      </c>
      <c r="L1172" s="8">
        <v>23.933972216229655</v>
      </c>
      <c r="M1172" s="8">
        <v>15.997987586945186</v>
      </c>
      <c r="N1172" s="10">
        <v>1.496061431861621</v>
      </c>
      <c r="O1172" s="10" t="s">
        <v>2204</v>
      </c>
      <c r="P1172" s="14">
        <v>32.874330139418007</v>
      </c>
      <c r="Q1172" s="45">
        <v>1</v>
      </c>
      <c r="R1172" s="7">
        <v>3.4187156457630126</v>
      </c>
      <c r="S1172" s="7"/>
      <c r="T1172" s="7"/>
      <c r="U1172" s="35">
        <v>5020.1368040475027</v>
      </c>
    </row>
    <row r="1173" spans="1:21">
      <c r="A1173">
        <v>97</v>
      </c>
      <c r="B1173" t="s">
        <v>100</v>
      </c>
      <c r="C1173" t="s">
        <v>286</v>
      </c>
      <c r="D1173">
        <v>5</v>
      </c>
      <c r="E1173" s="6">
        <v>16477.966</v>
      </c>
      <c r="F1173">
        <v>2014</v>
      </c>
      <c r="G1173" s="6">
        <v>60.899000000000001</v>
      </c>
      <c r="H1173" s="6">
        <v>4.5630803108215332</v>
      </c>
      <c r="I1173" s="7">
        <v>0.707422316074371</v>
      </c>
      <c r="J1173" s="8">
        <v>8.4475467858185933</v>
      </c>
      <c r="K1173" s="9">
        <v>44.514225948930608</v>
      </c>
      <c r="L1173" s="8">
        <v>21.999618212119302</v>
      </c>
      <c r="M1173" s="8">
        <v>14.780890721768028</v>
      </c>
      <c r="N1173" s="10">
        <v>1.4883824409661692</v>
      </c>
      <c r="O1173" s="10" t="s">
        <v>2205</v>
      </c>
      <c r="P1173" s="14">
        <v>32.70559262873936</v>
      </c>
      <c r="Q1173" s="45">
        <v>1</v>
      </c>
      <c r="R1173" s="7">
        <v>3.4187156457630126</v>
      </c>
      <c r="S1173" s="7"/>
      <c r="T1173" s="7"/>
      <c r="U1173" s="35">
        <v>1440.5837473280001</v>
      </c>
    </row>
    <row r="1174" spans="1:21">
      <c r="A1174">
        <v>98</v>
      </c>
      <c r="B1174" t="s">
        <v>167</v>
      </c>
      <c r="C1174" t="s">
        <v>353</v>
      </c>
      <c r="D1174">
        <v>4</v>
      </c>
      <c r="E1174" s="6">
        <v>27753.304</v>
      </c>
      <c r="F1174">
        <v>2014</v>
      </c>
      <c r="G1174" s="6">
        <v>67.384</v>
      </c>
      <c r="H1174" s="6">
        <v>3.9679579734802246</v>
      </c>
      <c r="I1174" s="7">
        <v>1.64194560050964</v>
      </c>
      <c r="J1174" s="8">
        <v>7.8524244484772847</v>
      </c>
      <c r="K1174" s="9">
        <v>45.784514480173542</v>
      </c>
      <c r="L1174" s="8">
        <v>23.269906743362235</v>
      </c>
      <c r="M1174" s="8">
        <v>15.715414006203297</v>
      </c>
      <c r="N1174" s="10">
        <v>1.4807059320344329</v>
      </c>
      <c r="O1174" s="10" t="s">
        <v>2206</v>
      </c>
      <c r="P1174" s="14">
        <v>32.53690965652607</v>
      </c>
      <c r="Q1174" s="45">
        <v>1</v>
      </c>
      <c r="R1174" s="7">
        <v>3.4187156457630126</v>
      </c>
      <c r="S1174" s="7"/>
      <c r="T1174" s="7"/>
      <c r="U1174" s="35" t="s">
        <v>693</v>
      </c>
    </row>
    <row r="1175" spans="1:21">
      <c r="A1175">
        <v>99</v>
      </c>
      <c r="B1175" t="s">
        <v>145</v>
      </c>
      <c r="C1175" t="s">
        <v>331</v>
      </c>
      <c r="D1175">
        <v>5</v>
      </c>
      <c r="E1175" s="6">
        <v>37003.245000000003</v>
      </c>
      <c r="F1175">
        <v>2014</v>
      </c>
      <c r="G1175" s="6">
        <v>64.269000000000005</v>
      </c>
      <c r="H1175" s="6">
        <v>4.1386728286743164</v>
      </c>
      <c r="I1175" s="7">
        <v>0.89294928312301602</v>
      </c>
      <c r="J1175" s="8">
        <v>8.0231393036713765</v>
      </c>
      <c r="K1175" s="9">
        <v>44.617366634619849</v>
      </c>
      <c r="L1175" s="8">
        <v>22.102758897808542</v>
      </c>
      <c r="M1175" s="8">
        <v>14.966417688816673</v>
      </c>
      <c r="N1175" s="10">
        <v>1.4768236031742148</v>
      </c>
      <c r="O1175" s="10" t="s">
        <v>2207</v>
      </c>
      <c r="P1175" s="14">
        <v>32.451599683324112</v>
      </c>
      <c r="Q1175" s="45">
        <v>1</v>
      </c>
      <c r="R1175" s="7">
        <v>3.4187156457630126</v>
      </c>
      <c r="S1175" s="7"/>
      <c r="T1175" s="7"/>
      <c r="U1175" s="35">
        <v>4776.6201171875</v>
      </c>
    </row>
    <row r="1176" spans="1:21">
      <c r="A1176">
        <v>100</v>
      </c>
      <c r="B1176" t="s">
        <v>132</v>
      </c>
      <c r="C1176" t="s">
        <v>318</v>
      </c>
      <c r="D1176">
        <v>7</v>
      </c>
      <c r="E1176" s="6">
        <v>144285.07</v>
      </c>
      <c r="F1176">
        <v>2014</v>
      </c>
      <c r="G1176" s="6">
        <v>71.566000000000003</v>
      </c>
      <c r="H1176" s="6">
        <v>6.0369768142700195</v>
      </c>
      <c r="I1176" s="7">
        <v>12.6636657714844</v>
      </c>
      <c r="J1176" s="8">
        <v>9.9214432892670796</v>
      </c>
      <c r="K1176" s="9">
        <v>61.438366067356853</v>
      </c>
      <c r="L1176" s="8">
        <v>38.923758330545546</v>
      </c>
      <c r="M1176" s="8">
        <v>26.737134177178056</v>
      </c>
      <c r="N1176" s="10">
        <v>1.4557939557998552</v>
      </c>
      <c r="O1176" s="10" t="s">
        <v>2208</v>
      </c>
      <c r="P1176" s="14">
        <v>31.989495951634439</v>
      </c>
      <c r="Q1176" s="45">
        <v>3</v>
      </c>
      <c r="R1176" s="7">
        <v>3.4187156457630126</v>
      </c>
      <c r="S1176" s="7"/>
      <c r="T1176" s="7"/>
      <c r="U1176" s="35">
        <v>26057.15625</v>
      </c>
    </row>
    <row r="1177" spans="1:21">
      <c r="A1177">
        <v>101</v>
      </c>
      <c r="B1177" t="s">
        <v>161</v>
      </c>
      <c r="C1177" t="s">
        <v>347</v>
      </c>
      <c r="D1177">
        <v>2</v>
      </c>
      <c r="E1177" s="6">
        <v>322033.96399999998</v>
      </c>
      <c r="F1177">
        <v>2014</v>
      </c>
      <c r="G1177" s="6">
        <v>79.016999999999996</v>
      </c>
      <c r="H1177" s="6">
        <v>7.1511144638061523</v>
      </c>
      <c r="I1177" s="7">
        <v>22.634742736816399</v>
      </c>
      <c r="J1177" s="8">
        <v>11.035580938803212</v>
      </c>
      <c r="K1177" s="9">
        <v>75.452528183831348</v>
      </c>
      <c r="L1177" s="8">
        <v>52.937920447020041</v>
      </c>
      <c r="M1177" s="8">
        <v>36.708211142510052</v>
      </c>
      <c r="N1177" s="10">
        <v>1.4421274913534299</v>
      </c>
      <c r="O1177" s="10" t="s">
        <v>2209</v>
      </c>
      <c r="P1177" s="14">
        <v>31.689190192470964</v>
      </c>
      <c r="Q1177" s="45">
        <v>3</v>
      </c>
      <c r="R1177" s="7">
        <v>3.4187156457630126</v>
      </c>
      <c r="S1177" s="7"/>
      <c r="T1177" s="7"/>
      <c r="U1177" s="35">
        <v>57301.600424339777</v>
      </c>
    </row>
    <row r="1178" spans="1:21">
      <c r="A1178">
        <v>102</v>
      </c>
      <c r="B1178" t="s">
        <v>95</v>
      </c>
      <c r="C1178" t="s">
        <v>281</v>
      </c>
      <c r="D1178">
        <v>5</v>
      </c>
      <c r="E1178" s="6">
        <v>4519.3980000000001</v>
      </c>
      <c r="F1178">
        <v>2014</v>
      </c>
      <c r="G1178" s="6">
        <v>59.121000000000002</v>
      </c>
      <c r="H1178" s="6">
        <v>4.5714192390441895</v>
      </c>
      <c r="I1178" s="7">
        <v>0.473140388727188</v>
      </c>
      <c r="J1178" s="8">
        <v>8.4558857140412496</v>
      </c>
      <c r="K1178" s="9">
        <v>43.257252814493647</v>
      </c>
      <c r="L1178" s="8">
        <v>20.74264507768234</v>
      </c>
      <c r="M1178" s="8">
        <v>14.546608794420845</v>
      </c>
      <c r="N1178" s="10">
        <v>1.4259436938757781</v>
      </c>
      <c r="O1178" s="10" t="s">
        <v>2210</v>
      </c>
      <c r="P1178" s="14">
        <v>31.33356876553011</v>
      </c>
      <c r="Q1178" s="45">
        <v>1</v>
      </c>
      <c r="R1178" s="7">
        <v>3.4187156457630126</v>
      </c>
      <c r="S1178" s="7"/>
      <c r="T1178" s="7"/>
      <c r="U1178" s="35">
        <v>1613.8654797949885</v>
      </c>
    </row>
    <row r="1179" spans="1:21">
      <c r="A1179">
        <v>103</v>
      </c>
      <c r="B1179" t="s">
        <v>60</v>
      </c>
      <c r="C1179" t="s">
        <v>246</v>
      </c>
      <c r="D1179">
        <v>7</v>
      </c>
      <c r="E1179" s="6">
        <v>1314.5260000000001</v>
      </c>
      <c r="F1179">
        <v>2014</v>
      </c>
      <c r="G1179" s="6">
        <v>77.141000000000005</v>
      </c>
      <c r="H1179" s="6">
        <v>5.5559825897216797</v>
      </c>
      <c r="I1179" s="7">
        <v>14.6890716552734</v>
      </c>
      <c r="J1179" s="8">
        <v>9.4404490647187398</v>
      </c>
      <c r="K1179" s="9">
        <v>63.013844465967239</v>
      </c>
      <c r="L1179" s="8">
        <v>40.499236729155932</v>
      </c>
      <c r="M1179" s="8">
        <v>28.762540060967055</v>
      </c>
      <c r="N1179" s="10">
        <v>1.4080549438022849</v>
      </c>
      <c r="O1179" s="10" t="s">
        <v>2211</v>
      </c>
      <c r="P1179" s="14">
        <v>30.940482851293435</v>
      </c>
      <c r="Q1179" s="45">
        <v>3</v>
      </c>
      <c r="R1179" s="7">
        <v>3.4187156457630126</v>
      </c>
      <c r="S1179" s="7"/>
      <c r="T1179" s="7"/>
      <c r="U1179" s="35">
        <v>30494.096303197297</v>
      </c>
    </row>
    <row r="1180" spans="1:21">
      <c r="A1180">
        <v>104</v>
      </c>
      <c r="B1180" t="s">
        <v>158</v>
      </c>
      <c r="C1180" t="s">
        <v>344</v>
      </c>
      <c r="D1180">
        <v>7</v>
      </c>
      <c r="E1180" s="6">
        <v>45148.074999999997</v>
      </c>
      <c r="F1180">
        <v>2014</v>
      </c>
      <c r="G1180" s="6">
        <v>72.590999999999994</v>
      </c>
      <c r="H1180" s="6">
        <v>4.2973299026489258</v>
      </c>
      <c r="I1180" s="7">
        <v>6.7319297790527299</v>
      </c>
      <c r="J1180" s="8">
        <v>8.1817963776459859</v>
      </c>
      <c r="K1180" s="9">
        <v>51.391288305428077</v>
      </c>
      <c r="L1180" s="8">
        <v>28.87668056861677</v>
      </c>
      <c r="M1180" s="8">
        <v>20.805398184746387</v>
      </c>
      <c r="N1180" s="10">
        <v>1.387941740513666</v>
      </c>
      <c r="O1180" s="10" t="s">
        <v>2212</v>
      </c>
      <c r="P1180" s="14">
        <v>30.498516986129388</v>
      </c>
      <c r="Q1180" s="45">
        <v>2</v>
      </c>
      <c r="R1180" s="7">
        <v>3.4187156457630126</v>
      </c>
      <c r="S1180" s="7"/>
      <c r="T1180" s="7"/>
      <c r="U1180" s="35">
        <v>12385.8134765625</v>
      </c>
    </row>
    <row r="1181" spans="1:21">
      <c r="A1181">
        <v>105</v>
      </c>
      <c r="B1181" t="s">
        <v>79</v>
      </c>
      <c r="C1181" t="s">
        <v>265</v>
      </c>
      <c r="D1181">
        <v>4</v>
      </c>
      <c r="E1181" s="6">
        <v>79961.672000000006</v>
      </c>
      <c r="F1181">
        <v>2014</v>
      </c>
      <c r="G1181" s="6">
        <v>74.781999999999996</v>
      </c>
      <c r="H1181" s="6">
        <v>4.6822242736816406</v>
      </c>
      <c r="I1181" s="7">
        <v>9.72479343414307</v>
      </c>
      <c r="J1181" s="8">
        <v>8.5666907486787007</v>
      </c>
      <c r="K1181" s="9">
        <v>55.432979738286981</v>
      </c>
      <c r="L1181" s="8">
        <v>32.918372001475674</v>
      </c>
      <c r="M1181" s="8">
        <v>23.798261839836726</v>
      </c>
      <c r="N1181" s="10">
        <v>1.3832258936815496</v>
      </c>
      <c r="O1181" s="10" t="s">
        <v>2213</v>
      </c>
      <c r="P1181" s="14">
        <v>30.394891357967172</v>
      </c>
      <c r="Q1181" s="45">
        <v>3</v>
      </c>
      <c r="R1181" s="7">
        <v>3.4187156457630126</v>
      </c>
      <c r="S1181" s="7"/>
      <c r="T1181" s="7"/>
      <c r="U1181" s="35">
        <v>14538.52186968621</v>
      </c>
    </row>
    <row r="1182" spans="1:21">
      <c r="A1182">
        <v>106</v>
      </c>
      <c r="B1182" t="s">
        <v>80</v>
      </c>
      <c r="C1182" t="s">
        <v>266</v>
      </c>
      <c r="D1182">
        <v>4</v>
      </c>
      <c r="E1182" s="6">
        <v>36746.487999999998</v>
      </c>
      <c r="F1182">
        <v>2014</v>
      </c>
      <c r="G1182" s="6">
        <v>68.914000000000001</v>
      </c>
      <c r="H1182" s="6">
        <v>4.5415024757385254</v>
      </c>
      <c r="I1182" s="7">
        <v>6.53997898101807</v>
      </c>
      <c r="J1182" s="8">
        <v>8.4259689507355855</v>
      </c>
      <c r="K1182" s="9">
        <v>50.244134769609708</v>
      </c>
      <c r="L1182" s="8">
        <v>27.729527032798401</v>
      </c>
      <c r="M1182" s="8">
        <v>20.613447386711726</v>
      </c>
      <c r="N1182" s="10">
        <v>1.3452154078154823</v>
      </c>
      <c r="O1182" s="10" t="s">
        <v>2214</v>
      </c>
      <c r="P1182" s="14">
        <v>29.559652086030404</v>
      </c>
      <c r="Q1182" s="45">
        <v>2</v>
      </c>
      <c r="R1182" s="7">
        <v>3.4187156457630126</v>
      </c>
      <c r="S1182" s="7"/>
      <c r="T1182" s="7"/>
      <c r="U1182" s="35">
        <v>9194.86407751355</v>
      </c>
    </row>
    <row r="1183" spans="1:21">
      <c r="A1183">
        <v>107</v>
      </c>
      <c r="B1183" t="s">
        <v>133</v>
      </c>
      <c r="C1183" t="s">
        <v>319</v>
      </c>
      <c r="D1183">
        <v>5</v>
      </c>
      <c r="E1183" s="6">
        <v>11368.450999999999</v>
      </c>
      <c r="F1183">
        <v>2014</v>
      </c>
      <c r="G1183" s="6">
        <v>64.94</v>
      </c>
      <c r="H1183" s="6">
        <v>3.5956783294677734</v>
      </c>
      <c r="I1183" s="7">
        <v>0.63036370277404796</v>
      </c>
      <c r="J1183" s="8">
        <v>7.4801448044648335</v>
      </c>
      <c r="K1183" s="9">
        <v>42.032028351152114</v>
      </c>
      <c r="L1183" s="8">
        <v>19.517420614340807</v>
      </c>
      <c r="M1183" s="8">
        <v>14.703832108467704</v>
      </c>
      <c r="N1183" s="10">
        <v>1.3273696591721169</v>
      </c>
      <c r="O1183" s="10" t="s">
        <v>2215</v>
      </c>
      <c r="P1183" s="14">
        <v>29.167511081661988</v>
      </c>
      <c r="Q1183" s="45">
        <v>1</v>
      </c>
      <c r="R1183" s="7">
        <v>3.4187156457630126</v>
      </c>
      <c r="S1183" s="7"/>
      <c r="T1183" s="7"/>
      <c r="U1183" s="35">
        <v>1736.2080256569641</v>
      </c>
    </row>
    <row r="1184" spans="1:21">
      <c r="A1184">
        <v>108</v>
      </c>
      <c r="B1184" t="s">
        <v>138</v>
      </c>
      <c r="C1184" t="s">
        <v>324</v>
      </c>
      <c r="D1184">
        <v>8</v>
      </c>
      <c r="E1184" s="6">
        <v>5570.5020000000004</v>
      </c>
      <c r="F1184">
        <v>2014</v>
      </c>
      <c r="G1184" s="6">
        <v>82.652000000000001</v>
      </c>
      <c r="H1184" s="6">
        <v>7.0623645782470703</v>
      </c>
      <c r="I1184" s="7">
        <v>27.954591751098601</v>
      </c>
      <c r="J1184" s="8">
        <v>10.94683105324413</v>
      </c>
      <c r="K1184" s="9">
        <v>78.28883696576753</v>
      </c>
      <c r="L1184" s="8">
        <v>55.774229228956223</v>
      </c>
      <c r="M1184" s="8">
        <v>42.028060156792257</v>
      </c>
      <c r="N1184" s="10">
        <v>1.3270712238652398</v>
      </c>
      <c r="O1184" s="10" t="s">
        <v>2216</v>
      </c>
      <c r="P1184" s="14">
        <v>29.160953288917256</v>
      </c>
      <c r="Q1184" s="45">
        <v>3</v>
      </c>
      <c r="R1184" s="7">
        <v>3.4187156457630126</v>
      </c>
      <c r="S1184" s="7"/>
      <c r="T1184" s="7"/>
      <c r="U1184" s="35">
        <v>87702.521984435924</v>
      </c>
    </row>
    <row r="1185" spans="1:21">
      <c r="A1185">
        <v>109</v>
      </c>
      <c r="B1185" t="s">
        <v>48</v>
      </c>
      <c r="C1185" t="s">
        <v>234</v>
      </c>
      <c r="D1185">
        <v>5</v>
      </c>
      <c r="E1185" s="6">
        <v>4944.8609999999999</v>
      </c>
      <c r="F1185">
        <v>2014</v>
      </c>
      <c r="G1185" s="6">
        <v>62.95</v>
      </c>
      <c r="H1185" s="6">
        <v>4.0560126304626465</v>
      </c>
      <c r="I1185" s="7">
        <v>1.7541974782943699</v>
      </c>
      <c r="J1185" s="8">
        <v>7.9404791054597066</v>
      </c>
      <c r="K1185" s="9">
        <v>43.251432956189909</v>
      </c>
      <c r="L1185" s="8">
        <v>20.736825219378602</v>
      </c>
      <c r="M1185" s="8">
        <v>15.827665883988026</v>
      </c>
      <c r="N1185" s="10">
        <v>1.3101631896562147</v>
      </c>
      <c r="O1185" s="10" t="s">
        <v>2217</v>
      </c>
      <c r="P1185" s="14">
        <v>28.789417543954961</v>
      </c>
      <c r="Q1185" s="45">
        <v>1</v>
      </c>
      <c r="R1185" s="7">
        <v>3.4187156457630126</v>
      </c>
      <c r="S1185" s="7"/>
      <c r="T1185" s="7"/>
      <c r="U1185" s="35">
        <v>5319.3872487978851</v>
      </c>
    </row>
    <row r="1186" spans="1:21">
      <c r="A1186">
        <v>110</v>
      </c>
      <c r="B1186" t="s">
        <v>49</v>
      </c>
      <c r="C1186" t="s">
        <v>235</v>
      </c>
      <c r="D1186">
        <v>5</v>
      </c>
      <c r="E1186" s="6">
        <v>76035.588000000003</v>
      </c>
      <c r="F1186">
        <v>2014</v>
      </c>
      <c r="G1186" s="6">
        <v>58.295999999999999</v>
      </c>
      <c r="H1186" s="6">
        <v>4.4142999649047852</v>
      </c>
      <c r="I1186" s="7">
        <v>0.73945397138595603</v>
      </c>
      <c r="J1186" s="8">
        <v>8.2987664399018453</v>
      </c>
      <c r="K1186" s="9">
        <v>41.86107311603196</v>
      </c>
      <c r="L1186" s="8">
        <v>19.346465379220653</v>
      </c>
      <c r="M1186" s="8">
        <v>14.812922377079612</v>
      </c>
      <c r="N1186" s="10">
        <v>1.306053247747784</v>
      </c>
      <c r="O1186" s="10" t="s">
        <v>2218</v>
      </c>
      <c r="P1186" s="14">
        <v>28.699106020461269</v>
      </c>
      <c r="Q1186" s="45">
        <v>1</v>
      </c>
      <c r="R1186" s="7">
        <v>3.4187156457630126</v>
      </c>
      <c r="S1186" s="7"/>
      <c r="T1186" s="7"/>
      <c r="U1186" s="35">
        <v>999.07213354300632</v>
      </c>
    </row>
    <row r="1187" spans="1:21">
      <c r="A1187">
        <v>111</v>
      </c>
      <c r="B1187" t="s">
        <v>118</v>
      </c>
      <c r="C1187" t="s">
        <v>304</v>
      </c>
      <c r="D1187">
        <v>5</v>
      </c>
      <c r="E1187" s="6">
        <v>19372.013999999999</v>
      </c>
      <c r="F1187">
        <v>2014</v>
      </c>
      <c r="G1187" s="6">
        <v>60.786000000000001</v>
      </c>
      <c r="H1187" s="6">
        <v>4.180943489074707</v>
      </c>
      <c r="I1187" s="7">
        <v>1.17836618423462</v>
      </c>
      <c r="J1187" s="8">
        <v>8.0654099640717671</v>
      </c>
      <c r="K1187" s="9">
        <v>42.421700356649069</v>
      </c>
      <c r="L1187" s="8">
        <v>19.907092619837762</v>
      </c>
      <c r="M1187" s="8">
        <v>15.251834589928276</v>
      </c>
      <c r="N1187" s="10">
        <v>1.3052261026344751</v>
      </c>
      <c r="O1187" s="10" t="s">
        <v>2219</v>
      </c>
      <c r="P1187" s="14">
        <v>28.68093040216845</v>
      </c>
      <c r="Q1187" s="45">
        <v>1</v>
      </c>
      <c r="R1187" s="7">
        <v>3.4187156457630126</v>
      </c>
      <c r="S1187" s="7"/>
      <c r="T1187" s="7"/>
      <c r="U1187" s="35">
        <v>1119.137212007585</v>
      </c>
    </row>
    <row r="1188" spans="1:21">
      <c r="A1188">
        <v>112</v>
      </c>
      <c r="B1188" t="s">
        <v>72</v>
      </c>
      <c r="C1188" t="s">
        <v>258</v>
      </c>
      <c r="D1188">
        <v>1</v>
      </c>
      <c r="E1188" s="6">
        <v>10412.74</v>
      </c>
      <c r="F1188">
        <v>2014</v>
      </c>
      <c r="G1188" s="6">
        <v>62.987000000000002</v>
      </c>
      <c r="H1188" s="6">
        <v>3.8887784481048584</v>
      </c>
      <c r="I1188" s="7">
        <v>1.2469468116760201</v>
      </c>
      <c r="J1188" s="8">
        <v>7.7732449231019185</v>
      </c>
      <c r="K1188" s="9">
        <v>42.365402281288773</v>
      </c>
      <c r="L1188" s="8">
        <v>19.850794544477466</v>
      </c>
      <c r="M1188" s="8">
        <v>15.320415217369677</v>
      </c>
      <c r="N1188" s="10">
        <v>1.2957086516801075</v>
      </c>
      <c r="O1188" s="10" t="s">
        <v>2220</v>
      </c>
      <c r="P1188" s="14">
        <v>28.471794722245022</v>
      </c>
      <c r="Q1188" s="45">
        <v>1</v>
      </c>
      <c r="R1188" s="7">
        <v>3.4187156457630126</v>
      </c>
      <c r="S1188" s="7"/>
      <c r="T1188" s="7"/>
      <c r="U1188" s="35">
        <v>3154.6839981764829</v>
      </c>
    </row>
    <row r="1189" spans="1:21">
      <c r="A1189">
        <v>113</v>
      </c>
      <c r="B1189" t="s">
        <v>68</v>
      </c>
      <c r="C1189" t="s">
        <v>254</v>
      </c>
      <c r="D1189">
        <v>5</v>
      </c>
      <c r="E1189" s="6">
        <v>28196.358</v>
      </c>
      <c r="F1189">
        <v>2014</v>
      </c>
      <c r="G1189" s="6">
        <v>63.045000000000002</v>
      </c>
      <c r="H1189" s="6">
        <v>3.8603510856628418</v>
      </c>
      <c r="I1189" s="7">
        <v>1.32989513874054</v>
      </c>
      <c r="J1189" s="8">
        <v>7.7448175606599019</v>
      </c>
      <c r="K1189" s="9">
        <v>42.249337155648043</v>
      </c>
      <c r="L1189" s="8">
        <v>19.734729418836736</v>
      </c>
      <c r="M1189" s="8">
        <v>15.403363544434196</v>
      </c>
      <c r="N1189" s="10">
        <v>1.2811961077142546</v>
      </c>
      <c r="O1189" s="10" t="s">
        <v>2221</v>
      </c>
      <c r="P1189" s="14">
        <v>28.152897281715056</v>
      </c>
      <c r="Q1189" s="45">
        <v>1</v>
      </c>
      <c r="R1189" s="7">
        <v>3.4187156457630126</v>
      </c>
      <c r="S1189" s="7"/>
      <c r="T1189" s="7"/>
      <c r="U1189" s="35">
        <v>4628.9014133214459</v>
      </c>
    </row>
    <row r="1190" spans="1:21">
      <c r="A1190">
        <v>114</v>
      </c>
      <c r="B1190" t="s">
        <v>99</v>
      </c>
      <c r="C1190" t="s">
        <v>285</v>
      </c>
      <c r="D1190">
        <v>5</v>
      </c>
      <c r="E1190" s="6">
        <v>24215.975999999999</v>
      </c>
      <c r="F1190">
        <v>2014</v>
      </c>
      <c r="G1190" s="6">
        <v>64.254999999999995</v>
      </c>
      <c r="H1190" s="6">
        <v>3.6756269931793213</v>
      </c>
      <c r="I1190" s="7">
        <v>1.2099746465682999</v>
      </c>
      <c r="J1190" s="8">
        <v>7.5600934681763814</v>
      </c>
      <c r="K1190" s="9">
        <v>42.033170714408797</v>
      </c>
      <c r="L1190" s="8">
        <v>19.51856297759749</v>
      </c>
      <c r="M1190" s="8">
        <v>15.283443052261957</v>
      </c>
      <c r="N1190" s="10">
        <v>1.2771050941108937</v>
      </c>
      <c r="O1190" s="10" t="s">
        <v>2222</v>
      </c>
      <c r="P1190" s="14">
        <v>28.063001687231086</v>
      </c>
      <c r="Q1190" s="45">
        <v>1</v>
      </c>
      <c r="R1190" s="7">
        <v>3.4187156457630126</v>
      </c>
      <c r="S1190" s="7"/>
      <c r="T1190" s="7"/>
      <c r="U1190" s="35">
        <v>1500.9105946867544</v>
      </c>
    </row>
    <row r="1191" spans="1:21">
      <c r="A1191">
        <v>115</v>
      </c>
      <c r="B1191" t="s">
        <v>87</v>
      </c>
      <c r="C1191" t="s">
        <v>273</v>
      </c>
      <c r="D1191">
        <v>7</v>
      </c>
      <c r="E1191" s="6">
        <v>17592.297999999999</v>
      </c>
      <c r="F1191">
        <v>2014</v>
      </c>
      <c r="G1191" s="6">
        <v>70.332999999999998</v>
      </c>
      <c r="H1191" s="6">
        <v>5.970097541809082</v>
      </c>
      <c r="I1191" s="7">
        <v>15.285813331604</v>
      </c>
      <c r="J1191" s="8">
        <v>9.8545640168061421</v>
      </c>
      <c r="K1191" s="9">
        <v>59.972840138898256</v>
      </c>
      <c r="L1191" s="8">
        <v>37.458232402086949</v>
      </c>
      <c r="M1191" s="8">
        <v>29.359281737297657</v>
      </c>
      <c r="N1191" s="10">
        <v>1.2758565668348927</v>
      </c>
      <c r="O1191" s="10" t="s">
        <v>2223</v>
      </c>
      <c r="P1191" s="14">
        <v>28.035566652154852</v>
      </c>
      <c r="Q1191" s="45">
        <v>3</v>
      </c>
      <c r="R1191" s="7">
        <v>3.4187156457630126</v>
      </c>
      <c r="S1191" s="7"/>
      <c r="T1191" s="7"/>
      <c r="U1191" s="35">
        <v>24355.756118888734</v>
      </c>
    </row>
    <row r="1192" spans="1:21">
      <c r="A1192">
        <v>116</v>
      </c>
      <c r="B1192" t="s">
        <v>168</v>
      </c>
      <c r="C1192" t="s">
        <v>354</v>
      </c>
      <c r="D1192">
        <v>5</v>
      </c>
      <c r="E1192" s="6">
        <v>15737.793</v>
      </c>
      <c r="F1192">
        <v>2014</v>
      </c>
      <c r="G1192" s="6">
        <v>60.698999999999998</v>
      </c>
      <c r="H1192" s="6">
        <v>4.3458371162414551</v>
      </c>
      <c r="I1192" s="7">
        <v>2.2315244674682599</v>
      </c>
      <c r="J1192" s="8">
        <v>8.2303035912385152</v>
      </c>
      <c r="K1192" s="9">
        <v>43.227035269628914</v>
      </c>
      <c r="L1192" s="8">
        <v>20.712427532817607</v>
      </c>
      <c r="M1192" s="8">
        <v>16.304992873161915</v>
      </c>
      <c r="N1192" s="10">
        <v>1.2703119648037595</v>
      </c>
      <c r="O1192" s="10" t="s">
        <v>2224</v>
      </c>
      <c r="P1192" s="14">
        <v>27.913730025809674</v>
      </c>
      <c r="Q1192" s="45">
        <v>1</v>
      </c>
      <c r="R1192" s="7">
        <v>3.4187156457630126</v>
      </c>
      <c r="S1192" s="7"/>
      <c r="T1192" s="7"/>
      <c r="U1192" s="35">
        <v>3375.9412698159035</v>
      </c>
    </row>
    <row r="1193" spans="1:21">
      <c r="A1193">
        <v>117</v>
      </c>
      <c r="B1193" t="s">
        <v>169</v>
      </c>
      <c r="C1193" t="s">
        <v>355</v>
      </c>
      <c r="D1193">
        <v>5</v>
      </c>
      <c r="E1193" s="6">
        <v>13855.753000000001</v>
      </c>
      <c r="F1193">
        <v>2014</v>
      </c>
      <c r="G1193" s="6">
        <v>58.845999999999997</v>
      </c>
      <c r="H1193" s="6">
        <v>4.184450626373291</v>
      </c>
      <c r="I1193" s="7">
        <v>1.02221751213074</v>
      </c>
      <c r="J1193" s="8">
        <v>8.0689171013703511</v>
      </c>
      <c r="K1193" s="9">
        <v>41.085659246659354</v>
      </c>
      <c r="L1193" s="8">
        <v>18.571051509848047</v>
      </c>
      <c r="M1193" s="8">
        <v>15.095685917824397</v>
      </c>
      <c r="N1193" s="10">
        <v>1.2302224364591525</v>
      </c>
      <c r="O1193" s="10" t="s">
        <v>2225</v>
      </c>
      <c r="P1193" s="14">
        <v>27.032806046441912</v>
      </c>
      <c r="Q1193" s="45">
        <v>1</v>
      </c>
      <c r="R1193" s="7">
        <v>3.4187156457630126</v>
      </c>
      <c r="S1193" s="7"/>
      <c r="T1193" s="7"/>
      <c r="U1193" s="35">
        <v>2316.9545357126976</v>
      </c>
    </row>
    <row r="1194" spans="1:21">
      <c r="A1194">
        <v>118</v>
      </c>
      <c r="B1194" t="s">
        <v>137</v>
      </c>
      <c r="C1194" t="s">
        <v>323</v>
      </c>
      <c r="D1194">
        <v>5</v>
      </c>
      <c r="E1194" s="6">
        <v>7140.6880000000001</v>
      </c>
      <c r="F1194">
        <v>2014</v>
      </c>
      <c r="G1194" s="6">
        <v>56.393000000000001</v>
      </c>
      <c r="H1194" s="6">
        <v>4.4999704360961914</v>
      </c>
      <c r="I1194" s="7">
        <v>1.00022721290588</v>
      </c>
      <c r="J1194" s="8">
        <v>8.3844369110932515</v>
      </c>
      <c r="K1194" s="9">
        <v>40.912607448806064</v>
      </c>
      <c r="L1194" s="8">
        <v>18.397999711994757</v>
      </c>
      <c r="M1194" s="8">
        <v>15.073695618599537</v>
      </c>
      <c r="N1194" s="10">
        <v>1.2205367666634677</v>
      </c>
      <c r="O1194" s="10" t="s">
        <v>2226</v>
      </c>
      <c r="P1194" s="14">
        <v>26.819973939615579</v>
      </c>
      <c r="Q1194" s="45">
        <v>1</v>
      </c>
      <c r="R1194" s="7">
        <v>3.4187156457630126</v>
      </c>
      <c r="S1194" s="7"/>
      <c r="T1194" s="7"/>
      <c r="U1194" s="35">
        <v>1952.9703257445344</v>
      </c>
    </row>
    <row r="1195" spans="1:21">
      <c r="A1195">
        <v>119</v>
      </c>
      <c r="B1195" t="s">
        <v>40</v>
      </c>
      <c r="C1195" t="s">
        <v>226</v>
      </c>
      <c r="D1195">
        <v>5</v>
      </c>
      <c r="E1195" s="6">
        <v>22299.584999999999</v>
      </c>
      <c r="F1195">
        <v>2014</v>
      </c>
      <c r="G1195" s="6">
        <v>58.935000000000002</v>
      </c>
      <c r="H1195" s="6">
        <v>4.2404413223266602</v>
      </c>
      <c r="I1195" s="7">
        <v>1.4735252857208201</v>
      </c>
      <c r="J1195" s="8">
        <v>8.1249077973237203</v>
      </c>
      <c r="K1195" s="9">
        <v>41.433325131887059</v>
      </c>
      <c r="L1195" s="8">
        <v>18.918717395075753</v>
      </c>
      <c r="M1195" s="8">
        <v>15.546993691414476</v>
      </c>
      <c r="N1195" s="10">
        <v>1.2168730347863488</v>
      </c>
      <c r="O1195" s="10" t="s">
        <v>2227</v>
      </c>
      <c r="P1195" s="14">
        <v>26.739467398436421</v>
      </c>
      <c r="Q1195" s="45">
        <v>1</v>
      </c>
      <c r="R1195" s="7">
        <v>3.4187156457630126</v>
      </c>
      <c r="S1195" s="7"/>
      <c r="T1195" s="7"/>
      <c r="U1195" s="35">
        <v>3530.2831910642481</v>
      </c>
    </row>
    <row r="1196" spans="1:21">
      <c r="A1196">
        <v>120</v>
      </c>
      <c r="B1196" t="s">
        <v>156</v>
      </c>
      <c r="C1196" t="s">
        <v>342</v>
      </c>
      <c r="D1196">
        <v>7</v>
      </c>
      <c r="E1196" s="6">
        <v>5663.152</v>
      </c>
      <c r="F1196">
        <v>2014</v>
      </c>
      <c r="G1196" s="6">
        <v>68.614000000000004</v>
      </c>
      <c r="H1196" s="6">
        <v>5.787379264831543</v>
      </c>
      <c r="I1196" s="7">
        <v>14.668515205383301</v>
      </c>
      <c r="J1196" s="8">
        <v>9.6718457398286031</v>
      </c>
      <c r="K1196" s="9">
        <v>57.422243729355486</v>
      </c>
      <c r="L1196" s="8">
        <v>34.907635992544179</v>
      </c>
      <c r="M1196" s="8">
        <v>28.741983611076957</v>
      </c>
      <c r="N1196" s="10">
        <v>1.2145172881906112</v>
      </c>
      <c r="O1196" s="10" t="s">
        <v>2228</v>
      </c>
      <c r="P1196" s="14">
        <v>26.687702417624958</v>
      </c>
      <c r="Q1196" s="45">
        <v>3</v>
      </c>
      <c r="R1196" s="7">
        <v>3.4187156457630126</v>
      </c>
      <c r="S1196" s="7"/>
      <c r="T1196" s="7"/>
      <c r="U1196" s="35">
        <v>11989.653763765038</v>
      </c>
    </row>
    <row r="1197" spans="1:21">
      <c r="A1197">
        <v>121</v>
      </c>
      <c r="B1197" t="s">
        <v>134</v>
      </c>
      <c r="C1197" t="s">
        <v>320</v>
      </c>
      <c r="D1197">
        <v>4</v>
      </c>
      <c r="E1197" s="6">
        <v>32125.563999999998</v>
      </c>
      <c r="F1197">
        <v>2014</v>
      </c>
      <c r="G1197" s="6">
        <v>76.757000000000005</v>
      </c>
      <c r="H1197" s="6">
        <v>6.2783780097961426</v>
      </c>
      <c r="I1197" s="7">
        <v>23.6683158874512</v>
      </c>
      <c r="J1197" s="8">
        <v>10.162844484793203</v>
      </c>
      <c r="K1197" s="9">
        <v>67.498066266149578</v>
      </c>
      <c r="L1197" s="8">
        <v>44.983458529338272</v>
      </c>
      <c r="M1197" s="8">
        <v>37.74178429314486</v>
      </c>
      <c r="N1197" s="10">
        <v>1.1918741885637012</v>
      </c>
      <c r="O1197" s="10" t="s">
        <v>2229</v>
      </c>
      <c r="P1197" s="14">
        <v>26.190144819613419</v>
      </c>
      <c r="Q1197" s="45">
        <v>3</v>
      </c>
      <c r="R1197" s="7">
        <v>3.4187156457630126</v>
      </c>
      <c r="S1197" s="7"/>
      <c r="T1197" s="7"/>
      <c r="U1197" s="35">
        <v>47261.682279695051</v>
      </c>
    </row>
    <row r="1198" spans="1:21">
      <c r="A1198">
        <v>122</v>
      </c>
      <c r="B1198" t="s">
        <v>141</v>
      </c>
      <c r="C1198" t="s">
        <v>327</v>
      </c>
      <c r="D1198">
        <v>5</v>
      </c>
      <c r="E1198" s="6">
        <v>54729.550999999999</v>
      </c>
      <c r="F1198">
        <v>2014</v>
      </c>
      <c r="G1198" s="6">
        <v>63.38</v>
      </c>
      <c r="H1198" s="6">
        <v>4.8284564018249512</v>
      </c>
      <c r="I1198" s="7">
        <v>7.5860409736633301</v>
      </c>
      <c r="J1198" s="8">
        <v>8.7129228768220113</v>
      </c>
      <c r="K1198" s="9">
        <v>47.78308258626025</v>
      </c>
      <c r="L1198" s="8">
        <v>25.268474849448943</v>
      </c>
      <c r="M1198" s="8">
        <v>21.659509379356987</v>
      </c>
      <c r="N1198" s="10">
        <v>1.1666226786065408</v>
      </c>
      <c r="O1198" s="10" t="s">
        <v>2230</v>
      </c>
      <c r="P1198" s="14">
        <v>25.635270228790283</v>
      </c>
      <c r="Q1198" s="45">
        <v>3</v>
      </c>
      <c r="R1198" s="7">
        <v>3.4187156457630126</v>
      </c>
      <c r="S1198" s="7"/>
      <c r="T1198" s="7"/>
      <c r="U1198" s="35">
        <v>13993.270144213993</v>
      </c>
    </row>
    <row r="1199" spans="1:21">
      <c r="A1199">
        <v>123</v>
      </c>
      <c r="B1199" t="s">
        <v>150</v>
      </c>
      <c r="C1199" t="s">
        <v>336</v>
      </c>
      <c r="D1199">
        <v>5</v>
      </c>
      <c r="E1199" s="6">
        <v>50814.552000000003</v>
      </c>
      <c r="F1199">
        <v>2014</v>
      </c>
      <c r="G1199" s="6">
        <v>63.872999999999998</v>
      </c>
      <c r="H1199" s="6">
        <v>3.4832785129547119</v>
      </c>
      <c r="I1199" s="7">
        <v>1.72249972820282</v>
      </c>
      <c r="J1199" s="8">
        <v>7.367744987951772</v>
      </c>
      <c r="K1199" s="9">
        <v>40.72020532428489</v>
      </c>
      <c r="L1199" s="8">
        <v>18.205597587473584</v>
      </c>
      <c r="M1199" s="8">
        <v>15.795968133896476</v>
      </c>
      <c r="N1199" s="10">
        <v>1.1525471204519777</v>
      </c>
      <c r="O1199" s="10" t="s">
        <v>2231</v>
      </c>
      <c r="P1199" s="14">
        <v>25.325975078327179</v>
      </c>
      <c r="Q1199" s="45">
        <v>1</v>
      </c>
      <c r="R1199" s="7">
        <v>3.4187156457630126</v>
      </c>
      <c r="S1199" s="7"/>
      <c r="T1199" s="7"/>
      <c r="U1199" s="35">
        <v>2245.4296875</v>
      </c>
    </row>
    <row r="1200" spans="1:21">
      <c r="A1200">
        <v>124</v>
      </c>
      <c r="B1200" t="s">
        <v>157</v>
      </c>
      <c r="C1200" t="s">
        <v>343</v>
      </c>
      <c r="D1200">
        <v>5</v>
      </c>
      <c r="E1200" s="6">
        <v>36336.538999999997</v>
      </c>
      <c r="F1200">
        <v>2014</v>
      </c>
      <c r="G1200" s="6">
        <v>60.408000000000001</v>
      </c>
      <c r="H1200" s="6">
        <v>3.7699191570281982</v>
      </c>
      <c r="I1200" s="7">
        <v>1.1598808765411399</v>
      </c>
      <c r="J1200" s="8">
        <v>7.6543856320252583</v>
      </c>
      <c r="K1200" s="9">
        <v>40.009475173642706</v>
      </c>
      <c r="L1200" s="8">
        <v>17.494867436831399</v>
      </c>
      <c r="M1200" s="8">
        <v>15.233349282234796</v>
      </c>
      <c r="N1200" s="10">
        <v>1.1484583667515584</v>
      </c>
      <c r="O1200" s="10" t="s">
        <v>2232</v>
      </c>
      <c r="P1200" s="14">
        <v>25.236129142763499</v>
      </c>
      <c r="Q1200" s="45">
        <v>1</v>
      </c>
      <c r="R1200" s="7">
        <v>3.4187156457630126</v>
      </c>
      <c r="S1200" s="7"/>
      <c r="T1200" s="7"/>
      <c r="U1200" s="35">
        <v>2067.7954169175091</v>
      </c>
    </row>
    <row r="1201" spans="1:21">
      <c r="A1201">
        <v>125</v>
      </c>
      <c r="B1201" t="s">
        <v>89</v>
      </c>
      <c r="C1201" t="s">
        <v>275</v>
      </c>
      <c r="D1201">
        <v>4</v>
      </c>
      <c r="E1201" s="6">
        <v>3761.5839999999998</v>
      </c>
      <c r="F1201">
        <v>2014</v>
      </c>
      <c r="G1201" s="6">
        <v>79.444999999999993</v>
      </c>
      <c r="H1201" s="6">
        <v>6.1801385879516602</v>
      </c>
      <c r="I1201" s="7">
        <v>27.283855438232401</v>
      </c>
      <c r="J1201" s="8">
        <v>10.06460506294872</v>
      </c>
      <c r="K1201" s="9">
        <v>69.186500776197192</v>
      </c>
      <c r="L1201" s="8">
        <v>46.671893039385886</v>
      </c>
      <c r="M1201" s="8">
        <v>41.357323843926054</v>
      </c>
      <c r="N1201" s="10">
        <v>1.128503701436677</v>
      </c>
      <c r="O1201" s="10" t="s">
        <v>2233</v>
      </c>
      <c r="P1201" s="14">
        <v>24.797646977919023</v>
      </c>
      <c r="Q1201" s="45">
        <v>3</v>
      </c>
      <c r="R1201" s="7">
        <v>3.4187156457630126</v>
      </c>
      <c r="S1201" s="7"/>
      <c r="T1201" s="7"/>
      <c r="U1201" s="35">
        <v>55583.561668785245</v>
      </c>
    </row>
    <row r="1202" spans="1:21">
      <c r="A1202">
        <v>126</v>
      </c>
      <c r="B1202" t="s">
        <v>65</v>
      </c>
      <c r="C1202" t="s">
        <v>251</v>
      </c>
      <c r="D1202">
        <v>5</v>
      </c>
      <c r="E1202" s="6">
        <v>1966.855</v>
      </c>
      <c r="F1202">
        <v>2014</v>
      </c>
      <c r="G1202" s="6">
        <v>64.974000000000004</v>
      </c>
      <c r="H1202" s="6">
        <v>3.9180731773376465</v>
      </c>
      <c r="I1202" s="7">
        <v>5.3794245719909703</v>
      </c>
      <c r="J1202" s="8">
        <v>7.8025396523347066</v>
      </c>
      <c r="K1202" s="9">
        <v>43.866566953546709</v>
      </c>
      <c r="L1202" s="8">
        <v>21.351959216735402</v>
      </c>
      <c r="M1202" s="8">
        <v>19.452892977684627</v>
      </c>
      <c r="N1202" s="10">
        <v>1.0976238465522474</v>
      </c>
      <c r="O1202" s="10" t="s">
        <v>2234</v>
      </c>
      <c r="P1202" s="14">
        <v>24.119095601278794</v>
      </c>
      <c r="Q1202" s="45">
        <v>2</v>
      </c>
      <c r="R1202" s="7">
        <v>3.4187156457630126</v>
      </c>
      <c r="S1202" s="7"/>
      <c r="T1202" s="7"/>
      <c r="U1202" s="35">
        <v>14785.398669225648</v>
      </c>
    </row>
    <row r="1203" spans="1:21">
      <c r="A1203">
        <v>127</v>
      </c>
      <c r="B1203" t="s">
        <v>74</v>
      </c>
      <c r="C1203" t="s">
        <v>260</v>
      </c>
      <c r="D1203">
        <v>8</v>
      </c>
      <c r="E1203" s="6">
        <v>7352.183</v>
      </c>
      <c r="F1203">
        <v>2014</v>
      </c>
      <c r="G1203" s="6">
        <v>84.076999999999998</v>
      </c>
      <c r="H1203" s="6">
        <v>5.4580507278442383</v>
      </c>
      <c r="I1203" s="7">
        <v>27.670722961425799</v>
      </c>
      <c r="J1203" s="8">
        <v>9.3425172028412984</v>
      </c>
      <c r="K1203" s="9">
        <v>67.967167619640861</v>
      </c>
      <c r="L1203" s="8">
        <v>45.452559882829554</v>
      </c>
      <c r="M1203" s="8">
        <v>41.744191367119456</v>
      </c>
      <c r="N1203" s="10">
        <v>1.0888355575772648</v>
      </c>
      <c r="O1203" s="10" t="s">
        <v>2235</v>
      </c>
      <c r="P1203" s="14">
        <v>23.925982466369163</v>
      </c>
      <c r="Q1203" s="45">
        <v>3</v>
      </c>
      <c r="R1203" s="7">
        <v>3.4187156457630126</v>
      </c>
      <c r="S1203" s="7"/>
      <c r="T1203" s="7"/>
      <c r="U1203" s="35">
        <v>56358.049095186856</v>
      </c>
    </row>
    <row r="1204" spans="1:21">
      <c r="A1204">
        <v>128</v>
      </c>
      <c r="B1204" t="s">
        <v>159</v>
      </c>
      <c r="C1204" t="s">
        <v>345</v>
      </c>
      <c r="D1204">
        <v>4</v>
      </c>
      <c r="E1204" s="6">
        <v>8835.9509999999991</v>
      </c>
      <c r="F1204">
        <v>2014</v>
      </c>
      <c r="G1204" s="6">
        <v>79.043999999999997</v>
      </c>
      <c r="H1204" s="6">
        <v>6.5398545265197754</v>
      </c>
      <c r="I1204" s="7">
        <v>30.996213912963899</v>
      </c>
      <c r="J1204" s="8">
        <v>10.424321001516835</v>
      </c>
      <c r="K1204" s="9">
        <v>71.297572699705555</v>
      </c>
      <c r="L1204" s="8">
        <v>48.782964962894248</v>
      </c>
      <c r="M1204" s="8">
        <v>45.069682318657556</v>
      </c>
      <c r="N1204" s="10">
        <v>1.0823898118025894</v>
      </c>
      <c r="O1204" s="10" t="s">
        <v>2236</v>
      </c>
      <c r="P1204" s="14">
        <v>23.784344181952086</v>
      </c>
      <c r="Q1204" s="45">
        <v>3</v>
      </c>
      <c r="R1204" s="7">
        <v>3.4187156457630126</v>
      </c>
      <c r="S1204" s="7"/>
      <c r="T1204" s="7"/>
      <c r="U1204" s="35">
        <v>64334.091552048863</v>
      </c>
    </row>
    <row r="1205" spans="1:21">
      <c r="A1205">
        <v>129</v>
      </c>
      <c r="B1205" t="s">
        <v>119</v>
      </c>
      <c r="C1205" t="s">
        <v>305</v>
      </c>
      <c r="D1205">
        <v>5</v>
      </c>
      <c r="E1205" s="6">
        <v>179379.016</v>
      </c>
      <c r="F1205">
        <v>2014</v>
      </c>
      <c r="G1205" s="6">
        <v>51.790999999999997</v>
      </c>
      <c r="H1205" s="6">
        <v>4.8753917217254639</v>
      </c>
      <c r="I1205" s="7">
        <v>1.68864405155182</v>
      </c>
      <c r="J1205" s="8">
        <v>8.759858196722524</v>
      </c>
      <c r="K1205" s="9">
        <v>39.256306101198732</v>
      </c>
      <c r="L1205" s="8">
        <v>16.741698364387425</v>
      </c>
      <c r="M1205" s="8">
        <v>15.762112457245477</v>
      </c>
      <c r="N1205" s="10">
        <v>1.0621481359049469</v>
      </c>
      <c r="O1205" s="10" t="s">
        <v>2237</v>
      </c>
      <c r="P1205" s="14">
        <v>23.339555270305475</v>
      </c>
      <c r="Q1205" s="45">
        <v>1</v>
      </c>
      <c r="R1205" s="7">
        <v>3.4187156457630126</v>
      </c>
      <c r="S1205" s="7"/>
      <c r="T1205" s="7"/>
      <c r="U1205" s="35">
        <v>5424.9245112490062</v>
      </c>
    </row>
    <row r="1206" spans="1:21">
      <c r="A1206">
        <v>130</v>
      </c>
      <c r="B1206" t="s">
        <v>108</v>
      </c>
      <c r="C1206" t="s">
        <v>294</v>
      </c>
      <c r="D1206">
        <v>8</v>
      </c>
      <c r="E1206" s="6">
        <v>2902.8229999999999</v>
      </c>
      <c r="F1206">
        <v>2014</v>
      </c>
      <c r="G1206" s="6">
        <v>69.046999999999997</v>
      </c>
      <c r="H1206" s="6">
        <v>4.8248348236083984</v>
      </c>
      <c r="I1206" s="7">
        <v>13.728913307189901</v>
      </c>
      <c r="J1206" s="8">
        <v>8.7093012986054585</v>
      </c>
      <c r="K1206" s="9">
        <v>52.033877226256266</v>
      </c>
      <c r="L1206" s="8">
        <v>29.519269489444959</v>
      </c>
      <c r="M1206" s="8">
        <v>27.802381712883559</v>
      </c>
      <c r="N1206" s="10">
        <v>1.0617532625187214</v>
      </c>
      <c r="O1206" s="10" t="s">
        <v>2238</v>
      </c>
      <c r="P1206" s="14">
        <v>23.330878355183149</v>
      </c>
      <c r="Q1206" s="45">
        <v>3</v>
      </c>
      <c r="R1206" s="7">
        <v>3.4187156457630126</v>
      </c>
      <c r="S1206" s="7"/>
      <c r="T1206" s="7"/>
      <c r="U1206" s="35">
        <v>11107.988979264223</v>
      </c>
    </row>
    <row r="1207" spans="1:21">
      <c r="A1207">
        <v>131</v>
      </c>
      <c r="B1207" t="s">
        <v>113</v>
      </c>
      <c r="C1207" t="s">
        <v>299</v>
      </c>
      <c r="D1207">
        <v>5</v>
      </c>
      <c r="E1207" s="6">
        <v>2243.0010000000002</v>
      </c>
      <c r="F1207">
        <v>2014</v>
      </c>
      <c r="G1207" s="6">
        <v>59.822000000000003</v>
      </c>
      <c r="H1207" s="6">
        <v>4.5739912986755371</v>
      </c>
      <c r="I1207" s="7">
        <v>6.6380372047424299</v>
      </c>
      <c r="J1207" s="8">
        <v>8.4584577736725972</v>
      </c>
      <c r="K1207" s="9">
        <v>43.783469484595841</v>
      </c>
      <c r="L1207" s="8">
        <v>21.268861747784534</v>
      </c>
      <c r="M1207" s="8">
        <v>20.711505610436085</v>
      </c>
      <c r="N1207" s="10">
        <v>1.0269104597141219</v>
      </c>
      <c r="O1207" s="10" t="s">
        <v>2239</v>
      </c>
      <c r="P1207" s="14">
        <v>22.565245488786932</v>
      </c>
      <c r="Q1207" s="45">
        <v>2</v>
      </c>
      <c r="R1207" s="7">
        <v>3.4187156457630126</v>
      </c>
      <c r="S1207" s="7"/>
      <c r="T1207" s="7"/>
      <c r="U1207" s="35">
        <v>10554.564754653185</v>
      </c>
    </row>
    <row r="1208" spans="1:21">
      <c r="A1208">
        <v>132</v>
      </c>
      <c r="B1208" t="s">
        <v>18</v>
      </c>
      <c r="C1208" t="s">
        <v>204</v>
      </c>
      <c r="D1208">
        <v>6</v>
      </c>
      <c r="E1208" s="6">
        <v>32716.21</v>
      </c>
      <c r="F1208">
        <v>2014</v>
      </c>
      <c r="G1208" s="6">
        <v>62.545000000000002</v>
      </c>
      <c r="H1208" s="6">
        <v>3.1308956146240234</v>
      </c>
      <c r="I1208" s="7">
        <v>0.98701685667037997</v>
      </c>
      <c r="J1208" s="8">
        <v>7.0153620896210835</v>
      </c>
      <c r="K1208" s="9">
        <v>37.966516117099864</v>
      </c>
      <c r="L1208" s="8">
        <v>15.451908380288558</v>
      </c>
      <c r="M1208" s="8">
        <v>15.060485262364036</v>
      </c>
      <c r="N1208" s="10">
        <v>1.025990073434266</v>
      </c>
      <c r="O1208" s="10" t="s">
        <v>2240</v>
      </c>
      <c r="P1208" s="14">
        <v>22.54502099681395</v>
      </c>
      <c r="Q1208" s="45">
        <v>1</v>
      </c>
      <c r="R1208" s="7">
        <v>3.4187156457630126</v>
      </c>
      <c r="S1208" s="7"/>
      <c r="T1208" s="7"/>
      <c r="U1208" s="35">
        <v>2144.4496335206322</v>
      </c>
    </row>
    <row r="1209" spans="1:21">
      <c r="A1209">
        <v>133</v>
      </c>
      <c r="B1209" t="s">
        <v>98</v>
      </c>
      <c r="C1209" t="s">
        <v>284</v>
      </c>
      <c r="D1209">
        <v>3</v>
      </c>
      <c r="E1209" s="6">
        <v>556.06899999999996</v>
      </c>
      <c r="F1209">
        <v>2014</v>
      </c>
      <c r="G1209" s="6">
        <v>81.733999999999995</v>
      </c>
      <c r="H1209" s="6">
        <v>6.8911271095275879</v>
      </c>
      <c r="I1209" s="7">
        <v>40.143627166747997</v>
      </c>
      <c r="J1209" s="8">
        <v>10.775593584524648</v>
      </c>
      <c r="K1209" s="9">
        <v>76.208254651713261</v>
      </c>
      <c r="L1209" s="8">
        <v>53.693646914901954</v>
      </c>
      <c r="M1209" s="8">
        <v>54.21709557244165</v>
      </c>
      <c r="N1209" s="10">
        <v>0.99034532093589756</v>
      </c>
      <c r="O1209" s="10" t="s">
        <v>2241</v>
      </c>
      <c r="P1209" s="14">
        <v>21.761766154189548</v>
      </c>
      <c r="Q1209" s="45">
        <v>3</v>
      </c>
      <c r="R1209" s="7">
        <v>3.4187156457630126</v>
      </c>
      <c r="S1209" s="7"/>
      <c r="T1209" s="7"/>
      <c r="U1209" s="35">
        <v>113313.57889794352</v>
      </c>
    </row>
    <row r="1210" spans="1:21">
      <c r="A1210">
        <v>134</v>
      </c>
      <c r="B1210" t="s">
        <v>102</v>
      </c>
      <c r="C1210" t="s">
        <v>288</v>
      </c>
      <c r="D1210">
        <v>5</v>
      </c>
      <c r="E1210" s="6">
        <v>17551.813999999998</v>
      </c>
      <c r="F1210">
        <v>2014</v>
      </c>
      <c r="G1210" s="6">
        <v>57.9</v>
      </c>
      <c r="H1210" s="6">
        <v>3.9747142791748047</v>
      </c>
      <c r="I1210" s="7">
        <v>3.3755722045898402</v>
      </c>
      <c r="J1210" s="8">
        <v>7.8591807541718648</v>
      </c>
      <c r="K1210" s="9">
        <v>39.374395550743344</v>
      </c>
      <c r="L1210" s="8">
        <v>16.859787813932037</v>
      </c>
      <c r="M1210" s="8">
        <v>17.449040610283497</v>
      </c>
      <c r="N1210" s="10">
        <v>0.96623007479252543</v>
      </c>
      <c r="O1210" s="10" t="s">
        <v>2242</v>
      </c>
      <c r="P1210" s="14">
        <v>21.231859730411177</v>
      </c>
      <c r="Q1210" s="45">
        <v>1</v>
      </c>
      <c r="R1210" s="7">
        <v>3.4187156457630126</v>
      </c>
      <c r="S1210" s="7"/>
      <c r="T1210" s="7"/>
      <c r="U1210" s="35">
        <v>2002.3729284712167</v>
      </c>
    </row>
    <row r="1211" spans="1:21">
      <c r="A1211">
        <v>135</v>
      </c>
      <c r="B1211" t="s">
        <v>51</v>
      </c>
      <c r="C1211" t="s">
        <v>237</v>
      </c>
      <c r="D1211">
        <v>5</v>
      </c>
      <c r="E1211" s="6">
        <v>22995.555</v>
      </c>
      <c r="F1211">
        <v>2014</v>
      </c>
      <c r="G1211" s="6">
        <v>57.207999999999998</v>
      </c>
      <c r="H1211" s="6">
        <v>3.5703685283660889</v>
      </c>
      <c r="I1211" s="7">
        <v>1.1273559331893901</v>
      </c>
      <c r="J1211" s="8">
        <v>7.454835003363149</v>
      </c>
      <c r="K1211" s="9">
        <v>36.902251094964051</v>
      </c>
      <c r="L1211" s="8">
        <v>14.387643358152744</v>
      </c>
      <c r="M1211" s="8">
        <v>15.200824338883047</v>
      </c>
      <c r="N1211" s="10">
        <v>0.94650415249847852</v>
      </c>
      <c r="O1211" s="10" t="s">
        <v>2243</v>
      </c>
      <c r="P1211" s="14">
        <v>20.798403945783352</v>
      </c>
      <c r="Q1211" s="45">
        <v>1</v>
      </c>
      <c r="R1211" s="7">
        <v>3.4187156457630126</v>
      </c>
      <c r="S1211" s="7"/>
      <c r="T1211" s="7"/>
      <c r="U1211" s="35">
        <v>4234.7904129396038</v>
      </c>
    </row>
    <row r="1212" spans="1:21">
      <c r="A1212">
        <v>136</v>
      </c>
      <c r="B1212" t="s">
        <v>30</v>
      </c>
      <c r="C1212" t="s">
        <v>216</v>
      </c>
      <c r="D1212">
        <v>5</v>
      </c>
      <c r="E1212" s="6">
        <v>10614.843999999999</v>
      </c>
      <c r="F1212">
        <v>2014</v>
      </c>
      <c r="G1212" s="6">
        <v>59.125</v>
      </c>
      <c r="H1212" s="6">
        <v>3.347419261932373</v>
      </c>
      <c r="I1212" s="7">
        <v>1.50292360782623</v>
      </c>
      <c r="J1212" s="8">
        <v>7.2318857369294332</v>
      </c>
      <c r="K1212" s="9">
        <v>36.998214703524752</v>
      </c>
      <c r="L1212" s="8">
        <v>14.483606966713445</v>
      </c>
      <c r="M1212" s="8">
        <v>15.576392013519886</v>
      </c>
      <c r="N1212" s="10">
        <v>0.92984350638723445</v>
      </c>
      <c r="O1212" s="10" t="s">
        <v>2244</v>
      </c>
      <c r="P1212" s="14">
        <v>20.432304286416084</v>
      </c>
      <c r="Q1212" s="45">
        <v>1</v>
      </c>
      <c r="R1212" s="7">
        <v>3.4187156457630126</v>
      </c>
      <c r="S1212" s="7"/>
      <c r="T1212" s="7"/>
      <c r="U1212" s="35">
        <v>2883.899097536264</v>
      </c>
    </row>
    <row r="1213" spans="1:21">
      <c r="A1213">
        <v>137</v>
      </c>
      <c r="B1213" t="s">
        <v>37</v>
      </c>
      <c r="C1213" t="s">
        <v>223</v>
      </c>
      <c r="D1213">
        <v>5</v>
      </c>
      <c r="E1213" s="6">
        <v>18169.842000000001</v>
      </c>
      <c r="F1213">
        <v>2014</v>
      </c>
      <c r="G1213" s="6">
        <v>58.359000000000002</v>
      </c>
      <c r="H1213" s="6">
        <v>3.4813477993011475</v>
      </c>
      <c r="I1213" s="7">
        <v>1.71959352493286</v>
      </c>
      <c r="J1213" s="8">
        <v>7.3658142742982076</v>
      </c>
      <c r="K1213" s="9">
        <v>37.195179976887964</v>
      </c>
      <c r="L1213" s="8">
        <v>14.680572240076657</v>
      </c>
      <c r="M1213" s="8">
        <v>15.793061930626516</v>
      </c>
      <c r="N1213" s="10">
        <v>0.9295583278634223</v>
      </c>
      <c r="O1213" s="10" t="s">
        <v>2245</v>
      </c>
      <c r="P1213" s="14">
        <v>20.42603779712573</v>
      </c>
      <c r="Q1213" s="45">
        <v>1</v>
      </c>
      <c r="R1213" s="7">
        <v>3.4187156457630126</v>
      </c>
      <c r="S1213" s="7"/>
      <c r="T1213" s="7"/>
      <c r="U1213" s="35">
        <v>1846.6451267669665</v>
      </c>
    </row>
    <row r="1214" spans="1:21">
      <c r="A1214">
        <v>138</v>
      </c>
      <c r="B1214" t="s">
        <v>71</v>
      </c>
      <c r="C1214" t="s">
        <v>257</v>
      </c>
      <c r="D1214">
        <v>5</v>
      </c>
      <c r="E1214" s="6">
        <v>11333.365</v>
      </c>
      <c r="F1214">
        <v>2014</v>
      </c>
      <c r="G1214" s="6">
        <v>57.886000000000003</v>
      </c>
      <c r="H1214" s="6">
        <v>3.4124825000762939</v>
      </c>
      <c r="I1214" s="7">
        <v>1.5553715229034399</v>
      </c>
      <c r="J1214" s="8">
        <v>7.296948975073354</v>
      </c>
      <c r="K1214" s="9">
        <v>36.548781999289361</v>
      </c>
      <c r="L1214" s="8">
        <v>14.034174262478054</v>
      </c>
      <c r="M1214" s="8">
        <v>15.628839928597097</v>
      </c>
      <c r="N1214" s="10">
        <v>0.89796647266178853</v>
      </c>
      <c r="O1214" s="10" t="s">
        <v>2246</v>
      </c>
      <c r="P1214" s="14">
        <v>19.731840984416731</v>
      </c>
      <c r="Q1214" s="45">
        <v>1</v>
      </c>
      <c r="R1214" s="7">
        <v>3.4187156457630126</v>
      </c>
      <c r="S1214" s="7"/>
      <c r="T1214" s="7"/>
      <c r="U1214" s="35">
        <v>2028.5147809092168</v>
      </c>
    </row>
    <row r="1215" spans="1:21">
      <c r="A1215">
        <v>139</v>
      </c>
      <c r="B1215" t="s">
        <v>38</v>
      </c>
      <c r="C1215" t="s">
        <v>224</v>
      </c>
      <c r="D1215">
        <v>5</v>
      </c>
      <c r="E1215" s="6">
        <v>10494.913</v>
      </c>
      <c r="F1215">
        <v>2014</v>
      </c>
      <c r="G1215" s="6">
        <v>59.868000000000002</v>
      </c>
      <c r="H1215" s="6">
        <v>2.9045350551605225</v>
      </c>
      <c r="I1215" s="7">
        <v>0.63488465547561601</v>
      </c>
      <c r="J1215" s="8">
        <v>6.7890015301575826</v>
      </c>
      <c r="K1215" s="9">
        <v>35.16889437757397</v>
      </c>
      <c r="L1215" s="8">
        <v>12.654286640762663</v>
      </c>
      <c r="M1215" s="8">
        <v>14.708353061169273</v>
      </c>
      <c r="N1215" s="10">
        <v>0.86034694626487862</v>
      </c>
      <c r="O1215" s="10" t="s">
        <v>2247</v>
      </c>
      <c r="P1215" s="14">
        <v>18.90519262351242</v>
      </c>
      <c r="Q1215" s="45">
        <v>1</v>
      </c>
      <c r="R1215" s="7">
        <v>3.4187156457630126</v>
      </c>
      <c r="S1215" s="7"/>
      <c r="T1215" s="7"/>
      <c r="U1215" s="35">
        <v>831.29483860372613</v>
      </c>
    </row>
    <row r="1216" spans="1:21">
      <c r="A1216">
        <v>140</v>
      </c>
      <c r="B1216" t="s">
        <v>34</v>
      </c>
      <c r="C1216" t="s">
        <v>220</v>
      </c>
      <c r="D1216">
        <v>5</v>
      </c>
      <c r="E1216" s="6">
        <v>2260.3760000000002</v>
      </c>
      <c r="F1216">
        <v>2014</v>
      </c>
      <c r="G1216" s="6">
        <v>62.607999999999997</v>
      </c>
      <c r="H1216" s="6">
        <v>4.0311970710754395</v>
      </c>
      <c r="I1216" s="7">
        <v>12.2675342559815</v>
      </c>
      <c r="J1216" s="8">
        <v>7.9156635460724996</v>
      </c>
      <c r="K1216" s="9">
        <v>42.882018092503642</v>
      </c>
      <c r="L1216" s="8">
        <v>20.367410355692336</v>
      </c>
      <c r="M1216" s="8">
        <v>26.341002661675155</v>
      </c>
      <c r="N1216" s="10">
        <v>0.77322076981245291</v>
      </c>
      <c r="O1216" s="10" t="s">
        <v>2248</v>
      </c>
      <c r="P1216" s="14">
        <v>16.990689229812769</v>
      </c>
      <c r="Q1216" s="45">
        <v>3</v>
      </c>
      <c r="R1216" s="7">
        <v>3.4187156457630126</v>
      </c>
      <c r="S1216" s="7"/>
      <c r="T1216" s="7"/>
      <c r="U1216" s="35">
        <v>14665.273020801937</v>
      </c>
    </row>
    <row r="1217" spans="1:21">
      <c r="A1217">
        <v>141</v>
      </c>
      <c r="B1217" t="s">
        <v>152</v>
      </c>
      <c r="C1217" t="s">
        <v>338</v>
      </c>
      <c r="D1217">
        <v>5</v>
      </c>
      <c r="E1217" s="6">
        <v>7288.3829999999998</v>
      </c>
      <c r="F1217">
        <v>2014</v>
      </c>
      <c r="G1217" s="6">
        <v>58.853000000000002</v>
      </c>
      <c r="H1217" s="6">
        <v>2.838958740234375</v>
      </c>
      <c r="I1217" s="7">
        <v>2.2344443798065199</v>
      </c>
      <c r="J1217" s="8">
        <v>6.7234252152314351</v>
      </c>
      <c r="K1217" s="9">
        <v>34.238698138396536</v>
      </c>
      <c r="L1217" s="8">
        <v>11.724090401585229</v>
      </c>
      <c r="M1217" s="8">
        <v>16.307912785500175</v>
      </c>
      <c r="N1217" s="10">
        <v>0.71892035208880001</v>
      </c>
      <c r="O1217" s="10" t="s">
        <v>2249</v>
      </c>
      <c r="P1217" s="14">
        <v>15.797496342850637</v>
      </c>
      <c r="Q1217" s="45">
        <v>1</v>
      </c>
      <c r="R1217" s="7">
        <v>3.4187156457630126</v>
      </c>
      <c r="S1217" s="7"/>
      <c r="T1217" s="7"/>
      <c r="U1217" s="35">
        <v>1824.8355734779223</v>
      </c>
    </row>
    <row r="1218" spans="1:21">
      <c r="A1218">
        <v>142</v>
      </c>
      <c r="B1218" t="s">
        <v>43</v>
      </c>
      <c r="C1218" t="s">
        <v>229</v>
      </c>
      <c r="D1218">
        <v>5</v>
      </c>
      <c r="E1218" s="6">
        <v>13697.126</v>
      </c>
      <c r="F1218">
        <v>2014</v>
      </c>
      <c r="G1218" s="6">
        <v>51.201999999999998</v>
      </c>
      <c r="H1218" s="6">
        <v>3.4601829051971436</v>
      </c>
      <c r="I1218" s="7">
        <v>1.6970807313919101</v>
      </c>
      <c r="J1218" s="8">
        <v>7.3446493801942037</v>
      </c>
      <c r="K1218" s="9">
        <v>32.539887891006124</v>
      </c>
      <c r="L1218" s="8">
        <v>10.025280154194817</v>
      </c>
      <c r="M1218" s="8">
        <v>15.770549137085567</v>
      </c>
      <c r="N1218" s="10">
        <v>0.6356963265546447</v>
      </c>
      <c r="O1218" s="10" t="s">
        <v>2250</v>
      </c>
      <c r="P1218" s="14">
        <v>13.968738490616774</v>
      </c>
      <c r="Q1218" s="45">
        <v>1</v>
      </c>
      <c r="R1218" s="7">
        <v>3.4187156457630126</v>
      </c>
      <c r="S1218" s="7"/>
      <c r="T1218" s="7"/>
      <c r="U1218" s="35">
        <v>1861.6929035835979</v>
      </c>
    </row>
    <row r="1219" spans="1:21">
      <c r="A1219" t="s">
        <v>693</v>
      </c>
      <c r="B1219" t="s">
        <v>38</v>
      </c>
      <c r="C1219" t="s">
        <v>224</v>
      </c>
      <c r="D1219">
        <v>5</v>
      </c>
      <c r="E1219" s="6">
        <v>10149.576999999999</v>
      </c>
      <c r="F1219">
        <v>2013</v>
      </c>
      <c r="G1219" s="6">
        <v>59.234999999999999</v>
      </c>
      <c r="H1219" s="6" t="s">
        <v>693</v>
      </c>
      <c r="I1219" s="7">
        <v>0.635947406291962</v>
      </c>
      <c r="J1219" s="8" t="s">
        <v>693</v>
      </c>
      <c r="K1219" s="9" t="s">
        <v>693</v>
      </c>
      <c r="L1219" s="8" t="s">
        <v>693</v>
      </c>
      <c r="M1219" s="8">
        <v>14.709415811985618</v>
      </c>
      <c r="N1219" s="10" t="s">
        <v>693</v>
      </c>
      <c r="O1219" s="10" t="s">
        <v>2251</v>
      </c>
      <c r="P1219" s="14" t="s">
        <v>693</v>
      </c>
      <c r="Q1219" s="45">
        <v>1</v>
      </c>
      <c r="R1219" s="7">
        <v>3.4604064411903437</v>
      </c>
      <c r="S1219" s="7"/>
      <c r="T1219" s="7"/>
      <c r="U1219" s="35">
        <v>824.61052260755309</v>
      </c>
    </row>
    <row r="1220" spans="1:21">
      <c r="A1220" t="s">
        <v>693</v>
      </c>
      <c r="B1220" t="s">
        <v>42</v>
      </c>
      <c r="C1220" t="s">
        <v>228</v>
      </c>
      <c r="D1220">
        <v>5</v>
      </c>
      <c r="E1220" s="6">
        <v>4802.4279999999999</v>
      </c>
      <c r="F1220">
        <v>2013</v>
      </c>
      <c r="G1220" s="6">
        <v>50.902000000000001</v>
      </c>
      <c r="H1220" s="6" t="s">
        <v>693</v>
      </c>
      <c r="I1220" s="7">
        <v>1.89371526241302</v>
      </c>
      <c r="J1220" s="8" t="s">
        <v>693</v>
      </c>
      <c r="K1220" s="9" t="s">
        <v>693</v>
      </c>
      <c r="L1220" s="8" t="s">
        <v>693</v>
      </c>
      <c r="M1220" s="8">
        <v>15.967183668106676</v>
      </c>
      <c r="N1220" s="10" t="s">
        <v>693</v>
      </c>
      <c r="O1220" s="10" t="s">
        <v>2252</v>
      </c>
      <c r="P1220" s="14" t="s">
        <v>693</v>
      </c>
      <c r="Q1220" s="45">
        <v>1</v>
      </c>
      <c r="R1220" s="7">
        <v>3.4604064411903437</v>
      </c>
      <c r="S1220" s="7"/>
      <c r="T1220" s="7"/>
      <c r="U1220" s="35">
        <v>764.05150024664533</v>
      </c>
    </row>
    <row r="1221" spans="1:21">
      <c r="A1221" t="s">
        <v>693</v>
      </c>
      <c r="B1221" t="s">
        <v>47</v>
      </c>
      <c r="C1221" t="s">
        <v>233</v>
      </c>
      <c r="D1221">
        <v>5</v>
      </c>
      <c r="E1221" s="6">
        <v>699.39300000000003</v>
      </c>
      <c r="F1221">
        <v>2013</v>
      </c>
      <c r="G1221" s="6">
        <v>62.223999999999997</v>
      </c>
      <c r="H1221" s="6" t="s">
        <v>693</v>
      </c>
      <c r="I1221" s="7" t="s">
        <v>693</v>
      </c>
      <c r="J1221" s="8" t="s">
        <v>693</v>
      </c>
      <c r="K1221" s="9" t="s">
        <v>693</v>
      </c>
      <c r="L1221" s="8" t="s">
        <v>693</v>
      </c>
      <c r="M1221" s="8" t="s">
        <v>693</v>
      </c>
      <c r="N1221" s="10" t="s">
        <v>693</v>
      </c>
      <c r="O1221" s="10" t="s">
        <v>2253</v>
      </c>
      <c r="P1221" s="14" t="s">
        <v>693</v>
      </c>
      <c r="Q1221" s="45">
        <v>3</v>
      </c>
      <c r="R1221" s="7">
        <v>3.4604064411903437</v>
      </c>
      <c r="S1221" s="7"/>
      <c r="T1221" s="7"/>
      <c r="U1221" s="35">
        <v>3185.319697100485</v>
      </c>
    </row>
    <row r="1222" spans="1:21">
      <c r="A1222" t="s">
        <v>693</v>
      </c>
      <c r="B1222" t="s">
        <v>61</v>
      </c>
      <c r="C1222" t="s">
        <v>247</v>
      </c>
      <c r="D1222">
        <v>5</v>
      </c>
      <c r="E1222" s="6">
        <v>1118.319</v>
      </c>
      <c r="F1222">
        <v>2013</v>
      </c>
      <c r="G1222" s="6">
        <v>51.485999999999997</v>
      </c>
      <c r="H1222" s="6" t="s">
        <v>693</v>
      </c>
      <c r="I1222" s="7">
        <v>5.5432972908020002</v>
      </c>
      <c r="J1222" s="8" t="s">
        <v>693</v>
      </c>
      <c r="K1222" s="9" t="s">
        <v>693</v>
      </c>
      <c r="L1222" s="8" t="s">
        <v>693</v>
      </c>
      <c r="M1222" s="8">
        <v>19.616765696495655</v>
      </c>
      <c r="N1222" s="10" t="s">
        <v>693</v>
      </c>
      <c r="O1222" s="10" t="s">
        <v>2254</v>
      </c>
      <c r="P1222" s="14" t="s">
        <v>693</v>
      </c>
      <c r="Q1222" s="45">
        <v>2</v>
      </c>
      <c r="R1222" s="7">
        <v>3.4604064411903437</v>
      </c>
      <c r="S1222" s="7"/>
      <c r="T1222" s="7"/>
      <c r="U1222" s="35">
        <v>7949.5879278553966</v>
      </c>
    </row>
    <row r="1223" spans="1:21">
      <c r="A1223" t="s">
        <v>693</v>
      </c>
      <c r="B1223" t="s">
        <v>91</v>
      </c>
      <c r="C1223" t="s">
        <v>277</v>
      </c>
      <c r="D1223">
        <v>8</v>
      </c>
      <c r="E1223" s="6">
        <v>6600.7420000000002</v>
      </c>
      <c r="F1223">
        <v>2013</v>
      </c>
      <c r="G1223" s="6">
        <v>65.718000000000004</v>
      </c>
      <c r="H1223" s="6" t="s">
        <v>693</v>
      </c>
      <c r="I1223" s="7">
        <v>2.3944358825683598</v>
      </c>
      <c r="J1223" s="8" t="s">
        <v>693</v>
      </c>
      <c r="K1223" s="9" t="s">
        <v>693</v>
      </c>
      <c r="L1223" s="8" t="s">
        <v>693</v>
      </c>
      <c r="M1223" s="8">
        <v>16.467904288262016</v>
      </c>
      <c r="N1223" s="10" t="s">
        <v>693</v>
      </c>
      <c r="O1223" s="10" t="s">
        <v>2255</v>
      </c>
      <c r="P1223" s="14" t="s">
        <v>693</v>
      </c>
      <c r="Q1223" s="45">
        <v>1</v>
      </c>
      <c r="R1223" s="7">
        <v>3.4604064411903437</v>
      </c>
      <c r="S1223" s="7"/>
      <c r="T1223" s="7"/>
      <c r="U1223" s="35">
        <v>5789.2754002846668</v>
      </c>
    </row>
    <row r="1224" spans="1:21">
      <c r="A1224" t="s">
        <v>693</v>
      </c>
      <c r="B1224" t="s">
        <v>94</v>
      </c>
      <c r="C1224" t="s">
        <v>280</v>
      </c>
      <c r="D1224">
        <v>5</v>
      </c>
      <c r="E1224" s="6">
        <v>2073.9389999999999</v>
      </c>
      <c r="F1224">
        <v>2013</v>
      </c>
      <c r="G1224" s="6">
        <v>49.002000000000002</v>
      </c>
      <c r="H1224" s="6" t="s">
        <v>693</v>
      </c>
      <c r="I1224" s="7">
        <v>2.9734630584716801</v>
      </c>
      <c r="J1224" s="8" t="s">
        <v>693</v>
      </c>
      <c r="K1224" s="9" t="s">
        <v>693</v>
      </c>
      <c r="L1224" s="8" t="s">
        <v>693</v>
      </c>
      <c r="M1224" s="8">
        <v>17.046931464165336</v>
      </c>
      <c r="N1224" s="10" t="s">
        <v>693</v>
      </c>
      <c r="O1224" s="10" t="s">
        <v>2256</v>
      </c>
      <c r="P1224" s="14" t="s">
        <v>693</v>
      </c>
      <c r="Q1224" s="45">
        <v>1</v>
      </c>
      <c r="R1224" s="7">
        <v>3.4604064411903437</v>
      </c>
      <c r="S1224" s="7"/>
      <c r="T1224" s="7"/>
      <c r="U1224" s="35">
        <v>2557.0003198850181</v>
      </c>
    </row>
    <row r="1225" spans="1:21">
      <c r="A1225" t="s">
        <v>693</v>
      </c>
      <c r="B1225" t="s">
        <v>95</v>
      </c>
      <c r="C1225" t="s">
        <v>281</v>
      </c>
      <c r="D1225">
        <v>5</v>
      </c>
      <c r="E1225" s="6">
        <v>4427.3130000000001</v>
      </c>
      <c r="F1225">
        <v>2013</v>
      </c>
      <c r="G1225" s="6">
        <v>59.942999999999998</v>
      </c>
      <c r="H1225" s="6" t="s">
        <v>693</v>
      </c>
      <c r="I1225" s="7">
        <v>0.48246330022811901</v>
      </c>
      <c r="J1225" s="8" t="s">
        <v>693</v>
      </c>
      <c r="K1225" s="9" t="s">
        <v>693</v>
      </c>
      <c r="L1225" s="8" t="s">
        <v>693</v>
      </c>
      <c r="M1225" s="8">
        <v>14.555931705921775</v>
      </c>
      <c r="N1225" s="10" t="s">
        <v>693</v>
      </c>
      <c r="O1225" s="10" t="s">
        <v>2257</v>
      </c>
      <c r="P1225" s="14" t="s">
        <v>693</v>
      </c>
      <c r="Q1225" s="45">
        <v>1</v>
      </c>
      <c r="R1225" s="7">
        <v>3.4604064411903437</v>
      </c>
      <c r="S1225" s="7"/>
      <c r="T1225" s="7"/>
      <c r="U1225" s="35">
        <v>1635.9582496699509</v>
      </c>
    </row>
    <row r="1226" spans="1:21">
      <c r="A1226" t="s">
        <v>693</v>
      </c>
      <c r="B1226" t="s">
        <v>96</v>
      </c>
      <c r="C1226" t="s">
        <v>282</v>
      </c>
      <c r="D1226">
        <v>4</v>
      </c>
      <c r="E1226" s="6">
        <v>5985.2209999999995</v>
      </c>
      <c r="F1226">
        <v>2013</v>
      </c>
      <c r="G1226" s="6">
        <v>72.34</v>
      </c>
      <c r="H1226" s="6" t="s">
        <v>693</v>
      </c>
      <c r="I1226" s="7">
        <v>6.3037228584289604</v>
      </c>
      <c r="J1226" s="8" t="s">
        <v>693</v>
      </c>
      <c r="K1226" s="9" t="s">
        <v>693</v>
      </c>
      <c r="L1226" s="8" t="s">
        <v>693</v>
      </c>
      <c r="M1226" s="8">
        <v>20.377191264122615</v>
      </c>
      <c r="N1226" s="10" t="s">
        <v>693</v>
      </c>
      <c r="O1226" s="10" t="s">
        <v>2258</v>
      </c>
      <c r="P1226" s="14" t="s">
        <v>693</v>
      </c>
      <c r="Q1226" s="45">
        <v>2</v>
      </c>
      <c r="R1226" s="7">
        <v>3.4604064411903437</v>
      </c>
      <c r="S1226" s="7"/>
      <c r="T1226" s="7"/>
      <c r="U1226" s="35">
        <v>25907.756890504159</v>
      </c>
    </row>
    <row r="1227" spans="1:21">
      <c r="A1227" t="s">
        <v>693</v>
      </c>
      <c r="B1227" t="s">
        <v>105</v>
      </c>
      <c r="C1227" t="s">
        <v>291</v>
      </c>
      <c r="D1227">
        <v>5</v>
      </c>
      <c r="E1227" s="6">
        <v>1290.691</v>
      </c>
      <c r="F1227">
        <v>2013</v>
      </c>
      <c r="G1227" s="6">
        <v>74.712000000000003</v>
      </c>
      <c r="H1227" s="6" t="s">
        <v>693</v>
      </c>
      <c r="I1227" s="7">
        <v>6.7314352989196804</v>
      </c>
      <c r="J1227" s="8" t="s">
        <v>693</v>
      </c>
      <c r="K1227" s="9" t="s">
        <v>693</v>
      </c>
      <c r="L1227" s="8" t="s">
        <v>693</v>
      </c>
      <c r="M1227" s="8">
        <v>20.804903704613338</v>
      </c>
      <c r="N1227" s="10" t="s">
        <v>693</v>
      </c>
      <c r="O1227" s="10" t="s">
        <v>2259</v>
      </c>
      <c r="P1227" s="14" t="s">
        <v>693</v>
      </c>
      <c r="Q1227" s="45">
        <v>2</v>
      </c>
      <c r="R1227" s="7">
        <v>3.4604064411903437</v>
      </c>
      <c r="S1227" s="7"/>
      <c r="T1227" s="7"/>
      <c r="U1227" s="35">
        <v>19143.508633141384</v>
      </c>
    </row>
    <row r="1228" spans="1:21">
      <c r="A1228" t="s">
        <v>693</v>
      </c>
      <c r="B1228" t="s">
        <v>111</v>
      </c>
      <c r="C1228" t="s">
        <v>297</v>
      </c>
      <c r="D1228">
        <v>5</v>
      </c>
      <c r="E1228" s="6">
        <v>25251.731</v>
      </c>
      <c r="F1228">
        <v>2013</v>
      </c>
      <c r="G1228" s="6">
        <v>56.491999999999997</v>
      </c>
      <c r="H1228" s="6" t="s">
        <v>693</v>
      </c>
      <c r="I1228" s="7">
        <v>1.68845868110657</v>
      </c>
      <c r="J1228" s="8" t="s">
        <v>693</v>
      </c>
      <c r="K1228" s="9" t="s">
        <v>693</v>
      </c>
      <c r="L1228" s="8" t="s">
        <v>693</v>
      </c>
      <c r="M1228" s="8">
        <v>15.761927086800227</v>
      </c>
      <c r="N1228" s="10" t="s">
        <v>693</v>
      </c>
      <c r="O1228" s="10" t="s">
        <v>2260</v>
      </c>
      <c r="P1228" s="14" t="s">
        <v>693</v>
      </c>
      <c r="Q1228" s="45">
        <v>1</v>
      </c>
      <c r="R1228" s="7">
        <v>3.4604064411903437</v>
      </c>
      <c r="S1228" s="7"/>
      <c r="T1228" s="7"/>
      <c r="U1228" s="35">
        <v>1179.6700241618973</v>
      </c>
    </row>
    <row r="1229" spans="1:21">
      <c r="A1229" t="s">
        <v>693</v>
      </c>
      <c r="B1229" t="s">
        <v>113</v>
      </c>
      <c r="C1229" t="s">
        <v>299</v>
      </c>
      <c r="D1229">
        <v>5</v>
      </c>
      <c r="E1229" s="6">
        <v>2204.5100000000002</v>
      </c>
      <c r="F1229">
        <v>2013</v>
      </c>
      <c r="G1229" s="6">
        <v>58.694000000000003</v>
      </c>
      <c r="H1229" s="6" t="s">
        <v>693</v>
      </c>
      <c r="I1229" s="7">
        <v>6.6579575538635298</v>
      </c>
      <c r="J1229" s="8" t="s">
        <v>693</v>
      </c>
      <c r="K1229" s="9" t="s">
        <v>693</v>
      </c>
      <c r="L1229" s="8" t="s">
        <v>693</v>
      </c>
      <c r="M1229" s="8">
        <v>20.731425959557185</v>
      </c>
      <c r="N1229" s="10" t="s">
        <v>693</v>
      </c>
      <c r="O1229" s="10" t="s">
        <v>2261</v>
      </c>
      <c r="P1229" s="14" t="s">
        <v>693</v>
      </c>
      <c r="Q1229" s="45">
        <v>2</v>
      </c>
      <c r="R1229" s="7">
        <v>3.4604064411903437</v>
      </c>
      <c r="S1229" s="7"/>
      <c r="T1229" s="7"/>
      <c r="U1229" s="35">
        <v>10122.154477148961</v>
      </c>
    </row>
    <row r="1230" spans="1:21">
      <c r="A1230" t="s">
        <v>693</v>
      </c>
      <c r="B1230" t="s">
        <v>123</v>
      </c>
      <c r="C1230" t="s">
        <v>309</v>
      </c>
      <c r="D1230">
        <v>4</v>
      </c>
      <c r="E1230" s="6">
        <v>4281.7939999999999</v>
      </c>
      <c r="F1230">
        <v>2013</v>
      </c>
      <c r="G1230" s="6">
        <v>74.028999999999996</v>
      </c>
      <c r="H1230" s="6">
        <v>4.8440279960632324</v>
      </c>
      <c r="I1230" s="7" t="s">
        <v>693</v>
      </c>
      <c r="J1230" s="8">
        <v>8.7284944710602925</v>
      </c>
      <c r="K1230" s="9">
        <v>55.91126043427824</v>
      </c>
      <c r="L1230" s="8">
        <v>33.396652697466934</v>
      </c>
      <c r="M1230" s="8" t="s">
        <v>693</v>
      </c>
      <c r="N1230" s="10" t="s">
        <v>693</v>
      </c>
      <c r="O1230" s="10" t="s">
        <v>2262</v>
      </c>
      <c r="P1230" s="14" t="s">
        <v>693</v>
      </c>
      <c r="Q1230" s="45">
        <v>3</v>
      </c>
      <c r="R1230" s="7">
        <v>3.4604064411903437</v>
      </c>
      <c r="S1230" s="7"/>
      <c r="T1230" s="7"/>
      <c r="U1230" s="35">
        <v>16089.486542058534</v>
      </c>
    </row>
    <row r="1231" spans="1:21">
      <c r="A1231" t="s">
        <v>693</v>
      </c>
      <c r="B1231" t="s">
        <v>130</v>
      </c>
      <c r="C1231" t="s">
        <v>316</v>
      </c>
      <c r="D1231">
        <v>4</v>
      </c>
      <c r="E1231" s="6">
        <v>2035.501</v>
      </c>
      <c r="F1231">
        <v>2013</v>
      </c>
      <c r="G1231" s="6">
        <v>79.536000000000001</v>
      </c>
      <c r="H1231" s="6" t="s">
        <v>693</v>
      </c>
      <c r="I1231" s="7">
        <v>36.010898590087898</v>
      </c>
      <c r="J1231" s="8" t="s">
        <v>693</v>
      </c>
      <c r="K1231" s="9" t="s">
        <v>693</v>
      </c>
      <c r="L1231" s="8" t="s">
        <v>693</v>
      </c>
      <c r="M1231" s="8">
        <v>50.084366995781551</v>
      </c>
      <c r="N1231" s="10" t="s">
        <v>693</v>
      </c>
      <c r="O1231" s="10" t="s">
        <v>2263</v>
      </c>
      <c r="P1231" s="14" t="s">
        <v>693</v>
      </c>
      <c r="Q1231" s="45">
        <v>3</v>
      </c>
      <c r="R1231" s="7">
        <v>3.4604064411903437</v>
      </c>
      <c r="S1231" s="7"/>
      <c r="T1231" s="7"/>
      <c r="U1231" s="35">
        <v>109625.62960096002</v>
      </c>
    </row>
    <row r="1232" spans="1:21">
      <c r="A1232" t="s">
        <v>693</v>
      </c>
      <c r="B1232" t="s">
        <v>152</v>
      </c>
      <c r="C1232" t="s">
        <v>338</v>
      </c>
      <c r="D1232">
        <v>5</v>
      </c>
      <c r="E1232" s="6">
        <v>7106.2290000000003</v>
      </c>
      <c r="F1232">
        <v>2013</v>
      </c>
      <c r="G1232" s="6">
        <v>58.683999999999997</v>
      </c>
      <c r="H1232" s="6" t="s">
        <v>693</v>
      </c>
      <c r="I1232" s="7">
        <v>2.1477406024932901</v>
      </c>
      <c r="J1232" s="8" t="s">
        <v>693</v>
      </c>
      <c r="K1232" s="9" t="s">
        <v>693</v>
      </c>
      <c r="L1232" s="8" t="s">
        <v>693</v>
      </c>
      <c r="M1232" s="8">
        <v>16.221209008186946</v>
      </c>
      <c r="N1232" s="10" t="s">
        <v>693</v>
      </c>
      <c r="O1232" s="10" t="s">
        <v>2264</v>
      </c>
      <c r="P1232" s="14" t="s">
        <v>693</v>
      </c>
      <c r="Q1232" s="45">
        <v>1</v>
      </c>
      <c r="R1232" s="7">
        <v>3.4604064411903437</v>
      </c>
      <c r="S1232" s="7"/>
      <c r="T1232" s="7"/>
      <c r="U1232" s="35">
        <v>1766.9950829883742</v>
      </c>
    </row>
    <row r="1233" spans="1:21">
      <c r="A1233">
        <v>1</v>
      </c>
      <c r="B1233" t="s">
        <v>50</v>
      </c>
      <c r="C1233" t="s">
        <v>236</v>
      </c>
      <c r="D1233">
        <v>1</v>
      </c>
      <c r="E1233" s="6">
        <v>4791.5349999999999</v>
      </c>
      <c r="F1233">
        <v>2013</v>
      </c>
      <c r="G1233" s="6">
        <v>79.403000000000006</v>
      </c>
      <c r="H1233" s="6">
        <v>7.1580004692077637</v>
      </c>
      <c r="I1233" s="7">
        <v>4.4687438011169398</v>
      </c>
      <c r="J1233" s="8">
        <v>11.042466944204824</v>
      </c>
      <c r="K1233" s="9">
        <v>75.868426672759981</v>
      </c>
      <c r="L1233" s="8">
        <v>53.353818935948674</v>
      </c>
      <c r="M1233" s="8">
        <v>18.542212206810596</v>
      </c>
      <c r="N1233" s="10">
        <v>2.8774246751610195</v>
      </c>
      <c r="O1233" s="10" t="s">
        <v>2265</v>
      </c>
      <c r="P1233" s="14">
        <v>63.378989807726157</v>
      </c>
      <c r="Q1233" s="45">
        <v>2</v>
      </c>
      <c r="R1233" s="7">
        <v>3.4604064411903437</v>
      </c>
      <c r="S1233" s="7"/>
      <c r="T1233" s="7"/>
      <c r="U1233" s="35">
        <v>18044.945006720558</v>
      </c>
    </row>
    <row r="1234" spans="1:21">
      <c r="A1234">
        <v>2</v>
      </c>
      <c r="B1234" t="s">
        <v>46</v>
      </c>
      <c r="C1234" t="s">
        <v>232</v>
      </c>
      <c r="D1234">
        <v>1</v>
      </c>
      <c r="E1234" s="6">
        <v>46237.93</v>
      </c>
      <c r="F1234">
        <v>2013</v>
      </c>
      <c r="G1234" s="6">
        <v>75.826999999999998</v>
      </c>
      <c r="H1234" s="6">
        <v>6.6065506935119629</v>
      </c>
      <c r="I1234" s="7">
        <v>3.74528884887695</v>
      </c>
      <c r="J1234" s="8">
        <v>10.491017168509023</v>
      </c>
      <c r="K1234" s="9">
        <v>68.833448929557449</v>
      </c>
      <c r="L1234" s="8">
        <v>46.318841192746142</v>
      </c>
      <c r="M1234" s="8">
        <v>17.818757254570606</v>
      </c>
      <c r="N1234" s="10">
        <v>2.599442852888358</v>
      </c>
      <c r="O1234" s="10" t="s">
        <v>2266</v>
      </c>
      <c r="P1234" s="14">
        <v>57.256081627839137</v>
      </c>
      <c r="Q1234" s="45">
        <v>2</v>
      </c>
      <c r="R1234" s="7">
        <v>3.4604064411903437</v>
      </c>
      <c r="S1234" s="7"/>
      <c r="T1234" s="7"/>
      <c r="U1234" s="35">
        <v>13465.075043652581</v>
      </c>
    </row>
    <row r="1235" spans="1:21">
      <c r="A1235">
        <v>3</v>
      </c>
      <c r="B1235" t="s">
        <v>106</v>
      </c>
      <c r="C1235" t="s">
        <v>292</v>
      </c>
      <c r="D1235">
        <v>1</v>
      </c>
      <c r="E1235" s="6">
        <v>117290.686</v>
      </c>
      <c r="F1235">
        <v>2013</v>
      </c>
      <c r="G1235" s="6">
        <v>74.739000000000004</v>
      </c>
      <c r="H1235" s="6">
        <v>7.4425463676452637</v>
      </c>
      <c r="I1235" s="7">
        <v>5.8527975082397496</v>
      </c>
      <c r="J1235" s="8">
        <v>11.327012842642324</v>
      </c>
      <c r="K1235" s="9">
        <v>73.252210460310494</v>
      </c>
      <c r="L1235" s="8">
        <v>50.737602723499187</v>
      </c>
      <c r="M1235" s="8">
        <v>19.926265913933406</v>
      </c>
      <c r="N1235" s="10">
        <v>2.5462674714192692</v>
      </c>
      <c r="O1235" s="10" t="s">
        <v>2267</v>
      </c>
      <c r="P1235" s="14">
        <v>56.084825264729396</v>
      </c>
      <c r="Q1235" s="45">
        <v>2</v>
      </c>
      <c r="R1235" s="7">
        <v>3.4604064411903437</v>
      </c>
      <c r="S1235" s="7"/>
      <c r="T1235" s="7"/>
      <c r="U1235" s="35">
        <v>18844.030337748783</v>
      </c>
    </row>
    <row r="1236" spans="1:21">
      <c r="A1236">
        <v>4</v>
      </c>
      <c r="B1236" t="s">
        <v>124</v>
      </c>
      <c r="C1236" t="s">
        <v>310</v>
      </c>
      <c r="D1236">
        <v>1</v>
      </c>
      <c r="E1236" s="6">
        <v>3821.556</v>
      </c>
      <c r="F1236">
        <v>2013</v>
      </c>
      <c r="G1236" s="6">
        <v>77.037999999999997</v>
      </c>
      <c r="H1236" s="6">
        <v>6.8664803504943848</v>
      </c>
      <c r="I1236" s="7">
        <v>5.3253159523010298</v>
      </c>
      <c r="J1236" s="8">
        <v>10.750946825491445</v>
      </c>
      <c r="K1236" s="9">
        <v>71.665440083207017</v>
      </c>
      <c r="L1236" s="8">
        <v>49.15083234639571</v>
      </c>
      <c r="M1236" s="8">
        <v>19.398784357994685</v>
      </c>
      <c r="N1236" s="10">
        <v>2.5337068261259126</v>
      </c>
      <c r="O1236" s="10" t="s">
        <v>2268</v>
      </c>
      <c r="P1236" s="14">
        <v>55.808160851270308</v>
      </c>
      <c r="Q1236" s="45">
        <v>2</v>
      </c>
      <c r="R1236" s="7">
        <v>3.4604064411903437</v>
      </c>
      <c r="S1236" s="7"/>
      <c r="T1236" s="7"/>
      <c r="U1236" s="35">
        <v>27544.79456299925</v>
      </c>
    </row>
    <row r="1237" spans="1:21">
      <c r="A1237">
        <v>5</v>
      </c>
      <c r="B1237" t="s">
        <v>59</v>
      </c>
      <c r="C1237" t="s">
        <v>245</v>
      </c>
      <c r="D1237">
        <v>1</v>
      </c>
      <c r="E1237" s="6">
        <v>6185.6419999999998</v>
      </c>
      <c r="F1237">
        <v>2013</v>
      </c>
      <c r="G1237" s="6">
        <v>71.771000000000001</v>
      </c>
      <c r="H1237" s="6">
        <v>6.3250632286071777</v>
      </c>
      <c r="I1237" s="7">
        <v>2.1655204296112101</v>
      </c>
      <c r="J1237" s="8">
        <v>10.209529703604238</v>
      </c>
      <c r="K1237" s="9">
        <v>63.403435877450875</v>
      </c>
      <c r="L1237" s="8">
        <v>40.888828140639568</v>
      </c>
      <c r="M1237" s="8">
        <v>16.238988835304866</v>
      </c>
      <c r="N1237" s="10">
        <v>2.5179417607421448</v>
      </c>
      <c r="O1237" s="10" t="s">
        <v>2269</v>
      </c>
      <c r="P1237" s="14">
        <v>55.460914952219959</v>
      </c>
      <c r="Q1237" s="45">
        <v>1</v>
      </c>
      <c r="R1237" s="7">
        <v>3.4604064411903437</v>
      </c>
      <c r="S1237" s="7"/>
      <c r="T1237" s="7"/>
      <c r="U1237" s="35">
        <v>7995.6329062884097</v>
      </c>
    </row>
    <row r="1238" spans="1:21">
      <c r="A1238">
        <v>6</v>
      </c>
      <c r="B1238" t="s">
        <v>35</v>
      </c>
      <c r="C1238" t="s">
        <v>221</v>
      </c>
      <c r="D1238">
        <v>1</v>
      </c>
      <c r="E1238" s="6">
        <v>201721.76699999999</v>
      </c>
      <c r="F1238">
        <v>2013</v>
      </c>
      <c r="G1238" s="6">
        <v>73.918000000000006</v>
      </c>
      <c r="H1238" s="6">
        <v>7.1402826309204102</v>
      </c>
      <c r="I1238" s="7">
        <v>5.19848680496216</v>
      </c>
      <c r="J1238" s="8">
        <v>11.02474910591747</v>
      </c>
      <c r="K1238" s="9">
        <v>70.514264665257102</v>
      </c>
      <c r="L1238" s="8">
        <v>47.999656928445795</v>
      </c>
      <c r="M1238" s="8">
        <v>19.271955210655818</v>
      </c>
      <c r="N1238" s="10">
        <v>2.4906480117754684</v>
      </c>
      <c r="O1238" s="10" t="s">
        <v>2270</v>
      </c>
      <c r="P1238" s="14">
        <v>54.859734927419893</v>
      </c>
      <c r="Q1238" s="45">
        <v>2</v>
      </c>
      <c r="R1238" s="7">
        <v>3.4604064411903437</v>
      </c>
      <c r="S1238" s="7"/>
      <c r="T1238" s="7"/>
      <c r="U1238" s="35">
        <v>15751.484448123516</v>
      </c>
    </row>
    <row r="1239" spans="1:21">
      <c r="A1239">
        <v>7</v>
      </c>
      <c r="B1239" t="s">
        <v>44</v>
      </c>
      <c r="C1239" t="s">
        <v>230</v>
      </c>
      <c r="D1239">
        <v>1</v>
      </c>
      <c r="E1239" s="6">
        <v>17509.924999999999</v>
      </c>
      <c r="F1239">
        <v>2013</v>
      </c>
      <c r="G1239" s="6">
        <v>79.338999999999999</v>
      </c>
      <c r="H1239" s="6">
        <v>6.7401537895202637</v>
      </c>
      <c r="I1239" s="7">
        <v>6.7273468971252397</v>
      </c>
      <c r="J1239" s="8">
        <v>10.624620264517324</v>
      </c>
      <c r="K1239" s="9">
        <v>72.938730133102752</v>
      </c>
      <c r="L1239" s="8">
        <v>50.424122396291445</v>
      </c>
      <c r="M1239" s="8">
        <v>20.800815302818897</v>
      </c>
      <c r="N1239" s="10">
        <v>2.424141633979993</v>
      </c>
      <c r="O1239" s="10" t="s">
        <v>2271</v>
      </c>
      <c r="P1239" s="14">
        <v>53.394846175740462</v>
      </c>
      <c r="Q1239" s="45">
        <v>2</v>
      </c>
      <c r="R1239" s="7">
        <v>3.4604064411903437</v>
      </c>
      <c r="S1239" s="7"/>
      <c r="T1239" s="7"/>
      <c r="U1239" s="35">
        <v>24011.591013561327</v>
      </c>
    </row>
    <row r="1240" spans="1:21">
      <c r="A1240">
        <v>8</v>
      </c>
      <c r="B1240" t="s">
        <v>20</v>
      </c>
      <c r="C1240" t="s">
        <v>206</v>
      </c>
      <c r="D1240">
        <v>4</v>
      </c>
      <c r="E1240" s="6">
        <v>38000.625999999997</v>
      </c>
      <c r="F1240">
        <v>2013</v>
      </c>
      <c r="G1240" s="6">
        <v>74.614999999999995</v>
      </c>
      <c r="H1240" s="6">
        <v>5.9797470569610596</v>
      </c>
      <c r="I1240" s="7">
        <v>2.96881771087646</v>
      </c>
      <c r="J1240" s="8">
        <v>9.8642135319581197</v>
      </c>
      <c r="K1240" s="9">
        <v>63.686395141544821</v>
      </c>
      <c r="L1240" s="8">
        <v>41.171787404733514</v>
      </c>
      <c r="M1240" s="8">
        <v>17.042286116570118</v>
      </c>
      <c r="N1240" s="10">
        <v>2.4158605907163135</v>
      </c>
      <c r="O1240" s="10" t="s">
        <v>2272</v>
      </c>
      <c r="P1240" s="14">
        <v>53.21244551686771</v>
      </c>
      <c r="Q1240" s="45">
        <v>1</v>
      </c>
      <c r="R1240" s="7">
        <v>3.4604064411903437</v>
      </c>
      <c r="S1240" s="7"/>
      <c r="T1240" s="7"/>
      <c r="U1240" s="35">
        <v>11360.63761170583</v>
      </c>
    </row>
    <row r="1241" spans="1:21">
      <c r="A1241">
        <v>9</v>
      </c>
      <c r="B1241" t="s">
        <v>70</v>
      </c>
      <c r="C1241" t="s">
        <v>256</v>
      </c>
      <c r="D1241">
        <v>1</v>
      </c>
      <c r="E1241" s="6">
        <v>15422.662</v>
      </c>
      <c r="F1241">
        <v>2013</v>
      </c>
      <c r="G1241" s="6">
        <v>71.727999999999994</v>
      </c>
      <c r="H1241" s="6">
        <v>5.9846014976501465</v>
      </c>
      <c r="I1241" s="7">
        <v>2.10463213920593</v>
      </c>
      <c r="J1241" s="8">
        <v>9.8690679726472066</v>
      </c>
      <c r="K1241" s="9">
        <v>61.25237328394681</v>
      </c>
      <c r="L1241" s="8">
        <v>38.737765547135503</v>
      </c>
      <c r="M1241" s="8">
        <v>16.178100544899586</v>
      </c>
      <c r="N1241" s="10">
        <v>2.3944569660465009</v>
      </c>
      <c r="O1241" s="10" t="s">
        <v>2273</v>
      </c>
      <c r="P1241" s="14">
        <v>52.741003076859954</v>
      </c>
      <c r="Q1241" s="45">
        <v>1</v>
      </c>
      <c r="R1241" s="7">
        <v>3.4604064411903437</v>
      </c>
      <c r="S1241" s="7"/>
      <c r="T1241" s="7"/>
      <c r="U1241" s="35">
        <v>7734.11770732066</v>
      </c>
    </row>
    <row r="1242" spans="1:21">
      <c r="A1242">
        <v>10</v>
      </c>
      <c r="B1242" t="s">
        <v>146</v>
      </c>
      <c r="C1242" t="s">
        <v>332</v>
      </c>
      <c r="D1242">
        <v>3</v>
      </c>
      <c r="E1242" s="6">
        <v>9648.9320000000007</v>
      </c>
      <c r="F1242">
        <v>2013</v>
      </c>
      <c r="G1242" s="6">
        <v>81.935000000000002</v>
      </c>
      <c r="H1242" s="6">
        <v>7.4340105056762695</v>
      </c>
      <c r="I1242" s="7">
        <v>10.046603202819799</v>
      </c>
      <c r="J1242" s="8">
        <v>11.31847698067333</v>
      </c>
      <c r="K1242" s="9">
        <v>80.244543142620259</v>
      </c>
      <c r="L1242" s="8">
        <v>57.729935405808952</v>
      </c>
      <c r="M1242" s="8">
        <v>24.120071608513456</v>
      </c>
      <c r="N1242" s="10">
        <v>2.3934396357858452</v>
      </c>
      <c r="O1242" s="10" t="s">
        <v>2274</v>
      </c>
      <c r="P1242" s="14">
        <v>52.718595065704079</v>
      </c>
      <c r="Q1242" s="45">
        <v>3</v>
      </c>
      <c r="R1242" s="7">
        <v>3.4604064411903437</v>
      </c>
      <c r="S1242" s="7"/>
      <c r="T1242" s="7"/>
      <c r="U1242" s="35">
        <v>48462.160002948862</v>
      </c>
    </row>
    <row r="1243" spans="1:21">
      <c r="A1243">
        <v>11</v>
      </c>
      <c r="B1243" t="s">
        <v>126</v>
      </c>
      <c r="C1243" t="s">
        <v>312</v>
      </c>
      <c r="D1243">
        <v>1</v>
      </c>
      <c r="E1243" s="6">
        <v>30038.809000000001</v>
      </c>
      <c r="F1243">
        <v>2013</v>
      </c>
      <c r="G1243" s="6">
        <v>74.966999999999999</v>
      </c>
      <c r="H1243" s="6">
        <v>5.782557487487793</v>
      </c>
      <c r="I1243" s="7">
        <v>3.18310618400574</v>
      </c>
      <c r="J1243" s="8">
        <v>9.6670239624848531</v>
      </c>
      <c r="K1243" s="9">
        <v>62.707716426937012</v>
      </c>
      <c r="L1243" s="8">
        <v>40.193108690125705</v>
      </c>
      <c r="M1243" s="8">
        <v>17.256574589699397</v>
      </c>
      <c r="N1243" s="10">
        <v>2.3291475652483968</v>
      </c>
      <c r="O1243" s="10" t="s">
        <v>2275</v>
      </c>
      <c r="P1243" s="14">
        <v>51.302479287423097</v>
      </c>
      <c r="Q1243" s="45">
        <v>1</v>
      </c>
      <c r="R1243" s="7">
        <v>3.4604064411903437</v>
      </c>
      <c r="S1243" s="7"/>
      <c r="T1243" s="7"/>
      <c r="U1243" s="35">
        <v>11620.64444706912</v>
      </c>
    </row>
    <row r="1244" spans="1:21">
      <c r="A1244">
        <v>12</v>
      </c>
      <c r="B1244" t="s">
        <v>57</v>
      </c>
      <c r="C1244" t="s">
        <v>243</v>
      </c>
      <c r="D1244">
        <v>1</v>
      </c>
      <c r="E1244" s="6">
        <v>15722.989</v>
      </c>
      <c r="F1244">
        <v>2013</v>
      </c>
      <c r="G1244" s="6">
        <v>76.369</v>
      </c>
      <c r="H1244" s="6">
        <v>6.0192060470581055</v>
      </c>
      <c r="I1244" s="7">
        <v>4.4518017768859899</v>
      </c>
      <c r="J1244" s="8">
        <v>9.9036725220551656</v>
      </c>
      <c r="K1244" s="9">
        <v>65.444240822510196</v>
      </c>
      <c r="L1244" s="8">
        <v>42.929633085698889</v>
      </c>
      <c r="M1244" s="8">
        <v>18.525270182579646</v>
      </c>
      <c r="N1244" s="10">
        <v>2.3173553023840934</v>
      </c>
      <c r="O1244" s="10" t="s">
        <v>2276</v>
      </c>
      <c r="P1244" s="14">
        <v>51.0427394880329</v>
      </c>
      <c r="Q1244" s="45">
        <v>2</v>
      </c>
      <c r="R1244" s="7">
        <v>3.4604064411903437</v>
      </c>
      <c r="S1244" s="7"/>
      <c r="T1244" s="7"/>
      <c r="U1244" s="35">
        <v>11806.923835850655</v>
      </c>
    </row>
    <row r="1245" spans="1:21">
      <c r="A1245">
        <v>13</v>
      </c>
      <c r="B1245" t="s">
        <v>164</v>
      </c>
      <c r="C1245" t="s">
        <v>350</v>
      </c>
      <c r="D1245">
        <v>8</v>
      </c>
      <c r="E1245" s="6">
        <v>263.53399999999999</v>
      </c>
      <c r="F1245">
        <v>2013</v>
      </c>
      <c r="G1245" s="6">
        <v>69.534000000000006</v>
      </c>
      <c r="H1245" s="6">
        <v>6.47</v>
      </c>
      <c r="I1245" s="7">
        <v>3.1462326049804701</v>
      </c>
      <c r="J1245" s="8">
        <v>10.354466474997061</v>
      </c>
      <c r="K1245" s="9">
        <v>62.299275828089655</v>
      </c>
      <c r="L1245" s="8">
        <v>39.784668091278348</v>
      </c>
      <c r="M1245" s="8">
        <v>17.219701010674125</v>
      </c>
      <c r="N1245" s="10">
        <v>2.3104157305993107</v>
      </c>
      <c r="O1245" s="10" t="s">
        <v>2277</v>
      </c>
      <c r="P1245" s="14">
        <v>50.889886468729067</v>
      </c>
      <c r="Q1245" s="45">
        <v>1</v>
      </c>
      <c r="R1245" s="7">
        <v>3.4604064411903437</v>
      </c>
      <c r="S1245" s="7"/>
      <c r="T1245" s="7"/>
      <c r="U1245" s="35">
        <v>2897.5642866370354</v>
      </c>
    </row>
    <row r="1246" spans="1:21">
      <c r="A1246">
        <v>14</v>
      </c>
      <c r="B1246" t="s">
        <v>117</v>
      </c>
      <c r="C1246" t="s">
        <v>303</v>
      </c>
      <c r="D1246">
        <v>1</v>
      </c>
      <c r="E1246" s="6">
        <v>6119.3789999999999</v>
      </c>
      <c r="F1246">
        <v>2013</v>
      </c>
      <c r="G1246" s="6">
        <v>72.703999999999994</v>
      </c>
      <c r="H1246" s="6">
        <v>5.7722749710083008</v>
      </c>
      <c r="I1246" s="7">
        <v>2.5590796470642099</v>
      </c>
      <c r="J1246" s="8">
        <v>9.6567414460053609</v>
      </c>
      <c r="K1246" s="9">
        <v>60.750095889256222</v>
      </c>
      <c r="L1246" s="8">
        <v>38.235488152444915</v>
      </c>
      <c r="M1246" s="8">
        <v>16.632548052757866</v>
      </c>
      <c r="N1246" s="10">
        <v>2.2988352735349551</v>
      </c>
      <c r="O1246" s="10" t="s">
        <v>2278</v>
      </c>
      <c r="P1246" s="14">
        <v>50.634811965272419</v>
      </c>
      <c r="Q1246" s="45">
        <v>1</v>
      </c>
      <c r="R1246" s="7">
        <v>3.4604064411903437</v>
      </c>
      <c r="S1246" s="7"/>
      <c r="T1246" s="7"/>
      <c r="U1246" s="35">
        <v>5214.5566174639198</v>
      </c>
    </row>
    <row r="1247" spans="1:21">
      <c r="A1247">
        <v>15</v>
      </c>
      <c r="B1247" t="s">
        <v>151</v>
      </c>
      <c r="C1247" t="s">
        <v>337</v>
      </c>
      <c r="D1247">
        <v>8</v>
      </c>
      <c r="E1247" s="6">
        <v>69578.601999999999</v>
      </c>
      <c r="F1247">
        <v>2013</v>
      </c>
      <c r="G1247" s="6">
        <v>77.082999999999998</v>
      </c>
      <c r="H1247" s="6">
        <v>6.2310247421264648</v>
      </c>
      <c r="I1247" s="7">
        <v>5.5314135551452601</v>
      </c>
      <c r="J1247" s="8">
        <v>10.115491217123525</v>
      </c>
      <c r="K1247" s="9">
        <v>67.468902374867014</v>
      </c>
      <c r="L1247" s="8">
        <v>44.954294638055707</v>
      </c>
      <c r="M1247" s="8">
        <v>19.604881960838917</v>
      </c>
      <c r="N1247" s="10">
        <v>2.2930153177077357</v>
      </c>
      <c r="O1247" s="10" t="s">
        <v>2279</v>
      </c>
      <c r="P1247" s="14">
        <v>50.506619931528178</v>
      </c>
      <c r="Q1247" s="45">
        <v>2</v>
      </c>
      <c r="R1247" s="7">
        <v>3.4604064411903437</v>
      </c>
      <c r="S1247" s="7"/>
      <c r="T1247" s="7"/>
      <c r="U1247" s="35">
        <v>15442.380094897399</v>
      </c>
    </row>
    <row r="1248" spans="1:21">
      <c r="A1248">
        <v>16</v>
      </c>
      <c r="B1248" t="s">
        <v>107</v>
      </c>
      <c r="C1248" t="s">
        <v>293</v>
      </c>
      <c r="D1248">
        <v>7</v>
      </c>
      <c r="E1248" s="6">
        <v>3416.53</v>
      </c>
      <c r="F1248">
        <v>2013</v>
      </c>
      <c r="G1248" s="6">
        <v>69.099000000000004</v>
      </c>
      <c r="H1248" s="6">
        <v>5.7560591697692871</v>
      </c>
      <c r="I1248" s="7">
        <v>1.4285194873809799</v>
      </c>
      <c r="J1248" s="8">
        <v>9.6405256447663472</v>
      </c>
      <c r="K1248" s="9">
        <v>57.640871088541729</v>
      </c>
      <c r="L1248" s="8">
        <v>35.126263351730422</v>
      </c>
      <c r="M1248" s="8">
        <v>15.501987893074636</v>
      </c>
      <c r="N1248" s="10">
        <v>2.2659199319477437</v>
      </c>
      <c r="O1248" s="10" t="s">
        <v>2280</v>
      </c>
      <c r="P1248" s="14">
        <v>49.909809112206609</v>
      </c>
      <c r="Q1248" s="45">
        <v>1</v>
      </c>
      <c r="R1248" s="7">
        <v>3.4604064411903437</v>
      </c>
      <c r="S1248" s="7"/>
      <c r="T1248" s="7"/>
      <c r="U1248" s="35">
        <v>9682.4279851227311</v>
      </c>
    </row>
    <row r="1249" spans="1:21">
      <c r="A1249">
        <v>17</v>
      </c>
      <c r="B1249" t="s">
        <v>143</v>
      </c>
      <c r="C1249" t="s">
        <v>329</v>
      </c>
      <c r="D1249">
        <v>3</v>
      </c>
      <c r="E1249" s="6">
        <v>46603.459000000003</v>
      </c>
      <c r="F1249">
        <v>2013</v>
      </c>
      <c r="G1249" s="6">
        <v>82.72</v>
      </c>
      <c r="H1249" s="6">
        <v>6.1500272750854492</v>
      </c>
      <c r="I1249" s="7">
        <v>8.0878524780273402</v>
      </c>
      <c r="J1249" s="8">
        <v>10.034493750082509</v>
      </c>
      <c r="K1249" s="9">
        <v>71.823084348314808</v>
      </c>
      <c r="L1249" s="8">
        <v>49.308476611503501</v>
      </c>
      <c r="M1249" s="8">
        <v>22.161320883720997</v>
      </c>
      <c r="N1249" s="10">
        <v>2.2249791368583964</v>
      </c>
      <c r="O1249" s="10" t="s">
        <v>2281</v>
      </c>
      <c r="P1249" s="14">
        <v>49.008035294428829</v>
      </c>
      <c r="Q1249" s="45">
        <v>3</v>
      </c>
      <c r="R1249" s="7">
        <v>3.4604064411903437</v>
      </c>
      <c r="S1249" s="7"/>
      <c r="T1249" s="7"/>
      <c r="U1249" s="35">
        <v>35382.533546427258</v>
      </c>
    </row>
    <row r="1250" spans="1:21">
      <c r="A1250">
        <v>18</v>
      </c>
      <c r="B1250" t="s">
        <v>64</v>
      </c>
      <c r="C1250" t="s">
        <v>250</v>
      </c>
      <c r="D1250">
        <v>3</v>
      </c>
      <c r="E1250" s="6">
        <v>63335.18</v>
      </c>
      <c r="F1250">
        <v>2013</v>
      </c>
      <c r="G1250" s="6">
        <v>82.016000000000005</v>
      </c>
      <c r="H1250" s="6">
        <v>6.667121410369873</v>
      </c>
      <c r="I1250" s="7">
        <v>9.5058479309081996</v>
      </c>
      <c r="J1250" s="8">
        <v>10.551587885366933</v>
      </c>
      <c r="K1250" s="9">
        <v>74.88148766826167</v>
      </c>
      <c r="L1250" s="8">
        <v>52.366879931450363</v>
      </c>
      <c r="M1250" s="8">
        <v>23.579316336601856</v>
      </c>
      <c r="N1250" s="10">
        <v>2.2208820299917669</v>
      </c>
      <c r="O1250" s="10" t="s">
        <v>2282</v>
      </c>
      <c r="P1250" s="14">
        <v>48.9177912311931</v>
      </c>
      <c r="Q1250" s="45">
        <v>3</v>
      </c>
      <c r="R1250" s="7">
        <v>3.4604064411903437</v>
      </c>
      <c r="S1250" s="7"/>
      <c r="T1250" s="7"/>
      <c r="U1250" s="35">
        <v>42813.933535073207</v>
      </c>
    </row>
    <row r="1251" spans="1:21">
      <c r="A1251">
        <v>19</v>
      </c>
      <c r="B1251" t="s">
        <v>115</v>
      </c>
      <c r="C1251" t="s">
        <v>301</v>
      </c>
      <c r="D1251">
        <v>3</v>
      </c>
      <c r="E1251" s="6">
        <v>16867.351999999999</v>
      </c>
      <c r="F1251">
        <v>2013</v>
      </c>
      <c r="G1251" s="6">
        <v>81.292000000000002</v>
      </c>
      <c r="H1251" s="6">
        <v>7.406550407409668</v>
      </c>
      <c r="I1251" s="7">
        <v>12.042121887206999</v>
      </c>
      <c r="J1251" s="8">
        <v>11.291016882406728</v>
      </c>
      <c r="K1251" s="9">
        <v>79.421653424743283</v>
      </c>
      <c r="L1251" s="8">
        <v>56.907045687931976</v>
      </c>
      <c r="M1251" s="8">
        <v>26.115590292900656</v>
      </c>
      <c r="N1251" s="10">
        <v>2.179044970827321</v>
      </c>
      <c r="O1251" s="10" t="s">
        <v>2283</v>
      </c>
      <c r="P1251" s="14">
        <v>47.996276041148974</v>
      </c>
      <c r="Q1251" s="45">
        <v>3</v>
      </c>
      <c r="R1251" s="7">
        <v>3.4604064411903437</v>
      </c>
      <c r="S1251" s="7"/>
      <c r="T1251" s="7"/>
      <c r="U1251" s="35">
        <v>51640.076686230379</v>
      </c>
    </row>
    <row r="1252" spans="1:21">
      <c r="A1252">
        <v>20</v>
      </c>
      <c r="B1252" t="s">
        <v>21</v>
      </c>
      <c r="C1252" t="s">
        <v>207</v>
      </c>
      <c r="D1252">
        <v>1</v>
      </c>
      <c r="E1252" s="6">
        <v>42388.269</v>
      </c>
      <c r="F1252">
        <v>2013</v>
      </c>
      <c r="G1252" s="6">
        <v>76.491</v>
      </c>
      <c r="H1252" s="6">
        <v>6.5822601318359375</v>
      </c>
      <c r="I1252" s="7">
        <v>7.3946495056152299</v>
      </c>
      <c r="J1252" s="8">
        <v>10.466726606832998</v>
      </c>
      <c r="K1252" s="9">
        <v>69.275437625269944</v>
      </c>
      <c r="L1252" s="8">
        <v>46.760829888458638</v>
      </c>
      <c r="M1252" s="8">
        <v>21.468117911308887</v>
      </c>
      <c r="N1252" s="10">
        <v>2.1781522759303535</v>
      </c>
      <c r="O1252" s="10" t="s">
        <v>2284</v>
      </c>
      <c r="P1252" s="14">
        <v>47.976613284634546</v>
      </c>
      <c r="Q1252" s="45">
        <v>3</v>
      </c>
      <c r="R1252" s="7">
        <v>3.4604064411903437</v>
      </c>
      <c r="S1252" s="7"/>
      <c r="T1252" s="7"/>
      <c r="U1252" s="35">
        <v>24424.136446507135</v>
      </c>
    </row>
    <row r="1253" spans="1:21">
      <c r="A1253">
        <v>21</v>
      </c>
      <c r="B1253" t="s">
        <v>121</v>
      </c>
      <c r="C1253" t="s">
        <v>307</v>
      </c>
      <c r="D1253">
        <v>3</v>
      </c>
      <c r="E1253" s="6">
        <v>5080.6679999999997</v>
      </c>
      <c r="F1253">
        <v>2013</v>
      </c>
      <c r="G1253" s="6">
        <v>81.667000000000002</v>
      </c>
      <c r="H1253" s="6">
        <v>7.5613739490509033</v>
      </c>
      <c r="I1253" s="7">
        <v>12.801191329956</v>
      </c>
      <c r="J1253" s="8">
        <v>11.445840424047963</v>
      </c>
      <c r="K1253" s="9">
        <v>80.882086823183698</v>
      </c>
      <c r="L1253" s="8">
        <v>58.367479086372391</v>
      </c>
      <c r="M1253" s="8">
        <v>26.874659735649658</v>
      </c>
      <c r="N1253" s="10">
        <v>2.1718406729796476</v>
      </c>
      <c r="O1253" s="10" t="s">
        <v>2285</v>
      </c>
      <c r="P1253" s="14">
        <v>47.837592088863076</v>
      </c>
      <c r="Q1253" s="45">
        <v>3</v>
      </c>
      <c r="R1253" s="7">
        <v>3.4604064411903437</v>
      </c>
      <c r="S1253" s="7"/>
      <c r="T1253" s="7"/>
      <c r="U1253" s="35">
        <v>62275.69128890946</v>
      </c>
    </row>
    <row r="1254" spans="1:21">
      <c r="A1254">
        <v>22</v>
      </c>
      <c r="B1254" t="s">
        <v>154</v>
      </c>
      <c r="C1254" t="s">
        <v>340</v>
      </c>
      <c r="D1254">
        <v>4</v>
      </c>
      <c r="E1254" s="6">
        <v>11300.284</v>
      </c>
      <c r="F1254">
        <v>2013</v>
      </c>
      <c r="G1254" s="6">
        <v>75.650000000000006</v>
      </c>
      <c r="H1254" s="6">
        <v>5.2456049919128418</v>
      </c>
      <c r="I1254" s="7">
        <v>3.36192059516907</v>
      </c>
      <c r="J1254" s="8">
        <v>9.1300714669099019</v>
      </c>
      <c r="K1254" s="9">
        <v>59.764207956361773</v>
      </c>
      <c r="L1254" s="8">
        <v>37.249600219550466</v>
      </c>
      <c r="M1254" s="8">
        <v>17.435389000862727</v>
      </c>
      <c r="N1254" s="10">
        <v>2.1364364292478535</v>
      </c>
      <c r="O1254" s="10" t="s">
        <v>2286</v>
      </c>
      <c r="P1254" s="14">
        <v>47.057767955846607</v>
      </c>
      <c r="Q1254" s="45">
        <v>1</v>
      </c>
      <c r="R1254" s="7">
        <v>3.4604064411903437</v>
      </c>
      <c r="S1254" s="7"/>
      <c r="T1254" s="7"/>
      <c r="U1254" s="35">
        <v>10563.374594595816</v>
      </c>
    </row>
    <row r="1255" spans="1:21">
      <c r="A1255">
        <v>23</v>
      </c>
      <c r="B1255" t="s">
        <v>55</v>
      </c>
      <c r="C1255" t="s">
        <v>241</v>
      </c>
      <c r="D1255">
        <v>3</v>
      </c>
      <c r="E1255" s="6">
        <v>5625.3850000000002</v>
      </c>
      <c r="F1255">
        <v>2013</v>
      </c>
      <c r="G1255" s="6">
        <v>80.304000000000002</v>
      </c>
      <c r="H1255" s="6">
        <v>7.5886068344116211</v>
      </c>
      <c r="I1255" s="7">
        <v>12.7558746337891</v>
      </c>
      <c r="J1255" s="8">
        <v>11.473073309408681</v>
      </c>
      <c r="K1255" s="9">
        <v>79.721416333634238</v>
      </c>
      <c r="L1255" s="8">
        <v>57.206808596822931</v>
      </c>
      <c r="M1255" s="8">
        <v>26.829343039482758</v>
      </c>
      <c r="N1255" s="10">
        <v>2.1322478344935956</v>
      </c>
      <c r="O1255" s="10" t="s">
        <v>2287</v>
      </c>
      <c r="P1255" s="14">
        <v>46.965508753883675</v>
      </c>
      <c r="Q1255" s="45">
        <v>3</v>
      </c>
      <c r="R1255" s="7">
        <v>3.4604064411903437</v>
      </c>
      <c r="S1255" s="7"/>
      <c r="T1255" s="7"/>
      <c r="U1255" s="35">
        <v>51479.266453301723</v>
      </c>
    </row>
    <row r="1256" spans="1:21">
      <c r="A1256">
        <v>24</v>
      </c>
      <c r="B1256" t="s">
        <v>24</v>
      </c>
      <c r="C1256" t="s">
        <v>210</v>
      </c>
      <c r="D1256">
        <v>3</v>
      </c>
      <c r="E1256" s="6">
        <v>8479.5390000000007</v>
      </c>
      <c r="F1256">
        <v>2013</v>
      </c>
      <c r="G1256" s="6">
        <v>81.078000000000003</v>
      </c>
      <c r="H1256" s="6">
        <v>7.498802661895752</v>
      </c>
      <c r="I1256" s="7">
        <v>13.463543891906699</v>
      </c>
      <c r="J1256" s="8">
        <v>11.383269136892812</v>
      </c>
      <c r="K1256" s="9">
        <v>79.859776437609412</v>
      </c>
      <c r="L1256" s="8">
        <v>57.345168700798105</v>
      </c>
      <c r="M1256" s="8">
        <v>27.537012297600356</v>
      </c>
      <c r="N1256" s="10">
        <v>2.082476053721896</v>
      </c>
      <c r="O1256" s="10" t="s">
        <v>2288</v>
      </c>
      <c r="P1256" s="14">
        <v>45.869221086139461</v>
      </c>
      <c r="Q1256" s="45">
        <v>3</v>
      </c>
      <c r="R1256" s="7">
        <v>3.4604064411903437</v>
      </c>
      <c r="S1256" s="7"/>
      <c r="T1256" s="7"/>
      <c r="U1256" s="35">
        <v>52997.753816671204</v>
      </c>
    </row>
    <row r="1257" spans="1:21">
      <c r="A1257">
        <v>25</v>
      </c>
      <c r="B1257" t="s">
        <v>52</v>
      </c>
      <c r="C1257" t="s">
        <v>238</v>
      </c>
      <c r="D1257">
        <v>7</v>
      </c>
      <c r="E1257" s="6">
        <v>4308.8540000000003</v>
      </c>
      <c r="F1257">
        <v>2013</v>
      </c>
      <c r="G1257" s="6">
        <v>77.843000000000004</v>
      </c>
      <c r="H1257" s="6">
        <v>5.885462760925293</v>
      </c>
      <c r="I1257" s="7">
        <v>6.7330679893493697</v>
      </c>
      <c r="J1257" s="8">
        <v>9.7699292359223531</v>
      </c>
      <c r="K1257" s="9">
        <v>65.80653772115727</v>
      </c>
      <c r="L1257" s="8">
        <v>43.291929984345963</v>
      </c>
      <c r="M1257" s="8">
        <v>20.806536395043025</v>
      </c>
      <c r="N1257" s="10">
        <v>2.0806889317080128</v>
      </c>
      <c r="O1257" s="10" t="s">
        <v>2289</v>
      </c>
      <c r="P1257" s="14">
        <v>45.829857418732004</v>
      </c>
      <c r="Q1257" s="45">
        <v>2</v>
      </c>
      <c r="R1257" s="7">
        <v>3.4604064411903437</v>
      </c>
      <c r="S1257" s="7"/>
      <c r="T1257" s="7"/>
      <c r="U1257" s="35">
        <v>24119.730888417816</v>
      </c>
    </row>
    <row r="1258" spans="1:21">
      <c r="A1258">
        <v>26</v>
      </c>
      <c r="B1258" t="s">
        <v>82</v>
      </c>
      <c r="C1258" t="s">
        <v>268</v>
      </c>
      <c r="D1258">
        <v>4</v>
      </c>
      <c r="E1258" s="6">
        <v>7726.6760000000004</v>
      </c>
      <c r="F1258">
        <v>2013</v>
      </c>
      <c r="G1258" s="6">
        <v>82.114999999999995</v>
      </c>
      <c r="H1258" s="6">
        <v>7.3205633163452148</v>
      </c>
      <c r="I1258" s="7">
        <v>13.6167545318603</v>
      </c>
      <c r="J1258" s="8">
        <v>11.205029791342275</v>
      </c>
      <c r="K1258" s="9">
        <v>79.614756584031369</v>
      </c>
      <c r="L1258" s="8">
        <v>57.100148847220062</v>
      </c>
      <c r="M1258" s="8">
        <v>27.690222937553955</v>
      </c>
      <c r="N1258" s="10">
        <v>2.0621050605475575</v>
      </c>
      <c r="O1258" s="10" t="s">
        <v>2290</v>
      </c>
      <c r="P1258" s="14">
        <v>45.420523686720166</v>
      </c>
      <c r="Q1258" s="45">
        <v>3</v>
      </c>
      <c r="R1258" s="7">
        <v>3.4604064411903437</v>
      </c>
      <c r="S1258" s="7"/>
      <c r="T1258" s="7"/>
      <c r="U1258" s="35">
        <v>36740.796269739796</v>
      </c>
    </row>
    <row r="1259" spans="1:21">
      <c r="A1259">
        <v>27</v>
      </c>
      <c r="B1259" t="s">
        <v>84</v>
      </c>
      <c r="C1259" t="s">
        <v>270</v>
      </c>
      <c r="D1259">
        <v>1</v>
      </c>
      <c r="E1259" s="6">
        <v>2773.1289999999999</v>
      </c>
      <c r="F1259">
        <v>2013</v>
      </c>
      <c r="G1259" s="6">
        <v>73.412000000000006</v>
      </c>
      <c r="H1259" s="6">
        <v>5.7088866233825684</v>
      </c>
      <c r="I1259" s="7">
        <v>4.76027584075928</v>
      </c>
      <c r="J1259" s="8">
        <v>9.5933530983796285</v>
      </c>
      <c r="K1259" s="9">
        <v>60.939031038210672</v>
      </c>
      <c r="L1259" s="8">
        <v>38.424423301399365</v>
      </c>
      <c r="M1259" s="8">
        <v>18.833744246452937</v>
      </c>
      <c r="N1259" s="10">
        <v>2.0401903518805637</v>
      </c>
      <c r="O1259" s="10" t="s">
        <v>2291</v>
      </c>
      <c r="P1259" s="14">
        <v>44.937823962472145</v>
      </c>
      <c r="Q1259" s="45">
        <v>2</v>
      </c>
      <c r="R1259" s="7">
        <v>3.4604064411903437</v>
      </c>
      <c r="S1259" s="7"/>
      <c r="T1259" s="7"/>
      <c r="U1259" s="35">
        <v>9718.6247627676821</v>
      </c>
    </row>
    <row r="1260" spans="1:21">
      <c r="A1260">
        <v>28</v>
      </c>
      <c r="B1260" t="s">
        <v>160</v>
      </c>
      <c r="C1260" t="s">
        <v>346</v>
      </c>
      <c r="D1260">
        <v>3</v>
      </c>
      <c r="E1260" s="6">
        <v>64302.296999999999</v>
      </c>
      <c r="F1260">
        <v>2013</v>
      </c>
      <c r="G1260" s="6">
        <v>80.929000000000002</v>
      </c>
      <c r="H1260" s="6">
        <v>6.9180550575256348</v>
      </c>
      <c r="I1260" s="7">
        <v>11.9979362487793</v>
      </c>
      <c r="J1260" s="8">
        <v>10.802521532522695</v>
      </c>
      <c r="K1260" s="9">
        <v>75.646244755288066</v>
      </c>
      <c r="L1260" s="8">
        <v>53.131637018476759</v>
      </c>
      <c r="M1260" s="8">
        <v>26.071404654472957</v>
      </c>
      <c r="N1260" s="10">
        <v>2.0379276729672178</v>
      </c>
      <c r="O1260" s="10" t="s">
        <v>2292</v>
      </c>
      <c r="P1260" s="14">
        <v>44.887985540974945</v>
      </c>
      <c r="Q1260" s="45">
        <v>3</v>
      </c>
      <c r="R1260" s="7">
        <v>3.4604064411903437</v>
      </c>
      <c r="S1260" s="7"/>
      <c r="T1260" s="7"/>
      <c r="U1260" s="35">
        <v>42942.149408486068</v>
      </c>
    </row>
    <row r="1261" spans="1:21">
      <c r="A1261">
        <v>29</v>
      </c>
      <c r="B1261" t="s">
        <v>83</v>
      </c>
      <c r="C1261" t="s">
        <v>269</v>
      </c>
      <c r="D1261">
        <v>3</v>
      </c>
      <c r="E1261" s="6">
        <v>60312.599000000002</v>
      </c>
      <c r="F1261">
        <v>2013</v>
      </c>
      <c r="G1261" s="6">
        <v>82.66</v>
      </c>
      <c r="H1261" s="6">
        <v>6.009373664855957</v>
      </c>
      <c r="I1261" s="7">
        <v>9.6737194061279297</v>
      </c>
      <c r="J1261" s="8">
        <v>9.8938401398530171</v>
      </c>
      <c r="K1261" s="9">
        <v>70.764973561350288</v>
      </c>
      <c r="L1261" s="8">
        <v>48.250365824538981</v>
      </c>
      <c r="M1261" s="8">
        <v>23.747187811821586</v>
      </c>
      <c r="N1261" s="10">
        <v>2.0318349358621517</v>
      </c>
      <c r="O1261" s="10" t="s">
        <v>2293</v>
      </c>
      <c r="P1261" s="14">
        <v>44.753785147749525</v>
      </c>
      <c r="Q1261" s="45">
        <v>3</v>
      </c>
      <c r="R1261" s="7">
        <v>3.4604064411903437</v>
      </c>
      <c r="S1261" s="7"/>
      <c r="T1261" s="7"/>
      <c r="U1261" s="35">
        <v>40268.112789277344</v>
      </c>
    </row>
    <row r="1262" spans="1:21">
      <c r="A1262">
        <v>30</v>
      </c>
      <c r="B1262" t="s">
        <v>54</v>
      </c>
      <c r="C1262" t="s">
        <v>240</v>
      </c>
      <c r="D1262">
        <v>7</v>
      </c>
      <c r="E1262" s="6">
        <v>10514.552</v>
      </c>
      <c r="F1262">
        <v>2013</v>
      </c>
      <c r="G1262" s="6">
        <v>78.180000000000007</v>
      </c>
      <c r="H1262" s="6">
        <v>6.6976556777954102</v>
      </c>
      <c r="I1262" s="7">
        <v>10.1813812255859</v>
      </c>
      <c r="J1262" s="8">
        <v>10.58212215279247</v>
      </c>
      <c r="K1262" s="9">
        <v>71.585736149232119</v>
      </c>
      <c r="L1262" s="8">
        <v>49.071128412420812</v>
      </c>
      <c r="M1262" s="8">
        <v>24.254849631279555</v>
      </c>
      <c r="N1262" s="10">
        <v>2.0231470884543299</v>
      </c>
      <c r="O1262" s="10" t="s">
        <v>2294</v>
      </c>
      <c r="P1262" s="14">
        <v>44.562424102901112</v>
      </c>
      <c r="Q1262" s="45">
        <v>3</v>
      </c>
      <c r="R1262" s="7">
        <v>3.4604064411903437</v>
      </c>
      <c r="S1262" s="7"/>
      <c r="T1262" s="7"/>
      <c r="U1262" s="35">
        <v>33465.828125</v>
      </c>
    </row>
    <row r="1263" spans="1:21">
      <c r="A1263">
        <v>31</v>
      </c>
      <c r="B1263" t="s">
        <v>166</v>
      </c>
      <c r="C1263" t="s">
        <v>352</v>
      </c>
      <c r="D1263">
        <v>8</v>
      </c>
      <c r="E1263" s="6">
        <v>90267.739000000001</v>
      </c>
      <c r="F1263">
        <v>2013</v>
      </c>
      <c r="G1263" s="6">
        <v>73.775000000000006</v>
      </c>
      <c r="H1263" s="6">
        <v>5.0226988792419434</v>
      </c>
      <c r="I1263" s="7">
        <v>3.13238525390625</v>
      </c>
      <c r="J1263" s="8">
        <v>8.9071653542390035</v>
      </c>
      <c r="K1263" s="9">
        <v>56.859991670426993</v>
      </c>
      <c r="L1263" s="8">
        <v>34.345383933615686</v>
      </c>
      <c r="M1263" s="8">
        <v>17.205853659599907</v>
      </c>
      <c r="N1263" s="10">
        <v>1.9961453010762344</v>
      </c>
      <c r="O1263" s="10" t="s">
        <v>2295</v>
      </c>
      <c r="P1263" s="14">
        <v>43.967674908665145</v>
      </c>
      <c r="Q1263" s="45">
        <v>1</v>
      </c>
      <c r="R1263" s="7">
        <v>3.4604064411903437</v>
      </c>
      <c r="S1263" s="7"/>
      <c r="T1263" s="7"/>
      <c r="U1263" s="35">
        <v>7257.7292728971479</v>
      </c>
    </row>
    <row r="1264" spans="1:21">
      <c r="A1264">
        <v>32</v>
      </c>
      <c r="B1264" t="s">
        <v>127</v>
      </c>
      <c r="C1264" t="s">
        <v>313</v>
      </c>
      <c r="D1264">
        <v>8</v>
      </c>
      <c r="E1264" s="6">
        <v>99700.107000000004</v>
      </c>
      <c r="F1264">
        <v>2013</v>
      </c>
      <c r="G1264" s="6">
        <v>70.834999999999994</v>
      </c>
      <c r="H1264" s="6">
        <v>4.9769253730773926</v>
      </c>
      <c r="I1264" s="7">
        <v>1.88216423988342</v>
      </c>
      <c r="J1264" s="8">
        <v>8.8613918480744527</v>
      </c>
      <c r="K1264" s="9">
        <v>54.31351356999879</v>
      </c>
      <c r="L1264" s="8">
        <v>31.798905833187483</v>
      </c>
      <c r="M1264" s="8">
        <v>15.955632645577076</v>
      </c>
      <c r="N1264" s="10">
        <v>1.9929580067138351</v>
      </c>
      <c r="O1264" s="10" t="s">
        <v>2296</v>
      </c>
      <c r="P1264" s="14">
        <v>43.897470639322307</v>
      </c>
      <c r="Q1264" s="45">
        <v>1</v>
      </c>
      <c r="R1264" s="7">
        <v>3.4604064411903437</v>
      </c>
      <c r="S1264" s="7"/>
      <c r="T1264" s="7"/>
      <c r="U1264" s="35">
        <v>6610.8512217617827</v>
      </c>
    </row>
    <row r="1265" spans="1:21">
      <c r="A1265">
        <v>33</v>
      </c>
      <c r="B1265" t="s">
        <v>31</v>
      </c>
      <c r="C1265" t="s">
        <v>217</v>
      </c>
      <c r="D1265">
        <v>6</v>
      </c>
      <c r="E1265" s="6">
        <v>728.88900000000001</v>
      </c>
      <c r="F1265">
        <v>2013</v>
      </c>
      <c r="G1265" s="6">
        <v>69.706999999999994</v>
      </c>
      <c r="H1265" s="6">
        <v>5.569091796875</v>
      </c>
      <c r="I1265" s="7">
        <v>3.3205146789550799</v>
      </c>
      <c r="J1265" s="8">
        <v>9.4535582718720601</v>
      </c>
      <c r="K1265" s="9">
        <v>57.020333972355537</v>
      </c>
      <c r="L1265" s="8">
        <v>34.50572623554423</v>
      </c>
      <c r="M1265" s="8">
        <v>17.393983084648738</v>
      </c>
      <c r="N1265" s="10">
        <v>1.9837737031029805</v>
      </c>
      <c r="O1265" s="10" t="s">
        <v>2297</v>
      </c>
      <c r="P1265" s="14">
        <v>43.695174506266859</v>
      </c>
      <c r="Q1265" s="45">
        <v>1</v>
      </c>
      <c r="R1265" s="7">
        <v>3.4604064411903437</v>
      </c>
      <c r="S1265" s="7"/>
      <c r="T1265" s="7"/>
      <c r="U1265" s="35">
        <v>8929.046204194532</v>
      </c>
    </row>
    <row r="1266" spans="1:21">
      <c r="A1266">
        <v>34</v>
      </c>
      <c r="B1266" t="s">
        <v>110</v>
      </c>
      <c r="C1266" t="s">
        <v>296</v>
      </c>
      <c r="D1266">
        <v>4</v>
      </c>
      <c r="E1266" s="6">
        <v>33803.527000000002</v>
      </c>
      <c r="F1266">
        <v>2013</v>
      </c>
      <c r="G1266" s="6">
        <v>72.122</v>
      </c>
      <c r="H1266" s="6">
        <v>5.1421604156494141</v>
      </c>
      <c r="I1266" s="7">
        <v>3.0553748607635498</v>
      </c>
      <c r="J1266" s="8">
        <v>9.0266268906464742</v>
      </c>
      <c r="K1266" s="9">
        <v>56.331499500017621</v>
      </c>
      <c r="L1266" s="8">
        <v>33.816891763206314</v>
      </c>
      <c r="M1266" s="8">
        <v>17.128843266457206</v>
      </c>
      <c r="N1266" s="10">
        <v>1.9742659347831566</v>
      </c>
      <c r="O1266" s="10" t="s">
        <v>2298</v>
      </c>
      <c r="P1266" s="14">
        <v>43.485753645787646</v>
      </c>
      <c r="Q1266" s="45">
        <v>1</v>
      </c>
      <c r="R1266" s="7">
        <v>3.4604064411903437</v>
      </c>
      <c r="S1266" s="7"/>
      <c r="T1266" s="7"/>
      <c r="U1266" s="35">
        <v>7362.20263671875</v>
      </c>
    </row>
    <row r="1267" spans="1:21">
      <c r="A1267">
        <v>35</v>
      </c>
      <c r="B1267" t="s">
        <v>165</v>
      </c>
      <c r="C1267" t="s">
        <v>351</v>
      </c>
      <c r="D1267">
        <v>1</v>
      </c>
      <c r="E1267" s="6">
        <v>29838.021000000001</v>
      </c>
      <c r="F1267">
        <v>2013</v>
      </c>
      <c r="G1267" s="6">
        <v>73.195999999999998</v>
      </c>
      <c r="H1267" s="6">
        <v>6.5527963638305664</v>
      </c>
      <c r="I1267" s="7">
        <v>8.0073308944702095</v>
      </c>
      <c r="J1267" s="8">
        <v>10.437262838827627</v>
      </c>
      <c r="K1267" s="9">
        <v>66.104652664803467</v>
      </c>
      <c r="L1267" s="8">
        <v>43.59004492799216</v>
      </c>
      <c r="M1267" s="8">
        <v>22.080799300163868</v>
      </c>
      <c r="N1267" s="10">
        <v>1.9741153540428524</v>
      </c>
      <c r="O1267" s="10" t="s">
        <v>2299</v>
      </c>
      <c r="P1267" s="14">
        <v>43.482436910761578</v>
      </c>
      <c r="Q1267" s="45">
        <v>3</v>
      </c>
      <c r="R1267" s="7">
        <v>3.4604064411903437</v>
      </c>
      <c r="S1267" s="7"/>
      <c r="T1267" s="7"/>
      <c r="U1267" s="35" t="s">
        <v>693</v>
      </c>
    </row>
    <row r="1268" spans="1:21">
      <c r="A1268">
        <v>36</v>
      </c>
      <c r="B1268" t="s">
        <v>19</v>
      </c>
      <c r="C1268" t="s">
        <v>205</v>
      </c>
      <c r="D1268">
        <v>7</v>
      </c>
      <c r="E1268" s="6">
        <v>2887.0140000000001</v>
      </c>
      <c r="F1268">
        <v>2013</v>
      </c>
      <c r="G1268" s="6">
        <v>78.123000000000005</v>
      </c>
      <c r="H1268" s="6">
        <v>4.5506477355957031</v>
      </c>
      <c r="I1268" s="7">
        <v>3.4064059257507302</v>
      </c>
      <c r="J1268" s="8">
        <v>8.4351142105927632</v>
      </c>
      <c r="K1268" s="9">
        <v>57.020095242287262</v>
      </c>
      <c r="L1268" s="8">
        <v>34.505487505475955</v>
      </c>
      <c r="M1268" s="8">
        <v>17.479874331444385</v>
      </c>
      <c r="N1268" s="10">
        <v>1.9740123327662802</v>
      </c>
      <c r="O1268" s="10" t="s">
        <v>2300</v>
      </c>
      <c r="P1268" s="14">
        <v>43.480167734266978</v>
      </c>
      <c r="Q1268" s="45">
        <v>1</v>
      </c>
      <c r="R1268" s="7">
        <v>3.4604064411903437</v>
      </c>
      <c r="S1268" s="7"/>
      <c r="T1268" s="7"/>
      <c r="U1268" s="35">
        <v>11361.252491829775</v>
      </c>
    </row>
    <row r="1269" spans="1:21">
      <c r="A1269">
        <v>37</v>
      </c>
      <c r="B1269" t="s">
        <v>78</v>
      </c>
      <c r="C1269" t="s">
        <v>264</v>
      </c>
      <c r="D1269">
        <v>8</v>
      </c>
      <c r="E1269" s="6">
        <v>253275.91800000001</v>
      </c>
      <c r="F1269">
        <v>2013</v>
      </c>
      <c r="G1269" s="6">
        <v>69.263999999999996</v>
      </c>
      <c r="H1269" s="6">
        <v>5.2922377586364746</v>
      </c>
      <c r="I1269" s="7">
        <v>2.5747005939483598</v>
      </c>
      <c r="J1269" s="8">
        <v>9.1767042336335347</v>
      </c>
      <c r="K1269" s="9">
        <v>54.99869210405253</v>
      </c>
      <c r="L1269" s="8">
        <v>32.484084367241223</v>
      </c>
      <c r="M1269" s="8">
        <v>16.648168999642017</v>
      </c>
      <c r="N1269" s="10">
        <v>1.951210632709202</v>
      </c>
      <c r="O1269" s="10" t="s">
        <v>2301</v>
      </c>
      <c r="P1269" s="14">
        <v>42.977930880600077</v>
      </c>
      <c r="Q1269" s="45">
        <v>1</v>
      </c>
      <c r="R1269" s="7">
        <v>3.4604064411903437</v>
      </c>
      <c r="S1269" s="7"/>
      <c r="T1269" s="7"/>
      <c r="U1269" s="35">
        <v>9402.1079541145991</v>
      </c>
    </row>
    <row r="1270" spans="1:21">
      <c r="A1270">
        <v>38</v>
      </c>
      <c r="B1270" t="s">
        <v>67</v>
      </c>
      <c r="C1270" t="s">
        <v>253</v>
      </c>
      <c r="D1270">
        <v>3</v>
      </c>
      <c r="E1270" s="6">
        <v>81680.591</v>
      </c>
      <c r="F1270">
        <v>2013</v>
      </c>
      <c r="G1270" s="6">
        <v>80.462999999999994</v>
      </c>
      <c r="H1270" s="6">
        <v>6.9651250839233398</v>
      </c>
      <c r="I1270" s="7">
        <v>13.181002616882299</v>
      </c>
      <c r="J1270" s="8">
        <v>10.8495915589204</v>
      </c>
      <c r="K1270" s="9">
        <v>75.5383803782629</v>
      </c>
      <c r="L1270" s="8">
        <v>53.023772641451593</v>
      </c>
      <c r="M1270" s="8">
        <v>27.254471022575956</v>
      </c>
      <c r="N1270" s="10">
        <v>1.9455073113519579</v>
      </c>
      <c r="O1270" s="10" t="s">
        <v>2302</v>
      </c>
      <c r="P1270" s="14">
        <v>42.852307871493593</v>
      </c>
      <c r="Q1270" s="45">
        <v>3</v>
      </c>
      <c r="R1270" s="7">
        <v>3.4604064411903437</v>
      </c>
      <c r="S1270" s="7"/>
      <c r="T1270" s="7"/>
      <c r="U1270" s="35">
        <v>49954.173749339046</v>
      </c>
    </row>
    <row r="1271" spans="1:21">
      <c r="A1271">
        <v>39</v>
      </c>
      <c r="B1271" t="s">
        <v>63</v>
      </c>
      <c r="C1271" t="s">
        <v>249</v>
      </c>
      <c r="D1271">
        <v>3</v>
      </c>
      <c r="E1271" s="6">
        <v>5438.8720000000003</v>
      </c>
      <c r="F1271">
        <v>2013</v>
      </c>
      <c r="G1271" s="6">
        <v>80.882999999999996</v>
      </c>
      <c r="H1271" s="6">
        <v>7.4446358680725098</v>
      </c>
      <c r="I1271" s="7">
        <v>15.1982202529907</v>
      </c>
      <c r="J1271" s="8">
        <v>11.32910234306957</v>
      </c>
      <c r="K1271" s="9">
        <v>79.288611041717672</v>
      </c>
      <c r="L1271" s="8">
        <v>56.774003304906365</v>
      </c>
      <c r="M1271" s="8">
        <v>29.271688658684354</v>
      </c>
      <c r="N1271" s="10">
        <v>1.9395534014762963</v>
      </c>
      <c r="O1271" s="10" t="s">
        <v>2303</v>
      </c>
      <c r="P1271" s="14">
        <v>42.721165327056852</v>
      </c>
      <c r="Q1271" s="45">
        <v>3</v>
      </c>
      <c r="R1271" s="7">
        <v>3.4604064411903437</v>
      </c>
      <c r="S1271" s="7"/>
      <c r="T1271" s="7"/>
      <c r="U1271" s="35">
        <v>45328.575321804063</v>
      </c>
    </row>
    <row r="1272" spans="1:21">
      <c r="A1272">
        <v>40</v>
      </c>
      <c r="B1272" t="s">
        <v>149</v>
      </c>
      <c r="C1272" t="s">
        <v>335</v>
      </c>
      <c r="D1272">
        <v>7</v>
      </c>
      <c r="E1272" s="6">
        <v>8136.61</v>
      </c>
      <c r="F1272">
        <v>2013</v>
      </c>
      <c r="G1272" s="6">
        <v>68.885000000000005</v>
      </c>
      <c r="H1272" s="6">
        <v>4.9665212631225586</v>
      </c>
      <c r="I1272" s="7">
        <v>1.57273769378662</v>
      </c>
      <c r="J1272" s="8">
        <v>8.8509877381196187</v>
      </c>
      <c r="K1272" s="9">
        <v>52.756315969773368</v>
      </c>
      <c r="L1272" s="8">
        <v>30.241708232962061</v>
      </c>
      <c r="M1272" s="8">
        <v>15.646206099480276</v>
      </c>
      <c r="N1272" s="10">
        <v>1.9328460868201531</v>
      </c>
      <c r="O1272" s="10" t="s">
        <v>2304</v>
      </c>
      <c r="P1272" s="14">
        <v>42.573428070579368</v>
      </c>
      <c r="Q1272" s="45">
        <v>1</v>
      </c>
      <c r="R1272" s="7">
        <v>3.4604064411903437</v>
      </c>
      <c r="S1272" s="7"/>
      <c r="T1272" s="7"/>
      <c r="U1272" s="35">
        <v>2741.2029994543186</v>
      </c>
    </row>
    <row r="1273" spans="1:21">
      <c r="A1273">
        <v>41</v>
      </c>
      <c r="B1273" t="s">
        <v>129</v>
      </c>
      <c r="C1273" t="s">
        <v>315</v>
      </c>
      <c r="D1273">
        <v>3</v>
      </c>
      <c r="E1273" s="6">
        <v>10464.535</v>
      </c>
      <c r="F1273">
        <v>2013</v>
      </c>
      <c r="G1273" s="6">
        <v>80.816999999999993</v>
      </c>
      <c r="H1273" s="6">
        <v>5.1576881408691406</v>
      </c>
      <c r="I1273" s="7">
        <v>6.9968895912170401</v>
      </c>
      <c r="J1273" s="8">
        <v>9.0421546158662007</v>
      </c>
      <c r="K1273" s="9">
        <v>63.231387656455915</v>
      </c>
      <c r="L1273" s="8">
        <v>40.716779919644608</v>
      </c>
      <c r="M1273" s="8">
        <v>21.070357996910698</v>
      </c>
      <c r="N1273" s="10">
        <v>1.9324199392157664</v>
      </c>
      <c r="O1273" s="10" t="s">
        <v>2305</v>
      </c>
      <c r="P1273" s="14">
        <v>42.564041619942394</v>
      </c>
      <c r="Q1273" s="45">
        <v>3</v>
      </c>
      <c r="R1273" s="7">
        <v>3.4604064411903437</v>
      </c>
      <c r="S1273" s="7"/>
      <c r="T1273" s="7"/>
      <c r="U1273" s="35">
        <v>30042.890718598203</v>
      </c>
    </row>
    <row r="1274" spans="1:21">
      <c r="A1274">
        <v>42</v>
      </c>
      <c r="B1274" t="s">
        <v>27</v>
      </c>
      <c r="C1274" t="s">
        <v>213</v>
      </c>
      <c r="D1274">
        <v>6</v>
      </c>
      <c r="E1274" s="6">
        <v>154030.139</v>
      </c>
      <c r="F1274">
        <v>2013</v>
      </c>
      <c r="G1274" s="6">
        <v>69.564999999999998</v>
      </c>
      <c r="H1274" s="6">
        <v>4.660161018371582</v>
      </c>
      <c r="I1274" s="7">
        <v>0.91307520866393999</v>
      </c>
      <c r="J1274" s="8">
        <v>8.5446274933686421</v>
      </c>
      <c r="K1274" s="9">
        <v>51.433014899592614</v>
      </c>
      <c r="L1274" s="8">
        <v>28.918407162781307</v>
      </c>
      <c r="M1274" s="8">
        <v>14.986543614357597</v>
      </c>
      <c r="N1274" s="10">
        <v>1.9296248626051795</v>
      </c>
      <c r="O1274" s="10" t="s">
        <v>2306</v>
      </c>
      <c r="P1274" s="14">
        <v>42.502476452470447</v>
      </c>
      <c r="Q1274" s="45">
        <v>1</v>
      </c>
      <c r="R1274" s="7">
        <v>3.4604064411903437</v>
      </c>
      <c r="S1274" s="7"/>
      <c r="T1274" s="7"/>
      <c r="U1274" s="35">
        <v>3932.7083303160252</v>
      </c>
    </row>
    <row r="1275" spans="1:21">
      <c r="A1275">
        <v>43</v>
      </c>
      <c r="B1275" t="s">
        <v>144</v>
      </c>
      <c r="C1275" t="s">
        <v>330</v>
      </c>
      <c r="D1275">
        <v>6</v>
      </c>
      <c r="E1275" s="6">
        <v>21131.756000000001</v>
      </c>
      <c r="F1275">
        <v>2013</v>
      </c>
      <c r="G1275" s="6">
        <v>74.239000000000004</v>
      </c>
      <c r="H1275" s="6">
        <v>4.3646941184997559</v>
      </c>
      <c r="I1275" s="7">
        <v>1.8095451593399099</v>
      </c>
      <c r="J1275" s="8">
        <v>8.249160593496816</v>
      </c>
      <c r="K1275" s="9">
        <v>52.990733443870241</v>
      </c>
      <c r="L1275" s="8">
        <v>30.476125707058934</v>
      </c>
      <c r="M1275" s="8">
        <v>15.883013565033567</v>
      </c>
      <c r="N1275" s="10">
        <v>1.9187873625035543</v>
      </c>
      <c r="O1275" s="10" t="s">
        <v>2307</v>
      </c>
      <c r="P1275" s="14">
        <v>42.26376653439285</v>
      </c>
      <c r="Q1275" s="45">
        <v>1</v>
      </c>
      <c r="R1275" s="7">
        <v>3.4604064411903437</v>
      </c>
      <c r="S1275" s="7"/>
      <c r="T1275" s="7"/>
      <c r="U1275" s="35">
        <v>11118.84048190123</v>
      </c>
    </row>
    <row r="1276" spans="1:21">
      <c r="A1276">
        <v>44</v>
      </c>
      <c r="B1276" t="s">
        <v>86</v>
      </c>
      <c r="C1276" t="s">
        <v>272</v>
      </c>
      <c r="D1276">
        <v>4</v>
      </c>
      <c r="E1276" s="6">
        <v>7694.8140000000003</v>
      </c>
      <c r="F1276">
        <v>2013</v>
      </c>
      <c r="G1276" s="6">
        <v>74.561999999999998</v>
      </c>
      <c r="H1276" s="6">
        <v>5.1719527244567871</v>
      </c>
      <c r="I1276" s="7">
        <v>4.6566081047058097</v>
      </c>
      <c r="J1276" s="8">
        <v>9.0564191994538472</v>
      </c>
      <c r="K1276" s="9">
        <v>58.42949386192867</v>
      </c>
      <c r="L1276" s="8">
        <v>35.914886125117363</v>
      </c>
      <c r="M1276" s="8">
        <v>18.730076510399467</v>
      </c>
      <c r="N1276" s="10">
        <v>1.9174981001906961</v>
      </c>
      <c r="O1276" s="10" t="s">
        <v>2308</v>
      </c>
      <c r="P1276" s="14">
        <v>42.235368869045956</v>
      </c>
      <c r="Q1276" s="45">
        <v>2</v>
      </c>
      <c r="R1276" s="7">
        <v>3.4604064411903437</v>
      </c>
      <c r="S1276" s="7"/>
      <c r="T1276" s="7"/>
      <c r="U1276" s="35">
        <v>11542.292545193322</v>
      </c>
    </row>
    <row r="1277" spans="1:21">
      <c r="A1277">
        <v>45</v>
      </c>
      <c r="B1277" t="s">
        <v>116</v>
      </c>
      <c r="C1277" t="s">
        <v>302</v>
      </c>
      <c r="D1277">
        <v>2</v>
      </c>
      <c r="E1277" s="6">
        <v>4450.6440000000002</v>
      </c>
      <c r="F1277">
        <v>2013</v>
      </c>
      <c r="G1277" s="6">
        <v>81.652000000000001</v>
      </c>
      <c r="H1277" s="6">
        <v>7.2801518440246582</v>
      </c>
      <c r="I1277" s="7">
        <v>15.420102119445801</v>
      </c>
      <c r="J1277" s="8">
        <v>11.164618319021718</v>
      </c>
      <c r="K1277" s="9">
        <v>78.880338627314245</v>
      </c>
      <c r="L1277" s="8">
        <v>56.365730890502938</v>
      </c>
      <c r="M1277" s="8">
        <v>29.493570525139457</v>
      </c>
      <c r="N1277" s="10">
        <v>1.9111192672470239</v>
      </c>
      <c r="O1277" s="10" t="s">
        <v>2309</v>
      </c>
      <c r="P1277" s="14">
        <v>42.094866845965342</v>
      </c>
      <c r="Q1277" s="45">
        <v>3</v>
      </c>
      <c r="R1277" s="7">
        <v>3.4604064411903437</v>
      </c>
      <c r="S1277" s="7"/>
      <c r="T1277" s="7"/>
      <c r="U1277" s="35">
        <v>39520.413127940861</v>
      </c>
    </row>
    <row r="1278" spans="1:21">
      <c r="A1278">
        <v>46</v>
      </c>
      <c r="B1278" t="s">
        <v>73</v>
      </c>
      <c r="C1278" t="s">
        <v>259</v>
      </c>
      <c r="D1278">
        <v>1</v>
      </c>
      <c r="E1278" s="6">
        <v>8960.6569999999992</v>
      </c>
      <c r="F1278">
        <v>2013</v>
      </c>
      <c r="G1278" s="6">
        <v>71.962999999999994</v>
      </c>
      <c r="H1278" s="6">
        <v>4.7133584022521973</v>
      </c>
      <c r="I1278" s="7">
        <v>2.1937122344970699</v>
      </c>
      <c r="J1278" s="8">
        <v>8.5978248772492574</v>
      </c>
      <c r="K1278" s="9">
        <v>53.537232057048463</v>
      </c>
      <c r="L1278" s="8">
        <v>31.022624320237156</v>
      </c>
      <c r="M1278" s="8">
        <v>16.267180640190727</v>
      </c>
      <c r="N1278" s="10">
        <v>1.907068287149323</v>
      </c>
      <c r="O1278" s="10" t="s">
        <v>2310</v>
      </c>
      <c r="P1278" s="14">
        <v>42.005638784310136</v>
      </c>
      <c r="Q1278" s="45">
        <v>1</v>
      </c>
      <c r="R1278" s="7">
        <v>3.4604064411903437</v>
      </c>
      <c r="S1278" s="7"/>
      <c r="T1278" s="7"/>
      <c r="U1278" s="35">
        <v>5020.9368642122863</v>
      </c>
    </row>
    <row r="1279" spans="1:21">
      <c r="A1279">
        <v>47</v>
      </c>
      <c r="B1279" t="s">
        <v>81</v>
      </c>
      <c r="C1279" t="s">
        <v>267</v>
      </c>
      <c r="D1279">
        <v>3</v>
      </c>
      <c r="E1279" s="6">
        <v>4588.8320000000003</v>
      </c>
      <c r="F1279">
        <v>2013</v>
      </c>
      <c r="G1279" s="6">
        <v>80.968000000000004</v>
      </c>
      <c r="H1279" s="6">
        <v>6.7600851058959961</v>
      </c>
      <c r="I1279" s="7">
        <v>13.2298135757446</v>
      </c>
      <c r="J1279" s="8">
        <v>10.644551580893056</v>
      </c>
      <c r="K1279" s="9">
        <v>74.575958084875509</v>
      </c>
      <c r="L1279" s="8">
        <v>52.061350348064202</v>
      </c>
      <c r="M1279" s="8">
        <v>27.303281981438257</v>
      </c>
      <c r="N1279" s="10">
        <v>1.9067799388900339</v>
      </c>
      <c r="O1279" s="10" t="s">
        <v>2311</v>
      </c>
      <c r="P1279" s="14">
        <v>41.999287541984209</v>
      </c>
      <c r="Q1279" s="45">
        <v>3</v>
      </c>
      <c r="R1279" s="7">
        <v>3.4604064411903437</v>
      </c>
      <c r="S1279" s="7"/>
      <c r="T1279" s="7"/>
      <c r="U1279" s="35">
        <v>53952.046565555393</v>
      </c>
    </row>
    <row r="1280" spans="1:21">
      <c r="A1280">
        <v>48</v>
      </c>
      <c r="B1280" t="s">
        <v>93</v>
      </c>
      <c r="C1280" t="s">
        <v>279</v>
      </c>
      <c r="D1280">
        <v>4</v>
      </c>
      <c r="E1280" s="6">
        <v>5678.8509999999997</v>
      </c>
      <c r="F1280">
        <v>2013</v>
      </c>
      <c r="G1280" s="6">
        <v>78.765000000000001</v>
      </c>
      <c r="H1280" s="6">
        <v>4.9832887649536133</v>
      </c>
      <c r="I1280" s="7">
        <v>6.0965681076049796</v>
      </c>
      <c r="J1280" s="8">
        <v>8.8677552399506734</v>
      </c>
      <c r="K1280" s="9">
        <v>60.43729715083284</v>
      </c>
      <c r="L1280" s="8">
        <v>37.922689414021534</v>
      </c>
      <c r="M1280" s="8">
        <v>20.170036513298637</v>
      </c>
      <c r="N1280" s="10">
        <v>1.8801497651736081</v>
      </c>
      <c r="O1280" s="10" t="s">
        <v>2312</v>
      </c>
      <c r="P1280" s="14">
        <v>41.412723617958328</v>
      </c>
      <c r="Q1280" s="45">
        <v>2</v>
      </c>
      <c r="R1280" s="7">
        <v>3.4604064411903437</v>
      </c>
      <c r="S1280" s="7"/>
      <c r="T1280" s="7"/>
      <c r="U1280" s="35">
        <v>18158.562865895889</v>
      </c>
    </row>
    <row r="1281" spans="1:21">
      <c r="A1281">
        <v>49</v>
      </c>
      <c r="B1281" t="s">
        <v>56</v>
      </c>
      <c r="C1281" t="s">
        <v>242</v>
      </c>
      <c r="D1281">
        <v>1</v>
      </c>
      <c r="E1281" s="6">
        <v>10157.050999999999</v>
      </c>
      <c r="F1281">
        <v>2013</v>
      </c>
      <c r="G1281" s="6">
        <v>72.712999999999994</v>
      </c>
      <c r="H1281" s="6">
        <v>5.0155153274536133</v>
      </c>
      <c r="I1281" s="7">
        <v>3.89878249168396</v>
      </c>
      <c r="J1281" s="8">
        <v>8.8999818024506734</v>
      </c>
      <c r="K1281" s="9">
        <v>55.99628827722487</v>
      </c>
      <c r="L1281" s="8">
        <v>33.481680540413564</v>
      </c>
      <c r="M1281" s="8">
        <v>17.972250897377616</v>
      </c>
      <c r="N1281" s="10">
        <v>1.8629653420484449</v>
      </c>
      <c r="O1281" s="10" t="s">
        <v>2313</v>
      </c>
      <c r="P1281" s="14">
        <v>41.034214533948884</v>
      </c>
      <c r="Q1281" s="45">
        <v>2</v>
      </c>
      <c r="R1281" s="7">
        <v>3.4604064411903437</v>
      </c>
      <c r="S1281" s="7"/>
      <c r="T1281" s="7"/>
      <c r="U1281" s="35">
        <v>13555.511358686739</v>
      </c>
    </row>
    <row r="1282" spans="1:21">
      <c r="A1282">
        <v>50</v>
      </c>
      <c r="B1282" t="s">
        <v>125</v>
      </c>
      <c r="C1282" t="s">
        <v>311</v>
      </c>
      <c r="D1282">
        <v>1</v>
      </c>
      <c r="E1282" s="6">
        <v>6005.652</v>
      </c>
      <c r="F1282">
        <v>2013</v>
      </c>
      <c r="G1282" s="6">
        <v>72.757000000000005</v>
      </c>
      <c r="H1282" s="6">
        <v>5.9362406730651855</v>
      </c>
      <c r="I1282" s="7">
        <v>7.1369309425354004</v>
      </c>
      <c r="J1282" s="8">
        <v>9.8207071480622457</v>
      </c>
      <c r="K1282" s="9">
        <v>61.826633983490943</v>
      </c>
      <c r="L1282" s="8">
        <v>39.312026246679636</v>
      </c>
      <c r="M1282" s="8">
        <v>21.210399348229057</v>
      </c>
      <c r="N1282" s="10">
        <v>1.8534316870352541</v>
      </c>
      <c r="O1282" s="10" t="s">
        <v>2314</v>
      </c>
      <c r="P1282" s="14">
        <v>40.824223485659296</v>
      </c>
      <c r="Q1282" s="45">
        <v>3</v>
      </c>
      <c r="R1282" s="7">
        <v>3.4604064411903437</v>
      </c>
      <c r="S1282" s="7"/>
      <c r="T1282" s="7"/>
      <c r="U1282" s="35">
        <v>12150.971521932586</v>
      </c>
    </row>
    <row r="1283" spans="1:21">
      <c r="A1283">
        <v>51</v>
      </c>
      <c r="B1283" t="s">
        <v>28</v>
      </c>
      <c r="C1283" t="s">
        <v>214</v>
      </c>
      <c r="D1283">
        <v>7</v>
      </c>
      <c r="E1283" s="6">
        <v>9691.1370000000006</v>
      </c>
      <c r="F1283">
        <v>2013</v>
      </c>
      <c r="G1283" s="6">
        <v>72.989000000000004</v>
      </c>
      <c r="H1283" s="6">
        <v>5.8764662742614746</v>
      </c>
      <c r="I1283" s="7">
        <v>7.0676212310790998</v>
      </c>
      <c r="J1283" s="8">
        <v>9.7609327492585347</v>
      </c>
      <c r="K1283" s="9">
        <v>61.646268424856075</v>
      </c>
      <c r="L1283" s="8">
        <v>39.131660688044768</v>
      </c>
      <c r="M1283" s="8">
        <v>21.141089636772755</v>
      </c>
      <c r="N1283" s="10">
        <v>1.8509765277178174</v>
      </c>
      <c r="O1283" s="10" t="s">
        <v>2315</v>
      </c>
      <c r="P1283" s="14">
        <v>40.770145434998433</v>
      </c>
      <c r="Q1283" s="45">
        <v>3</v>
      </c>
      <c r="R1283" s="7">
        <v>3.4604064411903437</v>
      </c>
      <c r="S1283" s="7"/>
      <c r="T1283" s="7"/>
      <c r="U1283" s="35">
        <v>18805.42974504568</v>
      </c>
    </row>
    <row r="1284" spans="1:21">
      <c r="A1284">
        <v>52</v>
      </c>
      <c r="B1284" t="s">
        <v>148</v>
      </c>
      <c r="C1284" t="s">
        <v>334</v>
      </c>
      <c r="D1284">
        <v>8</v>
      </c>
      <c r="E1284" s="6">
        <v>23330.333999999999</v>
      </c>
      <c r="F1284">
        <v>2013</v>
      </c>
      <c r="G1284" s="6">
        <v>79.733999999999995</v>
      </c>
      <c r="H1284" s="6">
        <v>6.3403444290161133</v>
      </c>
      <c r="I1284" s="7">
        <v>11.9439907073975</v>
      </c>
      <c r="J1284" s="8">
        <v>10.224810904013173</v>
      </c>
      <c r="K1284" s="9">
        <v>70.543482513811824</v>
      </c>
      <c r="L1284" s="8">
        <v>48.028874777000517</v>
      </c>
      <c r="M1284" s="8">
        <v>26.017459113091157</v>
      </c>
      <c r="N1284" s="10">
        <v>1.8460248008166915</v>
      </c>
      <c r="O1284" s="10" t="s">
        <v>2316</v>
      </c>
      <c r="P1284" s="14">
        <v>40.661077263203623</v>
      </c>
      <c r="Q1284" s="45">
        <v>3</v>
      </c>
      <c r="R1284" s="7">
        <v>3.4604064411903437</v>
      </c>
      <c r="S1284" s="7"/>
      <c r="T1284" s="7"/>
      <c r="U1284" s="35" t="s">
        <v>693</v>
      </c>
    </row>
    <row r="1285" spans="1:21">
      <c r="A1285">
        <v>53</v>
      </c>
      <c r="B1285" t="s">
        <v>120</v>
      </c>
      <c r="C1285" t="s">
        <v>306</v>
      </c>
      <c r="D1285">
        <v>7</v>
      </c>
      <c r="E1285" s="6">
        <v>2102.2150000000001</v>
      </c>
      <c r="F1285">
        <v>2013</v>
      </c>
      <c r="G1285" s="6">
        <v>75.866</v>
      </c>
      <c r="H1285" s="6">
        <v>5.1861906051635742</v>
      </c>
      <c r="I1285" s="7">
        <v>6.1282286643981898</v>
      </c>
      <c r="J1285" s="8">
        <v>9.0706570801606343</v>
      </c>
      <c r="K1285" s="9">
        <v>59.544821009282771</v>
      </c>
      <c r="L1285" s="8">
        <v>37.030213272471464</v>
      </c>
      <c r="M1285" s="8">
        <v>20.201697070091846</v>
      </c>
      <c r="N1285" s="10">
        <v>1.8330248762760557</v>
      </c>
      <c r="O1285" s="10" t="s">
        <v>2317</v>
      </c>
      <c r="P1285" s="14">
        <v>40.374737157735503</v>
      </c>
      <c r="Q1285" s="45">
        <v>2</v>
      </c>
      <c r="R1285" s="7">
        <v>3.4604064411903437</v>
      </c>
      <c r="S1285" s="7"/>
      <c r="T1285" s="7"/>
      <c r="U1285" s="35">
        <v>14108.925888793778</v>
      </c>
    </row>
    <row r="1286" spans="1:21">
      <c r="A1286">
        <v>54</v>
      </c>
      <c r="B1286" t="s">
        <v>140</v>
      </c>
      <c r="C1286" t="s">
        <v>326</v>
      </c>
      <c r="D1286">
        <v>7</v>
      </c>
      <c r="E1286" s="6">
        <v>2072.3739999999998</v>
      </c>
      <c r="F1286">
        <v>2013</v>
      </c>
      <c r="G1286" s="6">
        <v>80.335999999999999</v>
      </c>
      <c r="H1286" s="6">
        <v>5.974888801574707</v>
      </c>
      <c r="I1286" s="7">
        <v>11.0638284683228</v>
      </c>
      <c r="J1286" s="8">
        <v>9.8593552765717671</v>
      </c>
      <c r="K1286" s="9">
        <v>68.535688397175051</v>
      </c>
      <c r="L1286" s="8">
        <v>46.021080660363744</v>
      </c>
      <c r="M1286" s="8">
        <v>25.137296874016457</v>
      </c>
      <c r="N1286" s="10">
        <v>1.8307887634463245</v>
      </c>
      <c r="O1286" s="10" t="s">
        <v>2318</v>
      </c>
      <c r="P1286" s="14">
        <v>40.325483888495178</v>
      </c>
      <c r="Q1286" s="45">
        <v>3</v>
      </c>
      <c r="R1286" s="7">
        <v>3.4604064411903437</v>
      </c>
      <c r="S1286" s="7"/>
      <c r="T1286" s="7"/>
      <c r="U1286" s="35">
        <v>32234.025758733889</v>
      </c>
    </row>
    <row r="1287" spans="1:21">
      <c r="A1287">
        <v>55</v>
      </c>
      <c r="B1287" t="s">
        <v>90</v>
      </c>
      <c r="C1287" t="s">
        <v>276</v>
      </c>
      <c r="D1287">
        <v>7</v>
      </c>
      <c r="E1287" s="6">
        <v>5719.56</v>
      </c>
      <c r="F1287">
        <v>2013</v>
      </c>
      <c r="G1287" s="6">
        <v>69.216999999999999</v>
      </c>
      <c r="H1287" s="6">
        <v>5.4024267196655273</v>
      </c>
      <c r="I1287" s="7">
        <v>4.0566339492797896</v>
      </c>
      <c r="J1287" s="8">
        <v>9.2868931946625874</v>
      </c>
      <c r="K1287" s="9">
        <v>55.621318804268419</v>
      </c>
      <c r="L1287" s="8">
        <v>33.106711067457113</v>
      </c>
      <c r="M1287" s="8">
        <v>18.130102354973445</v>
      </c>
      <c r="N1287" s="10">
        <v>1.8260631087046946</v>
      </c>
      <c r="O1287" s="10" t="s">
        <v>2319</v>
      </c>
      <c r="P1287" s="14">
        <v>40.22139524760388</v>
      </c>
      <c r="Q1287" s="45">
        <v>2</v>
      </c>
      <c r="R1287" s="7">
        <v>3.4604064411903437</v>
      </c>
      <c r="S1287" s="7"/>
      <c r="T1287" s="7"/>
      <c r="U1287" s="35">
        <v>4631.4032666144767</v>
      </c>
    </row>
    <row r="1288" spans="1:21">
      <c r="A1288">
        <v>56</v>
      </c>
      <c r="B1288" t="s">
        <v>147</v>
      </c>
      <c r="C1288" t="s">
        <v>333</v>
      </c>
      <c r="D1288">
        <v>3</v>
      </c>
      <c r="E1288" s="6">
        <v>8088.3670000000002</v>
      </c>
      <c r="F1288">
        <v>2013</v>
      </c>
      <c r="G1288" s="6">
        <v>82.69</v>
      </c>
      <c r="H1288" s="6">
        <v>7.6345062255859375</v>
      </c>
      <c r="I1288" s="7">
        <v>18.831132888793899</v>
      </c>
      <c r="J1288" s="8">
        <v>11.518972700582998</v>
      </c>
      <c r="K1288" s="9">
        <v>82.418517765065417</v>
      </c>
      <c r="L1288" s="8">
        <v>59.90391002825411</v>
      </c>
      <c r="M1288" s="8">
        <v>32.904601294487556</v>
      </c>
      <c r="N1288" s="10">
        <v>1.8205329246244262</v>
      </c>
      <c r="O1288" s="10" t="s">
        <v>2320</v>
      </c>
      <c r="P1288" s="14">
        <v>40.099585810337359</v>
      </c>
      <c r="Q1288" s="45">
        <v>3</v>
      </c>
      <c r="R1288" s="7">
        <v>3.4604064411903437</v>
      </c>
      <c r="S1288" s="7"/>
      <c r="T1288" s="7"/>
      <c r="U1288" s="35">
        <v>66196.947312569449</v>
      </c>
    </row>
    <row r="1289" spans="1:21">
      <c r="A1289">
        <v>57</v>
      </c>
      <c r="B1289" t="s">
        <v>131</v>
      </c>
      <c r="C1289" t="s">
        <v>317</v>
      </c>
      <c r="D1289">
        <v>7</v>
      </c>
      <c r="E1289" s="6">
        <v>20066.545999999998</v>
      </c>
      <c r="F1289">
        <v>2013</v>
      </c>
      <c r="G1289" s="6">
        <v>74.975999999999999</v>
      </c>
      <c r="H1289" s="6">
        <v>5.0815844535827637</v>
      </c>
      <c r="I1289" s="7">
        <v>5.6027173995971697</v>
      </c>
      <c r="J1289" s="8">
        <v>8.9660509285798238</v>
      </c>
      <c r="K1289" s="9">
        <v>58.16765116646954</v>
      </c>
      <c r="L1289" s="8">
        <v>35.653043429658233</v>
      </c>
      <c r="M1289" s="8">
        <v>19.676185805290828</v>
      </c>
      <c r="N1289" s="10">
        <v>1.8119895686323164</v>
      </c>
      <c r="O1289" s="10" t="s">
        <v>2321</v>
      </c>
      <c r="P1289" s="14">
        <v>39.911407375286785</v>
      </c>
      <c r="Q1289" s="45">
        <v>2</v>
      </c>
      <c r="R1289" s="7">
        <v>3.4604064411903437</v>
      </c>
      <c r="S1289" s="7"/>
      <c r="T1289" s="7"/>
      <c r="U1289" s="35">
        <v>22094.385541249674</v>
      </c>
    </row>
    <row r="1290" spans="1:21">
      <c r="A1290">
        <v>58</v>
      </c>
      <c r="B1290" t="s">
        <v>163</v>
      </c>
      <c r="C1290" t="s">
        <v>349</v>
      </c>
      <c r="D1290">
        <v>7</v>
      </c>
      <c r="E1290" s="6">
        <v>29963.225999999999</v>
      </c>
      <c r="F1290">
        <v>2013</v>
      </c>
      <c r="G1290" s="6">
        <v>69.989999999999995</v>
      </c>
      <c r="H1290" s="6">
        <v>5.9399862289428711</v>
      </c>
      <c r="I1290" s="7">
        <v>6.3506798744201696</v>
      </c>
      <c r="J1290" s="8">
        <v>9.8244527039399312</v>
      </c>
      <c r="K1290" s="9">
        <v>59.498007022398362</v>
      </c>
      <c r="L1290" s="8">
        <v>36.983399285587055</v>
      </c>
      <c r="M1290" s="8">
        <v>20.424148280113826</v>
      </c>
      <c r="N1290" s="10">
        <v>1.8107682522847872</v>
      </c>
      <c r="O1290" s="10" t="s">
        <v>2322</v>
      </c>
      <c r="P1290" s="14">
        <v>39.884506307463788</v>
      </c>
      <c r="Q1290" s="45">
        <v>2</v>
      </c>
      <c r="R1290" s="7">
        <v>3.4604064411903437</v>
      </c>
      <c r="S1290" s="7"/>
      <c r="T1290" s="7"/>
      <c r="U1290" s="35">
        <v>5781.1565702678654</v>
      </c>
    </row>
    <row r="1291" spans="1:21">
      <c r="A1291">
        <v>59</v>
      </c>
      <c r="B1291" t="s">
        <v>162</v>
      </c>
      <c r="C1291" t="s">
        <v>348</v>
      </c>
      <c r="D1291">
        <v>1</v>
      </c>
      <c r="E1291" s="6">
        <v>3381.18</v>
      </c>
      <c r="F1291">
        <v>2013</v>
      </c>
      <c r="G1291" s="6">
        <v>77.239999999999995</v>
      </c>
      <c r="H1291" s="6">
        <v>6.4444646835327148</v>
      </c>
      <c r="I1291" s="7">
        <v>11.7377519607544</v>
      </c>
      <c r="J1291" s="8">
        <v>10.328931158529775</v>
      </c>
      <c r="K1291" s="9">
        <v>69.032834642031716</v>
      </c>
      <c r="L1291" s="8">
        <v>46.518226905220409</v>
      </c>
      <c r="M1291" s="8">
        <v>25.811220366448055</v>
      </c>
      <c r="N1291" s="10">
        <v>1.8022482565640074</v>
      </c>
      <c r="O1291" s="10" t="s">
        <v>2323</v>
      </c>
      <c r="P1291" s="14">
        <v>39.696842412519622</v>
      </c>
      <c r="Q1291" s="45">
        <v>3</v>
      </c>
      <c r="R1291" s="7">
        <v>3.4604064411903437</v>
      </c>
      <c r="S1291" s="7"/>
      <c r="T1291" s="7"/>
      <c r="U1291" s="35">
        <v>22077.448301467306</v>
      </c>
    </row>
    <row r="1292" spans="1:21">
      <c r="A1292">
        <v>60</v>
      </c>
      <c r="B1292" t="s">
        <v>122</v>
      </c>
      <c r="C1292" t="s">
        <v>308</v>
      </c>
      <c r="D1292">
        <v>6</v>
      </c>
      <c r="E1292" s="6">
        <v>205337.56200000001</v>
      </c>
      <c r="F1292">
        <v>2013</v>
      </c>
      <c r="G1292" s="6">
        <v>65.150000000000006</v>
      </c>
      <c r="H1292" s="6">
        <v>5.1380825042724609</v>
      </c>
      <c r="I1292" s="7">
        <v>1.72705054283142</v>
      </c>
      <c r="J1292" s="8">
        <v>9.022548979269521</v>
      </c>
      <c r="K1292" s="9">
        <v>50.862971315971777</v>
      </c>
      <c r="L1292" s="8">
        <v>28.34836357916047</v>
      </c>
      <c r="M1292" s="8">
        <v>15.800518948525077</v>
      </c>
      <c r="N1292" s="10">
        <v>1.7941412982392384</v>
      </c>
      <c r="O1292" s="10" t="s">
        <v>2324</v>
      </c>
      <c r="P1292" s="14">
        <v>39.518276198963243</v>
      </c>
      <c r="Q1292" s="45">
        <v>1</v>
      </c>
      <c r="R1292" s="7">
        <v>3.4604064411903437</v>
      </c>
      <c r="S1292" s="7"/>
      <c r="T1292" s="7"/>
      <c r="U1292" s="35">
        <v>4266.7114181215647</v>
      </c>
    </row>
    <row r="1293" spans="1:21">
      <c r="A1293">
        <v>61</v>
      </c>
      <c r="B1293" t="s">
        <v>114</v>
      </c>
      <c r="C1293" t="s">
        <v>300</v>
      </c>
      <c r="D1293">
        <v>6</v>
      </c>
      <c r="E1293" s="6">
        <v>27381.555</v>
      </c>
      <c r="F1293">
        <v>2013</v>
      </c>
      <c r="G1293" s="6">
        <v>67.965000000000003</v>
      </c>
      <c r="H1293" s="6">
        <v>4.604576587677002</v>
      </c>
      <c r="I1293" s="7">
        <v>1.37889969348907</v>
      </c>
      <c r="J1293" s="8">
        <v>8.4890430626740621</v>
      </c>
      <c r="K1293" s="9">
        <v>49.923165693696163</v>
      </c>
      <c r="L1293" s="8">
        <v>27.408557956884856</v>
      </c>
      <c r="M1293" s="8">
        <v>15.452368099182726</v>
      </c>
      <c r="N1293" s="10">
        <v>1.7737448254507018</v>
      </c>
      <c r="O1293" s="10" t="s">
        <v>2325</v>
      </c>
      <c r="P1293" s="14">
        <v>39.069017578177323</v>
      </c>
      <c r="Q1293" s="45">
        <v>1</v>
      </c>
      <c r="R1293" s="7">
        <v>3.4604064411903437</v>
      </c>
      <c r="S1293" s="7"/>
      <c r="T1293" s="7"/>
      <c r="U1293" s="35">
        <v>2982.2869997401581</v>
      </c>
    </row>
    <row r="1294" spans="1:21">
      <c r="A1294">
        <v>62</v>
      </c>
      <c r="B1294" t="s">
        <v>76</v>
      </c>
      <c r="C1294" t="s">
        <v>262</v>
      </c>
      <c r="D1294">
        <v>3</v>
      </c>
      <c r="E1294" s="6">
        <v>324.024</v>
      </c>
      <c r="F1294">
        <v>2013</v>
      </c>
      <c r="G1294" s="6">
        <v>81.929000000000002</v>
      </c>
      <c r="H1294" s="6">
        <v>7.5013942718505859</v>
      </c>
      <c r="I1294" s="7">
        <v>18.861446380615199</v>
      </c>
      <c r="J1294" s="8">
        <v>11.385860746847646</v>
      </c>
      <c r="K1294" s="9">
        <v>80.716362260445749</v>
      </c>
      <c r="L1294" s="8">
        <v>58.201754523634442</v>
      </c>
      <c r="M1294" s="8">
        <v>32.934914786308852</v>
      </c>
      <c r="N1294" s="10">
        <v>1.767174893308942</v>
      </c>
      <c r="O1294" s="10" t="s">
        <v>2326</v>
      </c>
      <c r="P1294" s="14">
        <v>38.92430634877676</v>
      </c>
      <c r="Q1294" s="45">
        <v>3</v>
      </c>
      <c r="R1294" s="7">
        <v>3.4604064411903437</v>
      </c>
      <c r="S1294" s="7"/>
      <c r="T1294" s="7"/>
      <c r="U1294" s="35">
        <v>50168.688534969842</v>
      </c>
    </row>
    <row r="1295" spans="1:21">
      <c r="A1295">
        <v>63</v>
      </c>
      <c r="B1295" t="s">
        <v>33</v>
      </c>
      <c r="C1295" t="s">
        <v>219</v>
      </c>
      <c r="D1295">
        <v>7</v>
      </c>
      <c r="E1295" s="6">
        <v>3617.5590000000002</v>
      </c>
      <c r="F1295">
        <v>2013</v>
      </c>
      <c r="G1295" s="6">
        <v>76.33</v>
      </c>
      <c r="H1295" s="6">
        <v>5.123664379119873</v>
      </c>
      <c r="I1295" s="7">
        <v>6.8813395500183097</v>
      </c>
      <c r="J1295" s="8">
        <v>9.0081308541169332</v>
      </c>
      <c r="K1295" s="9">
        <v>59.496032736626482</v>
      </c>
      <c r="L1295" s="8">
        <v>36.981424999815175</v>
      </c>
      <c r="M1295" s="8">
        <v>20.954807955711967</v>
      </c>
      <c r="N1295" s="10">
        <v>1.7648181304250317</v>
      </c>
      <c r="O1295" s="10" t="s">
        <v>2327</v>
      </c>
      <c r="P1295" s="14">
        <v>38.872395606477241</v>
      </c>
      <c r="Q1295" s="45">
        <v>2</v>
      </c>
      <c r="R1295" s="7">
        <v>3.4604064411903437</v>
      </c>
      <c r="S1295" s="7"/>
      <c r="T1295" s="7"/>
      <c r="U1295" s="35">
        <v>11483.254411760126</v>
      </c>
    </row>
    <row r="1296" spans="1:21">
      <c r="A1296">
        <v>64</v>
      </c>
      <c r="B1296" t="s">
        <v>85</v>
      </c>
      <c r="C1296" t="s">
        <v>271</v>
      </c>
      <c r="D1296">
        <v>8</v>
      </c>
      <c r="E1296" s="6">
        <v>127678.924</v>
      </c>
      <c r="F1296">
        <v>2013</v>
      </c>
      <c r="G1296" s="6">
        <v>83.411000000000001</v>
      </c>
      <c r="H1296" s="6">
        <v>5.9593615531921387</v>
      </c>
      <c r="I1296" s="7">
        <v>13.639300346374499</v>
      </c>
      <c r="J1296" s="8">
        <v>9.8438280281891988</v>
      </c>
      <c r="K1296" s="9">
        <v>71.046944444889732</v>
      </c>
      <c r="L1296" s="8">
        <v>48.532336708078425</v>
      </c>
      <c r="M1296" s="8">
        <v>27.712768752068158</v>
      </c>
      <c r="N1296" s="10">
        <v>1.7512626451103532</v>
      </c>
      <c r="O1296" s="10" t="s">
        <v>2328</v>
      </c>
      <c r="P1296" s="14">
        <v>38.5738185583918</v>
      </c>
      <c r="Q1296" s="45">
        <v>3</v>
      </c>
      <c r="R1296" s="7">
        <v>3.4604064411903437</v>
      </c>
      <c r="S1296" s="7"/>
      <c r="T1296" s="7"/>
      <c r="U1296" s="35">
        <v>39569.636574469019</v>
      </c>
    </row>
    <row r="1297" spans="1:21">
      <c r="A1297">
        <v>65</v>
      </c>
      <c r="B1297" t="s">
        <v>25</v>
      </c>
      <c r="C1297" t="s">
        <v>211</v>
      </c>
      <c r="D1297">
        <v>7</v>
      </c>
      <c r="E1297" s="6">
        <v>9614.4779999999992</v>
      </c>
      <c r="F1297">
        <v>2013</v>
      </c>
      <c r="G1297" s="6">
        <v>70.881</v>
      </c>
      <c r="H1297" s="6">
        <v>5.4811782836914063</v>
      </c>
      <c r="I1297" s="7">
        <v>5.8858208656311</v>
      </c>
      <c r="J1297" s="8">
        <v>9.3656447586884664</v>
      </c>
      <c r="K1297" s="9">
        <v>57.441473994241093</v>
      </c>
      <c r="L1297" s="8">
        <v>34.926866257429786</v>
      </c>
      <c r="M1297" s="8">
        <v>19.959289271324756</v>
      </c>
      <c r="N1297" s="10">
        <v>1.7499053088833552</v>
      </c>
      <c r="O1297" s="10" t="s">
        <v>2329</v>
      </c>
      <c r="P1297" s="14">
        <v>38.543921477283412</v>
      </c>
      <c r="Q1297" s="45">
        <v>2</v>
      </c>
      <c r="R1297" s="7">
        <v>3.4604064411903437</v>
      </c>
      <c r="S1297" s="7"/>
      <c r="T1297" s="7"/>
      <c r="U1297" s="35">
        <v>14651.69397077603</v>
      </c>
    </row>
    <row r="1298" spans="1:21">
      <c r="A1298">
        <v>66</v>
      </c>
      <c r="B1298" t="s">
        <v>45</v>
      </c>
      <c r="C1298" t="s">
        <v>231</v>
      </c>
      <c r="D1298">
        <v>8</v>
      </c>
      <c r="E1298" s="6">
        <v>1376100.308</v>
      </c>
      <c r="F1298">
        <v>2013</v>
      </c>
      <c r="G1298" s="6">
        <v>76.451999999999998</v>
      </c>
      <c r="H1298" s="6">
        <v>5.2410902976989746</v>
      </c>
      <c r="I1298" s="7">
        <v>7.5666694641113299</v>
      </c>
      <c r="J1298" s="8">
        <v>9.1255567726960347</v>
      </c>
      <c r="K1298" s="9">
        <v>60.367929586232492</v>
      </c>
      <c r="L1298" s="8">
        <v>37.853321849421185</v>
      </c>
      <c r="M1298" s="8">
        <v>21.640137869804988</v>
      </c>
      <c r="N1298" s="10">
        <v>1.7492181462595415</v>
      </c>
      <c r="O1298" s="10" t="s">
        <v>2330</v>
      </c>
      <c r="P1298" s="14">
        <v>38.528785834183211</v>
      </c>
      <c r="Q1298" s="45">
        <v>3</v>
      </c>
      <c r="R1298" s="7">
        <v>3.4604064411903437</v>
      </c>
      <c r="S1298" s="7"/>
      <c r="T1298" s="7"/>
      <c r="U1298" s="35">
        <v>11101.938929993426</v>
      </c>
    </row>
    <row r="1299" spans="1:21">
      <c r="A1299">
        <v>67</v>
      </c>
      <c r="B1299" t="s">
        <v>32</v>
      </c>
      <c r="C1299" t="s">
        <v>218</v>
      </c>
      <c r="D1299">
        <v>1</v>
      </c>
      <c r="E1299" s="6">
        <v>10743.349</v>
      </c>
      <c r="F1299">
        <v>2013</v>
      </c>
      <c r="G1299" s="6">
        <v>67.021000000000001</v>
      </c>
      <c r="H1299" s="6">
        <v>5.7674288749694824</v>
      </c>
      <c r="I1299" s="7">
        <v>5.0688786506652797</v>
      </c>
      <c r="J1299" s="8">
        <v>9.6518953499665425</v>
      </c>
      <c r="K1299" s="9">
        <v>55.973384367483817</v>
      </c>
      <c r="L1299" s="8">
        <v>33.45877663067251</v>
      </c>
      <c r="M1299" s="8">
        <v>19.142347056358936</v>
      </c>
      <c r="N1299" s="10">
        <v>1.7478931153093773</v>
      </c>
      <c r="O1299" s="10" t="s">
        <v>2331</v>
      </c>
      <c r="P1299" s="14">
        <v>38.499600318464829</v>
      </c>
      <c r="Q1299" s="45">
        <v>2</v>
      </c>
      <c r="R1299" s="7">
        <v>3.4604064411903437</v>
      </c>
      <c r="S1299" s="7"/>
      <c r="T1299" s="7"/>
      <c r="U1299" s="35">
        <v>7305.227987705287</v>
      </c>
    </row>
    <row r="1300" spans="1:21">
      <c r="A1300">
        <v>68</v>
      </c>
      <c r="B1300" t="s">
        <v>128</v>
      </c>
      <c r="C1300" t="s">
        <v>314</v>
      </c>
      <c r="D1300">
        <v>7</v>
      </c>
      <c r="E1300" s="6">
        <v>38607.353000000003</v>
      </c>
      <c r="F1300">
        <v>2013</v>
      </c>
      <c r="G1300" s="6">
        <v>76.971000000000004</v>
      </c>
      <c r="H1300" s="6">
        <v>5.7461318969726563</v>
      </c>
      <c r="I1300" s="7">
        <v>9.8272809982299805</v>
      </c>
      <c r="J1300" s="8">
        <v>9.6305983719697164</v>
      </c>
      <c r="K1300" s="9">
        <v>64.141403622161448</v>
      </c>
      <c r="L1300" s="8">
        <v>41.626795885350141</v>
      </c>
      <c r="M1300" s="8">
        <v>23.900749403923637</v>
      </c>
      <c r="N1300" s="10">
        <v>1.7416523298853772</v>
      </c>
      <c r="O1300" s="10" t="s">
        <v>2332</v>
      </c>
      <c r="P1300" s="14">
        <v>38.362138970060364</v>
      </c>
      <c r="Q1300" s="45">
        <v>3</v>
      </c>
      <c r="R1300" s="7">
        <v>3.4604064411903437</v>
      </c>
      <c r="S1300" s="7"/>
      <c r="T1300" s="7"/>
      <c r="U1300" s="35">
        <v>25490.328911166442</v>
      </c>
    </row>
    <row r="1301" spans="1:21">
      <c r="A1301">
        <v>69</v>
      </c>
      <c r="B1301" t="s">
        <v>103</v>
      </c>
      <c r="C1301" t="s">
        <v>289</v>
      </c>
      <c r="D1301">
        <v>3</v>
      </c>
      <c r="E1301" s="6">
        <v>437.52499999999998</v>
      </c>
      <c r="F1301">
        <v>2013</v>
      </c>
      <c r="G1301" s="6">
        <v>82.015000000000001</v>
      </c>
      <c r="H1301" s="6">
        <v>6.3799247741699219</v>
      </c>
      <c r="I1301" s="7">
        <v>14.942939758300801</v>
      </c>
      <c r="J1301" s="8">
        <v>10.264391249166982</v>
      </c>
      <c r="K1301" s="9">
        <v>72.842450216741014</v>
      </c>
      <c r="L1301" s="8">
        <v>50.327842479929707</v>
      </c>
      <c r="M1301" s="8">
        <v>29.016408163994456</v>
      </c>
      <c r="N1301" s="10">
        <v>1.7344614879790647</v>
      </c>
      <c r="O1301" s="10" t="s">
        <v>2333</v>
      </c>
      <c r="P1301" s="14">
        <v>38.203751402238581</v>
      </c>
      <c r="Q1301" s="45">
        <v>3</v>
      </c>
      <c r="R1301" s="7">
        <v>3.4604064411903437</v>
      </c>
      <c r="S1301" s="7"/>
      <c r="T1301" s="7"/>
      <c r="U1301" s="35">
        <v>35333.386697988906</v>
      </c>
    </row>
    <row r="1302" spans="1:21">
      <c r="A1302">
        <v>70</v>
      </c>
      <c r="B1302" t="s">
        <v>139</v>
      </c>
      <c r="C1302" t="s">
        <v>325</v>
      </c>
      <c r="D1302">
        <v>7</v>
      </c>
      <c r="E1302" s="6">
        <v>5414.7389999999996</v>
      </c>
      <c r="F1302">
        <v>2013</v>
      </c>
      <c r="G1302" s="6">
        <v>76.512</v>
      </c>
      <c r="H1302" s="6">
        <v>5.9365272521972656</v>
      </c>
      <c r="I1302" s="7">
        <v>10.5754232406616</v>
      </c>
      <c r="J1302" s="8">
        <v>9.8209937271943257</v>
      </c>
      <c r="K1302" s="9">
        <v>65.019413389549712</v>
      </c>
      <c r="L1302" s="8">
        <v>42.504805652738405</v>
      </c>
      <c r="M1302" s="8">
        <v>24.648891646355256</v>
      </c>
      <c r="N1302" s="10">
        <v>1.7244104222845833</v>
      </c>
      <c r="O1302" s="10" t="s">
        <v>2334</v>
      </c>
      <c r="P1302" s="14">
        <v>37.98236371633098</v>
      </c>
      <c r="Q1302" s="45">
        <v>3</v>
      </c>
      <c r="R1302" s="7">
        <v>3.4604064411903437</v>
      </c>
      <c r="S1302" s="7"/>
      <c r="T1302" s="7"/>
      <c r="U1302" s="35">
        <v>26722.009518633899</v>
      </c>
    </row>
    <row r="1303" spans="1:21">
      <c r="A1303">
        <v>71</v>
      </c>
      <c r="B1303" t="s">
        <v>155</v>
      </c>
      <c r="C1303" t="s">
        <v>341</v>
      </c>
      <c r="D1303">
        <v>4</v>
      </c>
      <c r="E1303" s="6">
        <v>76576.116999999998</v>
      </c>
      <c r="F1303">
        <v>2013</v>
      </c>
      <c r="G1303" s="6">
        <v>76.296999999999997</v>
      </c>
      <c r="H1303" s="6">
        <v>4.8881773948669434</v>
      </c>
      <c r="I1303" s="7">
        <v>6.6737504005432102</v>
      </c>
      <c r="J1303" s="8">
        <v>8.7726438698640035</v>
      </c>
      <c r="K1303" s="9">
        <v>57.915661346151118</v>
      </c>
      <c r="L1303" s="8">
        <v>35.401053609339812</v>
      </c>
      <c r="M1303" s="8">
        <v>20.747218806236866</v>
      </c>
      <c r="N1303" s="10">
        <v>1.7063035744674282</v>
      </c>
      <c r="O1303" s="10" t="s">
        <v>2335</v>
      </c>
      <c r="P1303" s="14">
        <v>37.583537038725837</v>
      </c>
      <c r="Q1303" s="45">
        <v>2</v>
      </c>
      <c r="R1303" s="7">
        <v>3.4604064411903437</v>
      </c>
      <c r="S1303" s="7"/>
      <c r="T1303" s="7"/>
      <c r="U1303" s="35">
        <v>23912.732066547018</v>
      </c>
    </row>
    <row r="1304" spans="1:21">
      <c r="A1304">
        <v>72</v>
      </c>
      <c r="B1304" t="s">
        <v>26</v>
      </c>
      <c r="C1304" t="s">
        <v>212</v>
      </c>
      <c r="D1304">
        <v>4</v>
      </c>
      <c r="E1304" s="6">
        <v>1261.673</v>
      </c>
      <c r="F1304">
        <v>2013</v>
      </c>
      <c r="G1304" s="6">
        <v>79.245999999999995</v>
      </c>
      <c r="H1304" s="6">
        <v>6.6897110939025879</v>
      </c>
      <c r="I1304" s="7">
        <v>15.630467414856</v>
      </c>
      <c r="J1304" s="8">
        <v>10.574177568899648</v>
      </c>
      <c r="K1304" s="9">
        <v>72.507345867637127</v>
      </c>
      <c r="L1304" s="8">
        <v>49.992738130825821</v>
      </c>
      <c r="M1304" s="8">
        <v>29.703935820549656</v>
      </c>
      <c r="N1304" s="10">
        <v>1.6830341417664945</v>
      </c>
      <c r="O1304" s="10" t="s">
        <v>2336</v>
      </c>
      <c r="P1304" s="14">
        <v>37.070997770290766</v>
      </c>
      <c r="Q1304" s="45">
        <v>3</v>
      </c>
      <c r="R1304" s="7">
        <v>3.4604064411903437</v>
      </c>
      <c r="S1304" s="7"/>
      <c r="T1304" s="7"/>
      <c r="U1304" s="35">
        <v>48915.529936618455</v>
      </c>
    </row>
    <row r="1305" spans="1:21">
      <c r="A1305">
        <v>73</v>
      </c>
      <c r="B1305" t="s">
        <v>77</v>
      </c>
      <c r="C1305" t="s">
        <v>263</v>
      </c>
      <c r="D1305">
        <v>6</v>
      </c>
      <c r="E1305" s="6">
        <v>1291132.0630000001</v>
      </c>
      <c r="F1305">
        <v>2013</v>
      </c>
      <c r="G1305" s="6">
        <v>68.459999999999994</v>
      </c>
      <c r="H1305" s="6">
        <v>4.4277887344360352</v>
      </c>
      <c r="I1305" s="7">
        <v>1.81599676609039</v>
      </c>
      <c r="J1305" s="8">
        <v>8.3122552094330953</v>
      </c>
      <c r="K1305" s="9">
        <v>49.239521337429998</v>
      </c>
      <c r="L1305" s="8">
        <v>26.724913600618692</v>
      </c>
      <c r="M1305" s="8">
        <v>15.889465171784046</v>
      </c>
      <c r="N1305" s="10">
        <v>1.6819265665452261</v>
      </c>
      <c r="O1305" s="10" t="s">
        <v>2337</v>
      </c>
      <c r="P1305" s="14">
        <v>37.046601997478355</v>
      </c>
      <c r="Q1305" s="45">
        <v>1</v>
      </c>
      <c r="R1305" s="7">
        <v>3.4604064411903437</v>
      </c>
      <c r="S1305" s="7"/>
      <c r="T1305" s="7"/>
      <c r="U1305" s="35">
        <v>4780.1203449457953</v>
      </c>
    </row>
    <row r="1306" spans="1:21">
      <c r="A1306">
        <v>74</v>
      </c>
      <c r="B1306" t="s">
        <v>22</v>
      </c>
      <c r="C1306" t="s">
        <v>208</v>
      </c>
      <c r="D1306">
        <v>7</v>
      </c>
      <c r="E1306" s="6">
        <v>2901.3850000000002</v>
      </c>
      <c r="F1306">
        <v>2013</v>
      </c>
      <c r="G1306" s="6">
        <v>73.676000000000002</v>
      </c>
      <c r="H1306" s="6">
        <v>4.277191162109375</v>
      </c>
      <c r="I1306" s="7">
        <v>3.4972591400146502</v>
      </c>
      <c r="J1306" s="8">
        <v>8.1616576371064351</v>
      </c>
      <c r="K1306" s="9">
        <v>52.031035750681717</v>
      </c>
      <c r="L1306" s="8">
        <v>29.51642801387041</v>
      </c>
      <c r="M1306" s="8">
        <v>17.570727545708309</v>
      </c>
      <c r="N1306" s="10">
        <v>1.6798637356982902</v>
      </c>
      <c r="O1306" s="10" t="s">
        <v>2338</v>
      </c>
      <c r="P1306" s="14">
        <v>37.001165487410304</v>
      </c>
      <c r="Q1306" s="45">
        <v>2</v>
      </c>
      <c r="R1306" s="7">
        <v>3.4604064411903437</v>
      </c>
      <c r="S1306" s="7"/>
      <c r="T1306" s="7"/>
      <c r="U1306" s="35">
        <v>10677.303654819461</v>
      </c>
    </row>
    <row r="1307" spans="1:21">
      <c r="A1307">
        <v>75</v>
      </c>
      <c r="B1307" t="s">
        <v>29</v>
      </c>
      <c r="C1307" t="s">
        <v>215</v>
      </c>
      <c r="D1307">
        <v>3</v>
      </c>
      <c r="E1307" s="6">
        <v>11103.257</v>
      </c>
      <c r="F1307">
        <v>2013</v>
      </c>
      <c r="G1307" s="6">
        <v>80.468000000000004</v>
      </c>
      <c r="H1307" s="6">
        <v>7.103661060333252</v>
      </c>
      <c r="I1307" s="7">
        <v>18.271501541137699</v>
      </c>
      <c r="J1307" s="8">
        <v>10.988127535330312</v>
      </c>
      <c r="K1307" s="9">
        <v>76.50766676123267</v>
      </c>
      <c r="L1307" s="8">
        <v>53.993059024421363</v>
      </c>
      <c r="M1307" s="8">
        <v>32.344969946831355</v>
      </c>
      <c r="N1307" s="10">
        <v>1.6692876547164868</v>
      </c>
      <c r="O1307" s="10" t="s">
        <v>2339</v>
      </c>
      <c r="P1307" s="14">
        <v>36.768213662628341</v>
      </c>
      <c r="Q1307" s="45">
        <v>3</v>
      </c>
      <c r="R1307" s="7">
        <v>3.4604064411903437</v>
      </c>
      <c r="S1307" s="7"/>
      <c r="T1307" s="7"/>
      <c r="U1307" s="35">
        <v>48204.585699286748</v>
      </c>
    </row>
    <row r="1308" spans="1:21">
      <c r="A1308">
        <v>76</v>
      </c>
      <c r="B1308" t="s">
        <v>101</v>
      </c>
      <c r="C1308" t="s">
        <v>287</v>
      </c>
      <c r="D1308">
        <v>8</v>
      </c>
      <c r="E1308" s="6">
        <v>30134.807000000001</v>
      </c>
      <c r="F1308">
        <v>2013</v>
      </c>
      <c r="G1308" s="6">
        <v>75.034999999999997</v>
      </c>
      <c r="H1308" s="6">
        <v>5.7701997756958008</v>
      </c>
      <c r="I1308" s="7">
        <v>10.0101480484009</v>
      </c>
      <c r="J1308" s="8">
        <v>9.6546662506928609</v>
      </c>
      <c r="K1308" s="9">
        <v>62.684362161446984</v>
      </c>
      <c r="L1308" s="8">
        <v>40.169754424635677</v>
      </c>
      <c r="M1308" s="8">
        <v>24.083616454094557</v>
      </c>
      <c r="N1308" s="10">
        <v>1.6679286726394551</v>
      </c>
      <c r="O1308" s="10" t="s">
        <v>2340</v>
      </c>
      <c r="P1308" s="14">
        <v>36.738280329550122</v>
      </c>
      <c r="Q1308" s="45">
        <v>3</v>
      </c>
      <c r="R1308" s="7">
        <v>3.4604064411903437</v>
      </c>
      <c r="S1308" s="7"/>
      <c r="T1308" s="7"/>
      <c r="U1308" s="35">
        <v>22350.90543807936</v>
      </c>
    </row>
    <row r="1309" spans="1:21">
      <c r="A1309">
        <v>77</v>
      </c>
      <c r="B1309" t="s">
        <v>41</v>
      </c>
      <c r="C1309" t="s">
        <v>227</v>
      </c>
      <c r="D1309">
        <v>2</v>
      </c>
      <c r="E1309" s="6">
        <v>35063.690999999999</v>
      </c>
      <c r="F1309">
        <v>2013</v>
      </c>
      <c r="G1309" s="6">
        <v>81.802999999999997</v>
      </c>
      <c r="H1309" s="6">
        <v>7.5937938690185547</v>
      </c>
      <c r="I1309" s="7">
        <v>21.272150039672901</v>
      </c>
      <c r="J1309" s="8">
        <v>11.478260344015615</v>
      </c>
      <c r="K1309" s="9">
        <v>81.24625674197604</v>
      </c>
      <c r="L1309" s="8">
        <v>58.731649005164734</v>
      </c>
      <c r="M1309" s="8">
        <v>35.345618445366554</v>
      </c>
      <c r="N1309" s="10">
        <v>1.6616387430296569</v>
      </c>
      <c r="O1309" s="10" t="s">
        <v>2341</v>
      </c>
      <c r="P1309" s="14">
        <v>36.599736517066688</v>
      </c>
      <c r="Q1309" s="45">
        <v>3</v>
      </c>
      <c r="R1309" s="7">
        <v>3.4604064411903437</v>
      </c>
      <c r="S1309" s="7"/>
      <c r="T1309" s="7"/>
      <c r="U1309" s="35">
        <v>46704.762235567709</v>
      </c>
    </row>
    <row r="1310" spans="1:21">
      <c r="A1310">
        <v>78</v>
      </c>
      <c r="B1310" s="12" t="s">
        <v>142</v>
      </c>
      <c r="C1310" t="s">
        <v>328</v>
      </c>
      <c r="D1310">
        <v>8</v>
      </c>
      <c r="E1310" s="6">
        <v>50098.228999999999</v>
      </c>
      <c r="F1310">
        <v>2013</v>
      </c>
      <c r="G1310" s="6">
        <v>81.864000000000004</v>
      </c>
      <c r="H1310" s="6">
        <v>5.9588098526000977</v>
      </c>
      <c r="I1310" s="7">
        <v>14.5905151367188</v>
      </c>
      <c r="J1310" s="8">
        <v>9.8432763275971578</v>
      </c>
      <c r="K1310" s="9">
        <v>69.725349053629685</v>
      </c>
      <c r="L1310" s="8">
        <v>47.210741316818378</v>
      </c>
      <c r="M1310" s="8">
        <v>28.663983542412456</v>
      </c>
      <c r="N1310" s="10">
        <v>1.6470404836425945</v>
      </c>
      <c r="O1310" s="10" t="s">
        <v>2342</v>
      </c>
      <c r="P1310" s="14">
        <v>36.278191025054326</v>
      </c>
      <c r="Q1310" s="45">
        <v>3</v>
      </c>
      <c r="R1310" s="7">
        <v>3.4604064411903437</v>
      </c>
      <c r="S1310" s="7"/>
      <c r="T1310" s="7"/>
      <c r="U1310" s="35">
        <v>37021.13416410028</v>
      </c>
    </row>
    <row r="1311" spans="1:21">
      <c r="A1311">
        <v>79</v>
      </c>
      <c r="B1311" t="s">
        <v>68</v>
      </c>
      <c r="C1311" t="s">
        <v>254</v>
      </c>
      <c r="D1311">
        <v>5</v>
      </c>
      <c r="E1311" s="6">
        <v>27525.597000000002</v>
      </c>
      <c r="F1311">
        <v>2013</v>
      </c>
      <c r="G1311" s="6">
        <v>62.42</v>
      </c>
      <c r="H1311" s="6">
        <v>4.9650530815124512</v>
      </c>
      <c r="I1311" s="7">
        <v>1.3496681451797501</v>
      </c>
      <c r="J1311" s="8">
        <v>8.8495195565095113</v>
      </c>
      <c r="K1311" s="9">
        <v>47.797096600910294</v>
      </c>
      <c r="L1311" s="8">
        <v>25.282488864098987</v>
      </c>
      <c r="M1311" s="8">
        <v>15.423136550873407</v>
      </c>
      <c r="N1311" s="10">
        <v>1.6392572795231621</v>
      </c>
      <c r="O1311" s="10" t="s">
        <v>2343</v>
      </c>
      <c r="P1311" s="14">
        <v>36.106755915452595</v>
      </c>
      <c r="Q1311" s="45">
        <v>1</v>
      </c>
      <c r="R1311" s="7">
        <v>3.4604064411903437</v>
      </c>
      <c r="S1311" s="7"/>
      <c r="T1311" s="7"/>
      <c r="U1311" s="35">
        <v>4610.0279153735428</v>
      </c>
    </row>
    <row r="1312" spans="1:21">
      <c r="A1312">
        <v>80</v>
      </c>
      <c r="B1312" t="s">
        <v>69</v>
      </c>
      <c r="C1312" t="s">
        <v>255</v>
      </c>
      <c r="D1312">
        <v>3</v>
      </c>
      <c r="E1312" s="6">
        <v>10914.504999999999</v>
      </c>
      <c r="F1312">
        <v>2013</v>
      </c>
      <c r="G1312" s="6">
        <v>80.974000000000004</v>
      </c>
      <c r="H1312" s="6">
        <v>4.7202510833740234</v>
      </c>
      <c r="I1312" s="7">
        <v>9.0198078155517596</v>
      </c>
      <c r="J1312" s="8">
        <v>8.6047175583710835</v>
      </c>
      <c r="K1312" s="9">
        <v>60.289304211859744</v>
      </c>
      <c r="L1312" s="8">
        <v>37.774696475048437</v>
      </c>
      <c r="M1312" s="8">
        <v>23.093276221245418</v>
      </c>
      <c r="N1312" s="10">
        <v>1.6357443661586815</v>
      </c>
      <c r="O1312" s="10" t="s">
        <v>2344</v>
      </c>
      <c r="P1312" s="14">
        <v>36.029379467601572</v>
      </c>
      <c r="Q1312" s="45">
        <v>3</v>
      </c>
      <c r="R1312" s="7">
        <v>3.4604064411903437</v>
      </c>
      <c r="S1312" s="7"/>
      <c r="T1312" s="7"/>
      <c r="U1312" s="35">
        <v>27810.911225569089</v>
      </c>
    </row>
    <row r="1313" spans="1:21">
      <c r="A1313">
        <v>81</v>
      </c>
      <c r="B1313" t="s">
        <v>75</v>
      </c>
      <c r="C1313" t="s">
        <v>261</v>
      </c>
      <c r="D1313">
        <v>7</v>
      </c>
      <c r="E1313" s="6">
        <v>9894.6389999999992</v>
      </c>
      <c r="F1313">
        <v>2013</v>
      </c>
      <c r="G1313" s="6">
        <v>75.680999999999997</v>
      </c>
      <c r="H1313" s="6">
        <v>4.9144668579101563</v>
      </c>
      <c r="I1313" s="7">
        <v>7.4335641860961896</v>
      </c>
      <c r="J1313" s="8">
        <v>8.7989333329072164</v>
      </c>
      <c r="K1313" s="9">
        <v>57.620224752747035</v>
      </c>
      <c r="L1313" s="8">
        <v>35.105617015935728</v>
      </c>
      <c r="M1313" s="8">
        <v>21.507032591789844</v>
      </c>
      <c r="N1313" s="10">
        <v>1.6322854799288791</v>
      </c>
      <c r="O1313" s="10" t="s">
        <v>2345</v>
      </c>
      <c r="P1313" s="14">
        <v>35.953193037076687</v>
      </c>
      <c r="Q1313" s="45">
        <v>3</v>
      </c>
      <c r="R1313" s="7">
        <v>3.4604064411903437</v>
      </c>
      <c r="S1313" s="7"/>
      <c r="T1313" s="7"/>
      <c r="U1313" s="35">
        <v>25333.330038885102</v>
      </c>
    </row>
    <row r="1314" spans="1:21">
      <c r="A1314">
        <v>82</v>
      </c>
      <c r="B1314" t="s">
        <v>97</v>
      </c>
      <c r="C1314" t="s">
        <v>283</v>
      </c>
      <c r="D1314">
        <v>7</v>
      </c>
      <c r="E1314" s="6">
        <v>3028.1889999999999</v>
      </c>
      <c r="F1314">
        <v>2013</v>
      </c>
      <c r="G1314" s="6">
        <v>74.311999999999998</v>
      </c>
      <c r="H1314" s="6">
        <v>5.5956892967224121</v>
      </c>
      <c r="I1314" s="7">
        <v>9.4980897903442401</v>
      </c>
      <c r="J1314" s="8">
        <v>9.4801557717194722</v>
      </c>
      <c r="K1314" s="9">
        <v>60.958248799913726</v>
      </c>
      <c r="L1314" s="8">
        <v>38.443641063102419</v>
      </c>
      <c r="M1314" s="8">
        <v>23.571558196037898</v>
      </c>
      <c r="N1314" s="10">
        <v>1.6309333792606184</v>
      </c>
      <c r="O1314" s="10" t="s">
        <v>2346</v>
      </c>
      <c r="P1314" s="14">
        <v>35.923411275902382</v>
      </c>
      <c r="Q1314" s="45">
        <v>3</v>
      </c>
      <c r="R1314" s="7">
        <v>3.4604064411903437</v>
      </c>
      <c r="S1314" s="7"/>
      <c r="T1314" s="7"/>
      <c r="U1314" s="35">
        <v>28589.026660162726</v>
      </c>
    </row>
    <row r="1315" spans="1:21">
      <c r="A1315">
        <v>83</v>
      </c>
      <c r="B1315" t="s">
        <v>23</v>
      </c>
      <c r="C1315" t="s">
        <v>209</v>
      </c>
      <c r="D1315">
        <v>2</v>
      </c>
      <c r="E1315" s="6">
        <v>23111.781999999999</v>
      </c>
      <c r="F1315">
        <v>2013</v>
      </c>
      <c r="G1315" s="6">
        <v>82.603999999999999</v>
      </c>
      <c r="H1315" s="6">
        <v>7.3641691207885742</v>
      </c>
      <c r="I1315" s="7">
        <v>22.1570854187012</v>
      </c>
      <c r="J1315" s="8">
        <v>11.248635595785634</v>
      </c>
      <c r="K1315" s="9">
        <v>80.400543532970559</v>
      </c>
      <c r="L1315" s="8">
        <v>57.885935796159252</v>
      </c>
      <c r="M1315" s="8">
        <v>36.23055382439486</v>
      </c>
      <c r="N1315" s="10">
        <v>1.5977104870305165</v>
      </c>
      <c r="O1315" s="10" t="s">
        <v>2347</v>
      </c>
      <c r="P1315" s="14">
        <v>35.19163422324435</v>
      </c>
      <c r="Q1315" s="45">
        <v>3</v>
      </c>
      <c r="R1315" s="7">
        <v>3.4604064411903437</v>
      </c>
      <c r="S1315" s="7"/>
      <c r="T1315" s="7"/>
      <c r="U1315" s="35">
        <v>46744.623881901214</v>
      </c>
    </row>
    <row r="1316" spans="1:21">
      <c r="A1316">
        <v>84</v>
      </c>
      <c r="B1316" t="s">
        <v>66</v>
      </c>
      <c r="C1316" t="s">
        <v>252</v>
      </c>
      <c r="D1316">
        <v>7</v>
      </c>
      <c r="E1316" s="6">
        <v>3786.0230000000001</v>
      </c>
      <c r="F1316">
        <v>2013</v>
      </c>
      <c r="G1316" s="6">
        <v>72.628</v>
      </c>
      <c r="H1316" s="6">
        <v>4.3489208221435547</v>
      </c>
      <c r="I1316" s="7">
        <v>4.3956060409545898</v>
      </c>
      <c r="J1316" s="8">
        <v>8.2333872971406148</v>
      </c>
      <c r="K1316" s="9">
        <v>51.741699428237247</v>
      </c>
      <c r="L1316" s="8">
        <v>29.22709169142594</v>
      </c>
      <c r="M1316" s="8">
        <v>18.469074446648246</v>
      </c>
      <c r="N1316" s="10">
        <v>1.5824881628938396</v>
      </c>
      <c r="O1316" s="10" t="s">
        <v>2348</v>
      </c>
      <c r="P1316" s="14">
        <v>34.856342900195429</v>
      </c>
      <c r="Q1316" s="45">
        <v>2</v>
      </c>
      <c r="R1316" s="7">
        <v>3.4604064411903437</v>
      </c>
      <c r="S1316" s="7"/>
      <c r="T1316" s="7"/>
      <c r="U1316" s="35">
        <v>11740.089116333696</v>
      </c>
    </row>
    <row r="1317" spans="1:21">
      <c r="A1317">
        <v>85</v>
      </c>
      <c r="B1317" t="s">
        <v>62</v>
      </c>
      <c r="C1317" t="s">
        <v>248</v>
      </c>
      <c r="D1317">
        <v>5</v>
      </c>
      <c r="E1317" s="6">
        <v>97084.365999999995</v>
      </c>
      <c r="F1317">
        <v>2013</v>
      </c>
      <c r="G1317" s="6">
        <v>62.372999999999998</v>
      </c>
      <c r="H1317" s="6">
        <v>4.4448270797729492</v>
      </c>
      <c r="I1317" s="7">
        <v>0.17718337476253501</v>
      </c>
      <c r="J1317" s="8">
        <v>8.3292935547700093</v>
      </c>
      <c r="K1317" s="9">
        <v>44.953432685703987</v>
      </c>
      <c r="L1317" s="8">
        <v>22.43882494889268</v>
      </c>
      <c r="M1317" s="8">
        <v>14.250651780456192</v>
      </c>
      <c r="N1317" s="10">
        <v>1.5745823625882163</v>
      </c>
      <c r="O1317" s="10" t="s">
        <v>2349</v>
      </c>
      <c r="P1317" s="14">
        <v>34.682207451466795</v>
      </c>
      <c r="Q1317" s="45">
        <v>1</v>
      </c>
      <c r="R1317" s="7">
        <v>3.4604064411903437</v>
      </c>
      <c r="S1317" s="7"/>
      <c r="T1317" s="7"/>
      <c r="U1317" s="35">
        <v>1518.1437623013037</v>
      </c>
    </row>
    <row r="1318" spans="1:21">
      <c r="A1318">
        <v>86</v>
      </c>
      <c r="B1318" t="s">
        <v>167</v>
      </c>
      <c r="C1318" t="s">
        <v>353</v>
      </c>
      <c r="D1318">
        <v>4</v>
      </c>
      <c r="E1318" s="6">
        <v>26984.002</v>
      </c>
      <c r="F1318">
        <v>2013</v>
      </c>
      <c r="G1318" s="6">
        <v>67.545000000000002</v>
      </c>
      <c r="H1318" s="6">
        <v>4.2176785469055176</v>
      </c>
      <c r="I1318" s="7">
        <v>1.7674001455307</v>
      </c>
      <c r="J1318" s="8">
        <v>8.1021450219025777</v>
      </c>
      <c r="K1318" s="9">
        <v>47.353412023105584</v>
      </c>
      <c r="L1318" s="8">
        <v>24.838804286294277</v>
      </c>
      <c r="M1318" s="8">
        <v>15.840868551224357</v>
      </c>
      <c r="N1318" s="10">
        <v>1.5680203522915075</v>
      </c>
      <c r="O1318" s="10" t="s">
        <v>2350</v>
      </c>
      <c r="P1318" s="14">
        <v>34.537670710921176</v>
      </c>
      <c r="Q1318" s="45">
        <v>1</v>
      </c>
      <c r="R1318" s="7">
        <v>3.4604064411903437</v>
      </c>
      <c r="S1318" s="7"/>
      <c r="T1318" s="7"/>
      <c r="U1318" s="35" t="s">
        <v>693</v>
      </c>
    </row>
    <row r="1319" spans="1:21">
      <c r="A1319">
        <v>87</v>
      </c>
      <c r="B1319" t="s">
        <v>92</v>
      </c>
      <c r="C1319" t="s">
        <v>278</v>
      </c>
      <c r="D1319">
        <v>7</v>
      </c>
      <c r="E1319" s="6">
        <v>2031.4860000000001</v>
      </c>
      <c r="F1319">
        <v>2013</v>
      </c>
      <c r="G1319" s="6">
        <v>74.183000000000007</v>
      </c>
      <c r="H1319" s="6">
        <v>5.069770336151123</v>
      </c>
      <c r="I1319" s="7">
        <v>8.3974676132202095</v>
      </c>
      <c r="J1319" s="8">
        <v>8.9542368111481832</v>
      </c>
      <c r="K1319" s="9">
        <v>57.476594370240669</v>
      </c>
      <c r="L1319" s="8">
        <v>34.961986633429362</v>
      </c>
      <c r="M1319" s="8">
        <v>22.470936018913868</v>
      </c>
      <c r="N1319" s="10">
        <v>1.5558758479843355</v>
      </c>
      <c r="O1319" s="10" t="s">
        <v>2351</v>
      </c>
      <c r="P1319" s="14">
        <v>34.270172339426516</v>
      </c>
      <c r="Q1319" s="45">
        <v>3</v>
      </c>
      <c r="R1319" s="7">
        <v>3.4604064411903437</v>
      </c>
      <c r="S1319" s="7"/>
      <c r="T1319" s="7"/>
      <c r="U1319" s="35">
        <v>24715.065708629056</v>
      </c>
    </row>
    <row r="1320" spans="1:21">
      <c r="A1320">
        <v>88</v>
      </c>
      <c r="B1320" t="s">
        <v>109</v>
      </c>
      <c r="C1320" t="s">
        <v>295</v>
      </c>
      <c r="D1320">
        <v>7</v>
      </c>
      <c r="E1320" s="6">
        <v>633.94600000000003</v>
      </c>
      <c r="F1320">
        <v>2013</v>
      </c>
      <c r="G1320" s="6">
        <v>76.608999999999995</v>
      </c>
      <c r="H1320" s="6">
        <v>5.0743417739868164</v>
      </c>
      <c r="I1320" s="7">
        <v>9.6709995269775408</v>
      </c>
      <c r="J1320" s="8">
        <v>8.9588082489838765</v>
      </c>
      <c r="K1320" s="9">
        <v>59.386549636328503</v>
      </c>
      <c r="L1320" s="8">
        <v>36.871941899517196</v>
      </c>
      <c r="M1320" s="8">
        <v>23.744467932671199</v>
      </c>
      <c r="N1320" s="10">
        <v>1.552864524236538</v>
      </c>
      <c r="O1320" s="10" t="s">
        <v>2352</v>
      </c>
      <c r="P1320" s="14">
        <v>34.203844049839319</v>
      </c>
      <c r="Q1320" s="45">
        <v>3</v>
      </c>
      <c r="R1320" s="7">
        <v>3.4604064411903437</v>
      </c>
      <c r="S1320" s="7"/>
      <c r="T1320" s="7"/>
      <c r="U1320" s="35">
        <v>17381.74868513014</v>
      </c>
    </row>
    <row r="1321" spans="1:21">
      <c r="A1321">
        <v>89</v>
      </c>
      <c r="B1321" t="s">
        <v>72</v>
      </c>
      <c r="C1321" t="s">
        <v>258</v>
      </c>
      <c r="D1321">
        <v>1</v>
      </c>
      <c r="E1321" s="6">
        <v>10261.206</v>
      </c>
      <c r="F1321">
        <v>2013</v>
      </c>
      <c r="G1321" s="6">
        <v>62.604999999999997</v>
      </c>
      <c r="H1321" s="6">
        <v>4.6219620704650879</v>
      </c>
      <c r="I1321" s="7">
        <v>1.1955916881561299</v>
      </c>
      <c r="J1321" s="8">
        <v>8.506428545462148</v>
      </c>
      <c r="K1321" s="9">
        <v>46.080198049613756</v>
      </c>
      <c r="L1321" s="8">
        <v>23.565590312802449</v>
      </c>
      <c r="M1321" s="8">
        <v>15.269060093849786</v>
      </c>
      <c r="N1321" s="10">
        <v>1.5433556596122389</v>
      </c>
      <c r="O1321" s="10" t="s">
        <v>2353</v>
      </c>
      <c r="P1321" s="14">
        <v>33.994399041840012</v>
      </c>
      <c r="Q1321" s="45">
        <v>1</v>
      </c>
      <c r="R1321" s="7">
        <v>3.4604064411903437</v>
      </c>
      <c r="S1321" s="7"/>
      <c r="T1321" s="7"/>
      <c r="U1321" s="35">
        <v>3111.3903103154712</v>
      </c>
    </row>
    <row r="1322" spans="1:21">
      <c r="A1322">
        <v>90</v>
      </c>
      <c r="B1322" t="s">
        <v>145</v>
      </c>
      <c r="C1322" t="s">
        <v>331</v>
      </c>
      <c r="D1322">
        <v>5</v>
      </c>
      <c r="E1322" s="6">
        <v>35990.703999999998</v>
      </c>
      <c r="F1322">
        <v>2013</v>
      </c>
      <c r="G1322" s="6">
        <v>63.677999999999997</v>
      </c>
      <c r="H1322" s="6">
        <v>4.3445861339569092</v>
      </c>
      <c r="I1322" s="7">
        <v>0.89294928312301602</v>
      </c>
      <c r="J1322" s="8">
        <v>8.2290526089539693</v>
      </c>
      <c r="K1322" s="9">
        <v>45.341649170245319</v>
      </c>
      <c r="L1322" s="8">
        <v>22.827041433434012</v>
      </c>
      <c r="M1322" s="8">
        <v>14.966417688816673</v>
      </c>
      <c r="N1322" s="10">
        <v>1.5252174506990419</v>
      </c>
      <c r="O1322" s="10" t="s">
        <v>2354</v>
      </c>
      <c r="P1322" s="14">
        <v>33.594881595644623</v>
      </c>
      <c r="Q1322" s="45">
        <v>1</v>
      </c>
      <c r="R1322" s="7">
        <v>3.4604064411903437</v>
      </c>
      <c r="S1322" s="7"/>
      <c r="T1322" s="7"/>
      <c r="U1322" s="35">
        <v>4692.27783203125</v>
      </c>
    </row>
    <row r="1323" spans="1:21">
      <c r="A1323">
        <v>91</v>
      </c>
      <c r="B1323" t="s">
        <v>79</v>
      </c>
      <c r="C1323" t="s">
        <v>265</v>
      </c>
      <c r="D1323">
        <v>4</v>
      </c>
      <c r="E1323" s="6">
        <v>78458.928</v>
      </c>
      <c r="F1323">
        <v>2013</v>
      </c>
      <c r="G1323" s="6">
        <v>74.448999999999998</v>
      </c>
      <c r="H1323" s="6">
        <v>5.1395792961120605</v>
      </c>
      <c r="I1323" s="7">
        <v>9.3124799728393608</v>
      </c>
      <c r="J1323" s="8">
        <v>9.0240457711091207</v>
      </c>
      <c r="K1323" s="9">
        <v>58.132395149859136</v>
      </c>
      <c r="L1323" s="8">
        <v>35.617787413047829</v>
      </c>
      <c r="M1323" s="8">
        <v>23.385948378533016</v>
      </c>
      <c r="N1323" s="10">
        <v>1.5230422489832807</v>
      </c>
      <c r="O1323" s="10" t="s">
        <v>2355</v>
      </c>
      <c r="P1323" s="14">
        <v>33.546969972253386</v>
      </c>
      <c r="Q1323" s="45">
        <v>3</v>
      </c>
      <c r="R1323" s="7">
        <v>3.4604064411903437</v>
      </c>
      <c r="S1323" s="7"/>
      <c r="T1323" s="7"/>
      <c r="U1323" s="35">
        <v>14113.457788309452</v>
      </c>
    </row>
    <row r="1324" spans="1:21">
      <c r="A1324">
        <v>92</v>
      </c>
      <c r="B1324" t="s">
        <v>168</v>
      </c>
      <c r="C1324" t="s">
        <v>354</v>
      </c>
      <c r="D1324">
        <v>5</v>
      </c>
      <c r="E1324" s="6">
        <v>15234.976000000001</v>
      </c>
      <c r="F1324">
        <v>2013</v>
      </c>
      <c r="G1324" s="6">
        <v>59.878</v>
      </c>
      <c r="H1324" s="6">
        <v>5.2439956665039063</v>
      </c>
      <c r="I1324" s="7">
        <v>2.3123095035553001</v>
      </c>
      <c r="J1324" s="8">
        <v>9.1284621415009664</v>
      </c>
      <c r="K1324" s="9">
        <v>47.295842216472508</v>
      </c>
      <c r="L1324" s="8">
        <v>24.781234479661201</v>
      </c>
      <c r="M1324" s="8">
        <v>16.385777909248958</v>
      </c>
      <c r="N1324" s="10">
        <v>1.5123624045748494</v>
      </c>
      <c r="O1324" s="10" t="s">
        <v>2356</v>
      </c>
      <c r="P1324" s="14">
        <v>33.311732624164613</v>
      </c>
      <c r="Q1324" s="45">
        <v>1</v>
      </c>
      <c r="R1324" s="7">
        <v>3.4604064411903437</v>
      </c>
      <c r="S1324" s="7"/>
      <c r="T1324" s="7"/>
      <c r="U1324" s="35">
        <v>3330.8769033681424</v>
      </c>
    </row>
    <row r="1325" spans="1:21">
      <c r="A1325">
        <v>93</v>
      </c>
      <c r="B1325" t="s">
        <v>53</v>
      </c>
      <c r="C1325" t="s">
        <v>239</v>
      </c>
      <c r="D1325">
        <v>3</v>
      </c>
      <c r="E1325" s="6">
        <v>1166.9680000000001</v>
      </c>
      <c r="F1325">
        <v>2013</v>
      </c>
      <c r="G1325" s="6">
        <v>80.402000000000001</v>
      </c>
      <c r="H1325" s="6">
        <v>5.4389524459838867</v>
      </c>
      <c r="I1325" s="7">
        <v>14.8069152832031</v>
      </c>
      <c r="J1325" s="8">
        <v>9.3234189209809468</v>
      </c>
      <c r="K1325" s="9">
        <v>64.86345967016635</v>
      </c>
      <c r="L1325" s="8">
        <v>42.348851933355043</v>
      </c>
      <c r="M1325" s="8">
        <v>28.880383688896757</v>
      </c>
      <c r="N1325" s="10">
        <v>1.4663535079569017</v>
      </c>
      <c r="O1325" s="10" t="s">
        <v>2357</v>
      </c>
      <c r="P1325" s="14">
        <v>32.298327333320479</v>
      </c>
      <c r="Q1325" s="45">
        <v>3</v>
      </c>
      <c r="R1325" s="7">
        <v>3.4604064411903437</v>
      </c>
      <c r="S1325" s="7"/>
      <c r="T1325" s="7"/>
      <c r="U1325" s="35">
        <v>33465.828125</v>
      </c>
    </row>
    <row r="1326" spans="1:21">
      <c r="A1326">
        <v>94</v>
      </c>
      <c r="B1326" t="s">
        <v>161</v>
      </c>
      <c r="C1326" t="s">
        <v>347</v>
      </c>
      <c r="D1326">
        <v>2</v>
      </c>
      <c r="E1326" s="6">
        <v>319375.16600000003</v>
      </c>
      <c r="F1326">
        <v>2013</v>
      </c>
      <c r="G1326" s="6">
        <v>78.950999999999993</v>
      </c>
      <c r="H1326" s="6">
        <v>7.2492852210998535</v>
      </c>
      <c r="I1326" s="7">
        <v>22.723657608032202</v>
      </c>
      <c r="J1326" s="8">
        <v>11.133751696096914</v>
      </c>
      <c r="K1326" s="9">
        <v>76.060158400069355</v>
      </c>
      <c r="L1326" s="8">
        <v>53.545550663258048</v>
      </c>
      <c r="M1326" s="8">
        <v>36.797126013725858</v>
      </c>
      <c r="N1326" s="10">
        <v>1.4551557815489391</v>
      </c>
      <c r="O1326" s="10" t="s">
        <v>2358</v>
      </c>
      <c r="P1326" s="14">
        <v>32.051682966221541</v>
      </c>
      <c r="Q1326" s="45">
        <v>3</v>
      </c>
      <c r="R1326" s="7">
        <v>3.4604064411903437</v>
      </c>
      <c r="S1326" s="7"/>
      <c r="T1326" s="7"/>
      <c r="U1326" s="35">
        <v>56432.327767813746</v>
      </c>
    </row>
    <row r="1327" spans="1:21">
      <c r="A1327">
        <v>95</v>
      </c>
      <c r="B1327" t="s">
        <v>136</v>
      </c>
      <c r="C1327" t="s">
        <v>322</v>
      </c>
      <c r="D1327">
        <v>7</v>
      </c>
      <c r="E1327" s="6">
        <v>7566.6760000000004</v>
      </c>
      <c r="F1327">
        <v>2013</v>
      </c>
      <c r="G1327" s="6">
        <v>75.605000000000004</v>
      </c>
      <c r="H1327" s="6">
        <v>5.1018404960632324</v>
      </c>
      <c r="I1327" s="7">
        <v>11.016821861267101</v>
      </c>
      <c r="J1327" s="8">
        <v>8.9863069710602925</v>
      </c>
      <c r="K1327" s="9">
        <v>58.788154454900507</v>
      </c>
      <c r="L1327" s="8">
        <v>36.2735467180892</v>
      </c>
      <c r="M1327" s="8">
        <v>25.090290266960757</v>
      </c>
      <c r="N1327" s="10">
        <v>1.4457204891668676</v>
      </c>
      <c r="O1327" s="10" t="s">
        <v>2359</v>
      </c>
      <c r="P1327" s="14">
        <v>31.843858481751667</v>
      </c>
      <c r="Q1327" s="45">
        <v>3</v>
      </c>
      <c r="R1327" s="7">
        <v>3.4604064411903437</v>
      </c>
      <c r="S1327" s="7"/>
      <c r="T1327" s="7"/>
      <c r="U1327" s="35">
        <v>15399.811721791602</v>
      </c>
    </row>
    <row r="1328" spans="1:21">
      <c r="A1328">
        <v>96</v>
      </c>
      <c r="B1328" t="s">
        <v>112</v>
      </c>
      <c r="C1328" t="s">
        <v>298</v>
      </c>
      <c r="D1328">
        <v>8</v>
      </c>
      <c r="E1328" s="6">
        <v>50648.334000000003</v>
      </c>
      <c r="F1328">
        <v>2013</v>
      </c>
      <c r="G1328" s="6">
        <v>64.814999999999998</v>
      </c>
      <c r="H1328" s="6">
        <v>4.1756706237792969</v>
      </c>
      <c r="I1328" s="7">
        <v>1.7487922906875599</v>
      </c>
      <c r="J1328" s="8">
        <v>8.060137098776357</v>
      </c>
      <c r="K1328" s="9">
        <v>45.203911210336642</v>
      </c>
      <c r="L1328" s="8">
        <v>22.689303473525335</v>
      </c>
      <c r="M1328" s="8">
        <v>15.822260696381216</v>
      </c>
      <c r="N1328" s="10">
        <v>1.4340114797068608</v>
      </c>
      <c r="O1328" s="10" t="s">
        <v>2360</v>
      </c>
      <c r="P1328" s="14">
        <v>31.585952445972364</v>
      </c>
      <c r="Q1328" s="45">
        <v>1</v>
      </c>
      <c r="R1328" s="7">
        <v>3.4604064411903437</v>
      </c>
      <c r="S1328" s="7"/>
      <c r="T1328" s="7"/>
      <c r="U1328" s="35">
        <v>3409.6488950913163</v>
      </c>
    </row>
    <row r="1329" spans="1:21">
      <c r="A1329">
        <v>97</v>
      </c>
      <c r="B1329" t="s">
        <v>158</v>
      </c>
      <c r="C1329" t="s">
        <v>344</v>
      </c>
      <c r="D1329">
        <v>7</v>
      </c>
      <c r="E1329" s="6">
        <v>45307.099000000002</v>
      </c>
      <c r="F1329">
        <v>2013</v>
      </c>
      <c r="G1329" s="6">
        <v>71.861999999999995</v>
      </c>
      <c r="H1329" s="6">
        <v>4.7108025550842285</v>
      </c>
      <c r="I1329" s="7">
        <v>7.5854768753051802</v>
      </c>
      <c r="J1329" s="8">
        <v>8.5952690300812886</v>
      </c>
      <c r="K1329" s="9">
        <v>53.446200103594023</v>
      </c>
      <c r="L1329" s="8">
        <v>30.931592366782716</v>
      </c>
      <c r="M1329" s="8">
        <v>21.658945280998836</v>
      </c>
      <c r="N1329" s="10">
        <v>1.4281208971850847</v>
      </c>
      <c r="O1329" s="10" t="s">
        <v>2361</v>
      </c>
      <c r="P1329" s="14">
        <v>31.456204768185341</v>
      </c>
      <c r="Q1329" s="45">
        <v>3</v>
      </c>
      <c r="R1329" s="7">
        <v>3.4604064411903437</v>
      </c>
      <c r="S1329" s="7"/>
      <c r="T1329" s="7"/>
      <c r="U1329" s="35">
        <v>13020.6005859375</v>
      </c>
    </row>
    <row r="1330" spans="1:21">
      <c r="A1330">
        <v>98</v>
      </c>
      <c r="B1330" t="s">
        <v>39</v>
      </c>
      <c r="C1330" t="s">
        <v>225</v>
      </c>
      <c r="D1330">
        <v>8</v>
      </c>
      <c r="E1330" s="6">
        <v>14999.683000000001</v>
      </c>
      <c r="F1330">
        <v>2013</v>
      </c>
      <c r="G1330" s="6">
        <v>69.304000000000002</v>
      </c>
      <c r="H1330" s="6">
        <v>3.6744668483734131</v>
      </c>
      <c r="I1330" s="7">
        <v>2.1966640949249299</v>
      </c>
      <c r="J1330" s="8">
        <v>7.5589333233704732</v>
      </c>
      <c r="K1330" s="9">
        <v>45.329076871952523</v>
      </c>
      <c r="L1330" s="8">
        <v>22.814469135141216</v>
      </c>
      <c r="M1330" s="8">
        <v>16.270132500618587</v>
      </c>
      <c r="N1330" s="10">
        <v>1.4022300761394424</v>
      </c>
      <c r="O1330" s="10" t="s">
        <v>2362</v>
      </c>
      <c r="P1330" s="14">
        <v>30.885926040359529</v>
      </c>
      <c r="Q1330" s="45">
        <v>1</v>
      </c>
      <c r="R1330" s="7">
        <v>3.4604064411903437</v>
      </c>
      <c r="S1330" s="7"/>
      <c r="T1330" s="7"/>
      <c r="U1330" s="35">
        <v>3197.5321003696276</v>
      </c>
    </row>
    <row r="1331" spans="1:21">
      <c r="A1331">
        <v>99</v>
      </c>
      <c r="B1331" t="s">
        <v>36</v>
      </c>
      <c r="C1331" t="s">
        <v>222</v>
      </c>
      <c r="D1331">
        <v>7</v>
      </c>
      <c r="E1331" s="6">
        <v>7431.1670000000004</v>
      </c>
      <c r="F1331">
        <v>2013</v>
      </c>
      <c r="G1331" s="6">
        <v>74.849000000000004</v>
      </c>
      <c r="H1331" s="6">
        <v>3.9930205345153809</v>
      </c>
      <c r="I1331" s="7">
        <v>6.4195828437805202</v>
      </c>
      <c r="J1331" s="8">
        <v>7.877487009512441</v>
      </c>
      <c r="K1331" s="9">
        <v>51.018978268001909</v>
      </c>
      <c r="L1331" s="8">
        <v>28.504370531190602</v>
      </c>
      <c r="M1331" s="8">
        <v>20.493051249474178</v>
      </c>
      <c r="N1331" s="10">
        <v>1.3909285730167675</v>
      </c>
      <c r="O1331" s="10" t="s">
        <v>2363</v>
      </c>
      <c r="P1331" s="14">
        <v>30.63699585726658</v>
      </c>
      <c r="Q1331" s="45">
        <v>2</v>
      </c>
      <c r="R1331" s="7">
        <v>3.4604064411903437</v>
      </c>
      <c r="S1331" s="7"/>
      <c r="T1331" s="7"/>
      <c r="U1331" s="35">
        <v>18911.14842060252</v>
      </c>
    </row>
    <row r="1332" spans="1:21">
      <c r="A1332">
        <v>100</v>
      </c>
      <c r="B1332" t="s">
        <v>104</v>
      </c>
      <c r="C1332" t="s">
        <v>290</v>
      </c>
      <c r="D1332">
        <v>5</v>
      </c>
      <c r="E1332" s="6">
        <v>3742.9589999999998</v>
      </c>
      <c r="F1332">
        <v>2013</v>
      </c>
      <c r="G1332" s="6">
        <v>63.911000000000001</v>
      </c>
      <c r="H1332" s="6">
        <v>4.1990151405334473</v>
      </c>
      <c r="I1332" s="7">
        <v>1.96613013744354</v>
      </c>
      <c r="J1332" s="8">
        <v>8.0834816155305074</v>
      </c>
      <c r="K1332" s="9">
        <v>44.702532405288558</v>
      </c>
      <c r="L1332" s="8">
        <v>22.187924668477251</v>
      </c>
      <c r="M1332" s="8">
        <v>16.039598543137195</v>
      </c>
      <c r="N1332" s="10">
        <v>1.3833216965377677</v>
      </c>
      <c r="O1332" s="10" t="s">
        <v>2364</v>
      </c>
      <c r="P1332" s="14">
        <v>30.469444591374909</v>
      </c>
      <c r="Q1332" s="45">
        <v>1</v>
      </c>
      <c r="R1332" s="7">
        <v>3.4604064411903437</v>
      </c>
      <c r="S1332" s="7"/>
      <c r="T1332" s="7"/>
      <c r="U1332" s="35">
        <v>4943.2328413083396</v>
      </c>
    </row>
    <row r="1333" spans="1:21">
      <c r="A1333">
        <v>101</v>
      </c>
      <c r="B1333" t="s">
        <v>80</v>
      </c>
      <c r="C1333" t="s">
        <v>266</v>
      </c>
      <c r="D1333">
        <v>4</v>
      </c>
      <c r="E1333" s="6">
        <v>35481.800000000003</v>
      </c>
      <c r="F1333">
        <v>2013</v>
      </c>
      <c r="G1333" s="6">
        <v>68.253</v>
      </c>
      <c r="H1333" s="6">
        <v>4.7250170707702637</v>
      </c>
      <c r="I1333" s="7">
        <v>6.7159671783447301</v>
      </c>
      <c r="J1333" s="8">
        <v>8.6094835457673238</v>
      </c>
      <c r="K1333" s="9">
        <v>50.846013023884417</v>
      </c>
      <c r="L1333" s="8">
        <v>28.33140528707311</v>
      </c>
      <c r="M1333" s="8">
        <v>20.789435584038387</v>
      </c>
      <c r="N1333" s="10">
        <v>1.3627789543659021</v>
      </c>
      <c r="O1333" s="10" t="s">
        <v>2365</v>
      </c>
      <c r="P1333" s="14">
        <v>30.016964198761137</v>
      </c>
      <c r="Q1333" s="45">
        <v>2</v>
      </c>
      <c r="R1333" s="7">
        <v>3.4604064411903437</v>
      </c>
      <c r="S1333" s="7"/>
      <c r="T1333" s="7"/>
      <c r="U1333" s="35">
        <v>9503.875039801831</v>
      </c>
    </row>
    <row r="1334" spans="1:21">
      <c r="A1334">
        <v>102</v>
      </c>
      <c r="B1334" t="s">
        <v>60</v>
      </c>
      <c r="C1334" t="s">
        <v>246</v>
      </c>
      <c r="D1334">
        <v>7</v>
      </c>
      <c r="E1334" s="6">
        <v>1317.982</v>
      </c>
      <c r="F1334">
        <v>2013</v>
      </c>
      <c r="G1334" s="6">
        <v>77.126999999999995</v>
      </c>
      <c r="H1334" s="6">
        <v>5.3674459457397461</v>
      </c>
      <c r="I1334" s="7">
        <v>14.911802291870099</v>
      </c>
      <c r="J1334" s="8">
        <v>9.2519124207368062</v>
      </c>
      <c r="K1334" s="9">
        <v>61.744177666298967</v>
      </c>
      <c r="L1334" s="8">
        <v>39.22956992948766</v>
      </c>
      <c r="M1334" s="8">
        <v>28.985270697563756</v>
      </c>
      <c r="N1334" s="10">
        <v>1.3534312078301531</v>
      </c>
      <c r="O1334" s="10" t="s">
        <v>2366</v>
      </c>
      <c r="P1334" s="14">
        <v>29.811068024474217</v>
      </c>
      <c r="Q1334" s="45">
        <v>3</v>
      </c>
      <c r="R1334" s="7">
        <v>3.4604064411903437</v>
      </c>
      <c r="S1334" s="7"/>
      <c r="T1334" s="7"/>
      <c r="U1334" s="35">
        <v>29525.118863511689</v>
      </c>
    </row>
    <row r="1335" spans="1:21">
      <c r="A1335">
        <v>103</v>
      </c>
      <c r="B1335" t="s">
        <v>169</v>
      </c>
      <c r="C1335" t="s">
        <v>355</v>
      </c>
      <c r="D1335">
        <v>5</v>
      </c>
      <c r="E1335" s="6">
        <v>13555.422</v>
      </c>
      <c r="F1335">
        <v>2013</v>
      </c>
      <c r="G1335" s="6">
        <v>57.457999999999998</v>
      </c>
      <c r="H1335" s="6">
        <v>4.690187931060791</v>
      </c>
      <c r="I1335" s="7">
        <v>0.99720674753189098</v>
      </c>
      <c r="J1335" s="8">
        <v>8.5746544060578511</v>
      </c>
      <c r="K1335" s="9">
        <v>42.630967506609004</v>
      </c>
      <c r="L1335" s="8">
        <v>20.116359769797697</v>
      </c>
      <c r="M1335" s="8">
        <v>15.070675153225547</v>
      </c>
      <c r="N1335" s="10">
        <v>1.3348014979602445</v>
      </c>
      <c r="O1335" s="10" t="s">
        <v>2367</v>
      </c>
      <c r="P1335" s="14">
        <v>29.40072463576335</v>
      </c>
      <c r="Q1335" s="45">
        <v>1</v>
      </c>
      <c r="R1335" s="7">
        <v>3.4604064411903437</v>
      </c>
      <c r="S1335" s="7"/>
      <c r="T1335" s="7"/>
      <c r="U1335" s="35">
        <v>2333.6445319123159</v>
      </c>
    </row>
    <row r="1336" spans="1:21">
      <c r="A1336">
        <v>104</v>
      </c>
      <c r="B1336" t="s">
        <v>132</v>
      </c>
      <c r="C1336" t="s">
        <v>318</v>
      </c>
      <c r="D1336">
        <v>7</v>
      </c>
      <c r="E1336" s="6">
        <v>143956.86600000001</v>
      </c>
      <c r="F1336">
        <v>2013</v>
      </c>
      <c r="G1336" s="6">
        <v>71.302000000000007</v>
      </c>
      <c r="H1336" s="6">
        <v>5.537177562713623</v>
      </c>
      <c r="I1336" s="7">
        <v>12.8162479400635</v>
      </c>
      <c r="J1336" s="8">
        <v>9.4216440377106832</v>
      </c>
      <c r="K1336" s="9">
        <v>58.128144843098113</v>
      </c>
      <c r="L1336" s="8">
        <v>35.613537106286806</v>
      </c>
      <c r="M1336" s="8">
        <v>26.889716345757158</v>
      </c>
      <c r="N1336" s="10">
        <v>1.3244296313265556</v>
      </c>
      <c r="O1336" s="10" t="s">
        <v>2368</v>
      </c>
      <c r="P1336" s="14">
        <v>29.172270895396757</v>
      </c>
      <c r="Q1336" s="45">
        <v>3</v>
      </c>
      <c r="R1336" s="7">
        <v>3.4604064411903437</v>
      </c>
      <c r="S1336" s="7"/>
      <c r="T1336" s="7"/>
      <c r="U1336" s="35">
        <v>26332.396484375</v>
      </c>
    </row>
    <row r="1337" spans="1:21">
      <c r="A1337">
        <v>105</v>
      </c>
      <c r="B1337" t="s">
        <v>99</v>
      </c>
      <c r="C1337" t="s">
        <v>285</v>
      </c>
      <c r="D1337">
        <v>5</v>
      </c>
      <c r="E1337" s="6">
        <v>23588.073</v>
      </c>
      <c r="F1337">
        <v>2013</v>
      </c>
      <c r="G1337" s="6">
        <v>63.962000000000003</v>
      </c>
      <c r="H1337" s="6">
        <v>3.8156070709228516</v>
      </c>
      <c r="I1337" s="7">
        <v>1.23222255706787</v>
      </c>
      <c r="J1337" s="8">
        <v>7.7000735459199117</v>
      </c>
      <c r="K1337" s="9">
        <v>42.616224064220688</v>
      </c>
      <c r="L1337" s="8">
        <v>20.101616327409381</v>
      </c>
      <c r="M1337" s="8">
        <v>15.305690962761526</v>
      </c>
      <c r="N1337" s="10">
        <v>1.3133426237545405</v>
      </c>
      <c r="O1337" s="10" t="s">
        <v>2369</v>
      </c>
      <c r="P1337" s="14">
        <v>28.928065253466059</v>
      </c>
      <c r="Q1337" s="45">
        <v>1</v>
      </c>
      <c r="R1337" s="7">
        <v>3.4604064411903437</v>
      </c>
      <c r="S1337" s="7"/>
      <c r="T1337" s="7"/>
      <c r="U1337" s="35">
        <v>1491.0741096759598</v>
      </c>
    </row>
    <row r="1338" spans="1:21">
      <c r="A1338">
        <v>106</v>
      </c>
      <c r="B1338" t="s">
        <v>49</v>
      </c>
      <c r="C1338" t="s">
        <v>235</v>
      </c>
      <c r="D1338">
        <v>5</v>
      </c>
      <c r="E1338" s="6">
        <v>73460.020999999993</v>
      </c>
      <c r="F1338">
        <v>2013</v>
      </c>
      <c r="G1338" s="6">
        <v>57.762</v>
      </c>
      <c r="H1338" s="6">
        <v>4.4974770545959473</v>
      </c>
      <c r="I1338" s="7">
        <v>0.75072610378265403</v>
      </c>
      <c r="J1338" s="8">
        <v>8.3819435295930074</v>
      </c>
      <c r="K1338" s="9">
        <v>41.893342433310266</v>
      </c>
      <c r="L1338" s="8">
        <v>19.37873469649896</v>
      </c>
      <c r="M1338" s="8">
        <v>14.82419450947631</v>
      </c>
      <c r="N1338" s="10">
        <v>1.3072369418865339</v>
      </c>
      <c r="O1338" s="10" t="s">
        <v>2370</v>
      </c>
      <c r="P1338" s="14">
        <v>28.793579735140561</v>
      </c>
      <c r="Q1338" s="45">
        <v>1</v>
      </c>
      <c r="R1338" s="7">
        <v>3.4604064411903437</v>
      </c>
      <c r="S1338" s="7"/>
      <c r="T1338" s="7"/>
      <c r="U1338" s="35">
        <v>944.64024746779933</v>
      </c>
    </row>
    <row r="1339" spans="1:21">
      <c r="A1339">
        <v>107</v>
      </c>
      <c r="B1339" t="s">
        <v>135</v>
      </c>
      <c r="C1339" t="s">
        <v>321</v>
      </c>
      <c r="D1339">
        <v>5</v>
      </c>
      <c r="E1339" s="6">
        <v>13595.566000000001</v>
      </c>
      <c r="F1339">
        <v>2013</v>
      </c>
      <c r="G1339" s="6">
        <v>66.072000000000003</v>
      </c>
      <c r="H1339" s="6">
        <v>3.647367000579834</v>
      </c>
      <c r="I1339" s="7">
        <v>1.6931780576705899</v>
      </c>
      <c r="J1339" s="8">
        <v>7.5318334755768941</v>
      </c>
      <c r="K1339" s="9">
        <v>43.060217724604236</v>
      </c>
      <c r="L1339" s="8">
        <v>20.545609987792929</v>
      </c>
      <c r="M1339" s="8">
        <v>15.766646463364246</v>
      </c>
      <c r="N1339" s="10">
        <v>1.3031058973468579</v>
      </c>
      <c r="O1339" s="10" t="s">
        <v>2371</v>
      </c>
      <c r="P1339" s="14">
        <v>28.702588150882761</v>
      </c>
      <c r="Q1339" s="45">
        <v>1</v>
      </c>
      <c r="R1339" s="7">
        <v>3.4604064411903437</v>
      </c>
      <c r="S1339" s="7"/>
      <c r="T1339" s="7"/>
      <c r="U1339" s="35">
        <v>2815.281525036723</v>
      </c>
    </row>
    <row r="1340" spans="1:21">
      <c r="A1340">
        <v>108</v>
      </c>
      <c r="B1340" t="s">
        <v>58</v>
      </c>
      <c r="C1340" t="s">
        <v>244</v>
      </c>
      <c r="D1340">
        <v>4</v>
      </c>
      <c r="E1340" s="6">
        <v>93377.89</v>
      </c>
      <c r="F1340">
        <v>2013</v>
      </c>
      <c r="G1340" s="6">
        <v>70.052000000000007</v>
      </c>
      <c r="H1340" s="6">
        <v>3.5585203170776367</v>
      </c>
      <c r="I1340" s="7">
        <v>3.28672122955322</v>
      </c>
      <c r="J1340" s="8">
        <v>7.4429867920746968</v>
      </c>
      <c r="K1340" s="9">
        <v>45.115507406476745</v>
      </c>
      <c r="L1340" s="8">
        <v>22.600899669665438</v>
      </c>
      <c r="M1340" s="8">
        <v>17.360189635246876</v>
      </c>
      <c r="N1340" s="10">
        <v>1.3018809209191011</v>
      </c>
      <c r="O1340" s="10" t="s">
        <v>2372</v>
      </c>
      <c r="P1340" s="14">
        <v>28.675606465071937</v>
      </c>
      <c r="Q1340" s="45">
        <v>1</v>
      </c>
      <c r="R1340" s="7">
        <v>3.4604064411903437</v>
      </c>
      <c r="S1340" s="7"/>
      <c r="T1340" s="7"/>
      <c r="U1340" s="35">
        <v>10264.064157995468</v>
      </c>
    </row>
    <row r="1341" spans="1:21">
      <c r="A1341">
        <v>109</v>
      </c>
      <c r="B1341" t="s">
        <v>134</v>
      </c>
      <c r="C1341" t="s">
        <v>320</v>
      </c>
      <c r="D1341">
        <v>4</v>
      </c>
      <c r="E1341" s="6">
        <v>31482.498</v>
      </c>
      <c r="F1341">
        <v>2013</v>
      </c>
      <c r="G1341" s="6">
        <v>76.626000000000005</v>
      </c>
      <c r="H1341" s="6">
        <v>6.4951329231262207</v>
      </c>
      <c r="I1341" s="7">
        <v>22.322837829589801</v>
      </c>
      <c r="J1341" s="8">
        <v>10.379599398123281</v>
      </c>
      <c r="K1341" s="9">
        <v>68.820021873283494</v>
      </c>
      <c r="L1341" s="8">
        <v>46.305414136472187</v>
      </c>
      <c r="M1341" s="8">
        <v>36.396306235283461</v>
      </c>
      <c r="N1341" s="10">
        <v>1.2722558667665731</v>
      </c>
      <c r="O1341" s="10" t="s">
        <v>2373</v>
      </c>
      <c r="P1341" s="14">
        <v>28.023076436607738</v>
      </c>
      <c r="Q1341" s="45">
        <v>3</v>
      </c>
      <c r="R1341" s="7">
        <v>3.4604064411903437</v>
      </c>
      <c r="S1341" s="7"/>
      <c r="T1341" s="7"/>
      <c r="U1341" s="35">
        <v>46359.843356866273</v>
      </c>
    </row>
    <row r="1342" spans="1:21">
      <c r="A1342">
        <v>110</v>
      </c>
      <c r="B1342" t="s">
        <v>87</v>
      </c>
      <c r="C1342" t="s">
        <v>273</v>
      </c>
      <c r="D1342">
        <v>7</v>
      </c>
      <c r="E1342" s="6">
        <v>17345.732</v>
      </c>
      <c r="F1342">
        <v>2013</v>
      </c>
      <c r="G1342" s="6">
        <v>69.813999999999993</v>
      </c>
      <c r="H1342" s="6">
        <v>5.8354830741882324</v>
      </c>
      <c r="I1342" s="7">
        <v>14.6938886642456</v>
      </c>
      <c r="J1342" s="8">
        <v>9.7199495491852925</v>
      </c>
      <c r="K1342" s="9">
        <v>58.717099101591543</v>
      </c>
      <c r="L1342" s="8">
        <v>36.202491364780236</v>
      </c>
      <c r="M1342" s="8">
        <v>28.767357069939258</v>
      </c>
      <c r="N1342" s="10">
        <v>1.2584573298396744</v>
      </c>
      <c r="O1342" s="10" t="s">
        <v>2374</v>
      </c>
      <c r="P1342" s="14">
        <v>27.719145863272225</v>
      </c>
      <c r="Q1342" s="45">
        <v>3</v>
      </c>
      <c r="R1342" s="7">
        <v>3.4604064411903437</v>
      </c>
      <c r="S1342" s="7"/>
      <c r="T1342" s="7"/>
      <c r="U1342" s="35">
        <v>23720.816071603393</v>
      </c>
    </row>
    <row r="1343" spans="1:21">
      <c r="A1343">
        <v>111</v>
      </c>
      <c r="B1343" t="s">
        <v>48</v>
      </c>
      <c r="C1343" t="s">
        <v>234</v>
      </c>
      <c r="D1343">
        <v>5</v>
      </c>
      <c r="E1343" s="6">
        <v>4828.0659999999998</v>
      </c>
      <c r="F1343">
        <v>2013</v>
      </c>
      <c r="G1343" s="6">
        <v>62.695</v>
      </c>
      <c r="H1343" s="6">
        <v>3.9549505710601807</v>
      </c>
      <c r="I1343" s="7">
        <v>1.8584778308868399</v>
      </c>
      <c r="J1343" s="8">
        <v>7.8394170460572408</v>
      </c>
      <c r="K1343" s="9">
        <v>42.52797798905479</v>
      </c>
      <c r="L1343" s="8">
        <v>20.013370252243483</v>
      </c>
      <c r="M1343" s="8">
        <v>15.931946236580497</v>
      </c>
      <c r="N1343" s="10">
        <v>1.2561786209328176</v>
      </c>
      <c r="O1343" s="10" t="s">
        <v>2375</v>
      </c>
      <c r="P1343" s="14">
        <v>27.668954360492272</v>
      </c>
      <c r="Q1343" s="45">
        <v>1</v>
      </c>
      <c r="R1343" s="7">
        <v>3.4604064411903437</v>
      </c>
      <c r="S1343" s="7"/>
      <c r="T1343" s="7"/>
      <c r="U1343" s="35">
        <v>5105.169837897055</v>
      </c>
    </row>
    <row r="1344" spans="1:21">
      <c r="A1344">
        <v>112</v>
      </c>
      <c r="B1344" t="s">
        <v>133</v>
      </c>
      <c r="C1344" t="s">
        <v>319</v>
      </c>
      <c r="D1344">
        <v>5</v>
      </c>
      <c r="E1344" s="6">
        <v>11101.35</v>
      </c>
      <c r="F1344">
        <v>2013</v>
      </c>
      <c r="G1344" s="6">
        <v>64.426000000000002</v>
      </c>
      <c r="H1344" s="6">
        <v>3.4663877487182617</v>
      </c>
      <c r="I1344" s="7">
        <v>0.64627659320831299</v>
      </c>
      <c r="J1344" s="8">
        <v>7.3508542237153218</v>
      </c>
      <c r="K1344" s="9">
        <v>40.978592484697792</v>
      </c>
      <c r="L1344" s="8">
        <v>18.463984747886485</v>
      </c>
      <c r="M1344" s="8">
        <v>14.71974499890197</v>
      </c>
      <c r="N1344" s="10">
        <v>1.2543685199209511</v>
      </c>
      <c r="O1344" s="10" t="s">
        <v>2376</v>
      </c>
      <c r="P1344" s="14">
        <v>27.629084551015634</v>
      </c>
      <c r="Q1344" s="45">
        <v>1</v>
      </c>
      <c r="R1344" s="7">
        <v>3.4604064411903437</v>
      </c>
      <c r="S1344" s="7"/>
      <c r="T1344" s="7"/>
      <c r="U1344" s="35">
        <v>1674.7000974975058</v>
      </c>
    </row>
    <row r="1345" spans="1:21">
      <c r="A1345">
        <v>113</v>
      </c>
      <c r="B1345" t="s">
        <v>100</v>
      </c>
      <c r="C1345" t="s">
        <v>286</v>
      </c>
      <c r="D1345">
        <v>5</v>
      </c>
      <c r="E1345" s="6">
        <v>16024.775</v>
      </c>
      <c r="F1345">
        <v>2013</v>
      </c>
      <c r="G1345" s="6">
        <v>59.728999999999999</v>
      </c>
      <c r="H1345" s="6">
        <v>4.0350842475891113</v>
      </c>
      <c r="I1345" s="7">
        <v>0.70130294561386097</v>
      </c>
      <c r="J1345" s="8">
        <v>7.9195507225861714</v>
      </c>
      <c r="K1345" s="9">
        <v>40.930198161530271</v>
      </c>
      <c r="L1345" s="8">
        <v>18.415590424718964</v>
      </c>
      <c r="M1345" s="8">
        <v>14.774771351307518</v>
      </c>
      <c r="N1345" s="10">
        <v>1.2464213480426718</v>
      </c>
      <c r="O1345" s="10" t="s">
        <v>2377</v>
      </c>
      <c r="P1345" s="14">
        <v>27.454037840037692</v>
      </c>
      <c r="Q1345" s="45">
        <v>1</v>
      </c>
      <c r="R1345" s="7">
        <v>3.4604064411903437</v>
      </c>
      <c r="S1345" s="7"/>
      <c r="T1345" s="7"/>
      <c r="U1345" s="35">
        <v>1402.4337048425091</v>
      </c>
    </row>
    <row r="1346" spans="1:21">
      <c r="A1346">
        <v>114</v>
      </c>
      <c r="B1346" t="s">
        <v>150</v>
      </c>
      <c r="C1346" t="s">
        <v>336</v>
      </c>
      <c r="D1346">
        <v>5</v>
      </c>
      <c r="E1346" s="6">
        <v>49253.642999999996</v>
      </c>
      <c r="F1346">
        <v>2013</v>
      </c>
      <c r="G1346" s="6">
        <v>62.96</v>
      </c>
      <c r="H1346" s="6">
        <v>3.8523948192596436</v>
      </c>
      <c r="I1346" s="7">
        <v>1.74881863594055</v>
      </c>
      <c r="J1346" s="8">
        <v>7.7368612942567037</v>
      </c>
      <c r="K1346" s="9">
        <v>42.149030459048824</v>
      </c>
      <c r="L1346" s="8">
        <v>19.634422722237517</v>
      </c>
      <c r="M1346" s="8">
        <v>15.822287041634207</v>
      </c>
      <c r="N1346" s="10">
        <v>1.2409345545667445</v>
      </c>
      <c r="O1346" s="10" t="s">
        <v>2378</v>
      </c>
      <c r="P1346" s="14">
        <v>27.333184136797506</v>
      </c>
      <c r="Q1346" s="45">
        <v>1</v>
      </c>
      <c r="R1346" s="7">
        <v>3.4604064411903437</v>
      </c>
      <c r="S1346" s="7"/>
      <c r="T1346" s="7"/>
      <c r="U1346" s="35">
        <v>2170.11474609375</v>
      </c>
    </row>
    <row r="1347" spans="1:21">
      <c r="A1347">
        <v>115</v>
      </c>
      <c r="B1347" t="s">
        <v>138</v>
      </c>
      <c r="C1347" t="s">
        <v>324</v>
      </c>
      <c r="D1347">
        <v>8</v>
      </c>
      <c r="E1347" s="6">
        <v>5478.0550000000003</v>
      </c>
      <c r="F1347">
        <v>2013</v>
      </c>
      <c r="G1347" s="6">
        <v>82.516000000000005</v>
      </c>
      <c r="H1347" s="6">
        <v>6.5332069396972656</v>
      </c>
      <c r="I1347" s="7">
        <v>28.447776794433601</v>
      </c>
      <c r="J1347" s="8">
        <v>10.417673414694326</v>
      </c>
      <c r="K1347" s="9">
        <v>74.381848082257861</v>
      </c>
      <c r="L1347" s="8">
        <v>51.867240345446554</v>
      </c>
      <c r="M1347" s="8">
        <v>42.521245200127254</v>
      </c>
      <c r="N1347" s="10">
        <v>1.2197958950010084</v>
      </c>
      <c r="O1347" s="10" t="s">
        <v>2379</v>
      </c>
      <c r="P1347" s="14">
        <v>26.867577894962242</v>
      </c>
      <c r="Q1347" s="45">
        <v>3</v>
      </c>
      <c r="R1347" s="7">
        <v>3.4604064411903437</v>
      </c>
      <c r="S1347" s="7"/>
      <c r="T1347" s="7"/>
      <c r="U1347" s="35">
        <v>85484.437491047545</v>
      </c>
    </row>
    <row r="1348" spans="1:21">
      <c r="A1348">
        <v>116</v>
      </c>
      <c r="B1348" t="s">
        <v>137</v>
      </c>
      <c r="C1348" t="s">
        <v>323</v>
      </c>
      <c r="D1348">
        <v>5</v>
      </c>
      <c r="E1348" s="6">
        <v>6964.8590000000004</v>
      </c>
      <c r="F1348">
        <v>2013</v>
      </c>
      <c r="G1348" s="6">
        <v>56.313000000000002</v>
      </c>
      <c r="H1348" s="6">
        <v>4.5142912864685059</v>
      </c>
      <c r="I1348" s="7">
        <v>1.0237669944763199</v>
      </c>
      <c r="J1348" s="8">
        <v>8.398757761465566</v>
      </c>
      <c r="K1348" s="9">
        <v>40.924348911578541</v>
      </c>
      <c r="L1348" s="8">
        <v>18.409741174767234</v>
      </c>
      <c r="M1348" s="8">
        <v>15.097235400169977</v>
      </c>
      <c r="N1348" s="10">
        <v>1.2194114145269248</v>
      </c>
      <c r="O1348" s="10" t="s">
        <v>2380</v>
      </c>
      <c r="P1348" s="14">
        <v>26.859109216612964</v>
      </c>
      <c r="Q1348" s="45">
        <v>1</v>
      </c>
      <c r="R1348" s="7">
        <v>3.4604064411903437</v>
      </c>
      <c r="S1348" s="7"/>
      <c r="T1348" s="7"/>
      <c r="U1348" s="35">
        <v>1914.9652585478548</v>
      </c>
    </row>
    <row r="1349" spans="1:21">
      <c r="A1349">
        <v>117</v>
      </c>
      <c r="B1349" t="s">
        <v>40</v>
      </c>
      <c r="C1349" t="s">
        <v>226</v>
      </c>
      <c r="D1349">
        <v>5</v>
      </c>
      <c r="E1349" s="6">
        <v>21632.85</v>
      </c>
      <c r="F1349">
        <v>2013</v>
      </c>
      <c r="G1349" s="6">
        <v>58.475999999999999</v>
      </c>
      <c r="H1349" s="6">
        <v>4.2710380554199219</v>
      </c>
      <c r="I1349" s="7">
        <v>1.47201240062714</v>
      </c>
      <c r="J1349" s="8">
        <v>8.155504530416982</v>
      </c>
      <c r="K1349" s="9">
        <v>41.265446591976009</v>
      </c>
      <c r="L1349" s="8">
        <v>18.750838855164702</v>
      </c>
      <c r="M1349" s="8">
        <v>15.545480806320796</v>
      </c>
      <c r="N1349" s="10">
        <v>1.2061922747053668</v>
      </c>
      <c r="O1349" s="10" t="s">
        <v>2381</v>
      </c>
      <c r="P1349" s="14">
        <v>26.567940611836004</v>
      </c>
      <c r="Q1349" s="45">
        <v>1</v>
      </c>
      <c r="R1349" s="7">
        <v>3.4604064411903437</v>
      </c>
      <c r="S1349" s="7"/>
      <c r="T1349" s="7"/>
      <c r="U1349" s="35">
        <v>3442.2006267927195</v>
      </c>
    </row>
    <row r="1350" spans="1:21">
      <c r="A1350">
        <v>118</v>
      </c>
      <c r="B1350" t="s">
        <v>18</v>
      </c>
      <c r="C1350" t="s">
        <v>204</v>
      </c>
      <c r="D1350">
        <v>6</v>
      </c>
      <c r="E1350" s="6">
        <v>31541.208999999999</v>
      </c>
      <c r="F1350">
        <v>2013</v>
      </c>
      <c r="G1350" s="6">
        <v>62.417000000000002</v>
      </c>
      <c r="H1350" s="6">
        <v>3.5721004009246826</v>
      </c>
      <c r="I1350" s="7">
        <v>0.97290474176406905</v>
      </c>
      <c r="J1350" s="8">
        <v>7.4565668759217427</v>
      </c>
      <c r="K1350" s="9">
        <v>40.271691109393878</v>
      </c>
      <c r="L1350" s="8">
        <v>17.757083372582571</v>
      </c>
      <c r="M1350" s="8">
        <v>15.046373147457725</v>
      </c>
      <c r="N1350" s="10">
        <v>1.1801570517067002</v>
      </c>
      <c r="O1350" s="10" t="s">
        <v>2382</v>
      </c>
      <c r="P1350" s="14">
        <v>25.994481244743437</v>
      </c>
      <c r="Q1350" s="45">
        <v>1</v>
      </c>
      <c r="R1350" s="7">
        <v>3.4604064411903437</v>
      </c>
      <c r="S1350" s="7"/>
      <c r="T1350" s="7"/>
      <c r="U1350" s="35">
        <v>2165.340914755604</v>
      </c>
    </row>
    <row r="1351" spans="1:21">
      <c r="A1351">
        <v>119</v>
      </c>
      <c r="B1351" t="s">
        <v>88</v>
      </c>
      <c r="C1351" t="s">
        <v>274</v>
      </c>
      <c r="D1351">
        <v>5</v>
      </c>
      <c r="E1351" s="6">
        <v>44792.368000000002</v>
      </c>
      <c r="F1351">
        <v>2013</v>
      </c>
      <c r="G1351" s="6">
        <v>61.389000000000003</v>
      </c>
      <c r="H1351" s="6">
        <v>3.7953832149505615</v>
      </c>
      <c r="I1351" s="7">
        <v>1.4438779354095499</v>
      </c>
      <c r="J1351" s="8">
        <v>7.6798496899476216</v>
      </c>
      <c r="K1351" s="9">
        <v>40.7944740159868</v>
      </c>
      <c r="L1351" s="8">
        <v>18.279866279175494</v>
      </c>
      <c r="M1351" s="8">
        <v>15.517346341103206</v>
      </c>
      <c r="N1351" s="10">
        <v>1.178027858458941</v>
      </c>
      <c r="O1351" s="10" t="s">
        <v>2383</v>
      </c>
      <c r="P1351" s="14">
        <v>25.947583017202223</v>
      </c>
      <c r="Q1351" s="45">
        <v>1</v>
      </c>
      <c r="R1351" s="7">
        <v>3.4604064411903437</v>
      </c>
      <c r="S1351" s="7"/>
      <c r="T1351" s="7"/>
      <c r="U1351" s="35">
        <v>3950.8814321461282</v>
      </c>
    </row>
    <row r="1352" spans="1:21">
      <c r="A1352">
        <v>120</v>
      </c>
      <c r="B1352" t="s">
        <v>153</v>
      </c>
      <c r="C1352" t="s">
        <v>339</v>
      </c>
      <c r="D1352">
        <v>1</v>
      </c>
      <c r="E1352" s="6">
        <v>1440.729</v>
      </c>
      <c r="F1352">
        <v>2013</v>
      </c>
      <c r="G1352" s="6">
        <v>73.962000000000003</v>
      </c>
      <c r="H1352" s="6">
        <v>6.1677069664001465</v>
      </c>
      <c r="I1352" s="7">
        <v>21.8927726745606</v>
      </c>
      <c r="J1352" s="8">
        <v>10.052173441397207</v>
      </c>
      <c r="K1352" s="9">
        <v>64.331944495041796</v>
      </c>
      <c r="L1352" s="8">
        <v>41.817336758230489</v>
      </c>
      <c r="M1352" s="8">
        <v>35.966241080254257</v>
      </c>
      <c r="N1352" s="10">
        <v>1.1626829911115879</v>
      </c>
      <c r="O1352" s="10" t="s">
        <v>2384</v>
      </c>
      <c r="P1352" s="14">
        <v>25.609592521880437</v>
      </c>
      <c r="Q1352" s="45">
        <v>3</v>
      </c>
      <c r="R1352" s="7">
        <v>3.4604064411903437</v>
      </c>
      <c r="S1352" s="7"/>
      <c r="T1352" s="7"/>
      <c r="U1352" s="35">
        <v>29529.5768751506</v>
      </c>
    </row>
    <row r="1353" spans="1:21">
      <c r="A1353">
        <v>121</v>
      </c>
      <c r="B1353" t="s">
        <v>89</v>
      </c>
      <c r="C1353" t="s">
        <v>275</v>
      </c>
      <c r="D1353">
        <v>4</v>
      </c>
      <c r="E1353" s="6">
        <v>3646.518</v>
      </c>
      <c r="F1353">
        <v>2013</v>
      </c>
      <c r="G1353" s="6">
        <v>79.164000000000001</v>
      </c>
      <c r="H1353" s="6">
        <v>6.4800310134887695</v>
      </c>
      <c r="I1353" s="7">
        <v>28.599851608276399</v>
      </c>
      <c r="J1353" s="8">
        <v>10.36449748848583</v>
      </c>
      <c r="K1353" s="9">
        <v>70.996025973056092</v>
      </c>
      <c r="L1353" s="8">
        <v>48.481418236244785</v>
      </c>
      <c r="M1353" s="8">
        <v>42.673320013970056</v>
      </c>
      <c r="N1353" s="10">
        <v>1.1361060779984617</v>
      </c>
      <c r="O1353" s="10" t="s">
        <v>2385</v>
      </c>
      <c r="P1353" s="14">
        <v>25.024201731338408</v>
      </c>
      <c r="Q1353" s="45">
        <v>3</v>
      </c>
      <c r="R1353" s="7">
        <v>3.4604064411903437</v>
      </c>
      <c r="S1353" s="7"/>
      <c r="T1353" s="7"/>
      <c r="U1353" s="35">
        <v>57051.743802512123</v>
      </c>
    </row>
    <row r="1354" spans="1:21">
      <c r="A1354">
        <v>122</v>
      </c>
      <c r="B1354" t="s">
        <v>118</v>
      </c>
      <c r="C1354" t="s">
        <v>304</v>
      </c>
      <c r="D1354">
        <v>5</v>
      </c>
      <c r="E1354" s="6">
        <v>18653.199000000001</v>
      </c>
      <c r="F1354">
        <v>2013</v>
      </c>
      <c r="G1354" s="6">
        <v>60.238999999999997</v>
      </c>
      <c r="H1354" s="6">
        <v>3.71632981300354</v>
      </c>
      <c r="I1354" s="7">
        <v>1.1671289205551101</v>
      </c>
      <c r="J1354" s="8">
        <v>7.6007962880006001</v>
      </c>
      <c r="K1354" s="9">
        <v>39.618215098019654</v>
      </c>
      <c r="L1354" s="8">
        <v>17.103607361208347</v>
      </c>
      <c r="M1354" s="8">
        <v>15.240597326248766</v>
      </c>
      <c r="N1354" s="10">
        <v>1.1222399617993275</v>
      </c>
      <c r="O1354" s="10" t="s">
        <v>2386</v>
      </c>
      <c r="P1354" s="14">
        <v>24.71878263736734</v>
      </c>
      <c r="Q1354" s="45">
        <v>1</v>
      </c>
      <c r="R1354" s="7">
        <v>3.4604064411903437</v>
      </c>
      <c r="S1354" s="7"/>
      <c r="T1354" s="7"/>
      <c r="U1354" s="35">
        <v>1089.8731397176823</v>
      </c>
    </row>
    <row r="1355" spans="1:21">
      <c r="A1355">
        <v>123</v>
      </c>
      <c r="B1355" t="s">
        <v>156</v>
      </c>
      <c r="C1355" t="s">
        <v>342</v>
      </c>
      <c r="D1355">
        <v>7</v>
      </c>
      <c r="E1355" s="6">
        <v>5560.0950000000003</v>
      </c>
      <c r="F1355">
        <v>2013</v>
      </c>
      <c r="G1355" s="6">
        <v>68.739999999999995</v>
      </c>
      <c r="H1355" s="6">
        <v>5.3917627334594727</v>
      </c>
      <c r="I1355" s="7">
        <v>15.1462297439575</v>
      </c>
      <c r="J1355" s="8">
        <v>9.2762292084565328</v>
      </c>
      <c r="K1355" s="9">
        <v>55.174582784884954</v>
      </c>
      <c r="L1355" s="8">
        <v>32.659975048073647</v>
      </c>
      <c r="M1355" s="8">
        <v>29.219698149651158</v>
      </c>
      <c r="N1355" s="10">
        <v>1.1177382764463486</v>
      </c>
      <c r="O1355" s="10" t="s">
        <v>2387</v>
      </c>
      <c r="P1355" s="14">
        <v>24.61962721113952</v>
      </c>
      <c r="Q1355" s="45">
        <v>3</v>
      </c>
      <c r="R1355" s="7">
        <v>3.4604064411903437</v>
      </c>
      <c r="S1355" s="7"/>
      <c r="T1355" s="7"/>
      <c r="U1355" s="35">
        <v>11071.517114994449</v>
      </c>
    </row>
    <row r="1356" spans="1:21">
      <c r="A1356">
        <v>124</v>
      </c>
      <c r="B1356" t="s">
        <v>157</v>
      </c>
      <c r="C1356" t="s">
        <v>343</v>
      </c>
      <c r="D1356">
        <v>5</v>
      </c>
      <c r="E1356" s="6">
        <v>35273.57</v>
      </c>
      <c r="F1356">
        <v>2013</v>
      </c>
      <c r="G1356" s="6">
        <v>59.762999999999998</v>
      </c>
      <c r="H1356" s="6">
        <v>3.7095787525177002</v>
      </c>
      <c r="I1356" s="7">
        <v>1.1768884658813501</v>
      </c>
      <c r="J1356" s="8">
        <v>7.5940452275147603</v>
      </c>
      <c r="K1356" s="9">
        <v>39.270246591141436</v>
      </c>
      <c r="L1356" s="8">
        <v>16.75563885433013</v>
      </c>
      <c r="M1356" s="8">
        <v>15.250356871575006</v>
      </c>
      <c r="N1356" s="10">
        <v>1.0987047054328809</v>
      </c>
      <c r="O1356" s="10" t="s">
        <v>2388</v>
      </c>
      <c r="P1356" s="14">
        <v>24.200388259836757</v>
      </c>
      <c r="Q1356" s="45">
        <v>1</v>
      </c>
      <c r="R1356" s="7">
        <v>3.4604064411903437</v>
      </c>
      <c r="S1356" s="7"/>
      <c r="T1356" s="7"/>
      <c r="U1356" s="35">
        <v>2026.6228394451184</v>
      </c>
    </row>
    <row r="1357" spans="1:21">
      <c r="A1357">
        <v>125</v>
      </c>
      <c r="B1357" t="s">
        <v>159</v>
      </c>
      <c r="C1357" t="s">
        <v>345</v>
      </c>
      <c r="D1357">
        <v>4</v>
      </c>
      <c r="E1357" s="6">
        <v>8751.8469999999998</v>
      </c>
      <c r="F1357">
        <v>2013</v>
      </c>
      <c r="G1357" s="6">
        <v>78.852999999999994</v>
      </c>
      <c r="H1357" s="6">
        <v>6.6209511756896973</v>
      </c>
      <c r="I1357" s="7">
        <v>31.245622634887699</v>
      </c>
      <c r="J1357" s="8">
        <v>10.505417650686757</v>
      </c>
      <c r="K1357" s="9">
        <v>71.678614573082584</v>
      </c>
      <c r="L1357" s="8">
        <v>49.164006836271277</v>
      </c>
      <c r="M1357" s="8">
        <v>45.319091040581355</v>
      </c>
      <c r="N1357" s="10">
        <v>1.084840973360365</v>
      </c>
      <c r="O1357" s="10" t="s">
        <v>2389</v>
      </c>
      <c r="P1357" s="14">
        <v>23.895021679329531</v>
      </c>
      <c r="Q1357" s="45">
        <v>3</v>
      </c>
      <c r="R1357" s="7">
        <v>3.4604064411903437</v>
      </c>
      <c r="S1357" s="7"/>
      <c r="T1357" s="7"/>
      <c r="U1357" s="35">
        <v>62354.823203217282</v>
      </c>
    </row>
    <row r="1358" spans="1:21">
      <c r="A1358">
        <v>126</v>
      </c>
      <c r="B1358" t="s">
        <v>74</v>
      </c>
      <c r="C1358" t="s">
        <v>260</v>
      </c>
      <c r="D1358">
        <v>8</v>
      </c>
      <c r="E1358" s="6">
        <v>7296.8270000000002</v>
      </c>
      <c r="F1358">
        <v>2013</v>
      </c>
      <c r="G1358" s="6">
        <v>83.805999999999997</v>
      </c>
      <c r="H1358" s="6">
        <v>5.4709076881408691</v>
      </c>
      <c r="I1358" s="7">
        <v>27.925153732299801</v>
      </c>
      <c r="J1358" s="8">
        <v>9.3553741631379292</v>
      </c>
      <c r="K1358" s="9">
        <v>67.841326798496979</v>
      </c>
      <c r="L1358" s="8">
        <v>45.326719061685672</v>
      </c>
      <c r="M1358" s="8">
        <v>41.998622137993458</v>
      </c>
      <c r="N1358" s="10">
        <v>1.079243002609876</v>
      </c>
      <c r="O1358" s="10" t="s">
        <v>2390</v>
      </c>
      <c r="P1358" s="14">
        <v>23.771719153219326</v>
      </c>
      <c r="Q1358" s="45">
        <v>3</v>
      </c>
      <c r="R1358" s="7">
        <v>3.4604064411903437</v>
      </c>
      <c r="S1358" s="7"/>
      <c r="T1358" s="7"/>
      <c r="U1358" s="35">
        <v>55229.630462632085</v>
      </c>
    </row>
    <row r="1359" spans="1:21">
      <c r="A1359">
        <v>127</v>
      </c>
      <c r="B1359" t="s">
        <v>71</v>
      </c>
      <c r="C1359" t="s">
        <v>257</v>
      </c>
      <c r="D1359">
        <v>5</v>
      </c>
      <c r="E1359" s="6">
        <v>11055.43</v>
      </c>
      <c r="F1359">
        <v>2013</v>
      </c>
      <c r="G1359" s="6">
        <v>57.790999999999997</v>
      </c>
      <c r="H1359" s="6">
        <v>3.9017930030822754</v>
      </c>
      <c r="I1359" s="7">
        <v>1.5843242406845099</v>
      </c>
      <c r="J1359" s="8">
        <v>7.7862594780793355</v>
      </c>
      <c r="K1359" s="9">
        <v>38.935624138879746</v>
      </c>
      <c r="L1359" s="8">
        <v>16.421016402068439</v>
      </c>
      <c r="M1359" s="8">
        <v>15.657792646378166</v>
      </c>
      <c r="N1359" s="10">
        <v>1.0487440198581768</v>
      </c>
      <c r="O1359" s="10" t="s">
        <v>2391</v>
      </c>
      <c r="P1359" s="14">
        <v>23.099939720154655</v>
      </c>
      <c r="Q1359" s="45">
        <v>1</v>
      </c>
      <c r="R1359" s="7">
        <v>3.4604064411903437</v>
      </c>
      <c r="S1359" s="7"/>
      <c r="T1359" s="7"/>
      <c r="U1359" s="35">
        <v>2005.3819084221382</v>
      </c>
    </row>
    <row r="1360" spans="1:21">
      <c r="A1360">
        <v>128</v>
      </c>
      <c r="B1360" t="s">
        <v>65</v>
      </c>
      <c r="C1360" t="s">
        <v>251</v>
      </c>
      <c r="D1360">
        <v>5</v>
      </c>
      <c r="E1360" s="6">
        <v>1902.2260000000001</v>
      </c>
      <c r="F1360">
        <v>2013</v>
      </c>
      <c r="G1360" s="6">
        <v>64.775999999999996</v>
      </c>
      <c r="H1360" s="6">
        <v>3.8002870082855225</v>
      </c>
      <c r="I1360" s="7">
        <v>5.7025399208068803</v>
      </c>
      <c r="J1360" s="8">
        <v>7.6847534832825826</v>
      </c>
      <c r="K1360" s="9">
        <v>43.072702910094307</v>
      </c>
      <c r="L1360" s="8">
        <v>20.558095173283</v>
      </c>
      <c r="M1360" s="8">
        <v>19.776008326500538</v>
      </c>
      <c r="N1360" s="10">
        <v>1.0395472551320906</v>
      </c>
      <c r="O1360" s="10" t="s">
        <v>2392</v>
      </c>
      <c r="P1360" s="14">
        <v>22.89736911496373</v>
      </c>
      <c r="Q1360" s="45">
        <v>2</v>
      </c>
      <c r="R1360" s="7">
        <v>3.4604064411903437</v>
      </c>
      <c r="S1360" s="7"/>
      <c r="T1360" s="7"/>
      <c r="U1360" s="35">
        <v>14655.365551801513</v>
      </c>
    </row>
    <row r="1361" spans="1:21">
      <c r="A1361">
        <v>129</v>
      </c>
      <c r="B1361" t="s">
        <v>119</v>
      </c>
      <c r="C1361" t="s">
        <v>305</v>
      </c>
      <c r="D1361">
        <v>5</v>
      </c>
      <c r="E1361" s="6">
        <v>174726.12299999999</v>
      </c>
      <c r="F1361">
        <v>2013</v>
      </c>
      <c r="G1361" s="6">
        <v>51.707000000000001</v>
      </c>
      <c r="H1361" s="6">
        <v>4.817868709564209</v>
      </c>
      <c r="I1361" s="7">
        <v>1.7338237762451201</v>
      </c>
      <c r="J1361" s="8">
        <v>8.7023351845612691</v>
      </c>
      <c r="K1361" s="9">
        <v>38.935271440139097</v>
      </c>
      <c r="L1361" s="8">
        <v>16.42066370332779</v>
      </c>
      <c r="M1361" s="8">
        <v>15.807292181938777</v>
      </c>
      <c r="N1361" s="10">
        <v>1.0388030735643543</v>
      </c>
      <c r="O1361" s="10" t="s">
        <v>2393</v>
      </c>
      <c r="P1361" s="14">
        <v>22.880977556079909</v>
      </c>
      <c r="Q1361" s="45">
        <v>1</v>
      </c>
      <c r="R1361" s="7">
        <v>3.4604064411903437</v>
      </c>
      <c r="S1361" s="7"/>
      <c r="T1361" s="7"/>
      <c r="U1361" s="35">
        <v>5238.8326721415024</v>
      </c>
    </row>
    <row r="1362" spans="1:21">
      <c r="A1362">
        <v>130</v>
      </c>
      <c r="B1362" t="s">
        <v>98</v>
      </c>
      <c r="C1362" t="s">
        <v>284</v>
      </c>
      <c r="D1362">
        <v>3</v>
      </c>
      <c r="E1362" s="6">
        <v>543.06600000000003</v>
      </c>
      <c r="F1362">
        <v>2013</v>
      </c>
      <c r="G1362" s="6">
        <v>81.366</v>
      </c>
      <c r="H1362" s="6">
        <v>7.1308093070983887</v>
      </c>
      <c r="I1362" s="7">
        <v>40.495777130127003</v>
      </c>
      <c r="J1362" s="8">
        <v>11.015275782095449</v>
      </c>
      <c r="K1362" s="9">
        <v>77.552606709281619</v>
      </c>
      <c r="L1362" s="8">
        <v>55.037998972470312</v>
      </c>
      <c r="M1362" s="8">
        <v>54.569245535820656</v>
      </c>
      <c r="N1362" s="10">
        <v>1.0085900662918632</v>
      </c>
      <c r="O1362" s="10" t="s">
        <v>2394</v>
      </c>
      <c r="P1362" s="14">
        <v>22.215497101799446</v>
      </c>
      <c r="Q1362" s="45">
        <v>3</v>
      </c>
      <c r="R1362" s="7">
        <v>3.4604064411903437</v>
      </c>
      <c r="S1362" s="7"/>
      <c r="T1362" s="7"/>
      <c r="U1362" s="35">
        <v>113050.66325433606</v>
      </c>
    </row>
    <row r="1363" spans="1:21">
      <c r="A1363">
        <v>131</v>
      </c>
      <c r="B1363" t="s">
        <v>51</v>
      </c>
      <c r="C1363" t="s">
        <v>237</v>
      </c>
      <c r="D1363">
        <v>5</v>
      </c>
      <c r="E1363" s="6">
        <v>22469.268</v>
      </c>
      <c r="F1363">
        <v>2013</v>
      </c>
      <c r="G1363" s="6">
        <v>56.747999999999998</v>
      </c>
      <c r="H1363" s="6">
        <v>3.7393655776977539</v>
      </c>
      <c r="I1363" s="7">
        <v>1.1655904054641699</v>
      </c>
      <c r="J1363" s="8">
        <v>7.623832052694814</v>
      </c>
      <c r="K1363" s="9">
        <v>37.435353583044083</v>
      </c>
      <c r="L1363" s="8">
        <v>14.920745846232776</v>
      </c>
      <c r="M1363" s="8">
        <v>15.239058811157827</v>
      </c>
      <c r="N1363" s="10">
        <v>0.97911203251660228</v>
      </c>
      <c r="O1363" s="10" t="s">
        <v>2395</v>
      </c>
      <c r="P1363" s="14">
        <v>21.566205386773223</v>
      </c>
      <c r="Q1363" s="45">
        <v>1</v>
      </c>
      <c r="R1363" s="7">
        <v>3.4604064411903437</v>
      </c>
      <c r="S1363" s="7"/>
      <c r="T1363" s="7"/>
      <c r="U1363" s="35">
        <v>3962.6045982184787</v>
      </c>
    </row>
    <row r="1364" spans="1:21">
      <c r="A1364">
        <v>132</v>
      </c>
      <c r="B1364" t="s">
        <v>30</v>
      </c>
      <c r="C1364" t="s">
        <v>216</v>
      </c>
      <c r="D1364">
        <v>5</v>
      </c>
      <c r="E1364" s="6">
        <v>10308.73</v>
      </c>
      <c r="F1364">
        <v>2013</v>
      </c>
      <c r="G1364" s="6">
        <v>58.965000000000003</v>
      </c>
      <c r="H1364" s="6">
        <v>3.4794127941131592</v>
      </c>
      <c r="I1364" s="7">
        <v>1.5716912746429399</v>
      </c>
      <c r="J1364" s="8">
        <v>7.3638792691102193</v>
      </c>
      <c r="K1364" s="9">
        <v>37.571542150393149</v>
      </c>
      <c r="L1364" s="8">
        <v>15.056934413581843</v>
      </c>
      <c r="M1364" s="8">
        <v>15.645159680336597</v>
      </c>
      <c r="N1364" s="10">
        <v>0.96240209248269559</v>
      </c>
      <c r="O1364" s="10" t="s">
        <v>2396</v>
      </c>
      <c r="P1364" s="14">
        <v>21.198147404842761</v>
      </c>
      <c r="Q1364" s="45">
        <v>1</v>
      </c>
      <c r="R1364" s="7">
        <v>3.4604064411903437</v>
      </c>
      <c r="S1364" s="7"/>
      <c r="T1364" s="7"/>
      <c r="U1364" s="35">
        <v>2792.0272996634772</v>
      </c>
    </row>
    <row r="1365" spans="1:21">
      <c r="A1365">
        <v>133</v>
      </c>
      <c r="B1365" t="s">
        <v>108</v>
      </c>
      <c r="C1365" t="s">
        <v>294</v>
      </c>
      <c r="D1365">
        <v>8</v>
      </c>
      <c r="E1365" s="6">
        <v>2845.1529999999998</v>
      </c>
      <c r="F1365">
        <v>2013</v>
      </c>
      <c r="G1365" s="6">
        <v>68.584999999999994</v>
      </c>
      <c r="H1365" s="6">
        <v>4.9129281044006348</v>
      </c>
      <c r="I1365" s="7">
        <v>18.376564025878899</v>
      </c>
      <c r="J1365" s="8">
        <v>8.7973945793976949</v>
      </c>
      <c r="K1365" s="9">
        <v>52.208506905602647</v>
      </c>
      <c r="L1365" s="8">
        <v>29.69389916879134</v>
      </c>
      <c r="M1365" s="8">
        <v>32.450032431572552</v>
      </c>
      <c r="N1365" s="10">
        <v>0.91506531561738569</v>
      </c>
      <c r="O1365" s="10" t="s">
        <v>2397</v>
      </c>
      <c r="P1365" s="14">
        <v>20.155493838834399</v>
      </c>
      <c r="Q1365" s="45">
        <v>3</v>
      </c>
      <c r="R1365" s="7">
        <v>3.4604064411903437</v>
      </c>
      <c r="S1365" s="7"/>
      <c r="T1365" s="7"/>
      <c r="U1365" s="35">
        <v>10504.8147046596</v>
      </c>
    </row>
    <row r="1366" spans="1:21">
      <c r="A1366">
        <v>134</v>
      </c>
      <c r="B1366" t="s">
        <v>102</v>
      </c>
      <c r="C1366" t="s">
        <v>288</v>
      </c>
      <c r="D1366">
        <v>5</v>
      </c>
      <c r="E1366" s="6">
        <v>17004.032999999999</v>
      </c>
      <c r="F1366">
        <v>2013</v>
      </c>
      <c r="G1366" s="6">
        <v>57.356999999999999</v>
      </c>
      <c r="H1366" s="6">
        <v>3.6762771606445313</v>
      </c>
      <c r="I1366" s="7">
        <v>3.38711738586426</v>
      </c>
      <c r="J1366" s="8">
        <v>7.5607436356415914</v>
      </c>
      <c r="K1366" s="9">
        <v>37.523988943877512</v>
      </c>
      <c r="L1366" s="8">
        <v>15.009381207066205</v>
      </c>
      <c r="M1366" s="8">
        <v>17.460585791557918</v>
      </c>
      <c r="N1366" s="10">
        <v>0.85961498578834317</v>
      </c>
      <c r="O1366" s="10" t="s">
        <v>2398</v>
      </c>
      <c r="P1366" s="14">
        <v>18.934128803840643</v>
      </c>
      <c r="Q1366" s="45">
        <v>1</v>
      </c>
      <c r="R1366" s="7">
        <v>3.4604064411903437</v>
      </c>
      <c r="S1366" s="7"/>
      <c r="T1366" s="7"/>
      <c r="U1366" s="35">
        <v>1930.1349506607096</v>
      </c>
    </row>
    <row r="1367" spans="1:21">
      <c r="A1367">
        <v>135</v>
      </c>
      <c r="B1367" t="s">
        <v>37</v>
      </c>
      <c r="C1367" t="s">
        <v>223</v>
      </c>
      <c r="D1367">
        <v>5</v>
      </c>
      <c r="E1367" s="6">
        <v>17636.407999999999</v>
      </c>
      <c r="F1367">
        <v>2013</v>
      </c>
      <c r="G1367" s="6">
        <v>57.823</v>
      </c>
      <c r="H1367" s="6">
        <v>3.3259496688842773</v>
      </c>
      <c r="I1367" s="7">
        <v>1.7460675239562999</v>
      </c>
      <c r="J1367" s="8">
        <v>7.2104161438813374</v>
      </c>
      <c r="K1367" s="9">
        <v>36.076052433831464</v>
      </c>
      <c r="L1367" s="8">
        <v>13.561444697020157</v>
      </c>
      <c r="M1367" s="8">
        <v>15.819535929649957</v>
      </c>
      <c r="N1367" s="10">
        <v>0.8572593252626618</v>
      </c>
      <c r="O1367" s="10" t="s">
        <v>2399</v>
      </c>
      <c r="P1367" s="14">
        <v>18.882242342402947</v>
      </c>
      <c r="Q1367" s="45">
        <v>1</v>
      </c>
      <c r="R1367" s="7">
        <v>3.4604064411903437</v>
      </c>
      <c r="S1367" s="7"/>
      <c r="T1367" s="7"/>
      <c r="U1367" s="35">
        <v>1823.5949524836692</v>
      </c>
    </row>
    <row r="1368" spans="1:21">
      <c r="A1368">
        <v>136</v>
      </c>
      <c r="B1368" t="s">
        <v>141</v>
      </c>
      <c r="C1368" t="s">
        <v>327</v>
      </c>
      <c r="D1368">
        <v>5</v>
      </c>
      <c r="E1368" s="6">
        <v>53873.616000000002</v>
      </c>
      <c r="F1368">
        <v>2013</v>
      </c>
      <c r="G1368" s="6">
        <v>62.533000000000001</v>
      </c>
      <c r="H1368" s="6">
        <v>3.6607272624969482</v>
      </c>
      <c r="I1368" s="7">
        <v>7.4838147163391104</v>
      </c>
      <c r="J1368" s="8">
        <v>7.5451937374940083</v>
      </c>
      <c r="K1368" s="9">
        <v>40.826083433548973</v>
      </c>
      <c r="L1368" s="8">
        <v>18.311475696737666</v>
      </c>
      <c r="M1368" s="8">
        <v>21.557283122032768</v>
      </c>
      <c r="N1368" s="10">
        <v>0.84943337214986514</v>
      </c>
      <c r="O1368" s="10" t="s">
        <v>2400</v>
      </c>
      <c r="P1368" s="14">
        <v>18.709865631084195</v>
      </c>
      <c r="Q1368" s="45">
        <v>3</v>
      </c>
      <c r="R1368" s="7">
        <v>3.4604064411903437</v>
      </c>
      <c r="S1368" s="7"/>
      <c r="T1368" s="7"/>
      <c r="U1368" s="35">
        <v>14017.411014875883</v>
      </c>
    </row>
    <row r="1369" spans="1:21">
      <c r="A1369">
        <v>137</v>
      </c>
      <c r="B1369" t="s">
        <v>34</v>
      </c>
      <c r="C1369" t="s">
        <v>220</v>
      </c>
      <c r="D1369">
        <v>5</v>
      </c>
      <c r="E1369" s="6">
        <v>2217.2779999999998</v>
      </c>
      <c r="F1369">
        <v>2013</v>
      </c>
      <c r="G1369" s="6">
        <v>61.996000000000002</v>
      </c>
      <c r="H1369" s="6">
        <v>4.1282987594604492</v>
      </c>
      <c r="I1369" s="7">
        <v>12.5408039093018</v>
      </c>
      <c r="J1369" s="8">
        <v>8.0127652344575093</v>
      </c>
      <c r="K1369" s="9">
        <v>42.983734694487794</v>
      </c>
      <c r="L1369" s="8">
        <v>20.469126957676487</v>
      </c>
      <c r="M1369" s="8">
        <v>26.614272314995457</v>
      </c>
      <c r="N1369" s="10">
        <v>0.76910338616109486</v>
      </c>
      <c r="O1369" s="10" t="s">
        <v>2401</v>
      </c>
      <c r="P1369" s="14">
        <v>16.940494079089646</v>
      </c>
      <c r="Q1369" s="45">
        <v>3</v>
      </c>
      <c r="R1369" s="7">
        <v>3.4604064411903437</v>
      </c>
      <c r="S1369" s="7"/>
      <c r="T1369" s="7"/>
      <c r="U1369" s="35">
        <v>14144.518789165588</v>
      </c>
    </row>
    <row r="1370" spans="1:21">
      <c r="A1370">
        <v>138</v>
      </c>
      <c r="B1370" t="s">
        <v>43</v>
      </c>
      <c r="C1370" t="s">
        <v>229</v>
      </c>
      <c r="D1370">
        <v>5</v>
      </c>
      <c r="E1370" s="6">
        <v>13216.766</v>
      </c>
      <c r="F1370">
        <v>2013</v>
      </c>
      <c r="G1370" s="6">
        <v>50.780999999999999</v>
      </c>
      <c r="H1370" s="6">
        <v>3.5076630115509033</v>
      </c>
      <c r="I1370" s="7">
        <v>1.7870132923126201</v>
      </c>
      <c r="J1370" s="8">
        <v>7.3921294865479634</v>
      </c>
      <c r="K1370" s="9">
        <v>32.480961259311997</v>
      </c>
      <c r="L1370" s="8">
        <v>9.9663535225006896</v>
      </c>
      <c r="M1370" s="8">
        <v>15.860481698006277</v>
      </c>
      <c r="N1370" s="10">
        <v>0.62837647129932372</v>
      </c>
      <c r="O1370" s="10" t="s">
        <v>2402</v>
      </c>
      <c r="P1370" s="14">
        <v>13.840802267974617</v>
      </c>
      <c r="Q1370" s="45">
        <v>1</v>
      </c>
      <c r="R1370" s="7">
        <v>3.4604064411903437</v>
      </c>
      <c r="S1370" s="7"/>
      <c r="T1370" s="7"/>
      <c r="U1370" s="35">
        <v>1804.8231325982065</v>
      </c>
    </row>
    <row r="1371" spans="1:21">
      <c r="A1371" t="s">
        <v>693</v>
      </c>
      <c r="B1371" t="s">
        <v>164</v>
      </c>
      <c r="C1371" t="s">
        <v>350</v>
      </c>
      <c r="D1371">
        <v>8</v>
      </c>
      <c r="E1371" s="6">
        <v>257.31299999999999</v>
      </c>
      <c r="F1371">
        <v>2012</v>
      </c>
      <c r="G1371" s="6">
        <v>69.497</v>
      </c>
      <c r="H1371" s="6" t="s">
        <v>693</v>
      </c>
      <c r="I1371" s="7">
        <v>3.2040157318115199</v>
      </c>
      <c r="J1371" s="8" t="s">
        <v>693</v>
      </c>
      <c r="K1371" s="9" t="s">
        <v>693</v>
      </c>
      <c r="L1371" s="8" t="s">
        <v>693</v>
      </c>
      <c r="M1371" s="8">
        <v>17.277484137505176</v>
      </c>
      <c r="N1371" s="10" t="s">
        <v>693</v>
      </c>
      <c r="O1371" s="10" t="s">
        <v>2403</v>
      </c>
      <c r="P1371" s="14" t="s">
        <v>693</v>
      </c>
      <c r="Q1371" s="45">
        <v>1</v>
      </c>
      <c r="R1371" s="7">
        <v>3.5033591582283101</v>
      </c>
      <c r="S1371" s="7"/>
      <c r="T1371" s="7"/>
      <c r="U1371" s="35">
        <v>2953.9298355438714</v>
      </c>
    </row>
    <row r="1372" spans="1:21">
      <c r="A1372" t="s">
        <v>693</v>
      </c>
      <c r="B1372" t="s">
        <v>31</v>
      </c>
      <c r="C1372" t="s">
        <v>217</v>
      </c>
      <c r="D1372">
        <v>6</v>
      </c>
      <c r="E1372" s="6">
        <v>721.14499999999998</v>
      </c>
      <c r="F1372">
        <v>2012</v>
      </c>
      <c r="G1372" s="6">
        <v>69.325999999999993</v>
      </c>
      <c r="H1372" s="6" t="s">
        <v>693</v>
      </c>
      <c r="I1372" s="7">
        <v>3.2551019191741899</v>
      </c>
      <c r="J1372" s="8" t="s">
        <v>693</v>
      </c>
      <c r="K1372" s="9" t="s">
        <v>693</v>
      </c>
      <c r="L1372" s="8" t="s">
        <v>693</v>
      </c>
      <c r="M1372" s="8">
        <v>17.328570324867847</v>
      </c>
      <c r="N1372" s="10" t="s">
        <v>693</v>
      </c>
      <c r="O1372" s="10" t="s">
        <v>2404</v>
      </c>
      <c r="P1372" s="14" t="s">
        <v>693</v>
      </c>
      <c r="Q1372" s="45">
        <v>1</v>
      </c>
      <c r="R1372" s="7">
        <v>3.5033591582283101</v>
      </c>
      <c r="S1372" s="7"/>
      <c r="T1372" s="7"/>
      <c r="U1372" s="35">
        <v>8837.5763733848053</v>
      </c>
    </row>
    <row r="1373" spans="1:21">
      <c r="A1373" t="s">
        <v>693</v>
      </c>
      <c r="B1373" t="s">
        <v>38</v>
      </c>
      <c r="C1373" t="s">
        <v>224</v>
      </c>
      <c r="D1373">
        <v>5</v>
      </c>
      <c r="E1373" s="6">
        <v>9795.4789999999994</v>
      </c>
      <c r="F1373">
        <v>2012</v>
      </c>
      <c r="G1373" s="6">
        <v>58.493000000000002</v>
      </c>
      <c r="H1373" s="6" t="s">
        <v>693</v>
      </c>
      <c r="I1373" s="7">
        <v>0.60143518447875999</v>
      </c>
      <c r="J1373" s="8" t="s">
        <v>693</v>
      </c>
      <c r="K1373" s="9" t="s">
        <v>693</v>
      </c>
      <c r="L1373" s="8" t="s">
        <v>693</v>
      </c>
      <c r="M1373" s="8">
        <v>14.674903590172416</v>
      </c>
      <c r="N1373" s="10" t="s">
        <v>693</v>
      </c>
      <c r="O1373" s="10" t="s">
        <v>2405</v>
      </c>
      <c r="P1373" s="14" t="s">
        <v>693</v>
      </c>
      <c r="Q1373" s="45">
        <v>1</v>
      </c>
      <c r="R1373" s="7">
        <v>3.5033591582283101</v>
      </c>
      <c r="S1373" s="7"/>
      <c r="T1373" s="7"/>
      <c r="U1373" s="35">
        <v>814.32077076854</v>
      </c>
    </row>
    <row r="1374" spans="1:21">
      <c r="A1374" t="s">
        <v>693</v>
      </c>
      <c r="B1374" t="s">
        <v>42</v>
      </c>
      <c r="C1374" t="s">
        <v>228</v>
      </c>
      <c r="D1374">
        <v>5</v>
      </c>
      <c r="E1374" s="6">
        <v>4773.3059999999996</v>
      </c>
      <c r="F1374">
        <v>2012</v>
      </c>
      <c r="G1374" s="6">
        <v>50.686</v>
      </c>
      <c r="H1374" s="6" t="s">
        <v>693</v>
      </c>
      <c r="I1374" s="7">
        <v>1.89067363739014</v>
      </c>
      <c r="J1374" s="8" t="s">
        <v>693</v>
      </c>
      <c r="K1374" s="9" t="s">
        <v>693</v>
      </c>
      <c r="L1374" s="8" t="s">
        <v>693</v>
      </c>
      <c r="M1374" s="8">
        <v>15.964142043083797</v>
      </c>
      <c r="N1374" s="10" t="s">
        <v>693</v>
      </c>
      <c r="O1374" s="10" t="s">
        <v>2406</v>
      </c>
      <c r="P1374" s="14" t="s">
        <v>693</v>
      </c>
      <c r="Q1374" s="45">
        <v>1</v>
      </c>
      <c r="R1374" s="7">
        <v>3.5033591582283101</v>
      </c>
      <c r="S1374" s="7"/>
      <c r="T1374" s="7"/>
      <c r="U1374" s="35">
        <v>1208.5157704992548</v>
      </c>
    </row>
    <row r="1375" spans="1:21">
      <c r="A1375" t="s">
        <v>693</v>
      </c>
      <c r="B1375" t="s">
        <v>47</v>
      </c>
      <c r="C1375" t="s">
        <v>233</v>
      </c>
      <c r="D1375">
        <v>5</v>
      </c>
      <c r="E1375" s="6">
        <v>684.553</v>
      </c>
      <c r="F1375">
        <v>2012</v>
      </c>
      <c r="G1375" s="6">
        <v>61.834000000000003</v>
      </c>
      <c r="H1375" s="6">
        <v>3.9556403160095215</v>
      </c>
      <c r="I1375" s="7" t="s">
        <v>693</v>
      </c>
      <c r="J1375" s="8">
        <v>7.8401067910065816</v>
      </c>
      <c r="K1375" s="9">
        <v>41.947625183238699</v>
      </c>
      <c r="L1375" s="8">
        <v>19.433017446427392</v>
      </c>
      <c r="M1375" s="8" t="s">
        <v>693</v>
      </c>
      <c r="N1375" s="10" t="s">
        <v>693</v>
      </c>
      <c r="O1375" s="10" t="s">
        <v>2407</v>
      </c>
      <c r="P1375" s="14" t="s">
        <v>693</v>
      </c>
      <c r="Q1375" s="45">
        <v>3</v>
      </c>
      <c r="R1375" s="7">
        <v>3.5033591582283101</v>
      </c>
      <c r="S1375" s="7"/>
      <c r="T1375" s="7"/>
      <c r="U1375" s="35">
        <v>3115.2380326356129</v>
      </c>
    </row>
    <row r="1376" spans="1:21">
      <c r="A1376" t="s">
        <v>693</v>
      </c>
      <c r="B1376" t="s">
        <v>51</v>
      </c>
      <c r="C1376" t="s">
        <v>237</v>
      </c>
      <c r="D1376">
        <v>5</v>
      </c>
      <c r="E1376" s="6">
        <v>22010.712</v>
      </c>
      <c r="F1376">
        <v>2012</v>
      </c>
      <c r="G1376" s="6">
        <v>56.158000000000001</v>
      </c>
      <c r="H1376" s="6" t="s">
        <v>693</v>
      </c>
      <c r="I1376" s="7">
        <v>0.94804131984710704</v>
      </c>
      <c r="J1376" s="8" t="s">
        <v>693</v>
      </c>
      <c r="K1376" s="9" t="s">
        <v>693</v>
      </c>
      <c r="L1376" s="8" t="s">
        <v>693</v>
      </c>
      <c r="M1376" s="8">
        <v>15.021509725540763</v>
      </c>
      <c r="N1376" s="10" t="s">
        <v>693</v>
      </c>
      <c r="O1376" s="10" t="s">
        <v>2408</v>
      </c>
      <c r="P1376" s="14" t="s">
        <v>693</v>
      </c>
      <c r="Q1376" s="45">
        <v>1</v>
      </c>
      <c r="R1376" s="7">
        <v>3.5033591582283101</v>
      </c>
      <c r="S1376" s="7"/>
      <c r="T1376" s="7"/>
      <c r="U1376" s="35">
        <v>3652.1767666298924</v>
      </c>
    </row>
    <row r="1377" spans="1:21">
      <c r="A1377" t="s">
        <v>693</v>
      </c>
      <c r="B1377" t="s">
        <v>61</v>
      </c>
      <c r="C1377" t="s">
        <v>247</v>
      </c>
      <c r="D1377">
        <v>5</v>
      </c>
      <c r="E1377" s="6">
        <v>1111.444</v>
      </c>
      <c r="F1377">
        <v>2012</v>
      </c>
      <c r="G1377" s="6">
        <v>49.835000000000001</v>
      </c>
      <c r="H1377" s="6" t="s">
        <v>693</v>
      </c>
      <c r="I1377" s="7">
        <v>5.4937577247619602</v>
      </c>
      <c r="J1377" s="8" t="s">
        <v>693</v>
      </c>
      <c r="K1377" s="9" t="s">
        <v>693</v>
      </c>
      <c r="L1377" s="8" t="s">
        <v>693</v>
      </c>
      <c r="M1377" s="8">
        <v>19.567226130455616</v>
      </c>
      <c r="N1377" s="10" t="s">
        <v>693</v>
      </c>
      <c r="O1377" s="10" t="s">
        <v>2409</v>
      </c>
      <c r="P1377" s="14" t="s">
        <v>693</v>
      </c>
      <c r="Q1377" s="45">
        <v>2</v>
      </c>
      <c r="R1377" s="7">
        <v>3.5033591582283101</v>
      </c>
      <c r="S1377" s="7"/>
      <c r="T1377" s="7"/>
      <c r="U1377" s="35">
        <v>7701.3939837136595</v>
      </c>
    </row>
    <row r="1378" spans="1:21">
      <c r="A1378" t="s">
        <v>693</v>
      </c>
      <c r="B1378" t="s">
        <v>94</v>
      </c>
      <c r="C1378" t="s">
        <v>280</v>
      </c>
      <c r="D1378">
        <v>5</v>
      </c>
      <c r="E1378" s="6">
        <v>2054.7179999999998</v>
      </c>
      <c r="F1378">
        <v>2012</v>
      </c>
      <c r="G1378" s="6">
        <v>47.835000000000001</v>
      </c>
      <c r="H1378" s="6" t="s">
        <v>693</v>
      </c>
      <c r="I1378" s="7">
        <v>3.09309649467468</v>
      </c>
      <c r="J1378" s="8" t="s">
        <v>693</v>
      </c>
      <c r="K1378" s="9" t="s">
        <v>693</v>
      </c>
      <c r="L1378" s="8" t="s">
        <v>693</v>
      </c>
      <c r="M1378" s="8">
        <v>17.166564900368336</v>
      </c>
      <c r="N1378" s="10" t="s">
        <v>693</v>
      </c>
      <c r="O1378" s="10" t="s">
        <v>2410</v>
      </c>
      <c r="P1378" s="14" t="s">
        <v>693</v>
      </c>
      <c r="Q1378" s="45">
        <v>1</v>
      </c>
      <c r="R1378" s="7">
        <v>3.5033591582283101</v>
      </c>
      <c r="S1378" s="7"/>
      <c r="T1378" s="7"/>
      <c r="U1378" s="35">
        <v>2535.4708420700367</v>
      </c>
    </row>
    <row r="1379" spans="1:21">
      <c r="A1379" t="s">
        <v>693</v>
      </c>
      <c r="B1379" t="s">
        <v>95</v>
      </c>
      <c r="C1379" t="s">
        <v>281</v>
      </c>
      <c r="D1379">
        <v>5</v>
      </c>
      <c r="E1379" s="6">
        <v>4331.74</v>
      </c>
      <c r="F1379">
        <v>2012</v>
      </c>
      <c r="G1379" s="6">
        <v>59.912999999999997</v>
      </c>
      <c r="H1379" s="6" t="s">
        <v>693</v>
      </c>
      <c r="I1379" s="7">
        <v>0.49246615171432501</v>
      </c>
      <c r="J1379" s="8" t="s">
        <v>693</v>
      </c>
      <c r="K1379" s="9" t="s">
        <v>693</v>
      </c>
      <c r="L1379" s="8" t="s">
        <v>693</v>
      </c>
      <c r="M1379" s="8">
        <v>14.565934557407981</v>
      </c>
      <c r="N1379" s="10" t="s">
        <v>693</v>
      </c>
      <c r="O1379" s="10" t="s">
        <v>2411</v>
      </c>
      <c r="P1379" s="14" t="s">
        <v>693</v>
      </c>
      <c r="Q1379" s="45">
        <v>1</v>
      </c>
      <c r="R1379" s="7">
        <v>3.5033591582283101</v>
      </c>
      <c r="S1379" s="7"/>
      <c r="T1379" s="7"/>
      <c r="U1379" s="35">
        <v>1538.4072209582571</v>
      </c>
    </row>
    <row r="1380" spans="1:21">
      <c r="A1380" t="s">
        <v>693</v>
      </c>
      <c r="B1380" t="s">
        <v>105</v>
      </c>
      <c r="C1380" t="s">
        <v>291</v>
      </c>
      <c r="D1380">
        <v>5</v>
      </c>
      <c r="E1380" s="6">
        <v>1288.7449999999999</v>
      </c>
      <c r="F1380">
        <v>2012</v>
      </c>
      <c r="G1380" s="6">
        <v>74.367999999999995</v>
      </c>
      <c r="H1380" s="6" t="s">
        <v>693</v>
      </c>
      <c r="I1380" s="7">
        <v>6.5929412841796902</v>
      </c>
      <c r="J1380" s="8" t="s">
        <v>693</v>
      </c>
      <c r="K1380" s="9" t="s">
        <v>693</v>
      </c>
      <c r="L1380" s="8" t="s">
        <v>693</v>
      </c>
      <c r="M1380" s="8">
        <v>20.666409689873348</v>
      </c>
      <c r="N1380" s="10" t="s">
        <v>693</v>
      </c>
      <c r="O1380" s="10" t="s">
        <v>2412</v>
      </c>
      <c r="P1380" s="14" t="s">
        <v>693</v>
      </c>
      <c r="Q1380" s="45">
        <v>2</v>
      </c>
      <c r="R1380" s="7">
        <v>3.5033591582283101</v>
      </c>
      <c r="S1380" s="7"/>
      <c r="T1380" s="7"/>
      <c r="U1380" s="35">
        <v>18566.029810682601</v>
      </c>
    </row>
    <row r="1381" spans="1:21">
      <c r="A1381" t="s">
        <v>693</v>
      </c>
      <c r="B1381" t="s">
        <v>111</v>
      </c>
      <c r="C1381" t="s">
        <v>297</v>
      </c>
      <c r="D1381">
        <v>5</v>
      </c>
      <c r="E1381" s="6">
        <v>24487.611000000001</v>
      </c>
      <c r="F1381">
        <v>2012</v>
      </c>
      <c r="G1381" s="6">
        <v>55.639000000000003</v>
      </c>
      <c r="H1381" s="6" t="s">
        <v>693</v>
      </c>
      <c r="I1381" s="7">
        <v>1.5858969688415501</v>
      </c>
      <c r="J1381" s="8" t="s">
        <v>693</v>
      </c>
      <c r="K1381" s="9" t="s">
        <v>693</v>
      </c>
      <c r="L1381" s="8" t="s">
        <v>693</v>
      </c>
      <c r="M1381" s="8">
        <v>15.659365374535206</v>
      </c>
      <c r="N1381" s="10" t="s">
        <v>693</v>
      </c>
      <c r="O1381" s="10" t="s">
        <v>2413</v>
      </c>
      <c r="P1381" s="14" t="s">
        <v>693</v>
      </c>
      <c r="Q1381" s="45">
        <v>1</v>
      </c>
      <c r="R1381" s="7">
        <v>3.5033591582283101</v>
      </c>
      <c r="S1381" s="7"/>
      <c r="T1381" s="7"/>
      <c r="U1381" s="35">
        <v>1137.2848147337115</v>
      </c>
    </row>
    <row r="1382" spans="1:21">
      <c r="A1382" t="s">
        <v>693</v>
      </c>
      <c r="B1382" t="s">
        <v>113</v>
      </c>
      <c r="C1382" t="s">
        <v>299</v>
      </c>
      <c r="D1382">
        <v>5</v>
      </c>
      <c r="E1382" s="6">
        <v>2167.4699999999998</v>
      </c>
      <c r="F1382">
        <v>2012</v>
      </c>
      <c r="G1382" s="6">
        <v>57.64</v>
      </c>
      <c r="H1382" s="6" t="s">
        <v>693</v>
      </c>
      <c r="I1382" s="7">
        <v>6.6749815940856898</v>
      </c>
      <c r="J1382" s="8" t="s">
        <v>693</v>
      </c>
      <c r="K1382" s="9" t="s">
        <v>693</v>
      </c>
      <c r="L1382" s="8" t="s">
        <v>693</v>
      </c>
      <c r="M1382" s="8">
        <v>20.748449999779346</v>
      </c>
      <c r="N1382" s="10" t="s">
        <v>693</v>
      </c>
      <c r="O1382" s="10" t="s">
        <v>2414</v>
      </c>
      <c r="P1382" s="14" t="s">
        <v>693</v>
      </c>
      <c r="Q1382" s="45">
        <v>2</v>
      </c>
      <c r="R1382" s="7">
        <v>3.5033591582283101</v>
      </c>
      <c r="S1382" s="7"/>
      <c r="T1382" s="7"/>
      <c r="U1382" s="35">
        <v>9747.8197195901121</v>
      </c>
    </row>
    <row r="1383" spans="1:21">
      <c r="A1383" t="s">
        <v>693</v>
      </c>
      <c r="B1383" t="s">
        <v>123</v>
      </c>
      <c r="C1383" t="s">
        <v>309</v>
      </c>
      <c r="D1383">
        <v>4</v>
      </c>
      <c r="E1383" s="6">
        <v>4184.1610000000001</v>
      </c>
      <c r="F1383">
        <v>2012</v>
      </c>
      <c r="G1383" s="6">
        <v>73.465999999999994</v>
      </c>
      <c r="H1383" s="6">
        <v>4.6466083526611328</v>
      </c>
      <c r="I1383" s="7" t="s">
        <v>693</v>
      </c>
      <c r="J1383" s="8">
        <v>8.5310748276581929</v>
      </c>
      <c r="K1383" s="9">
        <v>54.2310739032512</v>
      </c>
      <c r="L1383" s="8">
        <v>31.716466166439893</v>
      </c>
      <c r="M1383" s="8" t="s">
        <v>693</v>
      </c>
      <c r="N1383" s="10" t="s">
        <v>693</v>
      </c>
      <c r="O1383" s="10" t="s">
        <v>2415</v>
      </c>
      <c r="P1383" s="14" t="s">
        <v>693</v>
      </c>
      <c r="Q1383" s="45">
        <v>3</v>
      </c>
      <c r="R1383" s="7">
        <v>3.5033591582283101</v>
      </c>
      <c r="S1383" s="7"/>
      <c r="T1383" s="7"/>
      <c r="U1383" s="35">
        <v>16522.7497335923</v>
      </c>
    </row>
    <row r="1384" spans="1:21">
      <c r="A1384" t="s">
        <v>693</v>
      </c>
      <c r="B1384" t="s">
        <v>152</v>
      </c>
      <c r="C1384" t="s">
        <v>338</v>
      </c>
      <c r="D1384">
        <v>5</v>
      </c>
      <c r="E1384" s="6">
        <v>6926.6350000000002</v>
      </c>
      <c r="F1384">
        <v>2012</v>
      </c>
      <c r="G1384" s="6">
        <v>58.073</v>
      </c>
      <c r="H1384" s="6" t="s">
        <v>693</v>
      </c>
      <c r="I1384" s="7">
        <v>2.44150686264038</v>
      </c>
      <c r="J1384" s="8" t="s">
        <v>693</v>
      </c>
      <c r="K1384" s="9" t="s">
        <v>693</v>
      </c>
      <c r="L1384" s="8" t="s">
        <v>693</v>
      </c>
      <c r="M1384" s="8">
        <v>16.514975268334037</v>
      </c>
      <c r="N1384" s="10" t="s">
        <v>693</v>
      </c>
      <c r="O1384" s="10" t="s">
        <v>2416</v>
      </c>
      <c r="P1384" s="14" t="s">
        <v>693</v>
      </c>
      <c r="Q1384" s="45">
        <v>1</v>
      </c>
      <c r="R1384" s="7">
        <v>3.5033591582283101</v>
      </c>
      <c r="S1384" s="7"/>
      <c r="T1384" s="7"/>
      <c r="U1384" s="35">
        <v>1708.3872921176894</v>
      </c>
    </row>
    <row r="1385" spans="1:21">
      <c r="A1385">
        <v>1</v>
      </c>
      <c r="B1385" t="s">
        <v>50</v>
      </c>
      <c r="C1385" t="s">
        <v>236</v>
      </c>
      <c r="D1385">
        <v>1</v>
      </c>
      <c r="E1385" s="6">
        <v>4736.5929999999998</v>
      </c>
      <c r="F1385">
        <v>2012</v>
      </c>
      <c r="G1385" s="6">
        <v>79.283000000000001</v>
      </c>
      <c r="H1385" s="6">
        <v>7.2722501754760742</v>
      </c>
      <c r="I1385" s="7">
        <v>4.6026163101196298</v>
      </c>
      <c r="J1385" s="8">
        <v>11.156716650473134</v>
      </c>
      <c r="K1385" s="9">
        <v>76.537546678923874</v>
      </c>
      <c r="L1385" s="8">
        <v>54.022938942112567</v>
      </c>
      <c r="M1385" s="8">
        <v>18.676084715813285</v>
      </c>
      <c r="N1385" s="10">
        <v>2.8926265737256287</v>
      </c>
      <c r="O1385" s="10" t="s">
        <v>2417</v>
      </c>
      <c r="P1385" s="14">
        <v>63.869910944798214</v>
      </c>
      <c r="Q1385" s="45">
        <v>2</v>
      </c>
      <c r="R1385" s="7">
        <v>3.5033591582283101</v>
      </c>
      <c r="S1385" s="7"/>
      <c r="T1385" s="7"/>
      <c r="U1385" s="35">
        <v>17809.940563576889</v>
      </c>
    </row>
    <row r="1386" spans="1:21">
      <c r="A1386">
        <v>2</v>
      </c>
      <c r="B1386" t="s">
        <v>46</v>
      </c>
      <c r="C1386" t="s">
        <v>232</v>
      </c>
      <c r="D1386">
        <v>1</v>
      </c>
      <c r="E1386" s="6">
        <v>45782.417000000001</v>
      </c>
      <c r="F1386">
        <v>2012</v>
      </c>
      <c r="G1386" s="6">
        <v>75.596999999999994</v>
      </c>
      <c r="H1386" s="6">
        <v>6.3748798370361328</v>
      </c>
      <c r="I1386" s="7">
        <v>3.5744276046752899</v>
      </c>
      <c r="J1386" s="8">
        <v>10.259346312033193</v>
      </c>
      <c r="K1386" s="9">
        <v>67.109238387751091</v>
      </c>
      <c r="L1386" s="8">
        <v>44.594630650939784</v>
      </c>
      <c r="M1386" s="8">
        <v>17.647896010368946</v>
      </c>
      <c r="N1386" s="10">
        <v>2.5269091921630999</v>
      </c>
      <c r="O1386" s="10" t="s">
        <v>2418</v>
      </c>
      <c r="P1386" s="14">
        <v>55.79478061047422</v>
      </c>
      <c r="Q1386" s="45">
        <v>2</v>
      </c>
      <c r="R1386" s="7">
        <v>3.5033591582283101</v>
      </c>
      <c r="S1386" s="7"/>
      <c r="T1386" s="7"/>
      <c r="U1386" s="35">
        <v>12934.965751943962</v>
      </c>
    </row>
    <row r="1387" spans="1:21">
      <c r="A1387">
        <v>3</v>
      </c>
      <c r="B1387" t="s">
        <v>124</v>
      </c>
      <c r="C1387" t="s">
        <v>310</v>
      </c>
      <c r="D1387">
        <v>1</v>
      </c>
      <c r="E1387" s="6">
        <v>3754.8620000000001</v>
      </c>
      <c r="F1387">
        <v>2012</v>
      </c>
      <c r="G1387" s="6">
        <v>76.819000000000003</v>
      </c>
      <c r="H1387" s="6">
        <v>6.8598356246948242</v>
      </c>
      <c r="I1387" s="7">
        <v>5.2959671020507804</v>
      </c>
      <c r="J1387" s="8">
        <v>10.744302099691884</v>
      </c>
      <c r="K1387" s="9">
        <v>71.417545346551009</v>
      </c>
      <c r="L1387" s="8">
        <v>48.902937609739702</v>
      </c>
      <c r="M1387" s="8">
        <v>19.369435507744438</v>
      </c>
      <c r="N1387" s="10">
        <v>2.5247476928373547</v>
      </c>
      <c r="O1387" s="10" t="s">
        <v>2419</v>
      </c>
      <c r="P1387" s="14">
        <v>55.747054170187539</v>
      </c>
      <c r="Q1387" s="45">
        <v>2</v>
      </c>
      <c r="R1387" s="7">
        <v>3.5033591582283101</v>
      </c>
      <c r="S1387" s="7"/>
      <c r="T1387" s="7"/>
      <c r="U1387" s="35">
        <v>26223.583647280826</v>
      </c>
    </row>
    <row r="1388" spans="1:21">
      <c r="A1388">
        <v>4</v>
      </c>
      <c r="B1388" t="s">
        <v>106</v>
      </c>
      <c r="C1388" t="s">
        <v>292</v>
      </c>
      <c r="D1388">
        <v>1</v>
      </c>
      <c r="E1388" s="6">
        <v>115755.909</v>
      </c>
      <c r="F1388">
        <v>2012</v>
      </c>
      <c r="G1388" s="6">
        <v>74.573999999999998</v>
      </c>
      <c r="H1388" s="6">
        <v>7.3201851844787598</v>
      </c>
      <c r="I1388" s="7">
        <v>5.8910207748413104</v>
      </c>
      <c r="J1388" s="8">
        <v>11.20465165947582</v>
      </c>
      <c r="K1388" s="9">
        <v>72.300925499388654</v>
      </c>
      <c r="L1388" s="8">
        <v>49.786317762577347</v>
      </c>
      <c r="M1388" s="8">
        <v>19.964489180534969</v>
      </c>
      <c r="N1388" s="10">
        <v>2.4937436321244895</v>
      </c>
      <c r="O1388" s="10" t="s">
        <v>2420</v>
      </c>
      <c r="P1388" s="14">
        <v>55.062476833228573</v>
      </c>
      <c r="Q1388" s="45">
        <v>2</v>
      </c>
      <c r="R1388" s="7">
        <v>3.5033591582283101</v>
      </c>
      <c r="S1388" s="7"/>
      <c r="T1388" s="7"/>
      <c r="U1388" s="35">
        <v>18838.783896616322</v>
      </c>
    </row>
    <row r="1389" spans="1:21">
      <c r="A1389">
        <v>5</v>
      </c>
      <c r="B1389" t="s">
        <v>107</v>
      </c>
      <c r="C1389" t="s">
        <v>293</v>
      </c>
      <c r="D1389">
        <v>7</v>
      </c>
      <c r="E1389" s="6">
        <v>3507.1909999999998</v>
      </c>
      <c r="F1389">
        <v>2012</v>
      </c>
      <c r="G1389" s="6">
        <v>69.143000000000001</v>
      </c>
      <c r="H1389" s="6">
        <v>5.9957127571105957</v>
      </c>
      <c r="I1389" s="7">
        <v>1.2335346937179601</v>
      </c>
      <c r="J1389" s="8">
        <v>9.8801792321076558</v>
      </c>
      <c r="K1389" s="9">
        <v>59.111380325203562</v>
      </c>
      <c r="L1389" s="8">
        <v>36.596772588392255</v>
      </c>
      <c r="M1389" s="8">
        <v>15.307003099411617</v>
      </c>
      <c r="N1389" s="10">
        <v>2.3908515828156456</v>
      </c>
      <c r="O1389" s="10" t="s">
        <v>2421</v>
      </c>
      <c r="P1389" s="14">
        <v>52.79059490903694</v>
      </c>
      <c r="Q1389" s="45">
        <v>1</v>
      </c>
      <c r="R1389" s="7">
        <v>3.5033591582283101</v>
      </c>
      <c r="S1389" s="7"/>
      <c r="T1389" s="7"/>
      <c r="U1389" s="35">
        <v>8877.0101468690991</v>
      </c>
    </row>
    <row r="1390" spans="1:21">
      <c r="A1390">
        <v>6</v>
      </c>
      <c r="B1390" t="s">
        <v>146</v>
      </c>
      <c r="C1390" t="s">
        <v>332</v>
      </c>
      <c r="D1390">
        <v>3</v>
      </c>
      <c r="E1390" s="6">
        <v>9555.9869999999992</v>
      </c>
      <c r="F1390">
        <v>2012</v>
      </c>
      <c r="G1390" s="6">
        <v>81.73</v>
      </c>
      <c r="H1390" s="6">
        <v>7.560147762298584</v>
      </c>
      <c r="I1390" s="7">
        <v>10.4633493423462</v>
      </c>
      <c r="J1390" s="8">
        <v>11.444614237295644</v>
      </c>
      <c r="K1390" s="9">
        <v>80.935809782287933</v>
      </c>
      <c r="L1390" s="8">
        <v>58.421202045476626</v>
      </c>
      <c r="M1390" s="8">
        <v>24.536817748039859</v>
      </c>
      <c r="N1390" s="10">
        <v>2.3809608338531856</v>
      </c>
      <c r="O1390" s="10" t="s">
        <v>2422</v>
      </c>
      <c r="P1390" s="14">
        <v>52.572204723055883</v>
      </c>
      <c r="Q1390" s="45">
        <v>3</v>
      </c>
      <c r="R1390" s="7">
        <v>3.5033591582283101</v>
      </c>
      <c r="S1390" s="7"/>
      <c r="T1390" s="7"/>
      <c r="U1390" s="35">
        <v>48300.842500157807</v>
      </c>
    </row>
    <row r="1391" spans="1:21">
      <c r="A1391">
        <v>7</v>
      </c>
      <c r="B1391" t="s">
        <v>44</v>
      </c>
      <c r="C1391" t="s">
        <v>230</v>
      </c>
      <c r="D1391">
        <v>1</v>
      </c>
      <c r="E1391" s="6">
        <v>17341.771000000001</v>
      </c>
      <c r="F1391">
        <v>2012</v>
      </c>
      <c r="G1391" s="6">
        <v>79.022999999999996</v>
      </c>
      <c r="H1391" s="6">
        <v>6.5991287231445313</v>
      </c>
      <c r="I1391" s="7">
        <v>6.7091264724731499</v>
      </c>
      <c r="J1391" s="8">
        <v>10.483595198141591</v>
      </c>
      <c r="K1391" s="9">
        <v>71.68393133192518</v>
      </c>
      <c r="L1391" s="8">
        <v>49.169323595113873</v>
      </c>
      <c r="M1391" s="8">
        <v>20.782594878166805</v>
      </c>
      <c r="N1391" s="10">
        <v>2.3658895283942045</v>
      </c>
      <c r="O1391" s="10" t="s">
        <v>2423</v>
      </c>
      <c r="P1391" s="14">
        <v>52.239426566957029</v>
      </c>
      <c r="Q1391" s="45">
        <v>2</v>
      </c>
      <c r="R1391" s="7">
        <v>3.5033591582283101</v>
      </c>
      <c r="S1391" s="7"/>
      <c r="T1391" s="7"/>
      <c r="U1391" s="35">
        <v>23467.978726164849</v>
      </c>
    </row>
    <row r="1392" spans="1:21">
      <c r="A1392">
        <v>8</v>
      </c>
      <c r="B1392" t="s">
        <v>59</v>
      </c>
      <c r="C1392" t="s">
        <v>245</v>
      </c>
      <c r="D1392">
        <v>1</v>
      </c>
      <c r="E1392" s="6">
        <v>6161.2889999999998</v>
      </c>
      <c r="F1392">
        <v>2012</v>
      </c>
      <c r="G1392" s="6">
        <v>71.831000000000003</v>
      </c>
      <c r="H1392" s="6">
        <v>5.9343714714050293</v>
      </c>
      <c r="I1392" s="7">
        <v>2.2513508796691899</v>
      </c>
      <c r="J1392" s="8">
        <v>9.8188379464020894</v>
      </c>
      <c r="K1392" s="9">
        <v>61.02813014618782</v>
      </c>
      <c r="L1392" s="8">
        <v>38.513522409376513</v>
      </c>
      <c r="M1392" s="8">
        <v>16.324819285362846</v>
      </c>
      <c r="N1392" s="10">
        <v>2.3592005360762855</v>
      </c>
      <c r="O1392" s="10" t="s">
        <v>2424</v>
      </c>
      <c r="P1392" s="14">
        <v>52.091731960423125</v>
      </c>
      <c r="Q1392" s="45">
        <v>1</v>
      </c>
      <c r="R1392" s="7">
        <v>3.5033591582283101</v>
      </c>
      <c r="S1392" s="7"/>
      <c r="T1392" s="7"/>
      <c r="U1392" s="35">
        <v>7851.7017416721183</v>
      </c>
    </row>
    <row r="1393" spans="1:21">
      <c r="A1393">
        <v>9</v>
      </c>
      <c r="B1393" t="s">
        <v>19</v>
      </c>
      <c r="C1393" t="s">
        <v>205</v>
      </c>
      <c r="D1393">
        <v>7</v>
      </c>
      <c r="E1393" s="6">
        <v>2892.1930000000002</v>
      </c>
      <c r="F1393">
        <v>2012</v>
      </c>
      <c r="G1393" s="6">
        <v>78.063999999999993</v>
      </c>
      <c r="H1393" s="6">
        <v>5.5101242065429688</v>
      </c>
      <c r="I1393" s="7">
        <v>3.3718025684356698</v>
      </c>
      <c r="J1393" s="8">
        <v>9.3945906815400289</v>
      </c>
      <c r="K1393" s="9">
        <v>63.458049982885235</v>
      </c>
      <c r="L1393" s="8">
        <v>40.943442246073928</v>
      </c>
      <c r="M1393" s="8">
        <v>17.445270974129325</v>
      </c>
      <c r="N1393" s="10">
        <v>2.3469651062910688</v>
      </c>
      <c r="O1393" s="10" t="s">
        <v>2425</v>
      </c>
      <c r="P1393" s="14">
        <v>51.821570641346739</v>
      </c>
      <c r="Q1393" s="45">
        <v>1</v>
      </c>
      <c r="R1393" s="7">
        <v>3.5033591582283101</v>
      </c>
      <c r="S1393" s="7"/>
      <c r="T1393" s="7"/>
      <c r="U1393" s="35">
        <v>11227.950407469983</v>
      </c>
    </row>
    <row r="1394" spans="1:21">
      <c r="A1394">
        <v>10</v>
      </c>
      <c r="B1394" t="s">
        <v>70</v>
      </c>
      <c r="C1394" t="s">
        <v>256</v>
      </c>
      <c r="D1394">
        <v>1</v>
      </c>
      <c r="E1394" s="6">
        <v>15128.306</v>
      </c>
      <c r="F1394">
        <v>2012</v>
      </c>
      <c r="G1394" s="6">
        <v>71.462999999999994</v>
      </c>
      <c r="H1394" s="6">
        <v>5.8557171821594238</v>
      </c>
      <c r="I1394" s="7">
        <v>2.0904452800750701</v>
      </c>
      <c r="J1394" s="8">
        <v>9.7401836571564839</v>
      </c>
      <c r="K1394" s="9">
        <v>60.229110393281296</v>
      </c>
      <c r="L1394" s="8">
        <v>37.714502656469989</v>
      </c>
      <c r="M1394" s="8">
        <v>16.163913685768726</v>
      </c>
      <c r="N1394" s="10">
        <v>2.3332531582171931</v>
      </c>
      <c r="O1394" s="10" t="s">
        <v>2426</v>
      </c>
      <c r="P1394" s="14">
        <v>51.518807432879719</v>
      </c>
      <c r="Q1394" s="45">
        <v>1</v>
      </c>
      <c r="R1394" s="7">
        <v>3.5033591582283101</v>
      </c>
      <c r="S1394" s="7"/>
      <c r="T1394" s="7"/>
      <c r="U1394" s="35">
        <v>7590.7554673792092</v>
      </c>
    </row>
    <row r="1395" spans="1:21">
      <c r="A1395">
        <v>11</v>
      </c>
      <c r="B1395" t="s">
        <v>35</v>
      </c>
      <c r="C1395" t="s">
        <v>221</v>
      </c>
      <c r="D1395">
        <v>1</v>
      </c>
      <c r="E1395" s="6">
        <v>199977.70699999999</v>
      </c>
      <c r="F1395">
        <v>2012</v>
      </c>
      <c r="G1395" s="6">
        <v>73.552000000000007</v>
      </c>
      <c r="H1395" s="6">
        <v>6.660003662109375</v>
      </c>
      <c r="I1395" s="7">
        <v>5.0643191337585396</v>
      </c>
      <c r="J1395" s="8">
        <v>10.544470137106435</v>
      </c>
      <c r="K1395" s="9">
        <v>67.108465203396378</v>
      </c>
      <c r="L1395" s="8">
        <v>44.593857466585071</v>
      </c>
      <c r="M1395" s="8">
        <v>19.137787539452198</v>
      </c>
      <c r="N1395" s="10">
        <v>2.3301469605436704</v>
      </c>
      <c r="O1395" s="10" t="s">
        <v>2427</v>
      </c>
      <c r="P1395" s="14">
        <v>51.450221819172477</v>
      </c>
      <c r="Q1395" s="45">
        <v>2</v>
      </c>
      <c r="R1395" s="7">
        <v>3.5033591582283101</v>
      </c>
      <c r="S1395" s="7"/>
      <c r="T1395" s="7"/>
      <c r="U1395" s="35">
        <v>15425.352928595699</v>
      </c>
    </row>
    <row r="1396" spans="1:21">
      <c r="A1396">
        <v>12</v>
      </c>
      <c r="B1396" t="s">
        <v>151</v>
      </c>
      <c r="C1396" t="s">
        <v>337</v>
      </c>
      <c r="D1396">
        <v>8</v>
      </c>
      <c r="E1396" s="6">
        <v>69157.023000000001</v>
      </c>
      <c r="F1396">
        <v>2012</v>
      </c>
      <c r="G1396" s="6">
        <v>76.772000000000006</v>
      </c>
      <c r="H1396" s="6">
        <v>6.3002352714538574</v>
      </c>
      <c r="I1396" s="7">
        <v>5.4007015228271502</v>
      </c>
      <c r="J1396" s="8">
        <v>10.184701746450918</v>
      </c>
      <c r="K1396" s="9">
        <v>67.656453540460674</v>
      </c>
      <c r="L1396" s="8">
        <v>45.141845803649367</v>
      </c>
      <c r="M1396" s="8">
        <v>19.474169928520809</v>
      </c>
      <c r="N1396" s="10">
        <v>2.3180369673953125</v>
      </c>
      <c r="O1396" s="10" t="s">
        <v>2428</v>
      </c>
      <c r="P1396" s="14">
        <v>51.182830172095294</v>
      </c>
      <c r="Q1396" s="45">
        <v>2</v>
      </c>
      <c r="R1396" s="7">
        <v>3.5033591582283101</v>
      </c>
      <c r="S1396" s="7"/>
      <c r="T1396" s="7"/>
      <c r="U1396" s="35">
        <v>15129.900933672263</v>
      </c>
    </row>
    <row r="1397" spans="1:21">
      <c r="A1397">
        <v>13</v>
      </c>
      <c r="B1397" t="s">
        <v>57</v>
      </c>
      <c r="C1397" t="s">
        <v>243</v>
      </c>
      <c r="D1397">
        <v>1</v>
      </c>
      <c r="E1397" s="6">
        <v>15483.883</v>
      </c>
      <c r="F1397">
        <v>2012</v>
      </c>
      <c r="G1397" s="6">
        <v>76.061999999999998</v>
      </c>
      <c r="H1397" s="6">
        <v>5.9607162475585938</v>
      </c>
      <c r="I1397" s="7">
        <v>4.3262257575988796</v>
      </c>
      <c r="J1397" s="8">
        <v>9.8451827225556539</v>
      </c>
      <c r="K1397" s="9">
        <v>64.796206445390652</v>
      </c>
      <c r="L1397" s="8">
        <v>42.281598708579345</v>
      </c>
      <c r="M1397" s="8">
        <v>18.399694163292537</v>
      </c>
      <c r="N1397" s="10">
        <v>2.2979511688260179</v>
      </c>
      <c r="O1397" s="10" t="s">
        <v>2429</v>
      </c>
      <c r="P1397" s="14">
        <v>50.739330766562382</v>
      </c>
      <c r="Q1397" s="45">
        <v>2</v>
      </c>
      <c r="R1397" s="7">
        <v>3.5033591582283101</v>
      </c>
      <c r="S1397" s="7"/>
      <c r="T1397" s="7"/>
      <c r="U1397" s="35">
        <v>11424.152329244658</v>
      </c>
    </row>
    <row r="1398" spans="1:21">
      <c r="A1398">
        <v>14</v>
      </c>
      <c r="B1398" t="s">
        <v>126</v>
      </c>
      <c r="C1398" t="s">
        <v>312</v>
      </c>
      <c r="D1398">
        <v>1</v>
      </c>
      <c r="E1398" s="6">
        <v>29749.589</v>
      </c>
      <c r="F1398">
        <v>2012</v>
      </c>
      <c r="G1398" s="6">
        <v>74.543999999999997</v>
      </c>
      <c r="H1398" s="6">
        <v>5.8245573043823242</v>
      </c>
      <c r="I1398" s="7">
        <v>3.4359426498413099</v>
      </c>
      <c r="J1398" s="8">
        <v>9.7090237793793843</v>
      </c>
      <c r="K1398" s="9">
        <v>62.624794926097422</v>
      </c>
      <c r="L1398" s="8">
        <v>40.110187189286115</v>
      </c>
      <c r="M1398" s="8">
        <v>17.509411055534965</v>
      </c>
      <c r="N1398" s="10">
        <v>2.2907787738872423</v>
      </c>
      <c r="O1398" s="10" t="s">
        <v>2430</v>
      </c>
      <c r="P1398" s="14">
        <v>50.580962510472382</v>
      </c>
      <c r="Q1398" s="45">
        <v>1</v>
      </c>
      <c r="R1398" s="7">
        <v>3.5033591582283101</v>
      </c>
      <c r="S1398" s="7"/>
      <c r="T1398" s="7"/>
      <c r="U1398" s="35">
        <v>11084.8739365499</v>
      </c>
    </row>
    <row r="1399" spans="1:21">
      <c r="A1399">
        <v>15</v>
      </c>
      <c r="B1399" t="s">
        <v>20</v>
      </c>
      <c r="C1399" t="s">
        <v>206</v>
      </c>
      <c r="D1399">
        <v>4</v>
      </c>
      <c r="E1399" s="6">
        <v>37260.563000000002</v>
      </c>
      <c r="F1399">
        <v>2012</v>
      </c>
      <c r="G1399" s="6">
        <v>74.201999999999998</v>
      </c>
      <c r="H1399" s="6">
        <v>5.6045956611633301</v>
      </c>
      <c r="I1399" s="7">
        <v>2.8573629856109601</v>
      </c>
      <c r="J1399" s="8">
        <v>9.4890621361603902</v>
      </c>
      <c r="K1399" s="9">
        <v>60.925199576894741</v>
      </c>
      <c r="L1399" s="8">
        <v>38.410591840083434</v>
      </c>
      <c r="M1399" s="8">
        <v>16.930831391304615</v>
      </c>
      <c r="N1399" s="10">
        <v>2.2686772404933673</v>
      </c>
      <c r="O1399" s="10" t="s">
        <v>2431</v>
      </c>
      <c r="P1399" s="14">
        <v>50.092955180928932</v>
      </c>
      <c r="Q1399" s="45">
        <v>1</v>
      </c>
      <c r="R1399" s="7">
        <v>3.5033591582283101</v>
      </c>
      <c r="S1399" s="7"/>
      <c r="T1399" s="7"/>
      <c r="U1399" s="35">
        <v>11270.701045131036</v>
      </c>
    </row>
    <row r="1400" spans="1:21">
      <c r="A1400">
        <v>16</v>
      </c>
      <c r="B1400" t="s">
        <v>166</v>
      </c>
      <c r="C1400" t="s">
        <v>352</v>
      </c>
      <c r="D1400">
        <v>8</v>
      </c>
      <c r="E1400" s="6">
        <v>89301.326000000001</v>
      </c>
      <c r="F1400">
        <v>2012</v>
      </c>
      <c r="G1400" s="6">
        <v>73.703999999999994</v>
      </c>
      <c r="H1400" s="6">
        <v>5.5345697402954102</v>
      </c>
      <c r="I1400" s="7">
        <v>2.84356737136841</v>
      </c>
      <c r="J1400" s="8">
        <v>9.4190362152924703</v>
      </c>
      <c r="K1400" s="9">
        <v>60.06971669817289</v>
      </c>
      <c r="L1400" s="8">
        <v>37.555108961361583</v>
      </c>
      <c r="M1400" s="8">
        <v>16.917035777062068</v>
      </c>
      <c r="N1400" s="10">
        <v>2.2199580030611998</v>
      </c>
      <c r="O1400" s="10" t="s">
        <v>2432</v>
      </c>
      <c r="P1400" s="14">
        <v>49.017222355836601</v>
      </c>
      <c r="Q1400" s="45">
        <v>1</v>
      </c>
      <c r="R1400" s="7">
        <v>3.5033591582283101</v>
      </c>
      <c r="S1400" s="7"/>
      <c r="T1400" s="7"/>
      <c r="U1400" s="35">
        <v>6950.2876915556826</v>
      </c>
    </row>
    <row r="1401" spans="1:21">
      <c r="A1401">
        <v>17</v>
      </c>
      <c r="B1401" t="s">
        <v>64</v>
      </c>
      <c r="C1401" t="s">
        <v>250</v>
      </c>
      <c r="D1401">
        <v>3</v>
      </c>
      <c r="E1401" s="6">
        <v>63071.415999999997</v>
      </c>
      <c r="F1401">
        <v>2012</v>
      </c>
      <c r="G1401" s="6">
        <v>81.774000000000001</v>
      </c>
      <c r="H1401" s="6">
        <v>6.6493654251098633</v>
      </c>
      <c r="I1401" s="7">
        <v>9.6910181045532209</v>
      </c>
      <c r="J1401" s="8">
        <v>10.533831900106923</v>
      </c>
      <c r="K1401" s="9">
        <v>74.534901922542559</v>
      </c>
      <c r="L1401" s="8">
        <v>52.020294185731252</v>
      </c>
      <c r="M1401" s="8">
        <v>23.764486510246876</v>
      </c>
      <c r="N1401" s="10">
        <v>2.1889929817461411</v>
      </c>
      <c r="O1401" s="10" t="s">
        <v>2433</v>
      </c>
      <c r="P1401" s="14">
        <v>48.333507018447122</v>
      </c>
      <c r="Q1401" s="45">
        <v>3</v>
      </c>
      <c r="R1401" s="7">
        <v>3.5033591582283101</v>
      </c>
      <c r="S1401" s="7"/>
      <c r="T1401" s="7"/>
      <c r="U1401" s="35">
        <v>42789.05191317173</v>
      </c>
    </row>
    <row r="1402" spans="1:21">
      <c r="A1402">
        <v>18</v>
      </c>
      <c r="B1402" t="s">
        <v>143</v>
      </c>
      <c r="C1402" t="s">
        <v>329</v>
      </c>
      <c r="D1402">
        <v>3</v>
      </c>
      <c r="E1402" s="6">
        <v>46756.082000000002</v>
      </c>
      <c r="F1402">
        <v>2012</v>
      </c>
      <c r="G1402" s="6">
        <v>82.210999999999999</v>
      </c>
      <c r="H1402" s="6">
        <v>6.2906904220581055</v>
      </c>
      <c r="I1402" s="7">
        <v>8.7263870239257795</v>
      </c>
      <c r="J1402" s="8">
        <v>10.175156897055166</v>
      </c>
      <c r="K1402" s="9">
        <v>72.381754229427003</v>
      </c>
      <c r="L1402" s="8">
        <v>49.867146492615696</v>
      </c>
      <c r="M1402" s="8">
        <v>22.799855429619434</v>
      </c>
      <c r="N1402" s="10">
        <v>2.1871694163390605</v>
      </c>
      <c r="O1402" s="10" t="s">
        <v>2434</v>
      </c>
      <c r="P1402" s="14">
        <v>48.293242242754964</v>
      </c>
      <c r="Q1402" s="45">
        <v>3</v>
      </c>
      <c r="R1402" s="7">
        <v>3.5033591582283101</v>
      </c>
      <c r="S1402" s="7"/>
      <c r="T1402" s="7"/>
      <c r="U1402" s="35">
        <v>35768.743429272065</v>
      </c>
    </row>
    <row r="1403" spans="1:21">
      <c r="A1403">
        <v>19</v>
      </c>
      <c r="B1403" t="s">
        <v>21</v>
      </c>
      <c r="C1403" t="s">
        <v>207</v>
      </c>
      <c r="D1403">
        <v>1</v>
      </c>
      <c r="E1403" s="6">
        <v>41952.364999999998</v>
      </c>
      <c r="F1403">
        <v>2012</v>
      </c>
      <c r="G1403" s="6">
        <v>76.466999999999999</v>
      </c>
      <c r="H1403" s="6">
        <v>6.4683871269226074</v>
      </c>
      <c r="I1403" s="7">
        <v>7.2003827095031703</v>
      </c>
      <c r="J1403" s="8">
        <v>10.352853601919668</v>
      </c>
      <c r="K1403" s="9">
        <v>68.500254278305036</v>
      </c>
      <c r="L1403" s="8">
        <v>45.985646541493729</v>
      </c>
      <c r="M1403" s="8">
        <v>21.273851115196827</v>
      </c>
      <c r="N1403" s="10">
        <v>2.1616042291771143</v>
      </c>
      <c r="O1403" s="10" t="s">
        <v>2435</v>
      </c>
      <c r="P1403" s="14">
        <v>47.728756580432659</v>
      </c>
      <c r="Q1403" s="45">
        <v>3</v>
      </c>
      <c r="R1403" s="7">
        <v>3.5033591582283101</v>
      </c>
      <c r="S1403" s="7"/>
      <c r="T1403" s="7"/>
      <c r="U1403" s="35">
        <v>24118.867515891186</v>
      </c>
    </row>
    <row r="1404" spans="1:21">
      <c r="A1404">
        <v>20</v>
      </c>
      <c r="B1404" t="s">
        <v>121</v>
      </c>
      <c r="C1404" t="s">
        <v>307</v>
      </c>
      <c r="D1404">
        <v>3</v>
      </c>
      <c r="E1404" s="6">
        <v>5019.0559999999996</v>
      </c>
      <c r="F1404">
        <v>2012</v>
      </c>
      <c r="G1404" s="6">
        <v>81.444000000000003</v>
      </c>
      <c r="H1404" s="6">
        <v>7.6782770156860352</v>
      </c>
      <c r="I1404" s="7">
        <v>13.219963073730501</v>
      </c>
      <c r="J1404" s="8">
        <v>11.562743490683095</v>
      </c>
      <c r="K1404" s="9">
        <v>81.485070455974665</v>
      </c>
      <c r="L1404" s="8">
        <v>58.970462719163358</v>
      </c>
      <c r="M1404" s="8">
        <v>27.293431479424157</v>
      </c>
      <c r="N1404" s="10">
        <v>2.1606100634000431</v>
      </c>
      <c r="O1404" s="10" t="s">
        <v>2436</v>
      </c>
      <c r="P1404" s="14">
        <v>47.706805153925465</v>
      </c>
      <c r="Q1404" s="45">
        <v>3</v>
      </c>
      <c r="R1404" s="7">
        <v>3.5033591582283101</v>
      </c>
      <c r="S1404" s="7"/>
      <c r="T1404" s="7"/>
      <c r="U1404" s="35">
        <v>62399.16877477571</v>
      </c>
    </row>
    <row r="1405" spans="1:21">
      <c r="A1405">
        <v>21</v>
      </c>
      <c r="B1405" t="s">
        <v>115</v>
      </c>
      <c r="C1405" t="s">
        <v>301</v>
      </c>
      <c r="D1405">
        <v>3</v>
      </c>
      <c r="E1405" s="6">
        <v>16785.298999999999</v>
      </c>
      <c r="F1405">
        <v>2012</v>
      </c>
      <c r="G1405" s="6">
        <v>81.049000000000007</v>
      </c>
      <c r="H1405" s="6">
        <v>7.4707155227661133</v>
      </c>
      <c r="I1405" s="7">
        <v>12.395941734314</v>
      </c>
      <c r="J1405" s="8">
        <v>11.355181997763173</v>
      </c>
      <c r="K1405" s="9">
        <v>79.634236212392693</v>
      </c>
      <c r="L1405" s="8">
        <v>57.119628475581386</v>
      </c>
      <c r="M1405" s="8">
        <v>26.469410140007657</v>
      </c>
      <c r="N1405" s="10">
        <v>2.1579486725791037</v>
      </c>
      <c r="O1405" s="10" t="s">
        <v>2437</v>
      </c>
      <c r="P1405" s="14">
        <v>47.648040985654767</v>
      </c>
      <c r="Q1405" s="45">
        <v>3</v>
      </c>
      <c r="R1405" s="7">
        <v>3.5033591582283101</v>
      </c>
      <c r="S1405" s="7"/>
      <c r="T1405" s="7"/>
      <c r="U1405" s="35">
        <v>51860.0559942119</v>
      </c>
    </row>
    <row r="1406" spans="1:21">
      <c r="A1406">
        <v>22</v>
      </c>
      <c r="B1406" t="s">
        <v>117</v>
      </c>
      <c r="C1406" t="s">
        <v>303</v>
      </c>
      <c r="D1406">
        <v>1</v>
      </c>
      <c r="E1406" s="6">
        <v>6030.607</v>
      </c>
      <c r="F1406">
        <v>2012</v>
      </c>
      <c r="G1406" s="6">
        <v>72.614999999999995</v>
      </c>
      <c r="H1406" s="6">
        <v>5.4480061531066895</v>
      </c>
      <c r="I1406" s="7">
        <v>2.6795601844787602</v>
      </c>
      <c r="J1406" s="8">
        <v>9.3324726281037496</v>
      </c>
      <c r="K1406" s="9">
        <v>58.638266827511586</v>
      </c>
      <c r="L1406" s="8">
        <v>36.123659090700279</v>
      </c>
      <c r="M1406" s="8">
        <v>16.753028590172416</v>
      </c>
      <c r="N1406" s="10">
        <v>2.1562464897774349</v>
      </c>
      <c r="O1406" s="10" t="s">
        <v>2438</v>
      </c>
      <c r="P1406" s="14">
        <v>47.610456367943698</v>
      </c>
      <c r="Q1406" s="45">
        <v>1</v>
      </c>
      <c r="R1406" s="7">
        <v>3.5033591582283101</v>
      </c>
      <c r="S1406" s="7"/>
      <c r="T1406" s="7"/>
      <c r="U1406" s="35">
        <v>5042.8646899264959</v>
      </c>
    </row>
    <row r="1407" spans="1:21">
      <c r="A1407">
        <v>23</v>
      </c>
      <c r="B1407" t="s">
        <v>55</v>
      </c>
      <c r="C1407" t="s">
        <v>241</v>
      </c>
      <c r="D1407">
        <v>3</v>
      </c>
      <c r="E1407" s="6">
        <v>5600.9589999999998</v>
      </c>
      <c r="F1407">
        <v>2012</v>
      </c>
      <c r="G1407" s="6">
        <v>80.081000000000003</v>
      </c>
      <c r="H1407" s="6">
        <v>7.5199093818664551</v>
      </c>
      <c r="I1407" s="7">
        <v>12.806607246398899</v>
      </c>
      <c r="J1407" s="8">
        <v>11.404375856863515</v>
      </c>
      <c r="K1407" s="9">
        <v>79.024010872407302</v>
      </c>
      <c r="L1407" s="8">
        <v>56.509403135595996</v>
      </c>
      <c r="M1407" s="8">
        <v>26.880075652092557</v>
      </c>
      <c r="N1407" s="10">
        <v>2.1022784261098928</v>
      </c>
      <c r="O1407" s="10" t="s">
        <v>2439</v>
      </c>
      <c r="P1407" s="14">
        <v>46.418828159996501</v>
      </c>
      <c r="Q1407" s="45">
        <v>3</v>
      </c>
      <c r="R1407" s="7">
        <v>3.5033591582283101</v>
      </c>
      <c r="S1407" s="7"/>
      <c r="T1407" s="7"/>
      <c r="U1407" s="35">
        <v>51216.309409926049</v>
      </c>
    </row>
    <row r="1408" spans="1:21">
      <c r="A1408">
        <v>24</v>
      </c>
      <c r="B1408" t="s">
        <v>52</v>
      </c>
      <c r="C1408" t="s">
        <v>238</v>
      </c>
      <c r="D1408">
        <v>7</v>
      </c>
      <c r="E1408" s="6">
        <v>4331.5950000000003</v>
      </c>
      <c r="F1408">
        <v>2012</v>
      </c>
      <c r="G1408" s="6">
        <v>77.34</v>
      </c>
      <c r="H1408" s="6">
        <v>6.0276346206665039</v>
      </c>
      <c r="I1408" s="7">
        <v>6.9751071929931596</v>
      </c>
      <c r="J1408" s="8">
        <v>9.912101095663564</v>
      </c>
      <c r="K1408" s="9">
        <v>66.332741895702839</v>
      </c>
      <c r="L1408" s="8">
        <v>43.818134158891532</v>
      </c>
      <c r="M1408" s="8">
        <v>21.048575598686817</v>
      </c>
      <c r="N1408" s="10">
        <v>2.0817624429476962</v>
      </c>
      <c r="O1408" s="10" t="s">
        <v>2440</v>
      </c>
      <c r="P1408" s="14">
        <v>45.965830172141203</v>
      </c>
      <c r="Q1408" s="45">
        <v>2</v>
      </c>
      <c r="R1408" s="7">
        <v>3.5033591582283101</v>
      </c>
      <c r="S1408" s="7"/>
      <c r="T1408" s="7"/>
      <c r="U1408" s="35">
        <v>24148.71899522988</v>
      </c>
    </row>
    <row r="1409" spans="1:21">
      <c r="A1409">
        <v>25</v>
      </c>
      <c r="B1409" t="s">
        <v>165</v>
      </c>
      <c r="C1409" t="s">
        <v>351</v>
      </c>
      <c r="D1409">
        <v>1</v>
      </c>
      <c r="E1409" s="6">
        <v>29470.425999999999</v>
      </c>
      <c r="F1409">
        <v>2012</v>
      </c>
      <c r="G1409" s="6">
        <v>73.036000000000001</v>
      </c>
      <c r="H1409" s="6">
        <v>7.0665774345397949</v>
      </c>
      <c r="I1409" s="7">
        <v>8.4860305786132795</v>
      </c>
      <c r="J1409" s="8">
        <v>10.951043909536855</v>
      </c>
      <c r="K1409" s="9">
        <v>69.20708531271849</v>
      </c>
      <c r="L1409" s="8">
        <v>46.692477575907184</v>
      </c>
      <c r="M1409" s="8">
        <v>22.559498984306934</v>
      </c>
      <c r="N1409" s="10">
        <v>2.0697479854666931</v>
      </c>
      <c r="O1409" s="10" t="s">
        <v>2441</v>
      </c>
      <c r="P1409" s="14">
        <v>45.700547976253269</v>
      </c>
      <c r="Q1409" s="45">
        <v>3</v>
      </c>
      <c r="R1409" s="7">
        <v>3.5033591582283101</v>
      </c>
      <c r="S1409" s="7"/>
      <c r="T1409" s="7"/>
      <c r="U1409" s="35" t="s">
        <v>693</v>
      </c>
    </row>
    <row r="1410" spans="1:21">
      <c r="A1410">
        <v>26</v>
      </c>
      <c r="B1410" t="s">
        <v>24</v>
      </c>
      <c r="C1410" t="s">
        <v>210</v>
      </c>
      <c r="D1410">
        <v>3</v>
      </c>
      <c r="E1410" s="6">
        <v>8429.6370000000006</v>
      </c>
      <c r="F1410">
        <v>2012</v>
      </c>
      <c r="G1410" s="6">
        <v>80.840999999999994</v>
      </c>
      <c r="H1410" s="6">
        <v>7.400688648223877</v>
      </c>
      <c r="I1410" s="7">
        <v>13.7853555679321</v>
      </c>
      <c r="J1410" s="8">
        <v>11.285155123220937</v>
      </c>
      <c r="K1410" s="9">
        <v>78.940026727166966</v>
      </c>
      <c r="L1410" s="8">
        <v>56.425418990355659</v>
      </c>
      <c r="M1410" s="8">
        <v>27.858823973625757</v>
      </c>
      <c r="N1410" s="10">
        <v>2.025405632476597</v>
      </c>
      <c r="O1410" s="10" t="s">
        <v>2442</v>
      </c>
      <c r="P1410" s="14">
        <v>44.721457843332125</v>
      </c>
      <c r="Q1410" s="45">
        <v>3</v>
      </c>
      <c r="R1410" s="7">
        <v>3.5033591582283101</v>
      </c>
      <c r="S1410" s="7"/>
      <c r="T1410" s="7"/>
      <c r="U1410" s="35">
        <v>53297.444785091931</v>
      </c>
    </row>
    <row r="1411" spans="1:21">
      <c r="A1411">
        <v>27</v>
      </c>
      <c r="B1411" t="s">
        <v>127</v>
      </c>
      <c r="C1411" t="s">
        <v>313</v>
      </c>
      <c r="D1411">
        <v>8</v>
      </c>
      <c r="E1411" s="6">
        <v>98032.316999999995</v>
      </c>
      <c r="F1411">
        <v>2012</v>
      </c>
      <c r="G1411" s="6">
        <v>70.881</v>
      </c>
      <c r="H1411" s="6">
        <v>5.0019650459289551</v>
      </c>
      <c r="I1411" s="7">
        <v>1.7893995046615601</v>
      </c>
      <c r="J1411" s="8">
        <v>8.8864315209260152</v>
      </c>
      <c r="K1411" s="9">
        <v>54.502358167848953</v>
      </c>
      <c r="L1411" s="8">
        <v>31.987750431037647</v>
      </c>
      <c r="M1411" s="8">
        <v>15.862867910355217</v>
      </c>
      <c r="N1411" s="10">
        <v>2.0165174804334196</v>
      </c>
      <c r="O1411" s="10" t="s">
        <v>2443</v>
      </c>
      <c r="P1411" s="14">
        <v>44.5252052455658</v>
      </c>
      <c r="Q1411" s="45">
        <v>1</v>
      </c>
      <c r="R1411" s="7">
        <v>3.5033591582283101</v>
      </c>
      <c r="S1411" s="7"/>
      <c r="T1411" s="7"/>
      <c r="U1411" s="35">
        <v>6298.1600856683381</v>
      </c>
    </row>
    <row r="1412" spans="1:21">
      <c r="A1412">
        <v>28</v>
      </c>
      <c r="B1412" t="s">
        <v>84</v>
      </c>
      <c r="C1412" t="s">
        <v>270</v>
      </c>
      <c r="D1412">
        <v>1</v>
      </c>
      <c r="E1412" s="6">
        <v>2759.817</v>
      </c>
      <c r="F1412">
        <v>2012</v>
      </c>
      <c r="G1412" s="6">
        <v>73.433000000000007</v>
      </c>
      <c r="H1412" s="6">
        <v>5.5416665077209473</v>
      </c>
      <c r="I1412" s="7">
        <v>4.6405658721923801</v>
      </c>
      <c r="J1412" s="8">
        <v>9.4261329827180074</v>
      </c>
      <c r="K1412" s="9">
        <v>59.893941260799181</v>
      </c>
      <c r="L1412" s="8">
        <v>37.379333523987874</v>
      </c>
      <c r="M1412" s="8">
        <v>18.714034277886036</v>
      </c>
      <c r="N1412" s="10">
        <v>1.9973958030074901</v>
      </c>
      <c r="O1412" s="10" t="s">
        <v>2444</v>
      </c>
      <c r="P1412" s="14">
        <v>44.102993873588986</v>
      </c>
      <c r="Q1412" s="45">
        <v>2</v>
      </c>
      <c r="R1412" s="7">
        <v>3.5033591582283101</v>
      </c>
      <c r="S1412" s="7"/>
      <c r="T1412" s="7"/>
      <c r="U1412" s="35">
        <v>9715.2083544843445</v>
      </c>
    </row>
    <row r="1413" spans="1:21">
      <c r="A1413">
        <v>29</v>
      </c>
      <c r="B1413" t="s">
        <v>160</v>
      </c>
      <c r="C1413" t="s">
        <v>346</v>
      </c>
      <c r="D1413">
        <v>3</v>
      </c>
      <c r="E1413" s="6">
        <v>63808.726999999999</v>
      </c>
      <c r="F1413">
        <v>2012</v>
      </c>
      <c r="G1413" s="6">
        <v>80.866</v>
      </c>
      <c r="H1413" s="6">
        <v>6.8807840347290039</v>
      </c>
      <c r="I1413" s="7">
        <v>12.4937086105347</v>
      </c>
      <c r="J1413" s="8">
        <v>10.765250509726064</v>
      </c>
      <c r="K1413" s="9">
        <v>75.326564529346314</v>
      </c>
      <c r="L1413" s="8">
        <v>52.811956792535007</v>
      </c>
      <c r="M1413" s="8">
        <v>26.567177016228356</v>
      </c>
      <c r="N1413" s="10">
        <v>1.9878648288553664</v>
      </c>
      <c r="O1413" s="10" t="s">
        <v>2445</v>
      </c>
      <c r="P1413" s="14">
        <v>43.89254760449824</v>
      </c>
      <c r="Q1413" s="45">
        <v>3</v>
      </c>
      <c r="R1413" s="7">
        <v>3.5033591582283101</v>
      </c>
      <c r="S1413" s="7"/>
      <c r="T1413" s="7"/>
      <c r="U1413" s="35">
        <v>42458.037362192954</v>
      </c>
    </row>
    <row r="1414" spans="1:21">
      <c r="A1414">
        <v>30</v>
      </c>
      <c r="B1414" t="s">
        <v>27</v>
      </c>
      <c r="C1414" t="s">
        <v>213</v>
      </c>
      <c r="D1414">
        <v>6</v>
      </c>
      <c r="E1414" s="6">
        <v>152090.649</v>
      </c>
      <c r="F1414">
        <v>2012</v>
      </c>
      <c r="G1414" s="6">
        <v>69.554000000000002</v>
      </c>
      <c r="H1414" s="6">
        <v>4.7244439125061035</v>
      </c>
      <c r="I1414" s="7">
        <v>0.86271160840988204</v>
      </c>
      <c r="J1414" s="8">
        <v>8.6089103875031636</v>
      </c>
      <c r="K1414" s="9">
        <v>51.811761415761133</v>
      </c>
      <c r="L1414" s="8">
        <v>29.297153678949826</v>
      </c>
      <c r="M1414" s="8">
        <v>14.936180014103538</v>
      </c>
      <c r="N1414" s="10">
        <v>1.9614890588681906</v>
      </c>
      <c r="O1414" s="10" t="s">
        <v>2446</v>
      </c>
      <c r="P1414" s="14">
        <v>43.310164072699436</v>
      </c>
      <c r="Q1414" s="45">
        <v>1</v>
      </c>
      <c r="R1414" s="7">
        <v>3.5033591582283101</v>
      </c>
      <c r="S1414" s="7"/>
      <c r="T1414" s="7"/>
      <c r="U1414" s="35">
        <v>3756.9319325328202</v>
      </c>
    </row>
    <row r="1415" spans="1:21">
      <c r="A1415">
        <v>31</v>
      </c>
      <c r="B1415" t="s">
        <v>86</v>
      </c>
      <c r="C1415" t="s">
        <v>272</v>
      </c>
      <c r="D1415">
        <v>4</v>
      </c>
      <c r="E1415" s="6">
        <v>7211.8630000000003</v>
      </c>
      <c r="F1415">
        <v>2012</v>
      </c>
      <c r="G1415" s="6">
        <v>74.366</v>
      </c>
      <c r="H1415" s="6">
        <v>5.1319961547851563</v>
      </c>
      <c r="I1415" s="7">
        <v>4.1710715293884304</v>
      </c>
      <c r="J1415" s="8">
        <v>9.0164626297822164</v>
      </c>
      <c r="K1415" s="9">
        <v>58.018790124621887</v>
      </c>
      <c r="L1415" s="8">
        <v>35.50418238781058</v>
      </c>
      <c r="M1415" s="8">
        <v>18.244539935082088</v>
      </c>
      <c r="N1415" s="10">
        <v>1.9460168639024022</v>
      </c>
      <c r="O1415" s="10" t="s">
        <v>2447</v>
      </c>
      <c r="P1415" s="14">
        <v>42.968534177032446</v>
      </c>
      <c r="Q1415" s="45">
        <v>2</v>
      </c>
      <c r="R1415" s="7">
        <v>3.5033591582283101</v>
      </c>
      <c r="S1415" s="7"/>
      <c r="T1415" s="7"/>
      <c r="U1415" s="35">
        <v>12001.990289587509</v>
      </c>
    </row>
    <row r="1416" spans="1:21">
      <c r="A1416">
        <v>32</v>
      </c>
      <c r="B1416" t="s">
        <v>81</v>
      </c>
      <c r="C1416" t="s">
        <v>267</v>
      </c>
      <c r="D1416">
        <v>3</v>
      </c>
      <c r="E1416" s="6">
        <v>4564.55</v>
      </c>
      <c r="F1416">
        <v>2012</v>
      </c>
      <c r="G1416" s="6">
        <v>80.751999999999995</v>
      </c>
      <c r="H1416" s="6">
        <v>6.9646453857421875</v>
      </c>
      <c r="I1416" s="7">
        <v>13.312890052795399</v>
      </c>
      <c r="J1416" s="8">
        <v>10.849111860739248</v>
      </c>
      <c r="K1416" s="9">
        <v>75.806340747940112</v>
      </c>
      <c r="L1416" s="8">
        <v>53.291733011128805</v>
      </c>
      <c r="M1416" s="8">
        <v>27.386358458489056</v>
      </c>
      <c r="N1416" s="10">
        <v>1.9459225691471864</v>
      </c>
      <c r="O1416" s="10" t="s">
        <v>2448</v>
      </c>
      <c r="P1416" s="14">
        <v>42.966452125490463</v>
      </c>
      <c r="Q1416" s="45">
        <v>3</v>
      </c>
      <c r="R1416" s="7">
        <v>3.5033591582283101</v>
      </c>
      <c r="S1416" s="7"/>
      <c r="T1416" s="7"/>
      <c r="U1416" s="35">
        <v>53633.140930766982</v>
      </c>
    </row>
    <row r="1417" spans="1:21">
      <c r="A1417">
        <v>33</v>
      </c>
      <c r="B1417" t="s">
        <v>147</v>
      </c>
      <c r="C1417" t="s">
        <v>333</v>
      </c>
      <c r="D1417">
        <v>3</v>
      </c>
      <c r="E1417" s="6">
        <v>7995.7380000000003</v>
      </c>
      <c r="F1417">
        <v>2012</v>
      </c>
      <c r="G1417" s="6">
        <v>82.616</v>
      </c>
      <c r="H1417" s="6">
        <v>7.7762088775634766</v>
      </c>
      <c r="I1417" s="7">
        <v>17.334379196166999</v>
      </c>
      <c r="J1417" s="8">
        <v>11.660675352560537</v>
      </c>
      <c r="K1417" s="9">
        <v>83.357739154568662</v>
      </c>
      <c r="L1417" s="8">
        <v>60.843131417757355</v>
      </c>
      <c r="M1417" s="8">
        <v>31.407847601860656</v>
      </c>
      <c r="N1417" s="10">
        <v>1.9371951936672318</v>
      </c>
      <c r="O1417" s="10" t="s">
        <v>2449</v>
      </c>
      <c r="P1417" s="14">
        <v>42.77374951404741</v>
      </c>
      <c r="Q1417" s="45">
        <v>3</v>
      </c>
      <c r="R1417" s="7">
        <v>3.5033591582283101</v>
      </c>
      <c r="S1417" s="7"/>
      <c r="T1417" s="7"/>
      <c r="U1417" s="35">
        <v>65783.589107725449</v>
      </c>
    </row>
    <row r="1418" spans="1:21">
      <c r="A1418">
        <v>34</v>
      </c>
      <c r="B1418" t="s">
        <v>78</v>
      </c>
      <c r="C1418" t="s">
        <v>264</v>
      </c>
      <c r="D1418">
        <v>8</v>
      </c>
      <c r="E1418" s="6">
        <v>250222.69500000001</v>
      </c>
      <c r="F1418">
        <v>2012</v>
      </c>
      <c r="G1418" s="6">
        <v>68.972999999999999</v>
      </c>
      <c r="H1418" s="6">
        <v>5.3677740097045898</v>
      </c>
      <c r="I1418" s="7">
        <v>2.98672747612</v>
      </c>
      <c r="J1418" s="8">
        <v>9.2522404847016499</v>
      </c>
      <c r="K1418" s="9">
        <v>55.218434205120097</v>
      </c>
      <c r="L1418" s="8">
        <v>32.70382646830879</v>
      </c>
      <c r="M1418" s="8">
        <v>17.060195881813655</v>
      </c>
      <c r="N1418" s="10">
        <v>1.9169666453344423</v>
      </c>
      <c r="O1418" s="10" t="s">
        <v>2450</v>
      </c>
      <c r="P1418" s="14">
        <v>42.327098158392552</v>
      </c>
      <c r="Q1418" s="45">
        <v>1</v>
      </c>
      <c r="R1418" s="7">
        <v>3.5033591582283101</v>
      </c>
      <c r="S1418" s="7"/>
      <c r="T1418" s="7"/>
      <c r="U1418" s="35">
        <v>9015.8008611124806</v>
      </c>
    </row>
    <row r="1419" spans="1:21">
      <c r="A1419">
        <v>35</v>
      </c>
      <c r="B1419" t="s">
        <v>110</v>
      </c>
      <c r="C1419" t="s">
        <v>296</v>
      </c>
      <c r="D1419">
        <v>4</v>
      </c>
      <c r="E1419" s="6">
        <v>33352.169000000002</v>
      </c>
      <c r="F1419">
        <v>2012</v>
      </c>
      <c r="G1419" s="6">
        <v>71.679000000000002</v>
      </c>
      <c r="H1419" s="6">
        <v>4.9696564674377441</v>
      </c>
      <c r="I1419" s="7">
        <v>2.84219098091125</v>
      </c>
      <c r="J1419" s="8">
        <v>8.8541229424348042</v>
      </c>
      <c r="K1419" s="9">
        <v>54.915576186108595</v>
      </c>
      <c r="L1419" s="8">
        <v>32.400968449297288</v>
      </c>
      <c r="M1419" s="8">
        <v>16.915659386604908</v>
      </c>
      <c r="N1419" s="10">
        <v>1.9154422366150747</v>
      </c>
      <c r="O1419" s="10" t="s">
        <v>2451</v>
      </c>
      <c r="P1419" s="14">
        <v>42.29343883643449</v>
      </c>
      <c r="Q1419" s="45">
        <v>1</v>
      </c>
      <c r="R1419" s="7">
        <v>3.5033591582283101</v>
      </c>
      <c r="S1419" s="7"/>
      <c r="T1419" s="7"/>
      <c r="U1419" s="35">
        <v>7168.67431640625</v>
      </c>
    </row>
    <row r="1420" spans="1:21">
      <c r="A1420">
        <v>36</v>
      </c>
      <c r="B1420" t="s">
        <v>82</v>
      </c>
      <c r="C1420" t="s">
        <v>268</v>
      </c>
      <c r="D1420">
        <v>4</v>
      </c>
      <c r="E1420" s="6">
        <v>7592.1059999999998</v>
      </c>
      <c r="F1420">
        <v>2012</v>
      </c>
      <c r="G1420" s="6">
        <v>81.734999999999999</v>
      </c>
      <c r="H1420" s="6">
        <v>7.1108546257019043</v>
      </c>
      <c r="I1420" s="7">
        <v>14.8771867752075</v>
      </c>
      <c r="J1420" s="8">
        <v>10.995321100698964</v>
      </c>
      <c r="K1420" s="9">
        <v>77.763185462872471</v>
      </c>
      <c r="L1420" s="8">
        <v>55.248577726061164</v>
      </c>
      <c r="M1420" s="8">
        <v>28.950655180901158</v>
      </c>
      <c r="N1420" s="10">
        <v>1.9083705491580318</v>
      </c>
      <c r="O1420" s="10" t="s">
        <v>2452</v>
      </c>
      <c r="P1420" s="14">
        <v>42.13729422647571</v>
      </c>
      <c r="Q1420" s="45">
        <v>3</v>
      </c>
      <c r="R1420" s="7">
        <v>3.5033591582283101</v>
      </c>
      <c r="S1420" s="7"/>
      <c r="T1420" s="7"/>
      <c r="U1420" s="35">
        <v>35849.883612442703</v>
      </c>
    </row>
    <row r="1421" spans="1:21">
      <c r="A1421">
        <v>37</v>
      </c>
      <c r="B1421" t="s">
        <v>83</v>
      </c>
      <c r="C1421" t="s">
        <v>269</v>
      </c>
      <c r="D1421">
        <v>3</v>
      </c>
      <c r="E1421" s="6">
        <v>60190.144999999997</v>
      </c>
      <c r="F1421">
        <v>2012</v>
      </c>
      <c r="G1421" s="6">
        <v>82.259</v>
      </c>
      <c r="H1421" s="6">
        <v>5.8393139839172363</v>
      </c>
      <c r="I1421" s="7">
        <v>10.4327087402344</v>
      </c>
      <c r="J1421" s="8">
        <v>9.7237804589142964</v>
      </c>
      <c r="K1421" s="9">
        <v>69.2112398635185</v>
      </c>
      <c r="L1421" s="8">
        <v>46.696632126707193</v>
      </c>
      <c r="M1421" s="8">
        <v>24.506177145928056</v>
      </c>
      <c r="N1421" s="10">
        <v>1.9055045529394739</v>
      </c>
      <c r="O1421" s="10" t="s">
        <v>2453</v>
      </c>
      <c r="P1421" s="14">
        <v>42.074012320366535</v>
      </c>
      <c r="Q1421" s="45">
        <v>3</v>
      </c>
      <c r="R1421" s="7">
        <v>3.5033591582283101</v>
      </c>
      <c r="S1421" s="7"/>
      <c r="T1421" s="7"/>
      <c r="U1421" s="35">
        <v>41501.711230970475</v>
      </c>
    </row>
    <row r="1422" spans="1:21">
      <c r="A1422">
        <v>38</v>
      </c>
      <c r="B1422" t="s">
        <v>63</v>
      </c>
      <c r="C1422" t="s">
        <v>249</v>
      </c>
      <c r="D1422">
        <v>3</v>
      </c>
      <c r="E1422" s="6">
        <v>5413.8590000000004</v>
      </c>
      <c r="F1422">
        <v>2012</v>
      </c>
      <c r="G1422" s="6">
        <v>80.501000000000005</v>
      </c>
      <c r="H1422" s="6">
        <v>7.4202094078063965</v>
      </c>
      <c r="I1422" s="7">
        <v>15.8113765716553</v>
      </c>
      <c r="J1422" s="8">
        <v>11.304675882803457</v>
      </c>
      <c r="K1422" s="9">
        <v>78.743995869478283</v>
      </c>
      <c r="L1422" s="8">
        <v>56.229388132666976</v>
      </c>
      <c r="M1422" s="8">
        <v>29.884844977348955</v>
      </c>
      <c r="N1422" s="10">
        <v>1.8815352120877895</v>
      </c>
      <c r="O1422" s="10" t="s">
        <v>2454</v>
      </c>
      <c r="P1422" s="14">
        <v>41.544763339696757</v>
      </c>
      <c r="Q1422" s="45">
        <v>3</v>
      </c>
      <c r="R1422" s="7">
        <v>3.5033591582283101</v>
      </c>
      <c r="S1422" s="7"/>
      <c r="T1422" s="7"/>
      <c r="U1422" s="35">
        <v>45952.246383366015</v>
      </c>
    </row>
    <row r="1423" spans="1:21">
      <c r="A1423">
        <v>39</v>
      </c>
      <c r="B1423" t="s">
        <v>67</v>
      </c>
      <c r="C1423" t="s">
        <v>253</v>
      </c>
      <c r="D1423">
        <v>3</v>
      </c>
      <c r="E1423" s="6">
        <v>81545.565000000002</v>
      </c>
      <c r="F1423">
        <v>2012</v>
      </c>
      <c r="G1423" s="6">
        <v>80.506</v>
      </c>
      <c r="H1423" s="6">
        <v>6.702362060546875</v>
      </c>
      <c r="I1423" s="7">
        <v>13.166583061218301</v>
      </c>
      <c r="J1423" s="8">
        <v>10.586828535543935</v>
      </c>
      <c r="K1423" s="9">
        <v>73.748329445789352</v>
      </c>
      <c r="L1423" s="8">
        <v>51.233721708978045</v>
      </c>
      <c r="M1423" s="8">
        <v>27.240051466911957</v>
      </c>
      <c r="N1423" s="10">
        <v>1.8808232345379672</v>
      </c>
      <c r="O1423" s="10" t="s">
        <v>2455</v>
      </c>
      <c r="P1423" s="14">
        <v>41.529042699115323</v>
      </c>
      <c r="Q1423" s="45">
        <v>3</v>
      </c>
      <c r="R1423" s="7">
        <v>3.5033591582283101</v>
      </c>
      <c r="S1423" s="7"/>
      <c r="T1423" s="7"/>
      <c r="U1423" s="35">
        <v>49872.447488868122</v>
      </c>
    </row>
    <row r="1424" spans="1:21">
      <c r="A1424">
        <v>40</v>
      </c>
      <c r="B1424" t="s">
        <v>116</v>
      </c>
      <c r="C1424" t="s">
        <v>302</v>
      </c>
      <c r="D1424">
        <v>2</v>
      </c>
      <c r="E1424" s="6">
        <v>4410.2839999999997</v>
      </c>
      <c r="F1424">
        <v>2012</v>
      </c>
      <c r="G1424" s="6">
        <v>81.209000000000003</v>
      </c>
      <c r="H1424" s="6">
        <v>7.2496299743652344</v>
      </c>
      <c r="I1424" s="7">
        <v>15.582043647766101</v>
      </c>
      <c r="J1424" s="8">
        <v>11.134096449362294</v>
      </c>
      <c r="K1424" s="9">
        <v>78.237902817114872</v>
      </c>
      <c r="L1424" s="8">
        <v>55.723295080303565</v>
      </c>
      <c r="M1424" s="8">
        <v>29.655512053459759</v>
      </c>
      <c r="N1424" s="10">
        <v>1.8790198253819261</v>
      </c>
      <c r="O1424" s="10" t="s">
        <v>2456</v>
      </c>
      <c r="P1424" s="14">
        <v>41.489222978436679</v>
      </c>
      <c r="Q1424" s="45">
        <v>3</v>
      </c>
      <c r="R1424" s="7">
        <v>3.5033591582283101</v>
      </c>
      <c r="S1424" s="7"/>
      <c r="T1424" s="7"/>
      <c r="U1424" s="35">
        <v>38753.727053092654</v>
      </c>
    </row>
    <row r="1425" spans="1:21">
      <c r="A1425">
        <v>41</v>
      </c>
      <c r="B1425" t="s">
        <v>96</v>
      </c>
      <c r="C1425" t="s">
        <v>282</v>
      </c>
      <c r="D1425">
        <v>4</v>
      </c>
      <c r="E1425" s="6">
        <v>5869.87</v>
      </c>
      <c r="F1425">
        <v>2012</v>
      </c>
      <c r="G1425" s="6">
        <v>72.247</v>
      </c>
      <c r="H1425" s="6">
        <v>5.7543940544128418</v>
      </c>
      <c r="I1425" s="7">
        <v>6.0872178077697798</v>
      </c>
      <c r="J1425" s="8">
        <v>9.6388605294099019</v>
      </c>
      <c r="K1425" s="9">
        <v>60.256454365340822</v>
      </c>
      <c r="L1425" s="8">
        <v>37.741846628529515</v>
      </c>
      <c r="M1425" s="8">
        <v>20.160686213463435</v>
      </c>
      <c r="N1425" s="10">
        <v>1.8720516865802548</v>
      </c>
      <c r="O1425" s="10" t="s">
        <v>2457</v>
      </c>
      <c r="P1425" s="14">
        <v>41.335364748426528</v>
      </c>
      <c r="Q1425" s="45">
        <v>2</v>
      </c>
      <c r="R1425" s="7">
        <v>3.5033591582283101</v>
      </c>
      <c r="S1425" s="7"/>
      <c r="T1425" s="7"/>
      <c r="U1425" s="35">
        <v>32214.906325103198</v>
      </c>
    </row>
    <row r="1426" spans="1:21">
      <c r="A1426">
        <v>42</v>
      </c>
      <c r="B1426" t="s">
        <v>54</v>
      </c>
      <c r="C1426" t="s">
        <v>240</v>
      </c>
      <c r="D1426">
        <v>7</v>
      </c>
      <c r="E1426" s="6">
        <v>10511.065000000001</v>
      </c>
      <c r="F1426">
        <v>2012</v>
      </c>
      <c r="G1426" s="6">
        <v>78.006</v>
      </c>
      <c r="H1426" s="6">
        <v>6.3341493606567383</v>
      </c>
      <c r="I1426" s="7">
        <v>10.754717826843301</v>
      </c>
      <c r="J1426" s="8">
        <v>10.218615835653798</v>
      </c>
      <c r="K1426" s="9">
        <v>68.972844949832748</v>
      </c>
      <c r="L1426" s="8">
        <v>46.458237213021441</v>
      </c>
      <c r="M1426" s="8">
        <v>24.828186232536957</v>
      </c>
      <c r="N1426" s="10">
        <v>1.8711893320720558</v>
      </c>
      <c r="O1426" s="10" t="s">
        <v>2458</v>
      </c>
      <c r="P1426" s="14">
        <v>41.316323747371712</v>
      </c>
      <c r="Q1426" s="45">
        <v>3</v>
      </c>
      <c r="R1426" s="7">
        <v>3.5033591582283101</v>
      </c>
      <c r="S1426" s="7"/>
      <c r="T1426" s="7"/>
      <c r="U1426" s="35">
        <v>35742.66796875</v>
      </c>
    </row>
    <row r="1427" spans="1:21">
      <c r="A1427">
        <v>43</v>
      </c>
      <c r="B1427" t="s">
        <v>154</v>
      </c>
      <c r="C1427" t="s">
        <v>340</v>
      </c>
      <c r="D1427">
        <v>4</v>
      </c>
      <c r="E1427" s="6">
        <v>11174.383</v>
      </c>
      <c r="F1427">
        <v>2012</v>
      </c>
      <c r="G1427" s="6">
        <v>75.55</v>
      </c>
      <c r="H1427" s="6">
        <v>4.4635310173034668</v>
      </c>
      <c r="I1427" s="7">
        <v>3.1824107170104998</v>
      </c>
      <c r="J1427" s="8">
        <v>8.3479974923005269</v>
      </c>
      <c r="K1427" s="9">
        <v>54.572624139979602</v>
      </c>
      <c r="L1427" s="8">
        <v>32.058016403168295</v>
      </c>
      <c r="M1427" s="8">
        <v>17.255879122704158</v>
      </c>
      <c r="N1427" s="10">
        <v>1.857802559649856</v>
      </c>
      <c r="O1427" s="10" t="s">
        <v>2459</v>
      </c>
      <c r="P1427" s="14">
        <v>41.020740497805228</v>
      </c>
      <c r="Q1427" s="45">
        <v>1</v>
      </c>
      <c r="R1427" s="7">
        <v>3.5033591582283101</v>
      </c>
      <c r="S1427" s="7"/>
      <c r="T1427" s="7"/>
      <c r="U1427" s="35">
        <v>10428.974523940249</v>
      </c>
    </row>
    <row r="1428" spans="1:21">
      <c r="A1428">
        <v>44</v>
      </c>
      <c r="B1428" t="s">
        <v>73</v>
      </c>
      <c r="C1428" t="s">
        <v>259</v>
      </c>
      <c r="D1428">
        <v>1</v>
      </c>
      <c r="E1428" s="6">
        <v>8792.3670000000002</v>
      </c>
      <c r="F1428">
        <v>2012</v>
      </c>
      <c r="G1428" s="6">
        <v>71.733999999999995</v>
      </c>
      <c r="H1428" s="6">
        <v>4.6022181510925293</v>
      </c>
      <c r="I1428" s="7">
        <v>2.2387149333953902</v>
      </c>
      <c r="J1428" s="8">
        <v>8.4866846260895894</v>
      </c>
      <c r="K1428" s="9">
        <v>52.677016664905601</v>
      </c>
      <c r="L1428" s="8">
        <v>30.162408928094294</v>
      </c>
      <c r="M1428" s="8">
        <v>16.312183339089046</v>
      </c>
      <c r="N1428" s="10">
        <v>1.8490724571379611</v>
      </c>
      <c r="O1428" s="10" t="s">
        <v>2460</v>
      </c>
      <c r="P1428" s="14">
        <v>40.827977672821731</v>
      </c>
      <c r="Q1428" s="45">
        <v>1</v>
      </c>
      <c r="R1428" s="7">
        <v>3.5033591582283101</v>
      </c>
      <c r="S1428" s="7"/>
      <c r="T1428" s="7"/>
      <c r="U1428" s="35">
        <v>4978.0740234864343</v>
      </c>
    </row>
    <row r="1429" spans="1:21">
      <c r="A1429">
        <v>45</v>
      </c>
      <c r="B1429" t="s">
        <v>129</v>
      </c>
      <c r="C1429" t="s">
        <v>315</v>
      </c>
      <c r="D1429">
        <v>3</v>
      </c>
      <c r="E1429" s="6">
        <v>10522.085999999999</v>
      </c>
      <c r="F1429">
        <v>2012</v>
      </c>
      <c r="G1429" s="6">
        <v>80.477999999999994</v>
      </c>
      <c r="H1429" s="6">
        <v>4.993962287902832</v>
      </c>
      <c r="I1429" s="7">
        <v>7.1915621757507298</v>
      </c>
      <c r="J1429" s="8">
        <v>8.8784287628998921</v>
      </c>
      <c r="K1429" s="9">
        <v>61.826028286334576</v>
      </c>
      <c r="L1429" s="8">
        <v>39.31142054952327</v>
      </c>
      <c r="M1429" s="8">
        <v>21.265030581444385</v>
      </c>
      <c r="N1429" s="10">
        <v>1.848641618405475</v>
      </c>
      <c r="O1429" s="10" t="s">
        <v>2461</v>
      </c>
      <c r="P1429" s="14">
        <v>40.818464646935361</v>
      </c>
      <c r="Q1429" s="45">
        <v>3</v>
      </c>
      <c r="R1429" s="7">
        <v>3.5033591582283101</v>
      </c>
      <c r="S1429" s="7"/>
      <c r="T1429" s="7"/>
      <c r="U1429" s="35">
        <v>30156.701582262805</v>
      </c>
    </row>
    <row r="1430" spans="1:21">
      <c r="A1430">
        <v>46</v>
      </c>
      <c r="B1430" t="s">
        <v>144</v>
      </c>
      <c r="C1430" t="s">
        <v>330</v>
      </c>
      <c r="D1430">
        <v>6</v>
      </c>
      <c r="E1430" s="6">
        <v>21017.147000000001</v>
      </c>
      <c r="F1430">
        <v>2012</v>
      </c>
      <c r="G1430" s="6">
        <v>73.906000000000006</v>
      </c>
      <c r="H1430" s="6">
        <v>4.2245931625366211</v>
      </c>
      <c r="I1430" s="7">
        <v>1.87403345108032</v>
      </c>
      <c r="J1430" s="8">
        <v>8.1090596375336812</v>
      </c>
      <c r="K1430" s="9">
        <v>51.857102966906623</v>
      </c>
      <c r="L1430" s="8">
        <v>29.342495230095317</v>
      </c>
      <c r="M1430" s="8">
        <v>15.947501856773977</v>
      </c>
      <c r="N1430" s="10">
        <v>1.8399430514962809</v>
      </c>
      <c r="O1430" s="10" t="s">
        <v>2462</v>
      </c>
      <c r="P1430" s="14">
        <v>40.626398135867518</v>
      </c>
      <c r="Q1430" s="45">
        <v>1</v>
      </c>
      <c r="R1430" s="7">
        <v>3.5033591582283101</v>
      </c>
      <c r="S1430" s="7"/>
      <c r="T1430" s="7"/>
      <c r="U1430" s="35">
        <v>10744.147248401332</v>
      </c>
    </row>
    <row r="1431" spans="1:21">
      <c r="A1431">
        <v>47</v>
      </c>
      <c r="B1431" t="s">
        <v>125</v>
      </c>
      <c r="C1431" t="s">
        <v>311</v>
      </c>
      <c r="D1431">
        <v>1</v>
      </c>
      <c r="E1431" s="6">
        <v>5923.3220000000001</v>
      </c>
      <c r="F1431">
        <v>2012</v>
      </c>
      <c r="G1431" s="6">
        <v>72.453999999999994</v>
      </c>
      <c r="H1431" s="6">
        <v>5.8200583457946777</v>
      </c>
      <c r="I1431" s="7">
        <v>6.8115344047546396</v>
      </c>
      <c r="J1431" s="8">
        <v>9.7045248207917378</v>
      </c>
      <c r="K1431" s="9">
        <v>60.840769846973409</v>
      </c>
      <c r="L1431" s="8">
        <v>38.326162110162102</v>
      </c>
      <c r="M1431" s="8">
        <v>20.885002810448295</v>
      </c>
      <c r="N1431" s="10">
        <v>1.8351044746323131</v>
      </c>
      <c r="O1431" s="10" t="s">
        <v>2463</v>
      </c>
      <c r="P1431" s="14">
        <v>40.519561160708591</v>
      </c>
      <c r="Q1431" s="45">
        <v>2</v>
      </c>
      <c r="R1431" s="7">
        <v>3.5033591582283101</v>
      </c>
      <c r="S1431" s="7"/>
      <c r="T1431" s="7"/>
      <c r="U1431" s="35">
        <v>11376.4073007467</v>
      </c>
    </row>
    <row r="1432" spans="1:21">
      <c r="A1432">
        <v>48</v>
      </c>
      <c r="B1432" t="s">
        <v>163</v>
      </c>
      <c r="C1432" t="s">
        <v>349</v>
      </c>
      <c r="D1432">
        <v>7</v>
      </c>
      <c r="E1432" s="6">
        <v>29503.050999999999</v>
      </c>
      <c r="F1432">
        <v>2012</v>
      </c>
      <c r="G1432" s="6">
        <v>69.873999999999995</v>
      </c>
      <c r="H1432" s="6">
        <v>6.0193319320678711</v>
      </c>
      <c r="I1432" s="7">
        <v>6.3351073265075701</v>
      </c>
      <c r="J1432" s="8">
        <v>9.9037984070649312</v>
      </c>
      <c r="K1432" s="9">
        <v>59.879126458061492</v>
      </c>
      <c r="L1432" s="8">
        <v>37.364518721250185</v>
      </c>
      <c r="M1432" s="8">
        <v>20.408575732201228</v>
      </c>
      <c r="N1432" s="10">
        <v>1.8308244147726287</v>
      </c>
      <c r="O1432" s="10" t="s">
        <v>2464</v>
      </c>
      <c r="P1432" s="14">
        <v>40.425056379289693</v>
      </c>
      <c r="Q1432" s="45">
        <v>2</v>
      </c>
      <c r="R1432" s="7">
        <v>3.5033591582283101</v>
      </c>
      <c r="S1432" s="7"/>
      <c r="T1432" s="7"/>
      <c r="U1432" s="35">
        <v>5472.8335071023675</v>
      </c>
    </row>
    <row r="1433" spans="1:21">
      <c r="A1433">
        <v>49</v>
      </c>
      <c r="B1433" t="s">
        <v>32</v>
      </c>
      <c r="C1433" t="s">
        <v>218</v>
      </c>
      <c r="D1433">
        <v>1</v>
      </c>
      <c r="E1433" s="6">
        <v>10569.697</v>
      </c>
      <c r="F1433">
        <v>2012</v>
      </c>
      <c r="G1433" s="6">
        <v>66.704999999999998</v>
      </c>
      <c r="H1433" s="6">
        <v>6.0188946723937988</v>
      </c>
      <c r="I1433" s="7">
        <v>4.8822779655456499</v>
      </c>
      <c r="J1433" s="8">
        <v>9.9033611473908589</v>
      </c>
      <c r="K1433" s="9">
        <v>57.160900792896996</v>
      </c>
      <c r="L1433" s="8">
        <v>34.646293056085689</v>
      </c>
      <c r="M1433" s="8">
        <v>18.955746371239307</v>
      </c>
      <c r="N1433" s="10">
        <v>1.8277461819521355</v>
      </c>
      <c r="O1433" s="10" t="s">
        <v>2465</v>
      </c>
      <c r="P1433" s="14">
        <v>40.357088236461273</v>
      </c>
      <c r="Q1433" s="45">
        <v>2</v>
      </c>
      <c r="R1433" s="7">
        <v>3.5033591582283101</v>
      </c>
      <c r="S1433" s="7"/>
      <c r="T1433" s="7"/>
      <c r="U1433" s="35">
        <v>6952.7383756609261</v>
      </c>
    </row>
    <row r="1434" spans="1:21">
      <c r="A1434">
        <v>50</v>
      </c>
      <c r="B1434" t="s">
        <v>28</v>
      </c>
      <c r="C1434" t="s">
        <v>214</v>
      </c>
      <c r="D1434">
        <v>7</v>
      </c>
      <c r="E1434" s="6">
        <v>9693.7489999999998</v>
      </c>
      <c r="F1434">
        <v>2012</v>
      </c>
      <c r="G1434" s="6">
        <v>72.614000000000004</v>
      </c>
      <c r="H1434" s="6">
        <v>5.7490434646606445</v>
      </c>
      <c r="I1434" s="7">
        <v>6.7701783180236799</v>
      </c>
      <c r="J1434" s="8">
        <v>9.6335099396577046</v>
      </c>
      <c r="K1434" s="9">
        <v>60.528926208397905</v>
      </c>
      <c r="L1434" s="8">
        <v>38.014318471586598</v>
      </c>
      <c r="M1434" s="8">
        <v>20.843646723717335</v>
      </c>
      <c r="N1434" s="10">
        <v>1.8237844353949491</v>
      </c>
      <c r="O1434" s="10" t="s">
        <v>2466</v>
      </c>
      <c r="P1434" s="14">
        <v>40.269611891573987</v>
      </c>
      <c r="Q1434" s="45">
        <v>2</v>
      </c>
      <c r="R1434" s="7">
        <v>3.5033591582283101</v>
      </c>
      <c r="S1434" s="7"/>
      <c r="T1434" s="7"/>
      <c r="U1434" s="35">
        <v>18611.453100996947</v>
      </c>
    </row>
    <row r="1435" spans="1:21">
      <c r="A1435">
        <v>51</v>
      </c>
      <c r="B1435" t="s">
        <v>140</v>
      </c>
      <c r="C1435" t="s">
        <v>326</v>
      </c>
      <c r="D1435">
        <v>7</v>
      </c>
      <c r="E1435" s="6">
        <v>2069.3539999999998</v>
      </c>
      <c r="F1435">
        <v>2012</v>
      </c>
      <c r="G1435" s="6">
        <v>80.128</v>
      </c>
      <c r="H1435" s="6">
        <v>6.0628910064697266</v>
      </c>
      <c r="I1435" s="7">
        <v>11.438640594482401</v>
      </c>
      <c r="J1435" s="8">
        <v>9.9473574814667867</v>
      </c>
      <c r="K1435" s="9">
        <v>68.968389902925793</v>
      </c>
      <c r="L1435" s="8">
        <v>46.453782166114486</v>
      </c>
      <c r="M1435" s="8">
        <v>25.512109000176057</v>
      </c>
      <c r="N1435" s="10">
        <v>1.8208522927600346</v>
      </c>
      <c r="O1435" s="10" t="s">
        <v>2467</v>
      </c>
      <c r="P1435" s="14">
        <v>40.204869456214197</v>
      </c>
      <c r="Q1435" s="45">
        <v>3</v>
      </c>
      <c r="R1435" s="7">
        <v>3.5033591582283101</v>
      </c>
      <c r="S1435" s="7"/>
      <c r="T1435" s="7"/>
      <c r="U1435" s="35">
        <v>32613.490529271068</v>
      </c>
    </row>
    <row r="1436" spans="1:21">
      <c r="A1436">
        <v>52</v>
      </c>
      <c r="B1436" t="s">
        <v>155</v>
      </c>
      <c r="C1436" t="s">
        <v>341</v>
      </c>
      <c r="D1436">
        <v>4</v>
      </c>
      <c r="E1436" s="6">
        <v>75277.438999999998</v>
      </c>
      <c r="F1436">
        <v>2012</v>
      </c>
      <c r="G1436" s="6">
        <v>75.677999999999997</v>
      </c>
      <c r="H1436" s="6">
        <v>5.3090763092041016</v>
      </c>
      <c r="I1436" s="7">
        <v>6.7212572097778303</v>
      </c>
      <c r="J1436" s="8">
        <v>9.1935427842011617</v>
      </c>
      <c r="K1436" s="9">
        <v>60.201956619747378</v>
      </c>
      <c r="L1436" s="8">
        <v>37.687348882936071</v>
      </c>
      <c r="M1436" s="8">
        <v>20.794725615471485</v>
      </c>
      <c r="N1436" s="10">
        <v>1.8123513423469413</v>
      </c>
      <c r="O1436" s="10" t="s">
        <v>2468</v>
      </c>
      <c r="P1436" s="14">
        <v>40.017166366308921</v>
      </c>
      <c r="Q1436" s="45">
        <v>2</v>
      </c>
      <c r="R1436" s="7">
        <v>3.5033591582283101</v>
      </c>
      <c r="S1436" s="7"/>
      <c r="T1436" s="7"/>
      <c r="U1436" s="35">
        <v>22422.536449800216</v>
      </c>
    </row>
    <row r="1437" spans="1:21">
      <c r="A1437">
        <v>53</v>
      </c>
      <c r="B1437" t="s">
        <v>76</v>
      </c>
      <c r="C1437" t="s">
        <v>262</v>
      </c>
      <c r="D1437">
        <v>3</v>
      </c>
      <c r="E1437" s="6">
        <v>320.97899999999998</v>
      </c>
      <c r="F1437">
        <v>2012</v>
      </c>
      <c r="G1437" s="6">
        <v>82.555999999999997</v>
      </c>
      <c r="H1437" s="6">
        <v>7.5906600952148438</v>
      </c>
      <c r="I1437" s="7">
        <v>18.762557983398398</v>
      </c>
      <c r="J1437" s="8">
        <v>11.475126570211904</v>
      </c>
      <c r="K1437" s="9">
        <v>81.971746008193634</v>
      </c>
      <c r="L1437" s="8">
        <v>59.457138271382327</v>
      </c>
      <c r="M1437" s="8">
        <v>32.836026389092055</v>
      </c>
      <c r="N1437" s="10">
        <v>1.8107287881560985</v>
      </c>
      <c r="O1437" s="10" t="s">
        <v>2469</v>
      </c>
      <c r="P1437" s="14">
        <v>39.981339968040459</v>
      </c>
      <c r="Q1437" s="45">
        <v>3</v>
      </c>
      <c r="R1437" s="7">
        <v>3.5033591582283101</v>
      </c>
      <c r="S1437" s="7"/>
      <c r="T1437" s="7"/>
      <c r="U1437" s="35">
        <v>48440.255084089731</v>
      </c>
    </row>
    <row r="1438" spans="1:21">
      <c r="A1438">
        <v>54</v>
      </c>
      <c r="B1438" t="s">
        <v>131</v>
      </c>
      <c r="C1438" t="s">
        <v>317</v>
      </c>
      <c r="D1438">
        <v>7</v>
      </c>
      <c r="E1438" s="6">
        <v>20137.117999999999</v>
      </c>
      <c r="F1438">
        <v>2012</v>
      </c>
      <c r="G1438" s="6">
        <v>74.391000000000005</v>
      </c>
      <c r="H1438" s="6">
        <v>5.166874885559082</v>
      </c>
      <c r="I1438" s="7">
        <v>6.0438809394836399</v>
      </c>
      <c r="J1438" s="8">
        <v>9.0513413605561421</v>
      </c>
      <c r="K1438" s="9">
        <v>58.262806376668898</v>
      </c>
      <c r="L1438" s="8">
        <v>35.748198639857591</v>
      </c>
      <c r="M1438" s="8">
        <v>20.117349345177296</v>
      </c>
      <c r="N1438" s="10">
        <v>1.776983539256749</v>
      </c>
      <c r="O1438" s="10" t="s">
        <v>2470</v>
      </c>
      <c r="P1438" s="14">
        <v>39.236236517222217</v>
      </c>
      <c r="Q1438" s="45">
        <v>2</v>
      </c>
      <c r="R1438" s="7">
        <v>3.5033591582283101</v>
      </c>
      <c r="S1438" s="7"/>
      <c r="T1438" s="7"/>
      <c r="U1438" s="35">
        <v>21953.230331284871</v>
      </c>
    </row>
    <row r="1439" spans="1:21">
      <c r="A1439">
        <v>55</v>
      </c>
      <c r="B1439" t="s">
        <v>122</v>
      </c>
      <c r="C1439" t="s">
        <v>308</v>
      </c>
      <c r="D1439">
        <v>6</v>
      </c>
      <c r="E1439" s="6">
        <v>202205.861</v>
      </c>
      <c r="F1439">
        <v>2012</v>
      </c>
      <c r="G1439" s="6">
        <v>64.781999999999996</v>
      </c>
      <c r="H1439" s="6">
        <v>5.1315650939941406</v>
      </c>
      <c r="I1439" s="7">
        <v>1.7385572195053101</v>
      </c>
      <c r="J1439" s="8">
        <v>9.0160315689912007</v>
      </c>
      <c r="K1439" s="9">
        <v>50.539138467244207</v>
      </c>
      <c r="L1439" s="8">
        <v>28.0245307304329</v>
      </c>
      <c r="M1439" s="8">
        <v>15.812025625198967</v>
      </c>
      <c r="N1439" s="10">
        <v>1.772355509326482</v>
      </c>
      <c r="O1439" s="10" t="s">
        <v>2471</v>
      </c>
      <c r="P1439" s="14">
        <v>39.13404847048956</v>
      </c>
      <c r="Q1439" s="45">
        <v>1</v>
      </c>
      <c r="R1439" s="7">
        <v>3.5033591582283101</v>
      </c>
      <c r="S1439" s="7"/>
      <c r="T1439" s="7"/>
      <c r="U1439" s="35">
        <v>4150.325640367736</v>
      </c>
    </row>
    <row r="1440" spans="1:21">
      <c r="A1440">
        <v>56</v>
      </c>
      <c r="B1440" t="s">
        <v>101</v>
      </c>
      <c r="C1440" t="s">
        <v>287</v>
      </c>
      <c r="D1440">
        <v>8</v>
      </c>
      <c r="E1440" s="6">
        <v>29660.212</v>
      </c>
      <c r="F1440">
        <v>2012</v>
      </c>
      <c r="G1440" s="6">
        <v>74.944000000000003</v>
      </c>
      <c r="H1440" s="6">
        <v>5.9142837524414063</v>
      </c>
      <c r="I1440" s="7">
        <v>9.2001371383666992</v>
      </c>
      <c r="J1440" s="8">
        <v>9.7987502274384664</v>
      </c>
      <c r="K1440" s="9">
        <v>63.542692816351419</v>
      </c>
      <c r="L1440" s="8">
        <v>41.028085079540112</v>
      </c>
      <c r="M1440" s="8">
        <v>23.273605544060356</v>
      </c>
      <c r="N1440" s="10">
        <v>1.7628590035982141</v>
      </c>
      <c r="O1440" s="10" t="s">
        <v>2472</v>
      </c>
      <c r="P1440" s="14">
        <v>38.924363272731718</v>
      </c>
      <c r="Q1440" s="45">
        <v>3</v>
      </c>
      <c r="R1440" s="7">
        <v>3.5033591582283101</v>
      </c>
      <c r="S1440" s="7"/>
      <c r="T1440" s="7"/>
      <c r="U1440" s="35">
        <v>21690.454017652544</v>
      </c>
    </row>
    <row r="1441" spans="1:21">
      <c r="A1441">
        <v>57</v>
      </c>
      <c r="B1441" t="s">
        <v>77</v>
      </c>
      <c r="C1441" t="s">
        <v>263</v>
      </c>
      <c r="D1441">
        <v>6</v>
      </c>
      <c r="E1441" s="6">
        <v>1274487.2150000001</v>
      </c>
      <c r="F1441">
        <v>2012</v>
      </c>
      <c r="G1441" s="6">
        <v>67.887</v>
      </c>
      <c r="H1441" s="6">
        <v>4.720146656036377</v>
      </c>
      <c r="I1441" s="7">
        <v>1.8290499448776201</v>
      </c>
      <c r="J1441" s="8">
        <v>8.6046131310334371</v>
      </c>
      <c r="K1441" s="9">
        <v>50.544746756375631</v>
      </c>
      <c r="L1441" s="8">
        <v>28.030139019564324</v>
      </c>
      <c r="M1441" s="8">
        <v>15.902518350571277</v>
      </c>
      <c r="N1441" s="10">
        <v>1.7626226489188348</v>
      </c>
      <c r="O1441" s="10" t="s">
        <v>2473</v>
      </c>
      <c r="P1441" s="14">
        <v>38.919144502891029</v>
      </c>
      <c r="Q1441" s="45">
        <v>1</v>
      </c>
      <c r="R1441" s="7">
        <v>3.5033591582283101</v>
      </c>
      <c r="S1441" s="7"/>
      <c r="T1441" s="7"/>
      <c r="U1441" s="35">
        <v>4551.8621266893106</v>
      </c>
    </row>
    <row r="1442" spans="1:21">
      <c r="A1442">
        <v>58</v>
      </c>
      <c r="B1442" t="s">
        <v>148</v>
      </c>
      <c r="C1442" t="s">
        <v>334</v>
      </c>
      <c r="D1442">
        <v>8</v>
      </c>
      <c r="E1442" s="6">
        <v>23234.058000000001</v>
      </c>
      <c r="F1442">
        <v>2012</v>
      </c>
      <c r="G1442" s="6">
        <v>79.260999999999996</v>
      </c>
      <c r="H1442" s="6">
        <v>6.1259169578552246</v>
      </c>
      <c r="I1442" s="7">
        <v>12.1091766357422</v>
      </c>
      <c r="J1442" s="8">
        <v>10.010383432852285</v>
      </c>
      <c r="K1442" s="9">
        <v>68.65439098371867</v>
      </c>
      <c r="L1442" s="8">
        <v>46.139783246907363</v>
      </c>
      <c r="M1442" s="8">
        <v>26.182645041435855</v>
      </c>
      <c r="N1442" s="10">
        <v>1.7622277342066834</v>
      </c>
      <c r="O1442" s="10" t="s">
        <v>2474</v>
      </c>
      <c r="P1442" s="14">
        <v>38.910424688268215</v>
      </c>
      <c r="Q1442" s="45">
        <v>3</v>
      </c>
      <c r="R1442" s="7">
        <v>3.5033591582283101</v>
      </c>
      <c r="S1442" s="7"/>
      <c r="T1442" s="7"/>
      <c r="U1442" s="35" t="s">
        <v>693</v>
      </c>
    </row>
    <row r="1443" spans="1:21">
      <c r="A1443">
        <v>59</v>
      </c>
      <c r="B1443" t="s">
        <v>90</v>
      </c>
      <c r="C1443" t="s">
        <v>276</v>
      </c>
      <c r="D1443">
        <v>7</v>
      </c>
      <c r="E1443" s="6">
        <v>5631.95</v>
      </c>
      <c r="F1443">
        <v>2012</v>
      </c>
      <c r="G1443" s="6">
        <v>68.992999999999995</v>
      </c>
      <c r="H1443" s="6">
        <v>5.2077856063842773</v>
      </c>
      <c r="I1443" s="7">
        <v>4.0454020500183097</v>
      </c>
      <c r="J1443" s="8">
        <v>9.0922520813813374</v>
      </c>
      <c r="K1443" s="9">
        <v>54.279339771233857</v>
      </c>
      <c r="L1443" s="8">
        <v>31.764732034422551</v>
      </c>
      <c r="M1443" s="8">
        <v>18.118870455711967</v>
      </c>
      <c r="N1443" s="10">
        <v>1.7531298163461801</v>
      </c>
      <c r="O1443" s="10" t="s">
        <v>2475</v>
      </c>
      <c r="P1443" s="14">
        <v>38.709540409318578</v>
      </c>
      <c r="Q1443" s="45">
        <v>2</v>
      </c>
      <c r="R1443" s="7">
        <v>3.5033591582283101</v>
      </c>
      <c r="S1443" s="7"/>
      <c r="T1443" s="7"/>
      <c r="U1443" s="35">
        <v>4259.3182038699269</v>
      </c>
    </row>
    <row r="1444" spans="1:21">
      <c r="A1444">
        <v>60</v>
      </c>
      <c r="B1444" t="s">
        <v>56</v>
      </c>
      <c r="C1444" t="s">
        <v>242</v>
      </c>
      <c r="D1444">
        <v>1</v>
      </c>
      <c r="E1444" s="6">
        <v>10030.882</v>
      </c>
      <c r="F1444">
        <v>2012</v>
      </c>
      <c r="G1444" s="6">
        <v>72.513999999999996</v>
      </c>
      <c r="H1444" s="6">
        <v>4.7533111572265625</v>
      </c>
      <c r="I1444" s="7">
        <v>4.04953908920288</v>
      </c>
      <c r="J1444" s="8">
        <v>8.6377776322236226</v>
      </c>
      <c r="K1444" s="9">
        <v>54.197835271128</v>
      </c>
      <c r="L1444" s="8">
        <v>31.683227534316693</v>
      </c>
      <c r="M1444" s="8">
        <v>18.123007494896537</v>
      </c>
      <c r="N1444" s="10">
        <v>1.7482323253046566</v>
      </c>
      <c r="O1444" s="10" t="s">
        <v>2476</v>
      </c>
      <c r="P1444" s="14">
        <v>38.601402594532424</v>
      </c>
      <c r="Q1444" s="45">
        <v>2</v>
      </c>
      <c r="R1444" s="7">
        <v>3.5033591582283101</v>
      </c>
      <c r="S1444" s="7"/>
      <c r="T1444" s="7"/>
      <c r="U1444" s="35">
        <v>13087.948989942659</v>
      </c>
    </row>
    <row r="1445" spans="1:21">
      <c r="A1445">
        <v>61</v>
      </c>
      <c r="B1445" t="s">
        <v>128</v>
      </c>
      <c r="C1445" t="s">
        <v>314</v>
      </c>
      <c r="D1445">
        <v>7</v>
      </c>
      <c r="E1445" s="6">
        <v>38625.874000000003</v>
      </c>
      <c r="F1445">
        <v>2012</v>
      </c>
      <c r="G1445" s="6">
        <v>76.713999999999999</v>
      </c>
      <c r="H1445" s="6">
        <v>5.8759317398071289</v>
      </c>
      <c r="I1445" s="7">
        <v>10.1255083084106</v>
      </c>
      <c r="J1445" s="8">
        <v>9.760398214804189</v>
      </c>
      <c r="K1445" s="9">
        <v>64.788842924224525</v>
      </c>
      <c r="L1445" s="8">
        <v>42.274235187413218</v>
      </c>
      <c r="M1445" s="8">
        <v>24.198976714104255</v>
      </c>
      <c r="N1445" s="10">
        <v>1.746943091307406</v>
      </c>
      <c r="O1445" s="10" t="s">
        <v>2477</v>
      </c>
      <c r="P1445" s="14">
        <v>38.572935988666551</v>
      </c>
      <c r="Q1445" s="45">
        <v>3</v>
      </c>
      <c r="R1445" s="7">
        <v>3.5033591582283101</v>
      </c>
      <c r="S1445" s="7"/>
      <c r="T1445" s="7"/>
      <c r="U1445" s="35">
        <v>25258.593317213235</v>
      </c>
    </row>
    <row r="1446" spans="1:21">
      <c r="A1446">
        <v>62</v>
      </c>
      <c r="B1446" t="s">
        <v>162</v>
      </c>
      <c r="C1446" t="s">
        <v>348</v>
      </c>
      <c r="D1446">
        <v>1</v>
      </c>
      <c r="E1446" s="6">
        <v>3371.1329999999998</v>
      </c>
      <c r="F1446">
        <v>2012</v>
      </c>
      <c r="G1446" s="6">
        <v>77.111000000000004</v>
      </c>
      <c r="H1446" s="6">
        <v>6.4497284889221191</v>
      </c>
      <c r="I1446" s="7">
        <v>12.509020805358899</v>
      </c>
      <c r="J1446" s="8">
        <v>10.334194963919179</v>
      </c>
      <c r="K1446" s="9">
        <v>68.95266317975026</v>
      </c>
      <c r="L1446" s="8">
        <v>46.438055442938953</v>
      </c>
      <c r="M1446" s="8">
        <v>26.582489211052554</v>
      </c>
      <c r="N1446" s="10">
        <v>1.7469415702285243</v>
      </c>
      <c r="O1446" s="10" t="s">
        <v>2478</v>
      </c>
      <c r="P1446" s="14">
        <v>38.57290240286823</v>
      </c>
      <c r="Q1446" s="45">
        <v>3</v>
      </c>
      <c r="R1446" s="7">
        <v>3.5033591582283101</v>
      </c>
      <c r="S1446" s="7"/>
      <c r="T1446" s="7"/>
      <c r="U1446" s="35">
        <v>21161.856530121095</v>
      </c>
    </row>
    <row r="1447" spans="1:21">
      <c r="A1447">
        <v>63</v>
      </c>
      <c r="B1447" t="s">
        <v>149</v>
      </c>
      <c r="C1447" t="s">
        <v>335</v>
      </c>
      <c r="D1447">
        <v>7</v>
      </c>
      <c r="E1447" s="6">
        <v>7956.3819999999996</v>
      </c>
      <c r="F1447">
        <v>2012</v>
      </c>
      <c r="G1447" s="6">
        <v>68.483999999999995</v>
      </c>
      <c r="H1447" s="6">
        <v>4.4965715408325195</v>
      </c>
      <c r="I1447" s="7">
        <v>1.49867963790894</v>
      </c>
      <c r="J1447" s="8">
        <v>8.3810380158295796</v>
      </c>
      <c r="K1447" s="9">
        <v>49.664376550860275</v>
      </c>
      <c r="L1447" s="8">
        <v>27.149768814048969</v>
      </c>
      <c r="M1447" s="8">
        <v>15.572148043602596</v>
      </c>
      <c r="N1447" s="10">
        <v>1.7434825778709915</v>
      </c>
      <c r="O1447" s="10" t="s">
        <v>2479</v>
      </c>
      <c r="P1447" s="14">
        <v>38.496526995188212</v>
      </c>
      <c r="Q1447" s="45">
        <v>1</v>
      </c>
      <c r="R1447" s="7">
        <v>3.5033591582283101</v>
      </c>
      <c r="S1447" s="7"/>
      <c r="T1447" s="7"/>
      <c r="U1447" s="35">
        <v>2610.1459482662826</v>
      </c>
    </row>
    <row r="1448" spans="1:21">
      <c r="A1448">
        <v>64</v>
      </c>
      <c r="B1448" t="s">
        <v>85</v>
      </c>
      <c r="C1448" t="s">
        <v>271</v>
      </c>
      <c r="D1448">
        <v>8</v>
      </c>
      <c r="E1448" s="6">
        <v>127853.68799999999</v>
      </c>
      <c r="F1448">
        <v>2012</v>
      </c>
      <c r="G1448" s="6">
        <v>83.174999999999997</v>
      </c>
      <c r="H1448" s="6">
        <v>5.9682164192199707</v>
      </c>
      <c r="I1448" s="7">
        <v>14.074125289916999</v>
      </c>
      <c r="J1448" s="8">
        <v>9.8526828942170308</v>
      </c>
      <c r="K1448" s="9">
        <v>70.909655224348796</v>
      </c>
      <c r="L1448" s="8">
        <v>48.395047487537489</v>
      </c>
      <c r="M1448" s="8">
        <v>28.147593695610656</v>
      </c>
      <c r="N1448" s="10">
        <v>1.7193316064912585</v>
      </c>
      <c r="O1448" s="10" t="s">
        <v>2480</v>
      </c>
      <c r="P1448" s="14">
        <v>37.963267567488494</v>
      </c>
      <c r="Q1448" s="45">
        <v>3</v>
      </c>
      <c r="R1448" s="7">
        <v>3.5033591582283101</v>
      </c>
      <c r="S1448" s="7"/>
      <c r="T1448" s="7"/>
      <c r="U1448" s="35">
        <v>38735.896349425202</v>
      </c>
    </row>
    <row r="1449" spans="1:21">
      <c r="A1449">
        <v>65</v>
      </c>
      <c r="B1449" t="s">
        <v>139</v>
      </c>
      <c r="C1449" t="s">
        <v>325</v>
      </c>
      <c r="D1449">
        <v>7</v>
      </c>
      <c r="E1449" s="6">
        <v>5409.2830000000004</v>
      </c>
      <c r="F1449">
        <v>2012</v>
      </c>
      <c r="G1449" s="6">
        <v>76.174999999999997</v>
      </c>
      <c r="H1449" s="6">
        <v>5.9110593795776367</v>
      </c>
      <c r="I1449" s="7">
        <v>10.5360469818115</v>
      </c>
      <c r="J1449" s="8">
        <v>9.7955258545746968</v>
      </c>
      <c r="K1449" s="9">
        <v>64.565166748793843</v>
      </c>
      <c r="L1449" s="8">
        <v>42.050559011982536</v>
      </c>
      <c r="M1449" s="8">
        <v>24.609515387505155</v>
      </c>
      <c r="N1449" s="10">
        <v>1.7087113805309884</v>
      </c>
      <c r="O1449" s="10" t="s">
        <v>2481</v>
      </c>
      <c r="P1449" s="14">
        <v>37.72877034878168</v>
      </c>
      <c r="Q1449" s="45">
        <v>3</v>
      </c>
      <c r="R1449" s="7">
        <v>3.5033591582283101</v>
      </c>
      <c r="S1449" s="7"/>
      <c r="T1449" s="7"/>
      <c r="U1449" s="35">
        <v>26582.54151680557</v>
      </c>
    </row>
    <row r="1450" spans="1:21">
      <c r="A1450">
        <v>66</v>
      </c>
      <c r="B1450" t="s">
        <v>45</v>
      </c>
      <c r="C1450" t="s">
        <v>231</v>
      </c>
      <c r="D1450">
        <v>8</v>
      </c>
      <c r="E1450" s="6">
        <v>1366560.818</v>
      </c>
      <c r="F1450">
        <v>2012</v>
      </c>
      <c r="G1450" s="6">
        <v>76.191999999999993</v>
      </c>
      <c r="H1450" s="6">
        <v>5.0949172973632813</v>
      </c>
      <c r="I1450" s="7">
        <v>7.4223670959472701</v>
      </c>
      <c r="J1450" s="8">
        <v>8.9793837723603414</v>
      </c>
      <c r="K1450" s="9">
        <v>59.198944842781536</v>
      </c>
      <c r="L1450" s="8">
        <v>36.684337105970229</v>
      </c>
      <c r="M1450" s="8">
        <v>21.495835501640926</v>
      </c>
      <c r="N1450" s="10">
        <v>1.7065787977010645</v>
      </c>
      <c r="O1450" s="10" t="s">
        <v>2482</v>
      </c>
      <c r="P1450" s="14">
        <v>37.681682391882283</v>
      </c>
      <c r="Q1450" s="45">
        <v>3</v>
      </c>
      <c r="R1450" s="7">
        <v>3.5033591582283101</v>
      </c>
      <c r="S1450" s="7"/>
      <c r="T1450" s="7"/>
      <c r="U1450" s="35">
        <v>10370.726571679093</v>
      </c>
    </row>
    <row r="1451" spans="1:21">
      <c r="A1451">
        <v>67</v>
      </c>
      <c r="B1451" t="s">
        <v>93</v>
      </c>
      <c r="C1451" t="s">
        <v>279</v>
      </c>
      <c r="D1451">
        <v>4</v>
      </c>
      <c r="E1451" s="6">
        <v>5178.3370000000004</v>
      </c>
      <c r="F1451">
        <v>2012</v>
      </c>
      <c r="G1451" s="6">
        <v>78.628</v>
      </c>
      <c r="H1451" s="6">
        <v>4.5725669860839844</v>
      </c>
      <c r="I1451" s="7">
        <v>6.58853960037231</v>
      </c>
      <c r="J1451" s="8">
        <v>8.4570334610810445</v>
      </c>
      <c r="K1451" s="9">
        <v>57.537811189828275</v>
      </c>
      <c r="L1451" s="8">
        <v>35.023203453016968</v>
      </c>
      <c r="M1451" s="8">
        <v>20.662008006065967</v>
      </c>
      <c r="N1451" s="10">
        <v>1.6950532321318834</v>
      </c>
      <c r="O1451" s="10" t="s">
        <v>2483</v>
      </c>
      <c r="P1451" s="14">
        <v>37.427195050454074</v>
      </c>
      <c r="Q1451" s="45">
        <v>2</v>
      </c>
      <c r="R1451" s="7">
        <v>3.5033591582283101</v>
      </c>
      <c r="S1451" s="7"/>
      <c r="T1451" s="7"/>
      <c r="U1451" s="35">
        <v>19179.517533529623</v>
      </c>
    </row>
    <row r="1452" spans="1:21">
      <c r="A1452">
        <v>68</v>
      </c>
      <c r="B1452" t="s">
        <v>22</v>
      </c>
      <c r="C1452" t="s">
        <v>208</v>
      </c>
      <c r="D1452">
        <v>7</v>
      </c>
      <c r="E1452" s="6">
        <v>2914.4209999999998</v>
      </c>
      <c r="F1452">
        <v>2012</v>
      </c>
      <c r="G1452" s="6">
        <v>73.453999999999994</v>
      </c>
      <c r="H1452" s="6">
        <v>4.3197116851806641</v>
      </c>
      <c r="I1452" s="7">
        <v>3.4892740249633798</v>
      </c>
      <c r="J1452" s="8">
        <v>8.2041781601777242</v>
      </c>
      <c r="K1452" s="9">
        <v>52.144510189114349</v>
      </c>
      <c r="L1452" s="8">
        <v>29.629902452303043</v>
      </c>
      <c r="M1452" s="8">
        <v>17.562742430657035</v>
      </c>
      <c r="N1452" s="10">
        <v>1.6870885950352439</v>
      </c>
      <c r="O1452" s="10" t="s">
        <v>2484</v>
      </c>
      <c r="P1452" s="14">
        <v>37.251333891364041</v>
      </c>
      <c r="Q1452" s="45">
        <v>1</v>
      </c>
      <c r="R1452" s="7">
        <v>3.5033591582283101</v>
      </c>
      <c r="S1452" s="7"/>
      <c r="T1452" s="7"/>
      <c r="U1452" s="35">
        <v>10289.975631267072</v>
      </c>
    </row>
    <row r="1453" spans="1:21">
      <c r="A1453">
        <v>69</v>
      </c>
      <c r="B1453" t="s">
        <v>33</v>
      </c>
      <c r="C1453" t="s">
        <v>219</v>
      </c>
      <c r="D1453">
        <v>7</v>
      </c>
      <c r="E1453" s="6">
        <v>3674.3739999999998</v>
      </c>
      <c r="F1453">
        <v>2012</v>
      </c>
      <c r="G1453" s="6">
        <v>77.191000000000003</v>
      </c>
      <c r="H1453" s="6">
        <v>4.7731447219848633</v>
      </c>
      <c r="I1453" s="7">
        <v>6.9366836547851598</v>
      </c>
      <c r="J1453" s="8">
        <v>8.6576111969819234</v>
      </c>
      <c r="K1453" s="9">
        <v>57.825953722608887</v>
      </c>
      <c r="L1453" s="8">
        <v>35.31134598579758</v>
      </c>
      <c r="M1453" s="8">
        <v>21.010152060478816</v>
      </c>
      <c r="N1453" s="10">
        <v>1.6806801723353564</v>
      </c>
      <c r="O1453" s="10" t="s">
        <v>2485</v>
      </c>
      <c r="P1453" s="14">
        <v>37.109834331463624</v>
      </c>
      <c r="Q1453" s="45">
        <v>2</v>
      </c>
      <c r="R1453" s="7">
        <v>3.5033591582283101</v>
      </c>
      <c r="S1453" s="7"/>
      <c r="T1453" s="7"/>
      <c r="U1453" s="35">
        <v>11046.126476307896</v>
      </c>
    </row>
    <row r="1454" spans="1:21">
      <c r="A1454">
        <v>70</v>
      </c>
      <c r="B1454" t="s">
        <v>97</v>
      </c>
      <c r="C1454" t="s">
        <v>283</v>
      </c>
      <c r="D1454">
        <v>7</v>
      </c>
      <c r="E1454" s="6">
        <v>3063.3409999999999</v>
      </c>
      <c r="F1454">
        <v>2012</v>
      </c>
      <c r="G1454" s="6">
        <v>74.203000000000003</v>
      </c>
      <c r="H1454" s="6">
        <v>5.7710371017456055</v>
      </c>
      <c r="I1454" s="7">
        <v>9.5618925094604492</v>
      </c>
      <c r="J1454" s="8">
        <v>9.6555035767426656</v>
      </c>
      <c r="K1454" s="9">
        <v>61.994684179831111</v>
      </c>
      <c r="L1454" s="8">
        <v>39.480076443019804</v>
      </c>
      <c r="M1454" s="8">
        <v>23.635360915154106</v>
      </c>
      <c r="N1454" s="10">
        <v>1.6703817887420818</v>
      </c>
      <c r="O1454" s="10" t="s">
        <v>2486</v>
      </c>
      <c r="P1454" s="14">
        <v>36.882443471906299</v>
      </c>
      <c r="Q1454" s="45">
        <v>3</v>
      </c>
      <c r="R1454" s="7">
        <v>3.5033591582283101</v>
      </c>
      <c r="S1454" s="7"/>
      <c r="T1454" s="7"/>
      <c r="U1454" s="35">
        <v>27330.895948385758</v>
      </c>
    </row>
    <row r="1455" spans="1:21">
      <c r="A1455">
        <v>71</v>
      </c>
      <c r="B1455" t="s">
        <v>91</v>
      </c>
      <c r="C1455" t="s">
        <v>277</v>
      </c>
      <c r="D1455">
        <v>8</v>
      </c>
      <c r="E1455" s="6">
        <v>6508.8029999999999</v>
      </c>
      <c r="F1455">
        <v>2012</v>
      </c>
      <c r="G1455" s="6">
        <v>65.355000000000004</v>
      </c>
      <c r="H1455" s="6">
        <v>4.8760848045349121</v>
      </c>
      <c r="I1455" s="7">
        <v>2.1574976444244398</v>
      </c>
      <c r="J1455" s="8">
        <v>8.7605512795319722</v>
      </c>
      <c r="K1455" s="9">
        <v>49.54140441425772</v>
      </c>
      <c r="L1455" s="8">
        <v>27.026796677446413</v>
      </c>
      <c r="M1455" s="8">
        <v>16.230966050118095</v>
      </c>
      <c r="N1455" s="10">
        <v>1.6651378971524475</v>
      </c>
      <c r="O1455" s="10" t="s">
        <v>2487</v>
      </c>
      <c r="P1455" s="14">
        <v>36.766657047251172</v>
      </c>
      <c r="Q1455" s="45">
        <v>1</v>
      </c>
      <c r="R1455" s="7">
        <v>3.5033591582283101</v>
      </c>
      <c r="S1455" s="7"/>
      <c r="T1455" s="7"/>
      <c r="U1455" s="35">
        <v>5434.8346857356228</v>
      </c>
    </row>
    <row r="1456" spans="1:21">
      <c r="A1456">
        <v>72</v>
      </c>
      <c r="B1456" t="s">
        <v>69</v>
      </c>
      <c r="C1456" t="s">
        <v>255</v>
      </c>
      <c r="D1456">
        <v>3</v>
      </c>
      <c r="E1456" s="6">
        <v>10963.635</v>
      </c>
      <c r="F1456">
        <v>2012</v>
      </c>
      <c r="G1456" s="6">
        <v>80.340999999999994</v>
      </c>
      <c r="H1456" s="6">
        <v>5.0963540077209473</v>
      </c>
      <c r="I1456" s="7">
        <v>9.9270792007446307</v>
      </c>
      <c r="J1456" s="8">
        <v>8.9808204827180074</v>
      </c>
      <c r="K1456" s="9">
        <v>62.432583588106809</v>
      </c>
      <c r="L1456" s="8">
        <v>39.917975851295502</v>
      </c>
      <c r="M1456" s="8">
        <v>24.000547606438289</v>
      </c>
      <c r="N1456" s="10">
        <v>1.6632110444258059</v>
      </c>
      <c r="O1456" s="10" t="s">
        <v>2488</v>
      </c>
      <c r="P1456" s="14">
        <v>36.724111661969779</v>
      </c>
      <c r="Q1456" s="45">
        <v>3</v>
      </c>
      <c r="R1456" s="7">
        <v>3.5033591582283101</v>
      </c>
      <c r="S1456" s="7"/>
      <c r="T1456" s="7"/>
      <c r="U1456" s="35">
        <v>28322.573058136841</v>
      </c>
    </row>
    <row r="1457" spans="1:21">
      <c r="A1457">
        <v>73</v>
      </c>
      <c r="B1457" t="s">
        <v>53</v>
      </c>
      <c r="C1457" t="s">
        <v>239</v>
      </c>
      <c r="D1457">
        <v>3</v>
      </c>
      <c r="E1457" s="6">
        <v>1156.556</v>
      </c>
      <c r="F1457">
        <v>2012</v>
      </c>
      <c r="G1457" s="6">
        <v>80.108999999999995</v>
      </c>
      <c r="H1457" s="6">
        <v>6.1805071830749512</v>
      </c>
      <c r="I1457" s="7">
        <v>14.522070884704601</v>
      </c>
      <c r="J1457" s="8">
        <v>10.064973658072011</v>
      </c>
      <c r="K1457" s="9">
        <v>69.767315397368066</v>
      </c>
      <c r="L1457" s="8">
        <v>47.252707660556759</v>
      </c>
      <c r="M1457" s="8">
        <v>28.595539290398257</v>
      </c>
      <c r="N1457" s="10">
        <v>1.6524503063463174</v>
      </c>
      <c r="O1457" s="10" t="s">
        <v>2489</v>
      </c>
      <c r="P1457" s="14">
        <v>36.486511900880664</v>
      </c>
      <c r="Q1457" s="45">
        <v>3</v>
      </c>
      <c r="R1457" s="7">
        <v>3.5033591582283101</v>
      </c>
      <c r="S1457" s="7"/>
      <c r="T1457" s="7"/>
      <c r="U1457" s="35">
        <v>35742.66796875</v>
      </c>
    </row>
    <row r="1458" spans="1:21">
      <c r="A1458">
        <v>74</v>
      </c>
      <c r="B1458" t="s">
        <v>68</v>
      </c>
      <c r="C1458" t="s">
        <v>254</v>
      </c>
      <c r="D1458">
        <v>5</v>
      </c>
      <c r="E1458" s="6">
        <v>26858.761999999999</v>
      </c>
      <c r="F1458">
        <v>2012</v>
      </c>
      <c r="G1458" s="6">
        <v>62.081000000000003</v>
      </c>
      <c r="H1458" s="6">
        <v>5.0572619438171387</v>
      </c>
      <c r="I1458" s="7">
        <v>1.3914338350296001</v>
      </c>
      <c r="J1458" s="8">
        <v>8.9417284188141988</v>
      </c>
      <c r="K1458" s="9">
        <v>48.032836944480891</v>
      </c>
      <c r="L1458" s="8">
        <v>25.518229207669584</v>
      </c>
      <c r="M1458" s="8">
        <v>15.464902240723257</v>
      </c>
      <c r="N1458" s="10">
        <v>1.6500737483146326</v>
      </c>
      <c r="O1458" s="10" t="s">
        <v>2490</v>
      </c>
      <c r="P1458" s="14">
        <v>36.434036911119598</v>
      </c>
      <c r="Q1458" s="45">
        <v>1</v>
      </c>
      <c r="R1458" s="7">
        <v>3.5033591582283101</v>
      </c>
      <c r="S1458" s="7"/>
      <c r="T1458" s="7"/>
      <c r="U1458" s="35">
        <v>4402.5459524891703</v>
      </c>
    </row>
    <row r="1459" spans="1:21">
      <c r="A1459">
        <v>75</v>
      </c>
      <c r="B1459" s="12" t="s">
        <v>142</v>
      </c>
      <c r="C1459" t="s">
        <v>328</v>
      </c>
      <c r="D1459">
        <v>8</v>
      </c>
      <c r="E1459" s="6">
        <v>49634.184999999998</v>
      </c>
      <c r="F1459">
        <v>2012</v>
      </c>
      <c r="G1459" s="6">
        <v>81.346999999999994</v>
      </c>
      <c r="H1459" s="6">
        <v>6.0032868385314941</v>
      </c>
      <c r="I1459" s="7">
        <v>14.574786186218301</v>
      </c>
      <c r="J1459" s="8">
        <v>9.8877533135285542</v>
      </c>
      <c r="K1459" s="9">
        <v>69.598074221885696</v>
      </c>
      <c r="L1459" s="8">
        <v>47.083466485074389</v>
      </c>
      <c r="M1459" s="8">
        <v>28.648254591911957</v>
      </c>
      <c r="N1459" s="10">
        <v>1.6435020965768401</v>
      </c>
      <c r="O1459" s="10" t="s">
        <v>2491</v>
      </c>
      <c r="P1459" s="14">
        <v>36.288933213647702</v>
      </c>
      <c r="Q1459" s="45">
        <v>3</v>
      </c>
      <c r="R1459" s="7">
        <v>3.5033591582283101</v>
      </c>
      <c r="S1459" s="7"/>
      <c r="T1459" s="7"/>
      <c r="U1459" s="35">
        <v>36049.193487353863</v>
      </c>
    </row>
    <row r="1460" spans="1:21">
      <c r="A1460">
        <v>76</v>
      </c>
      <c r="B1460" t="s">
        <v>114</v>
      </c>
      <c r="C1460" t="s">
        <v>300</v>
      </c>
      <c r="D1460">
        <v>6</v>
      </c>
      <c r="E1460" s="6">
        <v>27330.694</v>
      </c>
      <c r="F1460">
        <v>2012</v>
      </c>
      <c r="G1460" s="6">
        <v>67.47</v>
      </c>
      <c r="H1460" s="6">
        <v>4.2332448959350586</v>
      </c>
      <c r="I1460" s="7">
        <v>1.2630957365036</v>
      </c>
      <c r="J1460" s="8">
        <v>8.1177113709321187</v>
      </c>
      <c r="K1460" s="9">
        <v>47.39170949867777</v>
      </c>
      <c r="L1460" s="8">
        <v>24.877101761866463</v>
      </c>
      <c r="M1460" s="8">
        <v>15.336564142197256</v>
      </c>
      <c r="N1460" s="10">
        <v>1.6220779003179224</v>
      </c>
      <c r="O1460" s="10" t="s">
        <v>2492</v>
      </c>
      <c r="P1460" s="14">
        <v>35.815881655748704</v>
      </c>
      <c r="Q1460" s="45">
        <v>1</v>
      </c>
      <c r="R1460" s="7">
        <v>3.5033591582283101</v>
      </c>
      <c r="S1460" s="7"/>
      <c r="T1460" s="7"/>
      <c r="U1460" s="35">
        <v>2886.0975223231653</v>
      </c>
    </row>
    <row r="1461" spans="1:21">
      <c r="A1461">
        <v>77</v>
      </c>
      <c r="B1461" t="s">
        <v>41</v>
      </c>
      <c r="C1461" t="s">
        <v>227</v>
      </c>
      <c r="D1461">
        <v>2</v>
      </c>
      <c r="E1461" s="6">
        <v>34691.877999999997</v>
      </c>
      <c r="F1461">
        <v>2012</v>
      </c>
      <c r="G1461" s="6">
        <v>81.721999999999994</v>
      </c>
      <c r="H1461" s="6">
        <v>7.4151444435119629</v>
      </c>
      <c r="I1461" s="7">
        <v>21.315284729003899</v>
      </c>
      <c r="J1461" s="8">
        <v>11.299610918509023</v>
      </c>
      <c r="K1461" s="9">
        <v>79.902530786525602</v>
      </c>
      <c r="L1461" s="8">
        <v>57.387923049714296</v>
      </c>
      <c r="M1461" s="8">
        <v>35.388753134697552</v>
      </c>
      <c r="N1461" s="10">
        <v>1.6216429788097635</v>
      </c>
      <c r="O1461" s="10" t="s">
        <v>2493</v>
      </c>
      <c r="P1461" s="14">
        <v>35.806278481164611</v>
      </c>
      <c r="Q1461" s="45">
        <v>3</v>
      </c>
      <c r="R1461" s="7">
        <v>3.5033591582283101</v>
      </c>
      <c r="S1461" s="7"/>
      <c r="T1461" s="7"/>
      <c r="U1461" s="35">
        <v>46126.513885900211</v>
      </c>
    </row>
    <row r="1462" spans="1:21">
      <c r="A1462">
        <v>78</v>
      </c>
      <c r="B1462" t="s">
        <v>103</v>
      </c>
      <c r="C1462" t="s">
        <v>289</v>
      </c>
      <c r="D1462">
        <v>3</v>
      </c>
      <c r="E1462" s="6">
        <v>429.90699999999998</v>
      </c>
      <c r="F1462">
        <v>2012</v>
      </c>
      <c r="G1462" s="6">
        <v>81.391000000000005</v>
      </c>
      <c r="H1462" s="6">
        <v>5.9628720283508301</v>
      </c>
      <c r="I1462" s="7">
        <v>14.8140363693237</v>
      </c>
      <c r="J1462" s="8">
        <v>9.8473385033478902</v>
      </c>
      <c r="K1462" s="9">
        <v>69.351093040086155</v>
      </c>
      <c r="L1462" s="8">
        <v>46.836485303274848</v>
      </c>
      <c r="M1462" s="8">
        <v>28.887504775017355</v>
      </c>
      <c r="N1462" s="10">
        <v>1.6213406338847316</v>
      </c>
      <c r="O1462" s="10" t="s">
        <v>2494</v>
      </c>
      <c r="P1462" s="14">
        <v>35.799602630361122</v>
      </c>
      <c r="Q1462" s="45">
        <v>3</v>
      </c>
      <c r="R1462" s="7">
        <v>3.5033591582283101</v>
      </c>
      <c r="S1462" s="7"/>
      <c r="T1462" s="7"/>
      <c r="U1462" s="35">
        <v>33973.590045133336</v>
      </c>
    </row>
    <row r="1463" spans="1:21">
      <c r="A1463">
        <v>79</v>
      </c>
      <c r="B1463" t="s">
        <v>29</v>
      </c>
      <c r="C1463" t="s">
        <v>215</v>
      </c>
      <c r="D1463">
        <v>3</v>
      </c>
      <c r="E1463" s="6">
        <v>11031.138999999999</v>
      </c>
      <c r="F1463">
        <v>2012</v>
      </c>
      <c r="G1463" s="6">
        <v>80.260999999999996</v>
      </c>
      <c r="H1463" s="6">
        <v>6.935122013092041</v>
      </c>
      <c r="I1463" s="7">
        <v>18.5923366546631</v>
      </c>
      <c r="J1463" s="8">
        <v>10.819588488089101</v>
      </c>
      <c r="K1463" s="9">
        <v>75.140376782208918</v>
      </c>
      <c r="L1463" s="8">
        <v>52.625769045397611</v>
      </c>
      <c r="M1463" s="8">
        <v>32.66580506035676</v>
      </c>
      <c r="N1463" s="10">
        <v>1.6110354221535557</v>
      </c>
      <c r="O1463" s="10" t="s">
        <v>2495</v>
      </c>
      <c r="P1463" s="14">
        <v>35.572061003828331</v>
      </c>
      <c r="Q1463" s="45">
        <v>3</v>
      </c>
      <c r="R1463" s="7">
        <v>3.5033591582283101</v>
      </c>
      <c r="S1463" s="7"/>
      <c r="T1463" s="7"/>
      <c r="U1463" s="35">
        <v>48210.924657801414</v>
      </c>
    </row>
    <row r="1464" spans="1:21">
      <c r="A1464">
        <v>80</v>
      </c>
      <c r="B1464" t="s">
        <v>145</v>
      </c>
      <c r="C1464" t="s">
        <v>331</v>
      </c>
      <c r="D1464">
        <v>5</v>
      </c>
      <c r="E1464" s="6">
        <v>35159.792000000001</v>
      </c>
      <c r="F1464">
        <v>2012</v>
      </c>
      <c r="G1464" s="6">
        <v>63.792000000000002</v>
      </c>
      <c r="H1464" s="6">
        <v>4.550499439239502</v>
      </c>
      <c r="I1464" s="7">
        <v>0.89294928312301602</v>
      </c>
      <c r="J1464" s="8">
        <v>8.4349659142365621</v>
      </c>
      <c r="K1464" s="9">
        <v>46.55942509515711</v>
      </c>
      <c r="L1464" s="8">
        <v>24.044817358345803</v>
      </c>
      <c r="M1464" s="8">
        <v>14.966417688816673</v>
      </c>
      <c r="N1464" s="10">
        <v>1.6065846789985532</v>
      </c>
      <c r="O1464" s="10" t="s">
        <v>2496</v>
      </c>
      <c r="P1464" s="14">
        <v>35.473787492988649</v>
      </c>
      <c r="Q1464" s="45">
        <v>1</v>
      </c>
      <c r="R1464" s="7">
        <v>3.5033591582283101</v>
      </c>
      <c r="S1464" s="7"/>
      <c r="T1464" s="7"/>
      <c r="U1464" s="35">
        <v>4711.0595703125</v>
      </c>
    </row>
    <row r="1465" spans="1:21">
      <c r="A1465">
        <v>81</v>
      </c>
      <c r="B1465" t="s">
        <v>120</v>
      </c>
      <c r="C1465" t="s">
        <v>306</v>
      </c>
      <c r="D1465">
        <v>7</v>
      </c>
      <c r="E1465" s="6">
        <v>2099.4780000000001</v>
      </c>
      <c r="F1465">
        <v>2012</v>
      </c>
      <c r="G1465" s="6">
        <v>75.14</v>
      </c>
      <c r="H1465" s="6">
        <v>4.6396474838256836</v>
      </c>
      <c r="I1465" s="7">
        <v>6.4528574943542498</v>
      </c>
      <c r="J1465" s="8">
        <v>8.5241139588227437</v>
      </c>
      <c r="K1465" s="9">
        <v>55.421528179196315</v>
      </c>
      <c r="L1465" s="8">
        <v>32.906920442385008</v>
      </c>
      <c r="M1465" s="8">
        <v>20.526325900047908</v>
      </c>
      <c r="N1465" s="10">
        <v>1.6031568729164631</v>
      </c>
      <c r="O1465" s="10" t="s">
        <v>2497</v>
      </c>
      <c r="P1465" s="14">
        <v>35.398100685991942</v>
      </c>
      <c r="Q1465" s="45">
        <v>2</v>
      </c>
      <c r="R1465" s="7">
        <v>3.5033591582283101</v>
      </c>
      <c r="S1465" s="7"/>
      <c r="T1465" s="7"/>
      <c r="U1465" s="35">
        <v>13727.80659938544</v>
      </c>
    </row>
    <row r="1466" spans="1:21">
      <c r="A1466">
        <v>82</v>
      </c>
      <c r="B1466" t="s">
        <v>62</v>
      </c>
      <c r="C1466" t="s">
        <v>248</v>
      </c>
      <c r="D1466">
        <v>5</v>
      </c>
      <c r="E1466" s="6">
        <v>94451.28</v>
      </c>
      <c r="F1466">
        <v>2012</v>
      </c>
      <c r="G1466" s="6">
        <v>61.542999999999999</v>
      </c>
      <c r="H1466" s="6">
        <v>4.5611686706542969</v>
      </c>
      <c r="I1466" s="7">
        <v>0.161508768796921</v>
      </c>
      <c r="J1466" s="8">
        <v>8.445635145651357</v>
      </c>
      <c r="K1466" s="9">
        <v>44.974778941570953</v>
      </c>
      <c r="L1466" s="8">
        <v>22.460171204759646</v>
      </c>
      <c r="M1466" s="8">
        <v>14.234977174490577</v>
      </c>
      <c r="N1466" s="10">
        <v>1.5778157512615345</v>
      </c>
      <c r="O1466" s="10" t="s">
        <v>2498</v>
      </c>
      <c r="P1466" s="14">
        <v>34.838562445541854</v>
      </c>
      <c r="Q1466" s="45">
        <v>1</v>
      </c>
      <c r="R1466" s="7">
        <v>3.5033591582283101</v>
      </c>
      <c r="S1466" s="7"/>
      <c r="T1466" s="7"/>
      <c r="U1466" s="35">
        <v>1411.1359288617671</v>
      </c>
    </row>
    <row r="1467" spans="1:21">
      <c r="A1467">
        <v>83</v>
      </c>
      <c r="B1467" t="s">
        <v>25</v>
      </c>
      <c r="C1467" t="s">
        <v>211</v>
      </c>
      <c r="D1467">
        <v>7</v>
      </c>
      <c r="E1467" s="6">
        <v>9485.5759999999991</v>
      </c>
      <c r="F1467">
        <v>2012</v>
      </c>
      <c r="G1467" s="6">
        <v>70.36</v>
      </c>
      <c r="H1467" s="6">
        <v>4.9107718467712402</v>
      </c>
      <c r="I1467" s="7">
        <v>5.9152054786682102</v>
      </c>
      <c r="J1467" s="8">
        <v>8.7952383217683003</v>
      </c>
      <c r="K1467" s="9">
        <v>53.546550865109246</v>
      </c>
      <c r="L1467" s="8">
        <v>31.031943128297939</v>
      </c>
      <c r="M1467" s="8">
        <v>19.988673884361866</v>
      </c>
      <c r="N1467" s="10">
        <v>1.5524763327384001</v>
      </c>
      <c r="O1467" s="10" t="s">
        <v>2499</v>
      </c>
      <c r="P1467" s="14">
        <v>34.279061810663478</v>
      </c>
      <c r="Q1467" s="45">
        <v>2</v>
      </c>
      <c r="R1467" s="7">
        <v>3.5033591582283101</v>
      </c>
      <c r="S1467" s="7"/>
      <c r="T1467" s="7"/>
      <c r="U1467" s="35">
        <v>14027.46879025399</v>
      </c>
    </row>
    <row r="1468" spans="1:21">
      <c r="A1468">
        <v>84</v>
      </c>
      <c r="B1468" t="s">
        <v>92</v>
      </c>
      <c r="C1468" t="s">
        <v>278</v>
      </c>
      <c r="D1468">
        <v>7</v>
      </c>
      <c r="E1468" s="6">
        <v>2053.636</v>
      </c>
      <c r="F1468">
        <v>2012</v>
      </c>
      <c r="G1468" s="6">
        <v>73.745000000000005</v>
      </c>
      <c r="H1468" s="6">
        <v>5.1250252723693848</v>
      </c>
      <c r="I1468" s="7">
        <v>8.5501899719238299</v>
      </c>
      <c r="J1468" s="8">
        <v>9.0094917473664449</v>
      </c>
      <c r="K1468" s="9">
        <v>57.489817582522811</v>
      </c>
      <c r="L1468" s="8">
        <v>34.975209845711504</v>
      </c>
      <c r="M1468" s="8">
        <v>22.623658377617488</v>
      </c>
      <c r="N1468" s="10">
        <v>1.5459573010664762</v>
      </c>
      <c r="O1468" s="10" t="s">
        <v>2500</v>
      </c>
      <c r="P1468" s="14">
        <v>34.135119977274378</v>
      </c>
      <c r="Q1468" s="45">
        <v>3</v>
      </c>
      <c r="R1468" s="7">
        <v>3.5033591582283101</v>
      </c>
      <c r="S1468" s="7"/>
      <c r="T1468" s="7"/>
      <c r="U1468" s="35">
        <v>23970.452510636376</v>
      </c>
    </row>
    <row r="1469" spans="1:21">
      <c r="A1469">
        <v>85</v>
      </c>
      <c r="B1469" t="s">
        <v>104</v>
      </c>
      <c r="C1469" t="s">
        <v>290</v>
      </c>
      <c r="D1469">
        <v>5</v>
      </c>
      <c r="E1469" s="6">
        <v>3636.1129999999998</v>
      </c>
      <c r="F1469">
        <v>2012</v>
      </c>
      <c r="G1469" s="6">
        <v>63.578000000000003</v>
      </c>
      <c r="H1469" s="6">
        <v>4.6732039451599121</v>
      </c>
      <c r="I1469" s="7">
        <v>1.81897485256195</v>
      </c>
      <c r="J1469" s="8">
        <v>8.5576704201569722</v>
      </c>
      <c r="K1469" s="9">
        <v>47.078268062093692</v>
      </c>
      <c r="L1469" s="8">
        <v>24.563660325282385</v>
      </c>
      <c r="M1469" s="8">
        <v>15.892443258255607</v>
      </c>
      <c r="N1469" s="10">
        <v>1.5456188784894582</v>
      </c>
      <c r="O1469" s="10" t="s">
        <v>2501</v>
      </c>
      <c r="P1469" s="14">
        <v>34.127647522982421</v>
      </c>
      <c r="Q1469" s="45">
        <v>1</v>
      </c>
      <c r="R1469" s="7">
        <v>3.5033591582283101</v>
      </c>
      <c r="S1469" s="7"/>
      <c r="T1469" s="7"/>
      <c r="U1469" s="35">
        <v>4885.6921782966383</v>
      </c>
    </row>
    <row r="1470" spans="1:21">
      <c r="A1470">
        <v>86</v>
      </c>
      <c r="B1470" t="s">
        <v>109</v>
      </c>
      <c r="C1470" t="s">
        <v>295</v>
      </c>
      <c r="D1470">
        <v>7</v>
      </c>
      <c r="E1470" s="6">
        <v>633.05100000000004</v>
      </c>
      <c r="F1470">
        <v>2012</v>
      </c>
      <c r="G1470" s="6">
        <v>76.326999999999998</v>
      </c>
      <c r="H1470" s="6">
        <v>5.218724250793457</v>
      </c>
      <c r="I1470" s="7">
        <v>10.3865098953247</v>
      </c>
      <c r="J1470" s="8">
        <v>9.1031907257905171</v>
      </c>
      <c r="K1470" s="9">
        <v>60.121511946740192</v>
      </c>
      <c r="L1470" s="8">
        <v>37.606904209928885</v>
      </c>
      <c r="M1470" s="8">
        <v>24.459978301018356</v>
      </c>
      <c r="N1470" s="10">
        <v>1.5374872269761244</v>
      </c>
      <c r="O1470" s="10" t="s">
        <v>2502</v>
      </c>
      <c r="P1470" s="14">
        <v>33.948098644220025</v>
      </c>
      <c r="Q1470" s="45">
        <v>3</v>
      </c>
      <c r="R1470" s="7">
        <v>3.5033591582283101</v>
      </c>
      <c r="S1470" s="7"/>
      <c r="T1470" s="7"/>
      <c r="U1470" s="35">
        <v>16802.407425699188</v>
      </c>
    </row>
    <row r="1471" spans="1:21">
      <c r="A1471">
        <v>87</v>
      </c>
      <c r="B1471" t="s">
        <v>75</v>
      </c>
      <c r="C1471" t="s">
        <v>261</v>
      </c>
      <c r="D1471">
        <v>7</v>
      </c>
      <c r="E1471" s="6">
        <v>9922.1270000000004</v>
      </c>
      <c r="F1471">
        <v>2012</v>
      </c>
      <c r="G1471" s="6">
        <v>75.180999999999997</v>
      </c>
      <c r="H1471" s="6">
        <v>4.6833581924438477</v>
      </c>
      <c r="I1471" s="7">
        <v>7.5585923194885298</v>
      </c>
      <c r="J1471" s="8">
        <v>8.5678246674409078</v>
      </c>
      <c r="K1471" s="9">
        <v>55.736119337155785</v>
      </c>
      <c r="L1471" s="8">
        <v>33.221511600344478</v>
      </c>
      <c r="M1471" s="8">
        <v>21.632060725182185</v>
      </c>
      <c r="N1471" s="10">
        <v>1.5357534366418846</v>
      </c>
      <c r="O1471" s="10" t="s">
        <v>2503</v>
      </c>
      <c r="P1471" s="14">
        <v>33.90981612436395</v>
      </c>
      <c r="Q1471" s="45">
        <v>3</v>
      </c>
      <c r="R1471" s="7">
        <v>3.5033591582283101</v>
      </c>
      <c r="S1471" s="7"/>
      <c r="T1471" s="7"/>
      <c r="U1471" s="35">
        <v>24816.345805692396</v>
      </c>
    </row>
    <row r="1472" spans="1:21">
      <c r="A1472">
        <v>88</v>
      </c>
      <c r="B1472" t="s">
        <v>66</v>
      </c>
      <c r="C1472" t="s">
        <v>252</v>
      </c>
      <c r="D1472">
        <v>7</v>
      </c>
      <c r="E1472" s="6">
        <v>3804.3560000000002</v>
      </c>
      <c r="F1472">
        <v>2012</v>
      </c>
      <c r="G1472" s="6">
        <v>72.412000000000006</v>
      </c>
      <c r="H1472" s="6">
        <v>4.2544455528259277</v>
      </c>
      <c r="I1472" s="7">
        <v>4.5090284347534197</v>
      </c>
      <c r="J1472" s="8">
        <v>8.1389120278229878</v>
      </c>
      <c r="K1472" s="9">
        <v>50.99586419277405</v>
      </c>
      <c r="L1472" s="8">
        <v>28.481256455962743</v>
      </c>
      <c r="M1472" s="8">
        <v>18.582496840447078</v>
      </c>
      <c r="N1472" s="10">
        <v>1.5326926569937471</v>
      </c>
      <c r="O1472" s="10" t="s">
        <v>2504</v>
      </c>
      <c r="P1472" s="14">
        <v>33.842233351902451</v>
      </c>
      <c r="Q1472" s="45">
        <v>2</v>
      </c>
      <c r="R1472" s="7">
        <v>3.5033591582283101</v>
      </c>
      <c r="S1472" s="7"/>
      <c r="T1472" s="7"/>
      <c r="U1472" s="35">
        <v>11295.75409130532</v>
      </c>
    </row>
    <row r="1473" spans="1:21">
      <c r="A1473">
        <v>89</v>
      </c>
      <c r="B1473" t="s">
        <v>167</v>
      </c>
      <c r="C1473" t="s">
        <v>353</v>
      </c>
      <c r="D1473">
        <v>4</v>
      </c>
      <c r="E1473" s="6">
        <v>26223.391</v>
      </c>
      <c r="F1473">
        <v>2012</v>
      </c>
      <c r="G1473" s="6">
        <v>67.343000000000004</v>
      </c>
      <c r="H1473" s="6">
        <v>4.060600757598877</v>
      </c>
      <c r="I1473" s="7">
        <v>1.4932746887207</v>
      </c>
      <c r="J1473" s="8">
        <v>7.9450672325959371</v>
      </c>
      <c r="K1473" s="9">
        <v>46.296493092806443</v>
      </c>
      <c r="L1473" s="8">
        <v>23.781885355995136</v>
      </c>
      <c r="M1473" s="8">
        <v>15.566743094414356</v>
      </c>
      <c r="N1473" s="10">
        <v>1.5277367405471303</v>
      </c>
      <c r="O1473" s="10" t="s">
        <v>2505</v>
      </c>
      <c r="P1473" s="14">
        <v>33.732805489706053</v>
      </c>
      <c r="Q1473" s="45">
        <v>1</v>
      </c>
      <c r="R1473" s="7">
        <v>3.5033591582283101</v>
      </c>
      <c r="S1473" s="7"/>
      <c r="T1473" s="7"/>
      <c r="U1473" s="35" t="s">
        <v>693</v>
      </c>
    </row>
    <row r="1474" spans="1:21">
      <c r="A1474">
        <v>90</v>
      </c>
      <c r="B1474" t="s">
        <v>58</v>
      </c>
      <c r="C1474" t="s">
        <v>244</v>
      </c>
      <c r="D1474">
        <v>4</v>
      </c>
      <c r="E1474" s="6">
        <v>91240.376000000004</v>
      </c>
      <c r="F1474">
        <v>2012</v>
      </c>
      <c r="G1474" s="6">
        <v>70.084999999999994</v>
      </c>
      <c r="H1474" s="6">
        <v>4.2041568756103516</v>
      </c>
      <c r="I1474" s="7">
        <v>3.4610223770141602</v>
      </c>
      <c r="J1474" s="8">
        <v>8.0886233506074117</v>
      </c>
      <c r="K1474" s="9">
        <v>49.052116307586424</v>
      </c>
      <c r="L1474" s="8">
        <v>26.537508570775117</v>
      </c>
      <c r="M1474" s="8">
        <v>17.534490782707817</v>
      </c>
      <c r="N1474" s="10">
        <v>1.5134462072286643</v>
      </c>
      <c r="O1474" s="10" t="s">
        <v>2506</v>
      </c>
      <c r="P1474" s="14">
        <v>33.417266975784258</v>
      </c>
      <c r="Q1474" s="45">
        <v>1</v>
      </c>
      <c r="R1474" s="7">
        <v>3.5033591582283101</v>
      </c>
      <c r="S1474" s="7"/>
      <c r="T1474" s="7"/>
      <c r="U1474" s="35">
        <v>10279.860421555211</v>
      </c>
    </row>
    <row r="1475" spans="1:21">
      <c r="A1475">
        <v>91</v>
      </c>
      <c r="B1475" t="s">
        <v>158</v>
      </c>
      <c r="C1475" t="s">
        <v>344</v>
      </c>
      <c r="D1475">
        <v>7</v>
      </c>
      <c r="E1475" s="6">
        <v>45406.226000000002</v>
      </c>
      <c r="F1475">
        <v>2012</v>
      </c>
      <c r="G1475" s="6">
        <v>71.626999999999995</v>
      </c>
      <c r="H1475" s="6">
        <v>5.0303421020507813</v>
      </c>
      <c r="I1475" s="7">
        <v>7.60634469985962</v>
      </c>
      <c r="J1475" s="8">
        <v>8.9148085770478414</v>
      </c>
      <c r="K1475" s="9">
        <v>55.251852377466655</v>
      </c>
      <c r="L1475" s="8">
        <v>32.737244640655348</v>
      </c>
      <c r="M1475" s="8">
        <v>21.679813105553276</v>
      </c>
      <c r="N1475" s="10">
        <v>1.5100335266391072</v>
      </c>
      <c r="O1475" s="10" t="s">
        <v>2507</v>
      </c>
      <c r="P1475" s="14">
        <v>33.341914143407649</v>
      </c>
      <c r="Q1475" s="45">
        <v>3</v>
      </c>
      <c r="R1475" s="7">
        <v>3.5033591582283101</v>
      </c>
      <c r="S1475" s="7"/>
      <c r="T1475" s="7"/>
      <c r="U1475" s="35">
        <v>12985.0869140625</v>
      </c>
    </row>
    <row r="1476" spans="1:21">
      <c r="A1476">
        <v>92</v>
      </c>
      <c r="B1476" t="s">
        <v>112</v>
      </c>
      <c r="C1476" t="s">
        <v>298</v>
      </c>
      <c r="D1476">
        <v>8</v>
      </c>
      <c r="E1476" s="6">
        <v>50218.184999999998</v>
      </c>
      <c r="F1476">
        <v>2012</v>
      </c>
      <c r="G1476" s="6">
        <v>64.141000000000005</v>
      </c>
      <c r="H1476" s="6">
        <v>4.4389395713806152</v>
      </c>
      <c r="I1476" s="7">
        <v>1.70095551013947</v>
      </c>
      <c r="J1476" s="8">
        <v>8.3234060463776753</v>
      </c>
      <c r="K1476" s="9">
        <v>46.1949888968838</v>
      </c>
      <c r="L1476" s="8">
        <v>23.680381160072493</v>
      </c>
      <c r="M1476" s="8">
        <v>15.774423915833127</v>
      </c>
      <c r="N1476" s="10">
        <v>1.5011883341301604</v>
      </c>
      <c r="O1476" s="10" t="s">
        <v>2508</v>
      </c>
      <c r="P1476" s="14">
        <v>33.146610102793659</v>
      </c>
      <c r="Q1476" s="45">
        <v>1</v>
      </c>
      <c r="R1476" s="7">
        <v>3.5033591582283101</v>
      </c>
      <c r="S1476" s="7"/>
      <c r="T1476" s="7"/>
      <c r="U1476" s="35">
        <v>3187.1149181679243</v>
      </c>
    </row>
    <row r="1477" spans="1:21">
      <c r="A1477">
        <v>93</v>
      </c>
      <c r="B1477" t="s">
        <v>23</v>
      </c>
      <c r="C1477" t="s">
        <v>209</v>
      </c>
      <c r="D1477">
        <v>2</v>
      </c>
      <c r="E1477" s="6">
        <v>22729.269</v>
      </c>
      <c r="F1477">
        <v>2012</v>
      </c>
      <c r="G1477" s="6">
        <v>82.346000000000004</v>
      </c>
      <c r="H1477" s="6">
        <v>7.1955857276916504</v>
      </c>
      <c r="I1477" s="7">
        <v>23.674352645873999</v>
      </c>
      <c r="J1477" s="8">
        <v>11.08005220268871</v>
      </c>
      <c r="K1477" s="9">
        <v>78.94822557274891</v>
      </c>
      <c r="L1477" s="8">
        <v>56.433617835937604</v>
      </c>
      <c r="M1477" s="8">
        <v>37.747821051567655</v>
      </c>
      <c r="N1477" s="10">
        <v>1.4950165668858901</v>
      </c>
      <c r="O1477" s="10" t="s">
        <v>2509</v>
      </c>
      <c r="P1477" s="14">
        <v>33.010335953947731</v>
      </c>
      <c r="Q1477" s="45">
        <v>3</v>
      </c>
      <c r="R1477" s="7">
        <v>3.5033591582283101</v>
      </c>
      <c r="S1477" s="7"/>
      <c r="T1477" s="7"/>
      <c r="U1477" s="35">
        <v>46360.607124322887</v>
      </c>
    </row>
    <row r="1478" spans="1:21">
      <c r="A1478">
        <v>94</v>
      </c>
      <c r="B1478" t="s">
        <v>39</v>
      </c>
      <c r="C1478" t="s">
        <v>225</v>
      </c>
      <c r="D1478">
        <v>8</v>
      </c>
      <c r="E1478" s="6">
        <v>14786.64</v>
      </c>
      <c r="F1478">
        <v>2012</v>
      </c>
      <c r="G1478" s="6">
        <v>68.915000000000006</v>
      </c>
      <c r="H1478" s="6">
        <v>3.8987069129943848</v>
      </c>
      <c r="I1478" s="7">
        <v>2.1440877914428702</v>
      </c>
      <c r="J1478" s="8">
        <v>7.7831733879914449</v>
      </c>
      <c r="K1478" s="9">
        <v>46.411812044363799</v>
      </c>
      <c r="L1478" s="8">
        <v>23.897204307552492</v>
      </c>
      <c r="M1478" s="8">
        <v>16.217556197136528</v>
      </c>
      <c r="N1478" s="10">
        <v>1.4735391705793461</v>
      </c>
      <c r="O1478" s="10" t="s">
        <v>2510</v>
      </c>
      <c r="P1478" s="14">
        <v>32.536109725825135</v>
      </c>
      <c r="Q1478" s="45">
        <v>1</v>
      </c>
      <c r="R1478" s="7">
        <v>3.5033591582283101</v>
      </c>
      <c r="S1478" s="7"/>
      <c r="T1478" s="7"/>
      <c r="U1478" s="35">
        <v>3021.3322193753925</v>
      </c>
    </row>
    <row r="1479" spans="1:21">
      <c r="A1479">
        <v>95</v>
      </c>
      <c r="B1479" t="s">
        <v>72</v>
      </c>
      <c r="C1479" t="s">
        <v>258</v>
      </c>
      <c r="D1479">
        <v>1</v>
      </c>
      <c r="E1479" s="6">
        <v>10108.539000000001</v>
      </c>
      <c r="F1479">
        <v>2012</v>
      </c>
      <c r="G1479" s="6">
        <v>62.290999999999997</v>
      </c>
      <c r="H1479" s="6">
        <v>4.4134750366210938</v>
      </c>
      <c r="I1479" s="7">
        <v>1.17819392681122</v>
      </c>
      <c r="J1479" s="8">
        <v>8.2979415116181539</v>
      </c>
      <c r="K1479" s="9">
        <v>44.725348282764919</v>
      </c>
      <c r="L1479" s="8">
        <v>22.210740545953612</v>
      </c>
      <c r="M1479" s="8">
        <v>15.251662332504877</v>
      </c>
      <c r="N1479" s="10">
        <v>1.4562832602592639</v>
      </c>
      <c r="O1479" s="10" t="s">
        <v>2511</v>
      </c>
      <c r="P1479" s="14">
        <v>32.155094953498143</v>
      </c>
      <c r="Q1479" s="45">
        <v>1</v>
      </c>
      <c r="R1479" s="7">
        <v>3.5033591582283101</v>
      </c>
      <c r="S1479" s="7"/>
      <c r="T1479" s="7"/>
      <c r="U1479" s="35">
        <v>3027.4502535126348</v>
      </c>
    </row>
    <row r="1480" spans="1:21">
      <c r="A1480">
        <v>96</v>
      </c>
      <c r="B1480" t="s">
        <v>136</v>
      </c>
      <c r="C1480" t="s">
        <v>322</v>
      </c>
      <c r="D1480">
        <v>7</v>
      </c>
      <c r="E1480" s="6">
        <v>7591.35</v>
      </c>
      <c r="F1480">
        <v>2012</v>
      </c>
      <c r="G1480" s="6">
        <v>75.105999999999995</v>
      </c>
      <c r="H1480" s="6">
        <v>5.1545219421386719</v>
      </c>
      <c r="I1480" s="7">
        <v>10.8564195632935</v>
      </c>
      <c r="J1480" s="8">
        <v>9.038988417135732</v>
      </c>
      <c r="K1480" s="9">
        <v>58.742512995840833</v>
      </c>
      <c r="L1480" s="8">
        <v>36.227905259029527</v>
      </c>
      <c r="M1480" s="8">
        <v>24.929887968987156</v>
      </c>
      <c r="N1480" s="10">
        <v>1.4531916591080205</v>
      </c>
      <c r="O1480" s="10" t="s">
        <v>2512</v>
      </c>
      <c r="P1480" s="14">
        <v>32.086831634616843</v>
      </c>
      <c r="Q1480" s="45">
        <v>3</v>
      </c>
      <c r="R1480" s="7">
        <v>3.5033591582283101</v>
      </c>
      <c r="S1480" s="7"/>
      <c r="T1480" s="7"/>
      <c r="U1480" s="35">
        <v>14894.223791978113</v>
      </c>
    </row>
    <row r="1481" spans="1:21">
      <c r="A1481">
        <v>97</v>
      </c>
      <c r="B1481" t="s">
        <v>88</v>
      </c>
      <c r="C1481" t="s">
        <v>274</v>
      </c>
      <c r="D1481">
        <v>5</v>
      </c>
      <c r="E1481" s="6">
        <v>43725.805999999997</v>
      </c>
      <c r="F1481">
        <v>2012</v>
      </c>
      <c r="G1481" s="6">
        <v>61.115000000000002</v>
      </c>
      <c r="H1481" s="6">
        <v>4.547335147857666</v>
      </c>
      <c r="I1481" s="7">
        <v>1.44032537937164</v>
      </c>
      <c r="J1481" s="8">
        <v>8.4318016228547261</v>
      </c>
      <c r="K1481" s="9">
        <v>44.588848322410172</v>
      </c>
      <c r="L1481" s="8">
        <v>22.074240585598865</v>
      </c>
      <c r="M1481" s="8">
        <v>15.513793785065296</v>
      </c>
      <c r="N1481" s="10">
        <v>1.4228783037485733</v>
      </c>
      <c r="O1481" s="10" t="s">
        <v>2513</v>
      </c>
      <c r="P1481" s="14">
        <v>31.417505242875841</v>
      </c>
      <c r="Q1481" s="45">
        <v>1</v>
      </c>
      <c r="R1481" s="7">
        <v>3.5033591582283101</v>
      </c>
      <c r="S1481" s="7"/>
      <c r="T1481" s="7"/>
      <c r="U1481" s="35">
        <v>3899.167071457663</v>
      </c>
    </row>
    <row r="1482" spans="1:21">
      <c r="A1482">
        <v>98</v>
      </c>
      <c r="B1482" t="s">
        <v>161</v>
      </c>
      <c r="C1482" t="s">
        <v>347</v>
      </c>
      <c r="D1482">
        <v>2</v>
      </c>
      <c r="E1482" s="6">
        <v>316651.321</v>
      </c>
      <c r="F1482">
        <v>2012</v>
      </c>
      <c r="G1482" s="6">
        <v>78.944000000000003</v>
      </c>
      <c r="H1482" s="6">
        <v>7.0262269973754883</v>
      </c>
      <c r="I1482" s="7">
        <v>22.573114395141602</v>
      </c>
      <c r="J1482" s="8">
        <v>10.910693472372548</v>
      </c>
      <c r="K1482" s="9">
        <v>74.529728888620539</v>
      </c>
      <c r="L1482" s="8">
        <v>52.015121151809232</v>
      </c>
      <c r="M1482" s="8">
        <v>36.646582800835262</v>
      </c>
      <c r="N1482" s="10">
        <v>1.4193716624138741</v>
      </c>
      <c r="O1482" s="10" t="s">
        <v>2514</v>
      </c>
      <c r="P1482" s="14">
        <v>31.340077733982387</v>
      </c>
      <c r="Q1482" s="45">
        <v>3</v>
      </c>
      <c r="R1482" s="7">
        <v>3.5033591582283101</v>
      </c>
      <c r="S1482" s="7"/>
      <c r="T1482" s="7"/>
      <c r="U1482" s="35">
        <v>55796.971918901792</v>
      </c>
    </row>
    <row r="1483" spans="1:21">
      <c r="A1483">
        <v>99</v>
      </c>
      <c r="B1483" t="s">
        <v>168</v>
      </c>
      <c r="C1483" t="s">
        <v>354</v>
      </c>
      <c r="D1483">
        <v>5</v>
      </c>
      <c r="E1483" s="6">
        <v>14744.657999999999</v>
      </c>
      <c r="F1483">
        <v>2012</v>
      </c>
      <c r="G1483" s="6">
        <v>58.866999999999997</v>
      </c>
      <c r="H1483" s="6">
        <v>5.0133748054504395</v>
      </c>
      <c r="I1483" s="7">
        <v>2.26291084289551</v>
      </c>
      <c r="J1483" s="8">
        <v>8.8978412804474996</v>
      </c>
      <c r="K1483" s="9">
        <v>45.32257925706562</v>
      </c>
      <c r="L1483" s="8">
        <v>22.807971520254313</v>
      </c>
      <c r="M1483" s="8">
        <v>16.336379248589168</v>
      </c>
      <c r="N1483" s="10">
        <v>1.3961460598574216</v>
      </c>
      <c r="O1483" s="10" t="s">
        <v>2515</v>
      </c>
      <c r="P1483" s="14">
        <v>30.827250679016455</v>
      </c>
      <c r="Q1483" s="45">
        <v>1</v>
      </c>
      <c r="R1483" s="7">
        <v>3.5033591582283101</v>
      </c>
      <c r="S1483" s="7"/>
      <c r="T1483" s="7"/>
      <c r="U1483" s="35">
        <v>3275.9683777004275</v>
      </c>
    </row>
    <row r="1484" spans="1:21">
      <c r="A1484">
        <v>100</v>
      </c>
      <c r="B1484" t="s">
        <v>36</v>
      </c>
      <c r="C1484" t="s">
        <v>222</v>
      </c>
      <c r="D1484">
        <v>7</v>
      </c>
      <c r="E1484" s="6">
        <v>7488.3440000000001</v>
      </c>
      <c r="F1484">
        <v>2012</v>
      </c>
      <c r="G1484" s="6">
        <v>74.356999999999999</v>
      </c>
      <c r="H1484" s="6">
        <v>4.222297191619873</v>
      </c>
      <c r="I1484" s="7">
        <v>7.16652631759644</v>
      </c>
      <c r="J1484" s="8">
        <v>8.1067636666169332</v>
      </c>
      <c r="K1484" s="9">
        <v>52.158780725201602</v>
      </c>
      <c r="L1484" s="8">
        <v>29.644172988390295</v>
      </c>
      <c r="M1484" s="8">
        <v>21.239994723290096</v>
      </c>
      <c r="N1484" s="10">
        <v>1.3956770411004313</v>
      </c>
      <c r="O1484" s="10" t="s">
        <v>2516</v>
      </c>
      <c r="P1484" s="14">
        <v>30.816894628735891</v>
      </c>
      <c r="Q1484" s="45">
        <v>3</v>
      </c>
      <c r="R1484" s="7">
        <v>3.5033591582283101</v>
      </c>
      <c r="S1484" s="7"/>
      <c r="T1484" s="7"/>
      <c r="U1484" s="35">
        <v>18911.60672077032</v>
      </c>
    </row>
    <row r="1485" spans="1:21">
      <c r="A1485">
        <v>101</v>
      </c>
      <c r="B1485" t="s">
        <v>79</v>
      </c>
      <c r="C1485" t="s">
        <v>265</v>
      </c>
      <c r="D1485">
        <v>4</v>
      </c>
      <c r="E1485" s="6">
        <v>77324.451000000001</v>
      </c>
      <c r="F1485">
        <v>2012</v>
      </c>
      <c r="G1485" s="6">
        <v>74.186000000000007</v>
      </c>
      <c r="H1485" s="6">
        <v>4.6089277267456055</v>
      </c>
      <c r="I1485" s="7">
        <v>9.4081678390502894</v>
      </c>
      <c r="J1485" s="8">
        <v>8.4933942017426656</v>
      </c>
      <c r="K1485" s="9">
        <v>54.520683958509217</v>
      </c>
      <c r="L1485" s="8">
        <v>32.00607622169791</v>
      </c>
      <c r="M1485" s="8">
        <v>23.481636244743946</v>
      </c>
      <c r="N1485" s="10">
        <v>1.3630258082573801</v>
      </c>
      <c r="O1485" s="10" t="s">
        <v>2517</v>
      </c>
      <c r="P1485" s="14">
        <v>30.095947323312512</v>
      </c>
      <c r="Q1485" s="45">
        <v>3</v>
      </c>
      <c r="R1485" s="7">
        <v>3.5033591582283101</v>
      </c>
      <c r="S1485" s="7"/>
      <c r="T1485" s="7"/>
      <c r="U1485" s="35">
        <v>14541.849373363137</v>
      </c>
    </row>
    <row r="1486" spans="1:21">
      <c r="A1486">
        <v>102</v>
      </c>
      <c r="B1486" t="s">
        <v>80</v>
      </c>
      <c r="C1486" t="s">
        <v>266</v>
      </c>
      <c r="D1486">
        <v>4</v>
      </c>
      <c r="E1486" s="6">
        <v>33864.447</v>
      </c>
      <c r="F1486">
        <v>2012</v>
      </c>
      <c r="G1486" s="6">
        <v>68.022999999999996</v>
      </c>
      <c r="H1486" s="6">
        <v>4.6595087051391602</v>
      </c>
      <c r="I1486" s="7">
        <v>6.4898056983947798</v>
      </c>
      <c r="J1486" s="8">
        <v>8.5439751801362203</v>
      </c>
      <c r="K1486" s="9">
        <v>50.28909481137044</v>
      </c>
      <c r="L1486" s="8">
        <v>27.774487074559133</v>
      </c>
      <c r="M1486" s="8">
        <v>20.563274104088435</v>
      </c>
      <c r="N1486" s="10">
        <v>1.3506840853245714</v>
      </c>
      <c r="O1486" s="10" t="s">
        <v>2518</v>
      </c>
      <c r="P1486" s="14">
        <v>29.823439025219749</v>
      </c>
      <c r="Q1486" s="45">
        <v>2</v>
      </c>
      <c r="R1486" s="7">
        <v>3.5033591582283101</v>
      </c>
      <c r="S1486" s="7"/>
      <c r="T1486" s="7"/>
      <c r="U1486" s="35">
        <v>9251.9824028870789</v>
      </c>
    </row>
    <row r="1487" spans="1:21">
      <c r="A1487">
        <v>103</v>
      </c>
      <c r="B1487" t="s">
        <v>169</v>
      </c>
      <c r="C1487" t="s">
        <v>355</v>
      </c>
      <c r="D1487">
        <v>5</v>
      </c>
      <c r="E1487" s="6">
        <v>13265.331</v>
      </c>
      <c r="F1487">
        <v>2012</v>
      </c>
      <c r="G1487" s="6">
        <v>55.625999999999998</v>
      </c>
      <c r="H1487" s="6">
        <v>4.9551005363464355</v>
      </c>
      <c r="I1487" s="7">
        <v>0.86089754104614302</v>
      </c>
      <c r="J1487" s="8">
        <v>8.8395670113434957</v>
      </c>
      <c r="K1487" s="9">
        <v>42.546798137804551</v>
      </c>
      <c r="L1487" s="8">
        <v>20.032190400993244</v>
      </c>
      <c r="M1487" s="8">
        <v>14.934365946739799</v>
      </c>
      <c r="N1487" s="10">
        <v>1.3413485696301897</v>
      </c>
      <c r="O1487" s="10" t="s">
        <v>2519</v>
      </c>
      <c r="P1487" s="14">
        <v>29.617308527270282</v>
      </c>
      <c r="Q1487" s="45">
        <v>1</v>
      </c>
      <c r="R1487" s="7">
        <v>3.5033591582283101</v>
      </c>
      <c r="S1487" s="7"/>
      <c r="T1487" s="7"/>
      <c r="U1487" s="35">
        <v>2310.8072166663032</v>
      </c>
    </row>
    <row r="1488" spans="1:21">
      <c r="A1488">
        <v>104</v>
      </c>
      <c r="B1488" t="s">
        <v>49</v>
      </c>
      <c r="C1488" t="s">
        <v>235</v>
      </c>
      <c r="D1488">
        <v>5</v>
      </c>
      <c r="E1488" s="6">
        <v>70997.87</v>
      </c>
      <c r="F1488">
        <v>2012</v>
      </c>
      <c r="G1488" s="6">
        <v>57.247999999999998</v>
      </c>
      <c r="H1488" s="6">
        <v>4.6392273902893066</v>
      </c>
      <c r="I1488" s="7">
        <v>0.72621470689773604</v>
      </c>
      <c r="J1488" s="8">
        <v>8.5236938652863667</v>
      </c>
      <c r="K1488" s="9">
        <v>42.222721341975628</v>
      </c>
      <c r="L1488" s="8">
        <v>19.708113605164321</v>
      </c>
      <c r="M1488" s="8">
        <v>14.799683112591392</v>
      </c>
      <c r="N1488" s="10">
        <v>1.3316578101862799</v>
      </c>
      <c r="O1488" s="10" t="s">
        <v>2520</v>
      </c>
      <c r="P1488" s="14">
        <v>29.403334159375021</v>
      </c>
      <c r="Q1488" s="45">
        <v>1</v>
      </c>
      <c r="R1488" s="7">
        <v>3.5033591582283101</v>
      </c>
      <c r="S1488" s="7"/>
      <c r="T1488" s="7"/>
      <c r="U1488" s="35">
        <v>900.9789904437921</v>
      </c>
    </row>
    <row r="1489" spans="1:21">
      <c r="A1489">
        <v>105</v>
      </c>
      <c r="B1489" t="s">
        <v>60</v>
      </c>
      <c r="C1489" t="s">
        <v>246</v>
      </c>
      <c r="D1489">
        <v>7</v>
      </c>
      <c r="E1489" s="6">
        <v>1322.682</v>
      </c>
      <c r="F1489">
        <v>2012</v>
      </c>
      <c r="G1489" s="6">
        <v>76.545000000000002</v>
      </c>
      <c r="H1489" s="6">
        <v>5.3639278411865234</v>
      </c>
      <c r="I1489" s="7">
        <v>15.118588447570801</v>
      </c>
      <c r="J1489" s="8">
        <v>9.2483943161835835</v>
      </c>
      <c r="K1489" s="9">
        <v>61.254954888874977</v>
      </c>
      <c r="L1489" s="8">
        <v>38.74034715206367</v>
      </c>
      <c r="M1489" s="8">
        <v>29.192056853264457</v>
      </c>
      <c r="N1489" s="10">
        <v>1.3270852186536304</v>
      </c>
      <c r="O1489" s="10" t="s">
        <v>2521</v>
      </c>
      <c r="P1489" s="14">
        <v>29.302370206187966</v>
      </c>
      <c r="Q1489" s="45">
        <v>3</v>
      </c>
      <c r="R1489" s="7">
        <v>3.5033591582283101</v>
      </c>
      <c r="S1489" s="7"/>
      <c r="T1489" s="7"/>
      <c r="U1489" s="35">
        <v>28997.322884538451</v>
      </c>
    </row>
    <row r="1490" spans="1:21">
      <c r="A1490">
        <v>106</v>
      </c>
      <c r="B1490" t="s">
        <v>132</v>
      </c>
      <c r="C1490" t="s">
        <v>318</v>
      </c>
      <c r="D1490">
        <v>7</v>
      </c>
      <c r="E1490" s="6">
        <v>143629.36199999999</v>
      </c>
      <c r="F1490">
        <v>2012</v>
      </c>
      <c r="G1490" s="6">
        <v>70.769000000000005</v>
      </c>
      <c r="H1490" s="6">
        <v>5.6207356452941895</v>
      </c>
      <c r="I1490" s="7">
        <v>13.0936794281006</v>
      </c>
      <c r="J1490" s="8">
        <v>9.5052021202912496</v>
      </c>
      <c r="K1490" s="9">
        <v>58.205292215797819</v>
      </c>
      <c r="L1490" s="8">
        <v>35.690684478986512</v>
      </c>
      <c r="M1490" s="8">
        <v>27.167147833794257</v>
      </c>
      <c r="N1490" s="10">
        <v>1.3137442582246157</v>
      </c>
      <c r="O1490" s="10" t="s">
        <v>2522</v>
      </c>
      <c r="P1490" s="14">
        <v>29.007798496773784</v>
      </c>
      <c r="Q1490" s="45">
        <v>3</v>
      </c>
      <c r="R1490" s="7">
        <v>3.5033591582283101</v>
      </c>
      <c r="S1490" s="7"/>
      <c r="T1490" s="7"/>
      <c r="U1490" s="35">
        <v>25933.29296875</v>
      </c>
    </row>
    <row r="1491" spans="1:21">
      <c r="A1491">
        <v>107</v>
      </c>
      <c r="B1491" t="s">
        <v>26</v>
      </c>
      <c r="C1491" t="s">
        <v>212</v>
      </c>
      <c r="D1491">
        <v>4</v>
      </c>
      <c r="E1491" s="6">
        <v>1224.9390000000001</v>
      </c>
      <c r="F1491">
        <v>2012</v>
      </c>
      <c r="G1491" s="6">
        <v>79.081000000000003</v>
      </c>
      <c r="H1491" s="6">
        <v>5.0271868705749512</v>
      </c>
      <c r="I1491" s="7">
        <v>15.6012830734253</v>
      </c>
      <c r="J1491" s="8">
        <v>8.9116533455720113</v>
      </c>
      <c r="K1491" s="9">
        <v>60.980151054997172</v>
      </c>
      <c r="L1491" s="8">
        <v>38.465543318185865</v>
      </c>
      <c r="M1491" s="8">
        <v>29.674751479118957</v>
      </c>
      <c r="N1491" s="10">
        <v>1.2962380947066285</v>
      </c>
      <c r="O1491" s="10" t="s">
        <v>2523</v>
      </c>
      <c r="P1491" s="14">
        <v>28.621258071875864</v>
      </c>
      <c r="Q1491" s="45">
        <v>3</v>
      </c>
      <c r="R1491" s="7">
        <v>3.5033591582283101</v>
      </c>
      <c r="S1491" s="7"/>
      <c r="T1491" s="7"/>
      <c r="U1491" s="35">
        <v>47793.530971317756</v>
      </c>
    </row>
    <row r="1492" spans="1:21">
      <c r="A1492">
        <v>108</v>
      </c>
      <c r="B1492" t="s">
        <v>135</v>
      </c>
      <c r="C1492" t="s">
        <v>321</v>
      </c>
      <c r="D1492">
        <v>5</v>
      </c>
      <c r="E1492" s="6">
        <v>13231.833000000001</v>
      </c>
      <c r="F1492">
        <v>2012</v>
      </c>
      <c r="G1492" s="6">
        <v>65.456999999999994</v>
      </c>
      <c r="H1492" s="6">
        <v>3.6687369346618652</v>
      </c>
      <c r="I1492" s="7">
        <v>1.6800844669342001</v>
      </c>
      <c r="J1492" s="8">
        <v>7.5532034096589253</v>
      </c>
      <c r="K1492" s="9">
        <v>42.780448802875036</v>
      </c>
      <c r="L1492" s="8">
        <v>20.265841066063729</v>
      </c>
      <c r="M1492" s="8">
        <v>15.753552872627857</v>
      </c>
      <c r="N1492" s="10">
        <v>1.2864298758457255</v>
      </c>
      <c r="O1492" s="10" t="s">
        <v>2524</v>
      </c>
      <c r="P1492" s="14">
        <v>28.404690170971147</v>
      </c>
      <c r="Q1492" s="45">
        <v>1</v>
      </c>
      <c r="R1492" s="7">
        <v>3.5033591582283101</v>
      </c>
      <c r="S1492" s="7"/>
      <c r="T1492" s="7"/>
      <c r="U1492" s="35">
        <v>2824.5328528696768</v>
      </c>
    </row>
    <row r="1493" spans="1:21">
      <c r="A1493">
        <v>109</v>
      </c>
      <c r="B1493" t="s">
        <v>100</v>
      </c>
      <c r="C1493" t="s">
        <v>286</v>
      </c>
      <c r="D1493">
        <v>5</v>
      </c>
      <c r="E1493" s="6">
        <v>15581.251</v>
      </c>
      <c r="F1493">
        <v>2012</v>
      </c>
      <c r="G1493" s="6">
        <v>58.679000000000002</v>
      </c>
      <c r="H1493" s="6">
        <v>4.2792696952819824</v>
      </c>
      <c r="I1493" s="7">
        <v>0.65456026792526201</v>
      </c>
      <c r="J1493" s="8">
        <v>8.1637361702790425</v>
      </c>
      <c r="K1493" s="9">
        <v>41.450495258209934</v>
      </c>
      <c r="L1493" s="8">
        <v>18.935887521398627</v>
      </c>
      <c r="M1493" s="8">
        <v>14.728028673618919</v>
      </c>
      <c r="N1493" s="10">
        <v>1.2857041455464364</v>
      </c>
      <c r="O1493" s="10" t="s">
        <v>2525</v>
      </c>
      <c r="P1493" s="14">
        <v>28.388665866276387</v>
      </c>
      <c r="Q1493" s="45">
        <v>1</v>
      </c>
      <c r="R1493" s="7">
        <v>3.5033591582283101</v>
      </c>
      <c r="S1493" s="7"/>
      <c r="T1493" s="7"/>
      <c r="U1493" s="35">
        <v>1368.3232362021861</v>
      </c>
    </row>
    <row r="1494" spans="1:21">
      <c r="A1494">
        <v>110</v>
      </c>
      <c r="B1494" t="s">
        <v>87</v>
      </c>
      <c r="C1494" t="s">
        <v>273</v>
      </c>
      <c r="D1494">
        <v>7</v>
      </c>
      <c r="E1494" s="6">
        <v>17102.864000000001</v>
      </c>
      <c r="F1494">
        <v>2012</v>
      </c>
      <c r="G1494" s="6">
        <v>69.129000000000005</v>
      </c>
      <c r="H1494" s="6">
        <v>5.7594695091247559</v>
      </c>
      <c r="I1494" s="7">
        <v>13.649361610412599</v>
      </c>
      <c r="J1494" s="8">
        <v>9.643935984121816</v>
      </c>
      <c r="K1494" s="9">
        <v>57.686295762166644</v>
      </c>
      <c r="L1494" s="8">
        <v>35.171688025355337</v>
      </c>
      <c r="M1494" s="8">
        <v>27.722830016106258</v>
      </c>
      <c r="N1494" s="10">
        <v>1.2686903900114628</v>
      </c>
      <c r="O1494" s="10" t="s">
        <v>2526</v>
      </c>
      <c r="P1494" s="14">
        <v>28.012997931560662</v>
      </c>
      <c r="Q1494" s="45">
        <v>3</v>
      </c>
      <c r="R1494" s="7">
        <v>3.5033591582283101</v>
      </c>
      <c r="S1494" s="7"/>
      <c r="T1494" s="7"/>
      <c r="U1494" s="35">
        <v>22702.578840678605</v>
      </c>
    </row>
    <row r="1495" spans="1:21">
      <c r="A1495">
        <v>111</v>
      </c>
      <c r="B1495" t="s">
        <v>150</v>
      </c>
      <c r="C1495" t="s">
        <v>336</v>
      </c>
      <c r="D1495">
        <v>5</v>
      </c>
      <c r="E1495" s="6">
        <v>47786.137000000002</v>
      </c>
      <c r="F1495">
        <v>2012</v>
      </c>
      <c r="G1495" s="6">
        <v>62.03</v>
      </c>
      <c r="H1495" s="6">
        <v>4.0068974494934082</v>
      </c>
      <c r="I1495" s="7">
        <v>1.6806342601776101</v>
      </c>
      <c r="J1495" s="8">
        <v>7.8913639244904683</v>
      </c>
      <c r="K1495" s="9">
        <v>42.3557047340121</v>
      </c>
      <c r="L1495" s="8">
        <v>19.841096997200793</v>
      </c>
      <c r="M1495" s="8">
        <v>15.754102665871267</v>
      </c>
      <c r="N1495" s="10">
        <v>1.2594241270360225</v>
      </c>
      <c r="O1495" s="10" t="s">
        <v>2527</v>
      </c>
      <c r="P1495" s="14">
        <v>27.808396550791976</v>
      </c>
      <c r="Q1495" s="45">
        <v>1</v>
      </c>
      <c r="R1495" s="7">
        <v>3.5033591582283101</v>
      </c>
      <c r="S1495" s="7"/>
      <c r="T1495" s="7"/>
      <c r="U1495" s="35">
        <v>2094.36865234375</v>
      </c>
    </row>
    <row r="1496" spans="1:21">
      <c r="A1496">
        <v>112</v>
      </c>
      <c r="B1496" t="s">
        <v>157</v>
      </c>
      <c r="C1496" t="s">
        <v>343</v>
      </c>
      <c r="D1496">
        <v>5</v>
      </c>
      <c r="E1496" s="6">
        <v>34273.294999999998</v>
      </c>
      <c r="F1496">
        <v>2012</v>
      </c>
      <c r="G1496" s="6">
        <v>58.817</v>
      </c>
      <c r="H1496" s="6">
        <v>4.3092379570007324</v>
      </c>
      <c r="I1496" s="7">
        <v>1.2190845012664799</v>
      </c>
      <c r="J1496" s="8">
        <v>8.1937044319977925</v>
      </c>
      <c r="K1496" s="9">
        <v>41.70049611867104</v>
      </c>
      <c r="L1496" s="8">
        <v>19.185888381859733</v>
      </c>
      <c r="M1496" s="8">
        <v>15.292552906960136</v>
      </c>
      <c r="N1496" s="10">
        <v>1.2545902897041876</v>
      </c>
      <c r="O1496" s="10" t="s">
        <v>2528</v>
      </c>
      <c r="P1496" s="14">
        <v>27.701664225676023</v>
      </c>
      <c r="Q1496" s="45">
        <v>1</v>
      </c>
      <c r="R1496" s="7">
        <v>3.5033591582283101</v>
      </c>
      <c r="S1496" s="7"/>
      <c r="T1496" s="7"/>
      <c r="U1496" s="35">
        <v>2013.5463413855734</v>
      </c>
    </row>
    <row r="1497" spans="1:21">
      <c r="A1497">
        <v>113</v>
      </c>
      <c r="B1497" t="s">
        <v>134</v>
      </c>
      <c r="C1497" t="s">
        <v>320</v>
      </c>
      <c r="D1497">
        <v>4</v>
      </c>
      <c r="E1497" s="6">
        <v>30821.543000000001</v>
      </c>
      <c r="F1497">
        <v>2012</v>
      </c>
      <c r="G1497" s="6">
        <v>76.460999999999999</v>
      </c>
      <c r="H1497" s="6">
        <v>6.3963594436645508</v>
      </c>
      <c r="I1497" s="7">
        <v>22.435356140136701</v>
      </c>
      <c r="J1497" s="8">
        <v>10.280825918661611</v>
      </c>
      <c r="K1497" s="9">
        <v>68.018341455691555</v>
      </c>
      <c r="L1497" s="8">
        <v>45.503733718880248</v>
      </c>
      <c r="M1497" s="8">
        <v>36.508824545830358</v>
      </c>
      <c r="N1497" s="10">
        <v>1.2463763017557132</v>
      </c>
      <c r="O1497" s="10" t="s">
        <v>2529</v>
      </c>
      <c r="P1497" s="14">
        <v>27.520297338039711</v>
      </c>
      <c r="Q1497" s="45">
        <v>3</v>
      </c>
      <c r="R1497" s="7">
        <v>3.5033591582283101</v>
      </c>
      <c r="S1497" s="7"/>
      <c r="T1497" s="7"/>
      <c r="U1497" s="35">
        <v>46041.665280173976</v>
      </c>
    </row>
    <row r="1498" spans="1:21">
      <c r="A1498">
        <v>114</v>
      </c>
      <c r="B1498" t="s">
        <v>48</v>
      </c>
      <c r="C1498" t="s">
        <v>234</v>
      </c>
      <c r="D1498">
        <v>5</v>
      </c>
      <c r="E1498" s="6">
        <v>4713.2569999999996</v>
      </c>
      <c r="F1498">
        <v>2012</v>
      </c>
      <c r="G1498" s="6">
        <v>62.317</v>
      </c>
      <c r="H1498" s="6">
        <v>3.9193418025970459</v>
      </c>
      <c r="I1498" s="7">
        <v>1.7847025394439699</v>
      </c>
      <c r="J1498" s="8">
        <v>7.803808277594106</v>
      </c>
      <c r="K1498" s="9">
        <v>42.079559790553354</v>
      </c>
      <c r="L1498" s="8">
        <v>19.564952053742047</v>
      </c>
      <c r="M1498" s="8">
        <v>15.858170945137626</v>
      </c>
      <c r="N1498" s="10">
        <v>1.2337458160482864</v>
      </c>
      <c r="O1498" s="10" t="s">
        <v>2530</v>
      </c>
      <c r="P1498" s="14">
        <v>27.241413086387457</v>
      </c>
      <c r="Q1498" s="45">
        <v>1</v>
      </c>
      <c r="R1498" s="7">
        <v>3.5033591582283101</v>
      </c>
      <c r="S1498" s="7"/>
      <c r="T1498" s="7"/>
      <c r="U1498" s="35">
        <v>5267.0496167340743</v>
      </c>
    </row>
    <row r="1499" spans="1:21">
      <c r="A1499">
        <v>115</v>
      </c>
      <c r="B1499" t="s">
        <v>119</v>
      </c>
      <c r="C1499" t="s">
        <v>305</v>
      </c>
      <c r="D1499">
        <v>5</v>
      </c>
      <c r="E1499" s="6">
        <v>170075.932</v>
      </c>
      <c r="F1499">
        <v>2012</v>
      </c>
      <c r="G1499" s="6">
        <v>51.497</v>
      </c>
      <c r="H1499" s="6">
        <v>5.4929542541503906</v>
      </c>
      <c r="I1499" s="7">
        <v>1.5937819480896001</v>
      </c>
      <c r="J1499" s="8">
        <v>9.3774207291474507</v>
      </c>
      <c r="K1499" s="9">
        <v>41.785287056592217</v>
      </c>
      <c r="L1499" s="8">
        <v>19.270679319780911</v>
      </c>
      <c r="M1499" s="8">
        <v>15.667250353783256</v>
      </c>
      <c r="N1499" s="10">
        <v>1.2299975352808168</v>
      </c>
      <c r="O1499" s="10" t="s">
        <v>2531</v>
      </c>
      <c r="P1499" s="14">
        <v>27.158650118989961</v>
      </c>
      <c r="Q1499" s="45">
        <v>1</v>
      </c>
      <c r="R1499" s="7">
        <v>3.5033591582283101</v>
      </c>
      <c r="S1499" s="7"/>
      <c r="T1499" s="7"/>
      <c r="U1499" s="35">
        <v>5045.4717202881602</v>
      </c>
    </row>
    <row r="1500" spans="1:21">
      <c r="A1500">
        <v>116</v>
      </c>
      <c r="B1500" t="s">
        <v>18</v>
      </c>
      <c r="C1500" t="s">
        <v>204</v>
      </c>
      <c r="D1500">
        <v>6</v>
      </c>
      <c r="E1500" s="6">
        <v>30466.478999999999</v>
      </c>
      <c r="F1500">
        <v>2012</v>
      </c>
      <c r="G1500" s="6">
        <v>61.923000000000002</v>
      </c>
      <c r="H1500" s="6">
        <v>3.7829375267028809</v>
      </c>
      <c r="I1500" s="7">
        <v>1.03263592720032</v>
      </c>
      <c r="J1500" s="8">
        <v>7.667404001699941</v>
      </c>
      <c r="K1500" s="9">
        <v>41.082644796158945</v>
      </c>
      <c r="L1500" s="8">
        <v>18.568037059347638</v>
      </c>
      <c r="M1500" s="8">
        <v>15.106104332893977</v>
      </c>
      <c r="N1500" s="10">
        <v>1.2291744218206677</v>
      </c>
      <c r="O1500" s="10" t="s">
        <v>2532</v>
      </c>
      <c r="P1500" s="14">
        <v>27.140475569991928</v>
      </c>
      <c r="Q1500" s="45">
        <v>1</v>
      </c>
      <c r="R1500" s="7">
        <v>3.5033591582283101</v>
      </c>
      <c r="S1500" s="7"/>
      <c r="T1500" s="7"/>
      <c r="U1500" s="35">
        <v>2122.8307587067638</v>
      </c>
    </row>
    <row r="1501" spans="1:21">
      <c r="A1501">
        <v>117</v>
      </c>
      <c r="B1501" t="s">
        <v>159</v>
      </c>
      <c r="C1501" t="s">
        <v>345</v>
      </c>
      <c r="D1501">
        <v>4</v>
      </c>
      <c r="E1501" s="6">
        <v>8664.9689999999991</v>
      </c>
      <c r="F1501">
        <v>2012</v>
      </c>
      <c r="G1501" s="6">
        <v>78.715999999999994</v>
      </c>
      <c r="H1501" s="6">
        <v>7.2177667617797852</v>
      </c>
      <c r="I1501" s="7">
        <v>29.988527297973601</v>
      </c>
      <c r="J1501" s="8">
        <v>11.102233236776845</v>
      </c>
      <c r="K1501" s="9">
        <v>75.619085809889356</v>
      </c>
      <c r="L1501" s="8">
        <v>53.104478073078049</v>
      </c>
      <c r="M1501" s="8">
        <v>44.061995703667257</v>
      </c>
      <c r="N1501" s="10">
        <v>1.2052218067975118</v>
      </c>
      <c r="O1501" s="10" t="s">
        <v>2533</v>
      </c>
      <c r="P1501" s="14">
        <v>26.611595899757276</v>
      </c>
      <c r="Q1501" s="45">
        <v>3</v>
      </c>
      <c r="R1501" s="7">
        <v>3.5033591582283101</v>
      </c>
      <c r="S1501" s="7"/>
      <c r="T1501" s="7"/>
      <c r="U1501" s="35">
        <v>59949.24457491465</v>
      </c>
    </row>
    <row r="1502" spans="1:21">
      <c r="A1502">
        <v>118</v>
      </c>
      <c r="B1502" t="s">
        <v>99</v>
      </c>
      <c r="C1502" t="s">
        <v>285</v>
      </c>
      <c r="D1502">
        <v>5</v>
      </c>
      <c r="E1502" s="6">
        <v>22966.240000000002</v>
      </c>
      <c r="F1502">
        <v>2012</v>
      </c>
      <c r="G1502" s="6">
        <v>63.543999999999997</v>
      </c>
      <c r="H1502" s="6">
        <v>3.5506095886230469</v>
      </c>
      <c r="I1502" s="7">
        <v>1.2635260820388801</v>
      </c>
      <c r="J1502" s="8">
        <v>7.435076063620107</v>
      </c>
      <c r="K1502" s="9">
        <v>40.880671822225658</v>
      </c>
      <c r="L1502" s="8">
        <v>18.366064085414351</v>
      </c>
      <c r="M1502" s="8">
        <v>15.336994487732536</v>
      </c>
      <c r="N1502" s="10">
        <v>1.1975008597743613</v>
      </c>
      <c r="O1502" s="10" t="s">
        <v>2534</v>
      </c>
      <c r="P1502" s="14">
        <v>26.441115477826081</v>
      </c>
      <c r="Q1502" s="45">
        <v>1</v>
      </c>
      <c r="R1502" s="7">
        <v>3.5033591582283101</v>
      </c>
      <c r="S1502" s="7"/>
      <c r="T1502" s="7"/>
      <c r="U1502" s="35">
        <v>1497.0095216832594</v>
      </c>
    </row>
    <row r="1503" spans="1:21">
      <c r="A1503">
        <v>119</v>
      </c>
      <c r="B1503" t="s">
        <v>153</v>
      </c>
      <c r="C1503" t="s">
        <v>339</v>
      </c>
      <c r="D1503">
        <v>1</v>
      </c>
      <c r="E1503" s="6">
        <v>1430.377</v>
      </c>
      <c r="F1503">
        <v>2012</v>
      </c>
      <c r="G1503" s="6">
        <v>73.715999999999994</v>
      </c>
      <c r="H1503" s="6">
        <v>6.343226432800293</v>
      </c>
      <c r="I1503" s="7">
        <v>21.699480056762699</v>
      </c>
      <c r="J1503" s="8">
        <v>10.227692907797353</v>
      </c>
      <c r="K1503" s="9">
        <v>65.237528536029359</v>
      </c>
      <c r="L1503" s="8">
        <v>42.722920799218052</v>
      </c>
      <c r="M1503" s="8">
        <v>35.772948462456355</v>
      </c>
      <c r="N1503" s="10">
        <v>1.1942801092858109</v>
      </c>
      <c r="O1503" s="10" t="s">
        <v>2535</v>
      </c>
      <c r="P1503" s="14">
        <v>26.370000509600445</v>
      </c>
      <c r="Q1503" s="45">
        <v>3</v>
      </c>
      <c r="R1503" s="7">
        <v>3.5033591582283101</v>
      </c>
      <c r="S1503" s="7"/>
      <c r="T1503" s="7"/>
      <c r="U1503" s="35">
        <v>28642.335421559877</v>
      </c>
    </row>
    <row r="1504" spans="1:21">
      <c r="A1504">
        <v>120</v>
      </c>
      <c r="B1504" t="s">
        <v>138</v>
      </c>
      <c r="C1504" t="s">
        <v>324</v>
      </c>
      <c r="D1504">
        <v>8</v>
      </c>
      <c r="E1504" s="6">
        <v>5381.0050000000001</v>
      </c>
      <c r="F1504">
        <v>2012</v>
      </c>
      <c r="G1504" s="6">
        <v>82.242999999999995</v>
      </c>
      <c r="H1504" s="6">
        <v>6.5471243858337402</v>
      </c>
      <c r="I1504" s="7">
        <v>29.262048721313501</v>
      </c>
      <c r="J1504" s="8">
        <v>10.4315908608308</v>
      </c>
      <c r="K1504" s="9">
        <v>74.234800861325439</v>
      </c>
      <c r="L1504" s="8">
        <v>51.720193124514132</v>
      </c>
      <c r="M1504" s="8">
        <v>43.335517127007158</v>
      </c>
      <c r="N1504" s="10">
        <v>1.1934827724089061</v>
      </c>
      <c r="O1504" s="10" t="s">
        <v>2536</v>
      </c>
      <c r="P1504" s="14">
        <v>26.352395113942574</v>
      </c>
      <c r="Q1504" s="45">
        <v>3</v>
      </c>
      <c r="R1504" s="7">
        <v>3.5033591582283101</v>
      </c>
      <c r="S1504" s="7"/>
      <c r="T1504" s="7"/>
      <c r="U1504" s="35">
        <v>82886.782994722162</v>
      </c>
    </row>
    <row r="1505" spans="1:21">
      <c r="A1505">
        <v>121</v>
      </c>
      <c r="B1505" t="s">
        <v>141</v>
      </c>
      <c r="C1505" t="s">
        <v>327</v>
      </c>
      <c r="D1505">
        <v>5</v>
      </c>
      <c r="E1505" s="6">
        <v>53145.033000000003</v>
      </c>
      <c r="F1505">
        <v>2012</v>
      </c>
      <c r="G1505" s="6">
        <v>61.845999999999997</v>
      </c>
      <c r="H1505" s="6">
        <v>5.133887767791748</v>
      </c>
      <c r="I1505" s="7">
        <v>7.5933113098144496</v>
      </c>
      <c r="J1505" s="8">
        <v>9.0183542427888082</v>
      </c>
      <c r="K1505" s="9">
        <v>48.261072109068756</v>
      </c>
      <c r="L1505" s="8">
        <v>25.746464372257449</v>
      </c>
      <c r="M1505" s="8">
        <v>21.666779715508106</v>
      </c>
      <c r="N1505" s="10">
        <v>1.1882921555633525</v>
      </c>
      <c r="O1505" s="10" t="s">
        <v>2537</v>
      </c>
      <c r="P1505" s="14">
        <v>26.237785008827249</v>
      </c>
      <c r="Q1505" s="45">
        <v>3</v>
      </c>
      <c r="R1505" s="7">
        <v>3.5033591582283101</v>
      </c>
      <c r="S1505" s="7"/>
      <c r="T1505" s="7"/>
      <c r="U1505" s="35">
        <v>13864.970964547572</v>
      </c>
    </row>
    <row r="1506" spans="1:21">
      <c r="A1506">
        <v>122</v>
      </c>
      <c r="B1506" t="s">
        <v>133</v>
      </c>
      <c r="C1506" t="s">
        <v>319</v>
      </c>
      <c r="D1506">
        <v>5</v>
      </c>
      <c r="E1506" s="6">
        <v>10840.334000000001</v>
      </c>
      <c r="F1506">
        <v>2012</v>
      </c>
      <c r="G1506" s="6">
        <v>64.009</v>
      </c>
      <c r="H1506" s="6">
        <v>3.3330478668212891</v>
      </c>
      <c r="I1506" s="7">
        <v>0.651802718639374</v>
      </c>
      <c r="J1506" s="8">
        <v>7.2175143418183492</v>
      </c>
      <c r="K1506" s="9">
        <v>39.974842078772348</v>
      </c>
      <c r="L1506" s="8">
        <v>17.460234341961041</v>
      </c>
      <c r="M1506" s="8">
        <v>14.72527112433303</v>
      </c>
      <c r="N1506" s="10">
        <v>1.1857326221388598</v>
      </c>
      <c r="O1506" s="10" t="s">
        <v>2538</v>
      </c>
      <c r="P1506" s="14">
        <v>26.181269877089374</v>
      </c>
      <c r="Q1506" s="45">
        <v>1</v>
      </c>
      <c r="R1506" s="7">
        <v>3.5033591582283101</v>
      </c>
      <c r="S1506" s="7"/>
      <c r="T1506" s="7"/>
      <c r="U1506" s="35">
        <v>1637.7256220683237</v>
      </c>
    </row>
    <row r="1507" spans="1:21">
      <c r="A1507">
        <v>123</v>
      </c>
      <c r="B1507" t="s">
        <v>137</v>
      </c>
      <c r="C1507" t="s">
        <v>323</v>
      </c>
      <c r="D1507">
        <v>5</v>
      </c>
      <c r="E1507" s="6">
        <v>6788.5870000000004</v>
      </c>
      <c r="F1507">
        <v>2012</v>
      </c>
      <c r="G1507" s="6">
        <v>55.451000000000001</v>
      </c>
      <c r="H1507" s="6">
        <v>4.507967472076416</v>
      </c>
      <c r="I1507" s="7">
        <v>0.98970252275466897</v>
      </c>
      <c r="J1507" s="8">
        <v>8.3924339470734761</v>
      </c>
      <c r="K1507" s="9">
        <v>40.26756545018339</v>
      </c>
      <c r="L1507" s="8">
        <v>17.752957713372084</v>
      </c>
      <c r="M1507" s="8">
        <v>15.063170928448326</v>
      </c>
      <c r="N1507" s="10">
        <v>1.1785671023518576</v>
      </c>
      <c r="O1507" s="10" t="s">
        <v>2539</v>
      </c>
      <c r="P1507" s="14">
        <v>26.023053426052776</v>
      </c>
      <c r="Q1507" s="45">
        <v>1</v>
      </c>
      <c r="R1507" s="7">
        <v>3.5033591582283101</v>
      </c>
      <c r="S1507" s="7"/>
      <c r="T1507" s="7"/>
      <c r="U1507" s="35">
        <v>1622.6504097939037</v>
      </c>
    </row>
    <row r="1508" spans="1:21">
      <c r="A1508">
        <v>124</v>
      </c>
      <c r="B1508" t="s">
        <v>40</v>
      </c>
      <c r="C1508" t="s">
        <v>226</v>
      </c>
      <c r="D1508">
        <v>5</v>
      </c>
      <c r="E1508" s="6">
        <v>21032.684000000001</v>
      </c>
      <c r="F1508">
        <v>2012</v>
      </c>
      <c r="G1508" s="6">
        <v>57.792000000000002</v>
      </c>
      <c r="H1508" s="6">
        <v>4.2446341514587402</v>
      </c>
      <c r="I1508" s="7">
        <v>1.49824714660645</v>
      </c>
      <c r="J1508" s="8">
        <v>8.1291006264558003</v>
      </c>
      <c r="K1508" s="9">
        <v>40.650723791321411</v>
      </c>
      <c r="L1508" s="8">
        <v>18.136116054510104</v>
      </c>
      <c r="M1508" s="8">
        <v>15.571715552300107</v>
      </c>
      <c r="N1508" s="10">
        <v>1.1646832356779859</v>
      </c>
      <c r="O1508" s="10" t="s">
        <v>2540</v>
      </c>
      <c r="P1508" s="14">
        <v>25.716494212331835</v>
      </c>
      <c r="Q1508" s="45">
        <v>1</v>
      </c>
      <c r="R1508" s="7">
        <v>3.5033591582283101</v>
      </c>
      <c r="S1508" s="7"/>
      <c r="T1508" s="7"/>
      <c r="U1508" s="35">
        <v>3371.9755326308068</v>
      </c>
    </row>
    <row r="1509" spans="1:21">
      <c r="A1509">
        <v>125</v>
      </c>
      <c r="B1509" t="s">
        <v>156</v>
      </c>
      <c r="C1509" t="s">
        <v>342</v>
      </c>
      <c r="D1509">
        <v>7</v>
      </c>
      <c r="E1509" s="6">
        <v>5458.6819999999998</v>
      </c>
      <c r="F1509">
        <v>2012</v>
      </c>
      <c r="G1509" s="6">
        <v>68.721999999999994</v>
      </c>
      <c r="H1509" s="6">
        <v>5.4638271331787109</v>
      </c>
      <c r="I1509" s="7">
        <v>14.654869079589799</v>
      </c>
      <c r="J1509" s="8">
        <v>9.348293608175771</v>
      </c>
      <c r="K1509" s="9">
        <v>55.58865845375658</v>
      </c>
      <c r="L1509" s="8">
        <v>33.074050716945273</v>
      </c>
      <c r="M1509" s="8">
        <v>28.728337485283454</v>
      </c>
      <c r="N1509" s="10">
        <v>1.1512692209873954</v>
      </c>
      <c r="O1509" s="10" t="s">
        <v>2541</v>
      </c>
      <c r="P1509" s="14">
        <v>25.420309446734262</v>
      </c>
      <c r="Q1509" s="45">
        <v>3</v>
      </c>
      <c r="R1509" s="7">
        <v>3.5033591582283101</v>
      </c>
      <c r="S1509" s="7"/>
      <c r="T1509" s="7"/>
      <c r="U1509" s="35">
        <v>10233.400187419362</v>
      </c>
    </row>
    <row r="1510" spans="1:21">
      <c r="A1510">
        <v>126</v>
      </c>
      <c r="B1510" t="s">
        <v>118</v>
      </c>
      <c r="C1510" t="s">
        <v>304</v>
      </c>
      <c r="D1510">
        <v>5</v>
      </c>
      <c r="E1510" s="6">
        <v>17954.406999999999</v>
      </c>
      <c r="F1510">
        <v>2012</v>
      </c>
      <c r="G1510" s="6">
        <v>59.65</v>
      </c>
      <c r="H1510" s="6">
        <v>3.7980883121490479</v>
      </c>
      <c r="I1510" s="7">
        <v>1.1482279300689699</v>
      </c>
      <c r="J1510" s="8">
        <v>7.682554787146108</v>
      </c>
      <c r="K1510" s="9">
        <v>39.652828612100294</v>
      </c>
      <c r="L1510" s="8">
        <v>17.138220875288987</v>
      </c>
      <c r="M1510" s="8">
        <v>15.221696335762626</v>
      </c>
      <c r="N1510" s="10">
        <v>1.125907421699353</v>
      </c>
      <c r="O1510" s="10" t="s">
        <v>2542</v>
      </c>
      <c r="P1510" s="14">
        <v>24.860314639025368</v>
      </c>
      <c r="Q1510" s="45">
        <v>1</v>
      </c>
      <c r="R1510" s="7">
        <v>3.5033591582283101</v>
      </c>
      <c r="S1510" s="7"/>
      <c r="T1510" s="7"/>
      <c r="U1510" s="35">
        <v>1075.1459821809012</v>
      </c>
    </row>
    <row r="1511" spans="1:21">
      <c r="A1511">
        <v>127</v>
      </c>
      <c r="B1511" t="s">
        <v>89</v>
      </c>
      <c r="C1511" t="s">
        <v>275</v>
      </c>
      <c r="D1511">
        <v>4</v>
      </c>
      <c r="E1511" s="6">
        <v>3394.663</v>
      </c>
      <c r="F1511">
        <v>2012</v>
      </c>
      <c r="G1511" s="6">
        <v>78.811999999999998</v>
      </c>
      <c r="H1511" s="6">
        <v>6.2210946083068848</v>
      </c>
      <c r="I1511" s="7">
        <v>28.467613220214801</v>
      </c>
      <c r="J1511" s="8">
        <v>10.105561083303945</v>
      </c>
      <c r="K1511" s="9">
        <v>68.914536418149666</v>
      </c>
      <c r="L1511" s="8">
        <v>46.399928681338359</v>
      </c>
      <c r="M1511" s="8">
        <v>42.541081625908461</v>
      </c>
      <c r="N1511" s="10">
        <v>1.0907087198525713</v>
      </c>
      <c r="O1511" s="10" t="s">
        <v>2543</v>
      </c>
      <c r="P1511" s="14">
        <v>24.083118587261623</v>
      </c>
      <c r="Q1511" s="45">
        <v>3</v>
      </c>
      <c r="R1511" s="7">
        <v>3.5033591582283101</v>
      </c>
      <c r="S1511" s="7"/>
      <c r="T1511" s="7"/>
      <c r="U1511" s="35">
        <v>60588.155959300064</v>
      </c>
    </row>
    <row r="1512" spans="1:21">
      <c r="A1512">
        <v>128</v>
      </c>
      <c r="B1512" t="s">
        <v>74</v>
      </c>
      <c r="C1512" t="s">
        <v>260</v>
      </c>
      <c r="D1512">
        <v>8</v>
      </c>
      <c r="E1512" s="6">
        <v>7234.06</v>
      </c>
      <c r="F1512">
        <v>2012</v>
      </c>
      <c r="G1512" s="6">
        <v>83.561000000000007</v>
      </c>
      <c r="H1512" s="6">
        <v>5.4837646484375</v>
      </c>
      <c r="I1512" s="7">
        <v>27.5103664398193</v>
      </c>
      <c r="J1512" s="8">
        <v>9.3682311234345601</v>
      </c>
      <c r="K1512" s="9">
        <v>67.735959046914672</v>
      </c>
      <c r="L1512" s="8">
        <v>45.221351310103366</v>
      </c>
      <c r="M1512" s="8">
        <v>41.583834845512953</v>
      </c>
      <c r="N1512" s="10">
        <v>1.0874742908657669</v>
      </c>
      <c r="O1512" s="10" t="s">
        <v>2544</v>
      </c>
      <c r="P1512" s="14">
        <v>24.011701594407825</v>
      </c>
      <c r="Q1512" s="45">
        <v>3</v>
      </c>
      <c r="R1512" s="7">
        <v>3.5033591582283101</v>
      </c>
      <c r="S1512" s="7"/>
      <c r="T1512" s="7"/>
      <c r="U1512" s="35">
        <v>53783.952974665481</v>
      </c>
    </row>
    <row r="1513" spans="1:21">
      <c r="A1513">
        <v>129</v>
      </c>
      <c r="B1513" t="s">
        <v>65</v>
      </c>
      <c r="C1513" t="s">
        <v>251</v>
      </c>
      <c r="D1513">
        <v>5</v>
      </c>
      <c r="E1513" s="6">
        <v>1836.7049999999999</v>
      </c>
      <c r="F1513">
        <v>2012</v>
      </c>
      <c r="G1513" s="6">
        <v>64.587000000000003</v>
      </c>
      <c r="H1513" s="6">
        <v>3.9720592498779297</v>
      </c>
      <c r="I1513" s="7">
        <v>6.05257368087769</v>
      </c>
      <c r="J1513" s="8">
        <v>7.8565257248749898</v>
      </c>
      <c r="K1513" s="9">
        <v>43.906994316556421</v>
      </c>
      <c r="L1513" s="8">
        <v>21.392386579745114</v>
      </c>
      <c r="M1513" s="8">
        <v>20.126042086571346</v>
      </c>
      <c r="N1513" s="10">
        <v>1.0629206918939471</v>
      </c>
      <c r="O1513" s="10" t="s">
        <v>2545</v>
      </c>
      <c r="P1513" s="14">
        <v>23.469552049786664</v>
      </c>
      <c r="Q1513" s="45">
        <v>2</v>
      </c>
      <c r="R1513" s="7">
        <v>3.5033591582283101</v>
      </c>
      <c r="S1513" s="7"/>
      <c r="T1513" s="7"/>
      <c r="U1513" s="35">
        <v>14367.999914772676</v>
      </c>
    </row>
    <row r="1514" spans="1:21">
      <c r="A1514">
        <v>130</v>
      </c>
      <c r="B1514" t="s">
        <v>37</v>
      </c>
      <c r="C1514" t="s">
        <v>223</v>
      </c>
      <c r="D1514">
        <v>5</v>
      </c>
      <c r="E1514" s="6">
        <v>17113.732</v>
      </c>
      <c r="F1514">
        <v>2012</v>
      </c>
      <c r="G1514" s="6">
        <v>57.619</v>
      </c>
      <c r="H1514" s="6">
        <v>3.9550080299377441</v>
      </c>
      <c r="I1514" s="7">
        <v>1.6845668554305999</v>
      </c>
      <c r="J1514" s="8">
        <v>7.8394745049348042</v>
      </c>
      <c r="K1514" s="9">
        <v>39.085055013334504</v>
      </c>
      <c r="L1514" s="8">
        <v>16.570447276523197</v>
      </c>
      <c r="M1514" s="8">
        <v>15.758035261124256</v>
      </c>
      <c r="N1514" s="10">
        <v>1.0515554129646605</v>
      </c>
      <c r="O1514" s="10" t="s">
        <v>2546</v>
      </c>
      <c r="P1514" s="14">
        <v>23.218603877053329</v>
      </c>
      <c r="Q1514" s="45">
        <v>1</v>
      </c>
      <c r="R1514" s="7">
        <v>3.5033591582283101</v>
      </c>
      <c r="S1514" s="7"/>
      <c r="T1514" s="7"/>
      <c r="U1514" s="35">
        <v>1776.3909974557596</v>
      </c>
    </row>
    <row r="1515" spans="1:21">
      <c r="A1515">
        <v>131</v>
      </c>
      <c r="B1515" t="s">
        <v>34</v>
      </c>
      <c r="C1515" t="s">
        <v>220</v>
      </c>
      <c r="D1515">
        <v>5</v>
      </c>
      <c r="E1515" s="6">
        <v>2175.4250000000002</v>
      </c>
      <c r="F1515">
        <v>2012</v>
      </c>
      <c r="G1515" s="6">
        <v>60.8</v>
      </c>
      <c r="H1515" s="6">
        <v>4.8359389305114746</v>
      </c>
      <c r="I1515" s="7">
        <v>8.4263515472412092</v>
      </c>
      <c r="J1515" s="8">
        <v>8.7204054055085347</v>
      </c>
      <c r="K1515" s="9">
        <v>45.877348905644148</v>
      </c>
      <c r="L1515" s="8">
        <v>23.362741168832841</v>
      </c>
      <c r="M1515" s="8">
        <v>22.499819952934864</v>
      </c>
      <c r="N1515" s="10">
        <v>1.0383523609390224</v>
      </c>
      <c r="O1515" s="10" t="s">
        <v>2547</v>
      </c>
      <c r="P1515" s="14">
        <v>22.927077219330997</v>
      </c>
      <c r="Q1515" s="45">
        <v>3</v>
      </c>
      <c r="R1515" s="7">
        <v>3.5033591582283101</v>
      </c>
      <c r="S1515" s="7"/>
      <c r="T1515" s="7"/>
      <c r="U1515" s="35">
        <v>12975.948482389023</v>
      </c>
    </row>
    <row r="1516" spans="1:21">
      <c r="A1516">
        <v>132</v>
      </c>
      <c r="B1516" t="s">
        <v>102</v>
      </c>
      <c r="C1516" t="s">
        <v>288</v>
      </c>
      <c r="D1516">
        <v>5</v>
      </c>
      <c r="E1516" s="6">
        <v>16514.687000000002</v>
      </c>
      <c r="F1516">
        <v>2012</v>
      </c>
      <c r="G1516" s="6">
        <v>57.079000000000001</v>
      </c>
      <c r="H1516" s="6">
        <v>4.3130168914794922</v>
      </c>
      <c r="I1516" s="7">
        <v>3.3564107418060298</v>
      </c>
      <c r="J1516" s="8">
        <v>8.1974833664765523</v>
      </c>
      <c r="K1516" s="9">
        <v>40.486940443179776</v>
      </c>
      <c r="L1516" s="8">
        <v>17.972332706368469</v>
      </c>
      <c r="M1516" s="8">
        <v>17.429879147499687</v>
      </c>
      <c r="N1516" s="10">
        <v>1.0311220493428721</v>
      </c>
      <c r="O1516" s="10" t="s">
        <v>2548</v>
      </c>
      <c r="P1516" s="14">
        <v>22.767430149106346</v>
      </c>
      <c r="Q1516" s="45">
        <v>1</v>
      </c>
      <c r="R1516" s="7">
        <v>3.5033591582283101</v>
      </c>
      <c r="S1516" s="7"/>
      <c r="T1516" s="7"/>
      <c r="U1516" s="35">
        <v>1942.7395004576531</v>
      </c>
    </row>
    <row r="1517" spans="1:21">
      <c r="A1517">
        <v>133</v>
      </c>
      <c r="B1517" t="s">
        <v>108</v>
      </c>
      <c r="C1517" t="s">
        <v>294</v>
      </c>
      <c r="D1517">
        <v>8</v>
      </c>
      <c r="E1517" s="6">
        <v>2792.3490000000002</v>
      </c>
      <c r="F1517">
        <v>2012</v>
      </c>
      <c r="G1517" s="6">
        <v>68.111000000000004</v>
      </c>
      <c r="H1517" s="6">
        <v>4.8851504325866699</v>
      </c>
      <c r="I1517" s="7">
        <v>15.7939100265503</v>
      </c>
      <c r="J1517" s="8">
        <v>8.76961690758373</v>
      </c>
      <c r="K1517" s="9">
        <v>51.683978540750005</v>
      </c>
      <c r="L1517" s="8">
        <v>29.169370803938698</v>
      </c>
      <c r="M1517" s="8">
        <v>29.867378432243957</v>
      </c>
      <c r="N1517" s="10">
        <v>0.9766297658199653</v>
      </c>
      <c r="O1517" s="10" t="s">
        <v>2549</v>
      </c>
      <c r="P1517" s="14">
        <v>21.564227036959014</v>
      </c>
      <c r="Q1517" s="45">
        <v>3</v>
      </c>
      <c r="R1517" s="7">
        <v>3.5033591582283101</v>
      </c>
      <c r="S1517" s="7"/>
      <c r="T1517" s="7"/>
      <c r="U1517" s="35">
        <v>9586.7149235871602</v>
      </c>
    </row>
    <row r="1518" spans="1:21">
      <c r="A1518">
        <v>134</v>
      </c>
      <c r="B1518" t="s">
        <v>98</v>
      </c>
      <c r="C1518" t="s">
        <v>284</v>
      </c>
      <c r="D1518">
        <v>3</v>
      </c>
      <c r="E1518" s="6">
        <v>530.58500000000004</v>
      </c>
      <c r="F1518">
        <v>2012</v>
      </c>
      <c r="G1518" s="6">
        <v>80.981999999999999</v>
      </c>
      <c r="H1518" s="6">
        <v>6.9640970230102539</v>
      </c>
      <c r="I1518" s="7">
        <v>40.844322204589801</v>
      </c>
      <c r="J1518" s="8">
        <v>10.848563498007314</v>
      </c>
      <c r="K1518" s="9">
        <v>76.018411883943159</v>
      </c>
      <c r="L1518" s="8">
        <v>53.503804147131852</v>
      </c>
      <c r="M1518" s="8">
        <v>54.917790610283461</v>
      </c>
      <c r="N1518" s="10">
        <v>0.97425267026516471</v>
      </c>
      <c r="O1518" s="10" t="s">
        <v>2550</v>
      </c>
      <c r="P1518" s="14">
        <v>21.511740178554458</v>
      </c>
      <c r="Q1518" s="45">
        <v>3</v>
      </c>
      <c r="R1518" s="7">
        <v>3.5033591582283101</v>
      </c>
      <c r="S1518" s="7"/>
      <c r="T1518" s="7"/>
      <c r="U1518" s="35">
        <v>112137.13549132792</v>
      </c>
    </row>
    <row r="1519" spans="1:21">
      <c r="A1519">
        <v>135</v>
      </c>
      <c r="B1519" t="s">
        <v>71</v>
      </c>
      <c r="C1519" t="s">
        <v>257</v>
      </c>
      <c r="D1519">
        <v>5</v>
      </c>
      <c r="E1519" s="6">
        <v>10788.691999999999</v>
      </c>
      <c r="F1519">
        <v>2012</v>
      </c>
      <c r="G1519" s="6">
        <v>57.405999999999999</v>
      </c>
      <c r="H1519" s="6">
        <v>3.6515548229217529</v>
      </c>
      <c r="I1519" s="7">
        <v>1.5602005720138501</v>
      </c>
      <c r="J1519" s="8">
        <v>7.536021297918813</v>
      </c>
      <c r="K1519" s="9">
        <v>37.433243790183312</v>
      </c>
      <c r="L1519" s="8">
        <v>14.918636053372005</v>
      </c>
      <c r="M1519" s="8">
        <v>15.633668977707506</v>
      </c>
      <c r="N1519" s="10">
        <v>0.95426326824783825</v>
      </c>
      <c r="O1519" s="10" t="s">
        <v>2551</v>
      </c>
      <c r="P1519" s="14">
        <v>21.070369232756217</v>
      </c>
      <c r="Q1519" s="45">
        <v>1</v>
      </c>
      <c r="R1519" s="7">
        <v>3.5033591582283101</v>
      </c>
      <c r="S1519" s="7"/>
      <c r="T1519" s="7"/>
      <c r="U1519" s="35">
        <v>1976.9580893828625</v>
      </c>
    </row>
    <row r="1520" spans="1:21">
      <c r="A1520">
        <v>136</v>
      </c>
      <c r="B1520" t="s">
        <v>130</v>
      </c>
      <c r="C1520" t="s">
        <v>316</v>
      </c>
      <c r="D1520">
        <v>4</v>
      </c>
      <c r="E1520" s="6">
        <v>1905.66</v>
      </c>
      <c r="F1520">
        <v>2012</v>
      </c>
      <c r="G1520" s="6">
        <v>79.227000000000004</v>
      </c>
      <c r="H1520" s="6">
        <v>6.6112985610961914</v>
      </c>
      <c r="I1520" s="7">
        <v>41.7032279968262</v>
      </c>
      <c r="J1520" s="8">
        <v>10.495765036093252</v>
      </c>
      <c r="K1520" s="9">
        <v>71.952414141934184</v>
      </c>
      <c r="L1520" s="8">
        <v>49.437806405122878</v>
      </c>
      <c r="M1520" s="8">
        <v>55.77669640251986</v>
      </c>
      <c r="N1520" s="10">
        <v>0.88635235848943883</v>
      </c>
      <c r="O1520" s="10" t="s">
        <v>2552</v>
      </c>
      <c r="P1520" s="14">
        <v>19.570879530958084</v>
      </c>
      <c r="Q1520" s="45">
        <v>3</v>
      </c>
      <c r="R1520" s="7">
        <v>3.5033591582283101</v>
      </c>
      <c r="S1520" s="7"/>
      <c r="T1520" s="7"/>
      <c r="U1520" s="35">
        <v>110931.50647237455</v>
      </c>
    </row>
    <row r="1521" spans="1:21">
      <c r="A1521">
        <v>137</v>
      </c>
      <c r="B1521" t="s">
        <v>30</v>
      </c>
      <c r="C1521" t="s">
        <v>216</v>
      </c>
      <c r="D1521">
        <v>5</v>
      </c>
      <c r="E1521" s="6">
        <v>10014.078</v>
      </c>
      <c r="F1521">
        <v>2012</v>
      </c>
      <c r="G1521" s="6">
        <v>58.716000000000001</v>
      </c>
      <c r="H1521" s="6">
        <v>3.1934688091278076</v>
      </c>
      <c r="I1521" s="7">
        <v>1.55259609222412</v>
      </c>
      <c r="J1521" s="8">
        <v>7.0779352841248677</v>
      </c>
      <c r="K1521" s="9">
        <v>35.96011799311534</v>
      </c>
      <c r="L1521" s="8">
        <v>13.445510256304033</v>
      </c>
      <c r="M1521" s="8">
        <v>15.626064497917776</v>
      </c>
      <c r="N1521" s="10">
        <v>0.8604540355055933</v>
      </c>
      <c r="O1521" s="10" t="s">
        <v>2553</v>
      </c>
      <c r="P1521" s="14">
        <v>18.99903814720582</v>
      </c>
      <c r="Q1521" s="45">
        <v>1</v>
      </c>
      <c r="R1521" s="7">
        <v>3.5033591582283101</v>
      </c>
      <c r="S1521" s="7"/>
      <c r="T1521" s="7"/>
      <c r="U1521" s="35">
        <v>2681.3516613202673</v>
      </c>
    </row>
    <row r="1522" spans="1:21">
      <c r="A1522">
        <v>138</v>
      </c>
      <c r="B1522" t="s">
        <v>43</v>
      </c>
      <c r="C1522" t="s">
        <v>229</v>
      </c>
      <c r="D1522">
        <v>5</v>
      </c>
      <c r="E1522" s="6">
        <v>12754.906000000001</v>
      </c>
      <c r="F1522">
        <v>2012</v>
      </c>
      <c r="G1522" s="6">
        <v>50.54</v>
      </c>
      <c r="H1522" s="6">
        <v>4.0329747200012207</v>
      </c>
      <c r="I1522" s="7">
        <v>1.8572235107421899</v>
      </c>
      <c r="J1522" s="8">
        <v>7.9174411949982808</v>
      </c>
      <c r="K1522" s="9">
        <v>34.62407205323521</v>
      </c>
      <c r="L1522" s="8">
        <v>12.109464316423903</v>
      </c>
      <c r="M1522" s="8">
        <v>15.930691916435846</v>
      </c>
      <c r="N1522" s="10">
        <v>0.7601342352199062</v>
      </c>
      <c r="O1522" s="10" t="s">
        <v>2554</v>
      </c>
      <c r="P1522" s="14">
        <v>16.783952118318865</v>
      </c>
      <c r="Q1522" s="45">
        <v>1</v>
      </c>
      <c r="R1522" s="7">
        <v>3.5033591582283101</v>
      </c>
      <c r="S1522" s="7"/>
      <c r="T1522" s="7"/>
      <c r="U1522" s="35">
        <v>1769.3249204559097</v>
      </c>
    </row>
    <row r="1523" spans="1:21">
      <c r="A1523" t="s">
        <v>693</v>
      </c>
      <c r="B1523" t="s">
        <v>164</v>
      </c>
      <c r="C1523" t="s">
        <v>350</v>
      </c>
      <c r="D1523">
        <v>8</v>
      </c>
      <c r="E1523" s="6">
        <v>251.29400000000001</v>
      </c>
      <c r="F1523">
        <v>2011</v>
      </c>
      <c r="G1523" s="6">
        <v>69.551000000000002</v>
      </c>
      <c r="H1523" s="6" t="s">
        <v>693</v>
      </c>
      <c r="I1523" s="7">
        <v>3.2612991333007799</v>
      </c>
      <c r="J1523" s="8" t="s">
        <v>693</v>
      </c>
      <c r="K1523" s="9" t="s">
        <v>693</v>
      </c>
      <c r="L1523" s="8" t="s">
        <v>693</v>
      </c>
      <c r="M1523" s="8">
        <v>17.334767538994438</v>
      </c>
      <c r="N1523" s="10" t="s">
        <v>693</v>
      </c>
      <c r="O1523" s="10" t="s">
        <v>2555</v>
      </c>
      <c r="P1523" s="14" t="s">
        <v>693</v>
      </c>
      <c r="Q1523" s="45">
        <v>1</v>
      </c>
      <c r="R1523" s="7">
        <v>3.5472296180864062</v>
      </c>
      <c r="S1523" s="7"/>
      <c r="T1523" s="7"/>
      <c r="U1523" s="35">
        <v>2994.4371912243741</v>
      </c>
    </row>
    <row r="1524" spans="1:21">
      <c r="A1524" t="s">
        <v>693</v>
      </c>
      <c r="B1524" t="s">
        <v>31</v>
      </c>
      <c r="C1524" t="s">
        <v>217</v>
      </c>
      <c r="D1524">
        <v>6</v>
      </c>
      <c r="E1524" s="6">
        <v>713.33100000000002</v>
      </c>
      <c r="F1524">
        <v>2011</v>
      </c>
      <c r="G1524" s="6">
        <v>68.881</v>
      </c>
      <c r="H1524" s="6" t="s">
        <v>693</v>
      </c>
      <c r="I1524" s="7">
        <v>3.1895167827606201</v>
      </c>
      <c r="J1524" s="8" t="s">
        <v>693</v>
      </c>
      <c r="K1524" s="9" t="s">
        <v>693</v>
      </c>
      <c r="L1524" s="8" t="s">
        <v>693</v>
      </c>
      <c r="M1524" s="8">
        <v>17.262985188454277</v>
      </c>
      <c r="N1524" s="10" t="s">
        <v>693</v>
      </c>
      <c r="O1524" s="10" t="s">
        <v>2556</v>
      </c>
      <c r="P1524" s="14" t="s">
        <v>693</v>
      </c>
      <c r="Q1524" s="45">
        <v>1</v>
      </c>
      <c r="R1524" s="7">
        <v>3.5472296180864062</v>
      </c>
      <c r="S1524" s="7"/>
      <c r="T1524" s="7"/>
      <c r="U1524" s="35">
        <v>8499.3542955281864</v>
      </c>
    </row>
    <row r="1525" spans="1:21">
      <c r="A1525" t="s">
        <v>693</v>
      </c>
      <c r="B1525" t="s">
        <v>47</v>
      </c>
      <c r="C1525" t="s">
        <v>233</v>
      </c>
      <c r="D1525">
        <v>5</v>
      </c>
      <c r="E1525" s="6">
        <v>670.07100000000003</v>
      </c>
      <c r="F1525">
        <v>2011</v>
      </c>
      <c r="G1525" s="6">
        <v>61.503</v>
      </c>
      <c r="H1525" s="6">
        <v>3.8384859561920166</v>
      </c>
      <c r="I1525" s="7" t="s">
        <v>693</v>
      </c>
      <c r="J1525" s="8">
        <v>7.7229524311890767</v>
      </c>
      <c r="K1525" s="9">
        <v>41.099611726191554</v>
      </c>
      <c r="L1525" s="8">
        <v>18.585003989380247</v>
      </c>
      <c r="M1525" s="8" t="s">
        <v>693</v>
      </c>
      <c r="N1525" s="10" t="s">
        <v>693</v>
      </c>
      <c r="O1525" s="10" t="s">
        <v>2557</v>
      </c>
      <c r="P1525" s="14" t="s">
        <v>693</v>
      </c>
      <c r="Q1525" s="45">
        <v>3</v>
      </c>
      <c r="R1525" s="7">
        <v>3.5472296180864062</v>
      </c>
      <c r="S1525" s="7"/>
      <c r="T1525" s="7"/>
      <c r="U1525" s="35">
        <v>3084.8265854417218</v>
      </c>
    </row>
    <row r="1526" spans="1:21">
      <c r="A1526" t="s">
        <v>693</v>
      </c>
      <c r="B1526" t="s">
        <v>51</v>
      </c>
      <c r="C1526" t="s">
        <v>237</v>
      </c>
      <c r="D1526">
        <v>5</v>
      </c>
      <c r="E1526" s="6">
        <v>21562.914000000001</v>
      </c>
      <c r="F1526">
        <v>2011</v>
      </c>
      <c r="G1526" s="6">
        <v>55.52</v>
      </c>
      <c r="H1526" s="6" t="s">
        <v>693</v>
      </c>
      <c r="I1526" s="7">
        <v>0.86698806285858199</v>
      </c>
      <c r="J1526" s="8" t="s">
        <v>693</v>
      </c>
      <c r="K1526" s="9" t="s">
        <v>693</v>
      </c>
      <c r="L1526" s="8" t="s">
        <v>693</v>
      </c>
      <c r="M1526" s="8">
        <v>14.940456468552238</v>
      </c>
      <c r="N1526" s="10" t="s">
        <v>693</v>
      </c>
      <c r="O1526" s="10" t="s">
        <v>2558</v>
      </c>
      <c r="P1526" s="14" t="s">
        <v>693</v>
      </c>
      <c r="Q1526" s="45">
        <v>1</v>
      </c>
      <c r="R1526" s="7">
        <v>3.5472296180864062</v>
      </c>
      <c r="S1526" s="7"/>
      <c r="T1526" s="7"/>
      <c r="U1526" s="35">
        <v>3464.0470370930225</v>
      </c>
    </row>
    <row r="1527" spans="1:21">
      <c r="A1527" t="s">
        <v>693</v>
      </c>
      <c r="B1527" t="s">
        <v>62</v>
      </c>
      <c r="C1527" t="s">
        <v>248</v>
      </c>
      <c r="D1527">
        <v>5</v>
      </c>
      <c r="E1527" s="6">
        <v>91817.929000000004</v>
      </c>
      <c r="F1527">
        <v>2011</v>
      </c>
      <c r="G1527" s="6">
        <v>60.720999999999997</v>
      </c>
      <c r="H1527" s="6" t="s">
        <v>693</v>
      </c>
      <c r="I1527" s="7">
        <v>0.126527324318886</v>
      </c>
      <c r="J1527" s="8" t="s">
        <v>693</v>
      </c>
      <c r="K1527" s="9" t="s">
        <v>693</v>
      </c>
      <c r="L1527" s="8" t="s">
        <v>693</v>
      </c>
      <c r="M1527" s="8">
        <v>14.199995730012542</v>
      </c>
      <c r="N1527" s="10" t="s">
        <v>693</v>
      </c>
      <c r="O1527" s="10" t="s">
        <v>2559</v>
      </c>
      <c r="P1527" s="14" t="s">
        <v>693</v>
      </c>
      <c r="Q1527" s="45">
        <v>1</v>
      </c>
      <c r="R1527" s="7">
        <v>3.5472296180864062</v>
      </c>
      <c r="S1527" s="7"/>
      <c r="T1527" s="7"/>
      <c r="U1527" s="35">
        <v>1336.0669507674852</v>
      </c>
    </row>
    <row r="1528" spans="1:21">
      <c r="A1528" t="s">
        <v>693</v>
      </c>
      <c r="B1528" t="s">
        <v>76</v>
      </c>
      <c r="C1528" t="s">
        <v>262</v>
      </c>
      <c r="D1528">
        <v>3</v>
      </c>
      <c r="E1528" s="6">
        <v>319.29300000000001</v>
      </c>
      <c r="F1528">
        <v>2011</v>
      </c>
      <c r="G1528" s="6">
        <v>82.177999999999997</v>
      </c>
      <c r="H1528" s="6" t="s">
        <v>693</v>
      </c>
      <c r="I1528" s="7">
        <v>18.6998291015625</v>
      </c>
      <c r="J1528" s="8" t="s">
        <v>693</v>
      </c>
      <c r="K1528" s="9" t="s">
        <v>693</v>
      </c>
      <c r="L1528" s="8" t="s">
        <v>693</v>
      </c>
      <c r="M1528" s="8">
        <v>32.77329750725616</v>
      </c>
      <c r="N1528" s="10" t="s">
        <v>693</v>
      </c>
      <c r="O1528" s="10" t="s">
        <v>2560</v>
      </c>
      <c r="P1528" s="14" t="s">
        <v>693</v>
      </c>
      <c r="Q1528" s="45">
        <v>3</v>
      </c>
      <c r="R1528" s="7">
        <v>3.5472296180864062</v>
      </c>
      <c r="S1528" s="7"/>
      <c r="T1528" s="7"/>
      <c r="U1528" s="35">
        <v>48186.167287662101</v>
      </c>
    </row>
    <row r="1529" spans="1:21">
      <c r="A1529" t="s">
        <v>693</v>
      </c>
      <c r="B1529" t="s">
        <v>95</v>
      </c>
      <c r="C1529" t="s">
        <v>281</v>
      </c>
      <c r="D1529">
        <v>5</v>
      </c>
      <c r="E1529" s="6">
        <v>4181.1499999999996</v>
      </c>
      <c r="F1529">
        <v>2011</v>
      </c>
      <c r="G1529" s="6">
        <v>59.62</v>
      </c>
      <c r="H1529" s="6" t="s">
        <v>693</v>
      </c>
      <c r="I1529" s="7">
        <v>0.50372314453125</v>
      </c>
      <c r="J1529" s="8" t="s">
        <v>693</v>
      </c>
      <c r="K1529" s="9" t="s">
        <v>693</v>
      </c>
      <c r="L1529" s="8" t="s">
        <v>693</v>
      </c>
      <c r="M1529" s="8">
        <v>14.577191550224907</v>
      </c>
      <c r="N1529" s="10" t="s">
        <v>693</v>
      </c>
      <c r="O1529" s="10" t="s">
        <v>2561</v>
      </c>
      <c r="P1529" s="14" t="s">
        <v>693</v>
      </c>
      <c r="Q1529" s="45">
        <v>1</v>
      </c>
      <c r="R1529" s="7">
        <v>3.5472296180864062</v>
      </c>
      <c r="S1529" s="7"/>
      <c r="T1529" s="7"/>
      <c r="U1529" s="35">
        <v>1475.8392688466934</v>
      </c>
    </row>
    <row r="1530" spans="1:21">
      <c r="A1530" t="s">
        <v>693</v>
      </c>
      <c r="B1530" t="s">
        <v>96</v>
      </c>
      <c r="C1530" t="s">
        <v>282</v>
      </c>
      <c r="D1530">
        <v>4</v>
      </c>
      <c r="E1530" s="6">
        <v>6188.1319999999996</v>
      </c>
      <c r="F1530">
        <v>2011</v>
      </c>
      <c r="G1530" s="6">
        <v>70.070999999999998</v>
      </c>
      <c r="H1530" s="6" t="s">
        <v>693</v>
      </c>
      <c r="I1530" s="7">
        <v>3.9594347476959202</v>
      </c>
      <c r="J1530" s="8" t="s">
        <v>693</v>
      </c>
      <c r="K1530" s="9" t="s">
        <v>693</v>
      </c>
      <c r="L1530" s="8" t="s">
        <v>693</v>
      </c>
      <c r="M1530" s="8">
        <v>18.032903153389576</v>
      </c>
      <c r="N1530" s="10" t="s">
        <v>693</v>
      </c>
      <c r="O1530" s="10" t="s">
        <v>2562</v>
      </c>
      <c r="P1530" s="14" t="s">
        <v>693</v>
      </c>
      <c r="Q1530" s="45">
        <v>2</v>
      </c>
      <c r="R1530" s="7">
        <v>3.5472296180864062</v>
      </c>
      <c r="S1530" s="7"/>
      <c r="T1530" s="7"/>
      <c r="U1530" s="35">
        <v>16356.36266213475</v>
      </c>
    </row>
    <row r="1531" spans="1:21">
      <c r="A1531" t="s">
        <v>693</v>
      </c>
      <c r="B1531" t="s">
        <v>112</v>
      </c>
      <c r="C1531" t="s">
        <v>298</v>
      </c>
      <c r="D1531">
        <v>8</v>
      </c>
      <c r="E1531" s="6">
        <v>49794.521999999997</v>
      </c>
      <c r="F1531">
        <v>2011</v>
      </c>
      <c r="G1531" s="6">
        <v>63.901000000000003</v>
      </c>
      <c r="H1531" s="6" t="s">
        <v>693</v>
      </c>
      <c r="I1531" s="7">
        <v>1.7653738260269201</v>
      </c>
      <c r="J1531" s="8" t="s">
        <v>693</v>
      </c>
      <c r="K1531" s="9" t="s">
        <v>693</v>
      </c>
      <c r="L1531" s="8" t="s">
        <v>693</v>
      </c>
      <c r="M1531" s="8">
        <v>15.838842231720577</v>
      </c>
      <c r="N1531" s="10" t="s">
        <v>693</v>
      </c>
      <c r="O1531" s="10" t="s">
        <v>2563</v>
      </c>
      <c r="P1531" s="14" t="s">
        <v>693</v>
      </c>
      <c r="Q1531" s="45">
        <v>1</v>
      </c>
      <c r="R1531" s="7">
        <v>3.5472296180864062</v>
      </c>
      <c r="S1531" s="7"/>
      <c r="T1531" s="7"/>
      <c r="U1531" s="35">
        <v>3018.4616141753413</v>
      </c>
    </row>
    <row r="1532" spans="1:21">
      <c r="A1532" t="s">
        <v>693</v>
      </c>
      <c r="B1532" t="s">
        <v>113</v>
      </c>
      <c r="C1532" t="s">
        <v>299</v>
      </c>
      <c r="D1532">
        <v>5</v>
      </c>
      <c r="E1532" s="6">
        <v>2132.34</v>
      </c>
      <c r="F1532">
        <v>2011</v>
      </c>
      <c r="G1532" s="6">
        <v>56.552999999999997</v>
      </c>
      <c r="H1532" s="6" t="s">
        <v>693</v>
      </c>
      <c r="I1532" s="7">
        <v>6.6906309127807599</v>
      </c>
      <c r="J1532" s="8" t="s">
        <v>693</v>
      </c>
      <c r="K1532" s="9" t="s">
        <v>693</v>
      </c>
      <c r="L1532" s="8" t="s">
        <v>693</v>
      </c>
      <c r="M1532" s="8">
        <v>20.764099318474415</v>
      </c>
      <c r="N1532" s="10" t="s">
        <v>693</v>
      </c>
      <c r="O1532" s="10" t="s">
        <v>2564</v>
      </c>
      <c r="P1532" s="14" t="s">
        <v>693</v>
      </c>
      <c r="Q1532" s="45">
        <v>2</v>
      </c>
      <c r="R1532" s="7">
        <v>3.5472296180864062</v>
      </c>
      <c r="S1532" s="7"/>
      <c r="T1532" s="7"/>
      <c r="U1532" s="35">
        <v>9431.0441980369342</v>
      </c>
    </row>
    <row r="1533" spans="1:21">
      <c r="A1533" t="s">
        <v>693</v>
      </c>
      <c r="B1533" t="s">
        <v>121</v>
      </c>
      <c r="C1533" t="s">
        <v>307</v>
      </c>
      <c r="D1533">
        <v>3</v>
      </c>
      <c r="E1533" s="6">
        <v>4953.5609999999997</v>
      </c>
      <c r="F1533">
        <v>2011</v>
      </c>
      <c r="G1533" s="6">
        <v>81.242999999999995</v>
      </c>
      <c r="H1533" s="6" t="s">
        <v>693</v>
      </c>
      <c r="I1533" s="7">
        <v>13.6344652175903</v>
      </c>
      <c r="J1533" s="8" t="s">
        <v>693</v>
      </c>
      <c r="K1533" s="9" t="s">
        <v>693</v>
      </c>
      <c r="L1533" s="8" t="s">
        <v>693</v>
      </c>
      <c r="M1533" s="8">
        <v>27.707933623283957</v>
      </c>
      <c r="N1533" s="10" t="s">
        <v>693</v>
      </c>
      <c r="O1533" s="10" t="s">
        <v>2565</v>
      </c>
      <c r="P1533" s="14" t="s">
        <v>693</v>
      </c>
      <c r="Q1533" s="45">
        <v>3</v>
      </c>
      <c r="R1533" s="7">
        <v>3.5472296180864062</v>
      </c>
      <c r="S1533" s="7"/>
      <c r="T1533" s="7"/>
      <c r="U1533" s="35">
        <v>61551.214074697738</v>
      </c>
    </row>
    <row r="1534" spans="1:21">
      <c r="A1534" t="s">
        <v>693</v>
      </c>
      <c r="B1534" t="s">
        <v>123</v>
      </c>
      <c r="C1534" t="s">
        <v>309</v>
      </c>
      <c r="D1534">
        <v>4</v>
      </c>
      <c r="E1534" s="6">
        <v>4087.7440000000001</v>
      </c>
      <c r="F1534">
        <v>2011</v>
      </c>
      <c r="G1534" s="6">
        <v>73.242999999999995</v>
      </c>
      <c r="H1534" s="6">
        <v>4.7512197494506836</v>
      </c>
      <c r="I1534" s="7" t="s">
        <v>693</v>
      </c>
      <c r="J1534" s="8">
        <v>8.6356862244477437</v>
      </c>
      <c r="K1534" s="9">
        <v>54.729444147903685</v>
      </c>
      <c r="L1534" s="8">
        <v>32.214836411092378</v>
      </c>
      <c r="M1534" s="8" t="s">
        <v>693</v>
      </c>
      <c r="N1534" s="10" t="s">
        <v>693</v>
      </c>
      <c r="O1534" s="10" t="s">
        <v>2566</v>
      </c>
      <c r="P1534" s="14" t="s">
        <v>693</v>
      </c>
      <c r="Q1534" s="45">
        <v>3</v>
      </c>
      <c r="R1534" s="7">
        <v>3.5472296180864062</v>
      </c>
      <c r="S1534" s="7"/>
      <c r="T1534" s="7"/>
      <c r="U1534" s="35">
        <v>15988.997548691157</v>
      </c>
    </row>
    <row r="1535" spans="1:21">
      <c r="A1535" t="s">
        <v>693</v>
      </c>
      <c r="B1535" t="s">
        <v>147</v>
      </c>
      <c r="C1535" t="s">
        <v>333</v>
      </c>
      <c r="D1535">
        <v>3</v>
      </c>
      <c r="E1535" s="6">
        <v>7910.982</v>
      </c>
      <c r="F1535">
        <v>2011</v>
      </c>
      <c r="G1535" s="6">
        <v>82.570999999999998</v>
      </c>
      <c r="H1535" s="6" t="s">
        <v>693</v>
      </c>
      <c r="I1535" s="7">
        <v>18.415447235107401</v>
      </c>
      <c r="J1535" s="8" t="s">
        <v>693</v>
      </c>
      <c r="K1535" s="9" t="s">
        <v>693</v>
      </c>
      <c r="L1535" s="8" t="s">
        <v>693</v>
      </c>
      <c r="M1535" s="8">
        <v>32.488915640801054</v>
      </c>
      <c r="N1535" s="10" t="s">
        <v>693</v>
      </c>
      <c r="O1535" s="10" t="s">
        <v>2567</v>
      </c>
      <c r="P1535" s="14" t="s">
        <v>693</v>
      </c>
      <c r="Q1535" s="45">
        <v>3</v>
      </c>
      <c r="R1535" s="7">
        <v>3.5472296180864062</v>
      </c>
      <c r="S1535" s="7"/>
      <c r="T1535" s="7"/>
      <c r="U1535" s="35">
        <v>65710.915067002847</v>
      </c>
    </row>
    <row r="1536" spans="1:21">
      <c r="A1536">
        <v>1</v>
      </c>
      <c r="B1536" t="s">
        <v>50</v>
      </c>
      <c r="C1536" t="s">
        <v>236</v>
      </c>
      <c r="D1536">
        <v>1</v>
      </c>
      <c r="E1536" s="6">
        <v>4679.9260000000004</v>
      </c>
      <c r="F1536">
        <v>2011</v>
      </c>
      <c r="G1536" s="6">
        <v>79.347999999999999</v>
      </c>
      <c r="H1536" s="6">
        <v>7.2288885116577148</v>
      </c>
      <c r="I1536" s="7">
        <v>4.5834732055664098</v>
      </c>
      <c r="J1536" s="8">
        <v>11.113354986654775</v>
      </c>
      <c r="K1536" s="9">
        <v>76.302581328701166</v>
      </c>
      <c r="L1536" s="8">
        <v>53.787973591889859</v>
      </c>
      <c r="M1536" s="8">
        <v>18.656941611260066</v>
      </c>
      <c r="N1536" s="10">
        <v>2.8830005856601426</v>
      </c>
      <c r="O1536" s="10" t="s">
        <v>2568</v>
      </c>
      <c r="P1536" s="14">
        <v>63.816250817900624</v>
      </c>
      <c r="Q1536" s="45">
        <v>2</v>
      </c>
      <c r="R1536" s="7">
        <v>3.5472296180864062</v>
      </c>
      <c r="S1536" s="7"/>
      <c r="T1536" s="7"/>
      <c r="U1536" s="35">
        <v>17186.44844317215</v>
      </c>
    </row>
    <row r="1537" spans="1:21">
      <c r="A1537">
        <v>2</v>
      </c>
      <c r="B1537" t="s">
        <v>124</v>
      </c>
      <c r="C1537" t="s">
        <v>310</v>
      </c>
      <c r="D1537">
        <v>1</v>
      </c>
      <c r="E1537" s="6">
        <v>3688.674</v>
      </c>
      <c r="F1537">
        <v>2011</v>
      </c>
      <c r="G1537" s="6">
        <v>76.626999999999995</v>
      </c>
      <c r="H1537" s="6">
        <v>7.2480807304382324</v>
      </c>
      <c r="I1537" s="7">
        <v>5.2646460533142099</v>
      </c>
      <c r="J1537" s="8">
        <v>11.132547205435293</v>
      </c>
      <c r="K1537" s="9">
        <v>73.813266895816113</v>
      </c>
      <c r="L1537" s="8">
        <v>51.298659159004806</v>
      </c>
      <c r="M1537" s="8">
        <v>19.338114459007866</v>
      </c>
      <c r="N1537" s="10">
        <v>2.6527229046940217</v>
      </c>
      <c r="O1537" s="10" t="s">
        <v>2569</v>
      </c>
      <c r="P1537" s="14">
        <v>58.718971851190481</v>
      </c>
      <c r="Q1537" s="45">
        <v>2</v>
      </c>
      <c r="R1537" s="7">
        <v>3.5472296180864062</v>
      </c>
      <c r="S1537" s="7"/>
      <c r="T1537" s="7"/>
      <c r="U1537" s="35">
        <v>24316.356036625413</v>
      </c>
    </row>
    <row r="1538" spans="1:21">
      <c r="A1538">
        <v>3</v>
      </c>
      <c r="B1538" t="s">
        <v>46</v>
      </c>
      <c r="C1538" t="s">
        <v>232</v>
      </c>
      <c r="D1538">
        <v>1</v>
      </c>
      <c r="E1538" s="6">
        <v>45308.898999999998</v>
      </c>
      <c r="F1538">
        <v>2011</v>
      </c>
      <c r="G1538" s="6">
        <v>75.319999999999993</v>
      </c>
      <c r="H1538" s="6">
        <v>6.4639525413513184</v>
      </c>
      <c r="I1538" s="7">
        <v>3.4182419776916499</v>
      </c>
      <c r="J1538" s="8">
        <v>10.348419016348378</v>
      </c>
      <c r="K1538" s="9">
        <v>67.443853374898538</v>
      </c>
      <c r="L1538" s="8">
        <v>44.929245638087231</v>
      </c>
      <c r="M1538" s="8">
        <v>17.491710383385307</v>
      </c>
      <c r="N1538" s="10">
        <v>2.5686021923141245</v>
      </c>
      <c r="O1538" s="10" t="s">
        <v>2570</v>
      </c>
      <c r="P1538" s="14">
        <v>56.856929745851545</v>
      </c>
      <c r="Q1538" s="45">
        <v>1</v>
      </c>
      <c r="R1538" s="7">
        <v>3.5472296180864062</v>
      </c>
      <c r="S1538" s="7"/>
      <c r="T1538" s="7"/>
      <c r="U1538" s="35">
        <v>12578.015626756112</v>
      </c>
    </row>
    <row r="1539" spans="1:21">
      <c r="A1539">
        <v>4</v>
      </c>
      <c r="B1539" t="s">
        <v>19</v>
      </c>
      <c r="C1539" t="s">
        <v>205</v>
      </c>
      <c r="D1539">
        <v>7</v>
      </c>
      <c r="E1539" s="6">
        <v>2900.654</v>
      </c>
      <c r="F1539">
        <v>2011</v>
      </c>
      <c r="G1539" s="6">
        <v>78.091999999999999</v>
      </c>
      <c r="H1539" s="6">
        <v>5.8674216270446777</v>
      </c>
      <c r="I1539" s="7">
        <v>3.45959520339966</v>
      </c>
      <c r="J1539" s="8">
        <v>9.7518881020417378</v>
      </c>
      <c r="K1539" s="9">
        <v>65.895129192215251</v>
      </c>
      <c r="L1539" s="8">
        <v>43.380521455403944</v>
      </c>
      <c r="M1539" s="8">
        <v>17.533063609093318</v>
      </c>
      <c r="N1539" s="10">
        <v>2.474212289568444</v>
      </c>
      <c r="O1539" s="10" t="s">
        <v>2571</v>
      </c>
      <c r="P1539" s="14">
        <v>54.767575432759607</v>
      </c>
      <c r="Q1539" s="45">
        <v>1</v>
      </c>
      <c r="R1539" s="7">
        <v>3.5472296180864062</v>
      </c>
      <c r="S1539" s="7"/>
      <c r="T1539" s="7"/>
      <c r="U1539" s="35">
        <v>11052.777934734202</v>
      </c>
    </row>
    <row r="1540" spans="1:21">
      <c r="A1540">
        <v>5</v>
      </c>
      <c r="B1540" t="s">
        <v>151</v>
      </c>
      <c r="C1540" t="s">
        <v>337</v>
      </c>
      <c r="D1540">
        <v>8</v>
      </c>
      <c r="E1540" s="6">
        <v>68712.846000000005</v>
      </c>
      <c r="F1540">
        <v>2011</v>
      </c>
      <c r="G1540" s="6">
        <v>76.421000000000006</v>
      </c>
      <c r="H1540" s="6">
        <v>6.6636090278625488</v>
      </c>
      <c r="I1540" s="7">
        <v>5.11206102371216</v>
      </c>
      <c r="J1540" s="8">
        <v>10.548075502859609</v>
      </c>
      <c r="K1540" s="9">
        <v>69.749966757157949</v>
      </c>
      <c r="L1540" s="8">
        <v>47.235359020346642</v>
      </c>
      <c r="M1540" s="8">
        <v>19.185529429405818</v>
      </c>
      <c r="N1540" s="10">
        <v>2.4620305211879439</v>
      </c>
      <c r="O1540" s="10" t="s">
        <v>2572</v>
      </c>
      <c r="P1540" s="14">
        <v>54.497927625456938</v>
      </c>
      <c r="Q1540" s="45">
        <v>2</v>
      </c>
      <c r="R1540" s="7">
        <v>3.5472296180864062</v>
      </c>
      <c r="S1540" s="7"/>
      <c r="T1540" s="7"/>
      <c r="U1540" s="35">
        <v>14199.279515036798</v>
      </c>
    </row>
    <row r="1541" spans="1:21">
      <c r="A1541">
        <v>6</v>
      </c>
      <c r="B1541" t="s">
        <v>35</v>
      </c>
      <c r="C1541" t="s">
        <v>221</v>
      </c>
      <c r="D1541">
        <v>1</v>
      </c>
      <c r="E1541" s="6">
        <v>198185.302</v>
      </c>
      <c r="F1541">
        <v>2011</v>
      </c>
      <c r="G1541" s="6">
        <v>73.343000000000004</v>
      </c>
      <c r="H1541" s="6">
        <v>7.0378165245056152</v>
      </c>
      <c r="I1541" s="7">
        <v>5.0008516311645499</v>
      </c>
      <c r="J1541" s="8">
        <v>10.922282999502675</v>
      </c>
      <c r="K1541" s="9">
        <v>69.315467090379556</v>
      </c>
      <c r="L1541" s="8">
        <v>46.800859353568249</v>
      </c>
      <c r="M1541" s="8">
        <v>19.074320036858207</v>
      </c>
      <c r="N1541" s="10">
        <v>2.4536056469186187</v>
      </c>
      <c r="O1541" s="10" t="s">
        <v>2573</v>
      </c>
      <c r="P1541" s="14">
        <v>54.311440015237665</v>
      </c>
      <c r="Q1541" s="45">
        <v>2</v>
      </c>
      <c r="R1541" s="7">
        <v>3.5472296180864062</v>
      </c>
      <c r="S1541" s="7"/>
      <c r="T1541" s="7"/>
      <c r="U1541" s="35">
        <v>15271.469351800337</v>
      </c>
    </row>
    <row r="1542" spans="1:21">
      <c r="A1542">
        <v>7</v>
      </c>
      <c r="B1542" t="s">
        <v>44</v>
      </c>
      <c r="C1542" t="s">
        <v>230</v>
      </c>
      <c r="D1542">
        <v>1</v>
      </c>
      <c r="E1542" s="6">
        <v>17173.573</v>
      </c>
      <c r="F1542">
        <v>2011</v>
      </c>
      <c r="G1542" s="6">
        <v>79.11</v>
      </c>
      <c r="H1542" s="6">
        <v>6.5263347625732422</v>
      </c>
      <c r="I1542" s="7">
        <v>6.2731242179870597</v>
      </c>
      <c r="J1542" s="8">
        <v>10.410801237570302</v>
      </c>
      <c r="K1542" s="9">
        <v>71.264558411694196</v>
      </c>
      <c r="L1542" s="8">
        <v>48.749950674882889</v>
      </c>
      <c r="M1542" s="8">
        <v>20.346592623680717</v>
      </c>
      <c r="N1542" s="10">
        <v>2.3959761507263115</v>
      </c>
      <c r="O1542" s="10" t="s">
        <v>2574</v>
      </c>
      <c r="P1542" s="14">
        <v>53.03579047086707</v>
      </c>
      <c r="Q1542" s="45">
        <v>2</v>
      </c>
      <c r="R1542" s="7">
        <v>3.5472296180864062</v>
      </c>
      <c r="S1542" s="7"/>
      <c r="T1542" s="7"/>
      <c r="U1542" s="35">
        <v>22323.723084724817</v>
      </c>
    </row>
    <row r="1543" spans="1:21">
      <c r="A1543">
        <v>8</v>
      </c>
      <c r="B1543" t="s">
        <v>107</v>
      </c>
      <c r="C1543" t="s">
        <v>293</v>
      </c>
      <c r="D1543">
        <v>7</v>
      </c>
      <c r="E1543" s="6">
        <v>3595.1260000000002</v>
      </c>
      <c r="F1543">
        <v>2011</v>
      </c>
      <c r="G1543" s="6">
        <v>69.191999999999993</v>
      </c>
      <c r="H1543" s="6">
        <v>5.7922625541687012</v>
      </c>
      <c r="I1543" s="7">
        <v>0.82566827535629295</v>
      </c>
      <c r="J1543" s="8">
        <v>9.6767290291657613</v>
      </c>
      <c r="K1543" s="9">
        <v>57.935201650423892</v>
      </c>
      <c r="L1543" s="8">
        <v>35.420593913612585</v>
      </c>
      <c r="M1543" s="8">
        <v>14.899136681049949</v>
      </c>
      <c r="N1543" s="10">
        <v>2.3773588142636246</v>
      </c>
      <c r="O1543" s="10" t="s">
        <v>2575</v>
      </c>
      <c r="P1543" s="14">
        <v>52.623689058479727</v>
      </c>
      <c r="Q1543" s="45">
        <v>1</v>
      </c>
      <c r="R1543" s="7">
        <v>3.5472296180864062</v>
      </c>
      <c r="S1543" s="7"/>
      <c r="T1543" s="7"/>
      <c r="U1543" s="35">
        <v>8928.5008848424568</v>
      </c>
    </row>
    <row r="1544" spans="1:21">
      <c r="A1544">
        <v>9</v>
      </c>
      <c r="B1544" t="s">
        <v>106</v>
      </c>
      <c r="C1544" t="s">
        <v>292</v>
      </c>
      <c r="D1544">
        <v>1</v>
      </c>
      <c r="E1544" s="6">
        <v>114150.481</v>
      </c>
      <c r="F1544">
        <v>2011</v>
      </c>
      <c r="G1544" s="6">
        <v>74.364999999999995</v>
      </c>
      <c r="H1544" s="6">
        <v>6.909515380859375</v>
      </c>
      <c r="I1544" s="7">
        <v>5.7412347793579102</v>
      </c>
      <c r="J1544" s="8">
        <v>10.793981855856435</v>
      </c>
      <c r="K1544" s="9">
        <v>69.455769116992272</v>
      </c>
      <c r="L1544" s="8">
        <v>46.941161380180965</v>
      </c>
      <c r="M1544" s="8">
        <v>19.814703185051567</v>
      </c>
      <c r="N1544" s="10">
        <v>2.3690065373067966</v>
      </c>
      <c r="O1544" s="10" t="s">
        <v>2576</v>
      </c>
      <c r="P1544" s="14">
        <v>52.438808415781047</v>
      </c>
      <c r="Q1544" s="45">
        <v>2</v>
      </c>
      <c r="R1544" s="7">
        <v>3.5472296180864062</v>
      </c>
      <c r="S1544" s="7"/>
      <c r="T1544" s="7"/>
      <c r="U1544" s="35">
        <v>18432.368785078579</v>
      </c>
    </row>
    <row r="1545" spans="1:21">
      <c r="A1545">
        <v>10</v>
      </c>
      <c r="B1545" t="s">
        <v>126</v>
      </c>
      <c r="C1545" t="s">
        <v>312</v>
      </c>
      <c r="D1545">
        <v>1</v>
      </c>
      <c r="E1545" s="6">
        <v>29477.721000000001</v>
      </c>
      <c r="F1545">
        <v>2011</v>
      </c>
      <c r="G1545" s="6">
        <v>74.132999999999996</v>
      </c>
      <c r="H1545" s="6">
        <v>5.8924574851989746</v>
      </c>
      <c r="I1545" s="7">
        <v>3.21235299110413</v>
      </c>
      <c r="J1545" s="8">
        <v>9.7769239601960347</v>
      </c>
      <c r="K1545" s="9">
        <v>62.715064282424223</v>
      </c>
      <c r="L1545" s="8">
        <v>40.200456545612916</v>
      </c>
      <c r="M1545" s="8">
        <v>17.285821396797786</v>
      </c>
      <c r="N1545" s="10">
        <v>2.3256318356419028</v>
      </c>
      <c r="O1545" s="10" t="s">
        <v>2577</v>
      </c>
      <c r="P1545" s="14">
        <v>51.478693855150581</v>
      </c>
      <c r="Q1545" s="45">
        <v>1</v>
      </c>
      <c r="R1545" s="7">
        <v>3.5472296180864062</v>
      </c>
      <c r="S1545" s="7"/>
      <c r="T1545" s="7"/>
      <c r="U1545" s="35">
        <v>10539.981964216029</v>
      </c>
    </row>
    <row r="1546" spans="1:21">
      <c r="A1546">
        <v>11</v>
      </c>
      <c r="B1546" t="s">
        <v>166</v>
      </c>
      <c r="C1546" t="s">
        <v>352</v>
      </c>
      <c r="D1546">
        <v>8</v>
      </c>
      <c r="E1546" s="6">
        <v>88349.116999999998</v>
      </c>
      <c r="F1546">
        <v>2011</v>
      </c>
      <c r="G1546" s="6">
        <v>73.691999999999993</v>
      </c>
      <c r="H1546" s="6">
        <v>5.7673444747924805</v>
      </c>
      <c r="I1546" s="7">
        <v>2.9043259620666499</v>
      </c>
      <c r="J1546" s="8">
        <v>9.6518109497895406</v>
      </c>
      <c r="K1546" s="9">
        <v>61.544211096941204</v>
      </c>
      <c r="L1546" s="8">
        <v>39.029603360129897</v>
      </c>
      <c r="M1546" s="8">
        <v>16.977794367760307</v>
      </c>
      <c r="N1546" s="10">
        <v>2.2988618259062257</v>
      </c>
      <c r="O1546" s="10" t="s">
        <v>2578</v>
      </c>
      <c r="P1546" s="14">
        <v>50.886130099115675</v>
      </c>
      <c r="Q1546" s="45">
        <v>1</v>
      </c>
      <c r="R1546" s="7">
        <v>3.5472296180864062</v>
      </c>
      <c r="S1546" s="7"/>
      <c r="T1546" s="7"/>
      <c r="U1546" s="35">
        <v>6658.6671238301824</v>
      </c>
    </row>
    <row r="1547" spans="1:21">
      <c r="A1547">
        <v>12</v>
      </c>
      <c r="B1547" t="s">
        <v>146</v>
      </c>
      <c r="C1547" t="s">
        <v>332</v>
      </c>
      <c r="D1547">
        <v>3</v>
      </c>
      <c r="E1547" s="6">
        <v>9467.3880000000008</v>
      </c>
      <c r="F1547">
        <v>2011</v>
      </c>
      <c r="G1547" s="6">
        <v>81.757999999999996</v>
      </c>
      <c r="H1547" s="6">
        <v>7.3822321891784668</v>
      </c>
      <c r="I1547" s="7">
        <v>10.964226722717299</v>
      </c>
      <c r="J1547" s="8">
        <v>11.266698664175527</v>
      </c>
      <c r="K1547" s="9">
        <v>79.704895519611171</v>
      </c>
      <c r="L1547" s="8">
        <v>57.190287782799864</v>
      </c>
      <c r="M1547" s="8">
        <v>25.037695128410956</v>
      </c>
      <c r="N1547" s="10">
        <v>2.2841674319256522</v>
      </c>
      <c r="O1547" s="10" t="s">
        <v>2579</v>
      </c>
      <c r="P1547" s="14">
        <v>50.560864423990395</v>
      </c>
      <c r="Q1547" s="45">
        <v>3</v>
      </c>
      <c r="R1547" s="7">
        <v>3.5472296180864062</v>
      </c>
      <c r="S1547" s="7"/>
      <c r="T1547" s="7"/>
      <c r="U1547" s="35">
        <v>48947.439311215545</v>
      </c>
    </row>
    <row r="1548" spans="1:21">
      <c r="A1548">
        <v>13</v>
      </c>
      <c r="B1548" t="s">
        <v>70</v>
      </c>
      <c r="C1548" t="s">
        <v>256</v>
      </c>
      <c r="D1548">
        <v>1</v>
      </c>
      <c r="E1548" s="6">
        <v>14833.453</v>
      </c>
      <c r="F1548">
        <v>2011</v>
      </c>
      <c r="G1548" s="6">
        <v>71.177000000000007</v>
      </c>
      <c r="H1548" s="6">
        <v>5.7433538436889648</v>
      </c>
      <c r="I1548" s="7">
        <v>2.0829930305481001</v>
      </c>
      <c r="J1548" s="8">
        <v>9.6278203186860249</v>
      </c>
      <c r="K1548" s="9">
        <v>59.296043279729957</v>
      </c>
      <c r="L1548" s="8">
        <v>36.781435542918651</v>
      </c>
      <c r="M1548" s="8">
        <v>16.156461436241756</v>
      </c>
      <c r="N1548" s="10">
        <v>2.2765774354780119</v>
      </c>
      <c r="O1548" s="10" t="s">
        <v>2580</v>
      </c>
      <c r="P1548" s="14">
        <v>50.392857133454697</v>
      </c>
      <c r="Q1548" s="45">
        <v>1</v>
      </c>
      <c r="R1548" s="7">
        <v>3.5472296180864062</v>
      </c>
      <c r="S1548" s="7"/>
      <c r="T1548" s="7"/>
      <c r="U1548" s="35">
        <v>7503.6746559441726</v>
      </c>
    </row>
    <row r="1549" spans="1:21">
      <c r="A1549">
        <v>14</v>
      </c>
      <c r="B1549" t="s">
        <v>21</v>
      </c>
      <c r="C1549" t="s">
        <v>207</v>
      </c>
      <c r="D1549">
        <v>1</v>
      </c>
      <c r="E1549" s="6">
        <v>41520.74</v>
      </c>
      <c r="F1549">
        <v>2011</v>
      </c>
      <c r="G1549" s="6">
        <v>76.123999999999995</v>
      </c>
      <c r="H1549" s="6">
        <v>6.7758054733276367</v>
      </c>
      <c r="I1549" s="7">
        <v>7.0302643775939897</v>
      </c>
      <c r="J1549" s="8">
        <v>10.660271948324697</v>
      </c>
      <c r="K1549" s="9">
        <v>70.217917202028246</v>
      </c>
      <c r="L1549" s="8">
        <v>47.70330946521694</v>
      </c>
      <c r="M1549" s="8">
        <v>21.103732783287647</v>
      </c>
      <c r="N1549" s="10">
        <v>2.2604204647148434</v>
      </c>
      <c r="O1549" s="10" t="s">
        <v>2581</v>
      </c>
      <c r="P1549" s="14">
        <v>50.035216797268724</v>
      </c>
      <c r="Q1549" s="45">
        <v>2</v>
      </c>
      <c r="R1549" s="7">
        <v>3.5472296180864062</v>
      </c>
      <c r="S1549" s="7"/>
      <c r="T1549" s="7"/>
      <c r="U1549" s="35">
        <v>24647.629273954146</v>
      </c>
    </row>
    <row r="1550" spans="1:21">
      <c r="A1550">
        <v>15</v>
      </c>
      <c r="B1550" t="s">
        <v>57</v>
      </c>
      <c r="C1550" t="s">
        <v>243</v>
      </c>
      <c r="D1550">
        <v>1</v>
      </c>
      <c r="E1550" s="6">
        <v>15237.727999999999</v>
      </c>
      <c r="F1550">
        <v>2011</v>
      </c>
      <c r="G1550" s="6">
        <v>75.742999999999995</v>
      </c>
      <c r="H1550" s="6">
        <v>5.7950882911682129</v>
      </c>
      <c r="I1550" s="7">
        <v>4.3427700996398899</v>
      </c>
      <c r="J1550" s="8">
        <v>9.679554766165273</v>
      </c>
      <c r="K1550" s="9">
        <v>63.438943647079327</v>
      </c>
      <c r="L1550" s="8">
        <v>40.92433591026802</v>
      </c>
      <c r="M1550" s="8">
        <v>18.416238505333546</v>
      </c>
      <c r="N1550" s="10">
        <v>2.2221875492335679</v>
      </c>
      <c r="O1550" s="10" t="s">
        <v>2582</v>
      </c>
      <c r="P1550" s="14">
        <v>49.188917515892065</v>
      </c>
      <c r="Q1550" s="45">
        <v>2</v>
      </c>
      <c r="R1550" s="7">
        <v>3.5472296180864062</v>
      </c>
      <c r="S1550" s="7"/>
      <c r="T1550" s="7"/>
      <c r="U1550" s="35">
        <v>10988.722108140131</v>
      </c>
    </row>
    <row r="1551" spans="1:21">
      <c r="A1551">
        <v>16</v>
      </c>
      <c r="B1551" t="s">
        <v>64</v>
      </c>
      <c r="C1551" t="s">
        <v>250</v>
      </c>
      <c r="D1551">
        <v>3</v>
      </c>
      <c r="E1551" s="6">
        <v>62775.267999999996</v>
      </c>
      <c r="F1551">
        <v>2011</v>
      </c>
      <c r="G1551" s="6">
        <v>81.813000000000002</v>
      </c>
      <c r="H1551" s="6">
        <v>6.9591851234436035</v>
      </c>
      <c r="I1551" s="7">
        <v>10.6348171234131</v>
      </c>
      <c r="J1551" s="8">
        <v>10.843651598440664</v>
      </c>
      <c r="K1551" s="9">
        <v>76.763705813175847</v>
      </c>
      <c r="L1551" s="8">
        <v>54.24909807636454</v>
      </c>
      <c r="M1551" s="8">
        <v>24.708285529106757</v>
      </c>
      <c r="N1551" s="10">
        <v>2.195583259407385</v>
      </c>
      <c r="O1551" s="10" t="s">
        <v>2583</v>
      </c>
      <c r="P1551" s="14">
        <v>48.600022029424082</v>
      </c>
      <c r="Q1551" s="45">
        <v>3</v>
      </c>
      <c r="R1551" s="7">
        <v>3.5472296180864062</v>
      </c>
      <c r="S1551" s="7"/>
      <c r="T1551" s="7"/>
      <c r="U1551" s="35">
        <v>42862.415796739035</v>
      </c>
    </row>
    <row r="1552" spans="1:21">
      <c r="A1552">
        <v>17</v>
      </c>
      <c r="B1552" t="s">
        <v>143</v>
      </c>
      <c r="C1552" t="s">
        <v>329</v>
      </c>
      <c r="D1552">
        <v>3</v>
      </c>
      <c r="E1552" s="6">
        <v>46729.232000000004</v>
      </c>
      <c r="F1552">
        <v>2011</v>
      </c>
      <c r="G1552" s="6">
        <v>82.197000000000003</v>
      </c>
      <c r="H1552" s="6">
        <v>6.5182490348815918</v>
      </c>
      <c r="I1552" s="7">
        <v>9.3709526062011701</v>
      </c>
      <c r="J1552" s="8">
        <v>10.402715509878652</v>
      </c>
      <c r="K1552" s="9">
        <v>73.987907961541907</v>
      </c>
      <c r="L1552" s="8">
        <v>51.4733002247306</v>
      </c>
      <c r="M1552" s="8">
        <v>23.444421011894825</v>
      </c>
      <c r="N1552" s="10">
        <v>2.1955458059132691</v>
      </c>
      <c r="O1552" s="10" t="s">
        <v>2584</v>
      </c>
      <c r="P1552" s="14">
        <v>48.599192982913856</v>
      </c>
      <c r="Q1552" s="45">
        <v>3</v>
      </c>
      <c r="R1552" s="7">
        <v>3.5472296180864062</v>
      </c>
      <c r="S1552" s="7"/>
      <c r="T1552" s="7"/>
      <c r="U1552" s="35">
        <v>36883.322977524746</v>
      </c>
    </row>
    <row r="1553" spans="1:21">
      <c r="A1553">
        <v>18</v>
      </c>
      <c r="B1553" t="s">
        <v>20</v>
      </c>
      <c r="C1553" t="s">
        <v>206</v>
      </c>
      <c r="D1553">
        <v>4</v>
      </c>
      <c r="E1553" s="6">
        <v>36543.540999999997</v>
      </c>
      <c r="F1553">
        <v>2011</v>
      </c>
      <c r="G1553" s="6">
        <v>74.123000000000005</v>
      </c>
      <c r="H1553" s="6">
        <v>5.3171944618225098</v>
      </c>
      <c r="I1553" s="7">
        <v>2.7506463527679399</v>
      </c>
      <c r="J1553" s="8">
        <v>9.2016609368195699</v>
      </c>
      <c r="K1553" s="9">
        <v>59.017019592226035</v>
      </c>
      <c r="L1553" s="8">
        <v>36.502411855414728</v>
      </c>
      <c r="M1553" s="8">
        <v>16.824114758461597</v>
      </c>
      <c r="N1553" s="10">
        <v>2.1696482923154123</v>
      </c>
      <c r="O1553" s="10" t="s">
        <v>2585</v>
      </c>
      <c r="P1553" s="14">
        <v>48.025942241467206</v>
      </c>
      <c r="Q1553" s="45">
        <v>1</v>
      </c>
      <c r="R1553" s="7">
        <v>3.5472296180864062</v>
      </c>
      <c r="S1553" s="7"/>
      <c r="T1553" s="7"/>
      <c r="U1553" s="35">
        <v>11113.968892521521</v>
      </c>
    </row>
    <row r="1554" spans="1:21">
      <c r="A1554">
        <v>19</v>
      </c>
      <c r="B1554" t="s">
        <v>115</v>
      </c>
      <c r="C1554" t="s">
        <v>301</v>
      </c>
      <c r="D1554">
        <v>3</v>
      </c>
      <c r="E1554" s="6">
        <v>16701.472000000002</v>
      </c>
      <c r="F1554">
        <v>2011</v>
      </c>
      <c r="G1554" s="6">
        <v>81.099999999999994</v>
      </c>
      <c r="H1554" s="6">
        <v>7.5637979507446289</v>
      </c>
      <c r="I1554" s="7">
        <v>12.6781454086304</v>
      </c>
      <c r="J1554" s="8">
        <v>11.448264425741689</v>
      </c>
      <c r="K1554" s="9">
        <v>80.33754663547235</v>
      </c>
      <c r="L1554" s="8">
        <v>57.822938898661043</v>
      </c>
      <c r="M1554" s="8">
        <v>26.751613814324056</v>
      </c>
      <c r="N1554" s="10">
        <v>2.161474791763776</v>
      </c>
      <c r="O1554" s="10" t="s">
        <v>2586</v>
      </c>
      <c r="P1554" s="14">
        <v>47.845018878545289</v>
      </c>
      <c r="Q1554" s="45">
        <v>3</v>
      </c>
      <c r="R1554" s="7">
        <v>3.5472296180864062</v>
      </c>
      <c r="S1554" s="7"/>
      <c r="T1554" s="7"/>
      <c r="U1554" s="35">
        <v>52594.229006416397</v>
      </c>
    </row>
    <row r="1555" spans="1:21">
      <c r="A1555">
        <v>20</v>
      </c>
      <c r="B1555" t="s">
        <v>117</v>
      </c>
      <c r="C1555" t="s">
        <v>303</v>
      </c>
      <c r="D1555">
        <v>1</v>
      </c>
      <c r="E1555" s="6">
        <v>5942.5529999999999</v>
      </c>
      <c r="F1555">
        <v>2011</v>
      </c>
      <c r="G1555" s="6">
        <v>72.415999999999997</v>
      </c>
      <c r="H1555" s="6">
        <v>5.3857054710388184</v>
      </c>
      <c r="I1555" s="7">
        <v>2.60733270645142</v>
      </c>
      <c r="J1555" s="8">
        <v>9.2701719460358785</v>
      </c>
      <c r="K1555" s="9">
        <v>58.087191741974138</v>
      </c>
      <c r="L1555" s="8">
        <v>35.572584005162831</v>
      </c>
      <c r="M1555" s="8">
        <v>16.680801112145076</v>
      </c>
      <c r="N1555" s="10">
        <v>2.1325464985769114</v>
      </c>
      <c r="O1555" s="10" t="s">
        <v>2587</v>
      </c>
      <c r="P1555" s="14">
        <v>47.204680745098813</v>
      </c>
      <c r="Q1555" s="45">
        <v>1</v>
      </c>
      <c r="R1555" s="7">
        <v>3.5472296180864062</v>
      </c>
      <c r="S1555" s="7"/>
      <c r="T1555" s="7"/>
      <c r="U1555" s="35">
        <v>4805.4279250668915</v>
      </c>
    </row>
    <row r="1556" spans="1:21">
      <c r="A1556">
        <v>21</v>
      </c>
      <c r="B1556" t="s">
        <v>55</v>
      </c>
      <c r="C1556" t="s">
        <v>241</v>
      </c>
      <c r="D1556">
        <v>3</v>
      </c>
      <c r="E1556" s="6">
        <v>5576.0159999999996</v>
      </c>
      <c r="F1556">
        <v>2011</v>
      </c>
      <c r="G1556" s="6">
        <v>79.784000000000006</v>
      </c>
      <c r="H1556" s="6">
        <v>7.7882318496704102</v>
      </c>
      <c r="I1556" s="7">
        <v>13.917097091674799</v>
      </c>
      <c r="J1556" s="8">
        <v>11.67269832466747</v>
      </c>
      <c r="K1556" s="9">
        <v>80.583314477787425</v>
      </c>
      <c r="L1556" s="8">
        <v>58.068706740976118</v>
      </c>
      <c r="M1556" s="8">
        <v>27.990565497368458</v>
      </c>
      <c r="N1556" s="10">
        <v>2.0745814065970003</v>
      </c>
      <c r="O1556" s="10" t="s">
        <v>2588</v>
      </c>
      <c r="P1556" s="14">
        <v>45.92160266774016</v>
      </c>
      <c r="Q1556" s="45">
        <v>3</v>
      </c>
      <c r="R1556" s="7">
        <v>3.5472296180864062</v>
      </c>
      <c r="S1556" s="7"/>
      <c r="T1556" s="7"/>
      <c r="U1556" s="35">
        <v>51293.20617820022</v>
      </c>
    </row>
    <row r="1557" spans="1:21">
      <c r="A1557">
        <v>22</v>
      </c>
      <c r="B1557" t="s">
        <v>86</v>
      </c>
      <c r="C1557" t="s">
        <v>272</v>
      </c>
      <c r="D1557">
        <v>4</v>
      </c>
      <c r="E1557" s="6">
        <v>7109.98</v>
      </c>
      <c r="F1557">
        <v>2011</v>
      </c>
      <c r="G1557" s="6">
        <v>74.188999999999993</v>
      </c>
      <c r="H1557" s="6">
        <v>5.5393276214599609</v>
      </c>
      <c r="I1557" s="7">
        <v>4.4691424369812003</v>
      </c>
      <c r="J1557" s="8">
        <v>9.423794096457021</v>
      </c>
      <c r="K1557" s="9">
        <v>60.495540956653841</v>
      </c>
      <c r="L1557" s="8">
        <v>37.980933219842534</v>
      </c>
      <c r="M1557" s="8">
        <v>18.542610842674858</v>
      </c>
      <c r="N1557" s="10">
        <v>2.0483055780058428</v>
      </c>
      <c r="O1557" s="10" t="s">
        <v>2589</v>
      </c>
      <c r="P1557" s="14">
        <v>45.339977788382903</v>
      </c>
      <c r="Q1557" s="45">
        <v>2</v>
      </c>
      <c r="R1557" s="7">
        <v>3.5472296180864062</v>
      </c>
      <c r="S1557" s="7"/>
      <c r="T1557" s="7"/>
      <c r="U1557" s="35">
        <v>11885.238725750038</v>
      </c>
    </row>
    <row r="1558" spans="1:21">
      <c r="A1558">
        <v>23</v>
      </c>
      <c r="B1558" t="s">
        <v>27</v>
      </c>
      <c r="C1558" t="s">
        <v>213</v>
      </c>
      <c r="D1558">
        <v>6</v>
      </c>
      <c r="E1558" s="6">
        <v>150211.005</v>
      </c>
      <c r="F1558">
        <v>2011</v>
      </c>
      <c r="G1558" s="6">
        <v>68.808999999999997</v>
      </c>
      <c r="H1558" s="6">
        <v>4.9856491088867188</v>
      </c>
      <c r="I1558" s="7">
        <v>0.84696394205093395</v>
      </c>
      <c r="J1558" s="8">
        <v>8.8701155838837789</v>
      </c>
      <c r="K1558" s="9">
        <v>52.811996299550664</v>
      </c>
      <c r="L1558" s="8">
        <v>30.297388562739357</v>
      </c>
      <c r="M1558" s="8">
        <v>14.92043234774459</v>
      </c>
      <c r="N1558" s="10">
        <v>2.0305972277887232</v>
      </c>
      <c r="O1558" s="10" t="s">
        <v>2590</v>
      </c>
      <c r="P1558" s="14">
        <v>44.947997112191622</v>
      </c>
      <c r="Q1558" s="45">
        <v>1</v>
      </c>
      <c r="R1558" s="7">
        <v>3.5472296180864062</v>
      </c>
      <c r="S1558" s="7"/>
      <c r="T1558" s="7"/>
      <c r="U1558" s="35">
        <v>3571.0586470602998</v>
      </c>
    </row>
    <row r="1559" spans="1:21">
      <c r="A1559">
        <v>24</v>
      </c>
      <c r="B1559" t="s">
        <v>165</v>
      </c>
      <c r="C1559" t="s">
        <v>351</v>
      </c>
      <c r="D1559">
        <v>1</v>
      </c>
      <c r="E1559" s="6">
        <v>29096.159</v>
      </c>
      <c r="F1559">
        <v>2011</v>
      </c>
      <c r="G1559" s="6">
        <v>72.912999999999997</v>
      </c>
      <c r="H1559" s="6">
        <v>6.5797891616821289</v>
      </c>
      <c r="I1559" s="7">
        <v>7.3588166236877397</v>
      </c>
      <c r="J1559" s="8">
        <v>10.464255636679189</v>
      </c>
      <c r="K1559" s="9">
        <v>66.019368705928528</v>
      </c>
      <c r="L1559" s="8">
        <v>43.504760969117221</v>
      </c>
      <c r="M1559" s="8">
        <v>21.432285029381397</v>
      </c>
      <c r="N1559" s="10">
        <v>2.0298703992353961</v>
      </c>
      <c r="O1559" s="10" t="s">
        <v>2591</v>
      </c>
      <c r="P1559" s="14">
        <v>44.931908501772519</v>
      </c>
      <c r="Q1559" s="45">
        <v>3</v>
      </c>
      <c r="R1559" s="7">
        <v>3.5472296180864062</v>
      </c>
      <c r="S1559" s="7"/>
      <c r="T1559" s="7"/>
      <c r="U1559" s="35" t="s">
        <v>693</v>
      </c>
    </row>
    <row r="1560" spans="1:21">
      <c r="A1560">
        <v>25</v>
      </c>
      <c r="B1560" t="s">
        <v>82</v>
      </c>
      <c r="C1560" t="s">
        <v>268</v>
      </c>
      <c r="D1560">
        <v>4</v>
      </c>
      <c r="E1560" s="6">
        <v>7459.7489999999998</v>
      </c>
      <c r="F1560">
        <v>2011</v>
      </c>
      <c r="G1560" s="6">
        <v>81.727000000000004</v>
      </c>
      <c r="H1560" s="6">
        <v>7.4331479072570801</v>
      </c>
      <c r="I1560" s="7">
        <v>14.3168745040894</v>
      </c>
      <c r="J1560" s="8">
        <v>11.31761438225414</v>
      </c>
      <c r="K1560" s="9">
        <v>80.034734498199072</v>
      </c>
      <c r="L1560" s="8">
        <v>57.520126761387765</v>
      </c>
      <c r="M1560" s="8">
        <v>28.390342909783058</v>
      </c>
      <c r="N1560" s="10">
        <v>2.0260455093540575</v>
      </c>
      <c r="O1560" s="10" t="s">
        <v>2592</v>
      </c>
      <c r="P1560" s="14">
        <v>44.847243193956615</v>
      </c>
      <c r="Q1560" s="45">
        <v>3</v>
      </c>
      <c r="R1560" s="7">
        <v>3.5472296180864062</v>
      </c>
      <c r="S1560" s="7"/>
      <c r="T1560" s="7"/>
      <c r="U1560" s="35">
        <v>35596.753046385165</v>
      </c>
    </row>
    <row r="1561" spans="1:21">
      <c r="A1561">
        <v>26</v>
      </c>
      <c r="B1561" t="s">
        <v>127</v>
      </c>
      <c r="C1561" t="s">
        <v>313</v>
      </c>
      <c r="D1561">
        <v>8</v>
      </c>
      <c r="E1561" s="6">
        <v>96337.913</v>
      </c>
      <c r="F1561">
        <v>2011</v>
      </c>
      <c r="G1561" s="6">
        <v>70.787999999999997</v>
      </c>
      <c r="H1561" s="6">
        <v>4.9939565658569336</v>
      </c>
      <c r="I1561" s="7">
        <v>1.7266750335693399</v>
      </c>
      <c r="J1561" s="8">
        <v>8.8784230408539937</v>
      </c>
      <c r="K1561" s="9">
        <v>54.381794648257312</v>
      </c>
      <c r="L1561" s="8">
        <v>31.867186911446005</v>
      </c>
      <c r="M1561" s="8">
        <v>15.800143439262996</v>
      </c>
      <c r="N1561" s="10">
        <v>2.0168922537916187</v>
      </c>
      <c r="O1561" s="10" t="s">
        <v>2593</v>
      </c>
      <c r="P1561" s="14">
        <v>44.644632602866778</v>
      </c>
      <c r="Q1561" s="45">
        <v>1</v>
      </c>
      <c r="R1561" s="7">
        <v>3.5472296180864062</v>
      </c>
      <c r="S1561" s="7"/>
      <c r="T1561" s="7"/>
      <c r="U1561" s="35">
        <v>5995.4309815263632</v>
      </c>
    </row>
    <row r="1562" spans="1:21">
      <c r="A1562">
        <v>27</v>
      </c>
      <c r="B1562" t="s">
        <v>154</v>
      </c>
      <c r="C1562" t="s">
        <v>340</v>
      </c>
      <c r="D1562">
        <v>4</v>
      </c>
      <c r="E1562" s="6">
        <v>11032.528</v>
      </c>
      <c r="F1562">
        <v>2011</v>
      </c>
      <c r="G1562" s="6">
        <v>75.459999999999994</v>
      </c>
      <c r="H1562" s="6">
        <v>4.8764820098876953</v>
      </c>
      <c r="I1562" s="7">
        <v>3.2566678524017298</v>
      </c>
      <c r="J1562" s="8">
        <v>8.7609484848847554</v>
      </c>
      <c r="K1562" s="9">
        <v>57.203945784352918</v>
      </c>
      <c r="L1562" s="8">
        <v>34.689338047541611</v>
      </c>
      <c r="M1562" s="8">
        <v>17.330136258095386</v>
      </c>
      <c r="N1562" s="10">
        <v>2.0016771669257509</v>
      </c>
      <c r="O1562" s="10" t="s">
        <v>2594</v>
      </c>
      <c r="P1562" s="14">
        <v>44.307841204183788</v>
      </c>
      <c r="Q1562" s="45">
        <v>1</v>
      </c>
      <c r="R1562" s="7">
        <v>3.5472296180864062</v>
      </c>
      <c r="S1562" s="7"/>
      <c r="T1562" s="7"/>
      <c r="U1562" s="35">
        <v>10135.680194220846</v>
      </c>
    </row>
    <row r="1563" spans="1:21">
      <c r="A1563">
        <v>28</v>
      </c>
      <c r="B1563" t="s">
        <v>73</v>
      </c>
      <c r="C1563" t="s">
        <v>259</v>
      </c>
      <c r="D1563">
        <v>1</v>
      </c>
      <c r="E1563" s="6">
        <v>8622.5040000000008</v>
      </c>
      <c r="F1563">
        <v>2011</v>
      </c>
      <c r="G1563" s="6">
        <v>71.438999999999993</v>
      </c>
      <c r="H1563" s="6">
        <v>4.961031436920166</v>
      </c>
      <c r="I1563" s="7">
        <v>2.0610167980194101</v>
      </c>
      <c r="J1563" s="8">
        <v>8.8454979119172261</v>
      </c>
      <c r="K1563" s="9">
        <v>54.678388933098937</v>
      </c>
      <c r="L1563" s="8">
        <v>32.16378119628763</v>
      </c>
      <c r="M1563" s="8">
        <v>16.134485203713066</v>
      </c>
      <c r="N1563" s="10">
        <v>1.9934804730482325</v>
      </c>
      <c r="O1563" s="10" t="s">
        <v>2595</v>
      </c>
      <c r="P1563" s="14">
        <v>44.126404448684312</v>
      </c>
      <c r="Q1563" s="45">
        <v>1</v>
      </c>
      <c r="R1563" s="7">
        <v>3.5472296180864062</v>
      </c>
      <c r="S1563" s="7"/>
      <c r="T1563" s="7"/>
      <c r="U1563" s="35">
        <v>4874.873583515614</v>
      </c>
    </row>
    <row r="1564" spans="1:21">
      <c r="A1564">
        <v>29</v>
      </c>
      <c r="B1564" t="s">
        <v>24</v>
      </c>
      <c r="C1564" t="s">
        <v>210</v>
      </c>
      <c r="D1564">
        <v>3</v>
      </c>
      <c r="E1564" s="6">
        <v>8391.2000000000007</v>
      </c>
      <c r="F1564">
        <v>2011</v>
      </c>
      <c r="G1564" s="6">
        <v>80.828999999999994</v>
      </c>
      <c r="H1564" s="6">
        <v>7.470512866973877</v>
      </c>
      <c r="I1564" s="7">
        <v>14.516625404357899</v>
      </c>
      <c r="J1564" s="8">
        <v>11.354979341970937</v>
      </c>
      <c r="K1564" s="9">
        <v>79.416659084168174</v>
      </c>
      <c r="L1564" s="8">
        <v>56.902051347356867</v>
      </c>
      <c r="M1564" s="8">
        <v>28.590093810051556</v>
      </c>
      <c r="N1564" s="10">
        <v>1.9902715858648754</v>
      </c>
      <c r="O1564" s="10" t="s">
        <v>2596</v>
      </c>
      <c r="P1564" s="14">
        <v>44.055374581275331</v>
      </c>
      <c r="Q1564" s="45">
        <v>3</v>
      </c>
      <c r="R1564" s="7">
        <v>3.5472296180864062</v>
      </c>
      <c r="S1564" s="7"/>
      <c r="T1564" s="7"/>
      <c r="U1564" s="35">
        <v>53179.14746474319</v>
      </c>
    </row>
    <row r="1565" spans="1:21">
      <c r="A1565">
        <v>30</v>
      </c>
      <c r="B1565" t="s">
        <v>160</v>
      </c>
      <c r="C1565" t="s">
        <v>346</v>
      </c>
      <c r="D1565">
        <v>3</v>
      </c>
      <c r="E1565" s="6">
        <v>63286.362000000001</v>
      </c>
      <c r="F1565">
        <v>2011</v>
      </c>
      <c r="G1565" s="6">
        <v>80.805000000000007</v>
      </c>
      <c r="H1565" s="6">
        <v>6.8692488670349121</v>
      </c>
      <c r="I1565" s="7">
        <v>12.417626380920399</v>
      </c>
      <c r="J1565" s="8">
        <v>10.753715342031972</v>
      </c>
      <c r="K1565" s="9">
        <v>75.189090175167394</v>
      </c>
      <c r="L1565" s="8">
        <v>52.674482438356087</v>
      </c>
      <c r="M1565" s="8">
        <v>26.491094786614056</v>
      </c>
      <c r="N1565" s="10">
        <v>1.9883845066672174</v>
      </c>
      <c r="O1565" s="10" t="s">
        <v>2597</v>
      </c>
      <c r="P1565" s="14">
        <v>44.013603407176376</v>
      </c>
      <c r="Q1565" s="45">
        <v>3</v>
      </c>
      <c r="R1565" s="7">
        <v>3.5472296180864062</v>
      </c>
      <c r="S1565" s="7"/>
      <c r="T1565" s="7"/>
      <c r="U1565" s="35">
        <v>42143.863851625087</v>
      </c>
    </row>
    <row r="1566" spans="1:21">
      <c r="A1566">
        <v>31</v>
      </c>
      <c r="B1566" t="s">
        <v>56</v>
      </c>
      <c r="C1566" t="s">
        <v>242</v>
      </c>
      <c r="D1566">
        <v>1</v>
      </c>
      <c r="E1566" s="6">
        <v>9903.7369999999992</v>
      </c>
      <c r="F1566">
        <v>2011</v>
      </c>
      <c r="G1566" s="6">
        <v>72.221000000000004</v>
      </c>
      <c r="H1566" s="6">
        <v>5.3965353965759277</v>
      </c>
      <c r="I1566" s="7">
        <v>3.9701170921325701</v>
      </c>
      <c r="J1566" s="8">
        <v>9.2810018715729878</v>
      </c>
      <c r="K1566" s="9">
        <v>57.99845392351844</v>
      </c>
      <c r="L1566" s="8">
        <v>35.483846186707133</v>
      </c>
      <c r="M1566" s="8">
        <v>18.043585497826228</v>
      </c>
      <c r="N1566" s="10">
        <v>1.9665629201569716</v>
      </c>
      <c r="O1566" s="10" t="s">
        <v>2598</v>
      </c>
      <c r="P1566" s="14">
        <v>43.530574772042229</v>
      </c>
      <c r="Q1566" s="45">
        <v>2</v>
      </c>
      <c r="R1566" s="7">
        <v>3.5472296180864062</v>
      </c>
      <c r="S1566" s="7"/>
      <c r="T1566" s="7"/>
      <c r="U1566" s="35">
        <v>12905.288988573009</v>
      </c>
    </row>
    <row r="1567" spans="1:21">
      <c r="A1567">
        <v>32</v>
      </c>
      <c r="B1567" t="s">
        <v>81</v>
      </c>
      <c r="C1567" t="s">
        <v>267</v>
      </c>
      <c r="D1567">
        <v>3</v>
      </c>
      <c r="E1567" s="6">
        <v>4544.5010000000002</v>
      </c>
      <c r="F1567">
        <v>2011</v>
      </c>
      <c r="G1567" s="6">
        <v>80.632999999999996</v>
      </c>
      <c r="H1567" s="6">
        <v>7.006904125213623</v>
      </c>
      <c r="I1567" s="7">
        <v>13.6035375595093</v>
      </c>
      <c r="J1567" s="8">
        <v>10.891370600210683</v>
      </c>
      <c r="K1567" s="9">
        <v>75.989469595118408</v>
      </c>
      <c r="L1567" s="8">
        <v>53.474861858307101</v>
      </c>
      <c r="M1567" s="8">
        <v>27.677005965202959</v>
      </c>
      <c r="N1567" s="10">
        <v>1.9321042863356901</v>
      </c>
      <c r="O1567" s="10" t="s">
        <v>2599</v>
      </c>
      <c r="P1567" s="14">
        <v>42.767820567371281</v>
      </c>
      <c r="Q1567" s="45">
        <v>3</v>
      </c>
      <c r="R1567" s="7">
        <v>3.5472296180864062</v>
      </c>
      <c r="S1567" s="7"/>
      <c r="T1567" s="7"/>
      <c r="U1567" s="35">
        <v>53863.875379697529</v>
      </c>
    </row>
    <row r="1568" spans="1:21">
      <c r="A1568">
        <v>33</v>
      </c>
      <c r="B1568" t="s">
        <v>110</v>
      </c>
      <c r="C1568" t="s">
        <v>296</v>
      </c>
      <c r="D1568">
        <v>4</v>
      </c>
      <c r="E1568" s="6">
        <v>32903.699000000001</v>
      </c>
      <c r="F1568">
        <v>2011</v>
      </c>
      <c r="G1568" s="6">
        <v>71.269000000000005</v>
      </c>
      <c r="H1568" s="6">
        <v>5.0849728584289551</v>
      </c>
      <c r="I1568" s="7">
        <v>2.9802536964416499</v>
      </c>
      <c r="J1568" s="8">
        <v>8.9694393334260152</v>
      </c>
      <c r="K1568" s="9">
        <v>55.312593316556544</v>
      </c>
      <c r="L1568" s="8">
        <v>32.797985579745237</v>
      </c>
      <c r="M1568" s="8">
        <v>17.053722102135307</v>
      </c>
      <c r="N1568" s="10">
        <v>1.9232156700641077</v>
      </c>
      <c r="O1568" s="10" t="s">
        <v>2600</v>
      </c>
      <c r="P1568" s="14">
        <v>42.571067861793352</v>
      </c>
      <c r="Q1568" s="45">
        <v>1</v>
      </c>
      <c r="R1568" s="7">
        <v>3.5472296180864062</v>
      </c>
      <c r="S1568" s="7"/>
      <c r="T1568" s="7"/>
      <c r="U1568" s="35">
        <v>7052.72705078125</v>
      </c>
    </row>
    <row r="1569" spans="1:21">
      <c r="A1569">
        <v>34</v>
      </c>
      <c r="B1569" t="s">
        <v>84</v>
      </c>
      <c r="C1569" t="s">
        <v>270</v>
      </c>
      <c r="D1569">
        <v>1</v>
      </c>
      <c r="E1569" s="6">
        <v>2746.1689999999999</v>
      </c>
      <c r="F1569">
        <v>2011</v>
      </c>
      <c r="G1569" s="6">
        <v>73.093999999999994</v>
      </c>
      <c r="H1569" s="6">
        <v>5.3744463920593262</v>
      </c>
      <c r="I1569" s="7">
        <v>4.8071722984314</v>
      </c>
      <c r="J1569" s="8">
        <v>9.2589128670563863</v>
      </c>
      <c r="K1569" s="9">
        <v>58.55982697231709</v>
      </c>
      <c r="L1569" s="8">
        <v>36.045219235505783</v>
      </c>
      <c r="M1569" s="8">
        <v>18.880640704125057</v>
      </c>
      <c r="N1569" s="10">
        <v>1.9091099608516249</v>
      </c>
      <c r="O1569" s="10" t="s">
        <v>2601</v>
      </c>
      <c r="P1569" s="14">
        <v>42.258832934910032</v>
      </c>
      <c r="Q1569" s="45">
        <v>2</v>
      </c>
      <c r="R1569" s="7">
        <v>3.5472296180864062</v>
      </c>
      <c r="S1569" s="7"/>
      <c r="T1569" s="7"/>
      <c r="U1569" s="35">
        <v>9823.7735277386473</v>
      </c>
    </row>
    <row r="1570" spans="1:21">
      <c r="A1570">
        <v>35</v>
      </c>
      <c r="B1570" t="s">
        <v>59</v>
      </c>
      <c r="C1570" t="s">
        <v>245</v>
      </c>
      <c r="D1570">
        <v>1</v>
      </c>
      <c r="E1570" s="6">
        <v>6137.3490000000002</v>
      </c>
      <c r="F1570">
        <v>2011</v>
      </c>
      <c r="G1570" s="6">
        <v>71.858999999999995</v>
      </c>
      <c r="H1570" s="6">
        <v>4.7412948608398438</v>
      </c>
      <c r="I1570" s="7">
        <v>2.29506587982178</v>
      </c>
      <c r="J1570" s="8">
        <v>8.6257613358369039</v>
      </c>
      <c r="K1570" s="9">
        <v>53.633565043305993</v>
      </c>
      <c r="L1570" s="8">
        <v>31.118957306494686</v>
      </c>
      <c r="M1570" s="8">
        <v>16.368534285515437</v>
      </c>
      <c r="N1570" s="10">
        <v>1.9011450117456112</v>
      </c>
      <c r="O1570" s="10" t="s">
        <v>2602</v>
      </c>
      <c r="P1570" s="14">
        <v>42.082525932951931</v>
      </c>
      <c r="Q1570" s="45">
        <v>1</v>
      </c>
      <c r="R1570" s="7">
        <v>3.5472296180864062</v>
      </c>
      <c r="S1570" s="7"/>
      <c r="T1570" s="7"/>
      <c r="U1570" s="35">
        <v>7665.9480611686658</v>
      </c>
    </row>
    <row r="1571" spans="1:21">
      <c r="A1571">
        <v>36</v>
      </c>
      <c r="B1571" t="s">
        <v>83</v>
      </c>
      <c r="C1571" t="s">
        <v>269</v>
      </c>
      <c r="D1571">
        <v>3</v>
      </c>
      <c r="E1571" s="6">
        <v>60025.951999999997</v>
      </c>
      <c r="F1571">
        <v>2011</v>
      </c>
      <c r="G1571" s="6">
        <v>82.234999999999999</v>
      </c>
      <c r="H1571" s="6">
        <v>6.0570864677429199</v>
      </c>
      <c r="I1571" s="7">
        <v>11.422321319580099</v>
      </c>
      <c r="J1571" s="8">
        <v>9.94155294273998</v>
      </c>
      <c r="K1571" s="9">
        <v>70.740640103870859</v>
      </c>
      <c r="L1571" s="8">
        <v>48.226032367059553</v>
      </c>
      <c r="M1571" s="8">
        <v>25.495789725273756</v>
      </c>
      <c r="N1571" s="10">
        <v>1.8915292637220609</v>
      </c>
      <c r="O1571" s="10" t="s">
        <v>2603</v>
      </c>
      <c r="P1571" s="14">
        <v>41.869677905544364</v>
      </c>
      <c r="Q1571" s="45">
        <v>3</v>
      </c>
      <c r="R1571" s="7">
        <v>3.5472296180864062</v>
      </c>
      <c r="S1571" s="7"/>
      <c r="T1571" s="7"/>
      <c r="U1571" s="35">
        <v>42892.30556419483</v>
      </c>
    </row>
    <row r="1572" spans="1:21">
      <c r="A1572">
        <v>37</v>
      </c>
      <c r="B1572" t="s">
        <v>93</v>
      </c>
      <c r="C1572" t="s">
        <v>279</v>
      </c>
      <c r="D1572">
        <v>4</v>
      </c>
      <c r="E1572" s="6">
        <v>5045.0559999999996</v>
      </c>
      <c r="F1572">
        <v>2011</v>
      </c>
      <c r="G1572" s="6">
        <v>78.403999999999996</v>
      </c>
      <c r="H1572" s="6">
        <v>5.1875715255737305</v>
      </c>
      <c r="I1572" s="7">
        <v>6.6333742141723597</v>
      </c>
      <c r="J1572" s="8">
        <v>9.0720380005707906</v>
      </c>
      <c r="K1572" s="9">
        <v>61.546185229631696</v>
      </c>
      <c r="L1572" s="8">
        <v>39.031577492820389</v>
      </c>
      <c r="M1572" s="8">
        <v>20.706842619866016</v>
      </c>
      <c r="N1572" s="10">
        <v>1.8849603587257546</v>
      </c>
      <c r="O1572" s="10" t="s">
        <v>2604</v>
      </c>
      <c r="P1572" s="14">
        <v>41.724272840096816</v>
      </c>
      <c r="Q1572" s="45">
        <v>2</v>
      </c>
      <c r="R1572" s="7">
        <v>3.5472296180864062</v>
      </c>
      <c r="S1572" s="7"/>
      <c r="T1572" s="7"/>
      <c r="U1572" s="35">
        <v>19193.920713397456</v>
      </c>
    </row>
    <row r="1573" spans="1:21">
      <c r="A1573">
        <v>38</v>
      </c>
      <c r="B1573" t="s">
        <v>129</v>
      </c>
      <c r="C1573" t="s">
        <v>315</v>
      </c>
      <c r="D1573">
        <v>3</v>
      </c>
      <c r="E1573" s="6">
        <v>10564.825999999999</v>
      </c>
      <c r="F1573">
        <v>2011</v>
      </c>
      <c r="G1573" s="6">
        <v>80.497</v>
      </c>
      <c r="H1573" s="6">
        <v>5.2199978828430176</v>
      </c>
      <c r="I1573" s="7">
        <v>7.7261633872985804</v>
      </c>
      <c r="J1573" s="8">
        <v>9.1044643578400777</v>
      </c>
      <c r="K1573" s="9">
        <v>63.415022970448618</v>
      </c>
      <c r="L1573" s="8">
        <v>40.900415233637311</v>
      </c>
      <c r="M1573" s="8">
        <v>21.799631792992237</v>
      </c>
      <c r="N1573" s="10">
        <v>1.8761975258125809</v>
      </c>
      <c r="O1573" s="10" t="s">
        <v>2605</v>
      </c>
      <c r="P1573" s="14">
        <v>41.530304394219996</v>
      </c>
      <c r="Q1573" s="45">
        <v>3</v>
      </c>
      <c r="R1573" s="7">
        <v>3.5472296180864062</v>
      </c>
      <c r="S1573" s="7"/>
      <c r="T1573" s="7"/>
      <c r="U1573" s="35">
        <v>31304.81552630748</v>
      </c>
    </row>
    <row r="1574" spans="1:21">
      <c r="A1574">
        <v>39</v>
      </c>
      <c r="B1574" t="s">
        <v>116</v>
      </c>
      <c r="C1574" t="s">
        <v>302</v>
      </c>
      <c r="D1574">
        <v>2</v>
      </c>
      <c r="E1574" s="6">
        <v>4381.2690000000002</v>
      </c>
      <c r="F1574">
        <v>2011</v>
      </c>
      <c r="G1574" s="6">
        <v>80.885999999999996</v>
      </c>
      <c r="H1574" s="6">
        <v>7.1906380653381348</v>
      </c>
      <c r="I1574" s="7">
        <v>15.3253383636475</v>
      </c>
      <c r="J1574" s="8">
        <v>11.075104540335195</v>
      </c>
      <c r="K1574" s="9">
        <v>77.513840013007382</v>
      </c>
      <c r="L1574" s="8">
        <v>54.999232276196075</v>
      </c>
      <c r="M1574" s="8">
        <v>29.398806769341157</v>
      </c>
      <c r="N1574" s="10">
        <v>1.8707981146211887</v>
      </c>
      <c r="O1574" s="10" t="s">
        <v>2606</v>
      </c>
      <c r="P1574" s="14">
        <v>41.410786493123226</v>
      </c>
      <c r="Q1574" s="45">
        <v>3</v>
      </c>
      <c r="R1574" s="7">
        <v>3.5472296180864062</v>
      </c>
      <c r="S1574" s="7"/>
      <c r="T1574" s="7"/>
      <c r="U1574" s="35">
        <v>38100.72500008635</v>
      </c>
    </row>
    <row r="1575" spans="1:21">
      <c r="A1575">
        <v>40</v>
      </c>
      <c r="B1575" t="s">
        <v>78</v>
      </c>
      <c r="C1575" t="s">
        <v>264</v>
      </c>
      <c r="D1575">
        <v>8</v>
      </c>
      <c r="E1575" s="6">
        <v>247099.69699999999</v>
      </c>
      <c r="F1575">
        <v>2011</v>
      </c>
      <c r="G1575" s="6">
        <v>68.822999999999993</v>
      </c>
      <c r="H1575" s="6">
        <v>5.1726083755493164</v>
      </c>
      <c r="I1575" s="7">
        <v>2.8543026447296098</v>
      </c>
      <c r="J1575" s="8">
        <v>9.0570748505463765</v>
      </c>
      <c r="K1575" s="9">
        <v>53.936109314824414</v>
      </c>
      <c r="L1575" s="8">
        <v>31.421501578013107</v>
      </c>
      <c r="M1575" s="8">
        <v>16.927771050423267</v>
      </c>
      <c r="N1575" s="10">
        <v>1.8562102171878934</v>
      </c>
      <c r="O1575" s="10" t="s">
        <v>2607</v>
      </c>
      <c r="P1575" s="14">
        <v>41.087878157225049</v>
      </c>
      <c r="Q1575" s="45">
        <v>1</v>
      </c>
      <c r="R1575" s="7">
        <v>3.5472296180864062</v>
      </c>
      <c r="S1575" s="7"/>
      <c r="T1575" s="7"/>
      <c r="U1575" s="35">
        <v>8610.5288483593322</v>
      </c>
    </row>
    <row r="1576" spans="1:21">
      <c r="A1576">
        <v>41</v>
      </c>
      <c r="B1576" t="s">
        <v>162</v>
      </c>
      <c r="C1576" t="s">
        <v>348</v>
      </c>
      <c r="D1576">
        <v>1</v>
      </c>
      <c r="E1576" s="6">
        <v>3361.6370000000002</v>
      </c>
      <c r="F1576">
        <v>2011</v>
      </c>
      <c r="G1576" s="6">
        <v>76.983000000000004</v>
      </c>
      <c r="H1576" s="6">
        <v>6.5540471076965332</v>
      </c>
      <c r="I1576" s="7">
        <v>11.3100318908691</v>
      </c>
      <c r="J1576" s="8">
        <v>10.438513582693593</v>
      </c>
      <c r="K1576" s="9">
        <v>69.533093418534051</v>
      </c>
      <c r="L1576" s="8">
        <v>47.018485681722744</v>
      </c>
      <c r="M1576" s="8">
        <v>25.383500296562758</v>
      </c>
      <c r="N1576" s="10">
        <v>1.8523247437269175</v>
      </c>
      <c r="O1576" s="10" t="s">
        <v>2608</v>
      </c>
      <c r="P1576" s="14">
        <v>41.001871810169398</v>
      </c>
      <c r="Q1576" s="45">
        <v>3</v>
      </c>
      <c r="R1576" s="7">
        <v>3.5472296180864062</v>
      </c>
      <c r="S1576" s="7"/>
      <c r="T1576" s="7"/>
      <c r="U1576" s="35">
        <v>20496.434364218381</v>
      </c>
    </row>
    <row r="1577" spans="1:21">
      <c r="A1577">
        <v>42</v>
      </c>
      <c r="B1577" t="s">
        <v>54</v>
      </c>
      <c r="C1577" t="s">
        <v>240</v>
      </c>
      <c r="D1577">
        <v>7</v>
      </c>
      <c r="E1577" s="6">
        <v>10496.379000000001</v>
      </c>
      <c r="F1577">
        <v>2011</v>
      </c>
      <c r="G1577" s="6">
        <v>77.819000000000003</v>
      </c>
      <c r="H1577" s="6">
        <v>6.3314909934997559</v>
      </c>
      <c r="I1577" s="7">
        <v>10.9233303070068</v>
      </c>
      <c r="J1577" s="8">
        <v>10.215957468496816</v>
      </c>
      <c r="K1577" s="9">
        <v>68.789599461957906</v>
      </c>
      <c r="L1577" s="8">
        <v>46.274991725146599</v>
      </c>
      <c r="M1577" s="8">
        <v>24.996798712700457</v>
      </c>
      <c r="N1577" s="10">
        <v>1.851236722630208</v>
      </c>
      <c r="O1577" s="10" t="s">
        <v>2609</v>
      </c>
      <c r="P1577" s="14">
        <v>40.97778807340287</v>
      </c>
      <c r="Q1577" s="45">
        <v>3</v>
      </c>
      <c r="R1577" s="7">
        <v>3.5472296180864062</v>
      </c>
      <c r="S1577" s="7"/>
      <c r="T1577" s="7"/>
      <c r="U1577" s="35">
        <v>37587.21484375</v>
      </c>
    </row>
    <row r="1578" spans="1:21">
      <c r="A1578">
        <v>43</v>
      </c>
      <c r="B1578" s="12" t="s">
        <v>142</v>
      </c>
      <c r="C1578" t="s">
        <v>328</v>
      </c>
      <c r="D1578">
        <v>8</v>
      </c>
      <c r="E1578" s="6">
        <v>49169.877999999997</v>
      </c>
      <c r="F1578">
        <v>2011</v>
      </c>
      <c r="G1578" s="6">
        <v>81.209999999999994</v>
      </c>
      <c r="H1578" s="6">
        <v>6.946599006652832</v>
      </c>
      <c r="I1578" s="7">
        <v>14.8872413635254</v>
      </c>
      <c r="J1578" s="8">
        <v>10.831065481649892</v>
      </c>
      <c r="K1578" s="9">
        <v>76.109479311168215</v>
      </c>
      <c r="L1578" s="8">
        <v>53.594871574356908</v>
      </c>
      <c r="M1578" s="8">
        <v>28.960709769219058</v>
      </c>
      <c r="N1578" s="10">
        <v>1.850606286981278</v>
      </c>
      <c r="O1578" s="10" t="s">
        <v>2610</v>
      </c>
      <c r="P1578" s="14">
        <v>40.963833154456005</v>
      </c>
      <c r="Q1578" s="45">
        <v>3</v>
      </c>
      <c r="R1578" s="7">
        <v>3.5472296180864062</v>
      </c>
      <c r="S1578" s="7"/>
      <c r="T1578" s="7"/>
      <c r="U1578" s="35">
        <v>35388.976912447841</v>
      </c>
    </row>
    <row r="1579" spans="1:21">
      <c r="A1579">
        <v>44</v>
      </c>
      <c r="B1579" t="s">
        <v>105</v>
      </c>
      <c r="C1579" t="s">
        <v>291</v>
      </c>
      <c r="D1579">
        <v>5</v>
      </c>
      <c r="E1579" s="6">
        <v>1286.2360000000001</v>
      </c>
      <c r="F1579">
        <v>2011</v>
      </c>
      <c r="G1579" s="6">
        <v>74.241</v>
      </c>
      <c r="H1579" s="6">
        <v>5.4770731925964355</v>
      </c>
      <c r="I1579" s="7">
        <v>6.4563031196594203</v>
      </c>
      <c r="J1579" s="8">
        <v>9.3615396675934957</v>
      </c>
      <c r="K1579" s="9">
        <v>60.138023959219687</v>
      </c>
      <c r="L1579" s="8">
        <v>37.62341622240838</v>
      </c>
      <c r="M1579" s="8">
        <v>20.529771525353077</v>
      </c>
      <c r="N1579" s="10">
        <v>1.8326271276787296</v>
      </c>
      <c r="O1579" s="10" t="s">
        <v>2611</v>
      </c>
      <c r="P1579" s="14">
        <v>40.565858022139579</v>
      </c>
      <c r="Q1579" s="45">
        <v>2</v>
      </c>
      <c r="R1579" s="7">
        <v>3.5472296180864062</v>
      </c>
      <c r="S1579" s="7"/>
      <c r="T1579" s="7"/>
      <c r="U1579" s="35">
        <v>17988.683119712405</v>
      </c>
    </row>
    <row r="1580" spans="1:21">
      <c r="A1580">
        <v>45</v>
      </c>
      <c r="B1580" t="s">
        <v>68</v>
      </c>
      <c r="C1580" t="s">
        <v>254</v>
      </c>
      <c r="D1580">
        <v>5</v>
      </c>
      <c r="E1580" s="6">
        <v>26205.940999999999</v>
      </c>
      <c r="F1580">
        <v>2011</v>
      </c>
      <c r="G1580" s="6">
        <v>61.652000000000001</v>
      </c>
      <c r="H1580" s="6">
        <v>5.6081995964050293</v>
      </c>
      <c r="I1580" s="7">
        <v>1.31472945213318</v>
      </c>
      <c r="J1580" s="8">
        <v>9.4926660714020894</v>
      </c>
      <c r="K1580" s="9">
        <v>50.639969136372827</v>
      </c>
      <c r="L1580" s="8">
        <v>28.12536139956152</v>
      </c>
      <c r="M1580" s="8">
        <v>15.388197857826837</v>
      </c>
      <c r="N1580" s="10">
        <v>1.8277228860334824</v>
      </c>
      <c r="O1580" s="10" t="s">
        <v>2612</v>
      </c>
      <c r="P1580" s="14">
        <v>40.45730087634454</v>
      </c>
      <c r="Q1580" s="45">
        <v>1</v>
      </c>
      <c r="R1580" s="7">
        <v>3.5472296180864062</v>
      </c>
      <c r="S1580" s="7"/>
      <c r="T1580" s="7"/>
      <c r="U1580" s="35">
        <v>4128.5601788033264</v>
      </c>
    </row>
    <row r="1581" spans="1:21">
      <c r="A1581">
        <v>46</v>
      </c>
      <c r="B1581" t="s">
        <v>63</v>
      </c>
      <c r="C1581" t="s">
        <v>249</v>
      </c>
      <c r="D1581">
        <v>3</v>
      </c>
      <c r="E1581" s="6">
        <v>5388.1660000000002</v>
      </c>
      <c r="F1581">
        <v>2011</v>
      </c>
      <c r="G1581" s="6">
        <v>80.391000000000005</v>
      </c>
      <c r="H1581" s="6">
        <v>7.3542251586914063</v>
      </c>
      <c r="I1581" s="7">
        <v>16.562664031982401</v>
      </c>
      <c r="J1581" s="8">
        <v>11.238691633688466</v>
      </c>
      <c r="K1581" s="9">
        <v>78.177404025101254</v>
      </c>
      <c r="L1581" s="8">
        <v>55.662796288289947</v>
      </c>
      <c r="M1581" s="8">
        <v>30.636132437676057</v>
      </c>
      <c r="N1581" s="10">
        <v>1.8169002370493839</v>
      </c>
      <c r="O1581" s="10" t="s">
        <v>2613</v>
      </c>
      <c r="P1581" s="14">
        <v>40.217737663794871</v>
      </c>
      <c r="Q1581" s="45">
        <v>3</v>
      </c>
      <c r="R1581" s="7">
        <v>3.5472296180864062</v>
      </c>
      <c r="S1581" s="7"/>
      <c r="T1581" s="7"/>
      <c r="U1581" s="35">
        <v>46825.824838883142</v>
      </c>
    </row>
    <row r="1582" spans="1:21">
      <c r="A1582">
        <v>47</v>
      </c>
      <c r="B1582" t="s">
        <v>122</v>
      </c>
      <c r="C1582" t="s">
        <v>308</v>
      </c>
      <c r="D1582">
        <v>6</v>
      </c>
      <c r="E1582" s="6">
        <v>198602.73800000001</v>
      </c>
      <c r="F1582">
        <v>2011</v>
      </c>
      <c r="G1582" s="6">
        <v>64.647999999999996</v>
      </c>
      <c r="H1582" s="6">
        <v>5.267186164855957</v>
      </c>
      <c r="I1582" s="7">
        <v>1.7540141344070399</v>
      </c>
      <c r="J1582" s="8">
        <v>9.1516526398530171</v>
      </c>
      <c r="K1582" s="9">
        <v>51.19324748984323</v>
      </c>
      <c r="L1582" s="8">
        <v>28.678639753031923</v>
      </c>
      <c r="M1582" s="8">
        <v>15.827482540100696</v>
      </c>
      <c r="N1582" s="10">
        <v>1.8119520701015708</v>
      </c>
      <c r="O1582" s="10" t="s">
        <v>2614</v>
      </c>
      <c r="P1582" s="14">
        <v>40.108208215691</v>
      </c>
      <c r="Q1582" s="45">
        <v>1</v>
      </c>
      <c r="R1582" s="7">
        <v>3.5472296180864062</v>
      </c>
      <c r="S1582" s="7"/>
      <c r="T1582" s="7"/>
      <c r="U1582" s="35">
        <v>4082.4494875399528</v>
      </c>
    </row>
    <row r="1583" spans="1:21">
      <c r="A1583">
        <v>48</v>
      </c>
      <c r="B1583" t="s">
        <v>67</v>
      </c>
      <c r="C1583" t="s">
        <v>253</v>
      </c>
      <c r="D1583">
        <v>3</v>
      </c>
      <c r="E1583" s="6">
        <v>81423.377999999997</v>
      </c>
      <c r="F1583">
        <v>2011</v>
      </c>
      <c r="G1583" s="6">
        <v>80.36</v>
      </c>
      <c r="H1583" s="6">
        <v>6.621312141418457</v>
      </c>
      <c r="I1583" s="7">
        <v>13.8516483306885</v>
      </c>
      <c r="J1583" s="8">
        <v>10.505778616415517</v>
      </c>
      <c r="K1583" s="9">
        <v>73.05101116854425</v>
      </c>
      <c r="L1583" s="8">
        <v>50.536403431732943</v>
      </c>
      <c r="M1583" s="8">
        <v>27.925116736382158</v>
      </c>
      <c r="N1583" s="10">
        <v>1.8097114475404048</v>
      </c>
      <c r="O1583" s="10" t="s">
        <v>2615</v>
      </c>
      <c r="P1583" s="14">
        <v>40.058611232581519</v>
      </c>
      <c r="Q1583" s="45">
        <v>3</v>
      </c>
      <c r="R1583" s="7">
        <v>3.5472296180864062</v>
      </c>
      <c r="S1583" s="7"/>
      <c r="T1583" s="7"/>
      <c r="U1583" s="35">
        <v>49757.92415667625</v>
      </c>
    </row>
    <row r="1584" spans="1:21">
      <c r="A1584">
        <v>49</v>
      </c>
      <c r="B1584" t="s">
        <v>144</v>
      </c>
      <c r="C1584" t="s">
        <v>330</v>
      </c>
      <c r="D1584">
        <v>6</v>
      </c>
      <c r="E1584" s="6">
        <v>20859.742999999999</v>
      </c>
      <c r="F1584">
        <v>2011</v>
      </c>
      <c r="G1584" s="6">
        <v>73.38</v>
      </c>
      <c r="H1584" s="6">
        <v>4.1805691719055176</v>
      </c>
      <c r="I1584" s="7">
        <v>1.8054231405258201</v>
      </c>
      <c r="J1584" s="8">
        <v>8.0650356469025777</v>
      </c>
      <c r="K1584" s="9">
        <v>51.208500340585914</v>
      </c>
      <c r="L1584" s="8">
        <v>28.693892603774607</v>
      </c>
      <c r="M1584" s="8">
        <v>15.878891546219476</v>
      </c>
      <c r="N1584" s="10">
        <v>1.8070463243768542</v>
      </c>
      <c r="O1584" s="10" t="s">
        <v>2616</v>
      </c>
      <c r="P1584" s="14">
        <v>39.999617776558061</v>
      </c>
      <c r="Q1584" s="45">
        <v>1</v>
      </c>
      <c r="R1584" s="7">
        <v>3.5472296180864062</v>
      </c>
      <c r="S1584" s="7"/>
      <c r="T1584" s="7"/>
      <c r="U1584" s="35">
        <v>9965.0219496945774</v>
      </c>
    </row>
    <row r="1585" spans="1:21">
      <c r="A1585">
        <v>50</v>
      </c>
      <c r="B1585" t="s">
        <v>85</v>
      </c>
      <c r="C1585" t="s">
        <v>271</v>
      </c>
      <c r="D1585">
        <v>8</v>
      </c>
      <c r="E1585" s="6">
        <v>128007.257</v>
      </c>
      <c r="F1585">
        <v>2011</v>
      </c>
      <c r="G1585" s="6">
        <v>82.676000000000002</v>
      </c>
      <c r="H1585" s="6">
        <v>6.2627935409545898</v>
      </c>
      <c r="I1585" s="7">
        <v>13.6791934967041</v>
      </c>
      <c r="J1585" s="8">
        <v>10.14726001595165</v>
      </c>
      <c r="K1585" s="9">
        <v>72.591589232267893</v>
      </c>
      <c r="L1585" s="8">
        <v>50.076981495456586</v>
      </c>
      <c r="M1585" s="8">
        <v>27.752661902397755</v>
      </c>
      <c r="N1585" s="10">
        <v>1.8044028234686227</v>
      </c>
      <c r="O1585" s="10" t="s">
        <v>2617</v>
      </c>
      <c r="P1585" s="14">
        <v>39.941102936902411</v>
      </c>
      <c r="Q1585" s="45">
        <v>3</v>
      </c>
      <c r="R1585" s="7">
        <v>3.5472296180864062</v>
      </c>
      <c r="S1585" s="7"/>
      <c r="T1585" s="7"/>
      <c r="U1585" s="35">
        <v>38149.618107941671</v>
      </c>
    </row>
    <row r="1586" spans="1:21">
      <c r="A1586">
        <v>51</v>
      </c>
      <c r="B1586" t="s">
        <v>148</v>
      </c>
      <c r="C1586" t="s">
        <v>334</v>
      </c>
      <c r="D1586">
        <v>8</v>
      </c>
      <c r="E1586" s="6">
        <v>23143.071</v>
      </c>
      <c r="F1586">
        <v>2011</v>
      </c>
      <c r="G1586" s="6">
        <v>78.980999999999995</v>
      </c>
      <c r="H1586" s="6">
        <v>6.3089151382446289</v>
      </c>
      <c r="I1586" s="7">
        <v>12.231753349304199</v>
      </c>
      <c r="J1586" s="8">
        <v>10.193381613241689</v>
      </c>
      <c r="K1586" s="9">
        <v>69.662486252434405</v>
      </c>
      <c r="L1586" s="8">
        <v>47.147878515623098</v>
      </c>
      <c r="M1586" s="8">
        <v>26.305221754997856</v>
      </c>
      <c r="N1586" s="10">
        <v>1.7923391391545767</v>
      </c>
      <c r="O1586" s="10" t="s">
        <v>2618</v>
      </c>
      <c r="P1586" s="14">
        <v>39.674068962715111</v>
      </c>
      <c r="Q1586" s="45">
        <v>3</v>
      </c>
      <c r="R1586" s="7">
        <v>3.5472296180864062</v>
      </c>
      <c r="S1586" s="7"/>
      <c r="T1586" s="7"/>
      <c r="U1586" s="35" t="s">
        <v>693</v>
      </c>
    </row>
    <row r="1587" spans="1:21">
      <c r="A1587">
        <v>52</v>
      </c>
      <c r="B1587" t="s">
        <v>125</v>
      </c>
      <c r="C1587" t="s">
        <v>311</v>
      </c>
      <c r="D1587">
        <v>1</v>
      </c>
      <c r="E1587" s="6">
        <v>5843.9390000000003</v>
      </c>
      <c r="F1587">
        <v>2011</v>
      </c>
      <c r="G1587" s="6">
        <v>72.131</v>
      </c>
      <c r="H1587" s="6">
        <v>5.6770806312561035</v>
      </c>
      <c r="I1587" s="7">
        <v>6.7204351425170898</v>
      </c>
      <c r="J1587" s="8">
        <v>9.5615471062531636</v>
      </c>
      <c r="K1587" s="9">
        <v>59.677164649432683</v>
      </c>
      <c r="L1587" s="8">
        <v>37.162556912621376</v>
      </c>
      <c r="M1587" s="8">
        <v>20.793903548210746</v>
      </c>
      <c r="N1587" s="10">
        <v>1.7871852115914573</v>
      </c>
      <c r="O1587" s="10" t="s">
        <v>2619</v>
      </c>
      <c r="P1587" s="14">
        <v>39.559984929676318</v>
      </c>
      <c r="Q1587" s="45">
        <v>2</v>
      </c>
      <c r="R1587" s="7">
        <v>3.5472296180864062</v>
      </c>
      <c r="S1587" s="7"/>
      <c r="T1587" s="7"/>
      <c r="U1587" s="35">
        <v>11613.168579908923</v>
      </c>
    </row>
    <row r="1588" spans="1:21">
      <c r="A1588">
        <v>53</v>
      </c>
      <c r="B1588" t="s">
        <v>52</v>
      </c>
      <c r="C1588" t="s">
        <v>238</v>
      </c>
      <c r="D1588">
        <v>7</v>
      </c>
      <c r="E1588" s="6">
        <v>4351.8419999999996</v>
      </c>
      <c r="F1588">
        <v>2011</v>
      </c>
      <c r="G1588" s="6">
        <v>77.221999999999994</v>
      </c>
      <c r="H1588" s="6">
        <v>5.3853726387023926</v>
      </c>
      <c r="I1588" s="7">
        <v>8.1037664413452095</v>
      </c>
      <c r="J1588" s="8">
        <v>9.2698391136994527</v>
      </c>
      <c r="K1588" s="9">
        <v>61.940014241110504</v>
      </c>
      <c r="L1588" s="8">
        <v>39.425406504299197</v>
      </c>
      <c r="M1588" s="8">
        <v>22.177234847038868</v>
      </c>
      <c r="N1588" s="10">
        <v>1.777742210705016</v>
      </c>
      <c r="O1588" s="10" t="s">
        <v>2620</v>
      </c>
      <c r="P1588" s="14">
        <v>39.350960722036483</v>
      </c>
      <c r="Q1588" s="45">
        <v>3</v>
      </c>
      <c r="R1588" s="7">
        <v>3.5472296180864062</v>
      </c>
      <c r="S1588" s="7"/>
      <c r="T1588" s="7"/>
      <c r="U1588" s="35">
        <v>24649.76889748931</v>
      </c>
    </row>
    <row r="1589" spans="1:21">
      <c r="A1589">
        <v>54</v>
      </c>
      <c r="B1589" t="s">
        <v>155</v>
      </c>
      <c r="C1589" t="s">
        <v>341</v>
      </c>
      <c r="D1589">
        <v>4</v>
      </c>
      <c r="E1589" s="6">
        <v>74173.854000000007</v>
      </c>
      <c r="F1589">
        <v>2011</v>
      </c>
      <c r="G1589" s="6">
        <v>74.941000000000003</v>
      </c>
      <c r="H1589" s="6">
        <v>5.2719440460205078</v>
      </c>
      <c r="I1589" s="7">
        <v>6.6928558349609402</v>
      </c>
      <c r="J1589" s="8">
        <v>9.1564105210175679</v>
      </c>
      <c r="K1589" s="9">
        <v>59.374887329909946</v>
      </c>
      <c r="L1589" s="8">
        <v>36.860279593098639</v>
      </c>
      <c r="M1589" s="8">
        <v>20.766324240654598</v>
      </c>
      <c r="N1589" s="10">
        <v>1.7750026035390809</v>
      </c>
      <c r="O1589" s="10" t="s">
        <v>2621</v>
      </c>
      <c r="P1589" s="14">
        <v>39.290318535935846</v>
      </c>
      <c r="Q1589" s="45">
        <v>2</v>
      </c>
      <c r="R1589" s="7">
        <v>3.5472296180864062</v>
      </c>
      <c r="S1589" s="7"/>
      <c r="T1589" s="7"/>
      <c r="U1589" s="35">
        <v>21716.265153790908</v>
      </c>
    </row>
    <row r="1590" spans="1:21">
      <c r="A1590">
        <v>55</v>
      </c>
      <c r="B1590" t="s">
        <v>53</v>
      </c>
      <c r="C1590" t="s">
        <v>239</v>
      </c>
      <c r="D1590">
        <v>3</v>
      </c>
      <c r="E1590" s="6">
        <v>1145.086</v>
      </c>
      <c r="F1590">
        <v>2011</v>
      </c>
      <c r="G1590" s="6">
        <v>79.998999999999995</v>
      </c>
      <c r="H1590" s="6">
        <v>6.6896085739135742</v>
      </c>
      <c r="I1590" s="7">
        <v>14.490882873535201</v>
      </c>
      <c r="J1590" s="8">
        <v>10.574075048910634</v>
      </c>
      <c r="K1590" s="9">
        <v>73.19560513136075</v>
      </c>
      <c r="L1590" s="8">
        <v>50.680997394549443</v>
      </c>
      <c r="M1590" s="8">
        <v>28.564351279228859</v>
      </c>
      <c r="N1590" s="10">
        <v>1.774274405853675</v>
      </c>
      <c r="O1590" s="10" t="s">
        <v>2622</v>
      </c>
      <c r="P1590" s="14">
        <v>39.274199619287678</v>
      </c>
      <c r="Q1590" s="45">
        <v>3</v>
      </c>
      <c r="R1590" s="7">
        <v>3.5472296180864062</v>
      </c>
      <c r="S1590" s="7"/>
      <c r="T1590" s="7"/>
      <c r="U1590" s="35">
        <v>37587.21484375</v>
      </c>
    </row>
    <row r="1591" spans="1:21">
      <c r="A1591">
        <v>56</v>
      </c>
      <c r="B1591" t="s">
        <v>32</v>
      </c>
      <c r="C1591" t="s">
        <v>218</v>
      </c>
      <c r="D1591">
        <v>1</v>
      </c>
      <c r="E1591" s="6">
        <v>10396.245999999999</v>
      </c>
      <c r="F1591">
        <v>2011</v>
      </c>
      <c r="G1591" s="6">
        <v>66.534000000000006</v>
      </c>
      <c r="H1591" s="6">
        <v>5.778874397277832</v>
      </c>
      <c r="I1591" s="7">
        <v>4.6792397499084499</v>
      </c>
      <c r="J1591" s="8">
        <v>9.6633408722748921</v>
      </c>
      <c r="K1591" s="9">
        <v>55.632553232693603</v>
      </c>
      <c r="L1591" s="8">
        <v>33.117945495882296</v>
      </c>
      <c r="M1591" s="8">
        <v>18.752708155602107</v>
      </c>
      <c r="N1591" s="10">
        <v>1.7660353491924192</v>
      </c>
      <c r="O1591" s="10" t="s">
        <v>2623</v>
      </c>
      <c r="P1591" s="14">
        <v>39.091825148393426</v>
      </c>
      <c r="Q1591" s="45">
        <v>2</v>
      </c>
      <c r="R1591" s="7">
        <v>3.5472296180864062</v>
      </c>
      <c r="S1591" s="7"/>
      <c r="T1591" s="7"/>
      <c r="U1591" s="35">
        <v>6724.3006726043714</v>
      </c>
    </row>
    <row r="1592" spans="1:21">
      <c r="A1592">
        <v>57</v>
      </c>
      <c r="B1592" t="s">
        <v>101</v>
      </c>
      <c r="C1592" t="s">
        <v>287</v>
      </c>
      <c r="D1592">
        <v>8</v>
      </c>
      <c r="E1592" s="6">
        <v>29184.133000000002</v>
      </c>
      <c r="F1592">
        <v>2011</v>
      </c>
      <c r="G1592" s="6">
        <v>74.745999999999995</v>
      </c>
      <c r="H1592" s="6">
        <v>5.7863674163818359</v>
      </c>
      <c r="I1592" s="7">
        <v>8.6502618789672905</v>
      </c>
      <c r="J1592" s="8">
        <v>9.670833891378896</v>
      </c>
      <c r="K1592" s="9">
        <v>62.547497609323749</v>
      </c>
      <c r="L1592" s="8">
        <v>40.032889872512442</v>
      </c>
      <c r="M1592" s="8">
        <v>22.723730284660945</v>
      </c>
      <c r="N1592" s="10">
        <v>1.7617217495111526</v>
      </c>
      <c r="O1592" s="10" t="s">
        <v>2624</v>
      </c>
      <c r="P1592" s="14">
        <v>38.996342074072544</v>
      </c>
      <c r="Q1592" s="45">
        <v>3</v>
      </c>
      <c r="R1592" s="7">
        <v>3.5472296180864062</v>
      </c>
      <c r="S1592" s="7"/>
      <c r="T1592" s="7"/>
      <c r="U1592" s="35">
        <v>20900.319661959675</v>
      </c>
    </row>
    <row r="1593" spans="1:21">
      <c r="A1593">
        <v>58</v>
      </c>
      <c r="B1593" t="s">
        <v>28</v>
      </c>
      <c r="C1593" t="s">
        <v>214</v>
      </c>
      <c r="D1593">
        <v>7</v>
      </c>
      <c r="E1593" s="6">
        <v>9706.9809999999998</v>
      </c>
      <c r="F1593">
        <v>2011</v>
      </c>
      <c r="G1593" s="6">
        <v>71.516000000000005</v>
      </c>
      <c r="H1593" s="6">
        <v>5.2253079414367676</v>
      </c>
      <c r="I1593" s="7">
        <v>5.3880767822265598</v>
      </c>
      <c r="J1593" s="8">
        <v>9.1097744164338277</v>
      </c>
      <c r="K1593" s="9">
        <v>56.372707948318045</v>
      </c>
      <c r="L1593" s="8">
        <v>33.858100211506738</v>
      </c>
      <c r="M1593" s="8">
        <v>19.461545187920215</v>
      </c>
      <c r="N1593" s="10">
        <v>1.7397436783448452</v>
      </c>
      <c r="O1593" s="10" t="s">
        <v>2625</v>
      </c>
      <c r="P1593" s="14">
        <v>38.509849595014799</v>
      </c>
      <c r="Q1593" s="45">
        <v>2</v>
      </c>
      <c r="R1593" s="7">
        <v>3.5472296180864062</v>
      </c>
      <c r="S1593" s="7"/>
      <c r="T1593" s="7"/>
      <c r="U1593" s="35">
        <v>18274.019624925106</v>
      </c>
    </row>
    <row r="1594" spans="1:21">
      <c r="A1594">
        <v>59</v>
      </c>
      <c r="B1594" t="s">
        <v>163</v>
      </c>
      <c r="C1594" t="s">
        <v>349</v>
      </c>
      <c r="D1594">
        <v>7</v>
      </c>
      <c r="E1594" s="6">
        <v>29057.457999999999</v>
      </c>
      <c r="F1594">
        <v>2011</v>
      </c>
      <c r="G1594" s="6">
        <v>69.649000000000001</v>
      </c>
      <c r="H1594" s="6">
        <v>5.7387442588806152</v>
      </c>
      <c r="I1594" s="7">
        <v>6.3368787765502903</v>
      </c>
      <c r="J1594" s="8">
        <v>9.6232107338776753</v>
      </c>
      <c r="K1594" s="9">
        <v>57.995318851469669</v>
      </c>
      <c r="L1594" s="8">
        <v>35.480711114658362</v>
      </c>
      <c r="M1594" s="8">
        <v>20.410347182243946</v>
      </c>
      <c r="N1594" s="10">
        <v>1.7383688184160304</v>
      </c>
      <c r="O1594" s="10" t="s">
        <v>2626</v>
      </c>
      <c r="P1594" s="14">
        <v>38.479416577937684</v>
      </c>
      <c r="Q1594" s="45">
        <v>2</v>
      </c>
      <c r="R1594" s="7">
        <v>3.5472296180864062</v>
      </c>
      <c r="S1594" s="7"/>
      <c r="T1594" s="7"/>
      <c r="U1594" s="35">
        <v>5185.6846199257006</v>
      </c>
    </row>
    <row r="1595" spans="1:21">
      <c r="A1595">
        <v>60</v>
      </c>
      <c r="B1595" t="s">
        <v>77</v>
      </c>
      <c r="C1595" t="s">
        <v>263</v>
      </c>
      <c r="D1595">
        <v>6</v>
      </c>
      <c r="E1595" s="6">
        <v>1257621.1910000001</v>
      </c>
      <c r="F1595">
        <v>2011</v>
      </c>
      <c r="G1595" s="6">
        <v>67.358999999999995</v>
      </c>
      <c r="H1595" s="6">
        <v>4.6348714828491211</v>
      </c>
      <c r="I1595" s="7">
        <v>1.7286278009414699</v>
      </c>
      <c r="J1595" s="8">
        <v>8.5193379578461812</v>
      </c>
      <c r="K1595" s="9">
        <v>49.654605606990131</v>
      </c>
      <c r="L1595" s="8">
        <v>27.139997870178824</v>
      </c>
      <c r="M1595" s="8">
        <v>15.802096206635127</v>
      </c>
      <c r="N1595" s="10">
        <v>1.7174935220798768</v>
      </c>
      <c r="O1595" s="10" t="s">
        <v>2627</v>
      </c>
      <c r="P1595" s="14">
        <v>38.017334414821875</v>
      </c>
      <c r="Q1595" s="45">
        <v>1</v>
      </c>
      <c r="R1595" s="7">
        <v>3.5472296180864062</v>
      </c>
      <c r="S1595" s="7"/>
      <c r="T1595" s="7"/>
      <c r="U1595" s="35">
        <v>4374.2322716063627</v>
      </c>
    </row>
    <row r="1596" spans="1:21">
      <c r="A1596">
        <v>61</v>
      </c>
      <c r="B1596" t="s">
        <v>33</v>
      </c>
      <c r="C1596" t="s">
        <v>219</v>
      </c>
      <c r="D1596">
        <v>7</v>
      </c>
      <c r="E1596" s="6">
        <v>3743.1419999999998</v>
      </c>
      <c r="F1596">
        <v>2011</v>
      </c>
      <c r="G1596" s="6">
        <v>77.007000000000005</v>
      </c>
      <c r="H1596" s="6">
        <v>4.9946708679199219</v>
      </c>
      <c r="I1596" s="7">
        <v>7.2681097984314</v>
      </c>
      <c r="J1596" s="8">
        <v>8.879137342916982</v>
      </c>
      <c r="K1596" s="9">
        <v>59.164205554893613</v>
      </c>
      <c r="L1596" s="8">
        <v>36.649597818082306</v>
      </c>
      <c r="M1596" s="8">
        <v>21.341578204125057</v>
      </c>
      <c r="N1596" s="10">
        <v>1.7172862038384022</v>
      </c>
      <c r="O1596" s="10" t="s">
        <v>2628</v>
      </c>
      <c r="P1596" s="14">
        <v>38.012745351273686</v>
      </c>
      <c r="Q1596" s="45">
        <v>3</v>
      </c>
      <c r="R1596" s="7">
        <v>3.5472296180864062</v>
      </c>
      <c r="S1596" s="7"/>
      <c r="T1596" s="7"/>
      <c r="U1596" s="35">
        <v>10933.041730635223</v>
      </c>
    </row>
    <row r="1597" spans="1:21">
      <c r="A1597">
        <v>62</v>
      </c>
      <c r="B1597" t="s">
        <v>131</v>
      </c>
      <c r="C1597" t="s">
        <v>317</v>
      </c>
      <c r="D1597">
        <v>7</v>
      </c>
      <c r="E1597" s="6">
        <v>20220.285</v>
      </c>
      <c r="F1597">
        <v>2011</v>
      </c>
      <c r="G1597" s="6">
        <v>74.430999999999997</v>
      </c>
      <c r="H1597" s="6">
        <v>5.0227575302124023</v>
      </c>
      <c r="I1597" s="7">
        <v>6.3497190475463903</v>
      </c>
      <c r="J1597" s="8">
        <v>8.9072240052094624</v>
      </c>
      <c r="K1597" s="9">
        <v>57.365962824994668</v>
      </c>
      <c r="L1597" s="8">
        <v>34.851355088183361</v>
      </c>
      <c r="M1597" s="8">
        <v>20.423187453240047</v>
      </c>
      <c r="N1597" s="10">
        <v>1.7064601286149557</v>
      </c>
      <c r="O1597" s="10" t="s">
        <v>2629</v>
      </c>
      <c r="P1597" s="14">
        <v>37.773106297688571</v>
      </c>
      <c r="Q1597" s="45">
        <v>2</v>
      </c>
      <c r="R1597" s="7">
        <v>3.5472296180864062</v>
      </c>
      <c r="S1597" s="7"/>
      <c r="T1597" s="7"/>
      <c r="U1597" s="35">
        <v>21442.941431581155</v>
      </c>
    </row>
    <row r="1598" spans="1:21">
      <c r="A1598">
        <v>63</v>
      </c>
      <c r="B1598" t="s">
        <v>69</v>
      </c>
      <c r="C1598" t="s">
        <v>255</v>
      </c>
      <c r="D1598">
        <v>3</v>
      </c>
      <c r="E1598" s="6">
        <v>11004.725</v>
      </c>
      <c r="F1598">
        <v>2011</v>
      </c>
      <c r="G1598" s="6">
        <v>80.546999999999997</v>
      </c>
      <c r="H1598" s="6">
        <v>5.372039794921875</v>
      </c>
      <c r="I1598" s="7">
        <v>10.5857372283935</v>
      </c>
      <c r="J1598" s="8">
        <v>9.2565062699189351</v>
      </c>
      <c r="K1598" s="9">
        <v>64.514082924167269</v>
      </c>
      <c r="L1598" s="8">
        <v>41.999475187355962</v>
      </c>
      <c r="M1598" s="8">
        <v>24.659205634087158</v>
      </c>
      <c r="N1598" s="10">
        <v>1.7031965997030671</v>
      </c>
      <c r="O1598" s="10" t="s">
        <v>2630</v>
      </c>
      <c r="P1598" s="14">
        <v>37.700866916042777</v>
      </c>
      <c r="Q1598" s="45">
        <v>3</v>
      </c>
      <c r="R1598" s="7">
        <v>3.5472296180864062</v>
      </c>
      <c r="S1598" s="7"/>
      <c r="T1598" s="7"/>
      <c r="U1598" s="35">
        <v>30318.40466803834</v>
      </c>
    </row>
    <row r="1599" spans="1:21">
      <c r="A1599">
        <v>64</v>
      </c>
      <c r="B1599" t="s">
        <v>45</v>
      </c>
      <c r="C1599" t="s">
        <v>231</v>
      </c>
      <c r="D1599">
        <v>8</v>
      </c>
      <c r="E1599" s="6">
        <v>1357095.4809999999</v>
      </c>
      <c r="F1599">
        <v>2011</v>
      </c>
      <c r="G1599" s="6">
        <v>75.903000000000006</v>
      </c>
      <c r="H1599" s="6">
        <v>5.0372076034545898</v>
      </c>
      <c r="I1599" s="7">
        <v>7.1521692276001003</v>
      </c>
      <c r="J1599" s="8">
        <v>8.9216740784516499</v>
      </c>
      <c r="K1599" s="9">
        <v>58.595377156014948</v>
      </c>
      <c r="L1599" s="8">
        <v>36.080769419203641</v>
      </c>
      <c r="M1599" s="8">
        <v>21.225637633293758</v>
      </c>
      <c r="N1599" s="10">
        <v>1.6998673982169876</v>
      </c>
      <c r="O1599" s="10" t="s">
        <v>2631</v>
      </c>
      <c r="P1599" s="14">
        <v>37.627173848439625</v>
      </c>
      <c r="Q1599" s="45">
        <v>3</v>
      </c>
      <c r="R1599" s="7">
        <v>3.5472296180864062</v>
      </c>
      <c r="S1599" s="7"/>
      <c r="T1599" s="7"/>
      <c r="U1599" s="35">
        <v>9680.0976996166246</v>
      </c>
    </row>
    <row r="1600" spans="1:21">
      <c r="A1600">
        <v>65</v>
      </c>
      <c r="B1600" t="s">
        <v>140</v>
      </c>
      <c r="C1600" t="s">
        <v>326</v>
      </c>
      <c r="D1600">
        <v>7</v>
      </c>
      <c r="E1600" s="6">
        <v>2065.453</v>
      </c>
      <c r="F1600">
        <v>2011</v>
      </c>
      <c r="G1600" s="6">
        <v>79.989999999999995</v>
      </c>
      <c r="H1600" s="6">
        <v>6.0359640121459961</v>
      </c>
      <c r="I1600" s="7">
        <v>13.0826663970947</v>
      </c>
      <c r="J1600" s="8">
        <v>9.9204304871430562</v>
      </c>
      <c r="K1600" s="9">
        <v>68.663237063323493</v>
      </c>
      <c r="L1600" s="8">
        <v>46.148629326512186</v>
      </c>
      <c r="M1600" s="8">
        <v>27.156134802788358</v>
      </c>
      <c r="N1600" s="10">
        <v>1.6993813612154298</v>
      </c>
      <c r="O1600" s="10" t="s">
        <v>2632</v>
      </c>
      <c r="P1600" s="14">
        <v>37.616415245284124</v>
      </c>
      <c r="Q1600" s="45">
        <v>3</v>
      </c>
      <c r="R1600" s="7">
        <v>3.5472296180864062</v>
      </c>
      <c r="S1600" s="7"/>
      <c r="T1600" s="7"/>
      <c r="U1600" s="35">
        <v>33568.067345579038</v>
      </c>
    </row>
    <row r="1601" spans="1:21">
      <c r="A1601">
        <v>66</v>
      </c>
      <c r="B1601" t="s">
        <v>90</v>
      </c>
      <c r="C1601" t="s">
        <v>276</v>
      </c>
      <c r="D1601">
        <v>7</v>
      </c>
      <c r="E1601" s="6">
        <v>5552.3360000000002</v>
      </c>
      <c r="F1601">
        <v>2011</v>
      </c>
      <c r="G1601" s="6">
        <v>68.578000000000003</v>
      </c>
      <c r="H1601" s="6">
        <v>4.9210491180419922</v>
      </c>
      <c r="I1601" s="7">
        <v>3.5717785358428999</v>
      </c>
      <c r="J1601" s="8">
        <v>8.8055155930390523</v>
      </c>
      <c r="K1601" s="9">
        <v>52.251367918795587</v>
      </c>
      <c r="L1601" s="8">
        <v>29.73676018198428</v>
      </c>
      <c r="M1601" s="8">
        <v>17.645246941536556</v>
      </c>
      <c r="N1601" s="10">
        <v>1.6852561078068307</v>
      </c>
      <c r="O1601" s="10" t="s">
        <v>2633</v>
      </c>
      <c r="P1601" s="14">
        <v>37.303747700617926</v>
      </c>
      <c r="Q1601" s="45">
        <v>2</v>
      </c>
      <c r="R1601" s="7">
        <v>3.5472296180864062</v>
      </c>
      <c r="S1601" s="7"/>
      <c r="T1601" s="7"/>
      <c r="U1601" s="35">
        <v>4334.660788925702</v>
      </c>
    </row>
    <row r="1602" spans="1:21">
      <c r="A1602">
        <v>67</v>
      </c>
      <c r="B1602" t="s">
        <v>22</v>
      </c>
      <c r="C1602" t="s">
        <v>208</v>
      </c>
      <c r="D1602">
        <v>7</v>
      </c>
      <c r="E1602" s="6">
        <v>2928.9760000000001</v>
      </c>
      <c r="F1602">
        <v>2011</v>
      </c>
      <c r="G1602" s="6">
        <v>73.305000000000007</v>
      </c>
      <c r="H1602" s="6">
        <v>4.2604913711547852</v>
      </c>
      <c r="I1602" s="7">
        <v>3.22343230247498</v>
      </c>
      <c r="J1602" s="8">
        <v>8.1449578461518453</v>
      </c>
      <c r="K1602" s="9">
        <v>51.66310426175577</v>
      </c>
      <c r="L1602" s="8">
        <v>29.148496524944463</v>
      </c>
      <c r="M1602" s="8">
        <v>17.296900708168636</v>
      </c>
      <c r="N1602" s="10">
        <v>1.6851860929732221</v>
      </c>
      <c r="O1602" s="10" t="s">
        <v>2634</v>
      </c>
      <c r="P1602" s="14">
        <v>37.30219789719272</v>
      </c>
      <c r="Q1602" s="45">
        <v>1</v>
      </c>
      <c r="R1602" s="7">
        <v>3.5472296180864062</v>
      </c>
      <c r="S1602" s="7"/>
      <c r="T1602" s="7"/>
      <c r="U1602" s="35">
        <v>9551.1581308567329</v>
      </c>
    </row>
    <row r="1603" spans="1:21">
      <c r="A1603">
        <v>68</v>
      </c>
      <c r="B1603" t="s">
        <v>120</v>
      </c>
      <c r="C1603" t="s">
        <v>306</v>
      </c>
      <c r="D1603">
        <v>7</v>
      </c>
      <c r="E1603" s="6">
        <v>2097.0990000000002</v>
      </c>
      <c r="F1603">
        <v>2011</v>
      </c>
      <c r="G1603" s="6">
        <v>75.186999999999998</v>
      </c>
      <c r="H1603" s="6">
        <v>4.8981800079345703</v>
      </c>
      <c r="I1603" s="7">
        <v>6.5006184577941903</v>
      </c>
      <c r="J1603" s="8">
        <v>8.7826464829316304</v>
      </c>
      <c r="K1603" s="9">
        <v>57.138155604308452</v>
      </c>
      <c r="L1603" s="8">
        <v>34.623547867497145</v>
      </c>
      <c r="M1603" s="8">
        <v>20.574086863487846</v>
      </c>
      <c r="N1603" s="10">
        <v>1.6828716675121274</v>
      </c>
      <c r="O1603" s="10" t="s">
        <v>2635</v>
      </c>
      <c r="P1603" s="14">
        <v>37.250967260452924</v>
      </c>
      <c r="Q1603" s="45">
        <v>2</v>
      </c>
      <c r="R1603" s="7">
        <v>3.5472296180864062</v>
      </c>
      <c r="S1603" s="7"/>
      <c r="T1603" s="7"/>
      <c r="U1603" s="35">
        <v>13807.499221483195</v>
      </c>
    </row>
    <row r="1604" spans="1:21">
      <c r="A1604">
        <v>69</v>
      </c>
      <c r="B1604" t="s">
        <v>103</v>
      </c>
      <c r="C1604" t="s">
        <v>289</v>
      </c>
      <c r="D1604">
        <v>3</v>
      </c>
      <c r="E1604" s="6">
        <v>423.57100000000003</v>
      </c>
      <c r="F1604">
        <v>2011</v>
      </c>
      <c r="G1604" s="6">
        <v>81.147000000000006</v>
      </c>
      <c r="H1604" s="6">
        <v>6.1547183990478516</v>
      </c>
      <c r="I1604" s="7">
        <v>14.673768997192401</v>
      </c>
      <c r="J1604" s="8">
        <v>10.039184874044912</v>
      </c>
      <c r="K1604" s="9">
        <v>70.490238407126512</v>
      </c>
      <c r="L1604" s="8">
        <v>47.975630670315205</v>
      </c>
      <c r="M1604" s="8">
        <v>28.747237402886057</v>
      </c>
      <c r="N1604" s="10">
        <v>1.6688779515731389</v>
      </c>
      <c r="O1604" s="10" t="s">
        <v>2636</v>
      </c>
      <c r="P1604" s="14">
        <v>36.941211344800742</v>
      </c>
      <c r="Q1604" s="45">
        <v>3</v>
      </c>
      <c r="R1604" s="7">
        <v>3.5472296180864062</v>
      </c>
      <c r="S1604" s="7"/>
      <c r="T1604" s="7"/>
      <c r="U1604" s="35">
        <v>32924.416250623159</v>
      </c>
    </row>
    <row r="1605" spans="1:21">
      <c r="A1605">
        <v>70</v>
      </c>
      <c r="B1605" t="s">
        <v>128</v>
      </c>
      <c r="C1605" t="s">
        <v>314</v>
      </c>
      <c r="D1605">
        <v>7</v>
      </c>
      <c r="E1605" s="6">
        <v>38620.847000000002</v>
      </c>
      <c r="F1605">
        <v>2011</v>
      </c>
      <c r="G1605" s="6">
        <v>76.650999999999996</v>
      </c>
      <c r="H1605" s="6">
        <v>5.646204948425293</v>
      </c>
      <c r="I1605" s="7">
        <v>10.343132972717299</v>
      </c>
      <c r="J1605" s="8">
        <v>9.5306714234223531</v>
      </c>
      <c r="K1605" s="9">
        <v>63.211978125251456</v>
      </c>
      <c r="L1605" s="8">
        <v>40.697370388440149</v>
      </c>
      <c r="M1605" s="8">
        <v>24.416601378410956</v>
      </c>
      <c r="N1605" s="10">
        <v>1.6667909574190196</v>
      </c>
      <c r="O1605" s="10" t="s">
        <v>2637</v>
      </c>
      <c r="P1605" s="14">
        <v>36.895014981519644</v>
      </c>
      <c r="Q1605" s="45">
        <v>3</v>
      </c>
      <c r="R1605" s="7">
        <v>3.5472296180864062</v>
      </c>
      <c r="S1605" s="7"/>
      <c r="T1605" s="7"/>
      <c r="U1605" s="35">
        <v>24874.171860785849</v>
      </c>
    </row>
    <row r="1606" spans="1:21">
      <c r="A1606">
        <v>71</v>
      </c>
      <c r="B1606" t="s">
        <v>41</v>
      </c>
      <c r="C1606" t="s">
        <v>227</v>
      </c>
      <c r="D1606">
        <v>2</v>
      </c>
      <c r="E1606" s="6">
        <v>34323.531000000003</v>
      </c>
      <c r="F1606">
        <v>2011</v>
      </c>
      <c r="G1606" s="6">
        <v>81.528999999999996</v>
      </c>
      <c r="H1606" s="6">
        <v>7.426053524017334</v>
      </c>
      <c r="I1606" s="7">
        <v>20.305110931396499</v>
      </c>
      <c r="J1606" s="8">
        <v>11.310519999014394</v>
      </c>
      <c r="K1606" s="9">
        <v>79.790786569564318</v>
      </c>
      <c r="L1606" s="8">
        <v>57.276178832753011</v>
      </c>
      <c r="M1606" s="8">
        <v>34.378579337090159</v>
      </c>
      <c r="N1606" s="10">
        <v>1.6660426328600271</v>
      </c>
      <c r="O1606" s="10" t="s">
        <v>2638</v>
      </c>
      <c r="P1606" s="14">
        <v>36.878450549314053</v>
      </c>
      <c r="Q1606" s="45">
        <v>3</v>
      </c>
      <c r="R1606" s="7">
        <v>3.5472296180864062</v>
      </c>
      <c r="S1606" s="7"/>
      <c r="T1606" s="7"/>
      <c r="U1606" s="35">
        <v>45823.164240388316</v>
      </c>
    </row>
    <row r="1607" spans="1:21">
      <c r="A1607">
        <v>72</v>
      </c>
      <c r="B1607" t="s">
        <v>139</v>
      </c>
      <c r="C1607" t="s">
        <v>325</v>
      </c>
      <c r="D1607">
        <v>7</v>
      </c>
      <c r="E1607" s="6">
        <v>5402.68</v>
      </c>
      <c r="F1607">
        <v>2011</v>
      </c>
      <c r="G1607" s="6">
        <v>76.016999999999996</v>
      </c>
      <c r="H1607" s="6">
        <v>5.9450483322143555</v>
      </c>
      <c r="I1607" s="7">
        <v>11.2698612213135</v>
      </c>
      <c r="J1607" s="8">
        <v>9.8295148072114156</v>
      </c>
      <c r="K1607" s="9">
        <v>64.654813949188181</v>
      </c>
      <c r="L1607" s="8">
        <v>42.140206212376874</v>
      </c>
      <c r="M1607" s="8">
        <v>25.343329627007158</v>
      </c>
      <c r="N1607" s="10">
        <v>1.6627730780674572</v>
      </c>
      <c r="O1607" s="10" t="s">
        <v>2639</v>
      </c>
      <c r="P1607" s="14">
        <v>36.806077782640564</v>
      </c>
      <c r="Q1607" s="45">
        <v>3</v>
      </c>
      <c r="R1607" s="7">
        <v>3.5472296180864062</v>
      </c>
      <c r="S1607" s="7"/>
      <c r="T1607" s="7"/>
      <c r="U1607" s="35">
        <v>26281.22188319451</v>
      </c>
    </row>
    <row r="1608" spans="1:21">
      <c r="A1608">
        <v>73</v>
      </c>
      <c r="B1608" t="s">
        <v>149</v>
      </c>
      <c r="C1608" t="s">
        <v>335</v>
      </c>
      <c r="D1608">
        <v>7</v>
      </c>
      <c r="E1608" s="6">
        <v>7784.8190000000004</v>
      </c>
      <c r="F1608">
        <v>2011</v>
      </c>
      <c r="G1608" s="6">
        <v>68.147999999999996</v>
      </c>
      <c r="H1608" s="6">
        <v>4.2626714706420898</v>
      </c>
      <c r="I1608" s="7">
        <v>1.4170769453048699</v>
      </c>
      <c r="J1608" s="8">
        <v>8.1471379456391499</v>
      </c>
      <c r="K1608" s="9">
        <v>48.041465090136398</v>
      </c>
      <c r="L1608" s="8">
        <v>25.526857353325092</v>
      </c>
      <c r="M1608" s="8">
        <v>15.490545350998527</v>
      </c>
      <c r="N1608" s="10">
        <v>1.6478992039928162</v>
      </c>
      <c r="O1608" s="10" t="s">
        <v>2640</v>
      </c>
      <c r="P1608" s="14">
        <v>36.476839251333146</v>
      </c>
      <c r="Q1608" s="45">
        <v>1</v>
      </c>
      <c r="R1608" s="7">
        <v>3.5472296180864062</v>
      </c>
      <c r="S1608" s="7"/>
      <c r="T1608" s="7"/>
      <c r="U1608" s="35">
        <v>2481.5523223731179</v>
      </c>
    </row>
    <row r="1609" spans="1:21">
      <c r="A1609">
        <v>74</v>
      </c>
      <c r="B1609" t="s">
        <v>91</v>
      </c>
      <c r="C1609" t="s">
        <v>277</v>
      </c>
      <c r="D1609">
        <v>8</v>
      </c>
      <c r="E1609" s="6">
        <v>6416.3270000000002</v>
      </c>
      <c r="F1609">
        <v>2011</v>
      </c>
      <c r="G1609" s="6">
        <v>64.736000000000004</v>
      </c>
      <c r="H1609" s="6">
        <v>4.7037496566772461</v>
      </c>
      <c r="I1609" s="7">
        <v>1.98795306682587</v>
      </c>
      <c r="J1609" s="8">
        <v>8.5882161316743062</v>
      </c>
      <c r="K1609" s="9">
        <v>48.106846097288972</v>
      </c>
      <c r="L1609" s="8">
        <v>25.592238360477666</v>
      </c>
      <c r="M1609" s="8">
        <v>16.061421472519527</v>
      </c>
      <c r="N1609" s="10">
        <v>1.5933980939523316</v>
      </c>
      <c r="O1609" s="10" t="s">
        <v>2641</v>
      </c>
      <c r="P1609" s="14">
        <v>35.270437655198485</v>
      </c>
      <c r="Q1609" s="45">
        <v>1</v>
      </c>
      <c r="R1609" s="7">
        <v>3.5472296180864062</v>
      </c>
      <c r="S1609" s="7"/>
      <c r="T1609" s="7"/>
      <c r="U1609" s="35">
        <v>5103.5489595288509</v>
      </c>
    </row>
    <row r="1610" spans="1:21">
      <c r="A1610">
        <v>75</v>
      </c>
      <c r="B1610" t="s">
        <v>72</v>
      </c>
      <c r="C1610" t="s">
        <v>258</v>
      </c>
      <c r="D1610">
        <v>1</v>
      </c>
      <c r="E1610" s="6">
        <v>9954.3119999999999</v>
      </c>
      <c r="F1610">
        <v>2011</v>
      </c>
      <c r="G1610" s="6">
        <v>61.622999999999998</v>
      </c>
      <c r="H1610" s="6">
        <v>4.844573974609375</v>
      </c>
      <c r="I1610" s="7">
        <v>1.1685380935668901</v>
      </c>
      <c r="J1610" s="8">
        <v>8.7290404496064351</v>
      </c>
      <c r="K1610" s="9">
        <v>46.544396346908933</v>
      </c>
      <c r="L1610" s="8">
        <v>24.029788610097626</v>
      </c>
      <c r="M1610" s="8">
        <v>15.242006499260548</v>
      </c>
      <c r="N1610" s="10">
        <v>1.5765502141245911</v>
      </c>
      <c r="O1610" s="10" t="s">
        <v>2642</v>
      </c>
      <c r="P1610" s="14">
        <v>34.897503799345401</v>
      </c>
      <c r="Q1610" s="45">
        <v>1</v>
      </c>
      <c r="R1610" s="7">
        <v>3.5472296180864062</v>
      </c>
      <c r="S1610" s="7"/>
      <c r="T1610" s="7"/>
      <c r="U1610" s="35">
        <v>3058.986916801673</v>
      </c>
    </row>
    <row r="1611" spans="1:21">
      <c r="A1611">
        <v>76</v>
      </c>
      <c r="B1611" t="s">
        <v>104</v>
      </c>
      <c r="C1611" t="s">
        <v>290</v>
      </c>
      <c r="D1611">
        <v>5</v>
      </c>
      <c r="E1611" s="6">
        <v>3524.2489999999998</v>
      </c>
      <c r="F1611">
        <v>2011</v>
      </c>
      <c r="G1611" s="6">
        <v>63.345999999999997</v>
      </c>
      <c r="H1611" s="6">
        <v>4.7848043441772461</v>
      </c>
      <c r="I1611" s="7">
        <v>1.8275462388992301</v>
      </c>
      <c r="J1611" s="8">
        <v>8.6692708191743062</v>
      </c>
      <c r="K1611" s="9">
        <v>47.518182959838789</v>
      </c>
      <c r="L1611" s="8">
        <v>25.003575223027482</v>
      </c>
      <c r="M1611" s="8">
        <v>15.901014644592887</v>
      </c>
      <c r="N1611" s="10">
        <v>1.5724515561986421</v>
      </c>
      <c r="O1611" s="10" t="s">
        <v>2643</v>
      </c>
      <c r="P1611" s="14">
        <v>34.806778537782805</v>
      </c>
      <c r="Q1611" s="45">
        <v>1</v>
      </c>
      <c r="R1611" s="7">
        <v>3.5472296180864062</v>
      </c>
      <c r="S1611" s="7"/>
      <c r="T1611" s="7"/>
      <c r="U1611" s="35">
        <v>4825.0879908402549</v>
      </c>
    </row>
    <row r="1612" spans="1:21">
      <c r="A1612">
        <v>77</v>
      </c>
      <c r="B1612" t="s">
        <v>75</v>
      </c>
      <c r="C1612" t="s">
        <v>261</v>
      </c>
      <c r="D1612">
        <v>7</v>
      </c>
      <c r="E1612" s="6">
        <v>9953.2450000000008</v>
      </c>
      <c r="F1612">
        <v>2011</v>
      </c>
      <c r="G1612" s="6">
        <v>74.923000000000002</v>
      </c>
      <c r="H1612" s="6">
        <v>4.9176025390625</v>
      </c>
      <c r="I1612" s="7">
        <v>8.0904083251953107</v>
      </c>
      <c r="J1612" s="8">
        <v>8.8020690140595601</v>
      </c>
      <c r="K1612" s="9">
        <v>57.063444980587015</v>
      </c>
      <c r="L1612" s="8">
        <v>34.548837243775708</v>
      </c>
      <c r="M1612" s="8">
        <v>22.163876730888965</v>
      </c>
      <c r="N1612" s="10">
        <v>1.5587903534775704</v>
      </c>
      <c r="O1612" s="10" t="s">
        <v>2644</v>
      </c>
      <c r="P1612" s="14">
        <v>34.504382921334297</v>
      </c>
      <c r="Q1612" s="45">
        <v>3</v>
      </c>
      <c r="R1612" s="7">
        <v>3.5472296180864062</v>
      </c>
      <c r="S1612" s="7"/>
      <c r="T1612" s="7"/>
      <c r="U1612" s="35">
        <v>25001.08530470452</v>
      </c>
    </row>
    <row r="1613" spans="1:21">
      <c r="A1613">
        <v>78</v>
      </c>
      <c r="B1613" t="s">
        <v>29</v>
      </c>
      <c r="C1613" t="s">
        <v>215</v>
      </c>
      <c r="D1613">
        <v>3</v>
      </c>
      <c r="E1613" s="6">
        <v>10955.743</v>
      </c>
      <c r="F1613">
        <v>2011</v>
      </c>
      <c r="G1613" s="6">
        <v>80.364999999999995</v>
      </c>
      <c r="H1613" s="6">
        <v>7.1113638877868652</v>
      </c>
      <c r="I1613" s="7">
        <v>20.591941833496101</v>
      </c>
      <c r="J1613" s="8">
        <v>10.995830362783925</v>
      </c>
      <c r="K1613" s="9">
        <v>76.46330030342024</v>
      </c>
      <c r="L1613" s="8">
        <v>53.948692566608933</v>
      </c>
      <c r="M1613" s="8">
        <v>34.665410239189754</v>
      </c>
      <c r="N1613" s="10">
        <v>1.5562686895774609</v>
      </c>
      <c r="O1613" s="10" t="s">
        <v>2645</v>
      </c>
      <c r="P1613" s="14">
        <v>34.448564987502358</v>
      </c>
      <c r="Q1613" s="45">
        <v>3</v>
      </c>
      <c r="R1613" s="7">
        <v>3.5472296180864062</v>
      </c>
      <c r="S1613" s="7"/>
      <c r="T1613" s="7"/>
      <c r="U1613" s="35">
        <v>48154.871146125231</v>
      </c>
    </row>
    <row r="1614" spans="1:21">
      <c r="A1614">
        <v>79</v>
      </c>
      <c r="B1614" t="s">
        <v>23</v>
      </c>
      <c r="C1614" t="s">
        <v>209</v>
      </c>
      <c r="D1614">
        <v>2</v>
      </c>
      <c r="E1614" s="6">
        <v>22357.034</v>
      </c>
      <c r="F1614">
        <v>2011</v>
      </c>
      <c r="G1614" s="6">
        <v>82.134</v>
      </c>
      <c r="H1614" s="6">
        <v>7.405616283416748</v>
      </c>
      <c r="I1614" s="7">
        <v>23.0814914703369</v>
      </c>
      <c r="J1614" s="8">
        <v>11.290082758413808</v>
      </c>
      <c r="K1614" s="9">
        <v>80.237642154955381</v>
      </c>
      <c r="L1614" s="8">
        <v>57.723034418144074</v>
      </c>
      <c r="M1614" s="8">
        <v>37.15495987603056</v>
      </c>
      <c r="N1614" s="10">
        <v>1.5535754744653192</v>
      </c>
      <c r="O1614" s="10" t="s">
        <v>2646</v>
      </c>
      <c r="P1614" s="14">
        <v>34.388949706132706</v>
      </c>
      <c r="Q1614" s="45">
        <v>3</v>
      </c>
      <c r="R1614" s="7">
        <v>3.5472296180864062</v>
      </c>
      <c r="S1614" s="7"/>
      <c r="T1614" s="7"/>
      <c r="U1614" s="35">
        <v>45405.365365274658</v>
      </c>
    </row>
    <row r="1615" spans="1:21">
      <c r="A1615">
        <v>80</v>
      </c>
      <c r="B1615" t="s">
        <v>66</v>
      </c>
      <c r="C1615" t="s">
        <v>252</v>
      </c>
      <c r="D1615">
        <v>7</v>
      </c>
      <c r="E1615" s="6">
        <v>3821.6619999999998</v>
      </c>
      <c r="F1615">
        <v>2011</v>
      </c>
      <c r="G1615" s="6">
        <v>72.39</v>
      </c>
      <c r="H1615" s="6">
        <v>4.2030305862426758</v>
      </c>
      <c r="I1615" s="7">
        <v>4.0549259185790998</v>
      </c>
      <c r="J1615" s="8">
        <v>8.0874970612397359</v>
      </c>
      <c r="K1615" s="9">
        <v>50.658318636935299</v>
      </c>
      <c r="L1615" s="8">
        <v>28.143710900123992</v>
      </c>
      <c r="M1615" s="8">
        <v>18.128394324272755</v>
      </c>
      <c r="N1615" s="10">
        <v>1.5524657284424452</v>
      </c>
      <c r="O1615" s="10" t="s">
        <v>2647</v>
      </c>
      <c r="P1615" s="14">
        <v>34.36438508034243</v>
      </c>
      <c r="Q1615" s="45">
        <v>2</v>
      </c>
      <c r="R1615" s="7">
        <v>3.5472296180864062</v>
      </c>
      <c r="S1615" s="7"/>
      <c r="T1615" s="7"/>
      <c r="U1615" s="35">
        <v>10541.471903105627</v>
      </c>
    </row>
    <row r="1616" spans="1:21">
      <c r="A1616">
        <v>81</v>
      </c>
      <c r="B1616" t="s">
        <v>39</v>
      </c>
      <c r="C1616" t="s">
        <v>225</v>
      </c>
      <c r="D1616">
        <v>8</v>
      </c>
      <c r="E1616" s="6">
        <v>14573.885</v>
      </c>
      <c r="F1616">
        <v>2011</v>
      </c>
      <c r="G1616" s="6">
        <v>68.415999999999997</v>
      </c>
      <c r="H1616" s="6">
        <v>4.1612253189086914</v>
      </c>
      <c r="I1616" s="7">
        <v>2.2218639850616499</v>
      </c>
      <c r="J1616" s="8">
        <v>8.0456917939057515</v>
      </c>
      <c r="K1616" s="9">
        <v>47.629840819648649</v>
      </c>
      <c r="L1616" s="8">
        <v>25.115233082837342</v>
      </c>
      <c r="M1616" s="8">
        <v>16.295332390755306</v>
      </c>
      <c r="N1616" s="10">
        <v>1.5412531932816391</v>
      </c>
      <c r="O1616" s="10" t="s">
        <v>2648</v>
      </c>
      <c r="P1616" s="14">
        <v>34.116191597591992</v>
      </c>
      <c r="Q1616" s="45">
        <v>1</v>
      </c>
      <c r="R1616" s="7">
        <v>3.5472296180864062</v>
      </c>
      <c r="S1616" s="7"/>
      <c r="T1616" s="7"/>
      <c r="U1616" s="35">
        <v>2856.5307862791565</v>
      </c>
    </row>
    <row r="1617" spans="1:21">
      <c r="A1617">
        <v>82</v>
      </c>
      <c r="B1617" t="s">
        <v>97</v>
      </c>
      <c r="C1617" t="s">
        <v>283</v>
      </c>
      <c r="D1617">
        <v>7</v>
      </c>
      <c r="E1617" s="6">
        <v>3099.7979999999998</v>
      </c>
      <c r="F1617">
        <v>2011</v>
      </c>
      <c r="G1617" s="6">
        <v>73.926000000000002</v>
      </c>
      <c r="H1617" s="6">
        <v>5.4324374198913574</v>
      </c>
      <c r="I1617" s="7">
        <v>10.0631885528565</v>
      </c>
      <c r="J1617" s="8">
        <v>9.3169038948884175</v>
      </c>
      <c r="K1617" s="9">
        <v>59.597340843445153</v>
      </c>
      <c r="L1617" s="8">
        <v>37.082733106633846</v>
      </c>
      <c r="M1617" s="8">
        <v>24.136656958550155</v>
      </c>
      <c r="N1617" s="10">
        <v>1.5363657514922622</v>
      </c>
      <c r="O1617" s="10" t="s">
        <v>2649</v>
      </c>
      <c r="P1617" s="14">
        <v>34.008006322625306</v>
      </c>
      <c r="Q1617" s="45">
        <v>3</v>
      </c>
      <c r="R1617" s="7">
        <v>3.5472296180864062</v>
      </c>
      <c r="S1617" s="7"/>
      <c r="T1617" s="7"/>
      <c r="U1617" s="35">
        <v>25968.583423452132</v>
      </c>
    </row>
    <row r="1618" spans="1:21">
      <c r="A1618">
        <v>83</v>
      </c>
      <c r="B1618" t="s">
        <v>92</v>
      </c>
      <c r="C1618" t="s">
        <v>278</v>
      </c>
      <c r="D1618">
        <v>7</v>
      </c>
      <c r="E1618" s="6">
        <v>2076.9740000000002</v>
      </c>
      <c r="F1618">
        <v>2011</v>
      </c>
      <c r="G1618" s="6">
        <v>73.692999999999998</v>
      </c>
      <c r="H1618" s="6">
        <v>4.9668116569519043</v>
      </c>
      <c r="I1618" s="7">
        <v>8.3062000274658203</v>
      </c>
      <c r="J1618" s="8">
        <v>8.8512781319489644</v>
      </c>
      <c r="K1618" s="9">
        <v>56.440426035046826</v>
      </c>
      <c r="L1618" s="8">
        <v>33.925818298235519</v>
      </c>
      <c r="M1618" s="8">
        <v>22.379668433159477</v>
      </c>
      <c r="N1618" s="10">
        <v>1.5159213997991301</v>
      </c>
      <c r="O1618" s="10" t="s">
        <v>2650</v>
      </c>
      <c r="P1618" s="14">
        <v>33.55546327357159</v>
      </c>
      <c r="Q1618" s="45">
        <v>3</v>
      </c>
      <c r="R1618" s="7">
        <v>3.5472296180864062</v>
      </c>
      <c r="S1618" s="7"/>
      <c r="T1618" s="7"/>
      <c r="U1618" s="35">
        <v>22117.406680793203</v>
      </c>
    </row>
    <row r="1619" spans="1:21">
      <c r="A1619">
        <v>84</v>
      </c>
      <c r="B1619" t="s">
        <v>158</v>
      </c>
      <c r="C1619" t="s">
        <v>344</v>
      </c>
      <c r="D1619">
        <v>7</v>
      </c>
      <c r="E1619" s="6">
        <v>45516.133999999998</v>
      </c>
      <c r="F1619">
        <v>2011</v>
      </c>
      <c r="G1619" s="6">
        <v>71.387</v>
      </c>
      <c r="H1619" s="6">
        <v>5.0831327438354492</v>
      </c>
      <c r="I1619" s="7">
        <v>7.6479983329772896</v>
      </c>
      <c r="J1619" s="8">
        <v>8.9675992188325093</v>
      </c>
      <c r="K1619" s="9">
        <v>55.392807935577004</v>
      </c>
      <c r="L1619" s="8">
        <v>32.878200198765697</v>
      </c>
      <c r="M1619" s="8">
        <v>21.721466738670948</v>
      </c>
      <c r="N1619" s="10">
        <v>1.5136270765837512</v>
      </c>
      <c r="O1619" s="10" t="s">
        <v>2651</v>
      </c>
      <c r="P1619" s="14">
        <v>33.504677607242485</v>
      </c>
      <c r="Q1619" s="45">
        <v>3</v>
      </c>
      <c r="R1619" s="7">
        <v>3.5472296180864062</v>
      </c>
      <c r="S1619" s="7"/>
      <c r="T1619" s="7"/>
      <c r="U1619" s="35">
        <v>12933.3564453125</v>
      </c>
    </row>
    <row r="1620" spans="1:21">
      <c r="A1620">
        <v>85</v>
      </c>
      <c r="B1620" t="s">
        <v>58</v>
      </c>
      <c r="C1620" t="s">
        <v>244</v>
      </c>
      <c r="D1620">
        <v>4</v>
      </c>
      <c r="E1620" s="6">
        <v>89200.054000000004</v>
      </c>
      <c r="F1620">
        <v>2011</v>
      </c>
      <c r="G1620" s="6">
        <v>69.88</v>
      </c>
      <c r="H1620" s="6">
        <v>4.1741585731506348</v>
      </c>
      <c r="I1620" s="7">
        <v>3.3708190917968799</v>
      </c>
      <c r="J1620" s="8">
        <v>8.0586250481476949</v>
      </c>
      <c r="K1620" s="9">
        <v>48.727250288230564</v>
      </c>
      <c r="L1620" s="8">
        <v>26.212642551419258</v>
      </c>
      <c r="M1620" s="8">
        <v>17.444287497490535</v>
      </c>
      <c r="N1620" s="10">
        <v>1.502649079544814</v>
      </c>
      <c r="O1620" s="10" t="s">
        <v>2652</v>
      </c>
      <c r="P1620" s="14">
        <v>33.261675709844475</v>
      </c>
      <c r="Q1620" s="45">
        <v>1</v>
      </c>
      <c r="R1620" s="7">
        <v>3.5472296180864062</v>
      </c>
      <c r="S1620" s="7"/>
      <c r="T1620" s="7"/>
      <c r="U1620" s="35">
        <v>10286.010196695206</v>
      </c>
    </row>
    <row r="1621" spans="1:21">
      <c r="A1621">
        <v>86</v>
      </c>
      <c r="B1621" t="s">
        <v>99</v>
      </c>
      <c r="C1621" t="s">
        <v>285</v>
      </c>
      <c r="D1621">
        <v>5</v>
      </c>
      <c r="E1621" s="6">
        <v>22348.157999999999</v>
      </c>
      <c r="F1621">
        <v>2011</v>
      </c>
      <c r="G1621" s="6">
        <v>63.494</v>
      </c>
      <c r="H1621" s="6">
        <v>4.3814153671264648</v>
      </c>
      <c r="I1621" s="7">
        <v>1.234135389328</v>
      </c>
      <c r="J1621" s="8">
        <v>8.2658818421235249</v>
      </c>
      <c r="K1621" s="9">
        <v>45.412973533966728</v>
      </c>
      <c r="L1621" s="8">
        <v>22.898365797155421</v>
      </c>
      <c r="M1621" s="8">
        <v>15.307603795021656</v>
      </c>
      <c r="N1621" s="10">
        <v>1.4958817920674452</v>
      </c>
      <c r="O1621" s="10" t="s">
        <v>2653</v>
      </c>
      <c r="P1621" s="14">
        <v>33.111879377106746</v>
      </c>
      <c r="Q1621" s="45">
        <v>1</v>
      </c>
      <c r="R1621" s="7">
        <v>3.5472296180864062</v>
      </c>
      <c r="S1621" s="7"/>
      <c r="T1621" s="7"/>
      <c r="U1621" s="35">
        <v>1493.4424815178336</v>
      </c>
    </row>
    <row r="1622" spans="1:21">
      <c r="A1622">
        <v>87</v>
      </c>
      <c r="B1622" t="s">
        <v>25</v>
      </c>
      <c r="C1622" t="s">
        <v>211</v>
      </c>
      <c r="D1622">
        <v>7</v>
      </c>
      <c r="E1622" s="6">
        <v>9359.0139999999992</v>
      </c>
      <c r="F1622">
        <v>2011</v>
      </c>
      <c r="G1622" s="6">
        <v>69.983999999999995</v>
      </c>
      <c r="H1622" s="6">
        <v>4.6804695129394531</v>
      </c>
      <c r="I1622" s="7">
        <v>5.5751504898071298</v>
      </c>
      <c r="J1622" s="8">
        <v>8.5649359879365132</v>
      </c>
      <c r="K1622" s="9">
        <v>51.865783363283157</v>
      </c>
      <c r="L1622" s="8">
        <v>29.35117562647185</v>
      </c>
      <c r="M1622" s="8">
        <v>19.648618895500785</v>
      </c>
      <c r="N1622" s="10">
        <v>1.4938034974658088</v>
      </c>
      <c r="O1622" s="10" t="s">
        <v>2654</v>
      </c>
      <c r="P1622" s="14">
        <v>33.065875581536531</v>
      </c>
      <c r="Q1622" s="45">
        <v>2</v>
      </c>
      <c r="R1622" s="7">
        <v>3.5472296180864062</v>
      </c>
      <c r="S1622" s="7"/>
      <c r="T1622" s="7"/>
      <c r="U1622" s="35">
        <v>13913.836694341895</v>
      </c>
    </row>
    <row r="1623" spans="1:21">
      <c r="A1623">
        <v>88</v>
      </c>
      <c r="B1623" t="s">
        <v>145</v>
      </c>
      <c r="C1623" t="s">
        <v>331</v>
      </c>
      <c r="D1623">
        <v>5</v>
      </c>
      <c r="E1623" s="6">
        <v>34419.624000000003</v>
      </c>
      <c r="F1623">
        <v>2011</v>
      </c>
      <c r="G1623" s="6">
        <v>63.246000000000002</v>
      </c>
      <c r="H1623" s="6">
        <v>4.3144564628601074</v>
      </c>
      <c r="I1623" s="7">
        <v>0.89294928312301602</v>
      </c>
      <c r="J1623" s="8">
        <v>8.1989229378571675</v>
      </c>
      <c r="K1623" s="9">
        <v>44.86915874975378</v>
      </c>
      <c r="L1623" s="8">
        <v>22.354551012942473</v>
      </c>
      <c r="M1623" s="8">
        <v>14.966417688816673</v>
      </c>
      <c r="N1623" s="10">
        <v>1.4936474096701458</v>
      </c>
      <c r="O1623" s="10" t="s">
        <v>2655</v>
      </c>
      <c r="P1623" s="14">
        <v>33.062420522260034</v>
      </c>
      <c r="Q1623" s="45">
        <v>1</v>
      </c>
      <c r="R1623" s="7">
        <v>3.5472296180864062</v>
      </c>
      <c r="S1623" s="7"/>
      <c r="T1623" s="7"/>
      <c r="U1623" s="35">
        <v>5047.333984375</v>
      </c>
    </row>
    <row r="1624" spans="1:21">
      <c r="A1624">
        <v>89</v>
      </c>
      <c r="B1624" t="s">
        <v>109</v>
      </c>
      <c r="C1624" t="s">
        <v>295</v>
      </c>
      <c r="D1624">
        <v>7</v>
      </c>
      <c r="E1624" s="6">
        <v>631.78800000000001</v>
      </c>
      <c r="F1624">
        <v>2011</v>
      </c>
      <c r="G1624" s="6">
        <v>76.067999999999998</v>
      </c>
      <c r="H1624" s="6">
        <v>5.2231168746948242</v>
      </c>
      <c r="I1624" s="7">
        <v>11.272142410278301</v>
      </c>
      <c r="J1624" s="8">
        <v>9.1075833496918843</v>
      </c>
      <c r="K1624" s="9">
        <v>59.946414338054872</v>
      </c>
      <c r="L1624" s="8">
        <v>37.431806601243565</v>
      </c>
      <c r="M1624" s="8">
        <v>25.345610815971959</v>
      </c>
      <c r="N1624" s="10">
        <v>1.4768555736544051</v>
      </c>
      <c r="O1624" s="10" t="s">
        <v>2656</v>
      </c>
      <c r="P1624" s="14">
        <v>32.690727216263639</v>
      </c>
      <c r="Q1624" s="45">
        <v>3</v>
      </c>
      <c r="R1624" s="7">
        <v>3.5472296180864062</v>
      </c>
      <c r="S1624" s="7"/>
      <c r="T1624" s="7"/>
      <c r="U1624" s="35">
        <v>17287.42546584678</v>
      </c>
    </row>
    <row r="1625" spans="1:21">
      <c r="A1625">
        <v>90</v>
      </c>
      <c r="B1625" t="s">
        <v>114</v>
      </c>
      <c r="C1625" t="s">
        <v>300</v>
      </c>
      <c r="D1625">
        <v>6</v>
      </c>
      <c r="E1625" s="6">
        <v>27266.399000000001</v>
      </c>
      <c r="F1625">
        <v>2011</v>
      </c>
      <c r="G1625" s="6">
        <v>67.313000000000002</v>
      </c>
      <c r="H1625" s="6">
        <v>3.8094446659088135</v>
      </c>
      <c r="I1625" s="7">
        <v>1.2493524551391599</v>
      </c>
      <c r="J1625" s="8">
        <v>7.6939111409058736</v>
      </c>
      <c r="K1625" s="9">
        <v>44.813015785393041</v>
      </c>
      <c r="L1625" s="8">
        <v>22.298408048581734</v>
      </c>
      <c r="M1625" s="8">
        <v>15.322820860832817</v>
      </c>
      <c r="N1625" s="10">
        <v>1.4552417111120481</v>
      </c>
      <c r="O1625" s="10" t="s">
        <v>2657</v>
      </c>
      <c r="P1625" s="14">
        <v>32.212296625577217</v>
      </c>
      <c r="Q1625" s="45">
        <v>1</v>
      </c>
      <c r="R1625" s="7">
        <v>3.5472296180864062</v>
      </c>
      <c r="S1625" s="7"/>
      <c r="T1625" s="7"/>
      <c r="U1625" s="35">
        <v>2763.8283230573261</v>
      </c>
    </row>
    <row r="1626" spans="1:21">
      <c r="A1626">
        <v>91</v>
      </c>
      <c r="B1626" t="s">
        <v>133</v>
      </c>
      <c r="C1626" t="s">
        <v>319</v>
      </c>
      <c r="D1626">
        <v>5</v>
      </c>
      <c r="E1626" s="6">
        <v>10576.932000000001</v>
      </c>
      <c r="F1626">
        <v>2011</v>
      </c>
      <c r="G1626" s="6">
        <v>63.261000000000003</v>
      </c>
      <c r="H1626" s="6">
        <v>4.0974359512329102</v>
      </c>
      <c r="I1626" s="7">
        <v>0.65396726131439198</v>
      </c>
      <c r="J1626" s="8">
        <v>7.9819024262299703</v>
      </c>
      <c r="K1626" s="9">
        <v>43.691859267064721</v>
      </c>
      <c r="L1626" s="8">
        <v>21.177251530253415</v>
      </c>
      <c r="M1626" s="8">
        <v>14.727435667008049</v>
      </c>
      <c r="N1626" s="10">
        <v>1.4379456145032803</v>
      </c>
      <c r="O1626" s="10" t="s">
        <v>2658</v>
      </c>
      <c r="P1626" s="14">
        <v>31.829441330699421</v>
      </c>
      <c r="Q1626" s="45">
        <v>1</v>
      </c>
      <c r="R1626" s="7">
        <v>3.5472296180864062</v>
      </c>
      <c r="S1626" s="7"/>
      <c r="T1626" s="7"/>
      <c r="U1626" s="35">
        <v>1544.9992443838005</v>
      </c>
    </row>
    <row r="1627" spans="1:21">
      <c r="A1627">
        <v>92</v>
      </c>
      <c r="B1627" t="s">
        <v>167</v>
      </c>
      <c r="C1627" t="s">
        <v>353</v>
      </c>
      <c r="D1627">
        <v>4</v>
      </c>
      <c r="E1627" s="6">
        <v>25475.61</v>
      </c>
      <c r="F1627">
        <v>2011</v>
      </c>
      <c r="G1627" s="6">
        <v>67.418999999999997</v>
      </c>
      <c r="H1627" s="6">
        <v>3.74625563621521</v>
      </c>
      <c r="I1627" s="7">
        <v>1.3945171833038299</v>
      </c>
      <c r="J1627" s="8">
        <v>7.6307221112122701</v>
      </c>
      <c r="K1627" s="9">
        <v>44.514961638846273</v>
      </c>
      <c r="L1627" s="8">
        <v>22.000353902034966</v>
      </c>
      <c r="M1627" s="8">
        <v>15.467985588997486</v>
      </c>
      <c r="N1627" s="10">
        <v>1.4223153865416069</v>
      </c>
      <c r="O1627" s="10" t="s">
        <v>2659</v>
      </c>
      <c r="P1627" s="14">
        <v>31.483460635133689</v>
      </c>
      <c r="Q1627" s="45">
        <v>1</v>
      </c>
      <c r="R1627" s="7">
        <v>3.5472296180864062</v>
      </c>
      <c r="S1627" s="7"/>
      <c r="T1627" s="7"/>
      <c r="U1627" s="35" t="s">
        <v>693</v>
      </c>
    </row>
    <row r="1628" spans="1:21">
      <c r="A1628">
        <v>93</v>
      </c>
      <c r="B1628" t="s">
        <v>48</v>
      </c>
      <c r="C1628" t="s">
        <v>234</v>
      </c>
      <c r="D1628">
        <v>5</v>
      </c>
      <c r="E1628" s="6">
        <v>4584.2160000000003</v>
      </c>
      <c r="F1628">
        <v>2011</v>
      </c>
      <c r="G1628" s="6">
        <v>61.991999999999997</v>
      </c>
      <c r="H1628" s="6">
        <v>4.509824275970459</v>
      </c>
      <c r="I1628" s="7">
        <v>1.7794228792190501</v>
      </c>
      <c r="J1628" s="8">
        <v>8.3942907509675191</v>
      </c>
      <c r="K1628" s="9">
        <v>45.027487509058076</v>
      </c>
      <c r="L1628" s="8">
        <v>22.51287977224677</v>
      </c>
      <c r="M1628" s="8">
        <v>15.852891284912706</v>
      </c>
      <c r="N1628" s="10">
        <v>1.4201119131922904</v>
      </c>
      <c r="O1628" s="10" t="s">
        <v>2660</v>
      </c>
      <c r="P1628" s="14">
        <v>31.434685963137447</v>
      </c>
      <c r="Q1628" s="45">
        <v>1</v>
      </c>
      <c r="R1628" s="7">
        <v>3.5472296180864062</v>
      </c>
      <c r="S1628" s="7"/>
      <c r="T1628" s="7"/>
      <c r="U1628" s="35">
        <v>4925.3769025399151</v>
      </c>
    </row>
    <row r="1629" spans="1:21">
      <c r="A1629">
        <v>94</v>
      </c>
      <c r="B1629" t="s">
        <v>161</v>
      </c>
      <c r="C1629" t="s">
        <v>347</v>
      </c>
      <c r="D1629">
        <v>2</v>
      </c>
      <c r="E1629" s="6">
        <v>313876.60800000001</v>
      </c>
      <c r="F1629">
        <v>2011</v>
      </c>
      <c r="G1629" s="6">
        <v>78.819999999999993</v>
      </c>
      <c r="H1629" s="6">
        <v>7.1151385307312012</v>
      </c>
      <c r="I1629" s="7">
        <v>23.562252044677699</v>
      </c>
      <c r="J1629" s="8">
        <v>10.999605005728261</v>
      </c>
      <c r="K1629" s="9">
        <v>75.019053313116274</v>
      </c>
      <c r="L1629" s="8">
        <v>52.504445576304967</v>
      </c>
      <c r="M1629" s="8">
        <v>37.635720450371352</v>
      </c>
      <c r="N1629" s="10">
        <v>1.3950694964253543</v>
      </c>
      <c r="O1629" s="10" t="s">
        <v>2661</v>
      </c>
      <c r="P1629" s="14">
        <v>30.880363096387399</v>
      </c>
      <c r="Q1629" s="45">
        <v>3</v>
      </c>
      <c r="R1629" s="7">
        <v>3.5472296180864062</v>
      </c>
      <c r="S1629" s="7"/>
      <c r="T1629" s="7"/>
      <c r="U1629" s="35">
        <v>54954.463914096414</v>
      </c>
    </row>
    <row r="1630" spans="1:21">
      <c r="A1630">
        <v>95</v>
      </c>
      <c r="B1630" t="s">
        <v>79</v>
      </c>
      <c r="C1630" t="s">
        <v>265</v>
      </c>
      <c r="D1630">
        <v>4</v>
      </c>
      <c r="E1630" s="6">
        <v>76342.971000000005</v>
      </c>
      <c r="F1630">
        <v>2011</v>
      </c>
      <c r="G1630" s="6">
        <v>73.679000000000002</v>
      </c>
      <c r="H1630" s="6">
        <v>4.7675070762634277</v>
      </c>
      <c r="I1630" s="7">
        <v>9.4544143676757795</v>
      </c>
      <c r="J1630" s="8">
        <v>8.6519735512604878</v>
      </c>
      <c r="K1630" s="9">
        <v>55.159073758741059</v>
      </c>
      <c r="L1630" s="8">
        <v>32.644466021929752</v>
      </c>
      <c r="M1630" s="8">
        <v>23.527882773369434</v>
      </c>
      <c r="N1630" s="10">
        <v>1.3874799673381206</v>
      </c>
      <c r="O1630" s="10" t="s">
        <v>2662</v>
      </c>
      <c r="P1630" s="14">
        <v>30.712366151041739</v>
      </c>
      <c r="Q1630" s="45">
        <v>3</v>
      </c>
      <c r="R1630" s="7">
        <v>3.5472296180864062</v>
      </c>
      <c r="S1630" s="7"/>
      <c r="T1630" s="7"/>
      <c r="U1630" s="35">
        <v>15302.201935612167</v>
      </c>
    </row>
    <row r="1631" spans="1:21">
      <c r="A1631">
        <v>96</v>
      </c>
      <c r="B1631" t="s">
        <v>157</v>
      </c>
      <c r="C1631" t="s">
        <v>343</v>
      </c>
      <c r="D1631">
        <v>5</v>
      </c>
      <c r="E1631" s="6">
        <v>33295.737999999998</v>
      </c>
      <c r="F1631">
        <v>2011</v>
      </c>
      <c r="G1631" s="6">
        <v>57.965000000000003</v>
      </c>
      <c r="H1631" s="6">
        <v>4.8260011672973633</v>
      </c>
      <c r="I1631" s="7">
        <v>1.20013892650604</v>
      </c>
      <c r="J1631" s="8">
        <v>8.7104676422944234</v>
      </c>
      <c r="K1631" s="9">
        <v>43.688322640026961</v>
      </c>
      <c r="L1631" s="8">
        <v>21.173714903215654</v>
      </c>
      <c r="M1631" s="8">
        <v>15.273607332199697</v>
      </c>
      <c r="N1631" s="10">
        <v>1.3862943077355012</v>
      </c>
      <c r="O1631" s="10" t="s">
        <v>2663</v>
      </c>
      <c r="P1631" s="14">
        <v>30.686121150967246</v>
      </c>
      <c r="Q1631" s="45">
        <v>1</v>
      </c>
      <c r="R1631" s="7">
        <v>3.5472296180864062</v>
      </c>
      <c r="S1631" s="7"/>
      <c r="T1631" s="7"/>
      <c r="U1631" s="35">
        <v>1996.0655767503117</v>
      </c>
    </row>
    <row r="1632" spans="1:21">
      <c r="A1632">
        <v>97</v>
      </c>
      <c r="B1632" t="s">
        <v>80</v>
      </c>
      <c r="C1632" t="s">
        <v>266</v>
      </c>
      <c r="D1632">
        <v>4</v>
      </c>
      <c r="E1632" s="6">
        <v>32378.061000000002</v>
      </c>
      <c r="F1632">
        <v>2011</v>
      </c>
      <c r="G1632" s="6">
        <v>67.659000000000006</v>
      </c>
      <c r="H1632" s="6">
        <v>4.7253661155700684</v>
      </c>
      <c r="I1632" s="7">
        <v>6.1311120986938503</v>
      </c>
      <c r="J1632" s="8">
        <v>8.6098325905671285</v>
      </c>
      <c r="K1632" s="9">
        <v>50.405547990997086</v>
      </c>
      <c r="L1632" s="8">
        <v>27.890940254185779</v>
      </c>
      <c r="M1632" s="8">
        <v>20.204580504387508</v>
      </c>
      <c r="N1632" s="10">
        <v>1.3804265942630756</v>
      </c>
      <c r="O1632" s="10" t="s">
        <v>2664</v>
      </c>
      <c r="P1632" s="14">
        <v>30.556237211107362</v>
      </c>
      <c r="Q1632" s="45">
        <v>2</v>
      </c>
      <c r="R1632" s="7">
        <v>3.5472296180864062</v>
      </c>
      <c r="S1632" s="7"/>
      <c r="T1632" s="7"/>
      <c r="U1632" s="35">
        <v>8493.0824669966478</v>
      </c>
    </row>
    <row r="1633" spans="1:21">
      <c r="A1633">
        <v>98</v>
      </c>
      <c r="B1633" t="s">
        <v>88</v>
      </c>
      <c r="C1633" t="s">
        <v>274</v>
      </c>
      <c r="D1633">
        <v>5</v>
      </c>
      <c r="E1633" s="6">
        <v>42635.144</v>
      </c>
      <c r="F1633">
        <v>2011</v>
      </c>
      <c r="G1633" s="6">
        <v>61.045999999999999</v>
      </c>
      <c r="H1633" s="6">
        <v>4.4053101539611816</v>
      </c>
      <c r="I1633" s="7">
        <v>1.35753238201141</v>
      </c>
      <c r="J1633" s="8">
        <v>8.2897766289582417</v>
      </c>
      <c r="K1633" s="9">
        <v>43.788301496590968</v>
      </c>
      <c r="L1633" s="8">
        <v>21.273693759779661</v>
      </c>
      <c r="M1633" s="8">
        <v>15.431000787705067</v>
      </c>
      <c r="N1633" s="10">
        <v>1.3786334439649479</v>
      </c>
      <c r="O1633" s="10" t="s">
        <v>2665</v>
      </c>
      <c r="P1633" s="14">
        <v>30.516545186850177</v>
      </c>
      <c r="Q1633" s="45">
        <v>1</v>
      </c>
      <c r="R1633" s="7">
        <v>3.5472296180864062</v>
      </c>
      <c r="S1633" s="7"/>
      <c r="T1633" s="7"/>
      <c r="U1633" s="35">
        <v>3824.1974665676053</v>
      </c>
    </row>
    <row r="1634" spans="1:21">
      <c r="A1634">
        <v>99</v>
      </c>
      <c r="B1634" t="s">
        <v>118</v>
      </c>
      <c r="C1634" t="s">
        <v>304</v>
      </c>
      <c r="D1634">
        <v>5</v>
      </c>
      <c r="E1634" s="6">
        <v>17283.112000000001</v>
      </c>
      <c r="F1634">
        <v>2011</v>
      </c>
      <c r="G1634" s="6">
        <v>58.994</v>
      </c>
      <c r="H1634" s="6">
        <v>4.5558295249938965</v>
      </c>
      <c r="I1634" s="7">
        <v>1.09341633319855</v>
      </c>
      <c r="J1634" s="8">
        <v>8.4402959999909566</v>
      </c>
      <c r="K1634" s="9">
        <v>43.084750293265586</v>
      </c>
      <c r="L1634" s="8">
        <v>20.570142556454279</v>
      </c>
      <c r="M1634" s="8">
        <v>15.166884738892207</v>
      </c>
      <c r="N1634" s="10">
        <v>1.3562536348487295</v>
      </c>
      <c r="O1634" s="10" t="s">
        <v>2666</v>
      </c>
      <c r="P1634" s="14">
        <v>30.021160094345831</v>
      </c>
      <c r="Q1634" s="45">
        <v>1</v>
      </c>
      <c r="R1634" s="7">
        <v>3.5472296180864062</v>
      </c>
      <c r="S1634" s="7"/>
      <c r="T1634" s="7"/>
      <c r="U1634" s="35">
        <v>1010.3269949790566</v>
      </c>
    </row>
    <row r="1635" spans="1:21">
      <c r="A1635">
        <v>100</v>
      </c>
      <c r="B1635" t="s">
        <v>134</v>
      </c>
      <c r="C1635" t="s">
        <v>320</v>
      </c>
      <c r="D1635">
        <v>4</v>
      </c>
      <c r="E1635" s="6">
        <v>30150.945</v>
      </c>
      <c r="F1635">
        <v>2011</v>
      </c>
      <c r="G1635" s="6">
        <v>76.233999999999995</v>
      </c>
      <c r="H1635" s="6">
        <v>6.6997895240783691</v>
      </c>
      <c r="I1635" s="7">
        <v>20.9144477844238</v>
      </c>
      <c r="J1635" s="8">
        <v>10.584255999075429</v>
      </c>
      <c r="K1635" s="9">
        <v>69.817951490936764</v>
      </c>
      <c r="L1635" s="8">
        <v>47.303343754125457</v>
      </c>
      <c r="M1635" s="8">
        <v>34.98791619011746</v>
      </c>
      <c r="N1635" s="10">
        <v>1.351990884426737</v>
      </c>
      <c r="O1635" s="10" t="s">
        <v>2667</v>
      </c>
      <c r="P1635" s="14">
        <v>29.926802586596072</v>
      </c>
      <c r="Q1635" s="45">
        <v>3</v>
      </c>
      <c r="R1635" s="7">
        <v>3.5472296180864062</v>
      </c>
      <c r="S1635" s="7"/>
      <c r="T1635" s="7"/>
      <c r="U1635" s="35">
        <v>44642.756113410898</v>
      </c>
    </row>
    <row r="1636" spans="1:21">
      <c r="A1636">
        <v>101</v>
      </c>
      <c r="B1636" t="s">
        <v>168</v>
      </c>
      <c r="C1636" t="s">
        <v>354</v>
      </c>
      <c r="D1636">
        <v>5</v>
      </c>
      <c r="E1636" s="6">
        <v>14265.814</v>
      </c>
      <c r="F1636">
        <v>2011</v>
      </c>
      <c r="G1636" s="6">
        <v>57.771000000000001</v>
      </c>
      <c r="H1636" s="6">
        <v>4.9991135597229004</v>
      </c>
      <c r="I1636" s="7">
        <v>2.2145407199859601</v>
      </c>
      <c r="J1636" s="8">
        <v>8.8835800347199605</v>
      </c>
      <c r="K1636" s="9">
        <v>44.407463074833437</v>
      </c>
      <c r="L1636" s="8">
        <v>21.89285533802213</v>
      </c>
      <c r="M1636" s="8">
        <v>16.288009125679615</v>
      </c>
      <c r="N1636" s="10">
        <v>1.3441087347812162</v>
      </c>
      <c r="O1636" s="10" t="s">
        <v>2668</v>
      </c>
      <c r="P1636" s="14">
        <v>29.752328380359444</v>
      </c>
      <c r="Q1636" s="45">
        <v>1</v>
      </c>
      <c r="R1636" s="7">
        <v>3.5472296180864062</v>
      </c>
      <c r="S1636" s="7"/>
      <c r="T1636" s="7"/>
      <c r="U1636" s="35">
        <v>3146.8445530678764</v>
      </c>
    </row>
    <row r="1637" spans="1:21">
      <c r="A1637">
        <v>102</v>
      </c>
      <c r="B1637" t="s">
        <v>60</v>
      </c>
      <c r="C1637" t="s">
        <v>246</v>
      </c>
      <c r="D1637">
        <v>7</v>
      </c>
      <c r="E1637" s="6">
        <v>1327.4290000000001</v>
      </c>
      <c r="F1637">
        <v>2011</v>
      </c>
      <c r="G1637" s="6">
        <v>76.468000000000004</v>
      </c>
      <c r="H1637" s="6">
        <v>5.4868197441101074</v>
      </c>
      <c r="I1637" s="7">
        <v>15.318868637085</v>
      </c>
      <c r="J1637" s="8">
        <v>9.3712862191071675</v>
      </c>
      <c r="K1637" s="9">
        <v>62.006467834096505</v>
      </c>
      <c r="L1637" s="8">
        <v>39.491860097285198</v>
      </c>
      <c r="M1637" s="8">
        <v>29.392337042778657</v>
      </c>
      <c r="N1637" s="10">
        <v>1.3436107526872509</v>
      </c>
      <c r="O1637" s="10" t="s">
        <v>2669</v>
      </c>
      <c r="P1637" s="14">
        <v>29.741305368304097</v>
      </c>
      <c r="Q1637" s="45">
        <v>3</v>
      </c>
      <c r="R1637" s="7">
        <v>3.5472296180864062</v>
      </c>
      <c r="S1637" s="7"/>
      <c r="T1637" s="7"/>
      <c r="U1637" s="35">
        <v>27990.136407634989</v>
      </c>
    </row>
    <row r="1638" spans="1:21">
      <c r="A1638">
        <v>103</v>
      </c>
      <c r="B1638" t="s">
        <v>135</v>
      </c>
      <c r="C1638" t="s">
        <v>321</v>
      </c>
      <c r="D1638">
        <v>5</v>
      </c>
      <c r="E1638" s="6">
        <v>12875.88</v>
      </c>
      <c r="F1638">
        <v>2011</v>
      </c>
      <c r="G1638" s="6">
        <v>65.262</v>
      </c>
      <c r="H1638" s="6">
        <v>3.8342015743255615</v>
      </c>
      <c r="I1638" s="7">
        <v>1.7622369527816799</v>
      </c>
      <c r="J1638" s="8">
        <v>7.7186680493226216</v>
      </c>
      <c r="K1638" s="9">
        <v>43.587383713725373</v>
      </c>
      <c r="L1638" s="8">
        <v>21.072775976914066</v>
      </c>
      <c r="M1638" s="8">
        <v>15.835705358475337</v>
      </c>
      <c r="N1638" s="10">
        <v>1.3307128100634826</v>
      </c>
      <c r="O1638" s="10" t="s">
        <v>2670</v>
      </c>
      <c r="P1638" s="14">
        <v>29.455804787552456</v>
      </c>
      <c r="Q1638" s="45">
        <v>1</v>
      </c>
      <c r="R1638" s="7">
        <v>3.5472296180864062</v>
      </c>
      <c r="S1638" s="7"/>
      <c r="T1638" s="7"/>
      <c r="U1638" s="35">
        <v>2790.8974102961038</v>
      </c>
    </row>
    <row r="1639" spans="1:21">
      <c r="A1639">
        <v>104</v>
      </c>
      <c r="B1639" t="s">
        <v>87</v>
      </c>
      <c r="C1639" t="s">
        <v>273</v>
      </c>
      <c r="D1639">
        <v>7</v>
      </c>
      <c r="E1639" s="6">
        <v>16864.917000000001</v>
      </c>
      <c r="F1639">
        <v>2011</v>
      </c>
      <c r="G1639" s="6">
        <v>68.745000000000005</v>
      </c>
      <c r="H1639" s="6">
        <v>5.7356629371643066</v>
      </c>
      <c r="I1639" s="7">
        <v>12.1793422698975</v>
      </c>
      <c r="J1639" s="8">
        <v>9.6201294121613667</v>
      </c>
      <c r="K1639" s="9">
        <v>57.22424737502083</v>
      </c>
      <c r="L1639" s="8">
        <v>34.709639638209524</v>
      </c>
      <c r="M1639" s="8">
        <v>26.252810675591157</v>
      </c>
      <c r="N1639" s="10">
        <v>1.3221304212764236</v>
      </c>
      <c r="O1639" s="10" t="s">
        <v>2671</v>
      </c>
      <c r="P1639" s="14">
        <v>29.265830537052505</v>
      </c>
      <c r="Q1639" s="45">
        <v>3</v>
      </c>
      <c r="R1639" s="7">
        <v>3.5472296180864062</v>
      </c>
      <c r="S1639" s="7"/>
      <c r="T1639" s="7"/>
      <c r="U1639" s="35">
        <v>21970.083923931925</v>
      </c>
    </row>
    <row r="1640" spans="1:21">
      <c r="A1640">
        <v>105</v>
      </c>
      <c r="B1640" t="s">
        <v>136</v>
      </c>
      <c r="C1640" t="s">
        <v>322</v>
      </c>
      <c r="D1640">
        <v>7</v>
      </c>
      <c r="E1640" s="6">
        <v>7620.9179999999997</v>
      </c>
      <c r="F1640">
        <v>2011</v>
      </c>
      <c r="G1640" s="6">
        <v>74.772000000000006</v>
      </c>
      <c r="H1640" s="6">
        <v>4.8151865005493164</v>
      </c>
      <c r="I1640" s="7">
        <v>11.503487586975099</v>
      </c>
      <c r="J1640" s="8">
        <v>8.6996529755463765</v>
      </c>
      <c r="K1640" s="9">
        <v>56.285818425713664</v>
      </c>
      <c r="L1640" s="8">
        <v>33.771210688902357</v>
      </c>
      <c r="M1640" s="8">
        <v>25.576955992668758</v>
      </c>
      <c r="N1640" s="10">
        <v>1.3203764630389307</v>
      </c>
      <c r="O1640" s="10" t="s">
        <v>2672</v>
      </c>
      <c r="P1640" s="14">
        <v>29.227006043098289</v>
      </c>
      <c r="Q1640" s="45">
        <v>3</v>
      </c>
      <c r="R1640" s="7">
        <v>3.5472296180864062</v>
      </c>
      <c r="S1640" s="7"/>
      <c r="T1640" s="7"/>
      <c r="U1640" s="35">
        <v>14923.829520740186</v>
      </c>
    </row>
    <row r="1641" spans="1:21">
      <c r="A1641">
        <v>106</v>
      </c>
      <c r="B1641" t="s">
        <v>37</v>
      </c>
      <c r="C1641" t="s">
        <v>223</v>
      </c>
      <c r="D1641">
        <v>5</v>
      </c>
      <c r="E1641" s="6">
        <v>16602.651000000002</v>
      </c>
      <c r="F1641">
        <v>2011</v>
      </c>
      <c r="G1641" s="6">
        <v>57.125</v>
      </c>
      <c r="H1641" s="6">
        <v>4.785367488861084</v>
      </c>
      <c r="I1641" s="7">
        <v>1.7054097652435301</v>
      </c>
      <c r="J1641" s="8">
        <v>8.6698339638581441</v>
      </c>
      <c r="K1641" s="9">
        <v>42.854363818774083</v>
      </c>
      <c r="L1641" s="8">
        <v>20.339756081962776</v>
      </c>
      <c r="M1641" s="8">
        <v>15.778878170937187</v>
      </c>
      <c r="N1641" s="10">
        <v>1.2890495675051337</v>
      </c>
      <c r="O1641" s="10" t="s">
        <v>2673</v>
      </c>
      <c r="P1641" s="14">
        <v>28.533573987387069</v>
      </c>
      <c r="Q1641" s="45">
        <v>1</v>
      </c>
      <c r="R1641" s="7">
        <v>3.5472296180864062</v>
      </c>
      <c r="S1641" s="7"/>
      <c r="T1641" s="7"/>
      <c r="U1641" s="35">
        <v>1720.0825222873286</v>
      </c>
    </row>
    <row r="1642" spans="1:21">
      <c r="A1642">
        <v>107</v>
      </c>
      <c r="B1642" t="s">
        <v>49</v>
      </c>
      <c r="C1642" t="s">
        <v>235</v>
      </c>
      <c r="D1642">
        <v>5</v>
      </c>
      <c r="E1642" s="6">
        <v>68654.269</v>
      </c>
      <c r="F1642">
        <v>2011</v>
      </c>
      <c r="G1642" s="6">
        <v>57.069000000000003</v>
      </c>
      <c r="H1642" s="6">
        <v>4.5169639587402344</v>
      </c>
      <c r="I1642" s="7">
        <v>0.73368364572525002</v>
      </c>
      <c r="J1642" s="8">
        <v>8.4014304337372945</v>
      </c>
      <c r="K1642" s="9">
        <v>41.486954699656927</v>
      </c>
      <c r="L1642" s="8">
        <v>18.97234696284562</v>
      </c>
      <c r="M1642" s="8">
        <v>14.807152051418907</v>
      </c>
      <c r="N1642" s="10">
        <v>1.2812961531672513</v>
      </c>
      <c r="O1642" s="10" t="s">
        <v>2674</v>
      </c>
      <c r="P1642" s="14">
        <v>28.361949383305308</v>
      </c>
      <c r="Q1642" s="45">
        <v>1</v>
      </c>
      <c r="R1642" s="7">
        <v>3.5472296180864062</v>
      </c>
      <c r="S1642" s="7"/>
      <c r="T1642" s="7"/>
      <c r="U1642" s="35">
        <v>870.07380558192961</v>
      </c>
    </row>
    <row r="1643" spans="1:21">
      <c r="A1643">
        <v>108</v>
      </c>
      <c r="B1643" t="s">
        <v>36</v>
      </c>
      <c r="C1643" t="s">
        <v>222</v>
      </c>
      <c r="D1643">
        <v>7</v>
      </c>
      <c r="E1643" s="6">
        <v>7543.13</v>
      </c>
      <c r="F1643">
        <v>2011</v>
      </c>
      <c r="G1643" s="6">
        <v>74.188999999999993</v>
      </c>
      <c r="H1643" s="6">
        <v>3.8753824234008789</v>
      </c>
      <c r="I1643" s="7">
        <v>7.4121503829956001</v>
      </c>
      <c r="J1643" s="8">
        <v>7.759848898397939</v>
      </c>
      <c r="K1643" s="9">
        <v>49.813933968163354</v>
      </c>
      <c r="L1643" s="8">
        <v>27.299326231352048</v>
      </c>
      <c r="M1643" s="8">
        <v>21.485618788689258</v>
      </c>
      <c r="N1643" s="10">
        <v>1.2705859905567773</v>
      </c>
      <c r="O1643" s="10" t="s">
        <v>2675</v>
      </c>
      <c r="P1643" s="14">
        <v>28.124876096934816</v>
      </c>
      <c r="Q1643" s="45">
        <v>3</v>
      </c>
      <c r="R1643" s="7">
        <v>3.5472296180864062</v>
      </c>
      <c r="S1643" s="7"/>
      <c r="T1643" s="7"/>
      <c r="U1643" s="35">
        <v>18661.502077153196</v>
      </c>
    </row>
    <row r="1644" spans="1:21">
      <c r="A1644">
        <v>109</v>
      </c>
      <c r="B1644" t="s">
        <v>132</v>
      </c>
      <c r="C1644" t="s">
        <v>318</v>
      </c>
      <c r="D1644">
        <v>7</v>
      </c>
      <c r="E1644" s="6">
        <v>143364.54300000001</v>
      </c>
      <c r="F1644">
        <v>2011</v>
      </c>
      <c r="G1644" s="6">
        <v>70.397999999999996</v>
      </c>
      <c r="H1644" s="6">
        <v>5.3887662887573242</v>
      </c>
      <c r="I1644" s="7">
        <v>12.6721496582031</v>
      </c>
      <c r="J1644" s="8">
        <v>9.2732327637543843</v>
      </c>
      <c r="K1644" s="9">
        <v>56.487134062029078</v>
      </c>
      <c r="L1644" s="8">
        <v>33.972526325217771</v>
      </c>
      <c r="M1644" s="8">
        <v>26.745618063896757</v>
      </c>
      <c r="N1644" s="10">
        <v>1.2702090579494381</v>
      </c>
      <c r="O1644" s="10" t="s">
        <v>2676</v>
      </c>
      <c r="P1644" s="14">
        <v>28.116532558632723</v>
      </c>
      <c r="Q1644" s="45">
        <v>3</v>
      </c>
      <c r="R1644" s="7">
        <v>3.5472296180864062</v>
      </c>
      <c r="S1644" s="7"/>
      <c r="T1644" s="7"/>
      <c r="U1644" s="35">
        <v>24972.078125</v>
      </c>
    </row>
    <row r="1645" spans="1:21">
      <c r="A1645">
        <v>110</v>
      </c>
      <c r="B1645" t="s">
        <v>111</v>
      </c>
      <c r="C1645" t="s">
        <v>297</v>
      </c>
      <c r="D1645">
        <v>5</v>
      </c>
      <c r="E1645" s="6">
        <v>23760.420999999998</v>
      </c>
      <c r="F1645">
        <v>2011</v>
      </c>
      <c r="G1645" s="6">
        <v>54.869</v>
      </c>
      <c r="H1645" s="6">
        <v>4.9711117744445801</v>
      </c>
      <c r="I1645" s="7">
        <v>1.52671158313751</v>
      </c>
      <c r="J1645" s="8">
        <v>8.8555782494416402</v>
      </c>
      <c r="K1645" s="9">
        <v>42.043806525496571</v>
      </c>
      <c r="L1645" s="8">
        <v>19.529198788685264</v>
      </c>
      <c r="M1645" s="8">
        <v>15.600179988831167</v>
      </c>
      <c r="N1645" s="10">
        <v>1.2518572736126794</v>
      </c>
      <c r="O1645" s="10" t="s">
        <v>2677</v>
      </c>
      <c r="P1645" s="14">
        <v>27.710309237688637</v>
      </c>
      <c r="Q1645" s="45">
        <v>1</v>
      </c>
      <c r="R1645" s="7">
        <v>3.5472296180864062</v>
      </c>
      <c r="S1645" s="7"/>
      <c r="T1645" s="7"/>
      <c r="U1645" s="35">
        <v>1092.7732451422926</v>
      </c>
    </row>
    <row r="1646" spans="1:21">
      <c r="A1646">
        <v>111</v>
      </c>
      <c r="B1646" t="s">
        <v>150</v>
      </c>
      <c r="C1646" t="s">
        <v>336</v>
      </c>
      <c r="D1646">
        <v>5</v>
      </c>
      <c r="E1646" s="6">
        <v>46416.031000000003</v>
      </c>
      <c r="F1646">
        <v>2011</v>
      </c>
      <c r="G1646" s="6">
        <v>61.048999999999999</v>
      </c>
      <c r="H1646" s="6">
        <v>4.0735621452331543</v>
      </c>
      <c r="I1646" s="7">
        <v>1.6293923854827901</v>
      </c>
      <c r="J1646" s="8">
        <v>7.9580286202302144</v>
      </c>
      <c r="K1646" s="9">
        <v>42.038006212110638</v>
      </c>
      <c r="L1646" s="8">
        <v>19.523398475299331</v>
      </c>
      <c r="M1646" s="8">
        <v>15.702860791176446</v>
      </c>
      <c r="N1646" s="10">
        <v>1.2433020157874464</v>
      </c>
      <c r="O1646" s="10" t="s">
        <v>2678</v>
      </c>
      <c r="P1646" s="14">
        <v>27.520935540748557</v>
      </c>
      <c r="Q1646" s="45">
        <v>1</v>
      </c>
      <c r="R1646" s="7">
        <v>3.5472296180864062</v>
      </c>
      <c r="S1646" s="7"/>
      <c r="T1646" s="7"/>
      <c r="U1646" s="35">
        <v>2063.2275390625</v>
      </c>
    </row>
    <row r="1647" spans="1:21">
      <c r="A1647">
        <v>112</v>
      </c>
      <c r="B1647" t="s">
        <v>26</v>
      </c>
      <c r="C1647" t="s">
        <v>212</v>
      </c>
      <c r="D1647">
        <v>4</v>
      </c>
      <c r="E1647" s="6">
        <v>1212.077</v>
      </c>
      <c r="F1647">
        <v>2011</v>
      </c>
      <c r="G1647" s="6">
        <v>78.89</v>
      </c>
      <c r="H1647" s="6">
        <v>4.8239760398864746</v>
      </c>
      <c r="I1647" s="7">
        <v>15.6531476974487</v>
      </c>
      <c r="J1647" s="8">
        <v>8.7084425148835347</v>
      </c>
      <c r="K1647" s="9">
        <v>59.445708055165547</v>
      </c>
      <c r="L1647" s="8">
        <v>36.93110031835424</v>
      </c>
      <c r="M1647" s="8">
        <v>29.726616103142355</v>
      </c>
      <c r="N1647" s="10">
        <v>1.242358033292942</v>
      </c>
      <c r="O1647" s="10" t="s">
        <v>2679</v>
      </c>
      <c r="P1647" s="14">
        <v>27.500040150044637</v>
      </c>
      <c r="Q1647" s="45">
        <v>3</v>
      </c>
      <c r="R1647" s="7">
        <v>3.5472296180864062</v>
      </c>
      <c r="S1647" s="7"/>
      <c r="T1647" s="7"/>
      <c r="U1647" s="35">
        <v>46564.710884156455</v>
      </c>
    </row>
    <row r="1648" spans="1:21">
      <c r="A1648">
        <v>113</v>
      </c>
      <c r="B1648" t="s">
        <v>138</v>
      </c>
      <c r="C1648" t="s">
        <v>324</v>
      </c>
      <c r="D1648">
        <v>8</v>
      </c>
      <c r="E1648" s="6">
        <v>5281.3440000000001</v>
      </c>
      <c r="F1648">
        <v>2011</v>
      </c>
      <c r="G1648" s="6">
        <v>81.974999999999994</v>
      </c>
      <c r="H1648" s="6">
        <v>6.5610418319702148</v>
      </c>
      <c r="I1648" s="7">
        <v>27.537551879882798</v>
      </c>
      <c r="J1648" s="8">
        <v>10.445508306967275</v>
      </c>
      <c r="K1648" s="9">
        <v>74.09161527766193</v>
      </c>
      <c r="L1648" s="8">
        <v>51.577007540850623</v>
      </c>
      <c r="M1648" s="8">
        <v>41.611020285576458</v>
      </c>
      <c r="N1648" s="10">
        <v>1.2395035542718633</v>
      </c>
      <c r="O1648" s="10" t="s">
        <v>2680</v>
      </c>
      <c r="P1648" s="14">
        <v>27.436855234276788</v>
      </c>
      <c r="Q1648" s="45">
        <v>3</v>
      </c>
      <c r="R1648" s="7">
        <v>3.5472296180864062</v>
      </c>
      <c r="S1648" s="7"/>
      <c r="T1648" s="7"/>
      <c r="U1648" s="35">
        <v>81337.736518602178</v>
      </c>
    </row>
    <row r="1649" spans="1:21">
      <c r="A1649">
        <v>114</v>
      </c>
      <c r="B1649" t="s">
        <v>156</v>
      </c>
      <c r="C1649" t="s">
        <v>342</v>
      </c>
      <c r="D1649">
        <v>7</v>
      </c>
      <c r="E1649" s="6">
        <v>5360.8109999999997</v>
      </c>
      <c r="F1649">
        <v>2011</v>
      </c>
      <c r="G1649" s="6">
        <v>68.566999999999993</v>
      </c>
      <c r="H1649" s="6">
        <v>5.7917547225952148</v>
      </c>
      <c r="I1649" s="7">
        <v>14.1102705001831</v>
      </c>
      <c r="J1649" s="8">
        <v>9.6762211975922749</v>
      </c>
      <c r="K1649" s="9">
        <v>57.408869508861471</v>
      </c>
      <c r="L1649" s="8">
        <v>34.894261772050164</v>
      </c>
      <c r="M1649" s="8">
        <v>28.183738905876758</v>
      </c>
      <c r="N1649" s="10">
        <v>1.2380990999307815</v>
      </c>
      <c r="O1649" s="10" t="s">
        <v>2681</v>
      </c>
      <c r="P1649" s="14">
        <v>27.405767134281746</v>
      </c>
      <c r="Q1649" s="45">
        <v>3</v>
      </c>
      <c r="R1649" s="7">
        <v>3.5472296180864062</v>
      </c>
      <c r="S1649" s="7"/>
      <c r="T1649" s="7"/>
      <c r="U1649" s="35">
        <v>9379.143875962016</v>
      </c>
    </row>
    <row r="1650" spans="1:21">
      <c r="A1650">
        <v>115</v>
      </c>
      <c r="B1650" t="s">
        <v>153</v>
      </c>
      <c r="C1650" t="s">
        <v>339</v>
      </c>
      <c r="D1650">
        <v>1</v>
      </c>
      <c r="E1650" s="6">
        <v>1420.02</v>
      </c>
      <c r="F1650">
        <v>2011</v>
      </c>
      <c r="G1650" s="6">
        <v>73.278000000000006</v>
      </c>
      <c r="H1650" s="6">
        <v>6.5187458992004395</v>
      </c>
      <c r="I1650" s="7">
        <v>21.4997043609619</v>
      </c>
      <c r="J1650" s="8">
        <v>10.4032123741975</v>
      </c>
      <c r="K1650" s="9">
        <v>65.962807344393255</v>
      </c>
      <c r="L1650" s="8">
        <v>43.448199607581948</v>
      </c>
      <c r="M1650" s="8">
        <v>35.57317276665556</v>
      </c>
      <c r="N1650" s="10">
        <v>1.2213754418978346</v>
      </c>
      <c r="O1650" s="10" t="s">
        <v>2682</v>
      </c>
      <c r="P1650" s="14">
        <v>27.035582972359713</v>
      </c>
      <c r="Q1650" s="45">
        <v>3</v>
      </c>
      <c r="R1650" s="7">
        <v>3.5472296180864062</v>
      </c>
      <c r="S1650" s="7"/>
      <c r="T1650" s="7"/>
      <c r="U1650" s="35">
        <v>27062.384003200856</v>
      </c>
    </row>
    <row r="1651" spans="1:21">
      <c r="A1651">
        <v>116</v>
      </c>
      <c r="B1651" t="s">
        <v>18</v>
      </c>
      <c r="C1651" t="s">
        <v>204</v>
      </c>
      <c r="D1651">
        <v>6</v>
      </c>
      <c r="E1651" s="6">
        <v>29249.156999999999</v>
      </c>
      <c r="F1651">
        <v>2011</v>
      </c>
      <c r="G1651" s="6">
        <v>61.418999999999997</v>
      </c>
      <c r="H1651" s="6">
        <v>3.8317191600799561</v>
      </c>
      <c r="I1651" s="7">
        <v>1.11374711990356</v>
      </c>
      <c r="J1651" s="8">
        <v>7.7161856350770162</v>
      </c>
      <c r="K1651" s="9">
        <v>41.007516404856013</v>
      </c>
      <c r="L1651" s="8">
        <v>18.492908668044706</v>
      </c>
      <c r="M1651" s="8">
        <v>15.187215525597217</v>
      </c>
      <c r="N1651" s="10">
        <v>1.2176628847385438</v>
      </c>
      <c r="O1651" s="10" t="s">
        <v>2683</v>
      </c>
      <c r="P1651" s="14">
        <v>26.953404189590284</v>
      </c>
      <c r="Q1651" s="45">
        <v>1</v>
      </c>
      <c r="R1651" s="7">
        <v>3.5472296180864062</v>
      </c>
      <c r="S1651" s="7"/>
      <c r="T1651" s="7"/>
      <c r="U1651" s="35">
        <v>1961.0963165574083</v>
      </c>
    </row>
    <row r="1652" spans="1:21">
      <c r="A1652">
        <v>117</v>
      </c>
      <c r="B1652" t="s">
        <v>159</v>
      </c>
      <c r="C1652" t="s">
        <v>345</v>
      </c>
      <c r="D1652">
        <v>4</v>
      </c>
      <c r="E1652" s="6">
        <v>8575.2049999999999</v>
      </c>
      <c r="F1652">
        <v>2011</v>
      </c>
      <c r="G1652" s="6">
        <v>78.516999999999996</v>
      </c>
      <c r="H1652" s="6">
        <v>7.1187014579772949</v>
      </c>
      <c r="I1652" s="7">
        <v>28.971189498901399</v>
      </c>
      <c r="J1652" s="8">
        <v>11.003167932974355</v>
      </c>
      <c r="K1652" s="9">
        <v>74.754871236576278</v>
      </c>
      <c r="L1652" s="8">
        <v>52.240263499764971</v>
      </c>
      <c r="M1652" s="8">
        <v>43.044657904595056</v>
      </c>
      <c r="N1652" s="10">
        <v>1.2136294268048597</v>
      </c>
      <c r="O1652" s="10" t="s">
        <v>2684</v>
      </c>
      <c r="P1652" s="14">
        <v>26.864122153214804</v>
      </c>
      <c r="Q1652" s="45">
        <v>3</v>
      </c>
      <c r="R1652" s="7">
        <v>3.5472296180864062</v>
      </c>
      <c r="S1652" s="7"/>
      <c r="T1652" s="7"/>
      <c r="U1652" s="35">
        <v>57815.170255927347</v>
      </c>
    </row>
    <row r="1653" spans="1:21">
      <c r="A1653">
        <v>118</v>
      </c>
      <c r="B1653" t="s">
        <v>74</v>
      </c>
      <c r="C1653" t="s">
        <v>260</v>
      </c>
      <c r="D1653">
        <v>8</v>
      </c>
      <c r="E1653" s="6">
        <v>7175.3639999999996</v>
      </c>
      <c r="F1653">
        <v>2011</v>
      </c>
      <c r="G1653" s="6">
        <v>83.231999999999999</v>
      </c>
      <c r="H1653" s="6">
        <v>5.4740109443664551</v>
      </c>
      <c r="I1653" s="7">
        <v>23.192218780517599</v>
      </c>
      <c r="J1653" s="8">
        <v>9.3584774193635152</v>
      </c>
      <c r="K1653" s="9">
        <v>67.399020673733759</v>
      </c>
      <c r="L1653" s="8">
        <v>44.884412936922452</v>
      </c>
      <c r="M1653" s="8">
        <v>37.265687186211252</v>
      </c>
      <c r="N1653" s="10">
        <v>1.2044434525691563</v>
      </c>
      <c r="O1653" s="10" t="s">
        <v>2685</v>
      </c>
      <c r="P1653" s="14">
        <v>26.660787322570574</v>
      </c>
      <c r="Q1653" s="45">
        <v>3</v>
      </c>
      <c r="R1653" s="7">
        <v>3.5472296180864062</v>
      </c>
      <c r="S1653" s="7"/>
      <c r="T1653" s="7"/>
      <c r="U1653" s="35">
        <v>53471.80297583581</v>
      </c>
    </row>
    <row r="1654" spans="1:21">
      <c r="A1654">
        <v>119</v>
      </c>
      <c r="B1654" t="s">
        <v>40</v>
      </c>
      <c r="C1654" t="s">
        <v>226</v>
      </c>
      <c r="D1654">
        <v>5</v>
      </c>
      <c r="E1654" s="6">
        <v>20448.873</v>
      </c>
      <c r="F1654">
        <v>2011</v>
      </c>
      <c r="G1654" s="6">
        <v>57.133000000000003</v>
      </c>
      <c r="H1654" s="6">
        <v>4.4338850975036621</v>
      </c>
      <c r="I1654" s="7">
        <v>1.5107493400573699</v>
      </c>
      <c r="J1654" s="8">
        <v>8.3183515725007222</v>
      </c>
      <c r="K1654" s="9">
        <v>41.122769896228256</v>
      </c>
      <c r="L1654" s="8">
        <v>18.608162159416949</v>
      </c>
      <c r="M1654" s="8">
        <v>15.584217745751026</v>
      </c>
      <c r="N1654" s="10">
        <v>1.1940388964656496</v>
      </c>
      <c r="O1654" s="10" t="s">
        <v>2686</v>
      </c>
      <c r="P1654" s="14">
        <v>26.430478745717384</v>
      </c>
      <c r="Q1654" s="45">
        <v>1</v>
      </c>
      <c r="R1654" s="7">
        <v>3.5472296180864062</v>
      </c>
      <c r="S1654" s="7"/>
      <c r="T1654" s="7"/>
      <c r="U1654" s="35">
        <v>3314.8982341616734</v>
      </c>
    </row>
    <row r="1655" spans="1:21">
      <c r="A1655">
        <v>120</v>
      </c>
      <c r="B1655" t="s">
        <v>169</v>
      </c>
      <c r="C1655" t="s">
        <v>355</v>
      </c>
      <c r="D1655">
        <v>5</v>
      </c>
      <c r="E1655" s="6">
        <v>13025.785</v>
      </c>
      <c r="F1655">
        <v>2011</v>
      </c>
      <c r="G1655" s="6">
        <v>53.347000000000001</v>
      </c>
      <c r="H1655" s="6">
        <v>4.8456416130065918</v>
      </c>
      <c r="I1655" s="7">
        <v>0.87323939800262496</v>
      </c>
      <c r="J1655" s="8">
        <v>8.7301080880036519</v>
      </c>
      <c r="K1655" s="9">
        <v>40.298388671905471</v>
      </c>
      <c r="L1655" s="8">
        <v>17.783780935094164</v>
      </c>
      <c r="M1655" s="8">
        <v>14.946707803696281</v>
      </c>
      <c r="N1655" s="10">
        <v>1.1898125773687958</v>
      </c>
      <c r="O1655" s="10" t="s">
        <v>2687</v>
      </c>
      <c r="P1655" s="14">
        <v>26.336927658401336</v>
      </c>
      <c r="Q1655" s="45">
        <v>1</v>
      </c>
      <c r="R1655" s="7">
        <v>3.5472296180864062</v>
      </c>
      <c r="S1655" s="7"/>
      <c r="T1655" s="7"/>
      <c r="U1655" s="35">
        <v>2033.1813748689417</v>
      </c>
    </row>
    <row r="1656" spans="1:21">
      <c r="A1656">
        <v>121</v>
      </c>
      <c r="B1656" t="s">
        <v>108</v>
      </c>
      <c r="C1656" t="s">
        <v>294</v>
      </c>
      <c r="D1656">
        <v>8</v>
      </c>
      <c r="E1656" s="6">
        <v>2743.9380000000001</v>
      </c>
      <c r="F1656">
        <v>2011</v>
      </c>
      <c r="G1656" s="6">
        <v>67.438999999999993</v>
      </c>
      <c r="H1656" s="6">
        <v>5.0311737060546875</v>
      </c>
      <c r="I1656" s="7">
        <v>11.202028274536101</v>
      </c>
      <c r="J1656" s="8">
        <v>8.9156401810517476</v>
      </c>
      <c r="K1656" s="9">
        <v>52.026152968499872</v>
      </c>
      <c r="L1656" s="8">
        <v>29.511545231688565</v>
      </c>
      <c r="M1656" s="8">
        <v>25.275496680229757</v>
      </c>
      <c r="N1656" s="10">
        <v>1.1675950666786383</v>
      </c>
      <c r="O1656" s="10" t="s">
        <v>2688</v>
      </c>
      <c r="P1656" s="14">
        <v>25.84513509970235</v>
      </c>
      <c r="Q1656" s="45">
        <v>3</v>
      </c>
      <c r="R1656" s="7">
        <v>3.5472296180864062</v>
      </c>
      <c r="S1656" s="7"/>
      <c r="T1656" s="7"/>
      <c r="U1656" s="35">
        <v>8685.7798619647801</v>
      </c>
    </row>
    <row r="1657" spans="1:21">
      <c r="A1657">
        <v>122</v>
      </c>
      <c r="B1657" t="s">
        <v>137</v>
      </c>
      <c r="C1657" t="s">
        <v>323</v>
      </c>
      <c r="D1657">
        <v>5</v>
      </c>
      <c r="E1657" s="6">
        <v>6612.3850000000002</v>
      </c>
      <c r="F1657">
        <v>2011</v>
      </c>
      <c r="G1657" s="6">
        <v>54.62</v>
      </c>
      <c r="H1657" s="6">
        <v>4.5016436576843262</v>
      </c>
      <c r="I1657" s="7">
        <v>0.91945636272430398</v>
      </c>
      <c r="J1657" s="8">
        <v>8.3861101326813863</v>
      </c>
      <c r="K1657" s="9">
        <v>39.63422004785231</v>
      </c>
      <c r="L1657" s="8">
        <v>17.119612311041003</v>
      </c>
      <c r="M1657" s="8">
        <v>14.992924768417961</v>
      </c>
      <c r="N1657" s="10">
        <v>1.1418460757638718</v>
      </c>
      <c r="O1657" s="10" t="s">
        <v>2689</v>
      </c>
      <c r="P1657" s="14">
        <v>25.275171961055147</v>
      </c>
      <c r="Q1657" s="45">
        <v>1</v>
      </c>
      <c r="R1657" s="7">
        <v>3.5472296180864062</v>
      </c>
      <c r="S1657" s="7"/>
      <c r="T1657" s="7"/>
      <c r="U1657" s="35">
        <v>1446.0627866114939</v>
      </c>
    </row>
    <row r="1658" spans="1:21">
      <c r="A1658">
        <v>123</v>
      </c>
      <c r="B1658" t="s">
        <v>89</v>
      </c>
      <c r="C1658" t="s">
        <v>275</v>
      </c>
      <c r="D1658">
        <v>4</v>
      </c>
      <c r="E1658" s="6">
        <v>3143.8249999999998</v>
      </c>
      <c r="F1658">
        <v>2011</v>
      </c>
      <c r="G1658" s="6">
        <v>78.463999999999999</v>
      </c>
      <c r="H1658" s="6">
        <v>6.3776993751525879</v>
      </c>
      <c r="I1658" s="7">
        <v>28.0027866363525</v>
      </c>
      <c r="J1658" s="8">
        <v>10.262165850149648</v>
      </c>
      <c r="K1658" s="9">
        <v>69.673484694859994</v>
      </c>
      <c r="L1658" s="8">
        <v>47.158876958048687</v>
      </c>
      <c r="M1658" s="8">
        <v>42.076255042046157</v>
      </c>
      <c r="N1658" s="10">
        <v>1.1207954916834577</v>
      </c>
      <c r="O1658" s="10" t="s">
        <v>2690</v>
      </c>
      <c r="P1658" s="14">
        <v>24.809209740922121</v>
      </c>
      <c r="Q1658" s="45">
        <v>3</v>
      </c>
      <c r="R1658" s="7">
        <v>3.5472296180864062</v>
      </c>
      <c r="S1658" s="7"/>
      <c r="T1658" s="7"/>
      <c r="U1658" s="35">
        <v>61356.935596287425</v>
      </c>
    </row>
    <row r="1659" spans="1:21">
      <c r="A1659">
        <v>124</v>
      </c>
      <c r="B1659" t="s">
        <v>119</v>
      </c>
      <c r="C1659" t="s">
        <v>305</v>
      </c>
      <c r="D1659">
        <v>5</v>
      </c>
      <c r="E1659" s="6">
        <v>165463.745</v>
      </c>
      <c r="F1659">
        <v>2011</v>
      </c>
      <c r="G1659" s="6">
        <v>51.356999999999999</v>
      </c>
      <c r="H1659" s="6">
        <v>5.126615047454834</v>
      </c>
      <c r="I1659" s="7">
        <v>1.66750276088715</v>
      </c>
      <c r="J1659" s="8">
        <v>9.0110815224518941</v>
      </c>
      <c r="K1659" s="9">
        <v>40.043739202500696</v>
      </c>
      <c r="L1659" s="8">
        <v>17.529131465689389</v>
      </c>
      <c r="M1659" s="8">
        <v>15.740971166580806</v>
      </c>
      <c r="N1659" s="10">
        <v>1.1135991089866788</v>
      </c>
      <c r="O1659" s="10" t="s">
        <v>2691</v>
      </c>
      <c r="P1659" s="14">
        <v>24.649915231776511</v>
      </c>
      <c r="Q1659" s="45">
        <v>1</v>
      </c>
      <c r="R1659" s="7">
        <v>3.5472296180864062</v>
      </c>
      <c r="S1659" s="7"/>
      <c r="T1659" s="7"/>
      <c r="U1659" s="35">
        <v>4975.6382013347647</v>
      </c>
    </row>
    <row r="1660" spans="1:21">
      <c r="A1660">
        <v>125</v>
      </c>
      <c r="B1660" t="s">
        <v>102</v>
      </c>
      <c r="C1660" t="s">
        <v>288</v>
      </c>
      <c r="D1660">
        <v>5</v>
      </c>
      <c r="E1660" s="6">
        <v>16039.734</v>
      </c>
      <c r="F1660">
        <v>2011</v>
      </c>
      <c r="G1660" s="6">
        <v>56.755000000000003</v>
      </c>
      <c r="H1660" s="6">
        <v>4.6668329238891602</v>
      </c>
      <c r="I1660" s="7">
        <v>3.4238700866699201</v>
      </c>
      <c r="J1660" s="8">
        <v>8.5512993988862203</v>
      </c>
      <c r="K1660" s="9">
        <v>41.994682208497345</v>
      </c>
      <c r="L1660" s="8">
        <v>19.480074471686038</v>
      </c>
      <c r="M1660" s="8">
        <v>17.497338492363575</v>
      </c>
      <c r="N1660" s="10">
        <v>1.1133164326784784</v>
      </c>
      <c r="O1660" s="10" t="s">
        <v>2692</v>
      </c>
      <c r="P1660" s="14">
        <v>24.643658090423809</v>
      </c>
      <c r="Q1660" s="45">
        <v>1</v>
      </c>
      <c r="R1660" s="7">
        <v>3.5472296180864062</v>
      </c>
      <c r="S1660" s="7"/>
      <c r="T1660" s="7"/>
      <c r="U1660" s="35">
        <v>2017.1441564024406</v>
      </c>
    </row>
    <row r="1661" spans="1:21">
      <c r="A1661">
        <v>126</v>
      </c>
      <c r="B1661" t="s">
        <v>100</v>
      </c>
      <c r="C1661" t="s">
        <v>286</v>
      </c>
      <c r="D1661">
        <v>5</v>
      </c>
      <c r="E1661" s="6">
        <v>15146.093999999999</v>
      </c>
      <c r="F1661">
        <v>2011</v>
      </c>
      <c r="G1661" s="6">
        <v>57.454999999999998</v>
      </c>
      <c r="H1661" s="6">
        <v>3.9460625648498535</v>
      </c>
      <c r="I1661" s="7">
        <v>0.68479388952255205</v>
      </c>
      <c r="J1661" s="8">
        <v>7.8305290398469136</v>
      </c>
      <c r="K1661" s="9">
        <v>38.929335651892728</v>
      </c>
      <c r="L1661" s="8">
        <v>16.414727915081421</v>
      </c>
      <c r="M1661" s="8">
        <v>14.758262295216209</v>
      </c>
      <c r="N1661" s="10">
        <v>1.1122398820897867</v>
      </c>
      <c r="O1661" s="10" t="s">
        <v>2693</v>
      </c>
      <c r="P1661" s="14">
        <v>24.619828257461645</v>
      </c>
      <c r="Q1661" s="45">
        <v>1</v>
      </c>
      <c r="R1661" s="7">
        <v>3.5472296180864062</v>
      </c>
      <c r="S1661" s="7"/>
      <c r="T1661" s="7"/>
      <c r="U1661" s="35">
        <v>1381.389637716592</v>
      </c>
    </row>
    <row r="1662" spans="1:21">
      <c r="A1662">
        <v>127</v>
      </c>
      <c r="B1662" t="s">
        <v>65</v>
      </c>
      <c r="C1662" t="s">
        <v>251</v>
      </c>
      <c r="D1662">
        <v>5</v>
      </c>
      <c r="E1662" s="6">
        <v>1772.5</v>
      </c>
      <c r="F1662">
        <v>2011</v>
      </c>
      <c r="G1662" s="6">
        <v>64.045000000000002</v>
      </c>
      <c r="H1662" s="6">
        <v>4.2554006576538086</v>
      </c>
      <c r="I1662" s="7">
        <v>6.4217109680175799</v>
      </c>
      <c r="J1662" s="8">
        <v>8.1398671326508687</v>
      </c>
      <c r="K1662" s="9">
        <v>45.108730490334835</v>
      </c>
      <c r="L1662" s="8">
        <v>22.594122753523529</v>
      </c>
      <c r="M1662" s="8">
        <v>20.495179373711238</v>
      </c>
      <c r="N1662" s="10">
        <v>1.1024115642776253</v>
      </c>
      <c r="O1662" s="10" t="s">
        <v>2694</v>
      </c>
      <c r="P1662" s="14">
        <v>24.402274921628617</v>
      </c>
      <c r="Q1662" s="45">
        <v>2</v>
      </c>
      <c r="R1662" s="7">
        <v>3.5472296180864062</v>
      </c>
      <c r="S1662" s="7"/>
      <c r="T1662" s="7"/>
      <c r="U1662" s="35">
        <v>14145.650803157794</v>
      </c>
    </row>
    <row r="1663" spans="1:21">
      <c r="A1663">
        <v>128</v>
      </c>
      <c r="B1663" t="s">
        <v>141</v>
      </c>
      <c r="C1663" t="s">
        <v>327</v>
      </c>
      <c r="D1663">
        <v>5</v>
      </c>
      <c r="E1663" s="6">
        <v>52443.324999999997</v>
      </c>
      <c r="F1663">
        <v>2011</v>
      </c>
      <c r="G1663" s="6">
        <v>60.651000000000003</v>
      </c>
      <c r="H1663" s="6">
        <v>4.930511474609375</v>
      </c>
      <c r="I1663" s="7">
        <v>7.8205423355102504</v>
      </c>
      <c r="J1663" s="8">
        <v>8.8149779496064351</v>
      </c>
      <c r="K1663" s="9">
        <v>46.261238442024975</v>
      </c>
      <c r="L1663" s="8">
        <v>23.746630705213668</v>
      </c>
      <c r="M1663" s="8">
        <v>21.894010741203907</v>
      </c>
      <c r="N1663" s="10">
        <v>1.0846176603231121</v>
      </c>
      <c r="O1663" s="10" t="s">
        <v>2695</v>
      </c>
      <c r="P1663" s="14">
        <v>24.008400482809925</v>
      </c>
      <c r="Q1663" s="45">
        <v>3</v>
      </c>
      <c r="R1663" s="7">
        <v>3.5472296180864062</v>
      </c>
      <c r="S1663" s="7"/>
      <c r="T1663" s="7"/>
      <c r="U1663" s="35">
        <v>13721.685125784285</v>
      </c>
    </row>
    <row r="1664" spans="1:21">
      <c r="A1664">
        <v>129</v>
      </c>
      <c r="B1664" t="s">
        <v>71</v>
      </c>
      <c r="C1664" t="s">
        <v>257</v>
      </c>
      <c r="D1664">
        <v>5</v>
      </c>
      <c r="E1664" s="6">
        <v>10527.712</v>
      </c>
      <c r="F1664">
        <v>2011</v>
      </c>
      <c r="G1664" s="6">
        <v>57.018999999999998</v>
      </c>
      <c r="H1664" s="6">
        <v>4.0445694923400879</v>
      </c>
      <c r="I1664" s="7">
        <v>1.4835948944091799</v>
      </c>
      <c r="J1664" s="8">
        <v>7.929035967337148</v>
      </c>
      <c r="K1664" s="9">
        <v>39.119927667610348</v>
      </c>
      <c r="L1664" s="8">
        <v>16.605319930799041</v>
      </c>
      <c r="M1664" s="8">
        <v>15.557063300102836</v>
      </c>
      <c r="N1664" s="10">
        <v>1.0673813952206055</v>
      </c>
      <c r="O1664" s="10" t="s">
        <v>2696</v>
      </c>
      <c r="P1664" s="14">
        <v>23.62686957975826</v>
      </c>
      <c r="Q1664" s="45">
        <v>1</v>
      </c>
      <c r="R1664" s="7">
        <v>3.5472296180864062</v>
      </c>
      <c r="S1664" s="7"/>
      <c r="T1664" s="7"/>
      <c r="U1664" s="35">
        <v>1912.8178566342151</v>
      </c>
    </row>
    <row r="1665" spans="1:21">
      <c r="A1665">
        <v>130</v>
      </c>
      <c r="B1665" t="s">
        <v>30</v>
      </c>
      <c r="C1665" t="s">
        <v>216</v>
      </c>
      <c r="D1665">
        <v>5</v>
      </c>
      <c r="E1665" s="6">
        <v>9726.3799999999992</v>
      </c>
      <c r="F1665">
        <v>2011</v>
      </c>
      <c r="G1665" s="6">
        <v>58.462000000000003</v>
      </c>
      <c r="H1665" s="6">
        <v>3.8702795505523682</v>
      </c>
      <c r="I1665" s="7">
        <v>1.7597131729126001</v>
      </c>
      <c r="J1665" s="8">
        <v>7.7547460255494283</v>
      </c>
      <c r="K1665" s="9">
        <v>39.228283596547783</v>
      </c>
      <c r="L1665" s="8">
        <v>16.713675859736476</v>
      </c>
      <c r="M1665" s="8">
        <v>15.833181578606256</v>
      </c>
      <c r="N1665" s="10">
        <v>1.0556106981252549</v>
      </c>
      <c r="O1665" s="10" t="s">
        <v>2697</v>
      </c>
      <c r="P1665" s="14">
        <v>23.366320982621424</v>
      </c>
      <c r="Q1665" s="45">
        <v>1</v>
      </c>
      <c r="R1665" s="7">
        <v>3.5472296180864062</v>
      </c>
      <c r="S1665" s="7"/>
      <c r="T1665" s="7"/>
      <c r="U1665" s="35">
        <v>2633.9390595543105</v>
      </c>
    </row>
    <row r="1666" spans="1:21">
      <c r="A1666">
        <v>131</v>
      </c>
      <c r="B1666" t="s">
        <v>38</v>
      </c>
      <c r="C1666" t="s">
        <v>224</v>
      </c>
      <c r="D1666">
        <v>5</v>
      </c>
      <c r="E1666" s="6">
        <v>9455.7330000000002</v>
      </c>
      <c r="F1666">
        <v>2011</v>
      </c>
      <c r="G1666" s="6">
        <v>57.768999999999998</v>
      </c>
      <c r="H1666" s="6">
        <v>3.7058942317962646</v>
      </c>
      <c r="I1666" s="7">
        <v>0.61207979917526201</v>
      </c>
      <c r="J1666" s="8">
        <v>7.5903607067933248</v>
      </c>
      <c r="K1666" s="9">
        <v>37.941572244970779</v>
      </c>
      <c r="L1666" s="8">
        <v>15.426964508159472</v>
      </c>
      <c r="M1666" s="8">
        <v>14.685548204868919</v>
      </c>
      <c r="N1666" s="10">
        <v>1.0504861168917576</v>
      </c>
      <c r="O1666" s="10" t="s">
        <v>2698</v>
      </c>
      <c r="P1666" s="14">
        <v>23.252886541102335</v>
      </c>
      <c r="Q1666" s="45">
        <v>1</v>
      </c>
      <c r="R1666" s="7">
        <v>3.5472296180864062</v>
      </c>
      <c r="S1666" s="7"/>
      <c r="T1666" s="7"/>
      <c r="U1666" s="35">
        <v>807.66495758429983</v>
      </c>
    </row>
    <row r="1667" spans="1:21">
      <c r="A1667">
        <v>132</v>
      </c>
      <c r="B1667" t="s">
        <v>98</v>
      </c>
      <c r="C1667" t="s">
        <v>284</v>
      </c>
      <c r="D1667">
        <v>3</v>
      </c>
      <c r="E1667" s="6">
        <v>518.20600000000002</v>
      </c>
      <c r="F1667">
        <v>2011</v>
      </c>
      <c r="G1667" s="6">
        <v>80.766000000000005</v>
      </c>
      <c r="H1667" s="6">
        <v>7.1014003753662109</v>
      </c>
      <c r="I1667" s="7">
        <v>41.196437835693402</v>
      </c>
      <c r="J1667" s="8">
        <v>10.985866850363271</v>
      </c>
      <c r="K1667" s="9">
        <v>76.775201424804621</v>
      </c>
      <c r="L1667" s="8">
        <v>54.260593687993314</v>
      </c>
      <c r="M1667" s="8">
        <v>55.269906241387062</v>
      </c>
      <c r="N1667" s="10">
        <v>0.98173847900183409</v>
      </c>
      <c r="O1667" s="10" t="s">
        <v>2699</v>
      </c>
      <c r="P1667" s="14">
        <v>21.731132947106101</v>
      </c>
      <c r="Q1667" s="45">
        <v>3</v>
      </c>
      <c r="R1667" s="7">
        <v>3.5472296180864062</v>
      </c>
      <c r="S1667" s="7"/>
      <c r="T1667" s="7"/>
      <c r="U1667" s="35">
        <v>112998.3904765976</v>
      </c>
    </row>
    <row r="1668" spans="1:21">
      <c r="A1668">
        <v>133</v>
      </c>
      <c r="B1668" t="s">
        <v>130</v>
      </c>
      <c r="C1668" t="s">
        <v>316</v>
      </c>
      <c r="D1668">
        <v>4</v>
      </c>
      <c r="E1668" s="6">
        <v>1804.171</v>
      </c>
      <c r="F1668">
        <v>2011</v>
      </c>
      <c r="G1668" s="6">
        <v>78.891000000000005</v>
      </c>
      <c r="H1668" s="6">
        <v>6.5916042327880859</v>
      </c>
      <c r="I1668" s="7">
        <v>39.448413848877003</v>
      </c>
      <c r="J1668" s="8">
        <v>10.476070707785146</v>
      </c>
      <c r="K1668" s="9">
        <v>71.512826064261873</v>
      </c>
      <c r="L1668" s="8">
        <v>48.998218327450566</v>
      </c>
      <c r="M1668" s="8">
        <v>53.521882254570656</v>
      </c>
      <c r="N1668" s="10">
        <v>0.91548010390210488</v>
      </c>
      <c r="O1668" s="10" t="s">
        <v>2700</v>
      </c>
      <c r="P1668" s="14">
        <v>20.264480076765924</v>
      </c>
      <c r="Q1668" s="45">
        <v>3</v>
      </c>
      <c r="R1668" s="7">
        <v>3.5472296180864062</v>
      </c>
      <c r="S1668" s="7"/>
      <c r="T1668" s="7"/>
      <c r="U1668" s="35">
        <v>111879.74777712947</v>
      </c>
    </row>
    <row r="1669" spans="1:21">
      <c r="A1669">
        <v>134</v>
      </c>
      <c r="B1669" t="s">
        <v>43</v>
      </c>
      <c r="C1669" t="s">
        <v>229</v>
      </c>
      <c r="D1669">
        <v>5</v>
      </c>
      <c r="E1669" s="6">
        <v>12317.73</v>
      </c>
      <c r="F1669">
        <v>2011</v>
      </c>
      <c r="G1669" s="6">
        <v>50.009</v>
      </c>
      <c r="H1669" s="6">
        <v>4.3934822082519531</v>
      </c>
      <c r="I1669" s="7">
        <v>1.90312147140503</v>
      </c>
      <c r="J1669" s="8">
        <v>8.2779486832490132</v>
      </c>
      <c r="K1669" s="9">
        <v>35.820278567109426</v>
      </c>
      <c r="L1669" s="8">
        <v>13.305670830298119</v>
      </c>
      <c r="M1669" s="8">
        <v>15.976589877098686</v>
      </c>
      <c r="N1669" s="10">
        <v>0.83282295738033929</v>
      </c>
      <c r="O1669" s="10" t="s">
        <v>2701</v>
      </c>
      <c r="P1669" s="14">
        <v>18.434834526029025</v>
      </c>
      <c r="Q1669" s="45">
        <v>1</v>
      </c>
      <c r="R1669" s="7">
        <v>3.5472296180864062</v>
      </c>
      <c r="S1669" s="7"/>
      <c r="T1669" s="7"/>
      <c r="U1669" s="35">
        <v>1682.6577462155776</v>
      </c>
    </row>
    <row r="1670" spans="1:21">
      <c r="A1670">
        <v>135</v>
      </c>
      <c r="B1670" t="s">
        <v>94</v>
      </c>
      <c r="C1670" t="s">
        <v>280</v>
      </c>
      <c r="D1670">
        <v>5</v>
      </c>
      <c r="E1670" s="6">
        <v>2037.6769999999999</v>
      </c>
      <c r="F1670">
        <v>2011</v>
      </c>
      <c r="G1670" s="6">
        <v>46.692</v>
      </c>
      <c r="H1670" s="6">
        <v>4.897514820098877</v>
      </c>
      <c r="I1670" s="7">
        <v>3.13965845108032</v>
      </c>
      <c r="J1670" s="8">
        <v>8.7819812950959371</v>
      </c>
      <c r="K1670" s="9">
        <v>35.480770586760769</v>
      </c>
      <c r="L1670" s="8">
        <v>12.966162849949463</v>
      </c>
      <c r="M1670" s="8">
        <v>17.213126856773975</v>
      </c>
      <c r="N1670" s="10">
        <v>0.753271788318159</v>
      </c>
      <c r="O1670" s="10" t="s">
        <v>2702</v>
      </c>
      <c r="P1670" s="14">
        <v>16.673940899097321</v>
      </c>
      <c r="Q1670" s="45">
        <v>1</v>
      </c>
      <c r="R1670" s="7">
        <v>3.5472296180864062</v>
      </c>
      <c r="S1670" s="7"/>
      <c r="T1670" s="7"/>
      <c r="U1670" s="35">
        <v>2404.3627744988989</v>
      </c>
    </row>
    <row r="1671" spans="1:21">
      <c r="A1671">
        <v>136</v>
      </c>
      <c r="B1671" t="s">
        <v>152</v>
      </c>
      <c r="C1671" t="s">
        <v>338</v>
      </c>
      <c r="D1671">
        <v>5</v>
      </c>
      <c r="E1671" s="6">
        <v>6748.6719999999996</v>
      </c>
      <c r="F1671">
        <v>2011</v>
      </c>
      <c r="G1671" s="6">
        <v>57.924999999999997</v>
      </c>
      <c r="H1671" s="6">
        <v>2.9362208843231201</v>
      </c>
      <c r="I1671" s="7">
        <v>1.7449415922164899</v>
      </c>
      <c r="J1671" s="8">
        <v>6.8206873593201802</v>
      </c>
      <c r="K1671" s="9">
        <v>34.186311418182136</v>
      </c>
      <c r="L1671" s="8">
        <v>11.671703681370829</v>
      </c>
      <c r="M1671" s="8">
        <v>15.818409997910146</v>
      </c>
      <c r="N1671" s="10">
        <v>0.73785568100162024</v>
      </c>
      <c r="O1671" s="10" t="s">
        <v>2703</v>
      </c>
      <c r="P1671" s="14">
        <v>16.332699840721801</v>
      </c>
      <c r="Q1671" s="45">
        <v>1</v>
      </c>
      <c r="R1671" s="7">
        <v>3.5472296180864062</v>
      </c>
      <c r="S1671" s="7"/>
      <c r="T1671" s="7"/>
      <c r="U1671" s="35">
        <v>1645.7479628506765</v>
      </c>
    </row>
    <row r="1672" spans="1:21">
      <c r="A1672">
        <v>137</v>
      </c>
      <c r="B1672" t="s">
        <v>61</v>
      </c>
      <c r="C1672" t="s">
        <v>247</v>
      </c>
      <c r="D1672">
        <v>5</v>
      </c>
      <c r="E1672" s="6">
        <v>1105.3710000000001</v>
      </c>
      <c r="F1672">
        <v>2011</v>
      </c>
      <c r="G1672" s="6">
        <v>48.195</v>
      </c>
      <c r="H1672" s="6">
        <v>4.867091178894043</v>
      </c>
      <c r="I1672" s="7">
        <v>5.4419965744018501</v>
      </c>
      <c r="J1672" s="8">
        <v>8.7515576538911031</v>
      </c>
      <c r="K1672" s="9">
        <v>36.496011237296095</v>
      </c>
      <c r="L1672" s="8">
        <v>13.981403500484788</v>
      </c>
      <c r="M1672" s="8">
        <v>19.515464980095508</v>
      </c>
      <c r="N1672" s="10">
        <v>0.71642687042019759</v>
      </c>
      <c r="O1672" s="10" t="s">
        <v>2704</v>
      </c>
      <c r="P1672" s="14">
        <v>15.858365441486768</v>
      </c>
      <c r="Q1672" s="45">
        <v>2</v>
      </c>
      <c r="R1672" s="7">
        <v>3.5472296180864062</v>
      </c>
      <c r="S1672" s="7"/>
      <c r="T1672" s="7"/>
      <c r="U1672" s="35">
        <v>7347.2045834410537</v>
      </c>
    </row>
    <row r="1673" spans="1:21">
      <c r="A1673">
        <v>138</v>
      </c>
      <c r="B1673" t="s">
        <v>42</v>
      </c>
      <c r="C1673" t="s">
        <v>228</v>
      </c>
      <c r="D1673">
        <v>5</v>
      </c>
      <c r="E1673" s="6">
        <v>4732.0219999999999</v>
      </c>
      <c r="F1673">
        <v>2011</v>
      </c>
      <c r="G1673" s="6">
        <v>49.948</v>
      </c>
      <c r="H1673" s="6">
        <v>3.6778264045715332</v>
      </c>
      <c r="I1673" s="7">
        <v>2.0070040225982702</v>
      </c>
      <c r="J1673" s="8">
        <v>7.5622928795685933</v>
      </c>
      <c r="K1673" s="9">
        <v>32.68358256208824</v>
      </c>
      <c r="L1673" s="8">
        <v>10.168974825276933</v>
      </c>
      <c r="M1673" s="8">
        <v>16.080472428291927</v>
      </c>
      <c r="N1673" s="10">
        <v>0.63238035266835035</v>
      </c>
      <c r="O1673" s="10" t="s">
        <v>2705</v>
      </c>
      <c r="P1673" s="14">
        <v>13.997965660820443</v>
      </c>
      <c r="Q1673" s="45">
        <v>1</v>
      </c>
      <c r="R1673" s="7">
        <v>3.5472296180864062</v>
      </c>
      <c r="S1673" s="7"/>
      <c r="T1673" s="7"/>
      <c r="U1673" s="35">
        <v>1160.4147414355218</v>
      </c>
    </row>
    <row r="1674" spans="1:21">
      <c r="A1674">
        <v>139</v>
      </c>
      <c r="B1674" t="s">
        <v>34</v>
      </c>
      <c r="C1674" t="s">
        <v>220</v>
      </c>
      <c r="D1674">
        <v>5</v>
      </c>
      <c r="E1674" s="6">
        <v>2134.0369999999998</v>
      </c>
      <c r="F1674">
        <v>2011</v>
      </c>
      <c r="G1674" s="6">
        <v>60.53</v>
      </c>
      <c r="H1674" s="6">
        <v>3.5199210643768311</v>
      </c>
      <c r="I1674" s="7">
        <v>14.719048500061</v>
      </c>
      <c r="J1674" s="8">
        <v>7.4043875393738912</v>
      </c>
      <c r="K1674" s="9">
        <v>38.780899141026282</v>
      </c>
      <c r="L1674" s="8">
        <v>16.266291404214975</v>
      </c>
      <c r="M1674" s="8">
        <v>28.792516905754656</v>
      </c>
      <c r="N1674" s="10">
        <v>0.56494857526553677</v>
      </c>
      <c r="O1674" s="10" t="s">
        <v>2706</v>
      </c>
      <c r="P1674" s="14">
        <v>12.50533911012224</v>
      </c>
      <c r="Q1674" s="45">
        <v>3</v>
      </c>
      <c r="R1674" s="7">
        <v>3.5472296180864062</v>
      </c>
      <c r="S1674" s="7"/>
      <c r="T1674" s="7"/>
      <c r="U1674" s="35">
        <v>13250.251766094185</v>
      </c>
    </row>
    <row r="1675" spans="1:21">
      <c r="A1675" t="s">
        <v>693</v>
      </c>
      <c r="B1675" t="s">
        <v>164</v>
      </c>
      <c r="C1675" t="s">
        <v>350</v>
      </c>
      <c r="D1675">
        <v>8</v>
      </c>
      <c r="E1675" s="6">
        <v>245.453</v>
      </c>
      <c r="F1675">
        <v>2010</v>
      </c>
      <c r="G1675" s="6">
        <v>69.617000000000004</v>
      </c>
      <c r="H1675" s="6" t="s">
        <v>693</v>
      </c>
      <c r="I1675" s="7">
        <v>3.3162271976471001</v>
      </c>
      <c r="J1675" s="8" t="s">
        <v>693</v>
      </c>
      <c r="K1675" s="9" t="s">
        <v>693</v>
      </c>
      <c r="L1675" s="8" t="s">
        <v>693</v>
      </c>
      <c r="M1675" s="8">
        <v>17.389695603340755</v>
      </c>
      <c r="N1675" s="10" t="s">
        <v>693</v>
      </c>
      <c r="O1675" s="10" t="s">
        <v>2707</v>
      </c>
      <c r="P1675" s="14" t="s">
        <v>693</v>
      </c>
      <c r="Q1675" s="45">
        <v>1</v>
      </c>
      <c r="R1675" s="7">
        <v>3.5916727049725505</v>
      </c>
      <c r="S1675" s="7"/>
      <c r="T1675" s="7"/>
      <c r="U1675" s="35">
        <v>2972.36874356407</v>
      </c>
    </row>
    <row r="1676" spans="1:21">
      <c r="A1676" t="s">
        <v>693</v>
      </c>
      <c r="B1676" t="s">
        <v>30</v>
      </c>
      <c r="C1676" t="s">
        <v>216</v>
      </c>
      <c r="D1676">
        <v>5</v>
      </c>
      <c r="E1676" s="6">
        <v>9445.7099999999991</v>
      </c>
      <c r="F1676">
        <v>2010</v>
      </c>
      <c r="G1676" s="6">
        <v>58.363</v>
      </c>
      <c r="H1676" s="6" t="s">
        <v>693</v>
      </c>
      <c r="I1676" s="7">
        <v>1.59845435619354</v>
      </c>
      <c r="J1676" s="8" t="s">
        <v>693</v>
      </c>
      <c r="K1676" s="9" t="s">
        <v>693</v>
      </c>
      <c r="L1676" s="8" t="s">
        <v>693</v>
      </c>
      <c r="M1676" s="8">
        <v>15.671922761887197</v>
      </c>
      <c r="N1676" s="10" t="s">
        <v>693</v>
      </c>
      <c r="O1676" s="10" t="s">
        <v>2708</v>
      </c>
      <c r="P1676" s="14" t="s">
        <v>693</v>
      </c>
      <c r="Q1676" s="45">
        <v>1</v>
      </c>
      <c r="R1676" s="7">
        <v>3.5916727049725505</v>
      </c>
      <c r="S1676" s="7"/>
      <c r="T1676" s="7"/>
      <c r="U1676" s="35">
        <v>2634.1347281312501</v>
      </c>
    </row>
    <row r="1677" spans="1:21">
      <c r="A1677" t="s">
        <v>693</v>
      </c>
      <c r="B1677" t="s">
        <v>31</v>
      </c>
      <c r="C1677" t="s">
        <v>217</v>
      </c>
      <c r="D1677">
        <v>6</v>
      </c>
      <c r="E1677" s="6">
        <v>705.51599999999996</v>
      </c>
      <c r="F1677">
        <v>2010</v>
      </c>
      <c r="G1677" s="6">
        <v>68.430000000000007</v>
      </c>
      <c r="H1677" s="6" t="s">
        <v>693</v>
      </c>
      <c r="I1677" s="7">
        <v>2.88432121276856</v>
      </c>
      <c r="J1677" s="8" t="s">
        <v>693</v>
      </c>
      <c r="K1677" s="9" t="s">
        <v>693</v>
      </c>
      <c r="L1677" s="8" t="s">
        <v>693</v>
      </c>
      <c r="M1677" s="8">
        <v>16.957789618462215</v>
      </c>
      <c r="N1677" s="10" t="s">
        <v>693</v>
      </c>
      <c r="O1677" s="10" t="s">
        <v>2709</v>
      </c>
      <c r="P1677" s="14" t="s">
        <v>693</v>
      </c>
      <c r="Q1677" s="45">
        <v>1</v>
      </c>
      <c r="R1677" s="7">
        <v>3.5916727049725505</v>
      </c>
      <c r="S1677" s="7"/>
      <c r="T1677" s="7"/>
      <c r="U1677" s="35">
        <v>7958.2268607304213</v>
      </c>
    </row>
    <row r="1678" spans="1:21">
      <c r="A1678" t="s">
        <v>693</v>
      </c>
      <c r="B1678" t="s">
        <v>47</v>
      </c>
      <c r="C1678" t="s">
        <v>233</v>
      </c>
      <c r="D1678">
        <v>5</v>
      </c>
      <c r="E1678" s="6">
        <v>656.024</v>
      </c>
      <c r="F1678">
        <v>2010</v>
      </c>
      <c r="G1678" s="6">
        <v>61.122999999999998</v>
      </c>
      <c r="H1678" s="6">
        <v>3.8121910095214844</v>
      </c>
      <c r="I1678" s="7" t="s">
        <v>693</v>
      </c>
      <c r="J1678" s="8">
        <v>7.6966574845185445</v>
      </c>
      <c r="K1678" s="9">
        <v>40.706604793240587</v>
      </c>
      <c r="L1678" s="8">
        <v>18.19199705642928</v>
      </c>
      <c r="M1678" s="8" t="s">
        <v>693</v>
      </c>
      <c r="N1678" s="10" t="s">
        <v>693</v>
      </c>
      <c r="O1678" s="10" t="s">
        <v>2710</v>
      </c>
      <c r="P1678" s="14" t="s">
        <v>693</v>
      </c>
      <c r="Q1678" s="45">
        <v>3</v>
      </c>
      <c r="R1678" s="7">
        <v>3.5916727049725505</v>
      </c>
      <c r="S1678" s="7"/>
      <c r="T1678" s="7"/>
      <c r="U1678" s="35">
        <v>3025.5173837623724</v>
      </c>
    </row>
    <row r="1679" spans="1:21">
      <c r="A1679" t="s">
        <v>693</v>
      </c>
      <c r="B1679" t="s">
        <v>48</v>
      </c>
      <c r="C1679" t="s">
        <v>234</v>
      </c>
      <c r="D1679">
        <v>5</v>
      </c>
      <c r="E1679" s="6">
        <v>4437.884</v>
      </c>
      <c r="F1679">
        <v>2010</v>
      </c>
      <c r="G1679" s="6">
        <v>61.683</v>
      </c>
      <c r="H1679" s="6" t="s">
        <v>693</v>
      </c>
      <c r="I1679" s="7">
        <v>2.02276682853699</v>
      </c>
      <c r="J1679" s="8" t="s">
        <v>693</v>
      </c>
      <c r="K1679" s="9" t="s">
        <v>693</v>
      </c>
      <c r="L1679" s="8" t="s">
        <v>693</v>
      </c>
      <c r="M1679" s="8">
        <v>16.096235234230647</v>
      </c>
      <c r="N1679" s="10" t="s">
        <v>693</v>
      </c>
      <c r="O1679" s="10" t="s">
        <v>2711</v>
      </c>
      <c r="P1679" s="14" t="s">
        <v>693</v>
      </c>
      <c r="Q1679" s="45">
        <v>1</v>
      </c>
      <c r="R1679" s="7">
        <v>3.5916727049725505</v>
      </c>
      <c r="S1679" s="7"/>
      <c r="T1679" s="7"/>
      <c r="U1679" s="35">
        <v>4977.973114547859</v>
      </c>
    </row>
    <row r="1680" spans="1:21">
      <c r="A1680" t="s">
        <v>693</v>
      </c>
      <c r="B1680" t="s">
        <v>51</v>
      </c>
      <c r="C1680" t="s">
        <v>237</v>
      </c>
      <c r="D1680">
        <v>5</v>
      </c>
      <c r="E1680" s="6">
        <v>21120.042000000001</v>
      </c>
      <c r="F1680">
        <v>2010</v>
      </c>
      <c r="G1680" s="6">
        <v>55.023000000000003</v>
      </c>
      <c r="H1680" s="6" t="s">
        <v>693</v>
      </c>
      <c r="I1680" s="7">
        <v>0.86633199453353904</v>
      </c>
      <c r="J1680" s="8" t="s">
        <v>693</v>
      </c>
      <c r="K1680" s="9" t="s">
        <v>693</v>
      </c>
      <c r="L1680" s="8" t="s">
        <v>693</v>
      </c>
      <c r="M1680" s="8">
        <v>14.939800400227195</v>
      </c>
      <c r="N1680" s="10" t="s">
        <v>693</v>
      </c>
      <c r="O1680" s="10" t="s">
        <v>2712</v>
      </c>
      <c r="P1680" s="14" t="s">
        <v>693</v>
      </c>
      <c r="Q1680" s="45">
        <v>1</v>
      </c>
      <c r="R1680" s="7">
        <v>3.5916727049725505</v>
      </c>
      <c r="S1680" s="7"/>
      <c r="T1680" s="7"/>
      <c r="U1680" s="35">
        <v>3737.4007316506395</v>
      </c>
    </row>
    <row r="1681" spans="1:21">
      <c r="A1681" t="s">
        <v>693</v>
      </c>
      <c r="B1681" t="s">
        <v>61</v>
      </c>
      <c r="C1681" t="s">
        <v>247</v>
      </c>
      <c r="D1681">
        <v>5</v>
      </c>
      <c r="E1681" s="6">
        <v>1099.92</v>
      </c>
      <c r="F1681">
        <v>2010</v>
      </c>
      <c r="G1681" s="6">
        <v>46.619</v>
      </c>
      <c r="H1681" s="6" t="s">
        <v>693</v>
      </c>
      <c r="I1681" s="7">
        <v>5.3892312049865696</v>
      </c>
      <c r="J1681" s="8" t="s">
        <v>693</v>
      </c>
      <c r="K1681" s="9" t="s">
        <v>693</v>
      </c>
      <c r="L1681" s="8" t="s">
        <v>693</v>
      </c>
      <c r="M1681" s="8">
        <v>19.462699610680225</v>
      </c>
      <c r="N1681" s="10" t="s">
        <v>693</v>
      </c>
      <c r="O1681" s="10" t="s">
        <v>2713</v>
      </c>
      <c r="P1681" s="14" t="s">
        <v>693</v>
      </c>
      <c r="Q1681" s="45">
        <v>2</v>
      </c>
      <c r="R1681" s="7">
        <v>3.5916727049725505</v>
      </c>
      <c r="S1681" s="7"/>
      <c r="T1681" s="7"/>
      <c r="U1681" s="35">
        <v>7221.3359590723076</v>
      </c>
    </row>
    <row r="1682" spans="1:21">
      <c r="A1682" t="s">
        <v>693</v>
      </c>
      <c r="B1682" t="s">
        <v>62</v>
      </c>
      <c r="C1682" t="s">
        <v>248</v>
      </c>
      <c r="D1682">
        <v>5</v>
      </c>
      <c r="E1682" s="6">
        <v>89237.790999999997</v>
      </c>
      <c r="F1682">
        <v>2010</v>
      </c>
      <c r="G1682" s="6">
        <v>59.73</v>
      </c>
      <c r="H1682" s="6" t="s">
        <v>693</v>
      </c>
      <c r="I1682" s="7">
        <v>0.12601593136787401</v>
      </c>
      <c r="J1682" s="8" t="s">
        <v>693</v>
      </c>
      <c r="K1682" s="9" t="s">
        <v>693</v>
      </c>
      <c r="L1682" s="8" t="s">
        <v>693</v>
      </c>
      <c r="M1682" s="8">
        <v>14.199484337061531</v>
      </c>
      <c r="N1682" s="10" t="s">
        <v>693</v>
      </c>
      <c r="O1682" s="10" t="s">
        <v>2714</v>
      </c>
      <c r="P1682" s="14" t="s">
        <v>693</v>
      </c>
      <c r="Q1682" s="45">
        <v>1</v>
      </c>
      <c r="R1682" s="7">
        <v>3.5916727049725505</v>
      </c>
      <c r="S1682" s="7"/>
      <c r="T1682" s="7"/>
      <c r="U1682" s="35">
        <v>1236.4794094140418</v>
      </c>
    </row>
    <row r="1683" spans="1:21">
      <c r="A1683" t="s">
        <v>693</v>
      </c>
      <c r="B1683" t="s">
        <v>65</v>
      </c>
      <c r="C1683" t="s">
        <v>251</v>
      </c>
      <c r="D1683">
        <v>5</v>
      </c>
      <c r="E1683" s="6">
        <v>1711.105</v>
      </c>
      <c r="F1683">
        <v>2010</v>
      </c>
      <c r="G1683" s="6">
        <v>63.898000000000003</v>
      </c>
      <c r="H1683" s="6" t="s">
        <v>693</v>
      </c>
      <c r="I1683" s="7">
        <v>6.8013830184936497</v>
      </c>
      <c r="J1683" s="8" t="s">
        <v>693</v>
      </c>
      <c r="K1683" s="9" t="s">
        <v>693</v>
      </c>
      <c r="L1683" s="8" t="s">
        <v>693</v>
      </c>
      <c r="M1683" s="8">
        <v>20.874851424187305</v>
      </c>
      <c r="N1683" s="10" t="s">
        <v>693</v>
      </c>
      <c r="O1683" s="10" t="s">
        <v>2715</v>
      </c>
      <c r="P1683" s="14" t="s">
        <v>693</v>
      </c>
      <c r="Q1683" s="45">
        <v>2</v>
      </c>
      <c r="R1683" s="7">
        <v>3.5916727049725505</v>
      </c>
      <c r="S1683" s="7"/>
      <c r="T1683" s="7"/>
      <c r="U1683" s="35">
        <v>13682.847525547733</v>
      </c>
    </row>
    <row r="1684" spans="1:21">
      <c r="A1684" t="s">
        <v>693</v>
      </c>
      <c r="B1684" t="s">
        <v>71</v>
      </c>
      <c r="C1684" t="s">
        <v>257</v>
      </c>
      <c r="D1684">
        <v>5</v>
      </c>
      <c r="E1684" s="6">
        <v>10270.727999999999</v>
      </c>
      <c r="F1684">
        <v>2010</v>
      </c>
      <c r="G1684" s="6">
        <v>56.72</v>
      </c>
      <c r="H1684" s="6" t="s">
        <v>693</v>
      </c>
      <c r="I1684" s="7">
        <v>1.49517285823822</v>
      </c>
      <c r="J1684" s="8" t="s">
        <v>693</v>
      </c>
      <c r="K1684" s="9" t="s">
        <v>693</v>
      </c>
      <c r="L1684" s="8" t="s">
        <v>693</v>
      </c>
      <c r="M1684" s="8">
        <v>15.568641263931877</v>
      </c>
      <c r="N1684" s="10" t="s">
        <v>693</v>
      </c>
      <c r="O1684" s="10" t="s">
        <v>2716</v>
      </c>
      <c r="P1684" s="14" t="s">
        <v>693</v>
      </c>
      <c r="Q1684" s="45">
        <v>1</v>
      </c>
      <c r="R1684" s="7">
        <v>3.5916727049725505</v>
      </c>
      <c r="S1684" s="7"/>
      <c r="T1684" s="7"/>
      <c r="U1684" s="35">
        <v>1856.4901890977351</v>
      </c>
    </row>
    <row r="1685" spans="1:21">
      <c r="A1685" t="s">
        <v>693</v>
      </c>
      <c r="B1685" t="s">
        <v>76</v>
      </c>
      <c r="C1685" t="s">
        <v>262</v>
      </c>
      <c r="D1685">
        <v>3</v>
      </c>
      <c r="E1685" s="6">
        <v>318.33300000000003</v>
      </c>
      <c r="F1685">
        <v>2010</v>
      </c>
      <c r="G1685" s="6">
        <v>81.7</v>
      </c>
      <c r="H1685" s="6" t="s">
        <v>693</v>
      </c>
      <c r="I1685" s="7">
        <v>18.692567825317401</v>
      </c>
      <c r="J1685" s="8" t="s">
        <v>693</v>
      </c>
      <c r="K1685" s="9" t="s">
        <v>693</v>
      </c>
      <c r="L1685" s="8" t="s">
        <v>693</v>
      </c>
      <c r="M1685" s="8">
        <v>32.766036231011057</v>
      </c>
      <c r="N1685" s="10" t="s">
        <v>693</v>
      </c>
      <c r="O1685" s="10" t="s">
        <v>2717</v>
      </c>
      <c r="P1685" s="14" t="s">
        <v>693</v>
      </c>
      <c r="Q1685" s="45">
        <v>3</v>
      </c>
      <c r="R1685" s="7">
        <v>3.5916727049725505</v>
      </c>
      <c r="S1685" s="7"/>
      <c r="T1685" s="7"/>
      <c r="U1685" s="35">
        <v>47457.622918583627</v>
      </c>
    </row>
    <row r="1686" spans="1:21">
      <c r="A1686" t="s">
        <v>693</v>
      </c>
      <c r="B1686" t="s">
        <v>79</v>
      </c>
      <c r="C1686" t="s">
        <v>265</v>
      </c>
      <c r="D1686">
        <v>4</v>
      </c>
      <c r="E1686" s="6">
        <v>75373.854999999996</v>
      </c>
      <c r="F1686">
        <v>2010</v>
      </c>
      <c r="G1686" s="6">
        <v>73.069000000000003</v>
      </c>
      <c r="H1686" s="6" t="s">
        <v>693</v>
      </c>
      <c r="I1686" s="7">
        <v>9.45703125</v>
      </c>
      <c r="J1686" s="8" t="s">
        <v>693</v>
      </c>
      <c r="K1686" s="9" t="s">
        <v>693</v>
      </c>
      <c r="L1686" s="8" t="s">
        <v>693</v>
      </c>
      <c r="M1686" s="8">
        <v>23.530499655693657</v>
      </c>
      <c r="N1686" s="10" t="s">
        <v>693</v>
      </c>
      <c r="O1686" s="10" t="s">
        <v>2718</v>
      </c>
      <c r="P1686" s="14" t="s">
        <v>693</v>
      </c>
      <c r="Q1686" s="45">
        <v>3</v>
      </c>
      <c r="R1686" s="7">
        <v>3.5916727049725505</v>
      </c>
      <c r="S1686" s="7"/>
      <c r="T1686" s="7"/>
      <c r="U1686" s="35">
        <v>15099.460194880116</v>
      </c>
    </row>
    <row r="1687" spans="1:21">
      <c r="A1687" t="s">
        <v>693</v>
      </c>
      <c r="B1687" t="s">
        <v>84</v>
      </c>
      <c r="C1687" t="s">
        <v>270</v>
      </c>
      <c r="D1687">
        <v>1</v>
      </c>
      <c r="E1687" s="6">
        <v>2733.8960000000002</v>
      </c>
      <c r="F1687">
        <v>2010</v>
      </c>
      <c r="G1687" s="6">
        <v>72.622</v>
      </c>
      <c r="H1687" s="6" t="s">
        <v>693</v>
      </c>
      <c r="I1687" s="7">
        <v>4.2741374969482404</v>
      </c>
      <c r="J1687" s="8" t="s">
        <v>693</v>
      </c>
      <c r="K1687" s="9" t="s">
        <v>693</v>
      </c>
      <c r="L1687" s="8" t="s">
        <v>693</v>
      </c>
      <c r="M1687" s="8">
        <v>18.347605902641895</v>
      </c>
      <c r="N1687" s="10" t="s">
        <v>693</v>
      </c>
      <c r="O1687" s="10" t="s">
        <v>2719</v>
      </c>
      <c r="P1687" s="14" t="s">
        <v>693</v>
      </c>
      <c r="Q1687" s="45">
        <v>2</v>
      </c>
      <c r="R1687" s="7">
        <v>3.5916727049725505</v>
      </c>
      <c r="S1687" s="7"/>
      <c r="T1687" s="7"/>
      <c r="U1687" s="35">
        <v>9700.0274181929781</v>
      </c>
    </row>
    <row r="1688" spans="1:21">
      <c r="A1688" t="s">
        <v>693</v>
      </c>
      <c r="B1688" t="s">
        <v>91</v>
      </c>
      <c r="C1688" t="s">
        <v>277</v>
      </c>
      <c r="D1688">
        <v>8</v>
      </c>
      <c r="E1688" s="6">
        <v>6323.4179999999997</v>
      </c>
      <c r="F1688">
        <v>2010</v>
      </c>
      <c r="G1688" s="6">
        <v>63.972999999999999</v>
      </c>
      <c r="H1688" s="6" t="s">
        <v>693</v>
      </c>
      <c r="I1688" s="7">
        <v>1.89386451244354</v>
      </c>
      <c r="J1688" s="8" t="s">
        <v>693</v>
      </c>
      <c r="K1688" s="9" t="s">
        <v>693</v>
      </c>
      <c r="L1688" s="8" t="s">
        <v>693</v>
      </c>
      <c r="M1688" s="8">
        <v>15.967332918137197</v>
      </c>
      <c r="N1688" s="10" t="s">
        <v>693</v>
      </c>
      <c r="O1688" s="10" t="s">
        <v>2720</v>
      </c>
      <c r="P1688" s="14" t="s">
        <v>693</v>
      </c>
      <c r="Q1688" s="45">
        <v>1</v>
      </c>
      <c r="R1688" s="7">
        <v>3.5916727049725505</v>
      </c>
      <c r="S1688" s="7"/>
      <c r="T1688" s="7"/>
      <c r="U1688" s="35">
        <v>4793.2239845691347</v>
      </c>
    </row>
    <row r="1689" spans="1:21">
      <c r="A1689" t="s">
        <v>693</v>
      </c>
      <c r="B1689" t="s">
        <v>94</v>
      </c>
      <c r="C1689" t="s">
        <v>280</v>
      </c>
      <c r="D1689">
        <v>5</v>
      </c>
      <c r="E1689" s="6">
        <v>2022.7470000000001</v>
      </c>
      <c r="F1689">
        <v>2010</v>
      </c>
      <c r="G1689" s="6">
        <v>45.595999999999997</v>
      </c>
      <c r="H1689" s="6" t="s">
        <v>693</v>
      </c>
      <c r="I1689" s="7">
        <v>2.9327702522277801</v>
      </c>
      <c r="J1689" s="8" t="s">
        <v>693</v>
      </c>
      <c r="K1689" s="9" t="s">
        <v>693</v>
      </c>
      <c r="L1689" s="8" t="s">
        <v>693</v>
      </c>
      <c r="M1689" s="8">
        <v>17.006238657921436</v>
      </c>
      <c r="N1689" s="10" t="s">
        <v>693</v>
      </c>
      <c r="O1689" s="10" t="s">
        <v>2721</v>
      </c>
      <c r="P1689" s="14" t="s">
        <v>693</v>
      </c>
      <c r="Q1689" s="45">
        <v>1</v>
      </c>
      <c r="R1689" s="7">
        <v>3.5916727049725505</v>
      </c>
      <c r="S1689" s="7"/>
      <c r="T1689" s="7"/>
      <c r="U1689" s="35">
        <v>2315.2767891729877</v>
      </c>
    </row>
    <row r="1690" spans="1:21">
      <c r="A1690" t="s">
        <v>693</v>
      </c>
      <c r="B1690" t="s">
        <v>96</v>
      </c>
      <c r="C1690" t="s">
        <v>282</v>
      </c>
      <c r="D1690">
        <v>4</v>
      </c>
      <c r="E1690" s="6">
        <v>6491.9880000000003</v>
      </c>
      <c r="F1690">
        <v>2010</v>
      </c>
      <c r="G1690" s="6">
        <v>72.373999999999995</v>
      </c>
      <c r="H1690" s="6" t="s">
        <v>693</v>
      </c>
      <c r="I1690" s="7">
        <v>6.1086134910583496</v>
      </c>
      <c r="J1690" s="8" t="s">
        <v>693</v>
      </c>
      <c r="K1690" s="9" t="s">
        <v>693</v>
      </c>
      <c r="L1690" s="8" t="s">
        <v>693</v>
      </c>
      <c r="M1690" s="8">
        <v>20.182081896752006</v>
      </c>
      <c r="N1690" s="10" t="s">
        <v>693</v>
      </c>
      <c r="O1690" s="10" t="s">
        <v>2722</v>
      </c>
      <c r="P1690" s="14" t="s">
        <v>693</v>
      </c>
      <c r="Q1690" s="45">
        <v>2</v>
      </c>
      <c r="R1690" s="7">
        <v>3.5916727049725505</v>
      </c>
      <c r="S1690" s="7"/>
      <c r="T1690" s="7"/>
      <c r="U1690" s="35">
        <v>31394.161745737631</v>
      </c>
    </row>
    <row r="1691" spans="1:21">
      <c r="A1691" t="s">
        <v>693</v>
      </c>
      <c r="B1691" t="s">
        <v>99</v>
      </c>
      <c r="C1691" t="s">
        <v>285</v>
      </c>
      <c r="D1691">
        <v>5</v>
      </c>
      <c r="E1691" s="6">
        <v>21731.053</v>
      </c>
      <c r="F1691">
        <v>2010</v>
      </c>
      <c r="G1691" s="6">
        <v>62.872999999999998</v>
      </c>
      <c r="H1691" s="6" t="s">
        <v>693</v>
      </c>
      <c r="I1691" s="7">
        <v>1.2692266702652</v>
      </c>
      <c r="J1691" s="8" t="s">
        <v>693</v>
      </c>
      <c r="K1691" s="9" t="s">
        <v>693</v>
      </c>
      <c r="L1691" s="8" t="s">
        <v>693</v>
      </c>
      <c r="M1691" s="8">
        <v>15.342695075958856</v>
      </c>
      <c r="N1691" s="10" t="s">
        <v>693</v>
      </c>
      <c r="O1691" s="10" t="s">
        <v>2723</v>
      </c>
      <c r="P1691" s="14" t="s">
        <v>693</v>
      </c>
      <c r="Q1691" s="45">
        <v>1</v>
      </c>
      <c r="R1691" s="7">
        <v>3.5916727049725505</v>
      </c>
      <c r="S1691" s="7"/>
      <c r="T1691" s="7"/>
      <c r="U1691" s="35">
        <v>1511.9867296938194</v>
      </c>
    </row>
    <row r="1692" spans="1:21">
      <c r="A1692" t="s">
        <v>693</v>
      </c>
      <c r="B1692" t="s">
        <v>105</v>
      </c>
      <c r="C1692" t="s">
        <v>291</v>
      </c>
      <c r="D1692">
        <v>5</v>
      </c>
      <c r="E1692" s="6">
        <v>1283.33</v>
      </c>
      <c r="F1692">
        <v>2010</v>
      </c>
      <c r="G1692" s="6">
        <v>73.998999999999995</v>
      </c>
      <c r="H1692" s="6" t="s">
        <v>693</v>
      </c>
      <c r="I1692" s="7">
        <v>6.3227686882018999</v>
      </c>
      <c r="J1692" s="8" t="s">
        <v>693</v>
      </c>
      <c r="K1692" s="9" t="s">
        <v>693</v>
      </c>
      <c r="L1692" s="8" t="s">
        <v>693</v>
      </c>
      <c r="M1692" s="8">
        <v>20.396237093895557</v>
      </c>
      <c r="N1692" s="10" t="s">
        <v>693</v>
      </c>
      <c r="O1692" s="10" t="s">
        <v>2724</v>
      </c>
      <c r="P1692" s="14" t="s">
        <v>693</v>
      </c>
      <c r="Q1692" s="45">
        <v>2</v>
      </c>
      <c r="R1692" s="7">
        <v>3.5916727049725505</v>
      </c>
      <c r="S1692" s="7"/>
      <c r="T1692" s="7"/>
      <c r="U1692" s="35">
        <v>17311.625241723541</v>
      </c>
    </row>
    <row r="1693" spans="1:21">
      <c r="A1693" t="s">
        <v>693</v>
      </c>
      <c r="B1693" t="s">
        <v>111</v>
      </c>
      <c r="C1693" t="s">
        <v>297</v>
      </c>
      <c r="D1693">
        <v>5</v>
      </c>
      <c r="E1693" s="6">
        <v>23073.723000000002</v>
      </c>
      <c r="F1693">
        <v>2010</v>
      </c>
      <c r="G1693" s="6">
        <v>54.198</v>
      </c>
      <c r="H1693" s="6" t="s">
        <v>693</v>
      </c>
      <c r="I1693" s="7">
        <v>1.54006695747376</v>
      </c>
      <c r="J1693" s="8" t="s">
        <v>693</v>
      </c>
      <c r="K1693" s="9" t="s">
        <v>693</v>
      </c>
      <c r="L1693" s="8" t="s">
        <v>693</v>
      </c>
      <c r="M1693" s="8">
        <v>15.613535363167417</v>
      </c>
      <c r="N1693" s="10" t="s">
        <v>693</v>
      </c>
      <c r="O1693" s="10" t="s">
        <v>2725</v>
      </c>
      <c r="P1693" s="14" t="s">
        <v>693</v>
      </c>
      <c r="Q1693" s="45">
        <v>1</v>
      </c>
      <c r="R1693" s="7">
        <v>3.5916727049725505</v>
      </c>
      <c r="S1693" s="7"/>
      <c r="T1693" s="7"/>
      <c r="U1693" s="35">
        <v>1047.5914312157267</v>
      </c>
    </row>
    <row r="1694" spans="1:21">
      <c r="A1694" t="s">
        <v>693</v>
      </c>
      <c r="B1694" t="s">
        <v>112</v>
      </c>
      <c r="C1694" t="s">
        <v>298</v>
      </c>
      <c r="D1694">
        <v>8</v>
      </c>
      <c r="E1694" s="6">
        <v>49390.987999999998</v>
      </c>
      <c r="F1694">
        <v>2010</v>
      </c>
      <c r="G1694" s="6">
        <v>63.329000000000001</v>
      </c>
      <c r="H1694" s="6" t="s">
        <v>693</v>
      </c>
      <c r="I1694" s="7">
        <v>1.76643025875092</v>
      </c>
      <c r="J1694" s="8" t="s">
        <v>693</v>
      </c>
      <c r="K1694" s="9" t="s">
        <v>693</v>
      </c>
      <c r="L1694" s="8" t="s">
        <v>693</v>
      </c>
      <c r="M1694" s="8">
        <v>15.839898664444576</v>
      </c>
      <c r="N1694" s="10" t="s">
        <v>693</v>
      </c>
      <c r="O1694" s="10" t="s">
        <v>2726</v>
      </c>
      <c r="P1694" s="14" t="s">
        <v>693</v>
      </c>
      <c r="Q1694" s="45">
        <v>1</v>
      </c>
      <c r="R1694" s="7">
        <v>3.5916727049725505</v>
      </c>
      <c r="S1694" s="7"/>
      <c r="T1694" s="7"/>
      <c r="U1694" s="35">
        <v>2830.2840534541706</v>
      </c>
    </row>
    <row r="1695" spans="1:21">
      <c r="A1695" t="s">
        <v>693</v>
      </c>
      <c r="B1695" t="s">
        <v>113</v>
      </c>
      <c r="C1695" t="s">
        <v>299</v>
      </c>
      <c r="D1695">
        <v>5</v>
      </c>
      <c r="E1695" s="6">
        <v>2099.2710000000002</v>
      </c>
      <c r="F1695">
        <v>2010</v>
      </c>
      <c r="G1695" s="6">
        <v>56.015000000000001</v>
      </c>
      <c r="H1695" s="6" t="s">
        <v>693</v>
      </c>
      <c r="I1695" s="7">
        <v>6.7060165405273402</v>
      </c>
      <c r="J1695" s="8" t="s">
        <v>693</v>
      </c>
      <c r="K1695" s="9" t="s">
        <v>693</v>
      </c>
      <c r="L1695" s="8" t="s">
        <v>693</v>
      </c>
      <c r="M1695" s="8">
        <v>20.779484946220997</v>
      </c>
      <c r="N1695" s="10" t="s">
        <v>693</v>
      </c>
      <c r="O1695" s="10" t="s">
        <v>2727</v>
      </c>
      <c r="P1695" s="14" t="s">
        <v>693</v>
      </c>
      <c r="Q1695" s="45">
        <v>2</v>
      </c>
      <c r="R1695" s="7">
        <v>3.5916727049725505</v>
      </c>
      <c r="S1695" s="7"/>
      <c r="T1695" s="7"/>
      <c r="U1695" s="35">
        <v>9115.5065115458183</v>
      </c>
    </row>
    <row r="1696" spans="1:21">
      <c r="A1696" t="s">
        <v>693</v>
      </c>
      <c r="B1696" t="s">
        <v>121</v>
      </c>
      <c r="C1696" t="s">
        <v>307</v>
      </c>
      <c r="D1696">
        <v>3</v>
      </c>
      <c r="E1696" s="6">
        <v>4889.741</v>
      </c>
      <c r="F1696">
        <v>2010</v>
      </c>
      <c r="G1696" s="6">
        <v>81.040000000000006</v>
      </c>
      <c r="H1696" s="6" t="s">
        <v>693</v>
      </c>
      <c r="I1696" s="7">
        <v>13.6781167984009</v>
      </c>
      <c r="J1696" s="8" t="s">
        <v>693</v>
      </c>
      <c r="K1696" s="9" t="s">
        <v>693</v>
      </c>
      <c r="L1696" s="8" t="s">
        <v>693</v>
      </c>
      <c r="M1696" s="8">
        <v>27.751585204094557</v>
      </c>
      <c r="N1696" s="10" t="s">
        <v>693</v>
      </c>
      <c r="O1696" s="10" t="s">
        <v>2728</v>
      </c>
      <c r="P1696" s="14" t="s">
        <v>693</v>
      </c>
      <c r="Q1696" s="45">
        <v>3</v>
      </c>
      <c r="R1696" s="7">
        <v>3.5916727049725505</v>
      </c>
      <c r="S1696" s="7"/>
      <c r="T1696" s="7"/>
      <c r="U1696" s="35">
        <v>61672.960169475591</v>
      </c>
    </row>
    <row r="1697" spans="1:21">
      <c r="A1697" t="s">
        <v>693</v>
      </c>
      <c r="B1697" t="s">
        <v>123</v>
      </c>
      <c r="C1697" t="s">
        <v>309</v>
      </c>
      <c r="D1697">
        <v>4</v>
      </c>
      <c r="E1697" s="6">
        <v>3992.2779999999998</v>
      </c>
      <c r="F1697">
        <v>2010</v>
      </c>
      <c r="G1697" s="6">
        <v>73.004000000000005</v>
      </c>
      <c r="H1697" s="6">
        <v>4.702603816986084</v>
      </c>
      <c r="I1697" s="7" t="s">
        <v>693</v>
      </c>
      <c r="J1697" s="8">
        <v>8.5870702919831441</v>
      </c>
      <c r="K1697" s="9">
        <v>54.243753437517789</v>
      </c>
      <c r="L1697" s="8">
        <v>31.729145700706482</v>
      </c>
      <c r="M1697" s="8" t="s">
        <v>693</v>
      </c>
      <c r="N1697" s="10" t="s">
        <v>693</v>
      </c>
      <c r="O1697" s="10" t="s">
        <v>2729</v>
      </c>
      <c r="P1697" s="14" t="s">
        <v>693</v>
      </c>
      <c r="Q1697" s="45">
        <v>3</v>
      </c>
      <c r="R1697" s="7">
        <v>3.5916727049725505</v>
      </c>
      <c r="S1697" s="7"/>
      <c r="T1697" s="7"/>
      <c r="U1697" s="35">
        <v>14744.783591071086</v>
      </c>
    </row>
    <row r="1698" spans="1:21">
      <c r="A1698" t="s">
        <v>693</v>
      </c>
      <c r="B1698" t="s">
        <v>147</v>
      </c>
      <c r="C1698" t="s">
        <v>333</v>
      </c>
      <c r="D1698">
        <v>3</v>
      </c>
      <c r="E1698" s="6">
        <v>7822.4350000000004</v>
      </c>
      <c r="F1698">
        <v>2010</v>
      </c>
      <c r="G1698" s="6">
        <v>82.283000000000001</v>
      </c>
      <c r="H1698" s="6" t="s">
        <v>693</v>
      </c>
      <c r="I1698" s="7">
        <v>17.0540046691894</v>
      </c>
      <c r="J1698" s="8" t="s">
        <v>693</v>
      </c>
      <c r="K1698" s="9" t="s">
        <v>693</v>
      </c>
      <c r="L1698" s="8" t="s">
        <v>693</v>
      </c>
      <c r="M1698" s="8">
        <v>31.127473074883056</v>
      </c>
      <c r="N1698" s="10" t="s">
        <v>693</v>
      </c>
      <c r="O1698" s="10" t="s">
        <v>2730</v>
      </c>
      <c r="P1698" s="14" t="s">
        <v>693</v>
      </c>
      <c r="Q1698" s="45">
        <v>3</v>
      </c>
      <c r="R1698" s="7">
        <v>3.5916727049725505</v>
      </c>
      <c r="S1698" s="7"/>
      <c r="T1698" s="7"/>
      <c r="U1698" s="35">
        <v>65262.340977604719</v>
      </c>
    </row>
    <row r="1699" spans="1:21">
      <c r="A1699" t="s">
        <v>693</v>
      </c>
      <c r="B1699" t="s">
        <v>152</v>
      </c>
      <c r="C1699" t="s">
        <v>338</v>
      </c>
      <c r="D1699">
        <v>5</v>
      </c>
      <c r="E1699" s="6">
        <v>6571.8549999999996</v>
      </c>
      <c r="F1699">
        <v>2010</v>
      </c>
      <c r="G1699" s="6">
        <v>57.304000000000002</v>
      </c>
      <c r="H1699" s="6" t="s">
        <v>693</v>
      </c>
      <c r="I1699" s="7">
        <v>1.8491393327712999</v>
      </c>
      <c r="J1699" s="8" t="s">
        <v>693</v>
      </c>
      <c r="K1699" s="9" t="s">
        <v>693</v>
      </c>
      <c r="L1699" s="8" t="s">
        <v>693</v>
      </c>
      <c r="M1699" s="8">
        <v>15.922607738464956</v>
      </c>
      <c r="N1699" s="10" t="s">
        <v>693</v>
      </c>
      <c r="O1699" s="10" t="s">
        <v>2731</v>
      </c>
      <c r="P1699" s="14" t="s">
        <v>693</v>
      </c>
      <c r="Q1699" s="45">
        <v>1</v>
      </c>
      <c r="R1699" s="7">
        <v>3.5916727049725505</v>
      </c>
      <c r="S1699" s="7"/>
      <c r="T1699" s="7"/>
      <c r="U1699" s="35">
        <v>1588.3982413841286</v>
      </c>
    </row>
    <row r="1700" spans="1:21">
      <c r="A1700" t="s">
        <v>693</v>
      </c>
      <c r="B1700" t="s">
        <v>153</v>
      </c>
      <c r="C1700" t="s">
        <v>339</v>
      </c>
      <c r="D1700">
        <v>1</v>
      </c>
      <c r="E1700" s="6">
        <v>1410.296</v>
      </c>
      <c r="F1700">
        <v>2010</v>
      </c>
      <c r="G1700" s="6">
        <v>72.724999999999994</v>
      </c>
      <c r="H1700" s="6" t="s">
        <v>693</v>
      </c>
      <c r="I1700" s="7">
        <v>21.2875480651856</v>
      </c>
      <c r="J1700" s="8" t="s">
        <v>693</v>
      </c>
      <c r="K1700" s="9" t="s">
        <v>693</v>
      </c>
      <c r="L1700" s="8" t="s">
        <v>693</v>
      </c>
      <c r="M1700" s="8">
        <v>35.361016470879257</v>
      </c>
      <c r="N1700" s="10" t="s">
        <v>693</v>
      </c>
      <c r="O1700" s="10" t="s">
        <v>2732</v>
      </c>
      <c r="P1700" s="14" t="s">
        <v>693</v>
      </c>
      <c r="Q1700" s="45">
        <v>3</v>
      </c>
      <c r="R1700" s="7">
        <v>3.5916727049725505</v>
      </c>
      <c r="S1700" s="7"/>
      <c r="T1700" s="7"/>
      <c r="U1700" s="35">
        <v>27329.424681657179</v>
      </c>
    </row>
    <row r="1701" spans="1:21">
      <c r="A1701">
        <v>1</v>
      </c>
      <c r="B1701" t="s">
        <v>50</v>
      </c>
      <c r="C1701" t="s">
        <v>236</v>
      </c>
      <c r="D1701">
        <v>1</v>
      </c>
      <c r="E1701" s="6">
        <v>4622.2520000000004</v>
      </c>
      <c r="F1701">
        <v>2010</v>
      </c>
      <c r="G1701" s="6">
        <v>78.67</v>
      </c>
      <c r="H1701" s="6">
        <v>7.2710537910461426</v>
      </c>
      <c r="I1701" s="7">
        <v>4.2424883842468297</v>
      </c>
      <c r="J1701" s="8">
        <v>11.155520266043203</v>
      </c>
      <c r="K1701" s="9">
        <v>75.937629960861102</v>
      </c>
      <c r="L1701" s="8">
        <v>53.423022224049795</v>
      </c>
      <c r="M1701" s="8">
        <v>18.315956789940486</v>
      </c>
      <c r="N1701" s="10">
        <v>2.9167475571568753</v>
      </c>
      <c r="O1701" s="10" t="s">
        <v>2733</v>
      </c>
      <c r="P1701" s="14">
        <v>64.726094151350665</v>
      </c>
      <c r="Q1701" s="45">
        <v>2</v>
      </c>
      <c r="R1701" s="7">
        <v>3.5916727049725505</v>
      </c>
      <c r="S1701" s="7"/>
      <c r="T1701" s="7"/>
      <c r="U1701" s="35">
        <v>16667.016520478803</v>
      </c>
    </row>
    <row r="1702" spans="1:21">
      <c r="A1702">
        <v>2</v>
      </c>
      <c r="B1702" t="s">
        <v>124</v>
      </c>
      <c r="C1702" t="s">
        <v>310</v>
      </c>
      <c r="D1702">
        <v>1</v>
      </c>
      <c r="E1702" s="6">
        <v>3623.6170000000002</v>
      </c>
      <c r="F1702">
        <v>2010</v>
      </c>
      <c r="G1702" s="6">
        <v>76.447999999999993</v>
      </c>
      <c r="H1702" s="6">
        <v>7.321467399597168</v>
      </c>
      <c r="I1702" s="7">
        <v>5.2317233085632298</v>
      </c>
      <c r="J1702" s="8">
        <v>11.205933874594228</v>
      </c>
      <c r="K1702" s="9">
        <v>74.126286239677967</v>
      </c>
      <c r="L1702" s="8">
        <v>51.61167850286666</v>
      </c>
      <c r="M1702" s="8">
        <v>19.305191714256885</v>
      </c>
      <c r="N1702" s="10">
        <v>2.6734610703063586</v>
      </c>
      <c r="O1702" s="10" t="s">
        <v>2734</v>
      </c>
      <c r="P1702" s="14">
        <v>59.32727792023762</v>
      </c>
      <c r="Q1702" s="45">
        <v>2</v>
      </c>
      <c r="R1702" s="7">
        <v>3.5916727049725505</v>
      </c>
      <c r="S1702" s="7"/>
      <c r="T1702" s="7"/>
      <c r="U1702" s="35">
        <v>22237.100053330807</v>
      </c>
    </row>
    <row r="1703" spans="1:21">
      <c r="A1703">
        <v>3</v>
      </c>
      <c r="B1703" t="s">
        <v>59</v>
      </c>
      <c r="C1703" t="s">
        <v>245</v>
      </c>
      <c r="D1703">
        <v>1</v>
      </c>
      <c r="E1703" s="6">
        <v>6114.0339999999997</v>
      </c>
      <c r="F1703">
        <v>2010</v>
      </c>
      <c r="G1703" s="6">
        <v>71.847999999999999</v>
      </c>
      <c r="H1703" s="6">
        <v>6.7399110794067383</v>
      </c>
      <c r="I1703" s="7">
        <v>2.2206835746765101</v>
      </c>
      <c r="J1703" s="8">
        <v>10.624377554403798</v>
      </c>
      <c r="K1703" s="9">
        <v>66.050519516792065</v>
      </c>
      <c r="L1703" s="8">
        <v>43.535911779980758</v>
      </c>
      <c r="M1703" s="8">
        <v>16.294151980370167</v>
      </c>
      <c r="N1703" s="10">
        <v>2.6718734324087063</v>
      </c>
      <c r="O1703" s="10" t="s">
        <v>2735</v>
      </c>
      <c r="P1703" s="14">
        <v>59.292046348760152</v>
      </c>
      <c r="Q1703" s="45">
        <v>1</v>
      </c>
      <c r="R1703" s="7">
        <v>3.5916727049725505</v>
      </c>
      <c r="S1703" s="7"/>
      <c r="T1703" s="7"/>
      <c r="U1703" s="35">
        <v>7412.9778111681271</v>
      </c>
    </row>
    <row r="1704" spans="1:21">
      <c r="A1704">
        <v>4</v>
      </c>
      <c r="B1704" t="s">
        <v>46</v>
      </c>
      <c r="C1704" t="s">
        <v>232</v>
      </c>
      <c r="D1704">
        <v>1</v>
      </c>
      <c r="E1704" s="6">
        <v>44816.108</v>
      </c>
      <c r="F1704">
        <v>2010</v>
      </c>
      <c r="G1704" s="6">
        <v>75.033000000000001</v>
      </c>
      <c r="H1704" s="6">
        <v>6.4081134796142578</v>
      </c>
      <c r="I1704" s="7">
        <v>3.4202725887298602</v>
      </c>
      <c r="J1704" s="8">
        <v>10.292579954611318</v>
      </c>
      <c r="K1704" s="9">
        <v>66.824330931981109</v>
      </c>
      <c r="L1704" s="8">
        <v>44.309723195169802</v>
      </c>
      <c r="M1704" s="8">
        <v>17.493740994423518</v>
      </c>
      <c r="N1704" s="10">
        <v>2.5328900896208775</v>
      </c>
      <c r="O1704" s="10" t="s">
        <v>2736</v>
      </c>
      <c r="P1704" s="14">
        <v>56.207840823780394</v>
      </c>
      <c r="Q1704" s="45">
        <v>1</v>
      </c>
      <c r="R1704" s="7">
        <v>3.5916727049725505</v>
      </c>
      <c r="S1704" s="7"/>
      <c r="T1704" s="7"/>
      <c r="U1704" s="35">
        <v>11890.203077216634</v>
      </c>
    </row>
    <row r="1705" spans="1:21">
      <c r="A1705">
        <v>5</v>
      </c>
      <c r="B1705" t="s">
        <v>70</v>
      </c>
      <c r="C1705" t="s">
        <v>256</v>
      </c>
      <c r="D1705">
        <v>1</v>
      </c>
      <c r="E1705" s="6">
        <v>14543.120999999999</v>
      </c>
      <c r="F1705">
        <v>2010</v>
      </c>
      <c r="G1705" s="6">
        <v>70.878</v>
      </c>
      <c r="H1705" s="6">
        <v>6.2897486686706543</v>
      </c>
      <c r="I1705" s="7">
        <v>1.98957395553589</v>
      </c>
      <c r="J1705" s="8">
        <v>10.174215143667714</v>
      </c>
      <c r="K1705" s="9">
        <v>62.397965575527451</v>
      </c>
      <c r="L1705" s="8">
        <v>39.883357838716144</v>
      </c>
      <c r="M1705" s="8">
        <v>16.063042361229545</v>
      </c>
      <c r="N1705" s="10">
        <v>2.482926767035138</v>
      </c>
      <c r="O1705" s="10" t="s">
        <v>2737</v>
      </c>
      <c r="P1705" s="14">
        <v>55.099095326123688</v>
      </c>
      <c r="Q1705" s="45">
        <v>1</v>
      </c>
      <c r="R1705" s="7">
        <v>3.5916727049725505</v>
      </c>
      <c r="S1705" s="7"/>
      <c r="T1705" s="7"/>
      <c r="U1705" s="35">
        <v>7335.9889742994465</v>
      </c>
    </row>
    <row r="1706" spans="1:21">
      <c r="A1706">
        <v>6</v>
      </c>
      <c r="B1706" t="s">
        <v>44</v>
      </c>
      <c r="C1706" t="s">
        <v>230</v>
      </c>
      <c r="D1706">
        <v>1</v>
      </c>
      <c r="E1706" s="6">
        <v>17004.162</v>
      </c>
      <c r="F1706">
        <v>2010</v>
      </c>
      <c r="G1706" s="6">
        <v>78.501000000000005</v>
      </c>
      <c r="H1706" s="6">
        <v>6.6356558799743652</v>
      </c>
      <c r="I1706" s="7">
        <v>5.7144122123718297</v>
      </c>
      <c r="J1706" s="8">
        <v>10.520122354971425</v>
      </c>
      <c r="K1706" s="9">
        <v>71.458523580563238</v>
      </c>
      <c r="L1706" s="8">
        <v>48.943915843751931</v>
      </c>
      <c r="M1706" s="8">
        <v>19.787880618065486</v>
      </c>
      <c r="N1706" s="10">
        <v>2.4734289026925014</v>
      </c>
      <c r="O1706" s="10" t="s">
        <v>2738</v>
      </c>
      <c r="P1706" s="14">
        <v>54.888326430416619</v>
      </c>
      <c r="Q1706" s="45">
        <v>2</v>
      </c>
      <c r="R1706" s="7">
        <v>3.5916727049725505</v>
      </c>
      <c r="S1706" s="7"/>
      <c r="T1706" s="7"/>
      <c r="U1706" s="35">
        <v>21225.103856623708</v>
      </c>
    </row>
    <row r="1707" spans="1:21">
      <c r="A1707">
        <v>7</v>
      </c>
      <c r="B1707" t="s">
        <v>35</v>
      </c>
      <c r="C1707" t="s">
        <v>221</v>
      </c>
      <c r="D1707">
        <v>1</v>
      </c>
      <c r="E1707" s="6">
        <v>196353.492</v>
      </c>
      <c r="F1707">
        <v>2010</v>
      </c>
      <c r="G1707" s="6">
        <v>73.182000000000002</v>
      </c>
      <c r="H1707" s="6">
        <v>6.8373312950134277</v>
      </c>
      <c r="I1707" s="7">
        <v>4.8529562950134304</v>
      </c>
      <c r="J1707" s="8">
        <v>10.721797770010488</v>
      </c>
      <c r="K1707" s="9">
        <v>67.893773083529595</v>
      </c>
      <c r="L1707" s="8">
        <v>45.379165346718288</v>
      </c>
      <c r="M1707" s="8">
        <v>18.926424700707088</v>
      </c>
      <c r="N1707" s="10">
        <v>2.3976617910842362</v>
      </c>
      <c r="O1707" s="10" t="s">
        <v>2739</v>
      </c>
      <c r="P1707" s="14">
        <v>53.206964192707986</v>
      </c>
      <c r="Q1707" s="45">
        <v>2</v>
      </c>
      <c r="R1707" s="7">
        <v>3.5916727049725505</v>
      </c>
      <c r="S1707" s="7"/>
      <c r="T1707" s="7"/>
      <c r="U1707" s="35">
        <v>14824.7411544273</v>
      </c>
    </row>
    <row r="1708" spans="1:21">
      <c r="A1708">
        <v>8</v>
      </c>
      <c r="B1708" t="s">
        <v>106</v>
      </c>
      <c r="C1708" t="s">
        <v>292</v>
      </c>
      <c r="D1708">
        <v>1</v>
      </c>
      <c r="E1708" s="6">
        <v>112532.401</v>
      </c>
      <c r="F1708">
        <v>2010</v>
      </c>
      <c r="G1708" s="6">
        <v>74.19</v>
      </c>
      <c r="H1708" s="6">
        <v>6.8023886680603027</v>
      </c>
      <c r="I1708" s="7">
        <v>5.6378259658813503</v>
      </c>
      <c r="J1708" s="8">
        <v>10.686855143057363</v>
      </c>
      <c r="K1708" s="9">
        <v>68.604618342952008</v>
      </c>
      <c r="L1708" s="8">
        <v>46.090010606140702</v>
      </c>
      <c r="M1708" s="8">
        <v>19.711294371575008</v>
      </c>
      <c r="N1708" s="10">
        <v>2.3382538831445565</v>
      </c>
      <c r="O1708" s="10" t="s">
        <v>2740</v>
      </c>
      <c r="P1708" s="14">
        <v>51.888632123412741</v>
      </c>
      <c r="Q1708" s="45">
        <v>2</v>
      </c>
      <c r="R1708" s="7">
        <v>3.5916727049725505</v>
      </c>
      <c r="S1708" s="7"/>
      <c r="T1708" s="7"/>
      <c r="U1708" s="35">
        <v>18036.71758850789</v>
      </c>
    </row>
    <row r="1709" spans="1:21">
      <c r="A1709">
        <v>9</v>
      </c>
      <c r="B1709" t="s">
        <v>107</v>
      </c>
      <c r="C1709" t="s">
        <v>293</v>
      </c>
      <c r="D1709">
        <v>7</v>
      </c>
      <c r="E1709" s="6">
        <v>3678.1860000000001</v>
      </c>
      <c r="F1709">
        <v>2010</v>
      </c>
      <c r="G1709" s="6">
        <v>69.356999999999999</v>
      </c>
      <c r="H1709" s="6">
        <v>5.5897364616394043</v>
      </c>
      <c r="I1709" s="7">
        <v>0.68818891048431396</v>
      </c>
      <c r="J1709" s="8">
        <v>9.4742029366364644</v>
      </c>
      <c r="K1709" s="9">
        <v>56.857929620868184</v>
      </c>
      <c r="L1709" s="8">
        <v>34.343321884056877</v>
      </c>
      <c r="M1709" s="8">
        <v>14.761657316177971</v>
      </c>
      <c r="N1709" s="10">
        <v>2.3265220935875859</v>
      </c>
      <c r="O1709" s="10" t="s">
        <v>2741</v>
      </c>
      <c r="P1709" s="14">
        <v>51.628289772712876</v>
      </c>
      <c r="Q1709" s="45">
        <v>1</v>
      </c>
      <c r="R1709" s="7">
        <v>3.5916727049725505</v>
      </c>
      <c r="S1709" s="7"/>
      <c r="T1709" s="7"/>
      <c r="U1709" s="35">
        <v>8432.7094195479822</v>
      </c>
    </row>
    <row r="1710" spans="1:21">
      <c r="A1710">
        <v>10</v>
      </c>
      <c r="B1710" t="s">
        <v>73</v>
      </c>
      <c r="C1710" t="s">
        <v>259</v>
      </c>
      <c r="D1710">
        <v>1</v>
      </c>
      <c r="E1710" s="6">
        <v>8450.9330000000009</v>
      </c>
      <c r="F1710">
        <v>2010</v>
      </c>
      <c r="G1710" s="6">
        <v>71.087999999999994</v>
      </c>
      <c r="H1710" s="6">
        <v>5.8661313056945801</v>
      </c>
      <c r="I1710" s="7">
        <v>2.0681123733520499</v>
      </c>
      <c r="J1710" s="8">
        <v>9.7505977806916402</v>
      </c>
      <c r="K1710" s="9">
        <v>59.97711844649762</v>
      </c>
      <c r="L1710" s="8">
        <v>37.462510709686313</v>
      </c>
      <c r="M1710" s="8">
        <v>16.141580779045707</v>
      </c>
      <c r="N1710" s="10">
        <v>2.320870007869273</v>
      </c>
      <c r="O1710" s="10" t="s">
        <v>2742</v>
      </c>
      <c r="P1710" s="14">
        <v>51.502863274469185</v>
      </c>
      <c r="Q1710" s="45">
        <v>1</v>
      </c>
      <c r="R1710" s="7">
        <v>3.5916727049725505</v>
      </c>
      <c r="S1710" s="7"/>
      <c r="T1710" s="7"/>
      <c r="U1710" s="35">
        <v>4790.1095727012816</v>
      </c>
    </row>
    <row r="1711" spans="1:21">
      <c r="A1711">
        <v>11</v>
      </c>
      <c r="B1711" t="s">
        <v>151</v>
      </c>
      <c r="C1711" t="s">
        <v>337</v>
      </c>
      <c r="D1711">
        <v>8</v>
      </c>
      <c r="E1711" s="6">
        <v>68270.489000000001</v>
      </c>
      <c r="F1711">
        <v>2010</v>
      </c>
      <c r="G1711" s="6">
        <v>76.131</v>
      </c>
      <c r="H1711" s="6">
        <v>6.216702938079834</v>
      </c>
      <c r="I1711" s="7">
        <v>5.0391583442687997</v>
      </c>
      <c r="J1711" s="8">
        <v>10.101169413076894</v>
      </c>
      <c r="K1711" s="9">
        <v>66.54129493307741</v>
      </c>
      <c r="L1711" s="8">
        <v>44.026687196266103</v>
      </c>
      <c r="M1711" s="8">
        <v>19.112626749962455</v>
      </c>
      <c r="N1711" s="10">
        <v>2.3035393183907904</v>
      </c>
      <c r="O1711" s="10" t="s">
        <v>2743</v>
      </c>
      <c r="P1711" s="14">
        <v>51.118274681555256</v>
      </c>
      <c r="Q1711" s="45">
        <v>2</v>
      </c>
      <c r="R1711" s="7">
        <v>3.5916727049725505</v>
      </c>
      <c r="S1711" s="7"/>
      <c r="T1711" s="7"/>
      <c r="U1711" s="35">
        <v>14172.21805614512</v>
      </c>
    </row>
    <row r="1712" spans="1:21">
      <c r="A1712">
        <v>12</v>
      </c>
      <c r="B1712" t="s">
        <v>146</v>
      </c>
      <c r="C1712" t="s">
        <v>332</v>
      </c>
      <c r="D1712">
        <v>3</v>
      </c>
      <c r="E1712" s="6">
        <v>9381.7289999999994</v>
      </c>
      <c r="F1712">
        <v>2010</v>
      </c>
      <c r="G1712" s="6">
        <v>81.519000000000005</v>
      </c>
      <c r="H1712" s="6">
        <v>7.4960188865661621</v>
      </c>
      <c r="I1712" s="7">
        <v>11.280403137206999</v>
      </c>
      <c r="J1712" s="8">
        <v>11.380485361563222</v>
      </c>
      <c r="K1712" s="9">
        <v>80.274514355544468</v>
      </c>
      <c r="L1712" s="8">
        <v>57.759906618733162</v>
      </c>
      <c r="M1712" s="8">
        <v>25.353871542900656</v>
      </c>
      <c r="N1712" s="10">
        <v>2.2781493753724775</v>
      </c>
      <c r="O1712" s="10" t="s">
        <v>2744</v>
      </c>
      <c r="P1712" s="14">
        <v>50.554841676093979</v>
      </c>
      <c r="Q1712" s="45">
        <v>3</v>
      </c>
      <c r="R1712" s="7">
        <v>3.5916727049725505</v>
      </c>
      <c r="S1712" s="7"/>
      <c r="T1712" s="7"/>
      <c r="U1712" s="35">
        <v>47791.371524594659</v>
      </c>
    </row>
    <row r="1713" spans="1:21">
      <c r="A1713">
        <v>13</v>
      </c>
      <c r="B1713" t="s">
        <v>19</v>
      </c>
      <c r="C1713" t="s">
        <v>205</v>
      </c>
      <c r="D1713">
        <v>7</v>
      </c>
      <c r="E1713" s="6">
        <v>2913.3989999999999</v>
      </c>
      <c r="F1713">
        <v>2010</v>
      </c>
      <c r="G1713" s="6">
        <v>77.936000000000007</v>
      </c>
      <c r="H1713" s="6">
        <v>5.2689366340637207</v>
      </c>
      <c r="I1713" s="7">
        <v>3.3240892887115501</v>
      </c>
      <c r="J1713" s="8">
        <v>9.1534031090607808</v>
      </c>
      <c r="K1713" s="9">
        <v>61.727510194346138</v>
      </c>
      <c r="L1713" s="8">
        <v>39.212902457534831</v>
      </c>
      <c r="M1713" s="8">
        <v>17.397557694405208</v>
      </c>
      <c r="N1713" s="10">
        <v>2.2539314509728632</v>
      </c>
      <c r="O1713" s="10" t="s">
        <v>2745</v>
      </c>
      <c r="P1713" s="14">
        <v>50.017417156445902</v>
      </c>
      <c r="Q1713" s="45">
        <v>1</v>
      </c>
      <c r="R1713" s="7">
        <v>3.5916727049725505</v>
      </c>
      <c r="S1713" s="7"/>
      <c r="T1713" s="7"/>
      <c r="U1713" s="35">
        <v>10749.466426347361</v>
      </c>
    </row>
    <row r="1714" spans="1:21">
      <c r="A1714">
        <v>14</v>
      </c>
      <c r="B1714" t="s">
        <v>117</v>
      </c>
      <c r="C1714" t="s">
        <v>303</v>
      </c>
      <c r="D1714">
        <v>1</v>
      </c>
      <c r="E1714" s="6">
        <v>5855.7340000000004</v>
      </c>
      <c r="F1714">
        <v>2010</v>
      </c>
      <c r="G1714" s="6">
        <v>72.009</v>
      </c>
      <c r="H1714" s="6">
        <v>5.686699390411377</v>
      </c>
      <c r="I1714" s="7">
        <v>2.4522762298584002</v>
      </c>
      <c r="J1714" s="8">
        <v>9.5711658654084371</v>
      </c>
      <c r="K1714" s="9">
        <v>59.636161363098516</v>
      </c>
      <c r="L1714" s="8">
        <v>37.121553626287209</v>
      </c>
      <c r="M1714" s="8">
        <v>16.525744635552059</v>
      </c>
      <c r="N1714" s="10">
        <v>2.2462862911742634</v>
      </c>
      <c r="O1714" s="10" t="s">
        <v>2746</v>
      </c>
      <c r="P1714" s="14">
        <v>49.847761976067986</v>
      </c>
      <c r="Q1714" s="45">
        <v>1</v>
      </c>
      <c r="R1714" s="7">
        <v>3.5916727049725505</v>
      </c>
      <c r="S1714" s="7"/>
      <c r="T1714" s="7"/>
      <c r="U1714" s="35">
        <v>4586.8985180124146</v>
      </c>
    </row>
    <row r="1715" spans="1:21">
      <c r="A1715">
        <v>15</v>
      </c>
      <c r="B1715" t="s">
        <v>165</v>
      </c>
      <c r="C1715" t="s">
        <v>351</v>
      </c>
      <c r="D1715">
        <v>1</v>
      </c>
      <c r="E1715" s="6">
        <v>28715.022000000001</v>
      </c>
      <c r="F1715">
        <v>2010</v>
      </c>
      <c r="G1715" s="6">
        <v>72.89</v>
      </c>
      <c r="H1715" s="6">
        <v>7.47845458984375</v>
      </c>
      <c r="I1715" s="7">
        <v>7.8504223823547399</v>
      </c>
      <c r="J1715" s="8">
        <v>11.36292106484081</v>
      </c>
      <c r="K1715" s="9">
        <v>71.666467595604018</v>
      </c>
      <c r="L1715" s="8">
        <v>49.151859858792712</v>
      </c>
      <c r="M1715" s="8">
        <v>21.923890788048396</v>
      </c>
      <c r="N1715" s="10">
        <v>2.2419314315133967</v>
      </c>
      <c r="O1715" s="10" t="s">
        <v>2747</v>
      </c>
      <c r="P1715" s="14">
        <v>49.75112246548246</v>
      </c>
      <c r="Q1715" s="45">
        <v>3</v>
      </c>
      <c r="R1715" s="7">
        <v>3.5916727049725505</v>
      </c>
      <c r="S1715" s="7"/>
      <c r="T1715" s="7"/>
      <c r="U1715" s="35" t="s">
        <v>693</v>
      </c>
    </row>
    <row r="1716" spans="1:21">
      <c r="A1716">
        <v>16</v>
      </c>
      <c r="B1716" t="s">
        <v>57</v>
      </c>
      <c r="C1716" t="s">
        <v>243</v>
      </c>
      <c r="D1716">
        <v>1</v>
      </c>
      <c r="E1716" s="6">
        <v>14989.584999999999</v>
      </c>
      <c r="F1716">
        <v>2010</v>
      </c>
      <c r="G1716" s="6">
        <v>75.430000000000007</v>
      </c>
      <c r="H1716" s="6">
        <v>5.8380513191223145</v>
      </c>
      <c r="I1716" s="7">
        <v>4.2829294204711896</v>
      </c>
      <c r="J1716" s="8">
        <v>9.7225177941193746</v>
      </c>
      <c r="K1716" s="9">
        <v>63.457201161827193</v>
      </c>
      <c r="L1716" s="8">
        <v>40.942593425015886</v>
      </c>
      <c r="M1716" s="8">
        <v>18.356397826164844</v>
      </c>
      <c r="N1716" s="10">
        <v>2.2304263512232847</v>
      </c>
      <c r="O1716" s="10" t="s">
        <v>2748</v>
      </c>
      <c r="P1716" s="14">
        <v>49.495811062804016</v>
      </c>
      <c r="Q1716" s="45">
        <v>2</v>
      </c>
      <c r="R1716" s="7">
        <v>3.5916727049725505</v>
      </c>
      <c r="S1716" s="7"/>
      <c r="T1716" s="7"/>
      <c r="U1716" s="35">
        <v>10355.822659675436</v>
      </c>
    </row>
    <row r="1717" spans="1:21">
      <c r="A1717">
        <v>17</v>
      </c>
      <c r="B1717" t="s">
        <v>20</v>
      </c>
      <c r="C1717" t="s">
        <v>206</v>
      </c>
      <c r="D1717">
        <v>4</v>
      </c>
      <c r="E1717" s="6">
        <v>35856.343999999997</v>
      </c>
      <c r="F1717">
        <v>2010</v>
      </c>
      <c r="G1717" s="6">
        <v>73.808000000000007</v>
      </c>
      <c r="H1717" s="6">
        <v>5.463566780090332</v>
      </c>
      <c r="I1717" s="7">
        <v>2.8296537399292001</v>
      </c>
      <c r="J1717" s="8">
        <v>9.3480332550873921</v>
      </c>
      <c r="K1717" s="9">
        <v>59.701019125851545</v>
      </c>
      <c r="L1717" s="8">
        <v>37.186411389040238</v>
      </c>
      <c r="M1717" s="8">
        <v>16.903122145622856</v>
      </c>
      <c r="N1717" s="10">
        <v>2.1999729439729476</v>
      </c>
      <c r="O1717" s="10" t="s">
        <v>2749</v>
      </c>
      <c r="P1717" s="14">
        <v>48.820013769315885</v>
      </c>
      <c r="Q1717" s="45">
        <v>1</v>
      </c>
      <c r="R1717" s="7">
        <v>3.5916727049725505</v>
      </c>
      <c r="S1717" s="7"/>
      <c r="T1717" s="7"/>
      <c r="U1717" s="35">
        <v>11007.746606244418</v>
      </c>
    </row>
    <row r="1718" spans="1:21">
      <c r="A1718">
        <v>18</v>
      </c>
      <c r="B1718" t="s">
        <v>126</v>
      </c>
      <c r="C1718" t="s">
        <v>312</v>
      </c>
      <c r="D1718">
        <v>1</v>
      </c>
      <c r="E1718" s="6">
        <v>29229.572</v>
      </c>
      <c r="F1718">
        <v>2010</v>
      </c>
      <c r="G1718" s="6">
        <v>73.710999999999999</v>
      </c>
      <c r="H1718" s="6">
        <v>5.6127853393554688</v>
      </c>
      <c r="I1718" s="7">
        <v>3.3552055358886701</v>
      </c>
      <c r="J1718" s="8">
        <v>9.4972518143525289</v>
      </c>
      <c r="K1718" s="9">
        <v>60.574287596174003</v>
      </c>
      <c r="L1718" s="8">
        <v>38.059679859362696</v>
      </c>
      <c r="M1718" s="8">
        <v>17.428673941582325</v>
      </c>
      <c r="N1718" s="10">
        <v>2.1837392785550791</v>
      </c>
      <c r="O1718" s="10" t="s">
        <v>2750</v>
      </c>
      <c r="P1718" s="14">
        <v>48.459769443858143</v>
      </c>
      <c r="Q1718" s="45">
        <v>1</v>
      </c>
      <c r="R1718" s="7">
        <v>3.5916727049725505</v>
      </c>
      <c r="S1718" s="7"/>
      <c r="T1718" s="7"/>
      <c r="U1718" s="35">
        <v>9996.93732259223</v>
      </c>
    </row>
    <row r="1719" spans="1:21">
      <c r="A1719">
        <v>19</v>
      </c>
      <c r="B1719" t="s">
        <v>21</v>
      </c>
      <c r="C1719" t="s">
        <v>207</v>
      </c>
      <c r="D1719">
        <v>1</v>
      </c>
      <c r="E1719" s="6">
        <v>41100.123</v>
      </c>
      <c r="F1719">
        <v>2010</v>
      </c>
      <c r="G1719" s="6">
        <v>75.721000000000004</v>
      </c>
      <c r="H1719" s="6">
        <v>6.4410672187805176</v>
      </c>
      <c r="I1719" s="7">
        <v>6.8488936424255398</v>
      </c>
      <c r="J1719" s="8">
        <v>10.325533693777578</v>
      </c>
      <c r="K1719" s="9">
        <v>67.652976345209424</v>
      </c>
      <c r="L1719" s="8">
        <v>45.138368608398117</v>
      </c>
      <c r="M1719" s="8">
        <v>20.922362048119197</v>
      </c>
      <c r="N1719" s="10">
        <v>2.157422211917789</v>
      </c>
      <c r="O1719" s="10" t="s">
        <v>2751</v>
      </c>
      <c r="P1719" s="14">
        <v>47.875762463626707</v>
      </c>
      <c r="Q1719" s="45">
        <v>2</v>
      </c>
      <c r="R1719" s="7">
        <v>3.5916727049725505</v>
      </c>
      <c r="S1719" s="7"/>
      <c r="T1719" s="7"/>
      <c r="U1719" s="35">
        <v>23521.270175096095</v>
      </c>
    </row>
    <row r="1720" spans="1:21">
      <c r="A1720">
        <v>20</v>
      </c>
      <c r="B1720" t="s">
        <v>64</v>
      </c>
      <c r="C1720" t="s">
        <v>250</v>
      </c>
      <c r="D1720">
        <v>3</v>
      </c>
      <c r="E1720" s="6">
        <v>62444.567000000003</v>
      </c>
      <c r="F1720">
        <v>2010</v>
      </c>
      <c r="G1720" s="6">
        <v>81.427000000000007</v>
      </c>
      <c r="H1720" s="6">
        <v>6.7979011535644531</v>
      </c>
      <c r="I1720" s="7">
        <v>10.4622716903687</v>
      </c>
      <c r="J1720" s="8">
        <v>10.682367628561513</v>
      </c>
      <c r="K1720" s="9">
        <v>75.265164164924542</v>
      </c>
      <c r="L1720" s="8">
        <v>52.750556428113235</v>
      </c>
      <c r="M1720" s="8">
        <v>24.535740096062355</v>
      </c>
      <c r="N1720" s="10">
        <v>2.1499476364513237</v>
      </c>
      <c r="O1720" s="10" t="s">
        <v>2752</v>
      </c>
      <c r="P1720" s="14">
        <v>47.709892752277604</v>
      </c>
      <c r="Q1720" s="45">
        <v>3</v>
      </c>
      <c r="R1720" s="7">
        <v>3.5916727049725505</v>
      </c>
      <c r="S1720" s="7"/>
      <c r="T1720" s="7"/>
      <c r="U1720" s="35">
        <v>42145.681945678531</v>
      </c>
    </row>
    <row r="1721" spans="1:21">
      <c r="A1721">
        <v>21</v>
      </c>
      <c r="B1721" t="s">
        <v>166</v>
      </c>
      <c r="C1721" t="s">
        <v>352</v>
      </c>
      <c r="D1721">
        <v>8</v>
      </c>
      <c r="E1721" s="6">
        <v>87411.012000000002</v>
      </c>
      <c r="F1721">
        <v>2010</v>
      </c>
      <c r="G1721" s="6">
        <v>73.513000000000005</v>
      </c>
      <c r="H1721" s="6">
        <v>5.2957806587219238</v>
      </c>
      <c r="I1721" s="7">
        <v>2.8811199665069598</v>
      </c>
      <c r="J1721" s="8">
        <v>9.1802471337189839</v>
      </c>
      <c r="K1721" s="9">
        <v>58.3951230295378</v>
      </c>
      <c r="L1721" s="8">
        <v>35.880515292726493</v>
      </c>
      <c r="M1721" s="8">
        <v>16.954588372200618</v>
      </c>
      <c r="N1721" s="10">
        <v>2.1162716843988698</v>
      </c>
      <c r="O1721" s="10" t="s">
        <v>2753</v>
      </c>
      <c r="P1721" s="14">
        <v>46.962583360405453</v>
      </c>
      <c r="Q1721" s="45">
        <v>1</v>
      </c>
      <c r="R1721" s="7">
        <v>3.5916727049725505</v>
      </c>
      <c r="S1721" s="7"/>
      <c r="T1721" s="7"/>
      <c r="U1721" s="35">
        <v>6324.5256356102036</v>
      </c>
    </row>
    <row r="1722" spans="1:21">
      <c r="A1722">
        <v>22</v>
      </c>
      <c r="B1722" t="s">
        <v>154</v>
      </c>
      <c r="C1722" t="s">
        <v>340</v>
      </c>
      <c r="D1722">
        <v>4</v>
      </c>
      <c r="E1722" s="6">
        <v>10895.063</v>
      </c>
      <c r="F1722">
        <v>2010</v>
      </c>
      <c r="G1722" s="6">
        <v>75.421000000000006</v>
      </c>
      <c r="H1722" s="6">
        <v>5.1305208206176758</v>
      </c>
      <c r="I1722" s="7">
        <v>3.4031746387481698</v>
      </c>
      <c r="J1722" s="8">
        <v>9.0149872956147359</v>
      </c>
      <c r="K1722" s="9">
        <v>58.832250846512267</v>
      </c>
      <c r="L1722" s="8">
        <v>36.31764310970096</v>
      </c>
      <c r="M1722" s="8">
        <v>17.476643044441825</v>
      </c>
      <c r="N1722" s="10">
        <v>2.0780674536492993</v>
      </c>
      <c r="O1722" s="10" t="s">
        <v>2754</v>
      </c>
      <c r="P1722" s="14">
        <v>46.114786083466264</v>
      </c>
      <c r="Q1722" s="45">
        <v>1</v>
      </c>
      <c r="R1722" s="7">
        <v>3.5916727049725505</v>
      </c>
      <c r="S1722" s="7"/>
      <c r="T1722" s="7"/>
      <c r="U1722" s="35">
        <v>10478.010435786699</v>
      </c>
    </row>
    <row r="1723" spans="1:21">
      <c r="A1723">
        <v>23</v>
      </c>
      <c r="B1723" t="s">
        <v>143</v>
      </c>
      <c r="C1723" t="s">
        <v>329</v>
      </c>
      <c r="D1723">
        <v>3</v>
      </c>
      <c r="E1723" s="6">
        <v>46572.771999999997</v>
      </c>
      <c r="F1723">
        <v>2010</v>
      </c>
      <c r="G1723" s="6">
        <v>82.021000000000001</v>
      </c>
      <c r="H1723" s="6">
        <v>6.1882624626159668</v>
      </c>
      <c r="I1723" s="7">
        <v>9.6393222808837908</v>
      </c>
      <c r="J1723" s="8">
        <v>10.072728937613027</v>
      </c>
      <c r="K1723" s="9">
        <v>71.487525713686466</v>
      </c>
      <c r="L1723" s="8">
        <v>48.972917976875159</v>
      </c>
      <c r="M1723" s="8">
        <v>23.712790686577449</v>
      </c>
      <c r="N1723" s="10">
        <v>2.065253247674308</v>
      </c>
      <c r="O1723" s="10" t="s">
        <v>2755</v>
      </c>
      <c r="P1723" s="14">
        <v>45.830423626257051</v>
      </c>
      <c r="Q1723" s="45">
        <v>3</v>
      </c>
      <c r="R1723" s="7">
        <v>3.5916727049725505</v>
      </c>
      <c r="S1723" s="7"/>
      <c r="T1723" s="7"/>
      <c r="U1723" s="35">
        <v>37318.533169342605</v>
      </c>
    </row>
    <row r="1724" spans="1:21">
      <c r="A1724">
        <v>24</v>
      </c>
      <c r="B1724" t="s">
        <v>115</v>
      </c>
      <c r="C1724" t="s">
        <v>301</v>
      </c>
      <c r="D1724">
        <v>3</v>
      </c>
      <c r="E1724" s="6">
        <v>16617.116999999998</v>
      </c>
      <c r="F1724">
        <v>2010</v>
      </c>
      <c r="G1724" s="6">
        <v>80.819000000000003</v>
      </c>
      <c r="H1724" s="6">
        <v>7.5018758773803711</v>
      </c>
      <c r="I1724" s="7">
        <v>13.7866353988647</v>
      </c>
      <c r="J1724" s="8">
        <v>11.386342352377431</v>
      </c>
      <c r="K1724" s="9">
        <v>79.626159389540291</v>
      </c>
      <c r="L1724" s="8">
        <v>57.111551652728984</v>
      </c>
      <c r="M1724" s="8">
        <v>27.860103804558356</v>
      </c>
      <c r="N1724" s="10">
        <v>2.0499403754333687</v>
      </c>
      <c r="O1724" s="10" t="s">
        <v>2756</v>
      </c>
      <c r="P1724" s="14">
        <v>45.490612795538212</v>
      </c>
      <c r="Q1724" s="45">
        <v>3</v>
      </c>
      <c r="R1724" s="7">
        <v>3.5916727049725505</v>
      </c>
      <c r="S1724" s="7"/>
      <c r="T1724" s="7"/>
      <c r="U1724" s="35">
        <v>52032.986502242944</v>
      </c>
    </row>
    <row r="1725" spans="1:21">
      <c r="A1725">
        <v>25</v>
      </c>
      <c r="B1725" t="s">
        <v>86</v>
      </c>
      <c r="C1725" t="s">
        <v>272</v>
      </c>
      <c r="D1725">
        <v>4</v>
      </c>
      <c r="E1725" s="6">
        <v>6931.2579999999998</v>
      </c>
      <c r="F1725">
        <v>2010</v>
      </c>
      <c r="G1725" s="6">
        <v>74</v>
      </c>
      <c r="H1725" s="6">
        <v>5.5699424743652344</v>
      </c>
      <c r="I1725" s="7">
        <v>4.5203356742858896</v>
      </c>
      <c r="J1725" s="8">
        <v>9.4544089493622945</v>
      </c>
      <c r="K1725" s="9">
        <v>60.537455430036985</v>
      </c>
      <c r="L1725" s="8">
        <v>38.022847693225678</v>
      </c>
      <c r="M1725" s="8">
        <v>18.593804079979545</v>
      </c>
      <c r="N1725" s="10">
        <v>2.0449203148357316</v>
      </c>
      <c r="O1725" s="10" t="s">
        <v>2757</v>
      </c>
      <c r="P1725" s="14">
        <v>45.37921168573326</v>
      </c>
      <c r="Q1725" s="45">
        <v>2</v>
      </c>
      <c r="R1725" s="7">
        <v>3.5916727049725505</v>
      </c>
      <c r="S1725" s="7"/>
      <c r="T1725" s="7"/>
      <c r="U1725" s="35">
        <v>11866.880893364159</v>
      </c>
    </row>
    <row r="1726" spans="1:21">
      <c r="A1726">
        <v>26</v>
      </c>
      <c r="B1726" t="s">
        <v>55</v>
      </c>
      <c r="C1726" t="s">
        <v>241</v>
      </c>
      <c r="D1726">
        <v>3</v>
      </c>
      <c r="E1726" s="6">
        <v>5550.8490000000002</v>
      </c>
      <c r="F1726">
        <v>2010</v>
      </c>
      <c r="G1726" s="6">
        <v>79.245999999999995</v>
      </c>
      <c r="H1726" s="6">
        <v>7.7705154418945313</v>
      </c>
      <c r="I1726" s="7">
        <v>14.2951164245606</v>
      </c>
      <c r="J1726" s="8">
        <v>11.654981916891591</v>
      </c>
      <c r="K1726" s="9">
        <v>79.918442774651965</v>
      </c>
      <c r="L1726" s="8">
        <v>57.403835037840658</v>
      </c>
      <c r="M1726" s="8">
        <v>28.368584830254257</v>
      </c>
      <c r="N1726" s="10">
        <v>2.0235001280931422</v>
      </c>
      <c r="O1726" s="10" t="s">
        <v>2758</v>
      </c>
      <c r="P1726" s="14">
        <v>44.903872289137759</v>
      </c>
      <c r="Q1726" s="45">
        <v>3</v>
      </c>
      <c r="R1726" s="7">
        <v>3.5916727049725505</v>
      </c>
      <c r="S1726" s="7"/>
      <c r="T1726" s="7"/>
      <c r="U1726" s="35">
        <v>50825.412292935805</v>
      </c>
    </row>
    <row r="1727" spans="1:21">
      <c r="A1727">
        <v>27</v>
      </c>
      <c r="B1727" t="s">
        <v>82</v>
      </c>
      <c r="C1727" t="s">
        <v>268</v>
      </c>
      <c r="D1727">
        <v>4</v>
      </c>
      <c r="E1727" s="6">
        <v>7328.4449999999997</v>
      </c>
      <c r="F1727">
        <v>2010</v>
      </c>
      <c r="G1727" s="6">
        <v>81.744</v>
      </c>
      <c r="H1727" s="6">
        <v>7.3589162826538086</v>
      </c>
      <c r="I1727" s="7">
        <v>14.2306470870972</v>
      </c>
      <c r="J1727" s="8">
        <v>11.243382757650869</v>
      </c>
      <c r="K1727" s="9">
        <v>79.526329774389069</v>
      </c>
      <c r="L1727" s="8">
        <v>57.011722037577762</v>
      </c>
      <c r="M1727" s="8">
        <v>28.304115492790856</v>
      </c>
      <c r="N1727" s="10">
        <v>2.0142555612486395</v>
      </c>
      <c r="O1727" s="10" t="s">
        <v>2759</v>
      </c>
      <c r="P1727" s="14">
        <v>44.698724365897874</v>
      </c>
      <c r="Q1727" s="45">
        <v>3</v>
      </c>
      <c r="R1727" s="7">
        <v>3.5916727049725505</v>
      </c>
      <c r="S1727" s="7"/>
      <c r="T1727" s="7"/>
      <c r="U1727" s="35">
        <v>34350.4489816188</v>
      </c>
    </row>
    <row r="1728" spans="1:21">
      <c r="A1728">
        <v>28</v>
      </c>
      <c r="B1728" t="s">
        <v>127</v>
      </c>
      <c r="C1728" t="s">
        <v>313</v>
      </c>
      <c r="D1728">
        <v>8</v>
      </c>
      <c r="E1728" s="6">
        <v>94636.7</v>
      </c>
      <c r="F1728">
        <v>2010</v>
      </c>
      <c r="G1728" s="6">
        <v>70.754000000000005</v>
      </c>
      <c r="H1728" s="6">
        <v>4.9415140151977539</v>
      </c>
      <c r="I1728" s="7">
        <v>1.7267711162567101</v>
      </c>
      <c r="J1728" s="8">
        <v>8.825980490194814</v>
      </c>
      <c r="K1728" s="9">
        <v>54.034609745629453</v>
      </c>
      <c r="L1728" s="8">
        <v>31.520002008818146</v>
      </c>
      <c r="M1728" s="8">
        <v>15.800239521950367</v>
      </c>
      <c r="N1728" s="10">
        <v>1.9949065939810098</v>
      </c>
      <c r="O1728" s="10" t="s">
        <v>2760</v>
      </c>
      <c r="P1728" s="14">
        <v>44.269347790601529</v>
      </c>
      <c r="Q1728" s="45">
        <v>1</v>
      </c>
      <c r="R1728" s="7">
        <v>3.5916727049725505</v>
      </c>
      <c r="S1728" s="7"/>
      <c r="T1728" s="7"/>
      <c r="U1728" s="35">
        <v>5876.478140339731</v>
      </c>
    </row>
    <row r="1729" spans="1:21">
      <c r="A1729">
        <v>29</v>
      </c>
      <c r="B1729" t="s">
        <v>122</v>
      </c>
      <c r="C1729" t="s">
        <v>308</v>
      </c>
      <c r="D1729">
        <v>6</v>
      </c>
      <c r="E1729" s="6">
        <v>194454.49799999999</v>
      </c>
      <c r="F1729">
        <v>2010</v>
      </c>
      <c r="G1729" s="6">
        <v>64.436000000000007</v>
      </c>
      <c r="H1729" s="6">
        <v>5.7861328125</v>
      </c>
      <c r="I1729" s="7">
        <v>1.75936603546143</v>
      </c>
      <c r="J1729" s="8">
        <v>9.6705992874970601</v>
      </c>
      <c r="K1729" s="9">
        <v>53.918775386192181</v>
      </c>
      <c r="L1729" s="8">
        <v>31.404167649380874</v>
      </c>
      <c r="M1729" s="8">
        <v>15.832834441155086</v>
      </c>
      <c r="N1729" s="10">
        <v>1.9834836122425707</v>
      </c>
      <c r="O1729" s="10" t="s">
        <v>2761</v>
      </c>
      <c r="P1729" s="14">
        <v>44.015858252339235</v>
      </c>
      <c r="Q1729" s="45">
        <v>1</v>
      </c>
      <c r="R1729" s="7">
        <v>3.5916727049725505</v>
      </c>
      <c r="S1729" s="7"/>
      <c r="T1729" s="7"/>
      <c r="U1729" s="35">
        <v>4058.0086198212043</v>
      </c>
    </row>
    <row r="1730" spans="1:21">
      <c r="A1730">
        <v>30</v>
      </c>
      <c r="B1730" t="s">
        <v>78</v>
      </c>
      <c r="C1730" t="s">
        <v>264</v>
      </c>
      <c r="D1730">
        <v>8</v>
      </c>
      <c r="E1730" s="6">
        <v>244016.17300000001</v>
      </c>
      <c r="F1730">
        <v>2010</v>
      </c>
      <c r="G1730" s="6">
        <v>68.679000000000002</v>
      </c>
      <c r="H1730" s="6">
        <v>5.4572992324829102</v>
      </c>
      <c r="I1730" s="7">
        <v>2.5804646015167201</v>
      </c>
      <c r="J1730" s="8">
        <v>9.3417657074799703</v>
      </c>
      <c r="K1730" s="9">
        <v>55.515082912718654</v>
      </c>
      <c r="L1730" s="8">
        <v>33.000475175907347</v>
      </c>
      <c r="M1730" s="8">
        <v>16.653933007210377</v>
      </c>
      <c r="N1730" s="10">
        <v>1.9815424477581169</v>
      </c>
      <c r="O1730" s="10" t="s">
        <v>2762</v>
      </c>
      <c r="P1730" s="14">
        <v>43.972781505818709</v>
      </c>
      <c r="Q1730" s="45">
        <v>1</v>
      </c>
      <c r="R1730" s="7">
        <v>3.5916727049725505</v>
      </c>
      <c r="S1730" s="7"/>
      <c r="T1730" s="7"/>
      <c r="U1730" s="35">
        <v>8212.6344535532098</v>
      </c>
    </row>
    <row r="1731" spans="1:21">
      <c r="A1731">
        <v>31</v>
      </c>
      <c r="B1731" t="s">
        <v>27</v>
      </c>
      <c r="C1731" t="s">
        <v>213</v>
      </c>
      <c r="D1731">
        <v>6</v>
      </c>
      <c r="E1731" s="6">
        <v>148391.139</v>
      </c>
      <c r="F1731">
        <v>2010</v>
      </c>
      <c r="G1731" s="6">
        <v>68.638000000000005</v>
      </c>
      <c r="H1731" s="6">
        <v>4.8584814071655273</v>
      </c>
      <c r="I1731" s="7">
        <v>0.81664729118347201</v>
      </c>
      <c r="J1731" s="8">
        <v>8.7429478821625874</v>
      </c>
      <c r="K1731" s="9">
        <v>51.925485846262852</v>
      </c>
      <c r="L1731" s="8">
        <v>29.410878109451545</v>
      </c>
      <c r="M1731" s="8">
        <v>14.890115696877128</v>
      </c>
      <c r="N1731" s="10">
        <v>1.9751947337534674</v>
      </c>
      <c r="O1731" s="10" t="s">
        <v>2763</v>
      </c>
      <c r="P1731" s="14">
        <v>43.831918189313086</v>
      </c>
      <c r="Q1731" s="45">
        <v>1</v>
      </c>
      <c r="R1731" s="7">
        <v>3.5916727049725505</v>
      </c>
      <c r="S1731" s="7"/>
      <c r="T1731" s="7"/>
      <c r="U1731" s="35">
        <v>3395.364787366776</v>
      </c>
    </row>
    <row r="1732" spans="1:21">
      <c r="A1732">
        <v>32</v>
      </c>
      <c r="B1732" t="s">
        <v>83</v>
      </c>
      <c r="C1732" t="s">
        <v>269</v>
      </c>
      <c r="D1732">
        <v>3</v>
      </c>
      <c r="E1732" s="6">
        <v>59822.45</v>
      </c>
      <c r="F1732">
        <v>2010</v>
      </c>
      <c r="G1732" s="6">
        <v>82.137</v>
      </c>
      <c r="H1732" s="6">
        <v>6.3542380332946777</v>
      </c>
      <c r="I1732" s="7">
        <v>11.613366127014199</v>
      </c>
      <c r="J1732" s="8">
        <v>10.238704508291738</v>
      </c>
      <c r="K1732" s="9">
        <v>72.768245633656491</v>
      </c>
      <c r="L1732" s="8">
        <v>50.253637896845184</v>
      </c>
      <c r="M1732" s="8">
        <v>25.686834532707856</v>
      </c>
      <c r="N1732" s="10">
        <v>1.9563966837897306</v>
      </c>
      <c r="O1732" s="10" t="s">
        <v>2764</v>
      </c>
      <c r="P1732" s="14">
        <v>43.414767123623797</v>
      </c>
      <c r="Q1732" s="45">
        <v>3</v>
      </c>
      <c r="R1732" s="7">
        <v>3.5916727049725505</v>
      </c>
      <c r="S1732" s="7"/>
      <c r="T1732" s="7"/>
      <c r="U1732" s="35">
        <v>42664.355272792454</v>
      </c>
    </row>
    <row r="1733" spans="1:21">
      <c r="A1733">
        <v>33</v>
      </c>
      <c r="B1733" t="s">
        <v>24</v>
      </c>
      <c r="C1733" t="s">
        <v>210</v>
      </c>
      <c r="D1733">
        <v>3</v>
      </c>
      <c r="E1733" s="6">
        <v>8362.8289999999997</v>
      </c>
      <c r="F1733">
        <v>2010</v>
      </c>
      <c r="G1733" s="6">
        <v>80.463999999999999</v>
      </c>
      <c r="H1733" s="6">
        <v>7.3026785850524902</v>
      </c>
      <c r="I1733" s="7">
        <v>14.238700866699199</v>
      </c>
      <c r="J1733" s="8">
        <v>11.18714506004955</v>
      </c>
      <c r="K1733" s="9">
        <v>77.88950549482351</v>
      </c>
      <c r="L1733" s="8">
        <v>55.374897758012203</v>
      </c>
      <c r="M1733" s="8">
        <v>28.312169272392858</v>
      </c>
      <c r="N1733" s="10">
        <v>1.9558691255780305</v>
      </c>
      <c r="O1733" s="10" t="s">
        <v>2765</v>
      </c>
      <c r="P1733" s="14">
        <v>43.403059980029198</v>
      </c>
      <c r="Q1733" s="45">
        <v>3</v>
      </c>
      <c r="R1733" s="7">
        <v>3.5916727049725505</v>
      </c>
      <c r="S1733" s="7"/>
      <c r="T1733" s="7"/>
      <c r="U1733" s="35">
        <v>51843.428327545276</v>
      </c>
    </row>
    <row r="1734" spans="1:21">
      <c r="A1734">
        <v>34</v>
      </c>
      <c r="B1734" t="s">
        <v>81</v>
      </c>
      <c r="C1734" t="s">
        <v>267</v>
      </c>
      <c r="D1734">
        <v>3</v>
      </c>
      <c r="E1734" s="6">
        <v>4524.585</v>
      </c>
      <c r="F1734">
        <v>2010</v>
      </c>
      <c r="G1734" s="6">
        <v>80.522999999999996</v>
      </c>
      <c r="H1734" s="6">
        <v>7.2573895454406738</v>
      </c>
      <c r="I1734" s="7">
        <v>14.254163742065399</v>
      </c>
      <c r="J1734" s="8">
        <v>11.141856020437734</v>
      </c>
      <c r="K1734" s="9">
        <v>77.63106562341909</v>
      </c>
      <c r="L1734" s="8">
        <v>55.116457886607783</v>
      </c>
      <c r="M1734" s="8">
        <v>28.327632147759054</v>
      </c>
      <c r="N1734" s="10">
        <v>1.945678255037915</v>
      </c>
      <c r="O1734" s="10" t="s">
        <v>2766</v>
      </c>
      <c r="P1734" s="14">
        <v>43.176912453327674</v>
      </c>
      <c r="Q1734" s="45">
        <v>3</v>
      </c>
      <c r="R1734" s="7">
        <v>3.5916727049725505</v>
      </c>
      <c r="S1734" s="7"/>
      <c r="T1734" s="7"/>
      <c r="U1734" s="35">
        <v>53651.907991573462</v>
      </c>
    </row>
    <row r="1735" spans="1:21">
      <c r="A1735">
        <v>35</v>
      </c>
      <c r="B1735" t="s">
        <v>160</v>
      </c>
      <c r="C1735" t="s">
        <v>346</v>
      </c>
      <c r="D1735">
        <v>3</v>
      </c>
      <c r="E1735" s="6">
        <v>62760.038999999997</v>
      </c>
      <c r="F1735">
        <v>2010</v>
      </c>
      <c r="G1735" s="6">
        <v>80.400999999999996</v>
      </c>
      <c r="H1735" s="6">
        <v>7.0293641090393066</v>
      </c>
      <c r="I1735" s="7">
        <v>13.431298255920399</v>
      </c>
      <c r="J1735" s="8">
        <v>10.913830584036367</v>
      </c>
      <c r="K1735" s="9">
        <v>75.92708332827614</v>
      </c>
      <c r="L1735" s="8">
        <v>53.412475591464833</v>
      </c>
      <c r="M1735" s="8">
        <v>27.504766661614056</v>
      </c>
      <c r="N1735" s="10">
        <v>1.9419352379385153</v>
      </c>
      <c r="O1735" s="10" t="s">
        <v>2767</v>
      </c>
      <c r="P1735" s="14">
        <v>43.093850456209893</v>
      </c>
      <c r="Q1735" s="45">
        <v>3</v>
      </c>
      <c r="R1735" s="7">
        <v>3.5916727049725505</v>
      </c>
      <c r="S1735" s="7"/>
      <c r="T1735" s="7"/>
      <c r="U1735" s="35">
        <v>42025.83880409698</v>
      </c>
    </row>
    <row r="1736" spans="1:21">
      <c r="A1736">
        <v>36</v>
      </c>
      <c r="B1736" t="s">
        <v>116</v>
      </c>
      <c r="C1736" t="s">
        <v>302</v>
      </c>
      <c r="D1736">
        <v>2</v>
      </c>
      <c r="E1736" s="6">
        <v>4346.3379999999997</v>
      </c>
      <c r="F1736">
        <v>2010</v>
      </c>
      <c r="G1736" s="6">
        <v>81.102000000000004</v>
      </c>
      <c r="H1736" s="6">
        <v>7.2237563133239746</v>
      </c>
      <c r="I1736" s="7">
        <v>15.265094757080099</v>
      </c>
      <c r="J1736" s="8">
        <v>11.108222788321035</v>
      </c>
      <c r="K1736" s="9">
        <v>77.953246071713977</v>
      </c>
      <c r="L1736" s="8">
        <v>55.43863833490267</v>
      </c>
      <c r="M1736" s="8">
        <v>29.338563162773756</v>
      </c>
      <c r="N1736" s="10">
        <v>1.8896166805212193</v>
      </c>
      <c r="O1736" s="10" t="s">
        <v>2768</v>
      </c>
      <c r="P1736" s="14">
        <v>41.932839499006711</v>
      </c>
      <c r="Q1736" s="45">
        <v>3</v>
      </c>
      <c r="R1736" s="7">
        <v>3.5916727049725505</v>
      </c>
      <c r="S1736" s="7"/>
      <c r="T1736" s="7"/>
      <c r="U1736" s="35">
        <v>37557.965507986148</v>
      </c>
    </row>
    <row r="1737" spans="1:21">
      <c r="A1737">
        <v>37</v>
      </c>
      <c r="B1737" t="s">
        <v>155</v>
      </c>
      <c r="C1737" t="s">
        <v>341</v>
      </c>
      <c r="D1737">
        <v>4</v>
      </c>
      <c r="E1737" s="6">
        <v>73195.345000000001</v>
      </c>
      <c r="F1737">
        <v>2010</v>
      </c>
      <c r="G1737" s="6">
        <v>75.069000000000003</v>
      </c>
      <c r="H1737" s="6">
        <v>5.4903473854064941</v>
      </c>
      <c r="I1737" s="7">
        <v>6.3872408866882298</v>
      </c>
      <c r="J1737" s="8">
        <v>9.3748138604035542</v>
      </c>
      <c r="K1737" s="9">
        <v>60.894959073872137</v>
      </c>
      <c r="L1737" s="8">
        <v>38.38035133706083</v>
      </c>
      <c r="M1737" s="8">
        <v>20.460709292381885</v>
      </c>
      <c r="N1737" s="10">
        <v>1.8758074702400931</v>
      </c>
      <c r="O1737" s="10" t="s">
        <v>2769</v>
      </c>
      <c r="P1737" s="14">
        <v>41.626396713919327</v>
      </c>
      <c r="Q1737" s="45">
        <v>2</v>
      </c>
      <c r="R1737" s="7">
        <v>3.5916727049725505</v>
      </c>
      <c r="S1737" s="7"/>
      <c r="T1737" s="7"/>
      <c r="U1737" s="35">
        <v>19790.068596151716</v>
      </c>
    </row>
    <row r="1738" spans="1:21">
      <c r="A1738">
        <v>38</v>
      </c>
      <c r="B1738" t="s">
        <v>52</v>
      </c>
      <c r="C1738" t="s">
        <v>238</v>
      </c>
      <c r="D1738">
        <v>7</v>
      </c>
      <c r="E1738" s="6">
        <v>4368.6819999999998</v>
      </c>
      <c r="F1738">
        <v>2010</v>
      </c>
      <c r="G1738" s="6">
        <v>76.805000000000007</v>
      </c>
      <c r="H1738" s="6">
        <v>5.5955753326416016</v>
      </c>
      <c r="I1738" s="7">
        <v>7.5504260063171396</v>
      </c>
      <c r="J1738" s="8">
        <v>9.4800418076386617</v>
      </c>
      <c r="K1738" s="9">
        <v>63.002503181625848</v>
      </c>
      <c r="L1738" s="8">
        <v>40.487895444814541</v>
      </c>
      <c r="M1738" s="8">
        <v>21.623894412010795</v>
      </c>
      <c r="N1738" s="10">
        <v>1.8723683474113668</v>
      </c>
      <c r="O1738" s="10" t="s">
        <v>2770</v>
      </c>
      <c r="P1738" s="14">
        <v>41.550078491773569</v>
      </c>
      <c r="Q1738" s="45">
        <v>3</v>
      </c>
      <c r="R1738" s="7">
        <v>3.5916727049725505</v>
      </c>
      <c r="S1738" s="7"/>
      <c r="T1738" s="7"/>
      <c r="U1738" s="35">
        <v>24586.103769459663</v>
      </c>
    </row>
    <row r="1739" spans="1:21">
      <c r="A1739">
        <v>39</v>
      </c>
      <c r="B1739" t="s">
        <v>125</v>
      </c>
      <c r="C1739" t="s">
        <v>311</v>
      </c>
      <c r="D1739">
        <v>1</v>
      </c>
      <c r="E1739" s="6">
        <v>5768.6130000000003</v>
      </c>
      <c r="F1739">
        <v>2010</v>
      </c>
      <c r="G1739" s="6">
        <v>71.887</v>
      </c>
      <c r="H1739" s="6">
        <v>5.8411741256713867</v>
      </c>
      <c r="I1739" s="7">
        <v>6.5182700157165501</v>
      </c>
      <c r="J1739" s="8">
        <v>9.7256406006684468</v>
      </c>
      <c r="K1739" s="9">
        <v>60.495996583257941</v>
      </c>
      <c r="L1739" s="8">
        <v>37.981388846446634</v>
      </c>
      <c r="M1739" s="8">
        <v>20.591738421410206</v>
      </c>
      <c r="N1739" s="10">
        <v>1.8444964708251921</v>
      </c>
      <c r="O1739" s="10" t="s">
        <v>2771</v>
      </c>
      <c r="P1739" s="14">
        <v>40.931568431256004</v>
      </c>
      <c r="Q1739" s="45">
        <v>2</v>
      </c>
      <c r="R1739" s="7">
        <v>3.5916727049725505</v>
      </c>
      <c r="S1739" s="7"/>
      <c r="T1739" s="7"/>
      <c r="U1739" s="35">
        <v>11281.255733350814</v>
      </c>
    </row>
    <row r="1740" spans="1:21">
      <c r="A1740">
        <v>40</v>
      </c>
      <c r="B1740" t="s">
        <v>77</v>
      </c>
      <c r="C1740" t="s">
        <v>263</v>
      </c>
      <c r="D1740">
        <v>6</v>
      </c>
      <c r="E1740" s="6">
        <v>1240613.6200000001</v>
      </c>
      <c r="F1740">
        <v>2010</v>
      </c>
      <c r="G1740" s="6">
        <v>66.909000000000006</v>
      </c>
      <c r="H1740" s="6">
        <v>4.9892773628234863</v>
      </c>
      <c r="I1740" s="7">
        <v>1.6933338642120399</v>
      </c>
      <c r="J1740" s="8">
        <v>8.8737438378205464</v>
      </c>
      <c r="K1740" s="9">
        <v>51.374722085529307</v>
      </c>
      <c r="L1740" s="8">
        <v>28.860114348718</v>
      </c>
      <c r="M1740" s="8">
        <v>15.766802269905696</v>
      </c>
      <c r="N1740" s="10">
        <v>1.8304354842962469</v>
      </c>
      <c r="O1740" s="10" t="s">
        <v>2772</v>
      </c>
      <c r="P1740" s="14">
        <v>40.61953843205356</v>
      </c>
      <c r="Q1740" s="45">
        <v>1</v>
      </c>
      <c r="R1740" s="7">
        <v>3.5916727049725505</v>
      </c>
      <c r="S1740" s="7"/>
      <c r="T1740" s="7"/>
      <c r="U1740" s="35">
        <v>4213.3629913514869</v>
      </c>
    </row>
    <row r="1741" spans="1:21">
      <c r="A1741">
        <v>41</v>
      </c>
      <c r="B1741" t="s">
        <v>67</v>
      </c>
      <c r="C1741" t="s">
        <v>253</v>
      </c>
      <c r="D1741">
        <v>3</v>
      </c>
      <c r="E1741" s="6">
        <v>81325.09</v>
      </c>
      <c r="F1741">
        <v>2010</v>
      </c>
      <c r="G1741" s="6">
        <v>80.085999999999999</v>
      </c>
      <c r="H1741" s="6">
        <v>6.7245311737060547</v>
      </c>
      <c r="I1741" s="7">
        <v>13.8703145980835</v>
      </c>
      <c r="J1741" s="8">
        <v>10.608997648703115</v>
      </c>
      <c r="K1741" s="9">
        <v>73.517209613826424</v>
      </c>
      <c r="L1741" s="8">
        <v>51.002601877015117</v>
      </c>
      <c r="M1741" s="8">
        <v>27.943783003777156</v>
      </c>
      <c r="N1741" s="10">
        <v>1.825186012578222</v>
      </c>
      <c r="O1741" s="10" t="s">
        <v>2773</v>
      </c>
      <c r="P1741" s="14">
        <v>40.503046416886868</v>
      </c>
      <c r="Q1741" s="45">
        <v>3</v>
      </c>
      <c r="R1741" s="7">
        <v>3.5916727049725505</v>
      </c>
      <c r="S1741" s="7"/>
      <c r="T1741" s="7"/>
      <c r="U1741" s="35">
        <v>46999.239970989351</v>
      </c>
    </row>
    <row r="1742" spans="1:21">
      <c r="A1742">
        <v>42</v>
      </c>
      <c r="B1742" t="s">
        <v>93</v>
      </c>
      <c r="C1742" t="s">
        <v>279</v>
      </c>
      <c r="D1742">
        <v>4</v>
      </c>
      <c r="E1742" s="6">
        <v>4995.8</v>
      </c>
      <c r="F1742">
        <v>2010</v>
      </c>
      <c r="G1742" s="6">
        <v>78.156000000000006</v>
      </c>
      <c r="H1742" s="6">
        <v>5.0318994522094727</v>
      </c>
      <c r="I1742" s="7">
        <v>6.6732978820800799</v>
      </c>
      <c r="J1742" s="8">
        <v>8.9163659272065328</v>
      </c>
      <c r="K1742" s="9">
        <v>60.298744086573116</v>
      </c>
      <c r="L1742" s="8">
        <v>37.784136349761809</v>
      </c>
      <c r="M1742" s="8">
        <v>20.746766287773738</v>
      </c>
      <c r="N1742" s="10">
        <v>1.8212060533032732</v>
      </c>
      <c r="O1742" s="10" t="s">
        <v>2774</v>
      </c>
      <c r="P1742" s="14">
        <v>40.414726391344452</v>
      </c>
      <c r="Q1742" s="45">
        <v>2</v>
      </c>
      <c r="R1742" s="7">
        <v>3.5916727049725505</v>
      </c>
      <c r="S1742" s="7"/>
      <c r="T1742" s="7"/>
      <c r="U1742" s="35">
        <v>19216.49054303404</v>
      </c>
    </row>
    <row r="1743" spans="1:21">
      <c r="A1743">
        <v>43</v>
      </c>
      <c r="B1743" t="s">
        <v>85</v>
      </c>
      <c r="C1743" t="s">
        <v>271</v>
      </c>
      <c r="D1743">
        <v>8</v>
      </c>
      <c r="E1743" s="6">
        <v>128105.431</v>
      </c>
      <c r="F1743">
        <v>2010</v>
      </c>
      <c r="G1743" s="6">
        <v>82.918999999999997</v>
      </c>
      <c r="H1743" s="6">
        <v>6.0567526817321777</v>
      </c>
      <c r="I1743" s="7">
        <v>12.867062568664601</v>
      </c>
      <c r="J1743" s="8">
        <v>9.9412191567292378</v>
      </c>
      <c r="K1743" s="9">
        <v>71.326639452889651</v>
      </c>
      <c r="L1743" s="8">
        <v>48.812031716078344</v>
      </c>
      <c r="M1743" s="8">
        <v>26.940530974358257</v>
      </c>
      <c r="N1743" s="10">
        <v>1.8118437146816881</v>
      </c>
      <c r="O1743" s="10" t="s">
        <v>2775</v>
      </c>
      <c r="P1743" s="14">
        <v>40.206964972427471</v>
      </c>
      <c r="Q1743" s="45">
        <v>3</v>
      </c>
      <c r="R1743" s="7">
        <v>3.5916727049725505</v>
      </c>
      <c r="S1743" s="7"/>
      <c r="T1743" s="7"/>
      <c r="U1743" s="35">
        <v>38069.956038598262</v>
      </c>
    </row>
    <row r="1744" spans="1:21">
      <c r="A1744">
        <v>44</v>
      </c>
      <c r="B1744" t="s">
        <v>162</v>
      </c>
      <c r="C1744" t="s">
        <v>348</v>
      </c>
      <c r="D1744">
        <v>1</v>
      </c>
      <c r="E1744" s="6">
        <v>3352.6509999999998</v>
      </c>
      <c r="F1744">
        <v>2010</v>
      </c>
      <c r="G1744" s="6">
        <v>76.858000000000004</v>
      </c>
      <c r="H1744" s="6">
        <v>6.0620107650756836</v>
      </c>
      <c r="I1744" s="7">
        <v>10.0413246154785</v>
      </c>
      <c r="J1744" s="8">
        <v>9.9464772400727437</v>
      </c>
      <c r="K1744" s="9">
        <v>66.147956344138962</v>
      </c>
      <c r="L1744" s="8">
        <v>43.633348607327655</v>
      </c>
      <c r="M1744" s="8">
        <v>24.114793021172154</v>
      </c>
      <c r="N1744" s="10">
        <v>1.8094017464308618</v>
      </c>
      <c r="O1744" s="10" t="s">
        <v>2776</v>
      </c>
      <c r="P1744" s="14">
        <v>40.152774795245442</v>
      </c>
      <c r="Q1744" s="45">
        <v>3</v>
      </c>
      <c r="R1744" s="7">
        <v>3.5916727049725505</v>
      </c>
      <c r="S1744" s="7"/>
      <c r="T1744" s="7"/>
      <c r="U1744" s="35">
        <v>19542.557468893723</v>
      </c>
    </row>
    <row r="1745" spans="1:21">
      <c r="A1745">
        <v>45</v>
      </c>
      <c r="B1745" t="s">
        <v>54</v>
      </c>
      <c r="C1745" t="s">
        <v>240</v>
      </c>
      <c r="D1745">
        <v>7</v>
      </c>
      <c r="E1745" s="6">
        <v>10464.749</v>
      </c>
      <c r="F1745">
        <v>2010</v>
      </c>
      <c r="G1745" s="6">
        <v>77.569999999999993</v>
      </c>
      <c r="H1745" s="6">
        <v>6.2496175765991211</v>
      </c>
      <c r="I1745" s="7">
        <v>11.217638015747101</v>
      </c>
      <c r="J1745" s="8">
        <v>10.134084051596181</v>
      </c>
      <c r="K1745" s="9">
        <v>68.019956879408198</v>
      </c>
      <c r="L1745" s="8">
        <v>45.505349142596891</v>
      </c>
      <c r="M1745" s="8">
        <v>25.291106421440759</v>
      </c>
      <c r="N1745" s="10">
        <v>1.799262886499079</v>
      </c>
      <c r="O1745" s="10" t="s">
        <v>2777</v>
      </c>
      <c r="P1745" s="14">
        <v>39.927781445745005</v>
      </c>
      <c r="Q1745" s="45">
        <v>3</v>
      </c>
      <c r="R1745" s="7">
        <v>3.5916727049725505</v>
      </c>
      <c r="S1745" s="7"/>
      <c r="T1745" s="7"/>
      <c r="U1745" s="35">
        <v>38398.5546875</v>
      </c>
    </row>
    <row r="1746" spans="1:21">
      <c r="A1746">
        <v>46</v>
      </c>
      <c r="B1746" t="s">
        <v>129</v>
      </c>
      <c r="C1746" t="s">
        <v>315</v>
      </c>
      <c r="D1746">
        <v>3</v>
      </c>
      <c r="E1746" s="6">
        <v>10588.401</v>
      </c>
      <c r="F1746">
        <v>2010</v>
      </c>
      <c r="G1746" s="6">
        <v>80.034999999999997</v>
      </c>
      <c r="H1746" s="6">
        <v>5.0945258140563965</v>
      </c>
      <c r="I1746" s="7">
        <v>8.0362243652343803</v>
      </c>
      <c r="J1746" s="8">
        <v>8.9789922890534566</v>
      </c>
      <c r="K1746" s="9">
        <v>62.182131767646517</v>
      </c>
      <c r="L1746" s="8">
        <v>39.66752403083521</v>
      </c>
      <c r="M1746" s="8">
        <v>22.109692770928035</v>
      </c>
      <c r="N1746" s="10">
        <v>1.7941237104386141</v>
      </c>
      <c r="O1746" s="10" t="s">
        <v>2778</v>
      </c>
      <c r="P1746" s="14">
        <v>39.813737022279625</v>
      </c>
      <c r="Q1746" s="45">
        <v>3</v>
      </c>
      <c r="R1746" s="7">
        <v>3.5916727049725505</v>
      </c>
      <c r="S1746" s="7"/>
      <c r="T1746" s="7"/>
      <c r="U1746" s="35">
        <v>31798.1538079411</v>
      </c>
    </row>
    <row r="1747" spans="1:21">
      <c r="A1747">
        <v>47</v>
      </c>
      <c r="B1747" t="s">
        <v>140</v>
      </c>
      <c r="C1747" t="s">
        <v>326</v>
      </c>
      <c r="D1747">
        <v>7</v>
      </c>
      <c r="E1747" s="6">
        <v>2057.2869999999998</v>
      </c>
      <c r="F1747">
        <v>2010</v>
      </c>
      <c r="G1747" s="6">
        <v>79.703999999999994</v>
      </c>
      <c r="H1747" s="6">
        <v>6.0825552940368652</v>
      </c>
      <c r="I1747" s="7">
        <v>12.1123390197754</v>
      </c>
      <c r="J1747" s="8">
        <v>9.9670217690339253</v>
      </c>
      <c r="K1747" s="9">
        <v>68.739059059764941</v>
      </c>
      <c r="L1747" s="8">
        <v>46.224451322953634</v>
      </c>
      <c r="M1747" s="8">
        <v>26.185807425469058</v>
      </c>
      <c r="N1747" s="10">
        <v>1.7652482725430274</v>
      </c>
      <c r="O1747" s="10" t="s">
        <v>2779</v>
      </c>
      <c r="P1747" s="14">
        <v>39.172956743813209</v>
      </c>
      <c r="Q1747" s="45">
        <v>3</v>
      </c>
      <c r="R1747" s="7">
        <v>3.5916727049725505</v>
      </c>
      <c r="S1747" s="7"/>
      <c r="T1747" s="7"/>
      <c r="U1747" s="35">
        <v>33350.613593195594</v>
      </c>
    </row>
    <row r="1748" spans="1:21">
      <c r="A1748">
        <v>48</v>
      </c>
      <c r="B1748" t="s">
        <v>32</v>
      </c>
      <c r="C1748" t="s">
        <v>218</v>
      </c>
      <c r="D1748">
        <v>1</v>
      </c>
      <c r="E1748" s="6">
        <v>10223.27</v>
      </c>
      <c r="F1748">
        <v>2010</v>
      </c>
      <c r="G1748" s="6">
        <v>66.162000000000006</v>
      </c>
      <c r="H1748" s="6">
        <v>5.7806200981140137</v>
      </c>
      <c r="I1748" s="7">
        <v>4.5959300994873002</v>
      </c>
      <c r="J1748" s="8">
        <v>9.6650865731110738</v>
      </c>
      <c r="K1748" s="9">
        <v>55.331498533488578</v>
      </c>
      <c r="L1748" s="8">
        <v>32.816890796677271</v>
      </c>
      <c r="M1748" s="8">
        <v>18.669398505180958</v>
      </c>
      <c r="N1748" s="10">
        <v>1.7577904712661327</v>
      </c>
      <c r="O1748" s="10" t="s">
        <v>2780</v>
      </c>
      <c r="P1748" s="14">
        <v>39.007459271662796</v>
      </c>
      <c r="Q1748" s="45">
        <v>2</v>
      </c>
      <c r="R1748" s="7">
        <v>3.5916727049725505</v>
      </c>
      <c r="S1748" s="7"/>
      <c r="T1748" s="7"/>
      <c r="U1748" s="35">
        <v>6499.8181575858125</v>
      </c>
    </row>
    <row r="1749" spans="1:21">
      <c r="A1749">
        <v>49</v>
      </c>
      <c r="B1749" t="s">
        <v>148</v>
      </c>
      <c r="C1749" t="s">
        <v>334</v>
      </c>
      <c r="D1749">
        <v>8</v>
      </c>
      <c r="E1749" s="6">
        <v>23083.082999999999</v>
      </c>
      <c r="F1749">
        <v>2010</v>
      </c>
      <c r="G1749" s="6">
        <v>79.171000000000006</v>
      </c>
      <c r="H1749" s="6">
        <v>6.2285308837890625</v>
      </c>
      <c r="I1749" s="7">
        <v>12.545256614685099</v>
      </c>
      <c r="J1749" s="8">
        <v>10.112997358786123</v>
      </c>
      <c r="K1749" s="9">
        <v>69.279394477671389</v>
      </c>
      <c r="L1749" s="8">
        <v>46.764786740860082</v>
      </c>
      <c r="M1749" s="8">
        <v>26.618725020378754</v>
      </c>
      <c r="N1749" s="10">
        <v>1.7568379666966736</v>
      </c>
      <c r="O1749" s="10" t="s">
        <v>2781</v>
      </c>
      <c r="P1749" s="14">
        <v>38.986322063442245</v>
      </c>
      <c r="Q1749" s="45">
        <v>3</v>
      </c>
      <c r="R1749" s="7">
        <v>3.5916727049725505</v>
      </c>
      <c r="S1749" s="7"/>
      <c r="T1749" s="7"/>
      <c r="U1749" s="35" t="s">
        <v>693</v>
      </c>
    </row>
    <row r="1750" spans="1:21">
      <c r="A1750">
        <v>50</v>
      </c>
      <c r="B1750" t="s">
        <v>69</v>
      </c>
      <c r="C1750" t="s">
        <v>255</v>
      </c>
      <c r="D1750">
        <v>3</v>
      </c>
      <c r="E1750" s="6">
        <v>11033.782999999999</v>
      </c>
      <c r="F1750">
        <v>2010</v>
      </c>
      <c r="G1750" s="6">
        <v>80.510000000000005</v>
      </c>
      <c r="H1750" s="6">
        <v>5.8395586013793945</v>
      </c>
      <c r="I1750" s="7">
        <v>11.720405578613301</v>
      </c>
      <c r="J1750" s="8">
        <v>9.7240250763764546</v>
      </c>
      <c r="K1750" s="9">
        <v>67.741366890666995</v>
      </c>
      <c r="L1750" s="8">
        <v>45.226759153855689</v>
      </c>
      <c r="M1750" s="8">
        <v>25.793873984306956</v>
      </c>
      <c r="N1750" s="10">
        <v>1.7533914906063253</v>
      </c>
      <c r="O1750" s="10" t="s">
        <v>2782</v>
      </c>
      <c r="P1750" s="14">
        <v>38.909840663683504</v>
      </c>
      <c r="Q1750" s="45">
        <v>3</v>
      </c>
      <c r="R1750" s="7">
        <v>3.5916727049725505</v>
      </c>
      <c r="S1750" s="7"/>
      <c r="T1750" s="7"/>
      <c r="U1750" s="35">
        <v>33693.211476596349</v>
      </c>
    </row>
    <row r="1751" spans="1:21">
      <c r="A1751">
        <v>51</v>
      </c>
      <c r="B1751" t="s">
        <v>144</v>
      </c>
      <c r="C1751" t="s">
        <v>330</v>
      </c>
      <c r="D1751">
        <v>6</v>
      </c>
      <c r="E1751" s="6">
        <v>20668.557000000001</v>
      </c>
      <c r="F1751">
        <v>2010</v>
      </c>
      <c r="G1751" s="6">
        <v>73.215000000000003</v>
      </c>
      <c r="H1751" s="6">
        <v>3.9769051074981689</v>
      </c>
      <c r="I1751" s="7">
        <v>1.5410009622573899</v>
      </c>
      <c r="J1751" s="8">
        <v>7.861371582495229</v>
      </c>
      <c r="K1751" s="9">
        <v>49.803108457678718</v>
      </c>
      <c r="L1751" s="8">
        <v>27.288500720867411</v>
      </c>
      <c r="M1751" s="8">
        <v>15.614469367951047</v>
      </c>
      <c r="N1751" s="10">
        <v>1.7476418876505342</v>
      </c>
      <c r="O1751" s="10" t="s">
        <v>2783</v>
      </c>
      <c r="P1751" s="14">
        <v>38.782250142064214</v>
      </c>
      <c r="Q1751" s="45">
        <v>1</v>
      </c>
      <c r="R1751" s="7">
        <v>3.5916727049725505</v>
      </c>
      <c r="S1751" s="7"/>
      <c r="T1751" s="7"/>
      <c r="U1751" s="35">
        <v>9254.8515138504572</v>
      </c>
    </row>
    <row r="1752" spans="1:21">
      <c r="A1752">
        <v>52</v>
      </c>
      <c r="B1752" t="s">
        <v>56</v>
      </c>
      <c r="C1752" t="s">
        <v>242</v>
      </c>
      <c r="D1752">
        <v>1</v>
      </c>
      <c r="E1752" s="6">
        <v>9775.7549999999992</v>
      </c>
      <c r="F1752">
        <v>2010</v>
      </c>
      <c r="G1752" s="6">
        <v>72.093000000000004</v>
      </c>
      <c r="H1752" s="6">
        <v>4.7350211143493652</v>
      </c>
      <c r="I1752" s="7">
        <v>3.87311458587646</v>
      </c>
      <c r="J1752" s="8">
        <v>8.6194875893464253</v>
      </c>
      <c r="K1752" s="9">
        <v>53.769080002731528</v>
      </c>
      <c r="L1752" s="8">
        <v>31.254472265920221</v>
      </c>
      <c r="M1752" s="8">
        <v>17.946582991570118</v>
      </c>
      <c r="N1752" s="10">
        <v>1.7415277482404921</v>
      </c>
      <c r="O1752" s="10" t="s">
        <v>2784</v>
      </c>
      <c r="P1752" s="14">
        <v>38.646570123360569</v>
      </c>
      <c r="Q1752" s="45">
        <v>2</v>
      </c>
      <c r="R1752" s="7">
        <v>3.5916727049725505</v>
      </c>
      <c r="S1752" s="7"/>
      <c r="T1752" s="7"/>
      <c r="U1752" s="35">
        <v>12677.017563764161</v>
      </c>
    </row>
    <row r="1753" spans="1:21">
      <c r="A1753">
        <v>53</v>
      </c>
      <c r="B1753" t="s">
        <v>63</v>
      </c>
      <c r="C1753" t="s">
        <v>249</v>
      </c>
      <c r="D1753">
        <v>3</v>
      </c>
      <c r="E1753" s="6">
        <v>5363.2709999999997</v>
      </c>
      <c r="F1753">
        <v>2010</v>
      </c>
      <c r="G1753" s="6">
        <v>80.012</v>
      </c>
      <c r="H1753" s="6">
        <v>7.3932642936706543</v>
      </c>
      <c r="I1753" s="7">
        <v>18.017229080200199</v>
      </c>
      <c r="J1753" s="8">
        <v>11.277730768667714</v>
      </c>
      <c r="K1753" s="9">
        <v>78.079119595084947</v>
      </c>
      <c r="L1753" s="8">
        <v>55.56451185827364</v>
      </c>
      <c r="M1753" s="8">
        <v>32.090697485893855</v>
      </c>
      <c r="N1753" s="10">
        <v>1.7314834581796859</v>
      </c>
      <c r="O1753" s="10" t="s">
        <v>2785</v>
      </c>
      <c r="P1753" s="14">
        <v>38.42367539167082</v>
      </c>
      <c r="Q1753" s="45">
        <v>3</v>
      </c>
      <c r="R1753" s="7">
        <v>3.5916727049725505</v>
      </c>
      <c r="S1753" s="7"/>
      <c r="T1753" s="7"/>
      <c r="U1753" s="35">
        <v>45874.661302139917</v>
      </c>
    </row>
    <row r="1754" spans="1:21">
      <c r="A1754">
        <v>54</v>
      </c>
      <c r="B1754" t="s">
        <v>22</v>
      </c>
      <c r="C1754" t="s">
        <v>208</v>
      </c>
      <c r="D1754">
        <v>7</v>
      </c>
      <c r="E1754" s="6">
        <v>2946.2930000000001</v>
      </c>
      <c r="F1754">
        <v>2010</v>
      </c>
      <c r="G1754" s="6">
        <v>73.16</v>
      </c>
      <c r="H1754" s="6">
        <v>4.3678112030029297</v>
      </c>
      <c r="I1754" s="7">
        <v>3.1210200786590598</v>
      </c>
      <c r="J1754" s="8">
        <v>8.2522776779999898</v>
      </c>
      <c r="K1754" s="9">
        <v>52.240291138318128</v>
      </c>
      <c r="L1754" s="8">
        <v>29.725683401506821</v>
      </c>
      <c r="M1754" s="8">
        <v>17.194488484352718</v>
      </c>
      <c r="N1754" s="10">
        <v>1.7287913757107523</v>
      </c>
      <c r="O1754" s="10" t="s">
        <v>2786</v>
      </c>
      <c r="P1754" s="14">
        <v>38.363934882787952</v>
      </c>
      <c r="Q1754" s="45">
        <v>1</v>
      </c>
      <c r="R1754" s="7">
        <v>3.5916727049725505</v>
      </c>
      <c r="S1754" s="7"/>
      <c r="T1754" s="7"/>
      <c r="U1754" s="35">
        <v>9068.7876513900628</v>
      </c>
    </row>
    <row r="1755" spans="1:21">
      <c r="A1755">
        <v>55</v>
      </c>
      <c r="B1755" t="s">
        <v>128</v>
      </c>
      <c r="C1755" t="s">
        <v>314</v>
      </c>
      <c r="D1755">
        <v>7</v>
      </c>
      <c r="E1755" s="6">
        <v>38597.353000000003</v>
      </c>
      <c r="F1755">
        <v>2010</v>
      </c>
      <c r="G1755" s="6">
        <v>76.316999999999993</v>
      </c>
      <c r="H1755" s="6">
        <v>5.8870296478271484</v>
      </c>
      <c r="I1755" s="7">
        <v>10.2459506988525</v>
      </c>
      <c r="J1755" s="8">
        <v>9.7714961228242085</v>
      </c>
      <c r="K1755" s="9">
        <v>64.526842304583738</v>
      </c>
      <c r="L1755" s="8">
        <v>42.012234567772431</v>
      </c>
      <c r="M1755" s="8">
        <v>24.319419104546157</v>
      </c>
      <c r="N1755" s="10">
        <v>1.7275180129577545</v>
      </c>
      <c r="O1755" s="10" t="s">
        <v>2787</v>
      </c>
      <c r="P1755" s="14">
        <v>38.335677450211342</v>
      </c>
      <c r="Q1755" s="45">
        <v>3</v>
      </c>
      <c r="R1755" s="7">
        <v>3.5916727049725505</v>
      </c>
      <c r="S1755" s="7"/>
      <c r="T1755" s="7"/>
      <c r="U1755" s="35">
        <v>23692.909228766843</v>
      </c>
    </row>
    <row r="1756" spans="1:21">
      <c r="A1756">
        <v>56</v>
      </c>
      <c r="B1756" t="s">
        <v>28</v>
      </c>
      <c r="C1756" t="s">
        <v>214</v>
      </c>
      <c r="D1756">
        <v>7</v>
      </c>
      <c r="E1756" s="6">
        <v>9731.4269999999997</v>
      </c>
      <c r="F1756">
        <v>2010</v>
      </c>
      <c r="G1756" s="6">
        <v>71.122</v>
      </c>
      <c r="H1756" s="6">
        <v>5.5259232521057129</v>
      </c>
      <c r="I1756" s="7">
        <v>6.4508991241455096</v>
      </c>
      <c r="J1756" s="8">
        <v>9.410389727102773</v>
      </c>
      <c r="K1756" s="9">
        <v>57.912142140035577</v>
      </c>
      <c r="L1756" s="8">
        <v>35.39753440322427</v>
      </c>
      <c r="M1756" s="8">
        <v>20.524367529839168</v>
      </c>
      <c r="N1756" s="10">
        <v>1.7246589621707895</v>
      </c>
      <c r="O1756" s="10" t="s">
        <v>2788</v>
      </c>
      <c r="P1756" s="14">
        <v>38.272231715949388</v>
      </c>
      <c r="Q1756" s="45">
        <v>2</v>
      </c>
      <c r="R1756" s="7">
        <v>3.5916727049725505</v>
      </c>
      <c r="S1756" s="7"/>
      <c r="T1756" s="7"/>
      <c r="U1756" s="35">
        <v>17300.702649457213</v>
      </c>
    </row>
    <row r="1757" spans="1:21">
      <c r="A1757">
        <v>57</v>
      </c>
      <c r="B1757" t="s">
        <v>90</v>
      </c>
      <c r="C1757" t="s">
        <v>276</v>
      </c>
      <c r="D1757">
        <v>7</v>
      </c>
      <c r="E1757" s="6">
        <v>5483.7740000000003</v>
      </c>
      <c r="F1757">
        <v>2010</v>
      </c>
      <c r="G1757" s="6">
        <v>68.254000000000005</v>
      </c>
      <c r="H1757" s="6">
        <v>4.9964108467102051</v>
      </c>
      <c r="I1757" s="7">
        <v>3.3142852783203098</v>
      </c>
      <c r="J1757" s="8">
        <v>8.8808773217072652</v>
      </c>
      <c r="K1757" s="9">
        <v>52.449582776310429</v>
      </c>
      <c r="L1757" s="8">
        <v>29.934975039499122</v>
      </c>
      <c r="M1757" s="8">
        <v>17.387753684013965</v>
      </c>
      <c r="N1757" s="10">
        <v>1.7216125546464855</v>
      </c>
      <c r="O1757" s="10" t="s">
        <v>2789</v>
      </c>
      <c r="P1757" s="14">
        <v>38.204628313057128</v>
      </c>
      <c r="Q1757" s="45">
        <v>1</v>
      </c>
      <c r="R1757" s="7">
        <v>3.5916727049725505</v>
      </c>
      <c r="S1757" s="7"/>
      <c r="T1757" s="7"/>
      <c r="U1757" s="35">
        <v>4141.0772055994821</v>
      </c>
    </row>
    <row r="1758" spans="1:21">
      <c r="A1758">
        <v>58</v>
      </c>
      <c r="B1758" t="s">
        <v>101</v>
      </c>
      <c r="C1758" t="s">
        <v>287</v>
      </c>
      <c r="D1758">
        <v>8</v>
      </c>
      <c r="E1758" s="6">
        <v>28717.731</v>
      </c>
      <c r="F1758">
        <v>2010</v>
      </c>
      <c r="G1758" s="6">
        <v>74.441999999999993</v>
      </c>
      <c r="H1758" s="6">
        <v>5.5802817344665527</v>
      </c>
      <c r="I1758" s="7">
        <v>8.6156673431396502</v>
      </c>
      <c r="J1758" s="8">
        <v>9.4647482094636128</v>
      </c>
      <c r="K1758" s="9">
        <v>60.965642684573517</v>
      </c>
      <c r="L1758" s="8">
        <v>38.45103494776221</v>
      </c>
      <c r="M1758" s="8">
        <v>22.689135748833309</v>
      </c>
      <c r="N1758" s="10">
        <v>1.6946892721438007</v>
      </c>
      <c r="O1758" s="10" t="s">
        <v>2790</v>
      </c>
      <c r="P1758" s="14">
        <v>37.607168682429773</v>
      </c>
      <c r="Q1758" s="45">
        <v>3</v>
      </c>
      <c r="R1758" s="7">
        <v>3.5916727049725505</v>
      </c>
      <c r="S1758" s="7"/>
      <c r="T1758" s="7"/>
      <c r="U1758" s="35">
        <v>20171.878163997328</v>
      </c>
    </row>
    <row r="1759" spans="1:21">
      <c r="A1759">
        <v>59</v>
      </c>
      <c r="B1759" t="s">
        <v>53</v>
      </c>
      <c r="C1759" t="s">
        <v>239</v>
      </c>
      <c r="D1759">
        <v>3</v>
      </c>
      <c r="E1759" s="6">
        <v>1129.6859999999999</v>
      </c>
      <c r="F1759">
        <v>2010</v>
      </c>
      <c r="G1759" s="6">
        <v>79.665000000000006</v>
      </c>
      <c r="H1759" s="6">
        <v>6.3865461349487305</v>
      </c>
      <c r="I1759" s="7">
        <v>14.604642868041999</v>
      </c>
      <c r="J1759" s="8">
        <v>10.271012609945791</v>
      </c>
      <c r="K1759" s="9">
        <v>70.800916855039375</v>
      </c>
      <c r="L1759" s="8">
        <v>48.286309118228068</v>
      </c>
      <c r="M1759" s="8">
        <v>28.678111273735656</v>
      </c>
      <c r="N1759" s="10">
        <v>1.6837339341259281</v>
      </c>
      <c r="O1759" s="10" t="s">
        <v>2791</v>
      </c>
      <c r="P1759" s="14">
        <v>37.364056714009749</v>
      </c>
      <c r="Q1759" s="45">
        <v>3</v>
      </c>
      <c r="R1759" s="7">
        <v>3.5916727049725505</v>
      </c>
      <c r="S1759" s="7"/>
      <c r="T1759" s="7"/>
      <c r="U1759" s="35">
        <v>38398.5546875</v>
      </c>
    </row>
    <row r="1760" spans="1:21">
      <c r="A1760">
        <v>60</v>
      </c>
      <c r="B1760" t="s">
        <v>139</v>
      </c>
      <c r="C1760" t="s">
        <v>325</v>
      </c>
      <c r="D1760">
        <v>7</v>
      </c>
      <c r="E1760" s="6">
        <v>5396.424</v>
      </c>
      <c r="F1760">
        <v>2010</v>
      </c>
      <c r="G1760" s="6">
        <v>75.495000000000005</v>
      </c>
      <c r="H1760" s="6">
        <v>6.0522232055664063</v>
      </c>
      <c r="I1760" s="7">
        <v>11.1103677749634</v>
      </c>
      <c r="J1760" s="8">
        <v>9.9366896805634664</v>
      </c>
      <c r="K1760" s="9">
        <v>64.91095152431204</v>
      </c>
      <c r="L1760" s="8">
        <v>42.396343787500733</v>
      </c>
      <c r="M1760" s="8">
        <v>25.183836180657057</v>
      </c>
      <c r="N1760" s="10">
        <v>1.6834744112600322</v>
      </c>
      <c r="O1760" s="10" t="s">
        <v>2792</v>
      </c>
      <c r="P1760" s="14">
        <v>37.35829759323456</v>
      </c>
      <c r="Q1760" s="45">
        <v>3</v>
      </c>
      <c r="R1760" s="7">
        <v>3.5916727049725505</v>
      </c>
      <c r="S1760" s="7"/>
      <c r="T1760" s="7"/>
      <c r="U1760" s="35">
        <v>25630.425112243502</v>
      </c>
    </row>
    <row r="1761" spans="1:21">
      <c r="A1761">
        <v>61</v>
      </c>
      <c r="B1761" t="s">
        <v>149</v>
      </c>
      <c r="C1761" t="s">
        <v>335</v>
      </c>
      <c r="D1761">
        <v>7</v>
      </c>
      <c r="E1761" s="6">
        <v>7621.7790000000005</v>
      </c>
      <c r="F1761">
        <v>2010</v>
      </c>
      <c r="G1761" s="6">
        <v>67.742000000000004</v>
      </c>
      <c r="H1761" s="6">
        <v>4.3806362152099609</v>
      </c>
      <c r="I1761" s="7">
        <v>1.36896860599518</v>
      </c>
      <c r="J1761" s="8">
        <v>8.265102690207021</v>
      </c>
      <c r="K1761" s="9">
        <v>48.44671419707646</v>
      </c>
      <c r="L1761" s="8">
        <v>25.932106460265153</v>
      </c>
      <c r="M1761" s="8">
        <v>15.442437011688837</v>
      </c>
      <c r="N1761" s="10">
        <v>1.6792755211263855</v>
      </c>
      <c r="O1761" s="10" t="s">
        <v>2793</v>
      </c>
      <c r="P1761" s="14">
        <v>37.265119231790585</v>
      </c>
      <c r="Q1761" s="45">
        <v>1</v>
      </c>
      <c r="R1761" s="7">
        <v>3.5916727049725505</v>
      </c>
      <c r="S1761" s="7"/>
      <c r="T1761" s="7"/>
      <c r="U1761" s="35">
        <v>2359.9962906818296</v>
      </c>
    </row>
    <row r="1762" spans="1:21">
      <c r="A1762">
        <v>62</v>
      </c>
      <c r="B1762" t="s">
        <v>131</v>
      </c>
      <c r="C1762" t="s">
        <v>317</v>
      </c>
      <c r="D1762">
        <v>7</v>
      </c>
      <c r="E1762" s="6">
        <v>20335.210999999999</v>
      </c>
      <c r="F1762">
        <v>2010</v>
      </c>
      <c r="G1762" s="6">
        <v>73.995999999999995</v>
      </c>
      <c r="H1762" s="6">
        <v>4.9091658592224121</v>
      </c>
      <c r="I1762" s="7">
        <v>6.1515035629272496</v>
      </c>
      <c r="J1762" s="8">
        <v>8.7936323342194722</v>
      </c>
      <c r="K1762" s="9">
        <v>56.303398022434095</v>
      </c>
      <c r="L1762" s="8">
        <v>33.788790285622788</v>
      </c>
      <c r="M1762" s="8">
        <v>20.224971968620906</v>
      </c>
      <c r="N1762" s="10">
        <v>1.6706470762009549</v>
      </c>
      <c r="O1762" s="10" t="s">
        <v>2794</v>
      </c>
      <c r="P1762" s="14">
        <v>37.073643786048706</v>
      </c>
      <c r="Q1762" s="45">
        <v>2</v>
      </c>
      <c r="R1762" s="7">
        <v>3.5916727049725505</v>
      </c>
      <c r="S1762" s="7"/>
      <c r="T1762" s="7"/>
      <c r="U1762" s="35">
        <v>20415.54202256104</v>
      </c>
    </row>
    <row r="1763" spans="1:21">
      <c r="A1763">
        <v>63</v>
      </c>
      <c r="B1763" t="s">
        <v>58</v>
      </c>
      <c r="C1763" t="s">
        <v>244</v>
      </c>
      <c r="D1763">
        <v>4</v>
      </c>
      <c r="E1763" s="6">
        <v>87252.413</v>
      </c>
      <c r="F1763">
        <v>2010</v>
      </c>
      <c r="G1763" s="6">
        <v>69.664000000000001</v>
      </c>
      <c r="H1763" s="6">
        <v>4.6689162254333496</v>
      </c>
      <c r="I1763" s="7">
        <v>3.3188672065734899</v>
      </c>
      <c r="J1763" s="8">
        <v>8.5533827004304097</v>
      </c>
      <c r="K1763" s="9">
        <v>51.558986302225357</v>
      </c>
      <c r="L1763" s="8">
        <v>29.04437856541405</v>
      </c>
      <c r="M1763" s="8">
        <v>17.392335612267146</v>
      </c>
      <c r="N1763" s="10">
        <v>1.6699527431455781</v>
      </c>
      <c r="O1763" s="10" t="s">
        <v>2795</v>
      </c>
      <c r="P1763" s="14">
        <v>37.058235710500838</v>
      </c>
      <c r="Q1763" s="45">
        <v>1</v>
      </c>
      <c r="R1763" s="7">
        <v>3.5916727049725505</v>
      </c>
      <c r="S1763" s="7"/>
      <c r="T1763" s="7"/>
      <c r="U1763" s="35">
        <v>10333.275566243707</v>
      </c>
    </row>
    <row r="1764" spans="1:21">
      <c r="A1764">
        <v>64</v>
      </c>
      <c r="B1764" t="s">
        <v>33</v>
      </c>
      <c r="C1764" t="s">
        <v>219</v>
      </c>
      <c r="D1764">
        <v>7</v>
      </c>
      <c r="E1764" s="6">
        <v>3811.0880000000002</v>
      </c>
      <c r="F1764">
        <v>2010</v>
      </c>
      <c r="G1764" s="6">
        <v>77.072999999999993</v>
      </c>
      <c r="H1764" s="6">
        <v>4.6685175895690918</v>
      </c>
      <c r="I1764" s="7">
        <v>6.7273650169372603</v>
      </c>
      <c r="J1764" s="8">
        <v>8.5529840645661519</v>
      </c>
      <c r="K1764" s="9">
        <v>57.039798884877321</v>
      </c>
      <c r="L1764" s="8">
        <v>34.525191148066014</v>
      </c>
      <c r="M1764" s="8">
        <v>20.800833422630916</v>
      </c>
      <c r="N1764" s="10">
        <v>1.6597984535803867</v>
      </c>
      <c r="O1764" s="10" t="s">
        <v>2796</v>
      </c>
      <c r="P1764" s="14">
        <v>36.832899959100637</v>
      </c>
      <c r="Q1764" s="45">
        <v>2</v>
      </c>
      <c r="R1764" s="7">
        <v>3.5916727049725505</v>
      </c>
      <c r="S1764" s="7"/>
      <c r="T1764" s="7"/>
      <c r="U1764" s="35">
        <v>10636.06768001964</v>
      </c>
    </row>
    <row r="1765" spans="1:21">
      <c r="A1765">
        <v>65</v>
      </c>
      <c r="B1765" t="s">
        <v>41</v>
      </c>
      <c r="C1765" t="s">
        <v>227</v>
      </c>
      <c r="D1765">
        <v>2</v>
      </c>
      <c r="E1765" s="6">
        <v>33963.411999999997</v>
      </c>
      <c r="F1765">
        <v>2010</v>
      </c>
      <c r="G1765" s="6">
        <v>81.346999999999994</v>
      </c>
      <c r="H1765" s="6">
        <v>7.6503462791442871</v>
      </c>
      <c r="I1765" s="7">
        <v>21.409133911132798</v>
      </c>
      <c r="J1765" s="8">
        <v>11.534812754141347</v>
      </c>
      <c r="K1765" s="9">
        <v>81.19142223136582</v>
      </c>
      <c r="L1765" s="8">
        <v>58.676814494554513</v>
      </c>
      <c r="M1765" s="8">
        <v>35.482602316826458</v>
      </c>
      <c r="N1765" s="10">
        <v>1.6536784413562857</v>
      </c>
      <c r="O1765" s="10" t="s">
        <v>2797</v>
      </c>
      <c r="P1765" s="14">
        <v>36.697089615674585</v>
      </c>
      <c r="Q1765" s="45">
        <v>3</v>
      </c>
      <c r="R1765" s="7">
        <v>3.5916727049725505</v>
      </c>
      <c r="S1765" s="7"/>
      <c r="T1765" s="7"/>
      <c r="U1765" s="35">
        <v>44862.419495829279</v>
      </c>
    </row>
    <row r="1766" spans="1:21">
      <c r="A1766">
        <v>66</v>
      </c>
      <c r="B1766" s="12" t="s">
        <v>142</v>
      </c>
      <c r="C1766" t="s">
        <v>328</v>
      </c>
      <c r="D1766">
        <v>8</v>
      </c>
      <c r="E1766" s="6">
        <v>48813.042000000001</v>
      </c>
      <c r="F1766">
        <v>2010</v>
      </c>
      <c r="G1766" s="6">
        <v>80.763000000000005</v>
      </c>
      <c r="H1766" s="6">
        <v>6.1160244941711426</v>
      </c>
      <c r="I1766" s="7">
        <v>14.598492622375501</v>
      </c>
      <c r="J1766" s="8">
        <v>10.000490969168203</v>
      </c>
      <c r="K1766" s="9">
        <v>69.886263862302329</v>
      </c>
      <c r="L1766" s="8">
        <v>47.371656125491022</v>
      </c>
      <c r="M1766" s="8">
        <v>28.671961028069155</v>
      </c>
      <c r="N1766" s="10">
        <v>1.6521944933977595</v>
      </c>
      <c r="O1766" s="10" t="s">
        <v>2798</v>
      </c>
      <c r="P1766" s="14">
        <v>36.664159047157057</v>
      </c>
      <c r="Q1766" s="45">
        <v>3</v>
      </c>
      <c r="R1766" s="7">
        <v>3.5916727049725505</v>
      </c>
      <c r="S1766" s="7"/>
      <c r="T1766" s="7"/>
      <c r="U1766" s="35">
        <v>34394.490489055082</v>
      </c>
    </row>
    <row r="1767" spans="1:21">
      <c r="A1767">
        <v>67</v>
      </c>
      <c r="B1767" t="s">
        <v>110</v>
      </c>
      <c r="C1767" t="s">
        <v>296</v>
      </c>
      <c r="D1767">
        <v>4</v>
      </c>
      <c r="E1767" s="6">
        <v>32464.865000000002</v>
      </c>
      <c r="F1767">
        <v>2010</v>
      </c>
      <c r="G1767" s="6">
        <v>70.828999999999994</v>
      </c>
      <c r="H1767" s="6">
        <v>4.3832473754882813</v>
      </c>
      <c r="I1767" s="7">
        <v>3.0289058685302699</v>
      </c>
      <c r="J1767" s="8">
        <v>8.2677138504853414</v>
      </c>
      <c r="K1767" s="9">
        <v>50.670431908147549</v>
      </c>
      <c r="L1767" s="8">
        <v>28.155824171336242</v>
      </c>
      <c r="M1767" s="8">
        <v>17.102374274223926</v>
      </c>
      <c r="N1767" s="10">
        <v>1.6463108408153406</v>
      </c>
      <c r="O1767" s="10" t="s">
        <v>2799</v>
      </c>
      <c r="P1767" s="14">
        <v>36.533593805036929</v>
      </c>
      <c r="Q1767" s="45">
        <v>1</v>
      </c>
      <c r="R1767" s="7">
        <v>3.5916727049725505</v>
      </c>
      <c r="S1767" s="7"/>
      <c r="T1767" s="7"/>
      <c r="U1767" s="35">
        <v>6775.94580078125</v>
      </c>
    </row>
    <row r="1768" spans="1:21">
      <c r="A1768">
        <v>68</v>
      </c>
      <c r="B1768" t="s">
        <v>114</v>
      </c>
      <c r="C1768" t="s">
        <v>300</v>
      </c>
      <c r="D1768">
        <v>6</v>
      </c>
      <c r="E1768" s="6">
        <v>27161.566999999999</v>
      </c>
      <c r="F1768">
        <v>2010</v>
      </c>
      <c r="G1768" s="6">
        <v>66.813999999999993</v>
      </c>
      <c r="H1768" s="6">
        <v>4.349675178527832</v>
      </c>
      <c r="I1768" s="7">
        <v>1.2068517208099401</v>
      </c>
      <c r="J1768" s="8">
        <v>8.2341416535248921</v>
      </c>
      <c r="K1768" s="9">
        <v>47.604045932509315</v>
      </c>
      <c r="L1768" s="8">
        <v>25.089438195698008</v>
      </c>
      <c r="M1768" s="8">
        <v>15.280320126503597</v>
      </c>
      <c r="N1768" s="10">
        <v>1.6419445396422403</v>
      </c>
      <c r="O1768" s="10" t="s">
        <v>2800</v>
      </c>
      <c r="P1768" s="14">
        <v>36.436700393699432</v>
      </c>
      <c r="Q1768" s="45">
        <v>1</v>
      </c>
      <c r="R1768" s="7">
        <v>3.5916727049725505</v>
      </c>
      <c r="S1768" s="7"/>
      <c r="T1768" s="7"/>
      <c r="U1768" s="35">
        <v>2682.6986976264402</v>
      </c>
    </row>
    <row r="1769" spans="1:21">
      <c r="A1769">
        <v>69</v>
      </c>
      <c r="B1769" t="s">
        <v>167</v>
      </c>
      <c r="C1769" t="s">
        <v>353</v>
      </c>
      <c r="D1769">
        <v>4</v>
      </c>
      <c r="E1769" s="6">
        <v>24743.946</v>
      </c>
      <c r="F1769">
        <v>2010</v>
      </c>
      <c r="G1769" s="6">
        <v>67.28</v>
      </c>
      <c r="H1769" s="6">
        <v>4.3503127098083496</v>
      </c>
      <c r="I1769" s="7">
        <v>1.41390764713287</v>
      </c>
      <c r="J1769" s="8">
        <v>8.2347791848054097</v>
      </c>
      <c r="K1769" s="9">
        <v>47.939775919105564</v>
      </c>
      <c r="L1769" s="8">
        <v>25.425168182294257</v>
      </c>
      <c r="M1769" s="8">
        <v>15.487376052826527</v>
      </c>
      <c r="N1769" s="10">
        <v>1.6416704866964233</v>
      </c>
      <c r="O1769" s="10" t="s">
        <v>2801</v>
      </c>
      <c r="P1769" s="14">
        <v>36.430618833185264</v>
      </c>
      <c r="Q1769" s="45">
        <v>1</v>
      </c>
      <c r="R1769" s="7">
        <v>3.5916727049725505</v>
      </c>
      <c r="S1769" s="7"/>
      <c r="T1769" s="7"/>
      <c r="U1769" s="35" t="s">
        <v>693</v>
      </c>
    </row>
    <row r="1770" spans="1:21">
      <c r="A1770">
        <v>70</v>
      </c>
      <c r="B1770" t="s">
        <v>45</v>
      </c>
      <c r="C1770" t="s">
        <v>231</v>
      </c>
      <c r="D1770">
        <v>8</v>
      </c>
      <c r="E1770" s="6">
        <v>1348191.368</v>
      </c>
      <c r="F1770">
        <v>2010</v>
      </c>
      <c r="G1770" s="6">
        <v>75.599000000000004</v>
      </c>
      <c r="H1770" s="6">
        <v>4.6527366638183594</v>
      </c>
      <c r="I1770" s="7">
        <v>6.5474658012390101</v>
      </c>
      <c r="J1770" s="8">
        <v>8.5372031388154195</v>
      </c>
      <c r="K1770" s="9">
        <v>55.84569820868996</v>
      </c>
      <c r="L1770" s="8">
        <v>33.331090471878653</v>
      </c>
      <c r="M1770" s="8">
        <v>20.620934206932667</v>
      </c>
      <c r="N1770" s="10">
        <v>1.6163715056456021</v>
      </c>
      <c r="O1770" s="10" t="s">
        <v>2802</v>
      </c>
      <c r="P1770" s="14">
        <v>35.869204381869203</v>
      </c>
      <c r="Q1770" s="45">
        <v>2</v>
      </c>
      <c r="R1770" s="7">
        <v>3.5916727049725505</v>
      </c>
      <c r="S1770" s="7"/>
      <c r="T1770" s="7"/>
      <c r="U1770" s="35">
        <v>8884.5880312260542</v>
      </c>
    </row>
    <row r="1771" spans="1:21">
      <c r="A1771">
        <v>71</v>
      </c>
      <c r="B1771" t="s">
        <v>109</v>
      </c>
      <c r="C1771" t="s">
        <v>295</v>
      </c>
      <c r="D1771">
        <v>7</v>
      </c>
      <c r="E1771" s="6">
        <v>631.04399999999998</v>
      </c>
      <c r="F1771">
        <v>2010</v>
      </c>
      <c r="G1771" s="6">
        <v>76.138999999999996</v>
      </c>
      <c r="H1771" s="6">
        <v>5.4550304412841797</v>
      </c>
      <c r="I1771" s="7">
        <v>10.1740074157715</v>
      </c>
      <c r="J1771" s="8">
        <v>9.3394969162812398</v>
      </c>
      <c r="K1771" s="9">
        <v>61.530254362383424</v>
      </c>
      <c r="L1771" s="8">
        <v>39.015646625572117</v>
      </c>
      <c r="M1771" s="8">
        <v>24.247475821465159</v>
      </c>
      <c r="N1771" s="10">
        <v>1.6090601311594417</v>
      </c>
      <c r="O1771" s="10" t="s">
        <v>2803</v>
      </c>
      <c r="P1771" s="14">
        <v>35.706956294198463</v>
      </c>
      <c r="Q1771" s="45">
        <v>3</v>
      </c>
      <c r="R1771" s="7">
        <v>3.5916727049725505</v>
      </c>
      <c r="S1771" s="7"/>
      <c r="T1771" s="7"/>
      <c r="U1771" s="35">
        <v>16764.364720624639</v>
      </c>
    </row>
    <row r="1772" spans="1:21">
      <c r="A1772">
        <v>72</v>
      </c>
      <c r="B1772" t="s">
        <v>103</v>
      </c>
      <c r="C1772" t="s">
        <v>289</v>
      </c>
      <c r="D1772">
        <v>3</v>
      </c>
      <c r="E1772" s="6">
        <v>418.755</v>
      </c>
      <c r="F1772">
        <v>2010</v>
      </c>
      <c r="G1772" s="6">
        <v>81.813000000000002</v>
      </c>
      <c r="H1772" s="6">
        <v>5.7738747596740723</v>
      </c>
      <c r="I1772" s="7">
        <v>14.508485794067401</v>
      </c>
      <c r="J1772" s="8">
        <v>9.6583412346711324</v>
      </c>
      <c r="K1772" s="9">
        <v>68.372730205402064</v>
      </c>
      <c r="L1772" s="8">
        <v>45.858122468590757</v>
      </c>
      <c r="M1772" s="8">
        <v>28.581954199761057</v>
      </c>
      <c r="N1772" s="10">
        <v>1.6044432143472587</v>
      </c>
      <c r="O1772" s="10" t="s">
        <v>2804</v>
      </c>
      <c r="P1772" s="14">
        <v>35.604501424032875</v>
      </c>
      <c r="Q1772" s="45">
        <v>3</v>
      </c>
      <c r="R1772" s="7">
        <v>3.5916727049725505</v>
      </c>
      <c r="S1772" s="7"/>
      <c r="T1772" s="7"/>
      <c r="U1772" s="35">
        <v>32910.806882571509</v>
      </c>
    </row>
    <row r="1773" spans="1:21">
      <c r="A1773">
        <v>73</v>
      </c>
      <c r="B1773" t="s">
        <v>23</v>
      </c>
      <c r="C1773" t="s">
        <v>209</v>
      </c>
      <c r="D1773">
        <v>2</v>
      </c>
      <c r="E1773" s="6">
        <v>22019.168000000001</v>
      </c>
      <c r="F1773">
        <v>2010</v>
      </c>
      <c r="G1773" s="6">
        <v>82.055000000000007</v>
      </c>
      <c r="H1773" s="6">
        <v>7.4500470161437988</v>
      </c>
      <c r="I1773" s="7">
        <v>22.8211460113525</v>
      </c>
      <c r="J1773" s="8">
        <v>11.334513491140859</v>
      </c>
      <c r="K1773" s="9">
        <v>80.475927813035</v>
      </c>
      <c r="L1773" s="8">
        <v>57.961320076223693</v>
      </c>
      <c r="M1773" s="8">
        <v>36.894614417046157</v>
      </c>
      <c r="N1773" s="10">
        <v>1.5709967699091669</v>
      </c>
      <c r="O1773" s="10" t="s">
        <v>2805</v>
      </c>
      <c r="P1773" s="14">
        <v>34.862285078838411</v>
      </c>
      <c r="Q1773" s="45">
        <v>3</v>
      </c>
      <c r="R1773" s="7">
        <v>3.5916727049725505</v>
      </c>
      <c r="S1773" s="7"/>
      <c r="T1773" s="7"/>
      <c r="U1773" s="35">
        <v>44965.393364321448</v>
      </c>
    </row>
    <row r="1774" spans="1:21">
      <c r="A1774">
        <v>74</v>
      </c>
      <c r="B1774" t="s">
        <v>104</v>
      </c>
      <c r="C1774" t="s">
        <v>290</v>
      </c>
      <c r="D1774">
        <v>5</v>
      </c>
      <c r="E1774" s="6">
        <v>3419.4609999999998</v>
      </c>
      <c r="F1774">
        <v>2010</v>
      </c>
      <c r="G1774" s="6">
        <v>63.104999999999997</v>
      </c>
      <c r="H1774" s="6">
        <v>4.7723069190979004</v>
      </c>
      <c r="I1774" s="7">
        <v>1.8170922994613601</v>
      </c>
      <c r="J1774" s="8">
        <v>8.6567733940949605</v>
      </c>
      <c r="K1774" s="9">
        <v>47.269159398543039</v>
      </c>
      <c r="L1774" s="8">
        <v>24.754551661731732</v>
      </c>
      <c r="M1774" s="8">
        <v>15.890560705155016</v>
      </c>
      <c r="N1774" s="10">
        <v>1.5578148638707991</v>
      </c>
      <c r="O1774" s="10" t="s">
        <v>2806</v>
      </c>
      <c r="P1774" s="14">
        <v>34.569762920299148</v>
      </c>
      <c r="Q1774" s="45">
        <v>1</v>
      </c>
      <c r="R1774" s="7">
        <v>3.5916727049725505</v>
      </c>
      <c r="S1774" s="7"/>
      <c r="T1774" s="7"/>
      <c r="U1774" s="35">
        <v>4773.7525148258255</v>
      </c>
    </row>
    <row r="1775" spans="1:21">
      <c r="A1775">
        <v>75</v>
      </c>
      <c r="B1775" t="s">
        <v>66</v>
      </c>
      <c r="C1775" t="s">
        <v>252</v>
      </c>
      <c r="D1775">
        <v>7</v>
      </c>
      <c r="E1775" s="6">
        <v>3836.8310000000001</v>
      </c>
      <c r="F1775">
        <v>2010</v>
      </c>
      <c r="G1775" s="6">
        <v>72.128</v>
      </c>
      <c r="H1775" s="6">
        <v>4.101837158203125</v>
      </c>
      <c r="I1775" s="7">
        <v>3.6101391315460201</v>
      </c>
      <c r="J1775" s="8">
        <v>7.9863036332001851</v>
      </c>
      <c r="K1775" s="9">
        <v>49.84341229476837</v>
      </c>
      <c r="L1775" s="8">
        <v>27.328804557957064</v>
      </c>
      <c r="M1775" s="8">
        <v>17.683607537239677</v>
      </c>
      <c r="N1775" s="10">
        <v>1.5454315246708394</v>
      </c>
      <c r="O1775" s="10" t="s">
        <v>2807</v>
      </c>
      <c r="P1775" s="14">
        <v>34.294961908810173</v>
      </c>
      <c r="Q1775" s="45">
        <v>2</v>
      </c>
      <c r="R1775" s="7">
        <v>3.5916727049725505</v>
      </c>
      <c r="S1775" s="7"/>
      <c r="T1775" s="7"/>
      <c r="U1775" s="35">
        <v>9736.7320937429213</v>
      </c>
    </row>
    <row r="1776" spans="1:21">
      <c r="A1776">
        <v>76</v>
      </c>
      <c r="B1776" t="s">
        <v>29</v>
      </c>
      <c r="C1776" t="s">
        <v>215</v>
      </c>
      <c r="D1776">
        <v>3</v>
      </c>
      <c r="E1776" s="6">
        <v>10877.947</v>
      </c>
      <c r="F1776">
        <v>2010</v>
      </c>
      <c r="G1776" s="6">
        <v>80.033000000000001</v>
      </c>
      <c r="H1776" s="6">
        <v>6.8535141944885254</v>
      </c>
      <c r="I1776" s="7">
        <v>19.7340278625488</v>
      </c>
      <c r="J1776" s="8">
        <v>10.737980669485585</v>
      </c>
      <c r="K1776" s="9">
        <v>74.361779356806636</v>
      </c>
      <c r="L1776" s="8">
        <v>51.847171619995329</v>
      </c>
      <c r="M1776" s="8">
        <v>33.80749626824246</v>
      </c>
      <c r="N1776" s="10">
        <v>1.5335998622500386</v>
      </c>
      <c r="O1776" s="10" t="s">
        <v>2808</v>
      </c>
      <c r="P1776" s="14">
        <v>34.032403260586868</v>
      </c>
      <c r="Q1776" s="45">
        <v>3</v>
      </c>
      <c r="R1776" s="7">
        <v>3.5916727049725505</v>
      </c>
      <c r="S1776" s="7"/>
      <c r="T1776" s="7"/>
      <c r="U1776" s="35">
        <v>47972.558838523029</v>
      </c>
    </row>
    <row r="1777" spans="1:21">
      <c r="A1777">
        <v>77</v>
      </c>
      <c r="B1777" t="s">
        <v>163</v>
      </c>
      <c r="C1777" t="s">
        <v>349</v>
      </c>
      <c r="D1777">
        <v>7</v>
      </c>
      <c r="E1777" s="6">
        <v>28614.226999999999</v>
      </c>
      <c r="F1777">
        <v>2010</v>
      </c>
      <c r="G1777" s="6">
        <v>69.234999999999999</v>
      </c>
      <c r="H1777" s="6">
        <v>5.0953421592712402</v>
      </c>
      <c r="I1777" s="7">
        <v>6.3490076065063503</v>
      </c>
      <c r="J1777" s="8">
        <v>8.9798086342683003</v>
      </c>
      <c r="K1777" s="9">
        <v>53.796105554009849</v>
      </c>
      <c r="L1777" s="8">
        <v>31.281497817198542</v>
      </c>
      <c r="M1777" s="8">
        <v>20.422476012200008</v>
      </c>
      <c r="N1777" s="10">
        <v>1.5317191607183946</v>
      </c>
      <c r="O1777" s="10" t="s">
        <v>2809</v>
      </c>
      <c r="P1777" s="14">
        <v>33.990668258834972</v>
      </c>
      <c r="Q1777" s="45">
        <v>2</v>
      </c>
      <c r="R1777" s="7">
        <v>3.5916727049725505</v>
      </c>
      <c r="S1777" s="7"/>
      <c r="T1777" s="7"/>
      <c r="U1777" s="35">
        <v>4953.9613678197247</v>
      </c>
    </row>
    <row r="1778" spans="1:21">
      <c r="A1778">
        <v>78</v>
      </c>
      <c r="B1778" t="s">
        <v>18</v>
      </c>
      <c r="C1778" t="s">
        <v>204</v>
      </c>
      <c r="D1778">
        <v>6</v>
      </c>
      <c r="E1778" s="6">
        <v>28189.671999999999</v>
      </c>
      <c r="F1778">
        <v>2010</v>
      </c>
      <c r="G1778" s="6">
        <v>60.850999999999999</v>
      </c>
      <c r="H1778" s="6">
        <v>4.7583808898925781</v>
      </c>
      <c r="I1778" s="7">
        <v>0.98454660177230802</v>
      </c>
      <c r="J1778" s="8">
        <v>8.6428473648896382</v>
      </c>
      <c r="K1778" s="9">
        <v>45.507462700119561</v>
      </c>
      <c r="L1778" s="8">
        <v>22.992854963308254</v>
      </c>
      <c r="M1778" s="8">
        <v>15.058015007465965</v>
      </c>
      <c r="N1778" s="10">
        <v>1.5269512583104805</v>
      </c>
      <c r="O1778" s="10" t="s">
        <v>2810</v>
      </c>
      <c r="P1778" s="14">
        <v>33.884862838889774</v>
      </c>
      <c r="Q1778" s="45">
        <v>1</v>
      </c>
      <c r="R1778" s="7">
        <v>3.5916727049725505</v>
      </c>
      <c r="S1778" s="7"/>
      <c r="T1778" s="7"/>
      <c r="U1778" s="35">
        <v>2026.1638179799706</v>
      </c>
    </row>
    <row r="1779" spans="1:21">
      <c r="A1779">
        <v>79</v>
      </c>
      <c r="B1779" t="s">
        <v>145</v>
      </c>
      <c r="C1779" t="s">
        <v>331</v>
      </c>
      <c r="D1779">
        <v>5</v>
      </c>
      <c r="E1779" s="6">
        <v>33739.932999999997</v>
      </c>
      <c r="F1779">
        <v>2010</v>
      </c>
      <c r="G1779" s="6">
        <v>63.015999999999998</v>
      </c>
      <c r="H1779" s="6">
        <v>4.4351596832275391</v>
      </c>
      <c r="I1779" s="7">
        <v>0.89294928312301602</v>
      </c>
      <c r="J1779" s="8">
        <v>8.3196261582245992</v>
      </c>
      <c r="K1779" s="9">
        <v>45.364142191999697</v>
      </c>
      <c r="L1779" s="8">
        <v>22.84953445518839</v>
      </c>
      <c r="M1779" s="8">
        <v>14.966417688816673</v>
      </c>
      <c r="N1779" s="10">
        <v>1.5267203502052602</v>
      </c>
      <c r="O1779" s="10" t="s">
        <v>2811</v>
      </c>
      <c r="P1779" s="14">
        <v>33.87973871365579</v>
      </c>
      <c r="Q1779" s="45">
        <v>1</v>
      </c>
      <c r="R1779" s="7">
        <v>3.5916727049725505</v>
      </c>
      <c r="S1779" s="7"/>
      <c r="T1779" s="7"/>
      <c r="U1779" s="35">
        <v>4745.29736328125</v>
      </c>
    </row>
    <row r="1780" spans="1:21">
      <c r="A1780">
        <v>80</v>
      </c>
      <c r="B1780" t="s">
        <v>158</v>
      </c>
      <c r="C1780" t="s">
        <v>344</v>
      </c>
      <c r="D1780">
        <v>7</v>
      </c>
      <c r="E1780" s="6">
        <v>45683.02</v>
      </c>
      <c r="F1780">
        <v>2010</v>
      </c>
      <c r="G1780" s="6">
        <v>70.620999999999995</v>
      </c>
      <c r="H1780" s="6">
        <v>5.0575613975524902</v>
      </c>
      <c r="I1780" s="7">
        <v>7.0959634780883798</v>
      </c>
      <c r="J1780" s="8">
        <v>8.9420278725495503</v>
      </c>
      <c r="K1780" s="9">
        <v>54.6421703643135</v>
      </c>
      <c r="L1780" s="8">
        <v>32.127562627502193</v>
      </c>
      <c r="M1780" s="8">
        <v>21.169431883782035</v>
      </c>
      <c r="N1780" s="10">
        <v>1.5176393397744044</v>
      </c>
      <c r="O1780" s="10" t="s">
        <v>2812</v>
      </c>
      <c r="P1780" s="14">
        <v>33.678220301582471</v>
      </c>
      <c r="Q1780" s="45">
        <v>2</v>
      </c>
      <c r="R1780" s="7">
        <v>3.5916727049725505</v>
      </c>
      <c r="S1780" s="7"/>
      <c r="T1780" s="7"/>
      <c r="U1780" s="35">
        <v>12221.4404296875</v>
      </c>
    </row>
    <row r="1781" spans="1:21">
      <c r="A1781">
        <v>81</v>
      </c>
      <c r="B1781" t="s">
        <v>39</v>
      </c>
      <c r="C1781" t="s">
        <v>225</v>
      </c>
      <c r="D1781">
        <v>8</v>
      </c>
      <c r="E1781" s="6">
        <v>14363.531999999999</v>
      </c>
      <c r="F1781">
        <v>2010</v>
      </c>
      <c r="G1781" s="6">
        <v>67.712000000000003</v>
      </c>
      <c r="H1781" s="6">
        <v>4.1410722732543945</v>
      </c>
      <c r="I1781" s="7">
        <v>2.1076993942260702</v>
      </c>
      <c r="J1781" s="8">
        <v>8.0255387482514546</v>
      </c>
      <c r="K1781" s="9">
        <v>47.021653453618306</v>
      </c>
      <c r="L1781" s="8">
        <v>24.507045716806999</v>
      </c>
      <c r="M1781" s="8">
        <v>16.181167799919727</v>
      </c>
      <c r="N1781" s="10">
        <v>1.5145412259384996</v>
      </c>
      <c r="O1781" s="10" t="s">
        <v>2813</v>
      </c>
      <c r="P1781" s="14">
        <v>33.609469474195194</v>
      </c>
      <c r="Q1781" s="45">
        <v>1</v>
      </c>
      <c r="R1781" s="7">
        <v>3.5916727049725505</v>
      </c>
      <c r="S1781" s="7"/>
      <c r="T1781" s="7"/>
      <c r="U1781" s="35">
        <v>2706.9918156240838</v>
      </c>
    </row>
    <row r="1782" spans="1:21">
      <c r="A1782">
        <v>82</v>
      </c>
      <c r="B1782" t="s">
        <v>97</v>
      </c>
      <c r="C1782" t="s">
        <v>283</v>
      </c>
      <c r="D1782">
        <v>7</v>
      </c>
      <c r="E1782" s="6">
        <v>3139.0189999999998</v>
      </c>
      <c r="F1782">
        <v>2010</v>
      </c>
      <c r="G1782" s="6">
        <v>73.424000000000007</v>
      </c>
      <c r="H1782" s="6">
        <v>5.0658249855041504</v>
      </c>
      <c r="I1782" s="7">
        <v>8.8012495040893608</v>
      </c>
      <c r="J1782" s="8">
        <v>8.9502914605012105</v>
      </c>
      <c r="K1782" s="9">
        <v>56.86345939384826</v>
      </c>
      <c r="L1782" s="8">
        <v>34.348851657036953</v>
      </c>
      <c r="M1782" s="8">
        <v>22.874717909783016</v>
      </c>
      <c r="N1782" s="10">
        <v>1.5016076610215465</v>
      </c>
      <c r="O1782" s="10" t="s">
        <v>2814</v>
      </c>
      <c r="P1782" s="14">
        <v>33.322458300234246</v>
      </c>
      <c r="Q1782" s="45">
        <v>3</v>
      </c>
      <c r="R1782" s="7">
        <v>3.5916727049725505</v>
      </c>
      <c r="S1782" s="7"/>
      <c r="T1782" s="7"/>
      <c r="U1782" s="35">
        <v>23942.760356755723</v>
      </c>
    </row>
    <row r="1783" spans="1:21">
      <c r="A1783">
        <v>83</v>
      </c>
      <c r="B1783" t="s">
        <v>135</v>
      </c>
      <c r="C1783" t="s">
        <v>321</v>
      </c>
      <c r="D1783">
        <v>5</v>
      </c>
      <c r="E1783" s="6">
        <v>12530.120999999999</v>
      </c>
      <c r="F1783">
        <v>2010</v>
      </c>
      <c r="G1783" s="6">
        <v>64.614999999999995</v>
      </c>
      <c r="H1783" s="6">
        <v>4.3721561431884766</v>
      </c>
      <c r="I1783" s="7">
        <v>1.71912729740143</v>
      </c>
      <c r="J1783" s="8">
        <v>8.2566226181855367</v>
      </c>
      <c r="K1783" s="9">
        <v>46.162980637944003</v>
      </c>
      <c r="L1783" s="8">
        <v>23.648372901132696</v>
      </c>
      <c r="M1783" s="8">
        <v>15.792595703095087</v>
      </c>
      <c r="N1783" s="10">
        <v>1.4974341992746643</v>
      </c>
      <c r="O1783" s="10" t="s">
        <v>2815</v>
      </c>
      <c r="P1783" s="14">
        <v>33.229844224908142</v>
      </c>
      <c r="Q1783" s="45">
        <v>1</v>
      </c>
      <c r="R1783" s="7">
        <v>3.5916727049725505</v>
      </c>
      <c r="S1783" s="7"/>
      <c r="T1783" s="7"/>
      <c r="U1783" s="35">
        <v>2830.1532442828761</v>
      </c>
    </row>
    <row r="1784" spans="1:21">
      <c r="A1784">
        <v>84</v>
      </c>
      <c r="B1784" t="s">
        <v>80</v>
      </c>
      <c r="C1784" t="s">
        <v>266</v>
      </c>
      <c r="D1784">
        <v>4</v>
      </c>
      <c r="E1784" s="6">
        <v>31264.875</v>
      </c>
      <c r="F1784">
        <v>2010</v>
      </c>
      <c r="G1784" s="6">
        <v>67.061999999999998</v>
      </c>
      <c r="H1784" s="6">
        <v>5.0654621124267578</v>
      </c>
      <c r="I1784" s="7">
        <v>5.6792860031127903</v>
      </c>
      <c r="J1784" s="8">
        <v>8.9499285874238179</v>
      </c>
      <c r="K1784" s="9">
        <v>51.934281808574397</v>
      </c>
      <c r="L1784" s="8">
        <v>29.41967407176309</v>
      </c>
      <c r="M1784" s="8">
        <v>19.752754408806446</v>
      </c>
      <c r="N1784" s="10">
        <v>1.4893960337322274</v>
      </c>
      <c r="O1784" s="10" t="s">
        <v>2816</v>
      </c>
      <c r="P1784" s="14">
        <v>33.051467780080991</v>
      </c>
      <c r="Q1784" s="45">
        <v>2</v>
      </c>
      <c r="R1784" s="7">
        <v>3.5916727049725505</v>
      </c>
      <c r="S1784" s="7"/>
      <c r="T1784" s="7"/>
      <c r="U1784" s="35">
        <v>8178.3052518464901</v>
      </c>
    </row>
    <row r="1785" spans="1:21">
      <c r="A1785">
        <v>85</v>
      </c>
      <c r="B1785" t="s">
        <v>75</v>
      </c>
      <c r="C1785" t="s">
        <v>261</v>
      </c>
      <c r="D1785">
        <v>7</v>
      </c>
      <c r="E1785" s="6">
        <v>9986.8250000000007</v>
      </c>
      <c r="F1785">
        <v>2010</v>
      </c>
      <c r="G1785" s="6">
        <v>74.519000000000005</v>
      </c>
      <c r="H1785" s="6">
        <v>4.7251324653625488</v>
      </c>
      <c r="I1785" s="7">
        <v>8.1361465454101598</v>
      </c>
      <c r="J1785" s="8">
        <v>8.6095989403596089</v>
      </c>
      <c r="K1785" s="9">
        <v>55.514700147323694</v>
      </c>
      <c r="L1785" s="8">
        <v>33.000092410512387</v>
      </c>
      <c r="M1785" s="8">
        <v>22.209614951103816</v>
      </c>
      <c r="N1785" s="10">
        <v>1.4858471199597401</v>
      </c>
      <c r="O1785" s="10" t="s">
        <v>2817</v>
      </c>
      <c r="P1785" s="14">
        <v>32.972713166432854</v>
      </c>
      <c r="Q1785" s="45">
        <v>3</v>
      </c>
      <c r="R1785" s="7">
        <v>3.5916727049725505</v>
      </c>
      <c r="S1785" s="7"/>
      <c r="T1785" s="7"/>
      <c r="U1785" s="35">
        <v>24473.462624620079</v>
      </c>
    </row>
    <row r="1786" spans="1:21">
      <c r="A1786">
        <v>86</v>
      </c>
      <c r="B1786" t="s">
        <v>26</v>
      </c>
      <c r="C1786" t="s">
        <v>212</v>
      </c>
      <c r="D1786">
        <v>4</v>
      </c>
      <c r="E1786" s="6">
        <v>1213.645</v>
      </c>
      <c r="F1786">
        <v>2010</v>
      </c>
      <c r="G1786" s="6">
        <v>78.748000000000005</v>
      </c>
      <c r="H1786" s="6">
        <v>5.9368691444396973</v>
      </c>
      <c r="I1786" s="7">
        <v>15.902985572814901</v>
      </c>
      <c r="J1786" s="8">
        <v>9.8213356194367574</v>
      </c>
      <c r="K1786" s="9">
        <v>66.921881668297743</v>
      </c>
      <c r="L1786" s="8">
        <v>44.407273931486436</v>
      </c>
      <c r="M1786" s="8">
        <v>29.976453978508559</v>
      </c>
      <c r="N1786" s="10">
        <v>1.4814051709826641</v>
      </c>
      <c r="O1786" s="10" t="s">
        <v>2818</v>
      </c>
      <c r="P1786" s="14">
        <v>32.874141040435788</v>
      </c>
      <c r="Q1786" s="45">
        <v>3</v>
      </c>
      <c r="R1786" s="7">
        <v>3.5916727049725505</v>
      </c>
      <c r="S1786" s="7"/>
      <c r="T1786" s="7"/>
      <c r="U1786" s="35">
        <v>45600.066244148889</v>
      </c>
    </row>
    <row r="1787" spans="1:21">
      <c r="A1787">
        <v>87</v>
      </c>
      <c r="B1787" t="s">
        <v>68</v>
      </c>
      <c r="C1787" t="s">
        <v>254</v>
      </c>
      <c r="D1787">
        <v>5</v>
      </c>
      <c r="E1787" s="6">
        <v>25574.719000000001</v>
      </c>
      <c r="F1787">
        <v>2010</v>
      </c>
      <c r="G1787" s="6">
        <v>61.156999999999996</v>
      </c>
      <c r="H1787" s="6">
        <v>4.6062517166137695</v>
      </c>
      <c r="I1787" s="7">
        <v>1.12067699432373</v>
      </c>
      <c r="J1787" s="8">
        <v>8.4907181916108296</v>
      </c>
      <c r="K1787" s="9">
        <v>44.931266352014063</v>
      </c>
      <c r="L1787" s="8">
        <v>22.416658615202756</v>
      </c>
      <c r="M1787" s="8">
        <v>15.194145400017387</v>
      </c>
      <c r="N1787" s="10">
        <v>1.475348433560278</v>
      </c>
      <c r="O1787" s="10" t="s">
        <v>2819</v>
      </c>
      <c r="P1787" s="14">
        <v>32.739734840046779</v>
      </c>
      <c r="Q1787" s="45">
        <v>1</v>
      </c>
      <c r="R1787" s="7">
        <v>3.5916727049725505</v>
      </c>
      <c r="S1787" s="7"/>
      <c r="T1787" s="7"/>
      <c r="U1787" s="35">
        <v>3709.3957612585814</v>
      </c>
    </row>
    <row r="1788" spans="1:21">
      <c r="A1788">
        <v>88</v>
      </c>
      <c r="B1788" t="s">
        <v>120</v>
      </c>
      <c r="C1788" t="s">
        <v>306</v>
      </c>
      <c r="D1788">
        <v>7</v>
      </c>
      <c r="E1788" s="6">
        <v>2093.828</v>
      </c>
      <c r="F1788">
        <v>2010</v>
      </c>
      <c r="G1788" s="6">
        <v>75.119</v>
      </c>
      <c r="H1788" s="6">
        <v>4.1802020072937012</v>
      </c>
      <c r="I1788" s="7">
        <v>6.2717981338501003</v>
      </c>
      <c r="J1788" s="8">
        <v>8.0646684822907613</v>
      </c>
      <c r="K1788" s="9">
        <v>52.419681286418211</v>
      </c>
      <c r="L1788" s="8">
        <v>29.905073549606904</v>
      </c>
      <c r="M1788" s="8">
        <v>20.345266539543758</v>
      </c>
      <c r="N1788" s="10">
        <v>1.4698786811901616</v>
      </c>
      <c r="O1788" s="10" t="s">
        <v>2820</v>
      </c>
      <c r="P1788" s="14">
        <v>32.618354535459218</v>
      </c>
      <c r="Q1788" s="45">
        <v>2</v>
      </c>
      <c r="R1788" s="7">
        <v>3.5916727049725505</v>
      </c>
      <c r="S1788" s="7"/>
      <c r="T1788" s="7"/>
      <c r="U1788" s="35">
        <v>13515.014815820974</v>
      </c>
    </row>
    <row r="1789" spans="1:21">
      <c r="A1789">
        <v>89</v>
      </c>
      <c r="B1789" t="s">
        <v>92</v>
      </c>
      <c r="C1789" t="s">
        <v>278</v>
      </c>
      <c r="D1789">
        <v>7</v>
      </c>
      <c r="E1789" s="6">
        <v>2101.5300000000002</v>
      </c>
      <c r="F1789">
        <v>2010</v>
      </c>
      <c r="G1789" s="6">
        <v>72.953999999999994</v>
      </c>
      <c r="H1789" s="6">
        <v>4.8178610801696777</v>
      </c>
      <c r="I1789" s="7">
        <v>8.2682189941406197</v>
      </c>
      <c r="J1789" s="8">
        <v>8.7023275551667378</v>
      </c>
      <c r="K1789" s="9">
        <v>54.934173368655529</v>
      </c>
      <c r="L1789" s="8">
        <v>32.419565631844222</v>
      </c>
      <c r="M1789" s="8">
        <v>22.341687399834278</v>
      </c>
      <c r="N1789" s="10">
        <v>1.4510795470213542</v>
      </c>
      <c r="O1789" s="10" t="s">
        <v>2821</v>
      </c>
      <c r="P1789" s="14">
        <v>32.20117940997109</v>
      </c>
      <c r="Q1789" s="45">
        <v>3</v>
      </c>
      <c r="R1789" s="7">
        <v>3.5916727049725505</v>
      </c>
      <c r="S1789" s="7"/>
      <c r="T1789" s="7"/>
      <c r="U1789" s="35">
        <v>21173.401801435666</v>
      </c>
    </row>
    <row r="1790" spans="1:21">
      <c r="A1790">
        <v>90</v>
      </c>
      <c r="B1790" t="s">
        <v>133</v>
      </c>
      <c r="C1790" t="s">
        <v>319</v>
      </c>
      <c r="D1790">
        <v>5</v>
      </c>
      <c r="E1790" s="6">
        <v>10309.031000000001</v>
      </c>
      <c r="F1790">
        <v>2010</v>
      </c>
      <c r="G1790" s="6">
        <v>62.54</v>
      </c>
      <c r="H1790" s="6">
        <v>4.0635988712310791</v>
      </c>
      <c r="I1790" s="7">
        <v>0.646462082862854</v>
      </c>
      <c r="J1790" s="8">
        <v>7.9480653462281392</v>
      </c>
      <c r="K1790" s="9">
        <v>43.010784582957463</v>
      </c>
      <c r="L1790" s="8">
        <v>20.496176846146156</v>
      </c>
      <c r="M1790" s="8">
        <v>14.719930488556511</v>
      </c>
      <c r="N1790" s="10">
        <v>1.3924098936527034</v>
      </c>
      <c r="O1790" s="10" t="s">
        <v>2822</v>
      </c>
      <c r="P1790" s="14">
        <v>30.899230086846259</v>
      </c>
      <c r="Q1790" s="45">
        <v>1</v>
      </c>
      <c r="R1790" s="7">
        <v>3.5916727049725505</v>
      </c>
      <c r="S1790" s="7"/>
      <c r="T1790" s="7"/>
      <c r="U1790" s="35">
        <v>1468.2966012009967</v>
      </c>
    </row>
    <row r="1791" spans="1:21">
      <c r="A1791">
        <v>91</v>
      </c>
      <c r="B1791" t="s">
        <v>161</v>
      </c>
      <c r="C1791" t="s">
        <v>347</v>
      </c>
      <c r="D1791">
        <v>2</v>
      </c>
      <c r="E1791" s="6">
        <v>311182.84499999997</v>
      </c>
      <c r="F1791">
        <v>2010</v>
      </c>
      <c r="G1791" s="6">
        <v>78.772000000000006</v>
      </c>
      <c r="H1791" s="6">
        <v>7.1636161804199219</v>
      </c>
      <c r="I1791" s="7">
        <v>23.9715175628662</v>
      </c>
      <c r="J1791" s="8">
        <v>11.048082655416982</v>
      </c>
      <c r="K1791" s="9">
        <v>75.303791949152085</v>
      </c>
      <c r="L1791" s="8">
        <v>52.789184212340778</v>
      </c>
      <c r="M1791" s="8">
        <v>38.044985968559857</v>
      </c>
      <c r="N1791" s="10">
        <v>1.3875464234883785</v>
      </c>
      <c r="O1791" s="10" t="s">
        <v>2823</v>
      </c>
      <c r="P1791" s="14">
        <v>30.791303904826851</v>
      </c>
      <c r="Q1791" s="45">
        <v>3</v>
      </c>
      <c r="R1791" s="7">
        <v>3.5916727049725505</v>
      </c>
      <c r="S1791" s="7"/>
      <c r="T1791" s="7"/>
      <c r="U1791" s="35">
        <v>54510.465619526462</v>
      </c>
    </row>
    <row r="1792" spans="1:21">
      <c r="A1792">
        <v>92</v>
      </c>
      <c r="B1792" t="s">
        <v>156</v>
      </c>
      <c r="C1792" t="s">
        <v>342</v>
      </c>
      <c r="D1792">
        <v>7</v>
      </c>
      <c r="E1792" s="6">
        <v>5267.97</v>
      </c>
      <c r="F1792">
        <v>2010</v>
      </c>
      <c r="G1792" s="6">
        <v>68.293000000000006</v>
      </c>
      <c r="H1792" s="6">
        <v>6.1797339916229248</v>
      </c>
      <c r="I1792" s="7">
        <v>13.054083824157701</v>
      </c>
      <c r="J1792" s="8">
        <v>10.064200466619985</v>
      </c>
      <c r="K1792" s="9">
        <v>59.47213486995183</v>
      </c>
      <c r="L1792" s="8">
        <v>36.957527133140523</v>
      </c>
      <c r="M1792" s="8">
        <v>27.127552229851357</v>
      </c>
      <c r="N1792" s="10">
        <v>1.3623612930499565</v>
      </c>
      <c r="O1792" s="10" t="s">
        <v>2824</v>
      </c>
      <c r="P1792" s="14">
        <v>30.232415933884198</v>
      </c>
      <c r="Q1792" s="45">
        <v>3</v>
      </c>
      <c r="R1792" s="7">
        <v>3.5916727049725505</v>
      </c>
      <c r="S1792" s="7"/>
      <c r="T1792" s="7"/>
      <c r="U1792" s="35">
        <v>8321.2195999110409</v>
      </c>
    </row>
    <row r="1793" spans="1:21">
      <c r="A1793">
        <v>93</v>
      </c>
      <c r="B1793" t="s">
        <v>25</v>
      </c>
      <c r="C1793" t="s">
        <v>211</v>
      </c>
      <c r="D1793">
        <v>7</v>
      </c>
      <c r="E1793" s="6">
        <v>9237.2019999999993</v>
      </c>
      <c r="F1793">
        <v>2010</v>
      </c>
      <c r="G1793" s="6">
        <v>69.528999999999996</v>
      </c>
      <c r="H1793" s="6">
        <v>4.2186107635498047</v>
      </c>
      <c r="I1793" s="7">
        <v>5.4419264793395996</v>
      </c>
      <c r="J1793" s="8">
        <v>8.1030772385468648</v>
      </c>
      <c r="K1793" s="9">
        <v>48.749932720441137</v>
      </c>
      <c r="L1793" s="8">
        <v>26.23532498362983</v>
      </c>
      <c r="M1793" s="8">
        <v>19.515394885033256</v>
      </c>
      <c r="N1793" s="10">
        <v>1.3443399499822688</v>
      </c>
      <c r="O1793" s="10" t="s">
        <v>2825</v>
      </c>
      <c r="P1793" s="14">
        <v>29.832500917148931</v>
      </c>
      <c r="Q1793" s="45">
        <v>2</v>
      </c>
      <c r="R1793" s="7">
        <v>3.5916727049725505</v>
      </c>
      <c r="S1793" s="7"/>
      <c r="T1793" s="7"/>
      <c r="U1793" s="35">
        <v>14082.238148167857</v>
      </c>
    </row>
    <row r="1794" spans="1:21">
      <c r="A1794">
        <v>94</v>
      </c>
      <c r="B1794" t="s">
        <v>168</v>
      </c>
      <c r="C1794" t="s">
        <v>354</v>
      </c>
      <c r="D1794">
        <v>5</v>
      </c>
      <c r="E1794" s="6">
        <v>13792.085999999999</v>
      </c>
      <c r="F1794">
        <v>2010</v>
      </c>
      <c r="G1794" s="6">
        <v>56.798999999999999</v>
      </c>
      <c r="H1794" s="6">
        <v>5.1297371387481689</v>
      </c>
      <c r="I1794" s="7">
        <v>2.2247250080108598</v>
      </c>
      <c r="J1794" s="8">
        <v>9.014203613745229</v>
      </c>
      <c r="K1794" s="9">
        <v>44.30228352934418</v>
      </c>
      <c r="L1794" s="8">
        <v>21.787675792532873</v>
      </c>
      <c r="M1794" s="8">
        <v>16.298193413704517</v>
      </c>
      <c r="N1794" s="10">
        <v>1.3368153904844733</v>
      </c>
      <c r="O1794" s="10" t="s">
        <v>2826</v>
      </c>
      <c r="P1794" s="14">
        <v>29.665522000750524</v>
      </c>
      <c r="Q1794" s="45">
        <v>1</v>
      </c>
      <c r="R1794" s="7">
        <v>3.5916727049725505</v>
      </c>
      <c r="S1794" s="7"/>
      <c r="T1794" s="7"/>
      <c r="U1794" s="35">
        <v>3083.3553211635517</v>
      </c>
    </row>
    <row r="1795" spans="1:21">
      <c r="A1795">
        <v>95</v>
      </c>
      <c r="B1795" t="s">
        <v>88</v>
      </c>
      <c r="C1795" t="s">
        <v>274</v>
      </c>
      <c r="D1795">
        <v>5</v>
      </c>
      <c r="E1795" s="6">
        <v>41517.894999999997</v>
      </c>
      <c r="F1795">
        <v>2010</v>
      </c>
      <c r="G1795" s="6">
        <v>60.649000000000001</v>
      </c>
      <c r="H1795" s="6">
        <v>4.255859375</v>
      </c>
      <c r="I1795" s="7">
        <v>1.33473467826843</v>
      </c>
      <c r="J1795" s="8">
        <v>8.1403258499970601</v>
      </c>
      <c r="K1795" s="9">
        <v>42.719237564958561</v>
      </c>
      <c r="L1795" s="8">
        <v>20.204629828147254</v>
      </c>
      <c r="M1795" s="8">
        <v>15.408203083962086</v>
      </c>
      <c r="N1795" s="10">
        <v>1.3112904676845556</v>
      </c>
      <c r="O1795" s="10" t="s">
        <v>2827</v>
      </c>
      <c r="P1795" s="14">
        <v>29.099093633544189</v>
      </c>
      <c r="Q1795" s="45">
        <v>1</v>
      </c>
      <c r="R1795" s="7">
        <v>3.5916727049725505</v>
      </c>
      <c r="S1795" s="7"/>
      <c r="T1795" s="7"/>
      <c r="U1795" s="35">
        <v>3735.7929255231238</v>
      </c>
    </row>
    <row r="1796" spans="1:21">
      <c r="A1796">
        <v>96</v>
      </c>
      <c r="B1796" t="s">
        <v>95</v>
      </c>
      <c r="C1796" t="s">
        <v>281</v>
      </c>
      <c r="D1796">
        <v>5</v>
      </c>
      <c r="E1796" s="6">
        <v>4019.9560000000001</v>
      </c>
      <c r="F1796">
        <v>2010</v>
      </c>
      <c r="G1796" s="6">
        <v>59.433</v>
      </c>
      <c r="H1796" s="6">
        <v>4.1960630416870117</v>
      </c>
      <c r="I1796" s="7">
        <v>0.51670569181442305</v>
      </c>
      <c r="J1796" s="8">
        <v>8.0805295166840718</v>
      </c>
      <c r="K1796" s="9">
        <v>41.55521489730193</v>
      </c>
      <c r="L1796" s="8">
        <v>19.040607160490623</v>
      </c>
      <c r="M1796" s="8">
        <v>14.590174097508079</v>
      </c>
      <c r="N1796" s="10">
        <v>1.305029469370256</v>
      </c>
      <c r="O1796" s="10" t="s">
        <v>2828</v>
      </c>
      <c r="P1796" s="14">
        <v>28.960154641248323</v>
      </c>
      <c r="Q1796" s="45">
        <v>1</v>
      </c>
      <c r="R1796" s="7">
        <v>3.5916727049725505</v>
      </c>
      <c r="S1796" s="7"/>
      <c r="T1796" s="7"/>
      <c r="U1796" s="35">
        <v>1418.6758185220524</v>
      </c>
    </row>
    <row r="1797" spans="1:21">
      <c r="A1797">
        <v>97</v>
      </c>
      <c r="B1797" t="s">
        <v>36</v>
      </c>
      <c r="C1797" t="s">
        <v>222</v>
      </c>
      <c r="D1797">
        <v>7</v>
      </c>
      <c r="E1797" s="6">
        <v>7592.2730000000001</v>
      </c>
      <c r="F1797">
        <v>2010</v>
      </c>
      <c r="G1797" s="6">
        <v>73.834999999999994</v>
      </c>
      <c r="H1797" s="6">
        <v>3.9122762680053711</v>
      </c>
      <c r="I1797" s="7">
        <v>7.0345568656921396</v>
      </c>
      <c r="J1797" s="8">
        <v>7.7967427430024312</v>
      </c>
      <c r="K1797" s="9">
        <v>49.81194991857091</v>
      </c>
      <c r="L1797" s="8">
        <v>27.297342181759603</v>
      </c>
      <c r="M1797" s="8">
        <v>21.108025271385795</v>
      </c>
      <c r="N1797" s="10">
        <v>1.2932210299541425</v>
      </c>
      <c r="O1797" s="10" t="s">
        <v>2829</v>
      </c>
      <c r="P1797" s="14">
        <v>28.698111339094019</v>
      </c>
      <c r="Q1797" s="45">
        <v>2</v>
      </c>
      <c r="R1797" s="7">
        <v>3.5916727049725505</v>
      </c>
      <c r="S1797" s="7"/>
      <c r="T1797" s="7"/>
      <c r="U1797" s="35">
        <v>18160.629769844531</v>
      </c>
    </row>
    <row r="1798" spans="1:21">
      <c r="A1798">
        <v>98</v>
      </c>
      <c r="B1798" t="s">
        <v>136</v>
      </c>
      <c r="C1798" t="s">
        <v>322</v>
      </c>
      <c r="D1798">
        <v>7</v>
      </c>
      <c r="E1798" s="6">
        <v>7653.7479999999996</v>
      </c>
      <c r="F1798">
        <v>2010</v>
      </c>
      <c r="G1798" s="6">
        <v>74.375</v>
      </c>
      <c r="H1798" s="6">
        <v>4.4613041877746582</v>
      </c>
      <c r="I1798" s="7">
        <v>10.171048164367701</v>
      </c>
      <c r="J1798" s="8">
        <v>8.3457706627717183</v>
      </c>
      <c r="K1798" s="9">
        <v>53.709546320934706</v>
      </c>
      <c r="L1798" s="8">
        <v>31.194938584123399</v>
      </c>
      <c r="M1798" s="8">
        <v>24.244516570061357</v>
      </c>
      <c r="N1798" s="10">
        <v>1.2866801651407171</v>
      </c>
      <c r="O1798" s="10" t="s">
        <v>2830</v>
      </c>
      <c r="P1798" s="14">
        <v>28.552961776628045</v>
      </c>
      <c r="Q1798" s="45">
        <v>3</v>
      </c>
      <c r="R1798" s="7">
        <v>3.5916727049725505</v>
      </c>
      <c r="S1798" s="7"/>
      <c r="T1798" s="7"/>
      <c r="U1798" s="35">
        <v>14510.990448401797</v>
      </c>
    </row>
    <row r="1799" spans="1:21">
      <c r="A1799">
        <v>99</v>
      </c>
      <c r="B1799" t="s">
        <v>60</v>
      </c>
      <c r="C1799" t="s">
        <v>246</v>
      </c>
      <c r="D1799">
        <v>7</v>
      </c>
      <c r="E1799" s="6">
        <v>1331.5350000000001</v>
      </c>
      <c r="F1799">
        <v>2010</v>
      </c>
      <c r="G1799" s="6">
        <v>75.748999999999995</v>
      </c>
      <c r="H1799" s="6">
        <v>5.312279224395752</v>
      </c>
      <c r="I1799" s="7">
        <v>15.519621849060099</v>
      </c>
      <c r="J1799" s="8">
        <v>9.1967456993928121</v>
      </c>
      <c r="K1799" s="9">
        <v>60.279430505733252</v>
      </c>
      <c r="L1799" s="8">
        <v>37.764822768921945</v>
      </c>
      <c r="M1799" s="8">
        <v>29.593090254753754</v>
      </c>
      <c r="N1799" s="10">
        <v>1.2761365049686051</v>
      </c>
      <c r="O1799" s="10" t="s">
        <v>2831</v>
      </c>
      <c r="P1799" s="14">
        <v>28.318985428786274</v>
      </c>
      <c r="Q1799" s="45">
        <v>3</v>
      </c>
      <c r="R1799" s="7">
        <v>3.5916727049725505</v>
      </c>
      <c r="S1799" s="7"/>
      <c r="T1799" s="7"/>
      <c r="U1799" s="35">
        <v>26015.74635093255</v>
      </c>
    </row>
    <row r="1800" spans="1:21">
      <c r="A1800">
        <v>100</v>
      </c>
      <c r="B1800" t="s">
        <v>132</v>
      </c>
      <c r="C1800" t="s">
        <v>318</v>
      </c>
      <c r="D1800">
        <v>7</v>
      </c>
      <c r="E1800" s="6">
        <v>143242.59899999999</v>
      </c>
      <c r="F1800">
        <v>2010</v>
      </c>
      <c r="G1800" s="6">
        <v>69.385999999999996</v>
      </c>
      <c r="H1800" s="6">
        <v>5.3847732543945313</v>
      </c>
      <c r="I1800" s="7">
        <v>12.004951477050801</v>
      </c>
      <c r="J1800" s="8">
        <v>9.2692397293915914</v>
      </c>
      <c r="K1800" s="9">
        <v>55.651134857350442</v>
      </c>
      <c r="L1800" s="8">
        <v>33.136527120539135</v>
      </c>
      <c r="M1800" s="8">
        <v>26.078419882744456</v>
      </c>
      <c r="N1800" s="10">
        <v>1.270649344152361</v>
      </c>
      <c r="O1800" s="10" t="s">
        <v>2832</v>
      </c>
      <c r="P1800" s="14">
        <v>28.197218810093357</v>
      </c>
      <c r="Q1800" s="45">
        <v>3</v>
      </c>
      <c r="R1800" s="7">
        <v>3.5916727049725505</v>
      </c>
      <c r="S1800" s="7"/>
      <c r="T1800" s="7"/>
      <c r="U1800" s="35">
        <v>23961.220703125</v>
      </c>
    </row>
    <row r="1801" spans="1:21">
      <c r="A1801">
        <v>101</v>
      </c>
      <c r="B1801" t="s">
        <v>100</v>
      </c>
      <c r="C1801" t="s">
        <v>286</v>
      </c>
      <c r="D1801">
        <v>5</v>
      </c>
      <c r="E1801" s="6">
        <v>14718.422</v>
      </c>
      <c r="F1801">
        <v>2010</v>
      </c>
      <c r="G1801" s="6">
        <v>56.381</v>
      </c>
      <c r="H1801" s="6">
        <v>4.5471510887145996</v>
      </c>
      <c r="I1801" s="7">
        <v>0.70996671915054299</v>
      </c>
      <c r="J1801" s="8">
        <v>8.4316175637116597</v>
      </c>
      <c r="K1801" s="9">
        <v>41.134074769657545</v>
      </c>
      <c r="L1801" s="8">
        <v>18.619467032846238</v>
      </c>
      <c r="M1801" s="8">
        <v>14.7834351248442</v>
      </c>
      <c r="N1801" s="10">
        <v>1.2594817696703942</v>
      </c>
      <c r="O1801" s="10" t="s">
        <v>2833</v>
      </c>
      <c r="P1801" s="14">
        <v>27.949397062342726</v>
      </c>
      <c r="Q1801" s="45">
        <v>1</v>
      </c>
      <c r="R1801" s="7">
        <v>3.5916727049725505</v>
      </c>
      <c r="S1801" s="7"/>
      <c r="T1801" s="7"/>
      <c r="U1801" s="35">
        <v>1354.7054172322376</v>
      </c>
    </row>
    <row r="1802" spans="1:21">
      <c r="A1802">
        <v>102</v>
      </c>
      <c r="B1802" t="s">
        <v>159</v>
      </c>
      <c r="C1802" t="s">
        <v>345</v>
      </c>
      <c r="D1802">
        <v>4</v>
      </c>
      <c r="E1802" s="6">
        <v>8481.7710000000006</v>
      </c>
      <c r="F1802">
        <v>2010</v>
      </c>
      <c r="G1802" s="6">
        <v>78.334000000000003</v>
      </c>
      <c r="H1802" s="6">
        <v>7.0974555015563965</v>
      </c>
      <c r="I1802" s="7">
        <v>28.0805568695068</v>
      </c>
      <c r="J1802" s="8">
        <v>10.981921976553457</v>
      </c>
      <c r="K1802" s="9">
        <v>74.436632303848711</v>
      </c>
      <c r="L1802" s="8">
        <v>51.922024567037404</v>
      </c>
      <c r="M1802" s="8">
        <v>42.154025275200453</v>
      </c>
      <c r="N1802" s="10">
        <v>1.2317216262994353</v>
      </c>
      <c r="O1802" s="10" t="s">
        <v>2834</v>
      </c>
      <c r="P1802" s="14">
        <v>27.333366494639044</v>
      </c>
      <c r="Q1802" s="45">
        <v>3</v>
      </c>
      <c r="R1802" s="7">
        <v>3.5916727049725505</v>
      </c>
      <c r="S1802" s="7"/>
      <c r="T1802" s="7"/>
      <c r="U1802" s="35">
        <v>54664.611741757231</v>
      </c>
    </row>
    <row r="1803" spans="1:21">
      <c r="A1803">
        <v>103</v>
      </c>
      <c r="B1803" t="s">
        <v>134</v>
      </c>
      <c r="C1803" t="s">
        <v>320</v>
      </c>
      <c r="D1803">
        <v>4</v>
      </c>
      <c r="E1803" s="6">
        <v>29411.929</v>
      </c>
      <c r="F1803">
        <v>2010</v>
      </c>
      <c r="G1803" s="6">
        <v>75.763000000000005</v>
      </c>
      <c r="H1803" s="6">
        <v>6.307098388671875</v>
      </c>
      <c r="I1803" s="7">
        <v>22.095798492431602</v>
      </c>
      <c r="J1803" s="8">
        <v>10.191564863668935</v>
      </c>
      <c r="K1803" s="9">
        <v>66.812249597030515</v>
      </c>
      <c r="L1803" s="8">
        <v>44.297641860219208</v>
      </c>
      <c r="M1803" s="8">
        <v>36.169266898125258</v>
      </c>
      <c r="N1803" s="10">
        <v>1.2247315375506067</v>
      </c>
      <c r="O1803" s="10" t="s">
        <v>2835</v>
      </c>
      <c r="P1803" s="14">
        <v>27.178248119251084</v>
      </c>
      <c r="Q1803" s="45">
        <v>3</v>
      </c>
      <c r="R1803" s="7">
        <v>3.5916727049725505</v>
      </c>
      <c r="S1803" s="7"/>
      <c r="T1803" s="7"/>
      <c r="U1803" s="35">
        <v>41231.567749338385</v>
      </c>
    </row>
    <row r="1804" spans="1:21">
      <c r="A1804">
        <v>104</v>
      </c>
      <c r="B1804" t="s">
        <v>87</v>
      </c>
      <c r="C1804" t="s">
        <v>273</v>
      </c>
      <c r="D1804">
        <v>7</v>
      </c>
      <c r="E1804" s="6">
        <v>16627.837</v>
      </c>
      <c r="F1804">
        <v>2010</v>
      </c>
      <c r="G1804" s="6">
        <v>68.116</v>
      </c>
      <c r="H1804" s="6">
        <v>5.5142865180969238</v>
      </c>
      <c r="I1804" s="7">
        <v>12.9665870666504</v>
      </c>
      <c r="J1804" s="8">
        <v>9.3987529930939839</v>
      </c>
      <c r="K1804" s="9">
        <v>55.39587566091658</v>
      </c>
      <c r="L1804" s="8">
        <v>32.881267924105273</v>
      </c>
      <c r="M1804" s="8">
        <v>27.040055472344058</v>
      </c>
      <c r="N1804" s="10">
        <v>1.2160207273885022</v>
      </c>
      <c r="O1804" s="10" t="s">
        <v>2836</v>
      </c>
      <c r="P1804" s="14">
        <v>26.984944891035987</v>
      </c>
      <c r="Q1804" s="45">
        <v>3</v>
      </c>
      <c r="R1804" s="7">
        <v>3.5916727049725505</v>
      </c>
      <c r="S1804" s="7"/>
      <c r="T1804" s="7"/>
      <c r="U1804" s="35">
        <v>20751.257239946244</v>
      </c>
    </row>
    <row r="1805" spans="1:21">
      <c r="A1805">
        <v>105</v>
      </c>
      <c r="B1805" t="s">
        <v>108</v>
      </c>
      <c r="C1805" t="s">
        <v>294</v>
      </c>
      <c r="D1805">
        <v>8</v>
      </c>
      <c r="E1805" s="6">
        <v>2702.52</v>
      </c>
      <c r="F1805">
        <v>2010</v>
      </c>
      <c r="G1805" s="6">
        <v>67.182000000000002</v>
      </c>
      <c r="H1805" s="6">
        <v>4.5855236053466797</v>
      </c>
      <c r="I1805" s="7">
        <v>8.1000289916992205</v>
      </c>
      <c r="J1805" s="8">
        <v>8.4699900803437398</v>
      </c>
      <c r="K1805" s="9">
        <v>49.237261386672365</v>
      </c>
      <c r="L1805" s="8">
        <v>26.722653649861059</v>
      </c>
      <c r="M1805" s="8">
        <v>22.173497397392879</v>
      </c>
      <c r="N1805" s="10">
        <v>1.2051618727951803</v>
      </c>
      <c r="O1805" s="10" t="s">
        <v>2837</v>
      </c>
      <c r="P1805" s="14">
        <v>26.743974004454259</v>
      </c>
      <c r="Q1805" s="45">
        <v>3</v>
      </c>
      <c r="R1805" s="7">
        <v>3.5916727049725505</v>
      </c>
      <c r="S1805" s="7"/>
      <c r="T1805" s="7"/>
      <c r="U1805" s="35">
        <v>7518.8311182544176</v>
      </c>
    </row>
    <row r="1806" spans="1:21">
      <c r="A1806">
        <v>106</v>
      </c>
      <c r="B1806" t="s">
        <v>74</v>
      </c>
      <c r="C1806" t="s">
        <v>260</v>
      </c>
      <c r="D1806">
        <v>8</v>
      </c>
      <c r="E1806" s="6">
        <v>7132.4380000000001</v>
      </c>
      <c r="F1806">
        <v>2010</v>
      </c>
      <c r="G1806" s="6">
        <v>82.992999999999995</v>
      </c>
      <c r="H1806" s="6">
        <v>5.6428346633911133</v>
      </c>
      <c r="I1806" s="7">
        <v>24.110090255737301</v>
      </c>
      <c r="J1806" s="8">
        <v>9.5273011383881734</v>
      </c>
      <c r="K1806" s="9">
        <v>68.417848813578956</v>
      </c>
      <c r="L1806" s="8">
        <v>45.90324107676765</v>
      </c>
      <c r="M1806" s="8">
        <v>38.183558661430958</v>
      </c>
      <c r="N1806" s="10">
        <v>1.202172942647546</v>
      </c>
      <c r="O1806" s="10" t="s">
        <v>2838</v>
      </c>
      <c r="P1806" s="14">
        <v>26.677646092848441</v>
      </c>
      <c r="Q1806" s="45">
        <v>3</v>
      </c>
      <c r="R1806" s="7">
        <v>3.5916727049725505</v>
      </c>
      <c r="S1806" s="7"/>
      <c r="T1806" s="7"/>
      <c r="U1806" s="35">
        <v>51359.799111169268</v>
      </c>
    </row>
    <row r="1807" spans="1:21">
      <c r="A1807">
        <v>107</v>
      </c>
      <c r="B1807" t="s">
        <v>40</v>
      </c>
      <c r="C1807" t="s">
        <v>226</v>
      </c>
      <c r="D1807">
        <v>5</v>
      </c>
      <c r="E1807" s="6">
        <v>19878.036</v>
      </c>
      <c r="F1807">
        <v>2010</v>
      </c>
      <c r="G1807" s="6">
        <v>56.582000000000001</v>
      </c>
      <c r="H1807" s="6">
        <v>4.5542569160461426</v>
      </c>
      <c r="I1807" s="7">
        <v>1.56751155853272</v>
      </c>
      <c r="J1807" s="8">
        <v>8.4387233910432027</v>
      </c>
      <c r="K1807" s="9">
        <v>41.315508737622991</v>
      </c>
      <c r="L1807" s="8">
        <v>18.800901000811685</v>
      </c>
      <c r="M1807" s="8">
        <v>15.640979964226377</v>
      </c>
      <c r="N1807" s="10">
        <v>1.2020283283919928</v>
      </c>
      <c r="O1807" s="10" t="s">
        <v>2839</v>
      </c>
      <c r="P1807" s="14">
        <v>26.674436930678205</v>
      </c>
      <c r="Q1807" s="45">
        <v>1</v>
      </c>
      <c r="R1807" s="7">
        <v>3.5916727049725505</v>
      </c>
      <c r="S1807" s="7"/>
      <c r="T1807" s="7"/>
      <c r="U1807" s="35">
        <v>3298.6245792748477</v>
      </c>
    </row>
    <row r="1808" spans="1:21">
      <c r="A1808">
        <v>108</v>
      </c>
      <c r="B1808" t="s">
        <v>138</v>
      </c>
      <c r="C1808" t="s">
        <v>324</v>
      </c>
      <c r="D1808">
        <v>8</v>
      </c>
      <c r="E1808" s="6">
        <v>5163.59</v>
      </c>
      <c r="F1808">
        <v>2010</v>
      </c>
      <c r="G1808" s="6">
        <v>81.691000000000003</v>
      </c>
      <c r="H1808" s="6">
        <v>6.5314016342163086</v>
      </c>
      <c r="I1808" s="7">
        <v>28.958076477050799</v>
      </c>
      <c r="J1808" s="8">
        <v>10.415868109213369</v>
      </c>
      <c r="K1808" s="9">
        <v>73.62541288020013</v>
      </c>
      <c r="L1808" s="8">
        <v>51.110805143388824</v>
      </c>
      <c r="M1808" s="8">
        <v>43.031544882744456</v>
      </c>
      <c r="N1808" s="10">
        <v>1.1877520382468103</v>
      </c>
      <c r="O1808" s="10" t="s">
        <v>2840</v>
      </c>
      <c r="P1808" s="14">
        <v>26.357629088394518</v>
      </c>
      <c r="Q1808" s="45">
        <v>3</v>
      </c>
      <c r="R1808" s="7">
        <v>3.5916727049725505</v>
      </c>
      <c r="S1808" s="7"/>
      <c r="T1808" s="7"/>
      <c r="U1808" s="35">
        <v>78191.782683360565</v>
      </c>
    </row>
    <row r="1809" spans="1:21">
      <c r="A1809">
        <v>109</v>
      </c>
      <c r="B1809" t="s">
        <v>118</v>
      </c>
      <c r="C1809" t="s">
        <v>304</v>
      </c>
      <c r="D1809">
        <v>5</v>
      </c>
      <c r="E1809" s="6">
        <v>16647.543000000001</v>
      </c>
      <c r="F1809">
        <v>2010</v>
      </c>
      <c r="G1809" s="6">
        <v>58.366999999999997</v>
      </c>
      <c r="H1809" s="6">
        <v>4.1010160446166992</v>
      </c>
      <c r="I1809" s="7">
        <v>1.1103775501251201</v>
      </c>
      <c r="J1809" s="8">
        <v>7.9854825196137593</v>
      </c>
      <c r="K1809" s="9">
        <v>40.329848800590369</v>
      </c>
      <c r="L1809" s="8">
        <v>17.815241063779062</v>
      </c>
      <c r="M1809" s="8">
        <v>15.183845955818777</v>
      </c>
      <c r="N1809" s="10">
        <v>1.1733022789889329</v>
      </c>
      <c r="O1809" s="10" t="s">
        <v>2841</v>
      </c>
      <c r="P1809" s="14">
        <v>26.036971760373511</v>
      </c>
      <c r="Q1809" s="45">
        <v>1</v>
      </c>
      <c r="R1809" s="7">
        <v>3.5916727049725505</v>
      </c>
      <c r="S1809" s="7"/>
      <c r="T1809" s="7"/>
      <c r="U1809" s="35">
        <v>1024.7383647059976</v>
      </c>
    </row>
    <row r="1810" spans="1:21">
      <c r="A1810">
        <v>110</v>
      </c>
      <c r="B1810" t="s">
        <v>49</v>
      </c>
      <c r="C1810" t="s">
        <v>235</v>
      </c>
      <c r="D1810">
        <v>5</v>
      </c>
      <c r="E1810" s="6">
        <v>66391.256999999998</v>
      </c>
      <c r="F1810">
        <v>2010</v>
      </c>
      <c r="G1810" s="6">
        <v>56.417000000000002</v>
      </c>
      <c r="H1810" s="6">
        <v>4.2504062652587891</v>
      </c>
      <c r="I1810" s="7">
        <v>0.76370364427566495</v>
      </c>
      <c r="J1810" s="8">
        <v>8.1348727402558492</v>
      </c>
      <c r="K1810" s="9">
        <v>39.711730343157193</v>
      </c>
      <c r="L1810" s="8">
        <v>17.197122606345886</v>
      </c>
      <c r="M1810" s="8">
        <v>14.837172049969322</v>
      </c>
      <c r="N1810" s="10">
        <v>1.1590566280709431</v>
      </c>
      <c r="O1810" s="10" t="s">
        <v>2842</v>
      </c>
      <c r="P1810" s="14">
        <v>25.720843838948635</v>
      </c>
      <c r="Q1810" s="45">
        <v>1</v>
      </c>
      <c r="R1810" s="7">
        <v>3.5916727049725505</v>
      </c>
      <c r="S1810" s="7"/>
      <c r="T1810" s="7"/>
      <c r="U1810" s="35">
        <v>841.85628715052405</v>
      </c>
    </row>
    <row r="1811" spans="1:21">
      <c r="A1811">
        <v>111</v>
      </c>
      <c r="B1811" t="s">
        <v>157</v>
      </c>
      <c r="C1811" t="s">
        <v>343</v>
      </c>
      <c r="D1811">
        <v>5</v>
      </c>
      <c r="E1811" s="6">
        <v>32341.727999999999</v>
      </c>
      <c r="F1811">
        <v>2010</v>
      </c>
      <c r="G1811" s="6">
        <v>57.055</v>
      </c>
      <c r="H1811" s="6">
        <v>4.1928820610046387</v>
      </c>
      <c r="I1811" s="7">
        <v>1.23232686519623</v>
      </c>
      <c r="J1811" s="8">
        <v>8.0773485360016988</v>
      </c>
      <c r="K1811" s="9">
        <v>39.87682675839099</v>
      </c>
      <c r="L1811" s="8">
        <v>17.362219021579683</v>
      </c>
      <c r="M1811" s="8">
        <v>15.305795270889886</v>
      </c>
      <c r="N1811" s="10">
        <v>1.1343558903208977</v>
      </c>
      <c r="O1811" s="10" t="s">
        <v>2843</v>
      </c>
      <c r="P1811" s="14">
        <v>25.172705117346108</v>
      </c>
      <c r="Q1811" s="45">
        <v>1</v>
      </c>
      <c r="R1811" s="7">
        <v>3.5916727049725505</v>
      </c>
      <c r="S1811" s="7"/>
      <c r="T1811" s="7"/>
      <c r="U1811" s="35">
        <v>1878.5209178092628</v>
      </c>
    </row>
    <row r="1812" spans="1:21">
      <c r="A1812">
        <v>112</v>
      </c>
      <c r="B1812" t="s">
        <v>89</v>
      </c>
      <c r="C1812" t="s">
        <v>275</v>
      </c>
      <c r="D1812">
        <v>4</v>
      </c>
      <c r="E1812" s="6">
        <v>2943.3560000000002</v>
      </c>
      <c r="F1812">
        <v>2010</v>
      </c>
      <c r="G1812" s="6">
        <v>77.981999999999999</v>
      </c>
      <c r="H1812" s="6">
        <v>6.7981510162353516</v>
      </c>
      <c r="I1812" s="7">
        <v>31.1363925933838</v>
      </c>
      <c r="J1812" s="8">
        <v>10.682617491232412</v>
      </c>
      <c r="K1812" s="9">
        <v>72.082544078024213</v>
      </c>
      <c r="L1812" s="8">
        <v>49.567936341212906</v>
      </c>
      <c r="M1812" s="8">
        <v>45.209860999077456</v>
      </c>
      <c r="N1812" s="10">
        <v>1.0963965658338206</v>
      </c>
      <c r="O1812" s="10" t="s">
        <v>2844</v>
      </c>
      <c r="P1812" s="14">
        <v>24.330342601384267</v>
      </c>
      <c r="Q1812" s="45">
        <v>3</v>
      </c>
      <c r="R1812" s="7">
        <v>3.5916727049725505</v>
      </c>
      <c r="S1812" s="7"/>
      <c r="T1812" s="7"/>
      <c r="U1812" s="35">
        <v>59780.029854140725</v>
      </c>
    </row>
    <row r="1813" spans="1:21">
      <c r="A1813">
        <v>113</v>
      </c>
      <c r="B1813" t="s">
        <v>38</v>
      </c>
      <c r="C1813" t="s">
        <v>224</v>
      </c>
      <c r="D1813">
        <v>5</v>
      </c>
      <c r="E1813" s="6">
        <v>9126.6049999999996</v>
      </c>
      <c r="F1813">
        <v>2010</v>
      </c>
      <c r="G1813" s="6">
        <v>57.081000000000003</v>
      </c>
      <c r="H1813" s="6">
        <v>3.748787522315979</v>
      </c>
      <c r="I1813" s="7">
        <v>0.59466427564621005</v>
      </c>
      <c r="J1813" s="8">
        <v>7.6332539973130391</v>
      </c>
      <c r="K1813" s="9">
        <v>37.701562163625759</v>
      </c>
      <c r="L1813" s="8">
        <v>15.186954426814452</v>
      </c>
      <c r="M1813" s="8">
        <v>14.668132681339866</v>
      </c>
      <c r="N1813" s="10">
        <v>1.0353706744236508</v>
      </c>
      <c r="O1813" s="10" t="s">
        <v>2845</v>
      </c>
      <c r="P1813" s="14">
        <v>22.976105556291817</v>
      </c>
      <c r="Q1813" s="45">
        <v>1</v>
      </c>
      <c r="R1813" s="7">
        <v>3.5916727049725505</v>
      </c>
      <c r="S1813" s="7"/>
      <c r="T1813" s="7"/>
      <c r="U1813" s="35">
        <v>804.3549408041938</v>
      </c>
    </row>
    <row r="1814" spans="1:21">
      <c r="A1814">
        <v>114</v>
      </c>
      <c r="B1814" t="s">
        <v>37</v>
      </c>
      <c r="C1814" t="s">
        <v>223</v>
      </c>
      <c r="D1814">
        <v>5</v>
      </c>
      <c r="E1814" s="6">
        <v>16116.844999999999</v>
      </c>
      <c r="F1814">
        <v>2010</v>
      </c>
      <c r="G1814" s="6">
        <v>56.476999999999997</v>
      </c>
      <c r="H1814" s="6">
        <v>4.0355606079101563</v>
      </c>
      <c r="I1814" s="7">
        <v>1.74754822254181</v>
      </c>
      <c r="J1814" s="8">
        <v>7.9200270829072164</v>
      </c>
      <c r="K1814" s="9">
        <v>38.704044015602086</v>
      </c>
      <c r="L1814" s="8">
        <v>16.18943627879078</v>
      </c>
      <c r="M1814" s="8">
        <v>15.821016628235466</v>
      </c>
      <c r="N1814" s="10">
        <v>1.0232867241854611</v>
      </c>
      <c r="O1814" s="10" t="s">
        <v>2846</v>
      </c>
      <c r="P1814" s="14">
        <v>22.707948341616813</v>
      </c>
      <c r="Q1814" s="45">
        <v>1</v>
      </c>
      <c r="R1814" s="7">
        <v>3.5916727049725505</v>
      </c>
      <c r="S1814" s="7"/>
      <c r="T1814" s="7"/>
      <c r="U1814" s="35">
        <v>1661.8720214076268</v>
      </c>
    </row>
    <row r="1815" spans="1:21">
      <c r="A1815">
        <v>115</v>
      </c>
      <c r="B1815" t="s">
        <v>119</v>
      </c>
      <c r="C1815" t="s">
        <v>305</v>
      </c>
      <c r="D1815">
        <v>5</v>
      </c>
      <c r="E1815" s="6">
        <v>160952.853</v>
      </c>
      <c r="F1815">
        <v>2010</v>
      </c>
      <c r="G1815" s="6">
        <v>50.945</v>
      </c>
      <c r="H1815" s="6">
        <v>4.7602758407592773</v>
      </c>
      <c r="I1815" s="7">
        <v>1.6515541076660201</v>
      </c>
      <c r="J1815" s="8">
        <v>8.6447423157563374</v>
      </c>
      <c r="K1815" s="9">
        <v>38.107606996287316</v>
      </c>
      <c r="L1815" s="8">
        <v>15.592999259476009</v>
      </c>
      <c r="M1815" s="8">
        <v>15.725022513359676</v>
      </c>
      <c r="N1815" s="10">
        <v>0.99160425660621454</v>
      </c>
      <c r="O1815" s="10" t="s">
        <v>2847</v>
      </c>
      <c r="P1815" s="14">
        <v>22.004876738985441</v>
      </c>
      <c r="Q1815" s="45">
        <v>1</v>
      </c>
      <c r="R1815" s="7">
        <v>3.5916727049725505</v>
      </c>
      <c r="S1815" s="7"/>
      <c r="T1815" s="7"/>
      <c r="U1815" s="35">
        <v>4857.2662707774343</v>
      </c>
    </row>
    <row r="1816" spans="1:21">
      <c r="A1816">
        <v>116</v>
      </c>
      <c r="B1816" t="s">
        <v>137</v>
      </c>
      <c r="C1816" t="s">
        <v>323</v>
      </c>
      <c r="D1816">
        <v>5</v>
      </c>
      <c r="E1816" s="6">
        <v>6436.6980000000003</v>
      </c>
      <c r="F1816">
        <v>2010</v>
      </c>
      <c r="G1816" s="6">
        <v>53.692999999999998</v>
      </c>
      <c r="H1816" s="6">
        <v>4.1339559555053711</v>
      </c>
      <c r="I1816" s="7">
        <v>0.80042803287506104</v>
      </c>
      <c r="J1816" s="8">
        <v>8.0184224305024312</v>
      </c>
      <c r="K1816" s="9">
        <v>37.253292396429835</v>
      </c>
      <c r="L1816" s="8">
        <v>14.738684659618528</v>
      </c>
      <c r="M1816" s="8">
        <v>14.873896438568718</v>
      </c>
      <c r="N1816" s="10">
        <v>0.99090945808930209</v>
      </c>
      <c r="O1816" s="10" t="s">
        <v>2848</v>
      </c>
      <c r="P1816" s="14">
        <v>21.989458334293012</v>
      </c>
      <c r="Q1816" s="45">
        <v>1</v>
      </c>
      <c r="R1816" s="7">
        <v>3.5916727049725505</v>
      </c>
      <c r="S1816" s="7"/>
      <c r="T1816" s="7"/>
      <c r="U1816" s="35">
        <v>1401.3157604764463</v>
      </c>
    </row>
    <row r="1817" spans="1:21">
      <c r="A1817">
        <v>117</v>
      </c>
      <c r="B1817" t="s">
        <v>98</v>
      </c>
      <c r="C1817" t="s">
        <v>284</v>
      </c>
      <c r="D1817">
        <v>3</v>
      </c>
      <c r="E1817" s="6">
        <v>507.07</v>
      </c>
      <c r="F1817">
        <v>2010</v>
      </c>
      <c r="G1817" s="6">
        <v>80.572999999999993</v>
      </c>
      <c r="H1817" s="6">
        <v>7.0972518920898438</v>
      </c>
      <c r="I1817" s="7">
        <v>41.5537719726562</v>
      </c>
      <c r="J1817" s="8">
        <v>10.981718367086904</v>
      </c>
      <c r="K1817" s="9">
        <v>76.562815340759698</v>
      </c>
      <c r="L1817" s="8">
        <v>54.048207603948391</v>
      </c>
      <c r="M1817" s="8">
        <v>55.627240378349853</v>
      </c>
      <c r="N1817" s="10">
        <v>0.97161403722957251</v>
      </c>
      <c r="O1817" s="10" t="s">
        <v>2849</v>
      </c>
      <c r="P1817" s="14">
        <v>21.56127001741509</v>
      </c>
      <c r="Q1817" s="45">
        <v>3</v>
      </c>
      <c r="R1817" s="7">
        <v>3.5916727049725505</v>
      </c>
      <c r="S1817" s="7"/>
      <c r="T1817" s="7"/>
      <c r="U1817" s="35">
        <v>114343.98808932606</v>
      </c>
    </row>
    <row r="1818" spans="1:21">
      <c r="A1818">
        <v>118</v>
      </c>
      <c r="B1818" t="s">
        <v>169</v>
      </c>
      <c r="C1818" t="s">
        <v>355</v>
      </c>
      <c r="D1818">
        <v>5</v>
      </c>
      <c r="E1818" s="6">
        <v>12839.771000000001</v>
      </c>
      <c r="F1818">
        <v>2010</v>
      </c>
      <c r="G1818" s="6">
        <v>50.652000000000001</v>
      </c>
      <c r="H1818" s="6">
        <v>4.6815695762634277</v>
      </c>
      <c r="I1818" s="7">
        <v>1.4279146194457999</v>
      </c>
      <c r="J1818" s="8">
        <v>8.5660360512604878</v>
      </c>
      <c r="K1818" s="9">
        <v>37.543482497954017</v>
      </c>
      <c r="L1818" s="8">
        <v>15.02887476114271</v>
      </c>
      <c r="M1818" s="8">
        <v>15.501383025139457</v>
      </c>
      <c r="N1818" s="10">
        <v>0.9695183156734819</v>
      </c>
      <c r="O1818" s="10" t="s">
        <v>2850</v>
      </c>
      <c r="P1818" s="14">
        <v>21.514763465820767</v>
      </c>
      <c r="Q1818" s="45">
        <v>1</v>
      </c>
      <c r="R1818" s="7">
        <v>3.5916727049725505</v>
      </c>
      <c r="S1818" s="7"/>
      <c r="T1818" s="7"/>
      <c r="U1818" s="35">
        <v>1799.5402327856843</v>
      </c>
    </row>
    <row r="1819" spans="1:21">
      <c r="A1819">
        <v>119</v>
      </c>
      <c r="B1819" t="s">
        <v>141</v>
      </c>
      <c r="C1819" t="s">
        <v>327</v>
      </c>
      <c r="D1819">
        <v>5</v>
      </c>
      <c r="E1819" s="6">
        <v>51784.921000000002</v>
      </c>
      <c r="F1819">
        <v>2010</v>
      </c>
      <c r="G1819" s="6">
        <v>58.899000000000001</v>
      </c>
      <c r="H1819" s="6">
        <v>4.6524286270141602</v>
      </c>
      <c r="I1819" s="7">
        <v>7.8293309211731001</v>
      </c>
      <c r="J1819" s="8">
        <v>8.5368951020112203</v>
      </c>
      <c r="K1819" s="9">
        <v>43.507679954136151</v>
      </c>
      <c r="L1819" s="8">
        <v>20.993072217324844</v>
      </c>
      <c r="M1819" s="8">
        <v>21.902799326866756</v>
      </c>
      <c r="N1819" s="10">
        <v>0.95846525843726249</v>
      </c>
      <c r="O1819" s="10" t="s">
        <v>2851</v>
      </c>
      <c r="P1819" s="14">
        <v>21.269482991829673</v>
      </c>
      <c r="Q1819" s="45">
        <v>3</v>
      </c>
      <c r="R1819" s="7">
        <v>3.5916727049725505</v>
      </c>
      <c r="S1819" s="7"/>
      <c r="T1819" s="7"/>
      <c r="U1819" s="35">
        <v>13469.361128791268</v>
      </c>
    </row>
    <row r="1820" spans="1:21">
      <c r="A1820">
        <v>120</v>
      </c>
      <c r="B1820" t="s">
        <v>150</v>
      </c>
      <c r="C1820" t="s">
        <v>336</v>
      </c>
      <c r="D1820">
        <v>5</v>
      </c>
      <c r="E1820" s="6">
        <v>45110.527000000002</v>
      </c>
      <c r="F1820">
        <v>2010</v>
      </c>
      <c r="G1820" s="6">
        <v>60.104999999999997</v>
      </c>
      <c r="H1820" s="6">
        <v>3.2291290760040283</v>
      </c>
      <c r="I1820" s="7">
        <v>1.58912765979767</v>
      </c>
      <c r="J1820" s="8">
        <v>7.1135955510010884</v>
      </c>
      <c r="K1820" s="9">
        <v>36.996260583252564</v>
      </c>
      <c r="L1820" s="8">
        <v>14.481652846441257</v>
      </c>
      <c r="M1820" s="8">
        <v>15.662596065491327</v>
      </c>
      <c r="N1820" s="10">
        <v>0.92460105501590584</v>
      </c>
      <c r="O1820" s="10" t="s">
        <v>2852</v>
      </c>
      <c r="P1820" s="14">
        <v>20.517996078389761</v>
      </c>
      <c r="Q1820" s="45">
        <v>1</v>
      </c>
      <c r="R1820" s="7">
        <v>3.5916727049725505</v>
      </c>
      <c r="S1820" s="7"/>
      <c r="T1820" s="7"/>
      <c r="U1820" s="35">
        <v>1971.56372070313</v>
      </c>
    </row>
    <row r="1821" spans="1:21">
      <c r="A1821">
        <v>121</v>
      </c>
      <c r="B1821" t="s">
        <v>130</v>
      </c>
      <c r="C1821" t="s">
        <v>316</v>
      </c>
      <c r="D1821">
        <v>4</v>
      </c>
      <c r="E1821" s="6">
        <v>1713.5039999999999</v>
      </c>
      <c r="F1821">
        <v>2010</v>
      </c>
      <c r="G1821" s="6">
        <v>78.424999999999997</v>
      </c>
      <c r="H1821" s="6">
        <v>6.8496527671813965</v>
      </c>
      <c r="I1821" s="7">
        <v>42.835193634033203</v>
      </c>
      <c r="J1821" s="8">
        <v>10.734119242178457</v>
      </c>
      <c r="K1821" s="9">
        <v>72.84152032048074</v>
      </c>
      <c r="L1821" s="8">
        <v>50.326912583669433</v>
      </c>
      <c r="M1821" s="8">
        <v>56.908662039726863</v>
      </c>
      <c r="N1821" s="10">
        <v>0.88434538398631068</v>
      </c>
      <c r="O1821" s="10" t="s">
        <v>2853</v>
      </c>
      <c r="P1821" s="14">
        <v>19.624674903989877</v>
      </c>
      <c r="Q1821" s="45">
        <v>3</v>
      </c>
      <c r="R1821" s="7">
        <v>3.5916727049725505</v>
      </c>
      <c r="S1821" s="7"/>
      <c r="T1821" s="7"/>
      <c r="U1821" s="35">
        <v>103902.5193097442</v>
      </c>
    </row>
    <row r="1822" spans="1:21">
      <c r="A1822">
        <v>122</v>
      </c>
      <c r="B1822" t="s">
        <v>102</v>
      </c>
      <c r="C1822" t="s">
        <v>288</v>
      </c>
      <c r="D1822">
        <v>5</v>
      </c>
      <c r="E1822" s="6">
        <v>15529.181</v>
      </c>
      <c r="F1822">
        <v>2010</v>
      </c>
      <c r="G1822" s="6">
        <v>56.381999999999998</v>
      </c>
      <c r="H1822" s="6">
        <v>3.7623050212860107</v>
      </c>
      <c r="I1822" s="7">
        <v>3.50033831596375</v>
      </c>
      <c r="J1822" s="8">
        <v>7.6467714962830708</v>
      </c>
      <c r="K1822" s="9">
        <v>37.305825006700978</v>
      </c>
      <c r="L1822" s="8">
        <v>14.791217269889671</v>
      </c>
      <c r="M1822" s="8">
        <v>17.573806721657405</v>
      </c>
      <c r="N1822" s="10">
        <v>0.84166268038338221</v>
      </c>
      <c r="O1822" s="10" t="s">
        <v>2854</v>
      </c>
      <c r="P1822" s="14">
        <v>18.677494992839012</v>
      </c>
      <c r="Q1822" s="45">
        <v>1</v>
      </c>
      <c r="R1822" s="7">
        <v>3.5916727049725505</v>
      </c>
      <c r="S1822" s="7"/>
      <c r="T1822" s="7"/>
      <c r="U1822" s="35">
        <v>2018.6014547008176</v>
      </c>
    </row>
    <row r="1823" spans="1:21">
      <c r="A1823">
        <v>123</v>
      </c>
      <c r="B1823" t="s">
        <v>43</v>
      </c>
      <c r="C1823" t="s">
        <v>229</v>
      </c>
      <c r="D1823">
        <v>5</v>
      </c>
      <c r="E1823" s="6">
        <v>11894.727000000001</v>
      </c>
      <c r="F1823">
        <v>2010</v>
      </c>
      <c r="G1823" s="6">
        <v>49.584000000000003</v>
      </c>
      <c r="H1823" s="6">
        <v>3.7428710460662842</v>
      </c>
      <c r="I1823" s="7">
        <v>1.91665434837341</v>
      </c>
      <c r="J1823" s="8">
        <v>7.6273375210633443</v>
      </c>
      <c r="K1823" s="9">
        <v>32.724467077697831</v>
      </c>
      <c r="L1823" s="8">
        <v>10.209859340886524</v>
      </c>
      <c r="M1823" s="8">
        <v>15.990122754067066</v>
      </c>
      <c r="N1823" s="10">
        <v>0.63851037905820085</v>
      </c>
      <c r="O1823" s="10" t="s">
        <v>2855</v>
      </c>
      <c r="P1823" s="14">
        <v>14.169304028429808</v>
      </c>
      <c r="Q1823" s="45">
        <v>1</v>
      </c>
      <c r="R1823" s="7">
        <v>3.5916727049725505</v>
      </c>
      <c r="S1823" s="7"/>
      <c r="T1823" s="7"/>
      <c r="U1823" s="35">
        <v>1741.0539976033035</v>
      </c>
    </row>
    <row r="1824" spans="1:21">
      <c r="A1824">
        <v>124</v>
      </c>
      <c r="B1824" t="s">
        <v>42</v>
      </c>
      <c r="C1824" t="s">
        <v>228</v>
      </c>
      <c r="D1824">
        <v>5</v>
      </c>
      <c r="E1824" s="6">
        <v>4660.067</v>
      </c>
      <c r="F1824">
        <v>2010</v>
      </c>
      <c r="G1824" s="6">
        <v>49.255000000000003</v>
      </c>
      <c r="H1824" s="6">
        <v>3.5678925514221191</v>
      </c>
      <c r="I1824" s="7">
        <v>1.8712754249572701</v>
      </c>
      <c r="J1824" s="8">
        <v>7.4523590264191792</v>
      </c>
      <c r="K1824" s="9">
        <v>31.761583883265942</v>
      </c>
      <c r="L1824" s="8">
        <v>9.2469761464546352</v>
      </c>
      <c r="M1824" s="8">
        <v>15.944743830650927</v>
      </c>
      <c r="N1824" s="10">
        <v>0.5799388340550804</v>
      </c>
      <c r="O1824" s="10" t="s">
        <v>2856</v>
      </c>
      <c r="P1824" s="14">
        <v>12.869531846514461</v>
      </c>
      <c r="Q1824" s="45">
        <v>1</v>
      </c>
      <c r="R1824" s="7">
        <v>3.5916727049725505</v>
      </c>
      <c r="S1824" s="7"/>
      <c r="T1824" s="7"/>
      <c r="U1824" s="35">
        <v>1130.8957080808073</v>
      </c>
    </row>
    <row r="1825" spans="1:21">
      <c r="A1825">
        <v>125</v>
      </c>
      <c r="B1825" t="s">
        <v>34</v>
      </c>
      <c r="C1825" t="s">
        <v>220</v>
      </c>
      <c r="D1825">
        <v>5</v>
      </c>
      <c r="E1825" s="6">
        <v>2091.6640000000002</v>
      </c>
      <c r="F1825">
        <v>2010</v>
      </c>
      <c r="G1825" s="6">
        <v>60.012999999999998</v>
      </c>
      <c r="H1825" s="6">
        <v>3.5530202388763428</v>
      </c>
      <c r="I1825" s="7">
        <v>14.3190908432007</v>
      </c>
      <c r="J1825" s="8">
        <v>7.4374867138734029</v>
      </c>
      <c r="K1825" s="9">
        <v>38.621541085257576</v>
      </c>
      <c r="L1825" s="8">
        <v>16.106933348446269</v>
      </c>
      <c r="M1825" s="8">
        <v>28.392559248894358</v>
      </c>
      <c r="N1825" s="10">
        <v>0.5672941705342569</v>
      </c>
      <c r="O1825" s="10" t="s">
        <v>2857</v>
      </c>
      <c r="P1825" s="14">
        <v>12.588931737823961</v>
      </c>
      <c r="Q1825" s="45">
        <v>3</v>
      </c>
      <c r="R1825" s="7">
        <v>3.5916727049725505</v>
      </c>
      <c r="S1825" s="7"/>
      <c r="T1825" s="7"/>
      <c r="U1825" s="35">
        <v>12653.371256650042</v>
      </c>
    </row>
    <row r="1826" spans="1:21">
      <c r="A1826">
        <v>126</v>
      </c>
      <c r="B1826" t="s">
        <v>72</v>
      </c>
      <c r="C1826" t="s">
        <v>258</v>
      </c>
      <c r="D1826">
        <v>1</v>
      </c>
      <c r="E1826" s="6">
        <v>9842.8799999999992</v>
      </c>
      <c r="F1826">
        <v>2010</v>
      </c>
      <c r="G1826" s="6">
        <v>46.018999999999998</v>
      </c>
      <c r="H1826" s="6">
        <v>3.7659988403320313</v>
      </c>
      <c r="I1826" s="7">
        <v>1.1533343791961701</v>
      </c>
      <c r="J1826" s="8">
        <v>7.6504653153290914</v>
      </c>
      <c r="K1826" s="9">
        <v>30.46373062931443</v>
      </c>
      <c r="L1826" s="8">
        <v>7.949122892503123</v>
      </c>
      <c r="M1826" s="8">
        <v>15.226802784889827</v>
      </c>
      <c r="N1826" s="10">
        <v>0.5220480625382079</v>
      </c>
      <c r="O1826" s="10" t="s">
        <v>2858</v>
      </c>
      <c r="P1826" s="14">
        <v>11.584866837195698</v>
      </c>
      <c r="Q1826" s="45">
        <v>1</v>
      </c>
      <c r="R1826" s="7">
        <v>3.5916727049725505</v>
      </c>
      <c r="S1826" s="7"/>
      <c r="T1826" s="7"/>
      <c r="U1826" s="35">
        <v>2943.5495030469324</v>
      </c>
    </row>
    <row r="1827" spans="1:21">
      <c r="A1827" t="s">
        <v>693</v>
      </c>
      <c r="B1827" t="s">
        <v>164</v>
      </c>
      <c r="C1827" t="s">
        <v>350</v>
      </c>
      <c r="D1827">
        <v>8</v>
      </c>
      <c r="E1827" s="6">
        <v>239.68899999999999</v>
      </c>
      <c r="F1827">
        <v>2009</v>
      </c>
      <c r="G1827" s="6">
        <v>69.653000000000006</v>
      </c>
      <c r="H1827" s="6" t="s">
        <v>693</v>
      </c>
      <c r="I1827" s="7">
        <v>3.3672304153442401</v>
      </c>
      <c r="J1827" s="8" t="s">
        <v>693</v>
      </c>
      <c r="K1827" s="9" t="s">
        <v>693</v>
      </c>
      <c r="L1827" s="8" t="s">
        <v>693</v>
      </c>
      <c r="M1827" s="8">
        <v>17.440698821037898</v>
      </c>
      <c r="N1827" s="10" t="s">
        <v>693</v>
      </c>
      <c r="O1827" s="10" t="s">
        <v>2859</v>
      </c>
      <c r="P1827" s="14" t="s">
        <v>693</v>
      </c>
      <c r="Q1827" s="45">
        <v>1</v>
      </c>
      <c r="R1827" s="7">
        <v>3.6371248730652841</v>
      </c>
      <c r="S1827" s="7"/>
      <c r="T1827" s="7"/>
      <c r="U1827" s="35">
        <v>3006.0061324475532</v>
      </c>
    </row>
    <row r="1828" spans="1:21">
      <c r="A1828" t="s">
        <v>693</v>
      </c>
      <c r="B1828" t="s">
        <v>20</v>
      </c>
      <c r="C1828" t="s">
        <v>206</v>
      </c>
      <c r="D1828">
        <v>4</v>
      </c>
      <c r="E1828" s="6">
        <v>35196.036999999997</v>
      </c>
      <c r="F1828">
        <v>2009</v>
      </c>
      <c r="G1828" s="6">
        <v>73.62</v>
      </c>
      <c r="H1828" s="6" t="s">
        <v>693</v>
      </c>
      <c r="I1828" s="7">
        <v>2.9689288139343302</v>
      </c>
      <c r="J1828" s="8" t="s">
        <v>693</v>
      </c>
      <c r="K1828" s="9" t="s">
        <v>693</v>
      </c>
      <c r="L1828" s="8" t="s">
        <v>693</v>
      </c>
      <c r="M1828" s="8">
        <v>17.042397219627986</v>
      </c>
      <c r="N1828" s="10" t="s">
        <v>693</v>
      </c>
      <c r="O1828" s="10" t="s">
        <v>2860</v>
      </c>
      <c r="P1828" s="14" t="s">
        <v>693</v>
      </c>
      <c r="Q1828" s="45">
        <v>1</v>
      </c>
      <c r="R1828" s="7">
        <v>3.6371248730652841</v>
      </c>
      <c r="S1828" s="7"/>
      <c r="T1828" s="7"/>
      <c r="U1828" s="35">
        <v>10824.576361633995</v>
      </c>
    </row>
    <row r="1829" spans="1:21">
      <c r="A1829" t="s">
        <v>693</v>
      </c>
      <c r="B1829" t="s">
        <v>30</v>
      </c>
      <c r="C1829" t="s">
        <v>216</v>
      </c>
      <c r="D1829">
        <v>5</v>
      </c>
      <c r="E1829" s="6">
        <v>9172.5139999999992</v>
      </c>
      <c r="F1829">
        <v>2009</v>
      </c>
      <c r="G1829" s="6">
        <v>57.956000000000003</v>
      </c>
      <c r="H1829" s="6" t="s">
        <v>693</v>
      </c>
      <c r="I1829" s="7">
        <v>1.5910142660141</v>
      </c>
      <c r="J1829" s="8" t="s">
        <v>693</v>
      </c>
      <c r="K1829" s="9" t="s">
        <v>693</v>
      </c>
      <c r="L1829" s="8" t="s">
        <v>693</v>
      </c>
      <c r="M1829" s="8">
        <v>15.664482671707756</v>
      </c>
      <c r="N1829" s="10" t="s">
        <v>693</v>
      </c>
      <c r="O1829" s="10" t="s">
        <v>2861</v>
      </c>
      <c r="P1829" s="14" t="s">
        <v>693</v>
      </c>
      <c r="Q1829" s="45">
        <v>1</v>
      </c>
      <c r="R1829" s="7">
        <v>3.6371248730652841</v>
      </c>
      <c r="S1829" s="7"/>
      <c r="T1829" s="7"/>
      <c r="U1829" s="35">
        <v>2656.4316418249709</v>
      </c>
    </row>
    <row r="1830" spans="1:21">
      <c r="A1830" t="s">
        <v>693</v>
      </c>
      <c r="B1830" t="s">
        <v>31</v>
      </c>
      <c r="C1830" t="s">
        <v>217</v>
      </c>
      <c r="D1830">
        <v>6</v>
      </c>
      <c r="E1830" s="6">
        <v>697.678</v>
      </c>
      <c r="F1830">
        <v>2009</v>
      </c>
      <c r="G1830" s="6">
        <v>67.897000000000006</v>
      </c>
      <c r="H1830" s="6" t="s">
        <v>693</v>
      </c>
      <c r="I1830" s="7">
        <v>2.4960701465606698</v>
      </c>
      <c r="J1830" s="8" t="s">
        <v>693</v>
      </c>
      <c r="K1830" s="9" t="s">
        <v>693</v>
      </c>
      <c r="L1830" s="8" t="s">
        <v>693</v>
      </c>
      <c r="M1830" s="8">
        <v>16.569538552254325</v>
      </c>
      <c r="N1830" s="10" t="s">
        <v>693</v>
      </c>
      <c r="O1830" s="10" t="s">
        <v>2862</v>
      </c>
      <c r="P1830" s="14" t="s">
        <v>693</v>
      </c>
      <c r="Q1830" s="45">
        <v>1</v>
      </c>
      <c r="R1830" s="7">
        <v>3.6371248730652841</v>
      </c>
      <c r="S1830" s="7"/>
      <c r="T1830" s="7"/>
      <c r="U1830" s="35">
        <v>7188.8591934528486</v>
      </c>
    </row>
    <row r="1831" spans="1:21">
      <c r="A1831" t="s">
        <v>693</v>
      </c>
      <c r="B1831" t="s">
        <v>36</v>
      </c>
      <c r="C1831" t="s">
        <v>222</v>
      </c>
      <c r="D1831">
        <v>7</v>
      </c>
      <c r="E1831" s="6">
        <v>7634.7349999999997</v>
      </c>
      <c r="F1831">
        <v>2009</v>
      </c>
      <c r="G1831" s="6">
        <v>73.704999999999998</v>
      </c>
      <c r="H1831" s="6" t="s">
        <v>693</v>
      </c>
      <c r="I1831" s="7">
        <v>7.2096266746520996</v>
      </c>
      <c r="J1831" s="8" t="s">
        <v>693</v>
      </c>
      <c r="K1831" s="9" t="s">
        <v>693</v>
      </c>
      <c r="L1831" s="8" t="s">
        <v>693</v>
      </c>
      <c r="M1831" s="8">
        <v>21.283095080345756</v>
      </c>
      <c r="N1831" s="10" t="s">
        <v>693</v>
      </c>
      <c r="O1831" s="10" t="s">
        <v>2863</v>
      </c>
      <c r="P1831" s="14" t="s">
        <v>693</v>
      </c>
      <c r="Q1831" s="45">
        <v>2</v>
      </c>
      <c r="R1831" s="7">
        <v>3.6371248730652841</v>
      </c>
      <c r="S1831" s="7"/>
      <c r="T1831" s="7"/>
      <c r="U1831" s="35">
        <v>17767.535299668216</v>
      </c>
    </row>
    <row r="1832" spans="1:21">
      <c r="A1832" t="s">
        <v>693</v>
      </c>
      <c r="B1832" t="s">
        <v>42</v>
      </c>
      <c r="C1832" t="s">
        <v>228</v>
      </c>
      <c r="D1832">
        <v>5</v>
      </c>
      <c r="E1832" s="6">
        <v>4564.54</v>
      </c>
      <c r="F1832">
        <v>2009</v>
      </c>
      <c r="G1832" s="6">
        <v>48.648000000000003</v>
      </c>
      <c r="H1832" s="6" t="s">
        <v>693</v>
      </c>
      <c r="I1832" s="7">
        <v>1.81660580635071</v>
      </c>
      <c r="J1832" s="8" t="s">
        <v>693</v>
      </c>
      <c r="K1832" s="9" t="s">
        <v>693</v>
      </c>
      <c r="L1832" s="8" t="s">
        <v>693</v>
      </c>
      <c r="M1832" s="8">
        <v>15.890074212044366</v>
      </c>
      <c r="N1832" s="10" t="s">
        <v>693</v>
      </c>
      <c r="O1832" s="10" t="s">
        <v>2864</v>
      </c>
      <c r="P1832" s="14" t="s">
        <v>693</v>
      </c>
      <c r="Q1832" s="45">
        <v>1</v>
      </c>
      <c r="R1832" s="7">
        <v>3.6371248730652841</v>
      </c>
      <c r="S1832" s="7"/>
      <c r="T1832" s="7"/>
      <c r="U1832" s="35">
        <v>1103.4637660211986</v>
      </c>
    </row>
    <row r="1833" spans="1:21">
      <c r="A1833" t="s">
        <v>693</v>
      </c>
      <c r="B1833" t="s">
        <v>47</v>
      </c>
      <c r="C1833" t="s">
        <v>233</v>
      </c>
      <c r="D1833">
        <v>5</v>
      </c>
      <c r="E1833" s="6">
        <v>642.49300000000005</v>
      </c>
      <c r="F1833">
        <v>2009</v>
      </c>
      <c r="G1833" s="6">
        <v>60.831000000000003</v>
      </c>
      <c r="H1833" s="6">
        <v>3.476027250289917</v>
      </c>
      <c r="I1833" s="7" t="s">
        <v>693</v>
      </c>
      <c r="J1833" s="8">
        <v>7.3604937252869771</v>
      </c>
      <c r="K1833" s="9">
        <v>38.742706947611936</v>
      </c>
      <c r="L1833" s="8">
        <v>16.228099210800629</v>
      </c>
      <c r="M1833" s="8" t="s">
        <v>693</v>
      </c>
      <c r="N1833" s="10" t="s">
        <v>693</v>
      </c>
      <c r="O1833" s="10" t="s">
        <v>2865</v>
      </c>
      <c r="P1833" s="14" t="s">
        <v>693</v>
      </c>
      <c r="Q1833" s="45">
        <v>3</v>
      </c>
      <c r="R1833" s="7">
        <v>3.6371248730652841</v>
      </c>
      <c r="S1833" s="7"/>
      <c r="T1833" s="7"/>
      <c r="U1833" s="35">
        <v>2976.7794541822477</v>
      </c>
    </row>
    <row r="1834" spans="1:21">
      <c r="A1834" t="s">
        <v>693</v>
      </c>
      <c r="B1834" t="s">
        <v>48</v>
      </c>
      <c r="C1834" t="s">
        <v>234</v>
      </c>
      <c r="D1834">
        <v>5</v>
      </c>
      <c r="E1834" s="6">
        <v>4257.2299999999996</v>
      </c>
      <c r="F1834">
        <v>2009</v>
      </c>
      <c r="G1834" s="6">
        <v>61.088000000000001</v>
      </c>
      <c r="H1834" s="6" t="s">
        <v>693</v>
      </c>
      <c r="I1834" s="7">
        <v>2.0926411151886</v>
      </c>
      <c r="J1834" s="8" t="s">
        <v>693</v>
      </c>
      <c r="K1834" s="9" t="s">
        <v>693</v>
      </c>
      <c r="L1834" s="8" t="s">
        <v>693</v>
      </c>
      <c r="M1834" s="8">
        <v>16.166109520882255</v>
      </c>
      <c r="N1834" s="10" t="s">
        <v>693</v>
      </c>
      <c r="O1834" s="10" t="s">
        <v>2866</v>
      </c>
      <c r="P1834" s="14" t="s">
        <v>693</v>
      </c>
      <c r="Q1834" s="45">
        <v>1</v>
      </c>
      <c r="R1834" s="7">
        <v>3.6371248730652841</v>
      </c>
      <c r="S1834" s="7"/>
      <c r="T1834" s="7"/>
      <c r="U1834" s="35">
        <v>4720.4146745723319</v>
      </c>
    </row>
    <row r="1835" spans="1:21">
      <c r="A1835" t="s">
        <v>693</v>
      </c>
      <c r="B1835" t="s">
        <v>54</v>
      </c>
      <c r="C1835" t="s">
        <v>240</v>
      </c>
      <c r="D1835">
        <v>7</v>
      </c>
      <c r="E1835" s="6">
        <v>10421.51</v>
      </c>
      <c r="F1835">
        <v>2009</v>
      </c>
      <c r="G1835" s="6">
        <v>77.260000000000005</v>
      </c>
      <c r="H1835" s="6" t="s">
        <v>693</v>
      </c>
      <c r="I1835" s="7">
        <v>11.3016109466553</v>
      </c>
      <c r="J1835" s="8" t="s">
        <v>693</v>
      </c>
      <c r="K1835" s="9" t="s">
        <v>693</v>
      </c>
      <c r="L1835" s="8" t="s">
        <v>693</v>
      </c>
      <c r="M1835" s="8">
        <v>25.375079352348955</v>
      </c>
      <c r="N1835" s="10" t="s">
        <v>693</v>
      </c>
      <c r="O1835" s="10" t="s">
        <v>2867</v>
      </c>
      <c r="P1835" s="14" t="s">
        <v>693</v>
      </c>
      <c r="Q1835" s="45">
        <v>3</v>
      </c>
      <c r="R1835" s="7">
        <v>3.6371248730652841</v>
      </c>
      <c r="S1835" s="7"/>
      <c r="T1835" s="7"/>
      <c r="U1835" s="35">
        <v>38536.03515625</v>
      </c>
    </row>
    <row r="1836" spans="1:21">
      <c r="A1836" t="s">
        <v>693</v>
      </c>
      <c r="B1836" t="s">
        <v>61</v>
      </c>
      <c r="C1836" t="s">
        <v>247</v>
      </c>
      <c r="D1836">
        <v>5</v>
      </c>
      <c r="E1836" s="6">
        <v>1094.886</v>
      </c>
      <c r="F1836">
        <v>2009</v>
      </c>
      <c r="G1836" s="6">
        <v>44.639000000000003</v>
      </c>
      <c r="H1836" s="6" t="s">
        <v>693</v>
      </c>
      <c r="I1836" s="7">
        <v>5.3366260528564498</v>
      </c>
      <c r="J1836" s="8" t="s">
        <v>693</v>
      </c>
      <c r="K1836" s="9" t="s">
        <v>693</v>
      </c>
      <c r="L1836" s="8" t="s">
        <v>693</v>
      </c>
      <c r="M1836" s="8">
        <v>19.410094458550105</v>
      </c>
      <c r="N1836" s="10" t="s">
        <v>693</v>
      </c>
      <c r="O1836" s="10" t="s">
        <v>2868</v>
      </c>
      <c r="P1836" s="14" t="s">
        <v>693</v>
      </c>
      <c r="Q1836" s="45">
        <v>2</v>
      </c>
      <c r="R1836" s="7">
        <v>3.6371248730652841</v>
      </c>
      <c r="S1836" s="7"/>
      <c r="T1836" s="7"/>
      <c r="U1836" s="35">
        <v>6989.3779051027368</v>
      </c>
    </row>
    <row r="1837" spans="1:21">
      <c r="A1837" t="s">
        <v>693</v>
      </c>
      <c r="B1837" t="s">
        <v>62</v>
      </c>
      <c r="C1837" t="s">
        <v>248</v>
      </c>
      <c r="D1837">
        <v>5</v>
      </c>
      <c r="E1837" s="6">
        <v>86755.585000000006</v>
      </c>
      <c r="F1837">
        <v>2009</v>
      </c>
      <c r="G1837" s="6">
        <v>58.804000000000002</v>
      </c>
      <c r="H1837" s="6" t="s">
        <v>693</v>
      </c>
      <c r="I1837" s="7">
        <v>0.146386563777924</v>
      </c>
      <c r="J1837" s="8" t="s">
        <v>693</v>
      </c>
      <c r="K1837" s="9" t="s">
        <v>693</v>
      </c>
      <c r="L1837" s="8" t="s">
        <v>693</v>
      </c>
      <c r="M1837" s="8">
        <v>14.21985496947158</v>
      </c>
      <c r="N1837" s="10" t="s">
        <v>693</v>
      </c>
      <c r="O1837" s="10" t="s">
        <v>2869</v>
      </c>
      <c r="P1837" s="14" t="s">
        <v>693</v>
      </c>
      <c r="Q1837" s="45">
        <v>1</v>
      </c>
      <c r="R1837" s="7">
        <v>3.6371248730652841</v>
      </c>
      <c r="S1837" s="7"/>
      <c r="T1837" s="7"/>
      <c r="U1837" s="35">
        <v>1130.0318403503732</v>
      </c>
    </row>
    <row r="1838" spans="1:21">
      <c r="A1838" t="s">
        <v>693</v>
      </c>
      <c r="B1838" t="s">
        <v>65</v>
      </c>
      <c r="C1838" t="s">
        <v>251</v>
      </c>
      <c r="D1838">
        <v>5</v>
      </c>
      <c r="E1838" s="6">
        <v>1653.5419999999999</v>
      </c>
      <c r="F1838">
        <v>2009</v>
      </c>
      <c r="G1838" s="6">
        <v>63.302999999999997</v>
      </c>
      <c r="H1838" s="6" t="s">
        <v>693</v>
      </c>
      <c r="I1838" s="7">
        <v>7.1861538887023899</v>
      </c>
      <c r="J1838" s="8" t="s">
        <v>693</v>
      </c>
      <c r="K1838" s="9" t="s">
        <v>693</v>
      </c>
      <c r="L1838" s="8" t="s">
        <v>693</v>
      </c>
      <c r="M1838" s="8">
        <v>21.259622294396046</v>
      </c>
      <c r="N1838" s="10" t="s">
        <v>693</v>
      </c>
      <c r="O1838" s="10" t="s">
        <v>2870</v>
      </c>
      <c r="P1838" s="14" t="s">
        <v>693</v>
      </c>
      <c r="Q1838" s="45">
        <v>2</v>
      </c>
      <c r="R1838" s="7">
        <v>3.6371248730652841</v>
      </c>
      <c r="S1838" s="7"/>
      <c r="T1838" s="7"/>
      <c r="U1838" s="35">
        <v>13221.765665483101</v>
      </c>
    </row>
    <row r="1839" spans="1:21">
      <c r="A1839" t="s">
        <v>693</v>
      </c>
      <c r="B1839" t="s">
        <v>71</v>
      </c>
      <c r="C1839" t="s">
        <v>257</v>
      </c>
      <c r="D1839">
        <v>5</v>
      </c>
      <c r="E1839" s="6">
        <v>10021.323</v>
      </c>
      <c r="F1839">
        <v>2009</v>
      </c>
      <c r="G1839" s="6">
        <v>56.347999999999999</v>
      </c>
      <c r="H1839" s="6" t="s">
        <v>693</v>
      </c>
      <c r="I1839" s="7">
        <v>1.45394730567932</v>
      </c>
      <c r="J1839" s="8" t="s">
        <v>693</v>
      </c>
      <c r="K1839" s="9" t="s">
        <v>693</v>
      </c>
      <c r="L1839" s="8" t="s">
        <v>693</v>
      </c>
      <c r="M1839" s="8">
        <v>15.527415711372976</v>
      </c>
      <c r="N1839" s="10" t="s">
        <v>693</v>
      </c>
      <c r="O1839" s="10" t="s">
        <v>2871</v>
      </c>
      <c r="P1839" s="14" t="s">
        <v>693</v>
      </c>
      <c r="Q1839" s="45">
        <v>1</v>
      </c>
      <c r="R1839" s="7">
        <v>3.6371248730652841</v>
      </c>
      <c r="S1839" s="7"/>
      <c r="T1839" s="7"/>
      <c r="U1839" s="35">
        <v>1815.3157768598865</v>
      </c>
    </row>
    <row r="1840" spans="1:21">
      <c r="A1840" t="s">
        <v>693</v>
      </c>
      <c r="B1840" t="s">
        <v>76</v>
      </c>
      <c r="C1840" t="s">
        <v>262</v>
      </c>
      <c r="D1840">
        <v>3</v>
      </c>
      <c r="E1840" s="6">
        <v>318.8</v>
      </c>
      <c r="F1840">
        <v>2009</v>
      </c>
      <c r="G1840" s="6">
        <v>81.555999999999997</v>
      </c>
      <c r="H1840" s="6" t="s">
        <v>693</v>
      </c>
      <c r="I1840" s="7">
        <v>18.7513751983643</v>
      </c>
      <c r="J1840" s="8" t="s">
        <v>693</v>
      </c>
      <c r="K1840" s="9" t="s">
        <v>693</v>
      </c>
      <c r="L1840" s="8" t="s">
        <v>693</v>
      </c>
      <c r="M1840" s="8">
        <v>32.824843604057961</v>
      </c>
      <c r="N1840" s="10" t="s">
        <v>693</v>
      </c>
      <c r="O1840" s="10" t="s">
        <v>2872</v>
      </c>
      <c r="P1840" s="14" t="s">
        <v>693</v>
      </c>
      <c r="Q1840" s="45">
        <v>3</v>
      </c>
      <c r="R1840" s="7">
        <v>3.6371248730652841</v>
      </c>
      <c r="S1840" s="7"/>
      <c r="T1840" s="7"/>
      <c r="U1840" s="35">
        <v>48770.950336715789</v>
      </c>
    </row>
    <row r="1841" spans="1:21">
      <c r="A1841" t="s">
        <v>693</v>
      </c>
      <c r="B1841" t="s">
        <v>79</v>
      </c>
      <c r="C1841" t="s">
        <v>265</v>
      </c>
      <c r="D1841">
        <v>4</v>
      </c>
      <c r="E1841" s="6">
        <v>74322.684999999998</v>
      </c>
      <c r="F1841">
        <v>2009</v>
      </c>
      <c r="G1841" s="6">
        <v>72.697999999999993</v>
      </c>
      <c r="H1841" s="6" t="s">
        <v>693</v>
      </c>
      <c r="I1841" s="7">
        <v>9.1503992080688494</v>
      </c>
      <c r="J1841" s="8" t="s">
        <v>693</v>
      </c>
      <c r="K1841" s="9" t="s">
        <v>693</v>
      </c>
      <c r="L1841" s="8" t="s">
        <v>693</v>
      </c>
      <c r="M1841" s="8">
        <v>23.223867613762508</v>
      </c>
      <c r="N1841" s="10" t="s">
        <v>693</v>
      </c>
      <c r="O1841" s="10" t="s">
        <v>2873</v>
      </c>
      <c r="P1841" s="14" t="s">
        <v>693</v>
      </c>
      <c r="Q1841" s="45">
        <v>3</v>
      </c>
      <c r="R1841" s="7">
        <v>3.6371248730652841</v>
      </c>
      <c r="S1841" s="7"/>
      <c r="T1841" s="7"/>
      <c r="U1841" s="35">
        <v>14473.832889502779</v>
      </c>
    </row>
    <row r="1842" spans="1:21">
      <c r="A1842" t="s">
        <v>693</v>
      </c>
      <c r="B1842" t="s">
        <v>84</v>
      </c>
      <c r="C1842" t="s">
        <v>270</v>
      </c>
      <c r="D1842">
        <v>1</v>
      </c>
      <c r="E1842" s="6">
        <v>2722.4009999999998</v>
      </c>
      <c r="F1842">
        <v>2009</v>
      </c>
      <c r="G1842" s="6">
        <v>72.123999999999995</v>
      </c>
      <c r="H1842" s="6" t="s">
        <v>693</v>
      </c>
      <c r="I1842" s="7">
        <v>4.0803585052490199</v>
      </c>
      <c r="J1842" s="8" t="s">
        <v>693</v>
      </c>
      <c r="K1842" s="9" t="s">
        <v>693</v>
      </c>
      <c r="L1842" s="8" t="s">
        <v>693</v>
      </c>
      <c r="M1842" s="8">
        <v>18.153826910942676</v>
      </c>
      <c r="N1842" s="10" t="s">
        <v>693</v>
      </c>
      <c r="O1842" s="10" t="s">
        <v>2874</v>
      </c>
      <c r="P1842" s="14" t="s">
        <v>693</v>
      </c>
      <c r="Q1842" s="45">
        <v>2</v>
      </c>
      <c r="R1842" s="7">
        <v>3.6371248730652841</v>
      </c>
      <c r="S1842" s="7"/>
      <c r="T1842" s="7"/>
      <c r="U1842" s="35">
        <v>9885.0239292058959</v>
      </c>
    </row>
    <row r="1843" spans="1:21">
      <c r="A1843" t="s">
        <v>693</v>
      </c>
      <c r="B1843" t="s">
        <v>91</v>
      </c>
      <c r="C1843" t="s">
        <v>277</v>
      </c>
      <c r="D1843">
        <v>8</v>
      </c>
      <c r="E1843" s="6">
        <v>6229.93</v>
      </c>
      <c r="F1843">
        <v>2009</v>
      </c>
      <c r="G1843" s="6">
        <v>63.273000000000003</v>
      </c>
      <c r="H1843" s="6" t="s">
        <v>693</v>
      </c>
      <c r="I1843" s="7">
        <v>1.8560199737548799</v>
      </c>
      <c r="J1843" s="8" t="s">
        <v>693</v>
      </c>
      <c r="K1843" s="9" t="s">
        <v>693</v>
      </c>
      <c r="L1843" s="8" t="s">
        <v>693</v>
      </c>
      <c r="M1843" s="8">
        <v>15.929488379448536</v>
      </c>
      <c r="N1843" s="10" t="s">
        <v>693</v>
      </c>
      <c r="O1843" s="10" t="s">
        <v>2875</v>
      </c>
      <c r="P1843" s="14" t="s">
        <v>693</v>
      </c>
      <c r="Q1843" s="45">
        <v>1</v>
      </c>
      <c r="R1843" s="7">
        <v>3.6371248730652841</v>
      </c>
      <c r="S1843" s="7"/>
      <c r="T1843" s="7"/>
      <c r="U1843" s="35">
        <v>4482.8997617625937</v>
      </c>
    </row>
    <row r="1844" spans="1:21">
      <c r="A1844" t="s">
        <v>693</v>
      </c>
      <c r="B1844" t="s">
        <v>94</v>
      </c>
      <c r="C1844" t="s">
        <v>280</v>
      </c>
      <c r="D1844">
        <v>5</v>
      </c>
      <c r="E1844" s="6">
        <v>2009.1690000000001</v>
      </c>
      <c r="F1844">
        <v>2009</v>
      </c>
      <c r="G1844" s="6">
        <v>44.033999999999999</v>
      </c>
      <c r="H1844" s="6" t="s">
        <v>693</v>
      </c>
      <c r="I1844" s="7">
        <v>2.5790963172912602</v>
      </c>
      <c r="J1844" s="8" t="s">
        <v>693</v>
      </c>
      <c r="K1844" s="9" t="s">
        <v>693</v>
      </c>
      <c r="L1844" s="8" t="s">
        <v>693</v>
      </c>
      <c r="M1844" s="8">
        <v>16.652564722984916</v>
      </c>
      <c r="N1844" s="10" t="s">
        <v>693</v>
      </c>
      <c r="O1844" s="10" t="s">
        <v>2876</v>
      </c>
      <c r="P1844" s="14" t="s">
        <v>693</v>
      </c>
      <c r="Q1844" s="45">
        <v>1</v>
      </c>
      <c r="R1844" s="7">
        <v>3.6371248730652841</v>
      </c>
      <c r="S1844" s="7"/>
      <c r="T1844" s="7"/>
      <c r="U1844" s="35">
        <v>2214.311607311543</v>
      </c>
    </row>
    <row r="1845" spans="1:21">
      <c r="A1845" t="s">
        <v>693</v>
      </c>
      <c r="B1845" t="s">
        <v>96</v>
      </c>
      <c r="C1845" t="s">
        <v>282</v>
      </c>
      <c r="D1845">
        <v>4</v>
      </c>
      <c r="E1845" s="6">
        <v>6360.1909999999998</v>
      </c>
      <c r="F1845">
        <v>2009</v>
      </c>
      <c r="G1845" s="6">
        <v>72.355999999999995</v>
      </c>
      <c r="H1845" s="6" t="s">
        <v>693</v>
      </c>
      <c r="I1845" s="7">
        <v>5.7326555252075204</v>
      </c>
      <c r="J1845" s="8" t="s">
        <v>693</v>
      </c>
      <c r="K1845" s="9" t="s">
        <v>693</v>
      </c>
      <c r="L1845" s="8" t="s">
        <v>693</v>
      </c>
      <c r="M1845" s="8">
        <v>19.806123930901176</v>
      </c>
      <c r="N1845" s="10" t="s">
        <v>693</v>
      </c>
      <c r="O1845" s="10" t="s">
        <v>2877</v>
      </c>
      <c r="P1845" s="14" t="s">
        <v>693</v>
      </c>
      <c r="Q1845" s="45">
        <v>2</v>
      </c>
      <c r="R1845" s="7">
        <v>3.6371248730652841</v>
      </c>
      <c r="S1845" s="7"/>
      <c r="T1845" s="7"/>
      <c r="U1845" s="35">
        <v>30510.86057602373</v>
      </c>
    </row>
    <row r="1846" spans="1:21">
      <c r="A1846" t="s">
        <v>693</v>
      </c>
      <c r="B1846" t="s">
        <v>99</v>
      </c>
      <c r="C1846" t="s">
        <v>285</v>
      </c>
      <c r="D1846">
        <v>5</v>
      </c>
      <c r="E1846" s="6">
        <v>21117.092000000001</v>
      </c>
      <c r="F1846">
        <v>2009</v>
      </c>
      <c r="G1846" s="6">
        <v>62.734000000000002</v>
      </c>
      <c r="H1846" s="6" t="s">
        <v>693</v>
      </c>
      <c r="I1846" s="7">
        <v>1.32368123531342</v>
      </c>
      <c r="J1846" s="8" t="s">
        <v>693</v>
      </c>
      <c r="K1846" s="9" t="s">
        <v>693</v>
      </c>
      <c r="L1846" s="8" t="s">
        <v>693</v>
      </c>
      <c r="M1846" s="8">
        <v>15.397149641007076</v>
      </c>
      <c r="N1846" s="10" t="s">
        <v>693</v>
      </c>
      <c r="O1846" s="10" t="s">
        <v>2878</v>
      </c>
      <c r="P1846" s="14" t="s">
        <v>693</v>
      </c>
      <c r="Q1846" s="45">
        <v>1</v>
      </c>
      <c r="R1846" s="7">
        <v>3.6371248730652841</v>
      </c>
      <c r="S1846" s="7"/>
      <c r="T1846" s="7"/>
      <c r="U1846" s="35">
        <v>1546.3706809695557</v>
      </c>
    </row>
    <row r="1847" spans="1:21">
      <c r="A1847" t="s">
        <v>693</v>
      </c>
      <c r="B1847" t="s">
        <v>105</v>
      </c>
      <c r="C1847" t="s">
        <v>291</v>
      </c>
      <c r="D1847">
        <v>5</v>
      </c>
      <c r="E1847" s="6">
        <v>1279.8679999999999</v>
      </c>
      <c r="F1847">
        <v>2009</v>
      </c>
      <c r="G1847" s="6">
        <v>73.632999999999996</v>
      </c>
      <c r="H1847" s="6" t="s">
        <v>693</v>
      </c>
      <c r="I1847" s="7">
        <v>6.1927375793456996</v>
      </c>
      <c r="J1847" s="8" t="s">
        <v>693</v>
      </c>
      <c r="K1847" s="9" t="s">
        <v>693</v>
      </c>
      <c r="L1847" s="8" t="s">
        <v>693</v>
      </c>
      <c r="M1847" s="8">
        <v>20.266205985039356</v>
      </c>
      <c r="N1847" s="10" t="s">
        <v>693</v>
      </c>
      <c r="O1847" s="10" t="s">
        <v>2879</v>
      </c>
      <c r="P1847" s="14" t="s">
        <v>693</v>
      </c>
      <c r="Q1847" s="45">
        <v>2</v>
      </c>
      <c r="R1847" s="7">
        <v>3.6371248730652841</v>
      </c>
      <c r="S1847" s="7"/>
      <c r="T1847" s="7"/>
      <c r="U1847" s="35">
        <v>16625.140146287817</v>
      </c>
    </row>
    <row r="1848" spans="1:21">
      <c r="A1848" t="s">
        <v>693</v>
      </c>
      <c r="B1848" t="s">
        <v>110</v>
      </c>
      <c r="C1848" t="s">
        <v>296</v>
      </c>
      <c r="D1848">
        <v>4</v>
      </c>
      <c r="E1848" s="6">
        <v>32042.877</v>
      </c>
      <c r="F1848">
        <v>2009</v>
      </c>
      <c r="G1848" s="6">
        <v>70.457999999999998</v>
      </c>
      <c r="H1848" s="6" t="s">
        <v>693</v>
      </c>
      <c r="I1848" s="7">
        <v>2.95478415489197</v>
      </c>
      <c r="J1848" s="8" t="s">
        <v>693</v>
      </c>
      <c r="K1848" s="9" t="s">
        <v>693</v>
      </c>
      <c r="L1848" s="8" t="s">
        <v>693</v>
      </c>
      <c r="M1848" s="8">
        <v>17.028252560585628</v>
      </c>
      <c r="N1848" s="10" t="s">
        <v>693</v>
      </c>
      <c r="O1848" s="10" t="s">
        <v>2880</v>
      </c>
      <c r="P1848" s="14" t="s">
        <v>693</v>
      </c>
      <c r="Q1848" s="45">
        <v>1</v>
      </c>
      <c r="R1848" s="7">
        <v>3.6371248730652841</v>
      </c>
      <c r="S1848" s="7"/>
      <c r="T1848" s="7"/>
      <c r="U1848" s="35">
        <v>6635.10205078125</v>
      </c>
    </row>
    <row r="1849" spans="1:21">
      <c r="A1849" t="s">
        <v>693</v>
      </c>
      <c r="B1849" t="s">
        <v>111</v>
      </c>
      <c r="C1849" t="s">
        <v>297</v>
      </c>
      <c r="D1849">
        <v>5</v>
      </c>
      <c r="E1849" s="6">
        <v>22436.66</v>
      </c>
      <c r="F1849">
        <v>2009</v>
      </c>
      <c r="G1849" s="6">
        <v>53.787999999999997</v>
      </c>
      <c r="H1849" s="6" t="s">
        <v>693</v>
      </c>
      <c r="I1849" s="7">
        <v>1.5041371583938601</v>
      </c>
      <c r="J1849" s="8" t="s">
        <v>693</v>
      </c>
      <c r="K1849" s="9" t="s">
        <v>693</v>
      </c>
      <c r="L1849" s="8" t="s">
        <v>693</v>
      </c>
      <c r="M1849" s="8">
        <v>15.577605564087516</v>
      </c>
      <c r="N1849" s="10" t="s">
        <v>693</v>
      </c>
      <c r="O1849" s="10" t="s">
        <v>2881</v>
      </c>
      <c r="P1849" s="14" t="s">
        <v>693</v>
      </c>
      <c r="Q1849" s="45">
        <v>1</v>
      </c>
      <c r="R1849" s="7">
        <v>3.6371248730652841</v>
      </c>
      <c r="S1849" s="7"/>
      <c r="T1849" s="7"/>
      <c r="U1849" s="35">
        <v>1011.5612906760912</v>
      </c>
    </row>
    <row r="1850" spans="1:21">
      <c r="A1850" t="s">
        <v>693</v>
      </c>
      <c r="B1850" t="s">
        <v>112</v>
      </c>
      <c r="C1850" t="s">
        <v>298</v>
      </c>
      <c r="D1850">
        <v>8</v>
      </c>
      <c r="E1850" s="6">
        <v>49015.836000000003</v>
      </c>
      <c r="F1850">
        <v>2009</v>
      </c>
      <c r="G1850" s="6">
        <v>63.155000000000001</v>
      </c>
      <c r="H1850" s="6" t="s">
        <v>693</v>
      </c>
      <c r="I1850" s="7">
        <v>1.7178550958633401</v>
      </c>
      <c r="J1850" s="8" t="s">
        <v>693</v>
      </c>
      <c r="K1850" s="9" t="s">
        <v>693</v>
      </c>
      <c r="L1850" s="8" t="s">
        <v>693</v>
      </c>
      <c r="M1850" s="8">
        <v>15.791323501556997</v>
      </c>
      <c r="N1850" s="10" t="s">
        <v>693</v>
      </c>
      <c r="O1850" s="10" t="s">
        <v>2882</v>
      </c>
      <c r="P1850" s="14" t="s">
        <v>693</v>
      </c>
      <c r="Q1850" s="45">
        <v>1</v>
      </c>
      <c r="R1850" s="7">
        <v>3.6371248730652841</v>
      </c>
      <c r="S1850" s="7"/>
      <c r="T1850" s="7"/>
      <c r="U1850" s="35">
        <v>2591.046304213502</v>
      </c>
    </row>
    <row r="1851" spans="1:21">
      <c r="A1851" t="s">
        <v>693</v>
      </c>
      <c r="B1851" t="s">
        <v>113</v>
      </c>
      <c r="C1851" t="s">
        <v>299</v>
      </c>
      <c r="D1851">
        <v>5</v>
      </c>
      <c r="E1851" s="6">
        <v>2067.9189999999999</v>
      </c>
      <c r="F1851">
        <v>2009</v>
      </c>
      <c r="G1851" s="6">
        <v>55.496000000000002</v>
      </c>
      <c r="H1851" s="6" t="s">
        <v>693</v>
      </c>
      <c r="I1851" s="7">
        <v>6.7219815254211399</v>
      </c>
      <c r="J1851" s="8" t="s">
        <v>693</v>
      </c>
      <c r="K1851" s="9" t="s">
        <v>693</v>
      </c>
      <c r="L1851" s="8" t="s">
        <v>693</v>
      </c>
      <c r="M1851" s="8">
        <v>20.795449931114796</v>
      </c>
      <c r="N1851" s="10" t="s">
        <v>693</v>
      </c>
      <c r="O1851" s="10" t="s">
        <v>2883</v>
      </c>
      <c r="P1851" s="14" t="s">
        <v>693</v>
      </c>
      <c r="Q1851" s="45">
        <v>2</v>
      </c>
      <c r="R1851" s="7">
        <v>3.6371248730652841</v>
      </c>
      <c r="S1851" s="7"/>
      <c r="T1851" s="7"/>
      <c r="U1851" s="35">
        <v>8726.6818518817799</v>
      </c>
    </row>
    <row r="1852" spans="1:21">
      <c r="A1852" t="s">
        <v>693</v>
      </c>
      <c r="B1852" t="s">
        <v>121</v>
      </c>
      <c r="C1852" t="s">
        <v>307</v>
      </c>
      <c r="D1852">
        <v>3</v>
      </c>
      <c r="E1852" s="6">
        <v>4829.1989999999996</v>
      </c>
      <c r="F1852">
        <v>2009</v>
      </c>
      <c r="G1852" s="6">
        <v>80.867000000000004</v>
      </c>
      <c r="H1852" s="6" t="s">
        <v>693</v>
      </c>
      <c r="I1852" s="7">
        <v>13.2753505706787</v>
      </c>
      <c r="J1852" s="8" t="s">
        <v>693</v>
      </c>
      <c r="K1852" s="9" t="s">
        <v>693</v>
      </c>
      <c r="L1852" s="8" t="s">
        <v>693</v>
      </c>
      <c r="M1852" s="8">
        <v>27.348818976372357</v>
      </c>
      <c r="N1852" s="10" t="s">
        <v>693</v>
      </c>
      <c r="O1852" s="10" t="s">
        <v>2884</v>
      </c>
      <c r="P1852" s="14" t="s">
        <v>693</v>
      </c>
      <c r="Q1852" s="45">
        <v>3</v>
      </c>
      <c r="R1852" s="7">
        <v>3.6371248730652841</v>
      </c>
      <c r="S1852" s="7"/>
      <c r="T1852" s="7"/>
      <c r="U1852" s="35">
        <v>61958.359740226078</v>
      </c>
    </row>
    <row r="1853" spans="1:21">
      <c r="A1853" t="s">
        <v>693</v>
      </c>
      <c r="B1853" t="s">
        <v>123</v>
      </c>
      <c r="C1853" t="s">
        <v>309</v>
      </c>
      <c r="D1853">
        <v>4</v>
      </c>
      <c r="E1853" s="6">
        <v>3899.3980000000001</v>
      </c>
      <c r="F1853">
        <v>2009</v>
      </c>
      <c r="G1853" s="6">
        <v>72.608000000000004</v>
      </c>
      <c r="H1853" s="6">
        <v>4.470191478729248</v>
      </c>
      <c r="I1853" s="7" t="s">
        <v>693</v>
      </c>
      <c r="J1853" s="8">
        <v>8.3546579537263082</v>
      </c>
      <c r="K1853" s="9">
        <v>52.489351517796408</v>
      </c>
      <c r="L1853" s="8">
        <v>29.974743780985101</v>
      </c>
      <c r="M1853" s="8" t="s">
        <v>693</v>
      </c>
      <c r="N1853" s="10" t="s">
        <v>693</v>
      </c>
      <c r="O1853" s="10" t="s">
        <v>2885</v>
      </c>
      <c r="P1853" s="14" t="s">
        <v>693</v>
      </c>
      <c r="Q1853" s="45">
        <v>3</v>
      </c>
      <c r="R1853" s="7">
        <v>3.6371248730652841</v>
      </c>
      <c r="S1853" s="7"/>
      <c r="T1853" s="7"/>
      <c r="U1853" s="35">
        <v>14489.473625691078</v>
      </c>
    </row>
    <row r="1854" spans="1:21">
      <c r="A1854" t="s">
        <v>693</v>
      </c>
      <c r="B1854" t="s">
        <v>139</v>
      </c>
      <c r="C1854" t="s">
        <v>325</v>
      </c>
      <c r="D1854">
        <v>7</v>
      </c>
      <c r="E1854" s="6">
        <v>5388.9260000000004</v>
      </c>
      <c r="F1854">
        <v>2009</v>
      </c>
      <c r="G1854" s="6">
        <v>75.216999999999999</v>
      </c>
      <c r="H1854" s="6" t="s">
        <v>693</v>
      </c>
      <c r="I1854" s="7">
        <v>10.6917057037353</v>
      </c>
      <c r="J1854" s="8" t="s">
        <v>693</v>
      </c>
      <c r="K1854" s="9" t="s">
        <v>693</v>
      </c>
      <c r="L1854" s="8" t="s">
        <v>693</v>
      </c>
      <c r="M1854" s="8">
        <v>24.765174109428955</v>
      </c>
      <c r="N1854" s="10" t="s">
        <v>693</v>
      </c>
      <c r="O1854" s="10" t="s">
        <v>2886</v>
      </c>
      <c r="P1854" s="14" t="s">
        <v>693</v>
      </c>
      <c r="Q1854" s="45">
        <v>3</v>
      </c>
      <c r="R1854" s="7">
        <v>3.6371248730652841</v>
      </c>
      <c r="S1854" s="7"/>
      <c r="T1854" s="7"/>
      <c r="U1854" s="35">
        <v>24039.665517599449</v>
      </c>
    </row>
    <row r="1855" spans="1:21">
      <c r="A1855" t="s">
        <v>693</v>
      </c>
      <c r="B1855" t="s">
        <v>152</v>
      </c>
      <c r="C1855" t="s">
        <v>338</v>
      </c>
      <c r="D1855">
        <v>5</v>
      </c>
      <c r="E1855" s="6">
        <v>6398.6239999999998</v>
      </c>
      <c r="F1855">
        <v>2009</v>
      </c>
      <c r="G1855" s="6">
        <v>57.011000000000003</v>
      </c>
      <c r="H1855" s="6" t="s">
        <v>693</v>
      </c>
      <c r="I1855" s="7">
        <v>1.7449411153793299</v>
      </c>
      <c r="J1855" s="8" t="s">
        <v>693</v>
      </c>
      <c r="K1855" s="9" t="s">
        <v>693</v>
      </c>
      <c r="L1855" s="8" t="s">
        <v>693</v>
      </c>
      <c r="M1855" s="8">
        <v>15.818409521072986</v>
      </c>
      <c r="N1855" s="10" t="s">
        <v>693</v>
      </c>
      <c r="O1855" s="10" t="s">
        <v>2887</v>
      </c>
      <c r="P1855" s="14" t="s">
        <v>693</v>
      </c>
      <c r="Q1855" s="45">
        <v>1</v>
      </c>
      <c r="R1855" s="7">
        <v>3.6371248730652841</v>
      </c>
      <c r="S1855" s="7"/>
      <c r="T1855" s="7"/>
      <c r="U1855" s="35">
        <v>1537.6179071449769</v>
      </c>
    </row>
    <row r="1856" spans="1:21">
      <c r="A1856" t="s">
        <v>693</v>
      </c>
      <c r="B1856" t="s">
        <v>153</v>
      </c>
      <c r="C1856" t="s">
        <v>339</v>
      </c>
      <c r="D1856">
        <v>1</v>
      </c>
      <c r="E1856" s="6">
        <v>1401.191</v>
      </c>
      <c r="F1856">
        <v>2009</v>
      </c>
      <c r="G1856" s="6">
        <v>73.126000000000005</v>
      </c>
      <c r="H1856" s="6" t="s">
        <v>693</v>
      </c>
      <c r="I1856" s="7">
        <v>21.0598239898682</v>
      </c>
      <c r="J1856" s="8" t="s">
        <v>693</v>
      </c>
      <c r="K1856" s="9" t="s">
        <v>693</v>
      </c>
      <c r="L1856" s="8" t="s">
        <v>693</v>
      </c>
      <c r="M1856" s="8">
        <v>35.133292395561853</v>
      </c>
      <c r="N1856" s="10" t="s">
        <v>693</v>
      </c>
      <c r="O1856" s="10" t="s">
        <v>2888</v>
      </c>
      <c r="P1856" s="14" t="s">
        <v>693</v>
      </c>
      <c r="Q1856" s="45">
        <v>3</v>
      </c>
      <c r="R1856" s="7">
        <v>3.6371248730652841</v>
      </c>
      <c r="S1856" s="7"/>
      <c r="T1856" s="7"/>
      <c r="U1856" s="35">
        <v>26622.293823909164</v>
      </c>
    </row>
    <row r="1857" spans="1:21">
      <c r="A1857">
        <v>1</v>
      </c>
      <c r="B1857" t="s">
        <v>50</v>
      </c>
      <c r="C1857" t="s">
        <v>236</v>
      </c>
      <c r="D1857">
        <v>1</v>
      </c>
      <c r="E1857" s="6">
        <v>4563.1270000000004</v>
      </c>
      <c r="F1857">
        <v>2009</v>
      </c>
      <c r="G1857" s="6">
        <v>78.671999999999997</v>
      </c>
      <c r="H1857" s="6">
        <v>7.6149287223815918</v>
      </c>
      <c r="I1857" s="7">
        <v>3.97200584411621</v>
      </c>
      <c r="J1857" s="8">
        <v>11.499395197378652</v>
      </c>
      <c r="K1857" s="9">
        <v>78.280438423454882</v>
      </c>
      <c r="L1857" s="8">
        <v>55.765830686643575</v>
      </c>
      <c r="M1857" s="8">
        <v>18.045474249809867</v>
      </c>
      <c r="N1857" s="10">
        <v>3.090294547799493</v>
      </c>
      <c r="O1857" s="10" t="s">
        <v>2889</v>
      </c>
      <c r="P1857" s="14">
        <v>68.753756574955361</v>
      </c>
      <c r="Q1857" s="45">
        <v>2</v>
      </c>
      <c r="R1857" s="7">
        <v>3.6371248730652841</v>
      </c>
      <c r="S1857" s="7"/>
      <c r="T1857" s="7"/>
      <c r="U1857" s="35">
        <v>16024.030061013938</v>
      </c>
    </row>
    <row r="1858" spans="1:21">
      <c r="A1858">
        <v>2</v>
      </c>
      <c r="B1858" t="s">
        <v>59</v>
      </c>
      <c r="C1858" t="s">
        <v>245</v>
      </c>
      <c r="D1858">
        <v>1</v>
      </c>
      <c r="E1858" s="6">
        <v>6091.1880000000001</v>
      </c>
      <c r="F1858">
        <v>2009</v>
      </c>
      <c r="G1858" s="6">
        <v>71.575999999999993</v>
      </c>
      <c r="H1858" s="6">
        <v>6.8390870094299316</v>
      </c>
      <c r="I1858" s="7">
        <v>2.2003920078277601</v>
      </c>
      <c r="J1858" s="8">
        <v>10.723553484426992</v>
      </c>
      <c r="K1858" s="9">
        <v>66.414698491786041</v>
      </c>
      <c r="L1858" s="8">
        <v>43.900090754974734</v>
      </c>
      <c r="M1858" s="8">
        <v>16.273860413521415</v>
      </c>
      <c r="N1858" s="10">
        <v>2.6975830958031071</v>
      </c>
      <c r="O1858" s="10" t="s">
        <v>2890</v>
      </c>
      <c r="P1858" s="14">
        <v>60.016599919780546</v>
      </c>
      <c r="Q1858" s="45">
        <v>1</v>
      </c>
      <c r="R1858" s="7">
        <v>3.6371248730652841</v>
      </c>
      <c r="S1858" s="7"/>
      <c r="T1858" s="7"/>
      <c r="U1858" s="35">
        <v>7287.1759035555579</v>
      </c>
    </row>
    <row r="1859" spans="1:21">
      <c r="A1859">
        <v>3</v>
      </c>
      <c r="B1859" t="s">
        <v>124</v>
      </c>
      <c r="C1859" t="s">
        <v>310</v>
      </c>
      <c r="D1859">
        <v>1</v>
      </c>
      <c r="E1859" s="6">
        <v>3559.3429999999998</v>
      </c>
      <c r="F1859">
        <v>2009</v>
      </c>
      <c r="G1859" s="6">
        <v>76.343000000000004</v>
      </c>
      <c r="H1859" s="6">
        <v>7.0337400436401367</v>
      </c>
      <c r="I1859" s="7">
        <v>5.1971564292907697</v>
      </c>
      <c r="J1859" s="8">
        <v>10.918206518637197</v>
      </c>
      <c r="K1859" s="9">
        <v>72.123797563649092</v>
      </c>
      <c r="L1859" s="8">
        <v>49.609189826837785</v>
      </c>
      <c r="M1859" s="8">
        <v>19.270624834984424</v>
      </c>
      <c r="N1859" s="10">
        <v>2.5743425681130945</v>
      </c>
      <c r="O1859" s="10" t="s">
        <v>2891</v>
      </c>
      <c r="P1859" s="14">
        <v>57.274709426849469</v>
      </c>
      <c r="Q1859" s="45">
        <v>2</v>
      </c>
      <c r="R1859" s="7">
        <v>3.6371248730652841</v>
      </c>
      <c r="S1859" s="7"/>
      <c r="T1859" s="7"/>
      <c r="U1859" s="35">
        <v>21391.933278504792</v>
      </c>
    </row>
    <row r="1860" spans="1:21">
      <c r="A1860">
        <v>4</v>
      </c>
      <c r="B1860" t="s">
        <v>70</v>
      </c>
      <c r="C1860" t="s">
        <v>256</v>
      </c>
      <c r="D1860">
        <v>1</v>
      </c>
      <c r="E1860" s="6">
        <v>14259.411</v>
      </c>
      <c r="F1860">
        <v>2009</v>
      </c>
      <c r="G1860" s="6">
        <v>70.641000000000005</v>
      </c>
      <c r="H1860" s="6">
        <v>6.4519162178039551</v>
      </c>
      <c r="I1860" s="7">
        <v>1.93934214115143</v>
      </c>
      <c r="J1860" s="8">
        <v>10.336382692801015</v>
      </c>
      <c r="K1860" s="9">
        <v>63.180560964516928</v>
      </c>
      <c r="L1860" s="8">
        <v>40.665953227705621</v>
      </c>
      <c r="M1860" s="8">
        <v>16.012810546845088</v>
      </c>
      <c r="N1860" s="10">
        <v>2.539588731705678</v>
      </c>
      <c r="O1860" s="10" t="s">
        <v>2892</v>
      </c>
      <c r="P1860" s="14">
        <v>56.501496138781896</v>
      </c>
      <c r="Q1860" s="45">
        <v>1</v>
      </c>
      <c r="R1860" s="7">
        <v>3.6371248730652841</v>
      </c>
      <c r="S1860" s="7"/>
      <c r="T1860" s="7"/>
      <c r="U1860" s="35">
        <v>7262.5001089645102</v>
      </c>
    </row>
    <row r="1861" spans="1:21">
      <c r="A1861">
        <v>5</v>
      </c>
      <c r="B1861" t="s">
        <v>35</v>
      </c>
      <c r="C1861" t="s">
        <v>221</v>
      </c>
      <c r="D1861">
        <v>1</v>
      </c>
      <c r="E1861" s="6">
        <v>194517.549</v>
      </c>
      <c r="F1861">
        <v>2009</v>
      </c>
      <c r="G1861" s="6">
        <v>72.947999999999993</v>
      </c>
      <c r="H1861" s="6">
        <v>7.0008316040039063</v>
      </c>
      <c r="I1861" s="7">
        <v>4.4015254974365199</v>
      </c>
      <c r="J1861" s="8">
        <v>10.885298079000966</v>
      </c>
      <c r="K1861" s="9">
        <v>68.70870677333707</v>
      </c>
      <c r="L1861" s="8">
        <v>46.194099036525763</v>
      </c>
      <c r="M1861" s="8">
        <v>18.474993903130176</v>
      </c>
      <c r="N1861" s="10">
        <v>2.5003580124970544</v>
      </c>
      <c r="O1861" s="10" t="s">
        <v>2893</v>
      </c>
      <c r="P1861" s="14">
        <v>55.628679882269786</v>
      </c>
      <c r="Q1861" s="45">
        <v>2</v>
      </c>
      <c r="R1861" s="7">
        <v>3.6371248730652841</v>
      </c>
      <c r="S1861" s="7"/>
      <c r="T1861" s="7"/>
      <c r="U1861" s="35">
        <v>13916.96322549718</v>
      </c>
    </row>
    <row r="1862" spans="1:21">
      <c r="A1862">
        <v>6</v>
      </c>
      <c r="B1862" t="s">
        <v>44</v>
      </c>
      <c r="C1862" t="s">
        <v>230</v>
      </c>
      <c r="D1862">
        <v>1</v>
      </c>
      <c r="E1862" s="6">
        <v>16833.447</v>
      </c>
      <c r="F1862">
        <v>2009</v>
      </c>
      <c r="G1862" s="6">
        <v>78.741</v>
      </c>
      <c r="H1862" s="6">
        <v>6.4936861991882324</v>
      </c>
      <c r="I1862" s="7">
        <v>5.2469072341918999</v>
      </c>
      <c r="J1862" s="8">
        <v>10.378152674185293</v>
      </c>
      <c r="K1862" s="9">
        <v>70.709707410323958</v>
      </c>
      <c r="L1862" s="8">
        <v>48.195099673512651</v>
      </c>
      <c r="M1862" s="8">
        <v>19.320375639885555</v>
      </c>
      <c r="N1862" s="10">
        <v>2.4945218753416607</v>
      </c>
      <c r="O1862" s="10" t="s">
        <v>2894</v>
      </c>
      <c r="P1862" s="14">
        <v>55.498835834359951</v>
      </c>
      <c r="Q1862" s="45">
        <v>2</v>
      </c>
      <c r="R1862" s="7">
        <v>3.6371248730652841</v>
      </c>
      <c r="S1862" s="7"/>
      <c r="T1862" s="7"/>
      <c r="U1862" s="35">
        <v>20255.098783644393</v>
      </c>
    </row>
    <row r="1863" spans="1:21">
      <c r="A1863">
        <v>7</v>
      </c>
      <c r="B1863" t="s">
        <v>46</v>
      </c>
      <c r="C1863" t="s">
        <v>232</v>
      </c>
      <c r="D1863">
        <v>1</v>
      </c>
      <c r="E1863" s="6">
        <v>44313.917000000001</v>
      </c>
      <c r="F1863">
        <v>2009</v>
      </c>
      <c r="G1863" s="6">
        <v>74.742000000000004</v>
      </c>
      <c r="H1863" s="6">
        <v>6.2716045379638672</v>
      </c>
      <c r="I1863" s="7">
        <v>3.2373697757721001</v>
      </c>
      <c r="J1863" s="8">
        <v>10.156071012960927</v>
      </c>
      <c r="K1863" s="9">
        <v>65.682322756500014</v>
      </c>
      <c r="L1863" s="8">
        <v>43.167715019688707</v>
      </c>
      <c r="M1863" s="8">
        <v>17.310838181465755</v>
      </c>
      <c r="N1863" s="10">
        <v>2.4936813900731396</v>
      </c>
      <c r="O1863" s="10" t="s">
        <v>2895</v>
      </c>
      <c r="P1863" s="14">
        <v>55.480136477821951</v>
      </c>
      <c r="Q1863" s="45">
        <v>1</v>
      </c>
      <c r="R1863" s="7">
        <v>3.6371248730652841</v>
      </c>
      <c r="S1863" s="7"/>
      <c r="T1863" s="7"/>
      <c r="U1863" s="35">
        <v>11507.717112721391</v>
      </c>
    </row>
    <row r="1864" spans="1:21">
      <c r="A1864">
        <v>8</v>
      </c>
      <c r="B1864" t="s">
        <v>106</v>
      </c>
      <c r="C1864" t="s">
        <v>292</v>
      </c>
      <c r="D1864">
        <v>1</v>
      </c>
      <c r="E1864" s="6">
        <v>111049.428</v>
      </c>
      <c r="F1864">
        <v>2009</v>
      </c>
      <c r="G1864" s="6">
        <v>74.119</v>
      </c>
      <c r="H1864" s="6">
        <v>6.9628190994262695</v>
      </c>
      <c r="I1864" s="7">
        <v>5.6313729286193803</v>
      </c>
      <c r="J1864" s="8">
        <v>10.84728557442333</v>
      </c>
      <c r="K1864" s="9">
        <v>69.567866395039658</v>
      </c>
      <c r="L1864" s="8">
        <v>47.053258658228351</v>
      </c>
      <c r="M1864" s="8">
        <v>19.704841334313038</v>
      </c>
      <c r="N1864" s="10">
        <v>2.3879034527566652</v>
      </c>
      <c r="O1864" s="10" t="s">
        <v>2896</v>
      </c>
      <c r="P1864" s="14">
        <v>53.126758687851613</v>
      </c>
      <c r="Q1864" s="45">
        <v>2</v>
      </c>
      <c r="R1864" s="7">
        <v>3.6371248730652841</v>
      </c>
      <c r="S1864" s="7"/>
      <c r="T1864" s="7"/>
      <c r="U1864" s="35">
        <v>17387.661912178395</v>
      </c>
    </row>
    <row r="1865" spans="1:21">
      <c r="A1865">
        <v>9</v>
      </c>
      <c r="B1865" t="s">
        <v>73</v>
      </c>
      <c r="C1865" t="s">
        <v>259</v>
      </c>
      <c r="D1865">
        <v>1</v>
      </c>
      <c r="E1865" s="6">
        <v>8277.3019999999997</v>
      </c>
      <c r="F1865">
        <v>2009</v>
      </c>
      <c r="G1865" s="6">
        <v>70.911000000000001</v>
      </c>
      <c r="H1865" s="6">
        <v>6.0331892967224121</v>
      </c>
      <c r="I1865" s="7">
        <v>2.0754849910736102</v>
      </c>
      <c r="J1865" s="8">
        <v>9.9176557717194722</v>
      </c>
      <c r="K1865" s="9">
        <v>60.852818655473172</v>
      </c>
      <c r="L1865" s="8">
        <v>38.338210918661865</v>
      </c>
      <c r="M1865" s="8">
        <v>16.148953396767268</v>
      </c>
      <c r="N1865" s="10">
        <v>2.3740368788442034</v>
      </c>
      <c r="O1865" s="10" t="s">
        <v>2897</v>
      </c>
      <c r="P1865" s="14">
        <v>52.818251187171818</v>
      </c>
      <c r="Q1865" s="45">
        <v>1</v>
      </c>
      <c r="R1865" s="7">
        <v>3.6371248730652841</v>
      </c>
      <c r="S1865" s="7"/>
      <c r="T1865" s="7"/>
      <c r="U1865" s="35">
        <v>4714.6792644594925</v>
      </c>
    </row>
    <row r="1866" spans="1:21">
      <c r="A1866">
        <v>10</v>
      </c>
      <c r="B1866" t="s">
        <v>19</v>
      </c>
      <c r="C1866" t="s">
        <v>205</v>
      </c>
      <c r="D1866">
        <v>7</v>
      </c>
      <c r="E1866" s="6">
        <v>2930.5410000000002</v>
      </c>
      <c r="F1866">
        <v>2009</v>
      </c>
      <c r="G1866" s="6">
        <v>77.781000000000006</v>
      </c>
      <c r="H1866" s="6">
        <v>5.4854698181152344</v>
      </c>
      <c r="I1866" s="7">
        <v>3.3367729187011701</v>
      </c>
      <c r="J1866" s="8">
        <v>9.3699362931122945</v>
      </c>
      <c r="K1866" s="9">
        <v>63.062069574899333</v>
      </c>
      <c r="L1866" s="8">
        <v>40.547461838088026</v>
      </c>
      <c r="M1866" s="8">
        <v>17.410241324394825</v>
      </c>
      <c r="N1866" s="10">
        <v>2.3289431250601833</v>
      </c>
      <c r="O1866" s="10" t="s">
        <v>2898</v>
      </c>
      <c r="P1866" s="14">
        <v>51.814992461260019</v>
      </c>
      <c r="Q1866" s="45">
        <v>1</v>
      </c>
      <c r="R1866" s="7">
        <v>3.6371248730652841</v>
      </c>
      <c r="S1866" s="7"/>
      <c r="T1866" s="7"/>
      <c r="U1866" s="35">
        <v>10313.901711226184</v>
      </c>
    </row>
    <row r="1867" spans="1:21">
      <c r="A1867">
        <v>11</v>
      </c>
      <c r="B1867" t="s">
        <v>146</v>
      </c>
      <c r="C1867" t="s">
        <v>332</v>
      </c>
      <c r="D1867">
        <v>3</v>
      </c>
      <c r="E1867" s="6">
        <v>9301.4130000000005</v>
      </c>
      <c r="F1867">
        <v>2009</v>
      </c>
      <c r="G1867" s="6">
        <v>81.363</v>
      </c>
      <c r="H1867" s="6">
        <v>7.2659773826599121</v>
      </c>
      <c r="I1867" s="7">
        <v>9.9826297760009801</v>
      </c>
      <c r="J1867" s="8">
        <v>11.150443857656972</v>
      </c>
      <c r="K1867" s="9">
        <v>78.50135763006891</v>
      </c>
      <c r="L1867" s="8">
        <v>55.986749893257603</v>
      </c>
      <c r="M1867" s="8">
        <v>24.056098181694637</v>
      </c>
      <c r="N1867" s="10">
        <v>2.3273412616789382</v>
      </c>
      <c r="O1867" s="10" t="s">
        <v>2899</v>
      </c>
      <c r="P1867" s="14">
        <v>51.779353746801917</v>
      </c>
      <c r="Q1867" s="45">
        <v>3</v>
      </c>
      <c r="R1867" s="7">
        <v>3.6371248730652841</v>
      </c>
      <c r="S1867" s="7"/>
      <c r="T1867" s="7"/>
      <c r="U1867" s="35">
        <v>45492.768174935991</v>
      </c>
    </row>
    <row r="1868" spans="1:21">
      <c r="A1868">
        <v>12</v>
      </c>
      <c r="B1868" t="s">
        <v>107</v>
      </c>
      <c r="C1868" t="s">
        <v>293</v>
      </c>
      <c r="D1868">
        <v>7</v>
      </c>
      <c r="E1868" s="6">
        <v>3749.4920000000002</v>
      </c>
      <c r="F1868">
        <v>2009</v>
      </c>
      <c r="G1868" s="6">
        <v>69.572999999999993</v>
      </c>
      <c r="H1868" s="6">
        <v>5.5543742179870605</v>
      </c>
      <c r="I1868" s="7">
        <v>0.68016803264617898</v>
      </c>
      <c r="J1868" s="8">
        <v>9.4388406929841207</v>
      </c>
      <c r="K1868" s="9">
        <v>56.822121663269286</v>
      </c>
      <c r="L1868" s="8">
        <v>34.307513926457979</v>
      </c>
      <c r="M1868" s="8">
        <v>14.753636438339836</v>
      </c>
      <c r="N1868" s="10">
        <v>2.3253598575402106</v>
      </c>
      <c r="O1868" s="10" t="s">
        <v>2900</v>
      </c>
      <c r="P1868" s="14">
        <v>51.735270901065512</v>
      </c>
      <c r="Q1868" s="45">
        <v>1</v>
      </c>
      <c r="R1868" s="7">
        <v>3.6371248730652841</v>
      </c>
      <c r="S1868" s="7"/>
      <c r="T1868" s="7"/>
      <c r="U1868" s="35">
        <v>7865.821651948504</v>
      </c>
    </row>
    <row r="1869" spans="1:21">
      <c r="A1869">
        <v>13</v>
      </c>
      <c r="B1869" t="s">
        <v>57</v>
      </c>
      <c r="C1869" t="s">
        <v>243</v>
      </c>
      <c r="D1869">
        <v>1</v>
      </c>
      <c r="E1869" s="6">
        <v>14742.766</v>
      </c>
      <c r="F1869">
        <v>2009</v>
      </c>
      <c r="G1869" s="6">
        <v>75.183999999999997</v>
      </c>
      <c r="H1869" s="6">
        <v>6.0218033790588379</v>
      </c>
      <c r="I1869" s="7">
        <v>3.98602271080017</v>
      </c>
      <c r="J1869" s="8">
        <v>9.906269854055898</v>
      </c>
      <c r="K1869" s="9">
        <v>64.445654820676069</v>
      </c>
      <c r="L1869" s="8">
        <v>41.931047083864762</v>
      </c>
      <c r="M1869" s="8">
        <v>18.059491116493827</v>
      </c>
      <c r="N1869" s="10">
        <v>2.3218288274783623</v>
      </c>
      <c r="O1869" s="10" t="s">
        <v>2901</v>
      </c>
      <c r="P1869" s="14">
        <v>51.656711534773379</v>
      </c>
      <c r="Q1869" s="45">
        <v>2</v>
      </c>
      <c r="R1869" s="7">
        <v>3.6371248730652841</v>
      </c>
      <c r="S1869" s="7"/>
      <c r="T1869" s="7"/>
      <c r="U1869" s="35">
        <v>10170.650937962699</v>
      </c>
    </row>
    <row r="1870" spans="1:21">
      <c r="A1870">
        <v>14</v>
      </c>
      <c r="B1870" t="s">
        <v>126</v>
      </c>
      <c r="C1870" t="s">
        <v>312</v>
      </c>
      <c r="D1870">
        <v>1</v>
      </c>
      <c r="E1870" s="6">
        <v>29009.326000000001</v>
      </c>
      <c r="F1870">
        <v>2009</v>
      </c>
      <c r="G1870" s="6">
        <v>73.465999999999994</v>
      </c>
      <c r="H1870" s="6">
        <v>5.5188469886779785</v>
      </c>
      <c r="I1870" s="7">
        <v>3.0278844833374001</v>
      </c>
      <c r="J1870" s="8">
        <v>9.4033134636750386</v>
      </c>
      <c r="K1870" s="9">
        <v>59.775795862287772</v>
      </c>
      <c r="L1870" s="8">
        <v>37.261188125476465</v>
      </c>
      <c r="M1870" s="8">
        <v>17.101352889031055</v>
      </c>
      <c r="N1870" s="10">
        <v>2.1788444672921807</v>
      </c>
      <c r="O1870" s="10" t="s">
        <v>2902</v>
      </c>
      <c r="P1870" s="14">
        <v>48.47555461195946</v>
      </c>
      <c r="Q1870" s="45">
        <v>1</v>
      </c>
      <c r="R1870" s="7">
        <v>3.6371248730652841</v>
      </c>
      <c r="S1870" s="7"/>
      <c r="T1870" s="7"/>
      <c r="U1870" s="35">
        <v>9298.0780034906693</v>
      </c>
    </row>
    <row r="1871" spans="1:21">
      <c r="A1871">
        <v>15</v>
      </c>
      <c r="B1871" t="s">
        <v>166</v>
      </c>
      <c r="C1871" t="s">
        <v>352</v>
      </c>
      <c r="D1871">
        <v>8</v>
      </c>
      <c r="E1871" s="6">
        <v>86482.922999999995</v>
      </c>
      <c r="F1871">
        <v>2009</v>
      </c>
      <c r="G1871" s="6">
        <v>73.498000000000005</v>
      </c>
      <c r="H1871" s="6">
        <v>5.3042645454406738</v>
      </c>
      <c r="I1871" s="7">
        <v>2.7435431480407702</v>
      </c>
      <c r="J1871" s="8">
        <v>9.1887310204377339</v>
      </c>
      <c r="K1871" s="9">
        <v>58.437162360481615</v>
      </c>
      <c r="L1871" s="8">
        <v>35.922554623670308</v>
      </c>
      <c r="M1871" s="8">
        <v>16.817011553734428</v>
      </c>
      <c r="N1871" s="10">
        <v>2.1360843161039069</v>
      </c>
      <c r="O1871" s="10" t="s">
        <v>2903</v>
      </c>
      <c r="P1871" s="14">
        <v>47.524214543744833</v>
      </c>
      <c r="Q1871" s="45">
        <v>1</v>
      </c>
      <c r="R1871" s="7">
        <v>3.6371248730652841</v>
      </c>
      <c r="S1871" s="7"/>
      <c r="T1871" s="7"/>
      <c r="U1871" s="35">
        <v>6006.5801488422085</v>
      </c>
    </row>
    <row r="1872" spans="1:21">
      <c r="A1872">
        <v>16</v>
      </c>
      <c r="B1872" t="s">
        <v>21</v>
      </c>
      <c r="C1872" t="s">
        <v>207</v>
      </c>
      <c r="D1872">
        <v>1</v>
      </c>
      <c r="E1872" s="6">
        <v>40684.338000000003</v>
      </c>
      <c r="F1872">
        <v>2009</v>
      </c>
      <c r="G1872" s="6">
        <v>75.936000000000007</v>
      </c>
      <c r="H1872" s="6">
        <v>6.42413330078125</v>
      </c>
      <c r="I1872" s="7">
        <v>7.1626229286193803</v>
      </c>
      <c r="J1872" s="8">
        <v>10.30859977577831</v>
      </c>
      <c r="K1872" s="9">
        <v>67.73380204129964</v>
      </c>
      <c r="L1872" s="8">
        <v>45.219194304488333</v>
      </c>
      <c r="M1872" s="8">
        <v>21.236091334313038</v>
      </c>
      <c r="N1872" s="10">
        <v>2.1293558024693398</v>
      </c>
      <c r="O1872" s="10" t="s">
        <v>2904</v>
      </c>
      <c r="P1872" s="14">
        <v>47.374516648807365</v>
      </c>
      <c r="Q1872" s="45">
        <v>2</v>
      </c>
      <c r="R1872" s="7">
        <v>3.6371248730652841</v>
      </c>
      <c r="S1872" s="7"/>
      <c r="T1872" s="7"/>
      <c r="U1872" s="35">
        <v>21413.283116466086</v>
      </c>
    </row>
    <row r="1873" spans="1:21">
      <c r="A1873">
        <v>17</v>
      </c>
      <c r="B1873" t="s">
        <v>86</v>
      </c>
      <c r="C1873" t="s">
        <v>272</v>
      </c>
      <c r="D1873">
        <v>4</v>
      </c>
      <c r="E1873" s="6">
        <v>6780.4930000000004</v>
      </c>
      <c r="F1873">
        <v>2009</v>
      </c>
      <c r="G1873" s="6">
        <v>73.801000000000002</v>
      </c>
      <c r="H1873" s="6">
        <v>5.9998593330383301</v>
      </c>
      <c r="I1873" s="7">
        <v>5.0494141578674299</v>
      </c>
      <c r="J1873" s="8">
        <v>9.8843258080353902</v>
      </c>
      <c r="K1873" s="9">
        <v>63.120053397590745</v>
      </c>
      <c r="L1873" s="8">
        <v>40.605445660779438</v>
      </c>
      <c r="M1873" s="8">
        <v>19.122882563561085</v>
      </c>
      <c r="N1873" s="10">
        <v>2.1233956505152456</v>
      </c>
      <c r="O1873" s="10" t="s">
        <v>2905</v>
      </c>
      <c r="P1873" s="14">
        <v>47.241913484201802</v>
      </c>
      <c r="Q1873" s="45">
        <v>2</v>
      </c>
      <c r="R1873" s="7">
        <v>3.6371248730652841</v>
      </c>
      <c r="S1873" s="7"/>
      <c r="T1873" s="7"/>
      <c r="U1873" s="35">
        <v>11856.288850289404</v>
      </c>
    </row>
    <row r="1874" spans="1:21">
      <c r="A1874">
        <v>18</v>
      </c>
      <c r="B1874" t="s">
        <v>117</v>
      </c>
      <c r="C1874" t="s">
        <v>303</v>
      </c>
      <c r="D1874">
        <v>1</v>
      </c>
      <c r="E1874" s="6">
        <v>5770.6390000000001</v>
      </c>
      <c r="F1874">
        <v>2009</v>
      </c>
      <c r="G1874" s="6">
        <v>71.433000000000007</v>
      </c>
      <c r="H1874" s="6">
        <v>5.3528046607971191</v>
      </c>
      <c r="I1874" s="7">
        <v>2.4004659652710001</v>
      </c>
      <c r="J1874" s="8">
        <v>9.2372711357941792</v>
      </c>
      <c r="K1874" s="9">
        <v>57.095336907116085</v>
      </c>
      <c r="L1874" s="8">
        <v>34.580729170304778</v>
      </c>
      <c r="M1874" s="8">
        <v>16.473934370964656</v>
      </c>
      <c r="N1874" s="10">
        <v>2.0991178179787693</v>
      </c>
      <c r="O1874" s="10" t="s">
        <v>2906</v>
      </c>
      <c r="P1874" s="14">
        <v>46.701773325209835</v>
      </c>
      <c r="Q1874" s="45">
        <v>1</v>
      </c>
      <c r="R1874" s="7">
        <v>3.6371248730652841</v>
      </c>
      <c r="S1874" s="7"/>
      <c r="T1874" s="7"/>
      <c r="U1874" s="35">
        <v>4457.9220219427079</v>
      </c>
    </row>
    <row r="1875" spans="1:21">
      <c r="A1875">
        <v>19</v>
      </c>
      <c r="B1875" t="s">
        <v>165</v>
      </c>
      <c r="C1875" t="s">
        <v>351</v>
      </c>
      <c r="D1875">
        <v>1</v>
      </c>
      <c r="E1875" s="6">
        <v>28327.892</v>
      </c>
      <c r="F1875">
        <v>2009</v>
      </c>
      <c r="G1875" s="6">
        <v>72.578999999999994</v>
      </c>
      <c r="H1875" s="6">
        <v>7.1888031959533691</v>
      </c>
      <c r="I1875" s="7">
        <v>8.3436450958252006</v>
      </c>
      <c r="J1875" s="8">
        <v>11.073269670950429</v>
      </c>
      <c r="K1875" s="9">
        <v>69.541637939835368</v>
      </c>
      <c r="L1875" s="8">
        <v>47.027030203024061</v>
      </c>
      <c r="M1875" s="8">
        <v>22.417113501518855</v>
      </c>
      <c r="N1875" s="10">
        <v>2.0978182672732499</v>
      </c>
      <c r="O1875" s="10" t="s">
        <v>2907</v>
      </c>
      <c r="P1875" s="14">
        <v>46.672860549588592</v>
      </c>
      <c r="Q1875" s="45">
        <v>3</v>
      </c>
      <c r="R1875" s="7">
        <v>3.6371248730652841</v>
      </c>
      <c r="S1875" s="7"/>
      <c r="T1875" s="7"/>
      <c r="U1875" s="35" t="s">
        <v>693</v>
      </c>
    </row>
    <row r="1876" spans="1:21">
      <c r="A1876">
        <v>20</v>
      </c>
      <c r="B1876" t="s">
        <v>151</v>
      </c>
      <c r="C1876" t="s">
        <v>337</v>
      </c>
      <c r="D1876">
        <v>8</v>
      </c>
      <c r="E1876" s="6">
        <v>67813.653999999995</v>
      </c>
      <c r="F1876">
        <v>2009</v>
      </c>
      <c r="G1876" s="6">
        <v>75.841999999999999</v>
      </c>
      <c r="H1876" s="6">
        <v>5.4756450653076172</v>
      </c>
      <c r="I1876" s="7">
        <v>4.5854001045227104</v>
      </c>
      <c r="J1876" s="8">
        <v>9.3601115403046773</v>
      </c>
      <c r="K1876" s="9">
        <v>61.425522588594383</v>
      </c>
      <c r="L1876" s="8">
        <v>38.910914851783076</v>
      </c>
      <c r="M1876" s="8">
        <v>18.658868510216365</v>
      </c>
      <c r="N1876" s="10">
        <v>2.0853844824769534</v>
      </c>
      <c r="O1876" s="10" t="s">
        <v>2908</v>
      </c>
      <c r="P1876" s="14">
        <v>46.396230150781243</v>
      </c>
      <c r="Q1876" s="45">
        <v>2</v>
      </c>
      <c r="R1876" s="7">
        <v>3.6371248730652841</v>
      </c>
      <c r="S1876" s="7"/>
      <c r="T1876" s="7"/>
      <c r="U1876" s="35">
        <v>13270.617614364703</v>
      </c>
    </row>
    <row r="1877" spans="1:21">
      <c r="A1877">
        <v>21</v>
      </c>
      <c r="B1877" t="s">
        <v>115</v>
      </c>
      <c r="C1877" t="s">
        <v>301</v>
      </c>
      <c r="D1877">
        <v>3</v>
      </c>
      <c r="E1877" s="6">
        <v>16536.207999999999</v>
      </c>
      <c r="F1877">
        <v>2009</v>
      </c>
      <c r="G1877" s="6">
        <v>80.66</v>
      </c>
      <c r="H1877" s="6">
        <v>7.566443920135498</v>
      </c>
      <c r="I1877" s="7">
        <v>13.5631151199341</v>
      </c>
      <c r="J1877" s="8">
        <v>11.450910395132558</v>
      </c>
      <c r="K1877" s="9">
        <v>79.920150452211132</v>
      </c>
      <c r="L1877" s="8">
        <v>57.405542715399825</v>
      </c>
      <c r="M1877" s="8">
        <v>27.636583525627756</v>
      </c>
      <c r="N1877" s="10">
        <v>2.0771577160457237</v>
      </c>
      <c r="O1877" s="10" t="s">
        <v>2909</v>
      </c>
      <c r="P1877" s="14">
        <v>46.213198699292406</v>
      </c>
      <c r="Q1877" s="45">
        <v>3</v>
      </c>
      <c r="R1877" s="7">
        <v>3.6371248730652841</v>
      </c>
      <c r="S1877" s="7"/>
      <c r="T1877" s="7"/>
      <c r="U1877" s="35">
        <v>51607.605727231785</v>
      </c>
    </row>
    <row r="1878" spans="1:21">
      <c r="A1878">
        <v>22</v>
      </c>
      <c r="B1878" t="s">
        <v>82</v>
      </c>
      <c r="C1878" t="s">
        <v>268</v>
      </c>
      <c r="D1878">
        <v>4</v>
      </c>
      <c r="E1878" s="6">
        <v>7199.7030000000004</v>
      </c>
      <c r="F1878">
        <v>2009</v>
      </c>
      <c r="G1878" s="6">
        <v>81.575999999999993</v>
      </c>
      <c r="H1878" s="6">
        <v>7.3529791831970215</v>
      </c>
      <c r="I1878" s="7">
        <v>13.510932922363301</v>
      </c>
      <c r="J1878" s="8">
        <v>11.237445658194082</v>
      </c>
      <c r="K1878" s="9">
        <v>79.320979730017797</v>
      </c>
      <c r="L1878" s="8">
        <v>56.80637199320649</v>
      </c>
      <c r="M1878" s="8">
        <v>27.584401328056956</v>
      </c>
      <c r="N1878" s="10">
        <v>2.0593657740698168</v>
      </c>
      <c r="O1878" s="10" t="s">
        <v>2910</v>
      </c>
      <c r="P1878" s="14">
        <v>45.817358487724775</v>
      </c>
      <c r="Q1878" s="45">
        <v>3</v>
      </c>
      <c r="R1878" s="7">
        <v>3.6371248730652841</v>
      </c>
      <c r="S1878" s="7"/>
      <c r="T1878" s="7"/>
      <c r="U1878" s="35">
        <v>33107.035781634164</v>
      </c>
    </row>
    <row r="1879" spans="1:21">
      <c r="A1879">
        <v>23</v>
      </c>
      <c r="B1879" t="s">
        <v>154</v>
      </c>
      <c r="C1879" t="s">
        <v>340</v>
      </c>
      <c r="D1879">
        <v>4</v>
      </c>
      <c r="E1879" s="6">
        <v>10784.504000000001</v>
      </c>
      <c r="F1879">
        <v>2009</v>
      </c>
      <c r="G1879" s="6">
        <v>75.266999999999996</v>
      </c>
      <c r="H1879" s="6">
        <v>5.0254702568054199</v>
      </c>
      <c r="I1879" s="7">
        <v>3.2087974548339799</v>
      </c>
      <c r="J1879" s="8">
        <v>8.90993673180248</v>
      </c>
      <c r="K1879" s="9">
        <v>58.027957628303639</v>
      </c>
      <c r="L1879" s="8">
        <v>35.513349891492332</v>
      </c>
      <c r="M1879" s="8">
        <v>17.282265860527637</v>
      </c>
      <c r="N1879" s="10">
        <v>2.0549012599443999</v>
      </c>
      <c r="O1879" s="10" t="s">
        <v>2911</v>
      </c>
      <c r="P1879" s="14">
        <v>45.718030701115268</v>
      </c>
      <c r="Q1879" s="45">
        <v>1</v>
      </c>
      <c r="R1879" s="7">
        <v>3.6371248730652841</v>
      </c>
      <c r="S1879" s="7"/>
      <c r="T1879" s="7"/>
      <c r="U1879" s="35">
        <v>10279.995069633951</v>
      </c>
    </row>
    <row r="1880" spans="1:21">
      <c r="A1880">
        <v>24</v>
      </c>
      <c r="B1880" t="s">
        <v>143</v>
      </c>
      <c r="C1880" t="s">
        <v>329</v>
      </c>
      <c r="D1880">
        <v>3</v>
      </c>
      <c r="E1880" s="6">
        <v>46367.771999999997</v>
      </c>
      <c r="F1880">
        <v>2009</v>
      </c>
      <c r="G1880" s="6">
        <v>81.641000000000005</v>
      </c>
      <c r="H1880" s="6">
        <v>6.198601245880127</v>
      </c>
      <c r="I1880" s="7">
        <v>9.8345708847045898</v>
      </c>
      <c r="J1880" s="8">
        <v>10.083067720877187</v>
      </c>
      <c r="K1880" s="9">
        <v>71.22936267966756</v>
      </c>
      <c r="L1880" s="8">
        <v>48.714754942856253</v>
      </c>
      <c r="M1880" s="8">
        <v>23.908039290398246</v>
      </c>
      <c r="N1880" s="10">
        <v>2.0375888775797972</v>
      </c>
      <c r="O1880" s="10" t="s">
        <v>2912</v>
      </c>
      <c r="P1880" s="14">
        <v>45.332859868879872</v>
      </c>
      <c r="Q1880" s="45">
        <v>3</v>
      </c>
      <c r="R1880" s="7">
        <v>3.6371248730652841</v>
      </c>
      <c r="S1880" s="7"/>
      <c r="T1880" s="7"/>
      <c r="U1880" s="35">
        <v>37429.766539262702</v>
      </c>
    </row>
    <row r="1881" spans="1:21">
      <c r="A1881">
        <v>25</v>
      </c>
      <c r="B1881" t="s">
        <v>27</v>
      </c>
      <c r="C1881" t="s">
        <v>213</v>
      </c>
      <c r="D1881">
        <v>6</v>
      </c>
      <c r="E1881" s="6">
        <v>146706.81</v>
      </c>
      <c r="F1881">
        <v>2009</v>
      </c>
      <c r="G1881" s="6">
        <v>67.403000000000006</v>
      </c>
      <c r="H1881" s="6">
        <v>5.0828514099121094</v>
      </c>
      <c r="I1881" s="7">
        <v>0.76741415262222301</v>
      </c>
      <c r="J1881" s="8">
        <v>8.9673178849091695</v>
      </c>
      <c r="K1881" s="9">
        <v>52.299778677954635</v>
      </c>
      <c r="L1881" s="8">
        <v>29.785170941143328</v>
      </c>
      <c r="M1881" s="8">
        <v>14.840882558315879</v>
      </c>
      <c r="N1881" s="10">
        <v>2.006967633097644</v>
      </c>
      <c r="O1881" s="10" t="s">
        <v>2913</v>
      </c>
      <c r="P1881" s="14">
        <v>44.651589667420495</v>
      </c>
      <c r="Q1881" s="45">
        <v>1</v>
      </c>
      <c r="R1881" s="7">
        <v>3.6371248730652841</v>
      </c>
      <c r="S1881" s="7"/>
      <c r="T1881" s="7"/>
      <c r="U1881" s="35">
        <v>3253.0913365599049</v>
      </c>
    </row>
    <row r="1882" spans="1:21">
      <c r="A1882">
        <v>26</v>
      </c>
      <c r="B1882" t="s">
        <v>56</v>
      </c>
      <c r="C1882" t="s">
        <v>242</v>
      </c>
      <c r="D1882">
        <v>1</v>
      </c>
      <c r="E1882" s="6">
        <v>9648.0609999999997</v>
      </c>
      <c r="F1882">
        <v>2009</v>
      </c>
      <c r="G1882" s="6">
        <v>71.870999999999995</v>
      </c>
      <c r="H1882" s="6">
        <v>5.4316139221191406</v>
      </c>
      <c r="I1882" s="7">
        <v>3.7316651344299299</v>
      </c>
      <c r="J1882" s="8">
        <v>9.3160803971162007</v>
      </c>
      <c r="K1882" s="9">
        <v>57.935528661127805</v>
      </c>
      <c r="L1882" s="8">
        <v>35.420920924316498</v>
      </c>
      <c r="M1882" s="8">
        <v>17.805133540123585</v>
      </c>
      <c r="N1882" s="10">
        <v>1.9893656424702471</v>
      </c>
      <c r="O1882" s="10" t="s">
        <v>2914</v>
      </c>
      <c r="P1882" s="14">
        <v>44.259975547759169</v>
      </c>
      <c r="Q1882" s="45">
        <v>2</v>
      </c>
      <c r="R1882" s="7">
        <v>3.6371248730652841</v>
      </c>
      <c r="S1882" s="7"/>
      <c r="T1882" s="7"/>
      <c r="U1882" s="35">
        <v>11856.047420060064</v>
      </c>
    </row>
    <row r="1883" spans="1:21">
      <c r="A1883">
        <v>27</v>
      </c>
      <c r="B1883" t="s">
        <v>64</v>
      </c>
      <c r="C1883" t="s">
        <v>250</v>
      </c>
      <c r="D1883">
        <v>3</v>
      </c>
      <c r="E1883" s="6">
        <v>62093.296000000002</v>
      </c>
      <c r="F1883">
        <v>2009</v>
      </c>
      <c r="G1883" s="6">
        <v>81.177999999999997</v>
      </c>
      <c r="H1883" s="6">
        <v>6.2834982872009277</v>
      </c>
      <c r="I1883" s="7">
        <v>10.5451917648315</v>
      </c>
      <c r="J1883" s="8">
        <v>10.167964762197988</v>
      </c>
      <c r="K1883" s="9">
        <v>71.421742008637224</v>
      </c>
      <c r="L1883" s="8">
        <v>48.907134271825917</v>
      </c>
      <c r="M1883" s="8">
        <v>24.618660170525157</v>
      </c>
      <c r="N1883" s="10">
        <v>1.9865879756681595</v>
      </c>
      <c r="O1883" s="10" t="s">
        <v>2915</v>
      </c>
      <c r="P1883" s="14">
        <v>44.198177222647068</v>
      </c>
      <c r="Q1883" s="45">
        <v>3</v>
      </c>
      <c r="R1883" s="7">
        <v>3.6371248730652841</v>
      </c>
      <c r="S1883" s="7"/>
      <c r="T1883" s="7"/>
      <c r="U1883" s="35">
        <v>41544.022606512161</v>
      </c>
    </row>
    <row r="1884" spans="1:21">
      <c r="A1884">
        <v>28</v>
      </c>
      <c r="B1884" t="s">
        <v>55</v>
      </c>
      <c r="C1884" t="s">
        <v>241</v>
      </c>
      <c r="D1884">
        <v>3</v>
      </c>
      <c r="E1884" s="6">
        <v>5526.4520000000002</v>
      </c>
      <c r="F1884">
        <v>2009</v>
      </c>
      <c r="G1884" s="6">
        <v>78.956999999999994</v>
      </c>
      <c r="H1884" s="6">
        <v>7.6833586692810059</v>
      </c>
      <c r="I1884" s="7">
        <v>14.390306472778301</v>
      </c>
      <c r="J1884" s="8">
        <v>11.567825144278066</v>
      </c>
      <c r="K1884" s="9">
        <v>79.031534239920191</v>
      </c>
      <c r="L1884" s="8">
        <v>56.516926503108884</v>
      </c>
      <c r="M1884" s="8">
        <v>28.463774878471959</v>
      </c>
      <c r="N1884" s="10">
        <v>1.9855738300493093</v>
      </c>
      <c r="O1884" s="10" t="s">
        <v>2916</v>
      </c>
      <c r="P1884" s="14">
        <v>44.17561422098769</v>
      </c>
      <c r="Q1884" s="45">
        <v>3</v>
      </c>
      <c r="R1884" s="7">
        <v>3.6371248730652841</v>
      </c>
      <c r="S1884" s="7"/>
      <c r="T1884" s="7"/>
      <c r="U1884" s="35">
        <v>50114.050052322731</v>
      </c>
    </row>
    <row r="1885" spans="1:21">
      <c r="A1885">
        <v>29</v>
      </c>
      <c r="B1885" t="s">
        <v>127</v>
      </c>
      <c r="C1885" t="s">
        <v>313</v>
      </c>
      <c r="D1885">
        <v>8</v>
      </c>
      <c r="E1885" s="6">
        <v>92946.951000000001</v>
      </c>
      <c r="F1885">
        <v>2009</v>
      </c>
      <c r="G1885" s="6">
        <v>70.632999999999996</v>
      </c>
      <c r="H1885" s="6">
        <v>4.879910945892334</v>
      </c>
      <c r="I1885" s="7">
        <v>1.6512542963027901</v>
      </c>
      <c r="J1885" s="8">
        <v>8.7643774208893941</v>
      </c>
      <c r="K1885" s="9">
        <v>53.565699750328513</v>
      </c>
      <c r="L1885" s="8">
        <v>31.051092013517206</v>
      </c>
      <c r="M1885" s="8">
        <v>15.724722701996447</v>
      </c>
      <c r="N1885" s="10">
        <v>1.9746670642131507</v>
      </c>
      <c r="O1885" s="10" t="s">
        <v>2917</v>
      </c>
      <c r="P1885" s="14">
        <v>43.932957376560594</v>
      </c>
      <c r="Q1885" s="45">
        <v>1</v>
      </c>
      <c r="R1885" s="7">
        <v>3.6371248730652841</v>
      </c>
      <c r="S1885" s="7"/>
      <c r="T1885" s="7"/>
      <c r="U1885" s="35">
        <v>5574.4526087434779</v>
      </c>
    </row>
    <row r="1886" spans="1:21">
      <c r="A1886">
        <v>30</v>
      </c>
      <c r="B1886" t="s">
        <v>24</v>
      </c>
      <c r="C1886" t="s">
        <v>210</v>
      </c>
      <c r="D1886">
        <v>3</v>
      </c>
      <c r="E1886" s="6">
        <v>8342.9349999999995</v>
      </c>
      <c r="F1886">
        <v>2009</v>
      </c>
      <c r="G1886" s="6">
        <v>80.206999999999994</v>
      </c>
      <c r="H1886" s="6">
        <v>7.2418162822723389</v>
      </c>
      <c r="I1886" s="7">
        <v>13.6545858383179</v>
      </c>
      <c r="J1886" s="8">
        <v>11.126282757269399</v>
      </c>
      <c r="K1886" s="9">
        <v>77.218333421170158</v>
      </c>
      <c r="L1886" s="8">
        <v>54.703725684358851</v>
      </c>
      <c r="M1886" s="8">
        <v>27.728054244011556</v>
      </c>
      <c r="N1886" s="10">
        <v>1.9728656472955814</v>
      </c>
      <c r="O1886" s="10" t="s">
        <v>2918</v>
      </c>
      <c r="P1886" s="14">
        <v>43.892878937976555</v>
      </c>
      <c r="Q1886" s="45">
        <v>3</v>
      </c>
      <c r="R1886" s="7">
        <v>3.6371248730652841</v>
      </c>
      <c r="S1886" s="7"/>
      <c r="T1886" s="7"/>
      <c r="U1886" s="35">
        <v>51030.724677818595</v>
      </c>
    </row>
    <row r="1887" spans="1:21">
      <c r="A1887">
        <v>31</v>
      </c>
      <c r="B1887" t="s">
        <v>78</v>
      </c>
      <c r="C1887" t="s">
        <v>264</v>
      </c>
      <c r="D1887">
        <v>8</v>
      </c>
      <c r="E1887" s="6">
        <v>240981.299</v>
      </c>
      <c r="F1887">
        <v>2009</v>
      </c>
      <c r="G1887" s="6">
        <v>68.494</v>
      </c>
      <c r="H1887" s="6">
        <v>5.4723610877990723</v>
      </c>
      <c r="I1887" s="7">
        <v>2.62452960014343</v>
      </c>
      <c r="J1887" s="8">
        <v>9.3568275627961324</v>
      </c>
      <c r="K1887" s="9">
        <v>55.454809050491434</v>
      </c>
      <c r="L1887" s="8">
        <v>32.940201313680127</v>
      </c>
      <c r="M1887" s="8">
        <v>16.697998005837086</v>
      </c>
      <c r="N1887" s="10">
        <v>1.972703632026144</v>
      </c>
      <c r="O1887" s="10" t="s">
        <v>2919</v>
      </c>
      <c r="P1887" s="14">
        <v>43.889274375944026</v>
      </c>
      <c r="Q1887" s="45">
        <v>1</v>
      </c>
      <c r="R1887" s="7">
        <v>3.6371248730652841</v>
      </c>
      <c r="S1887" s="7"/>
      <c r="T1887" s="7"/>
      <c r="U1887" s="35">
        <v>7828.8091880540514</v>
      </c>
    </row>
    <row r="1888" spans="1:21">
      <c r="A1888">
        <v>32</v>
      </c>
      <c r="B1888" t="s">
        <v>83</v>
      </c>
      <c r="C1888" t="s">
        <v>269</v>
      </c>
      <c r="D1888">
        <v>3</v>
      </c>
      <c r="E1888" s="6">
        <v>59562.841</v>
      </c>
      <c r="F1888">
        <v>2009</v>
      </c>
      <c r="G1888" s="6">
        <v>81.763000000000005</v>
      </c>
      <c r="H1888" s="6">
        <v>6.3338003158569336</v>
      </c>
      <c r="I1888" s="7">
        <v>11.2291173934937</v>
      </c>
      <c r="J1888" s="8">
        <v>10.218266790853994</v>
      </c>
      <c r="K1888" s="9">
        <v>72.292312021821417</v>
      </c>
      <c r="L1888" s="8">
        <v>49.77770428501011</v>
      </c>
      <c r="M1888" s="8">
        <v>25.302585799187355</v>
      </c>
      <c r="N1888" s="10">
        <v>1.9672971244942414</v>
      </c>
      <c r="O1888" s="10" t="s">
        <v>2920</v>
      </c>
      <c r="P1888" s="14">
        <v>43.768988850723211</v>
      </c>
      <c r="Q1888" s="45">
        <v>3</v>
      </c>
      <c r="R1888" s="7">
        <v>3.6371248730652841</v>
      </c>
      <c r="S1888" s="7"/>
      <c r="T1888" s="7"/>
      <c r="U1888" s="35">
        <v>42074.921245509111</v>
      </c>
    </row>
    <row r="1889" spans="1:21">
      <c r="A1889">
        <v>33</v>
      </c>
      <c r="B1889" t="s">
        <v>160</v>
      </c>
      <c r="C1889" t="s">
        <v>346</v>
      </c>
      <c r="D1889">
        <v>3</v>
      </c>
      <c r="E1889" s="6">
        <v>62243.377999999997</v>
      </c>
      <c r="F1889">
        <v>2009</v>
      </c>
      <c r="G1889" s="6">
        <v>80.167000000000002</v>
      </c>
      <c r="H1889" s="6">
        <v>6.9065470695495605</v>
      </c>
      <c r="I1889" s="7">
        <v>13.1240129470825</v>
      </c>
      <c r="J1889" s="8">
        <v>10.791013544546621</v>
      </c>
      <c r="K1889" s="9">
        <v>74.854157782687139</v>
      </c>
      <c r="L1889" s="8">
        <v>52.339550045875832</v>
      </c>
      <c r="M1889" s="8">
        <v>27.197481352776158</v>
      </c>
      <c r="N1889" s="10">
        <v>1.9244263601832865</v>
      </c>
      <c r="O1889" s="10" t="s">
        <v>2921</v>
      </c>
      <c r="P1889" s="14">
        <v>42.815187830132302</v>
      </c>
      <c r="Q1889" s="45">
        <v>3</v>
      </c>
      <c r="R1889" s="7">
        <v>3.6371248730652841</v>
      </c>
      <c r="S1889" s="7"/>
      <c r="T1889" s="7"/>
      <c r="U1889" s="35">
        <v>41351.692887961639</v>
      </c>
    </row>
    <row r="1890" spans="1:21">
      <c r="A1890">
        <v>34</v>
      </c>
      <c r="B1890" t="s">
        <v>116</v>
      </c>
      <c r="C1890" t="s">
        <v>302</v>
      </c>
      <c r="D1890">
        <v>2</v>
      </c>
      <c r="E1890" s="6">
        <v>4302.8860000000004</v>
      </c>
      <c r="F1890">
        <v>2009</v>
      </c>
      <c r="G1890" s="6">
        <v>80.593999999999994</v>
      </c>
      <c r="H1890" s="6">
        <v>7.3024635314941406</v>
      </c>
      <c r="I1890" s="7">
        <v>15.2735023498535</v>
      </c>
      <c r="J1890" s="8">
        <v>11.186930006491201</v>
      </c>
      <c r="K1890" s="9">
        <v>78.013846355541503</v>
      </c>
      <c r="L1890" s="8">
        <v>55.499238618730196</v>
      </c>
      <c r="M1890" s="8">
        <v>29.346970755547154</v>
      </c>
      <c r="N1890" s="10">
        <v>1.8911402843252485</v>
      </c>
      <c r="O1890" s="10" t="s">
        <v>2922</v>
      </c>
      <c r="P1890" s="14">
        <v>42.074629698381187</v>
      </c>
      <c r="Q1890" s="45">
        <v>3</v>
      </c>
      <c r="R1890" s="7">
        <v>3.6371248730652841</v>
      </c>
      <c r="S1890" s="7"/>
      <c r="T1890" s="7"/>
      <c r="U1890" s="35">
        <v>37428.848706956014</v>
      </c>
    </row>
    <row r="1891" spans="1:21">
      <c r="A1891">
        <v>35</v>
      </c>
      <c r="B1891" t="s">
        <v>114</v>
      </c>
      <c r="C1891" t="s">
        <v>300</v>
      </c>
      <c r="D1891">
        <v>6</v>
      </c>
      <c r="E1891" s="6">
        <v>27026.940999999999</v>
      </c>
      <c r="F1891">
        <v>2009</v>
      </c>
      <c r="G1891" s="6">
        <v>66.760999999999996</v>
      </c>
      <c r="H1891" s="6">
        <v>4.9168682098388672</v>
      </c>
      <c r="I1891" s="7">
        <v>1.10436356067657</v>
      </c>
      <c r="J1891" s="8">
        <v>8.8013346848359273</v>
      </c>
      <c r="K1891" s="9">
        <v>50.842796287148204</v>
      </c>
      <c r="L1891" s="8">
        <v>28.328188550336897</v>
      </c>
      <c r="M1891" s="8">
        <v>15.177831966370226</v>
      </c>
      <c r="N1891" s="10">
        <v>1.8664186435259089</v>
      </c>
      <c r="O1891" s="10" t="s">
        <v>2923</v>
      </c>
      <c r="P1891" s="14">
        <v>41.524615566277959</v>
      </c>
      <c r="Q1891" s="45">
        <v>1</v>
      </c>
      <c r="R1891" s="7">
        <v>3.6371248730652841</v>
      </c>
      <c r="S1891" s="7"/>
      <c r="T1891" s="7"/>
      <c r="U1891" s="35">
        <v>2572.1750796877632</v>
      </c>
    </row>
    <row r="1892" spans="1:21">
      <c r="A1892">
        <v>36</v>
      </c>
      <c r="B1892" t="s">
        <v>129</v>
      </c>
      <c r="C1892" t="s">
        <v>315</v>
      </c>
      <c r="D1892">
        <v>3</v>
      </c>
      <c r="E1892" s="6">
        <v>10591.343000000001</v>
      </c>
      <c r="F1892">
        <v>2009</v>
      </c>
      <c r="G1892" s="6">
        <v>79.771000000000001</v>
      </c>
      <c r="H1892" s="6">
        <v>5.4057462215423584</v>
      </c>
      <c r="I1892" s="7">
        <v>8.2452764511108398</v>
      </c>
      <c r="J1892" s="8">
        <v>9.2902126965394185</v>
      </c>
      <c r="K1892" s="9">
        <v>64.125202909105553</v>
      </c>
      <c r="L1892" s="8">
        <v>41.610595172294246</v>
      </c>
      <c r="M1892" s="8">
        <v>22.318744856804496</v>
      </c>
      <c r="N1892" s="10">
        <v>1.8643788187581745</v>
      </c>
      <c r="O1892" s="10" t="s">
        <v>2924</v>
      </c>
      <c r="P1892" s="14">
        <v>41.479232961685703</v>
      </c>
      <c r="Q1892" s="45">
        <v>3</v>
      </c>
      <c r="R1892" s="7">
        <v>3.6371248730652841</v>
      </c>
      <c r="S1892" s="7"/>
      <c r="T1892" s="7"/>
      <c r="U1892" s="35">
        <v>31269.41046130042</v>
      </c>
    </row>
    <row r="1893" spans="1:21">
      <c r="A1893">
        <v>37</v>
      </c>
      <c r="B1893" t="s">
        <v>63</v>
      </c>
      <c r="C1893" t="s">
        <v>249</v>
      </c>
      <c r="D1893">
        <v>3</v>
      </c>
      <c r="E1893" s="6">
        <v>5338.8149999999996</v>
      </c>
      <c r="F1893">
        <v>2009</v>
      </c>
      <c r="G1893" s="6">
        <v>79.831000000000003</v>
      </c>
      <c r="H1893" s="6">
        <v>7.5319454669952393</v>
      </c>
      <c r="I1893" s="7">
        <v>16.2128009796143</v>
      </c>
      <c r="J1893" s="8">
        <v>11.416411941992299</v>
      </c>
      <c r="K1893" s="9">
        <v>78.860451552614677</v>
      </c>
      <c r="L1893" s="8">
        <v>56.34584381580337</v>
      </c>
      <c r="M1893" s="8">
        <v>30.286269385307957</v>
      </c>
      <c r="N1893" s="10">
        <v>1.8604418754571688</v>
      </c>
      <c r="O1893" s="10" t="s">
        <v>2925</v>
      </c>
      <c r="P1893" s="14">
        <v>41.391642721603418</v>
      </c>
      <c r="Q1893" s="45">
        <v>3</v>
      </c>
      <c r="R1893" s="7">
        <v>3.6371248730652841</v>
      </c>
      <c r="S1893" s="7"/>
      <c r="T1893" s="7"/>
      <c r="U1893" s="35">
        <v>44662.100140396025</v>
      </c>
    </row>
    <row r="1894" spans="1:21">
      <c r="A1894">
        <v>38</v>
      </c>
      <c r="B1894" t="s">
        <v>147</v>
      </c>
      <c r="C1894" t="s">
        <v>333</v>
      </c>
      <c r="D1894">
        <v>3</v>
      </c>
      <c r="E1894" s="6">
        <v>7734.4049999999997</v>
      </c>
      <c r="F1894">
        <v>2009</v>
      </c>
      <c r="G1894" s="6">
        <v>81.984999999999999</v>
      </c>
      <c r="H1894" s="6">
        <v>7.5245208740234375</v>
      </c>
      <c r="I1894" s="7">
        <v>17.332710266113299</v>
      </c>
      <c r="J1894" s="8">
        <v>11.408987349020498</v>
      </c>
      <c r="K1894" s="9">
        <v>80.935593997660206</v>
      </c>
      <c r="L1894" s="8">
        <v>58.420986260848899</v>
      </c>
      <c r="M1894" s="8">
        <v>31.406178671806956</v>
      </c>
      <c r="N1894" s="10">
        <v>1.8601749315427825</v>
      </c>
      <c r="O1894" s="10" t="s">
        <v>2926</v>
      </c>
      <c r="P1894" s="14">
        <v>41.385703677080315</v>
      </c>
      <c r="Q1894" s="45">
        <v>3</v>
      </c>
      <c r="R1894" s="7">
        <v>3.6371248730652841</v>
      </c>
      <c r="S1894" s="7"/>
      <c r="T1894" s="7"/>
      <c r="U1894" s="35">
        <v>63873.952372012005</v>
      </c>
    </row>
    <row r="1895" spans="1:21">
      <c r="A1895">
        <v>39</v>
      </c>
      <c r="B1895" t="s">
        <v>93</v>
      </c>
      <c r="C1895" t="s">
        <v>279</v>
      </c>
      <c r="D1895">
        <v>4</v>
      </c>
      <c r="E1895" s="6">
        <v>4951.1350000000002</v>
      </c>
      <c r="F1895">
        <v>2009</v>
      </c>
      <c r="G1895" s="6">
        <v>77.888999999999996</v>
      </c>
      <c r="H1895" s="6">
        <v>5.2059988975524902</v>
      </c>
      <c r="I1895" s="7">
        <v>6.83799076080322</v>
      </c>
      <c r="J1895" s="8">
        <v>9.0904653725495503</v>
      </c>
      <c r="K1895" s="9">
        <v>61.266109635941326</v>
      </c>
      <c r="L1895" s="8">
        <v>38.75150189913002</v>
      </c>
      <c r="M1895" s="8">
        <v>20.911459166496876</v>
      </c>
      <c r="N1895" s="10">
        <v>1.8531228065239667</v>
      </c>
      <c r="O1895" s="10" t="s">
        <v>2927</v>
      </c>
      <c r="P1895" s="14">
        <v>41.228805983549748</v>
      </c>
      <c r="Q1895" s="45">
        <v>2</v>
      </c>
      <c r="R1895" s="7">
        <v>3.6371248730652841</v>
      </c>
      <c r="S1895" s="7"/>
      <c r="T1895" s="7"/>
      <c r="U1895" s="35">
        <v>17957.695123158715</v>
      </c>
    </row>
    <row r="1896" spans="1:21">
      <c r="A1896">
        <v>40</v>
      </c>
      <c r="B1896" t="s">
        <v>32</v>
      </c>
      <c r="C1896" t="s">
        <v>218</v>
      </c>
      <c r="D1896">
        <v>1</v>
      </c>
      <c r="E1896" s="6">
        <v>10051.316999999999</v>
      </c>
      <c r="F1896">
        <v>2009</v>
      </c>
      <c r="G1896" s="6">
        <v>65.88</v>
      </c>
      <c r="H1896" s="6">
        <v>6.0855793952941895</v>
      </c>
      <c r="I1896" s="7">
        <v>4.5884151458740199</v>
      </c>
      <c r="J1896" s="8">
        <v>9.9700458702912496</v>
      </c>
      <c r="K1896" s="9">
        <v>56.834076271812016</v>
      </c>
      <c r="L1896" s="8">
        <v>34.319468535000709</v>
      </c>
      <c r="M1896" s="8">
        <v>18.661883551567676</v>
      </c>
      <c r="N1896" s="10">
        <v>1.8390141831164588</v>
      </c>
      <c r="O1896" s="10" t="s">
        <v>2928</v>
      </c>
      <c r="P1896" s="14">
        <v>40.914913296505325</v>
      </c>
      <c r="Q1896" s="45">
        <v>2</v>
      </c>
      <c r="R1896" s="7">
        <v>3.6371248730652841</v>
      </c>
      <c r="S1896" s="7"/>
      <c r="T1896" s="7"/>
      <c r="U1896" s="35">
        <v>6349.0079138859674</v>
      </c>
    </row>
    <row r="1897" spans="1:21">
      <c r="A1897">
        <v>41</v>
      </c>
      <c r="B1897" t="s">
        <v>67</v>
      </c>
      <c r="C1897" t="s">
        <v>253</v>
      </c>
      <c r="D1897">
        <v>3</v>
      </c>
      <c r="E1897" s="6">
        <v>81260.615000000005</v>
      </c>
      <c r="F1897">
        <v>2009</v>
      </c>
      <c r="G1897" s="6">
        <v>79.924999999999997</v>
      </c>
      <c r="H1897" s="6">
        <v>6.6414933204650879</v>
      </c>
      <c r="I1897" s="7">
        <v>13.4183206558228</v>
      </c>
      <c r="J1897" s="8">
        <v>10.525959795462148</v>
      </c>
      <c r="K1897" s="9">
        <v>72.795144199490522</v>
      </c>
      <c r="L1897" s="8">
        <v>50.280536462679216</v>
      </c>
      <c r="M1897" s="8">
        <v>27.491789061516457</v>
      </c>
      <c r="N1897" s="10">
        <v>1.8289292250195128</v>
      </c>
      <c r="O1897" s="10" t="s">
        <v>2929</v>
      </c>
      <c r="P1897" s="14">
        <v>40.690540265604511</v>
      </c>
      <c r="Q1897" s="45">
        <v>3</v>
      </c>
      <c r="R1897" s="7">
        <v>3.6371248730652841</v>
      </c>
      <c r="S1897" s="7"/>
      <c r="T1897" s="7"/>
      <c r="U1897" s="35">
        <v>45044.486387043748</v>
      </c>
    </row>
    <row r="1898" spans="1:21">
      <c r="A1898">
        <v>42</v>
      </c>
      <c r="B1898" t="s">
        <v>162</v>
      </c>
      <c r="C1898" t="s">
        <v>348</v>
      </c>
      <c r="D1898">
        <v>1</v>
      </c>
      <c r="E1898" s="6">
        <v>3344.1559999999999</v>
      </c>
      <c r="F1898">
        <v>2009</v>
      </c>
      <c r="G1898" s="6">
        <v>76.738</v>
      </c>
      <c r="H1898" s="6">
        <v>6.2962226867675781</v>
      </c>
      <c r="I1898" s="7">
        <v>10.7470045089722</v>
      </c>
      <c r="J1898" s="8">
        <v>10.180689161764638</v>
      </c>
      <c r="K1898" s="9">
        <v>67.599846950396568</v>
      </c>
      <c r="L1898" s="8">
        <v>45.085239213585261</v>
      </c>
      <c r="M1898" s="8">
        <v>24.820472914665856</v>
      </c>
      <c r="N1898" s="10">
        <v>1.8164536738921446</v>
      </c>
      <c r="O1898" s="10" t="s">
        <v>2930</v>
      </c>
      <c r="P1898" s="14">
        <v>40.41298063752302</v>
      </c>
      <c r="Q1898" s="45">
        <v>3</v>
      </c>
      <c r="R1898" s="7">
        <v>3.6371248730652841</v>
      </c>
      <c r="S1898" s="7"/>
      <c r="T1898" s="7"/>
      <c r="U1898" s="35">
        <v>18174.008186849329</v>
      </c>
    </row>
    <row r="1899" spans="1:21">
      <c r="A1899">
        <v>43</v>
      </c>
      <c r="B1899" t="s">
        <v>155</v>
      </c>
      <c r="C1899" t="s">
        <v>341</v>
      </c>
      <c r="D1899">
        <v>4</v>
      </c>
      <c r="E1899" s="6">
        <v>72225.638999999996</v>
      </c>
      <c r="F1899">
        <v>2009</v>
      </c>
      <c r="G1899" s="6">
        <v>74.765000000000001</v>
      </c>
      <c r="H1899" s="6">
        <v>5.2128415107727051</v>
      </c>
      <c r="I1899" s="7">
        <v>5.9608931541442898</v>
      </c>
      <c r="J1899" s="8">
        <v>9.0973079857697652</v>
      </c>
      <c r="K1899" s="9">
        <v>58.853093322318678</v>
      </c>
      <c r="L1899" s="8">
        <v>36.338485585507371</v>
      </c>
      <c r="M1899" s="8">
        <v>20.034361559837947</v>
      </c>
      <c r="N1899" s="10">
        <v>1.8138080156421668</v>
      </c>
      <c r="O1899" s="10" t="s">
        <v>2931</v>
      </c>
      <c r="P1899" s="14">
        <v>40.354119276417805</v>
      </c>
      <c r="Q1899" s="45">
        <v>2</v>
      </c>
      <c r="R1899" s="7">
        <v>3.6371248730652841</v>
      </c>
      <c r="S1899" s="7"/>
      <c r="T1899" s="7"/>
      <c r="U1899" s="35">
        <v>18497.009059499665</v>
      </c>
    </row>
    <row r="1900" spans="1:21">
      <c r="A1900">
        <v>44</v>
      </c>
      <c r="B1900" t="s">
        <v>131</v>
      </c>
      <c r="C1900" t="s">
        <v>317</v>
      </c>
      <c r="D1900">
        <v>7</v>
      </c>
      <c r="E1900" s="6">
        <v>20466.317999999999</v>
      </c>
      <c r="F1900">
        <v>2009</v>
      </c>
      <c r="G1900" s="6">
        <v>74.028999999999996</v>
      </c>
      <c r="H1900" s="6">
        <v>5.3675651550292969</v>
      </c>
      <c r="I1900" s="7">
        <v>6.1895465850830096</v>
      </c>
      <c r="J1900" s="8">
        <v>9.252031630026357</v>
      </c>
      <c r="K1900" s="9">
        <v>59.264831034457359</v>
      </c>
      <c r="L1900" s="8">
        <v>36.750223297646052</v>
      </c>
      <c r="M1900" s="8">
        <v>20.263014990776668</v>
      </c>
      <c r="N1900" s="10">
        <v>1.8136601741830642</v>
      </c>
      <c r="O1900" s="10" t="s">
        <v>2932</v>
      </c>
      <c r="P1900" s="14">
        <v>40.35083005736972</v>
      </c>
      <c r="Q1900" s="45">
        <v>2</v>
      </c>
      <c r="R1900" s="7">
        <v>3.6371248730652841</v>
      </c>
      <c r="S1900" s="7"/>
      <c r="T1900" s="7"/>
      <c r="U1900" s="35">
        <v>21118.525000485319</v>
      </c>
    </row>
    <row r="1901" spans="1:21">
      <c r="A1901">
        <v>45</v>
      </c>
      <c r="B1901" t="s">
        <v>125</v>
      </c>
      <c r="C1901" t="s">
        <v>311</v>
      </c>
      <c r="D1901">
        <v>1</v>
      </c>
      <c r="E1901" s="6">
        <v>5702.5739999999996</v>
      </c>
      <c r="F1901">
        <v>2009</v>
      </c>
      <c r="G1901" s="6">
        <v>71.635000000000005</v>
      </c>
      <c r="H1901" s="6">
        <v>5.5761470794677734</v>
      </c>
      <c r="I1901" s="7">
        <v>5.9047613143920898</v>
      </c>
      <c r="J1901" s="8">
        <v>9.4606135544648335</v>
      </c>
      <c r="K1901" s="9">
        <v>58.641170031578653</v>
      </c>
      <c r="L1901" s="8">
        <v>36.126562294767346</v>
      </c>
      <c r="M1901" s="8">
        <v>19.978229720085746</v>
      </c>
      <c r="N1901" s="10">
        <v>1.8082964707551821</v>
      </c>
      <c r="O1901" s="10" t="s">
        <v>2933</v>
      </c>
      <c r="P1901" s="14">
        <v>40.231496850092292</v>
      </c>
      <c r="Q1901" s="45">
        <v>2</v>
      </c>
      <c r="R1901" s="7">
        <v>3.6371248730652841</v>
      </c>
      <c r="S1901" s="7"/>
      <c r="T1901" s="7"/>
      <c r="U1901" s="35">
        <v>10272.17717738492</v>
      </c>
    </row>
    <row r="1902" spans="1:21">
      <c r="A1902">
        <v>46</v>
      </c>
      <c r="B1902" t="s">
        <v>81</v>
      </c>
      <c r="C1902" t="s">
        <v>267</v>
      </c>
      <c r="D1902">
        <v>3</v>
      </c>
      <c r="E1902" s="6">
        <v>4499.7920000000004</v>
      </c>
      <c r="F1902">
        <v>2009</v>
      </c>
      <c r="G1902" s="6">
        <v>80.046000000000006</v>
      </c>
      <c r="H1902" s="6">
        <v>7.0459113121032715</v>
      </c>
      <c r="I1902" s="7">
        <v>15.420066833496101</v>
      </c>
      <c r="J1902" s="8">
        <v>10.930377787100332</v>
      </c>
      <c r="K1902" s="9">
        <v>75.706447257890972</v>
      </c>
      <c r="L1902" s="8">
        <v>53.191839521079665</v>
      </c>
      <c r="M1902" s="8">
        <v>29.493535239189757</v>
      </c>
      <c r="N1902" s="10">
        <v>1.803508432939589</v>
      </c>
      <c r="O1902" s="10" t="s">
        <v>2934</v>
      </c>
      <c r="P1902" s="14">
        <v>40.124971215932469</v>
      </c>
      <c r="Q1902" s="45">
        <v>3</v>
      </c>
      <c r="R1902" s="7">
        <v>3.6371248730652841</v>
      </c>
      <c r="S1902" s="7"/>
      <c r="T1902" s="7"/>
      <c r="U1902" s="35">
        <v>53052.193452142863</v>
      </c>
    </row>
    <row r="1903" spans="1:21">
      <c r="A1903">
        <v>47</v>
      </c>
      <c r="B1903" t="s">
        <v>58</v>
      </c>
      <c r="C1903" t="s">
        <v>244</v>
      </c>
      <c r="D1903">
        <v>4</v>
      </c>
      <c r="E1903" s="6">
        <v>85501.063999999998</v>
      </c>
      <c r="F1903">
        <v>2009</v>
      </c>
      <c r="G1903" s="6">
        <v>69.48</v>
      </c>
      <c r="H1903" s="6">
        <v>5.066164493560791</v>
      </c>
      <c r="I1903" s="7">
        <v>3.3336706161499001</v>
      </c>
      <c r="J1903" s="8">
        <v>8.9506309685578511</v>
      </c>
      <c r="K1903" s="9">
        <v>53.811056680072333</v>
      </c>
      <c r="L1903" s="8">
        <v>31.296448943261026</v>
      </c>
      <c r="M1903" s="8">
        <v>17.407139021843555</v>
      </c>
      <c r="N1903" s="10">
        <v>1.7979088294744074</v>
      </c>
      <c r="O1903" s="10" t="s">
        <v>2935</v>
      </c>
      <c r="P1903" s="14">
        <v>40.000389637184412</v>
      </c>
      <c r="Q1903" s="45">
        <v>1</v>
      </c>
      <c r="R1903" s="7">
        <v>3.6371248730652841</v>
      </c>
      <c r="S1903" s="7"/>
      <c r="T1903" s="7"/>
      <c r="U1903" s="35">
        <v>10028.733304259404</v>
      </c>
    </row>
    <row r="1904" spans="1:21">
      <c r="A1904">
        <v>48</v>
      </c>
      <c r="B1904" t="s">
        <v>167</v>
      </c>
      <c r="C1904" t="s">
        <v>353</v>
      </c>
      <c r="D1904">
        <v>4</v>
      </c>
      <c r="E1904" s="6">
        <v>24029.589</v>
      </c>
      <c r="F1904">
        <v>2009</v>
      </c>
      <c r="G1904" s="6">
        <v>67.195999999999998</v>
      </c>
      <c r="H1904" s="6">
        <v>4.8092589378356934</v>
      </c>
      <c r="I1904" s="7">
        <v>1.53794288635254</v>
      </c>
      <c r="J1904" s="8">
        <v>8.6937254128327535</v>
      </c>
      <c r="K1904" s="9">
        <v>50.548398354756294</v>
      </c>
      <c r="L1904" s="8">
        <v>28.033790617944987</v>
      </c>
      <c r="M1904" s="8">
        <v>15.611411292046196</v>
      </c>
      <c r="N1904" s="10">
        <v>1.7957243002256835</v>
      </c>
      <c r="O1904" s="10" t="s">
        <v>2936</v>
      </c>
      <c r="P1904" s="14">
        <v>39.951787605929958</v>
      </c>
      <c r="Q1904" s="45">
        <v>1</v>
      </c>
      <c r="R1904" s="7">
        <v>3.6371248730652841</v>
      </c>
      <c r="S1904" s="7"/>
      <c r="T1904" s="7"/>
      <c r="U1904" s="35" t="s">
        <v>693</v>
      </c>
    </row>
    <row r="1905" spans="1:21">
      <c r="A1905">
        <v>49</v>
      </c>
      <c r="B1905" t="s">
        <v>28</v>
      </c>
      <c r="C1905" t="s">
        <v>214</v>
      </c>
      <c r="D1905">
        <v>7</v>
      </c>
      <c r="E1905" s="6">
        <v>9757.7080000000005</v>
      </c>
      <c r="F1905">
        <v>2009</v>
      </c>
      <c r="G1905" s="6">
        <v>71.093999999999994</v>
      </c>
      <c r="H1905" s="6">
        <v>5.5641312599182129</v>
      </c>
      <c r="I1905" s="7">
        <v>5.7784733772277797</v>
      </c>
      <c r="J1905" s="8">
        <v>9.448597734915273</v>
      </c>
      <c r="K1905" s="9">
        <v>58.124384686639942</v>
      </c>
      <c r="L1905" s="8">
        <v>35.609776949828635</v>
      </c>
      <c r="M1905" s="8">
        <v>19.851941782921436</v>
      </c>
      <c r="N1905" s="10">
        <v>1.7937679517307277</v>
      </c>
      <c r="O1905" s="10" t="s">
        <v>2937</v>
      </c>
      <c r="P1905" s="14">
        <v>39.908262205319275</v>
      </c>
      <c r="Q1905" s="45">
        <v>2</v>
      </c>
      <c r="R1905" s="7">
        <v>3.6371248730652841</v>
      </c>
      <c r="S1905" s="7"/>
      <c r="T1905" s="7"/>
      <c r="U1905" s="35">
        <v>16014.114570946411</v>
      </c>
    </row>
    <row r="1906" spans="1:21">
      <c r="A1906">
        <v>50</v>
      </c>
      <c r="B1906" t="s">
        <v>85</v>
      </c>
      <c r="C1906" t="s">
        <v>271</v>
      </c>
      <c r="D1906">
        <v>8</v>
      </c>
      <c r="E1906" s="6">
        <v>128117.042</v>
      </c>
      <c r="F1906">
        <v>2009</v>
      </c>
      <c r="G1906" s="6">
        <v>82.974000000000004</v>
      </c>
      <c r="H1906" s="6">
        <v>5.8449993133544922</v>
      </c>
      <c r="I1906" s="7">
        <v>12.388516426086399</v>
      </c>
      <c r="J1906" s="8">
        <v>9.7294657883515523</v>
      </c>
      <c r="K1906" s="9">
        <v>69.853646351391731</v>
      </c>
      <c r="L1906" s="8">
        <v>47.339038614580424</v>
      </c>
      <c r="M1906" s="8">
        <v>26.461984831780057</v>
      </c>
      <c r="N1906" s="10">
        <v>1.7889451194049377</v>
      </c>
      <c r="O1906" s="10" t="s">
        <v>2938</v>
      </c>
      <c r="P1906" s="14">
        <v>39.800962452949292</v>
      </c>
      <c r="Q1906" s="45">
        <v>3</v>
      </c>
      <c r="R1906" s="7">
        <v>3.6371248730652841</v>
      </c>
      <c r="S1906" s="7"/>
      <c r="T1906" s="7"/>
      <c r="U1906" s="35">
        <v>36577.863403998126</v>
      </c>
    </row>
    <row r="1907" spans="1:21">
      <c r="A1907">
        <v>51</v>
      </c>
      <c r="B1907" t="s">
        <v>52</v>
      </c>
      <c r="C1907" t="s">
        <v>238</v>
      </c>
      <c r="D1907">
        <v>7</v>
      </c>
      <c r="E1907" s="6">
        <v>4382.13</v>
      </c>
      <c r="F1907">
        <v>2009</v>
      </c>
      <c r="G1907" s="6">
        <v>76.391999999999996</v>
      </c>
      <c r="H1907" s="6">
        <v>5.4333195686340332</v>
      </c>
      <c r="I1907" s="7">
        <v>7.8799791336059597</v>
      </c>
      <c r="J1907" s="8">
        <v>9.3177860436310933</v>
      </c>
      <c r="K1907" s="9">
        <v>61.591201051059194</v>
      </c>
      <c r="L1907" s="8">
        <v>39.076593314247887</v>
      </c>
      <c r="M1907" s="8">
        <v>21.953447539299617</v>
      </c>
      <c r="N1907" s="10">
        <v>1.7799752519186585</v>
      </c>
      <c r="O1907" s="10" t="s">
        <v>2939</v>
      </c>
      <c r="P1907" s="14">
        <v>39.601398276744668</v>
      </c>
      <c r="Q1907" s="45">
        <v>3</v>
      </c>
      <c r="R1907" s="7">
        <v>3.6371248730652841</v>
      </c>
      <c r="S1907" s="7"/>
      <c r="T1907" s="7"/>
      <c r="U1907" s="35">
        <v>24834.317738788042</v>
      </c>
    </row>
    <row r="1908" spans="1:21">
      <c r="A1908">
        <v>52</v>
      </c>
      <c r="B1908" t="s">
        <v>53</v>
      </c>
      <c r="C1908" t="s">
        <v>239</v>
      </c>
      <c r="D1908">
        <v>3</v>
      </c>
      <c r="E1908" s="6">
        <v>1110.9739999999999</v>
      </c>
      <c r="F1908">
        <v>2009</v>
      </c>
      <c r="G1908" s="6">
        <v>79.400999999999996</v>
      </c>
      <c r="H1908" s="6">
        <v>6.8334774971008301</v>
      </c>
      <c r="I1908" s="7">
        <v>14.724001884460399</v>
      </c>
      <c r="J1908" s="8">
        <v>10.71794397209789</v>
      </c>
      <c r="K1908" s="9">
        <v>73.636902764139876</v>
      </c>
      <c r="L1908" s="8">
        <v>51.122295027328569</v>
      </c>
      <c r="M1908" s="8">
        <v>28.797470290154056</v>
      </c>
      <c r="N1908" s="10">
        <v>1.7752356200817903</v>
      </c>
      <c r="O1908" s="10" t="s">
        <v>2940</v>
      </c>
      <c r="P1908" s="14">
        <v>39.495949592638169</v>
      </c>
      <c r="Q1908" s="45">
        <v>3</v>
      </c>
      <c r="R1908" s="7">
        <v>3.6371248730652841</v>
      </c>
      <c r="S1908" s="7"/>
      <c r="T1908" s="7"/>
      <c r="U1908" s="35">
        <v>38536.03515625</v>
      </c>
    </row>
    <row r="1909" spans="1:21">
      <c r="A1909">
        <v>53</v>
      </c>
      <c r="B1909" t="s">
        <v>149</v>
      </c>
      <c r="C1909" t="s">
        <v>335</v>
      </c>
      <c r="D1909">
        <v>7</v>
      </c>
      <c r="E1909" s="6">
        <v>7468.5959999999995</v>
      </c>
      <c r="F1909">
        <v>2009</v>
      </c>
      <c r="G1909" s="6">
        <v>68.039000000000001</v>
      </c>
      <c r="H1909" s="6">
        <v>4.5751748085021973</v>
      </c>
      <c r="I1909" s="7">
        <v>1.3346598148345901</v>
      </c>
      <c r="J1909" s="8">
        <v>8.4596412834992574</v>
      </c>
      <c r="K1909" s="9">
        <v>49.804424801603126</v>
      </c>
      <c r="L1909" s="8">
        <v>27.289817064791819</v>
      </c>
      <c r="M1909" s="8">
        <v>15.408128220528246</v>
      </c>
      <c r="N1909" s="10">
        <v>1.7711312285442693</v>
      </c>
      <c r="O1909" s="10" t="s">
        <v>2941</v>
      </c>
      <c r="P1909" s="14">
        <v>39.404633916318588</v>
      </c>
      <c r="Q1909" s="45">
        <v>1</v>
      </c>
      <c r="R1909" s="7">
        <v>3.6371248730652841</v>
      </c>
      <c r="S1909" s="7"/>
      <c r="T1909" s="7"/>
      <c r="U1909" s="35">
        <v>2261.4089179366256</v>
      </c>
    </row>
    <row r="1910" spans="1:21">
      <c r="A1910">
        <v>54</v>
      </c>
      <c r="B1910" t="s">
        <v>122</v>
      </c>
      <c r="C1910" t="s">
        <v>308</v>
      </c>
      <c r="D1910">
        <v>6</v>
      </c>
      <c r="E1910" s="6">
        <v>190123.22200000001</v>
      </c>
      <c r="F1910">
        <v>2009</v>
      </c>
      <c r="G1910" s="6">
        <v>64.14</v>
      </c>
      <c r="H1910" s="6">
        <v>5.2081465721130371</v>
      </c>
      <c r="I1910" s="7">
        <v>1.8230243921279901</v>
      </c>
      <c r="J1910" s="8">
        <v>9.0926130471100972</v>
      </c>
      <c r="K1910" s="9">
        <v>50.463308869445896</v>
      </c>
      <c r="L1910" s="8">
        <v>27.948701132634589</v>
      </c>
      <c r="M1910" s="8">
        <v>15.896492797821647</v>
      </c>
      <c r="N1910" s="10">
        <v>1.7581677599013852</v>
      </c>
      <c r="O1910" s="10" t="s">
        <v>2942</v>
      </c>
      <c r="P1910" s="14">
        <v>39.11621895986255</v>
      </c>
      <c r="Q1910" s="45">
        <v>1</v>
      </c>
      <c r="R1910" s="7">
        <v>3.6371248730652841</v>
      </c>
      <c r="S1910" s="7"/>
      <c r="T1910" s="7"/>
      <c r="U1910" s="35">
        <v>4084.8253730212787</v>
      </c>
    </row>
    <row r="1911" spans="1:21">
      <c r="A1911">
        <v>55</v>
      </c>
      <c r="B1911" t="s">
        <v>33</v>
      </c>
      <c r="C1911" t="s">
        <v>219</v>
      </c>
      <c r="D1911">
        <v>7</v>
      </c>
      <c r="E1911" s="6">
        <v>3877.75</v>
      </c>
      <c r="F1911">
        <v>2009</v>
      </c>
      <c r="G1911" s="6">
        <v>76.975999999999999</v>
      </c>
      <c r="H1911" s="6">
        <v>4.9634771347045898</v>
      </c>
      <c r="I1911" s="7">
        <v>6.7521090507507298</v>
      </c>
      <c r="J1911" s="8">
        <v>8.8479436097016499</v>
      </c>
      <c r="K1911" s="9">
        <v>58.932619363449994</v>
      </c>
      <c r="L1911" s="8">
        <v>36.418011626638688</v>
      </c>
      <c r="M1911" s="8">
        <v>20.825577456444385</v>
      </c>
      <c r="N1911" s="10">
        <v>1.7487155735683713</v>
      </c>
      <c r="O1911" s="10" t="s">
        <v>2943</v>
      </c>
      <c r="P1911" s="14">
        <v>38.905924016067011</v>
      </c>
      <c r="Q1911" s="45">
        <v>2</v>
      </c>
      <c r="R1911" s="7">
        <v>3.6371248730652841</v>
      </c>
      <c r="S1911" s="7"/>
      <c r="T1911" s="7"/>
      <c r="U1911" s="35">
        <v>10363.510414417107</v>
      </c>
    </row>
    <row r="1912" spans="1:21">
      <c r="A1912">
        <v>56</v>
      </c>
      <c r="B1912" t="s">
        <v>148</v>
      </c>
      <c r="C1912" t="s">
        <v>334</v>
      </c>
      <c r="D1912">
        <v>8</v>
      </c>
      <c r="E1912" s="6">
        <v>23044.081999999999</v>
      </c>
      <c r="F1912">
        <v>2009</v>
      </c>
      <c r="G1912" s="6">
        <v>78.802000000000007</v>
      </c>
      <c r="H1912" s="6">
        <v>5.8881065845489502</v>
      </c>
      <c r="I1912" s="7">
        <v>11.2402811050415</v>
      </c>
      <c r="J1912" s="8">
        <v>9.7725730595460103</v>
      </c>
      <c r="K1912" s="9">
        <v>66.635279668296533</v>
      </c>
      <c r="L1912" s="8">
        <v>44.120671931485226</v>
      </c>
      <c r="M1912" s="8">
        <v>25.313749510735157</v>
      </c>
      <c r="N1912" s="10">
        <v>1.742952853064077</v>
      </c>
      <c r="O1912" s="10" t="s">
        <v>2944</v>
      </c>
      <c r="P1912" s="14">
        <v>38.777713362799709</v>
      </c>
      <c r="Q1912" s="45">
        <v>3</v>
      </c>
      <c r="R1912" s="7">
        <v>3.6371248730652841</v>
      </c>
      <c r="S1912" s="7"/>
      <c r="T1912" s="7"/>
      <c r="U1912" s="35" t="s">
        <v>693</v>
      </c>
    </row>
    <row r="1913" spans="1:21">
      <c r="A1913">
        <v>57</v>
      </c>
      <c r="B1913" t="s">
        <v>103</v>
      </c>
      <c r="C1913" t="s">
        <v>289</v>
      </c>
      <c r="D1913">
        <v>3</v>
      </c>
      <c r="E1913" s="6">
        <v>415.5</v>
      </c>
      <c r="F1913">
        <v>2009</v>
      </c>
      <c r="G1913" s="6">
        <v>80.676000000000002</v>
      </c>
      <c r="H1913" s="6">
        <v>6.3276395797729492</v>
      </c>
      <c r="I1913" s="7">
        <v>14.3139352798462</v>
      </c>
      <c r="J1913" s="8">
        <v>10.212106054770009</v>
      </c>
      <c r="K1913" s="9">
        <v>71.28821370002629</v>
      </c>
      <c r="L1913" s="8">
        <v>48.773605963214983</v>
      </c>
      <c r="M1913" s="8">
        <v>28.387403685539859</v>
      </c>
      <c r="N1913" s="10">
        <v>1.7181425432033985</v>
      </c>
      <c r="O1913" s="10" t="s">
        <v>2945</v>
      </c>
      <c r="P1913" s="14">
        <v>38.225726496070472</v>
      </c>
      <c r="Q1913" s="45">
        <v>3</v>
      </c>
      <c r="R1913" s="7">
        <v>3.6371248730652841</v>
      </c>
      <c r="S1913" s="7"/>
      <c r="T1913" s="7"/>
      <c r="U1913" s="35">
        <v>31335.73836739028</v>
      </c>
    </row>
    <row r="1914" spans="1:21">
      <c r="A1914">
        <v>58</v>
      </c>
      <c r="B1914" t="s">
        <v>140</v>
      </c>
      <c r="C1914" t="s">
        <v>326</v>
      </c>
      <c r="D1914">
        <v>7</v>
      </c>
      <c r="E1914" s="6">
        <v>2045.578</v>
      </c>
      <c r="F1914">
        <v>2009</v>
      </c>
      <c r="G1914" s="6">
        <v>79.27</v>
      </c>
      <c r="H1914" s="6">
        <v>5.8301606178283691</v>
      </c>
      <c r="I1914" s="7">
        <v>11.6157283782959</v>
      </c>
      <c r="J1914" s="8">
        <v>9.7146270928254292</v>
      </c>
      <c r="K1914" s="9">
        <v>66.633565319002898</v>
      </c>
      <c r="L1914" s="8">
        <v>44.118957582191591</v>
      </c>
      <c r="M1914" s="8">
        <v>25.689196783989559</v>
      </c>
      <c r="N1914" s="10">
        <v>1.7174128857811595</v>
      </c>
      <c r="O1914" s="10" t="s">
        <v>2946</v>
      </c>
      <c r="P1914" s="14">
        <v>38.20949286914081</v>
      </c>
      <c r="Q1914" s="45">
        <v>3</v>
      </c>
      <c r="R1914" s="7">
        <v>3.6371248730652841</v>
      </c>
      <c r="S1914" s="7"/>
      <c r="T1914" s="7"/>
      <c r="U1914" s="35">
        <v>33052.227542394619</v>
      </c>
    </row>
    <row r="1915" spans="1:21">
      <c r="A1915">
        <v>59</v>
      </c>
      <c r="B1915" t="s">
        <v>128</v>
      </c>
      <c r="C1915" t="s">
        <v>314</v>
      </c>
      <c r="D1915">
        <v>7</v>
      </c>
      <c r="E1915" s="6">
        <v>38555.285000000003</v>
      </c>
      <c r="F1915">
        <v>2009</v>
      </c>
      <c r="G1915" s="6">
        <v>75.781000000000006</v>
      </c>
      <c r="H1915" s="6">
        <v>5.7720274925231934</v>
      </c>
      <c r="I1915" s="7">
        <v>9.7472038269043004</v>
      </c>
      <c r="J1915" s="8">
        <v>9.6564939675202535</v>
      </c>
      <c r="K1915" s="9">
        <v>63.319556489612886</v>
      </c>
      <c r="L1915" s="8">
        <v>40.804948752801579</v>
      </c>
      <c r="M1915" s="8">
        <v>23.820672232597957</v>
      </c>
      <c r="N1915" s="10">
        <v>1.7130057604739253</v>
      </c>
      <c r="O1915" s="10" t="s">
        <v>2947</v>
      </c>
      <c r="P1915" s="14">
        <v>38.111441885364954</v>
      </c>
      <c r="Q1915" s="45">
        <v>3</v>
      </c>
      <c r="R1915" s="7">
        <v>3.6371248730652841</v>
      </c>
      <c r="S1915" s="7"/>
      <c r="T1915" s="7"/>
      <c r="U1915" s="35">
        <v>22951.78482102383</v>
      </c>
    </row>
    <row r="1916" spans="1:21">
      <c r="A1916">
        <v>60</v>
      </c>
      <c r="B1916" t="s">
        <v>69</v>
      </c>
      <c r="C1916" t="s">
        <v>255</v>
      </c>
      <c r="D1916">
        <v>3</v>
      </c>
      <c r="E1916" s="6">
        <v>11055.495999999999</v>
      </c>
      <c r="F1916">
        <v>2009</v>
      </c>
      <c r="G1916" s="6">
        <v>80.299000000000007</v>
      </c>
      <c r="H1916" s="6">
        <v>6.0385746955871582</v>
      </c>
      <c r="I1916" s="7">
        <v>13.060492515564</v>
      </c>
      <c r="J1916" s="8">
        <v>9.9230411705842183</v>
      </c>
      <c r="K1916" s="9">
        <v>68.946621350898567</v>
      </c>
      <c r="L1916" s="8">
        <v>46.432013614087261</v>
      </c>
      <c r="M1916" s="8">
        <v>27.133960921257657</v>
      </c>
      <c r="N1916" s="10">
        <v>1.7112139930042747</v>
      </c>
      <c r="O1916" s="10" t="s">
        <v>2948</v>
      </c>
      <c r="P1916" s="14">
        <v>38.071578130456864</v>
      </c>
      <c r="Q1916" s="45">
        <v>3</v>
      </c>
      <c r="R1916" s="7">
        <v>3.6371248730652841</v>
      </c>
      <c r="S1916" s="7"/>
      <c r="T1916" s="7"/>
      <c r="U1916" s="35">
        <v>35691.945943099417</v>
      </c>
    </row>
    <row r="1917" spans="1:21">
      <c r="A1917">
        <v>61</v>
      </c>
      <c r="B1917" t="s">
        <v>90</v>
      </c>
      <c r="C1917" t="s">
        <v>276</v>
      </c>
      <c r="D1917">
        <v>7</v>
      </c>
      <c r="E1917" s="6">
        <v>5414.085</v>
      </c>
      <c r="F1917">
        <v>2009</v>
      </c>
      <c r="G1917" s="6">
        <v>67.784000000000006</v>
      </c>
      <c r="H1917" s="6">
        <v>5.0690536499023438</v>
      </c>
      <c r="I1917" s="7">
        <v>3.58796191215515</v>
      </c>
      <c r="J1917" s="8">
        <v>8.9535201248994039</v>
      </c>
      <c r="K1917" s="9">
        <v>52.51447962744097</v>
      </c>
      <c r="L1917" s="8">
        <v>29.999871890629663</v>
      </c>
      <c r="M1917" s="8">
        <v>17.661430317848808</v>
      </c>
      <c r="N1917" s="10">
        <v>1.6986094189841188</v>
      </c>
      <c r="O1917" s="10" t="s">
        <v>2949</v>
      </c>
      <c r="P1917" s="14">
        <v>37.791147964170648</v>
      </c>
      <c r="Q1917" s="45">
        <v>1</v>
      </c>
      <c r="R1917" s="7">
        <v>3.6371248730652841</v>
      </c>
      <c r="S1917" s="7"/>
      <c r="T1917" s="7"/>
      <c r="U1917" s="35">
        <v>4210.6263473170538</v>
      </c>
    </row>
    <row r="1918" spans="1:21">
      <c r="A1918">
        <v>62</v>
      </c>
      <c r="B1918" t="s">
        <v>101</v>
      </c>
      <c r="C1918" t="s">
        <v>287</v>
      </c>
      <c r="D1918">
        <v>8</v>
      </c>
      <c r="E1918" s="6">
        <v>28217.204000000002</v>
      </c>
      <c r="F1918">
        <v>2009</v>
      </c>
      <c r="G1918" s="6">
        <v>74.227000000000004</v>
      </c>
      <c r="H1918" s="6">
        <v>5.3847017288208008</v>
      </c>
      <c r="I1918" s="7">
        <v>7.8484029769897496</v>
      </c>
      <c r="J1918" s="8">
        <v>9.2691682038178609</v>
      </c>
      <c r="K1918" s="9">
        <v>59.533406044997022</v>
      </c>
      <c r="L1918" s="8">
        <v>37.018798308185715</v>
      </c>
      <c r="M1918" s="8">
        <v>21.921871382683406</v>
      </c>
      <c r="N1918" s="10">
        <v>1.6886696241374595</v>
      </c>
      <c r="O1918" s="10" t="s">
        <v>2950</v>
      </c>
      <c r="P1918" s="14">
        <v>37.570004566762513</v>
      </c>
      <c r="Q1918" s="45">
        <v>3</v>
      </c>
      <c r="R1918" s="7">
        <v>3.6371248730652841</v>
      </c>
      <c r="S1918" s="7"/>
      <c r="T1918" s="7"/>
      <c r="U1918" s="35">
        <v>19110.750218457411</v>
      </c>
    </row>
    <row r="1919" spans="1:21">
      <c r="A1919">
        <v>63</v>
      </c>
      <c r="B1919" t="s">
        <v>144</v>
      </c>
      <c r="C1919" t="s">
        <v>330</v>
      </c>
      <c r="D1919">
        <v>6</v>
      </c>
      <c r="E1919" s="6">
        <v>20482.476999999999</v>
      </c>
      <c r="F1919">
        <v>2009</v>
      </c>
      <c r="G1919" s="6">
        <v>69.186999999999998</v>
      </c>
      <c r="H1919" s="6">
        <v>4.2120265960693359</v>
      </c>
      <c r="I1919" s="7">
        <v>1.46003901958466</v>
      </c>
      <c r="J1919" s="8">
        <v>8.096493071066396</v>
      </c>
      <c r="K1919" s="9">
        <v>48.470724034803432</v>
      </c>
      <c r="L1919" s="8">
        <v>25.956116297992125</v>
      </c>
      <c r="M1919" s="8">
        <v>15.533507425278316</v>
      </c>
      <c r="N1919" s="10">
        <v>1.6709758837693456</v>
      </c>
      <c r="O1919" s="10" t="s">
        <v>2951</v>
      </c>
      <c r="P1919" s="14">
        <v>37.176349172639647</v>
      </c>
      <c r="Q1919" s="45">
        <v>1</v>
      </c>
      <c r="R1919" s="7">
        <v>3.6371248730652841</v>
      </c>
      <c r="S1919" s="7"/>
      <c r="T1919" s="7"/>
      <c r="U1919" s="35">
        <v>8645.8794699744303</v>
      </c>
    </row>
    <row r="1920" spans="1:21">
      <c r="A1920">
        <v>64</v>
      </c>
      <c r="B1920" t="s">
        <v>41</v>
      </c>
      <c r="C1920" t="s">
        <v>227</v>
      </c>
      <c r="D1920">
        <v>2</v>
      </c>
      <c r="E1920" s="6">
        <v>33593.917000000001</v>
      </c>
      <c r="F1920">
        <v>2009</v>
      </c>
      <c r="G1920" s="6">
        <v>81.073999999999998</v>
      </c>
      <c r="H1920" s="6">
        <v>7.4878244400024414</v>
      </c>
      <c r="I1920" s="7">
        <v>20.565565109252901</v>
      </c>
      <c r="J1920" s="8">
        <v>11.372290914999502</v>
      </c>
      <c r="K1920" s="9">
        <v>79.778822187205122</v>
      </c>
      <c r="L1920" s="8">
        <v>57.264214450393816</v>
      </c>
      <c r="M1920" s="8">
        <v>34.639033514946561</v>
      </c>
      <c r="N1920" s="10">
        <v>1.6531700985734665</v>
      </c>
      <c r="O1920" s="10" t="s">
        <v>2952</v>
      </c>
      <c r="P1920" s="14">
        <v>36.780200973156482</v>
      </c>
      <c r="Q1920" s="45">
        <v>3</v>
      </c>
      <c r="R1920" s="7">
        <v>3.6371248730652841</v>
      </c>
      <c r="S1920" s="7"/>
      <c r="T1920" s="7"/>
      <c r="U1920" s="35">
        <v>44004.314101953772</v>
      </c>
    </row>
    <row r="1921" spans="1:21">
      <c r="A1921">
        <v>65</v>
      </c>
      <c r="B1921" t="s">
        <v>77</v>
      </c>
      <c r="C1921" t="s">
        <v>263</v>
      </c>
      <c r="D1921">
        <v>6</v>
      </c>
      <c r="E1921" s="6">
        <v>1223640.1599999999</v>
      </c>
      <c r="F1921">
        <v>2009</v>
      </c>
      <c r="G1921" s="6">
        <v>66.513000000000005</v>
      </c>
      <c r="H1921" s="6">
        <v>4.5215177536010742</v>
      </c>
      <c r="I1921" s="7">
        <v>1.6855002641677901</v>
      </c>
      <c r="J1921" s="8">
        <v>8.4059842285981343</v>
      </c>
      <c r="K1921" s="9">
        <v>48.378585513663175</v>
      </c>
      <c r="L1921" s="8">
        <v>25.863977776851868</v>
      </c>
      <c r="M1921" s="8">
        <v>15.758968669861446</v>
      </c>
      <c r="N1921" s="10">
        <v>1.6412227423432821</v>
      </c>
      <c r="O1921" s="10" t="s">
        <v>2953</v>
      </c>
      <c r="P1921" s="14">
        <v>36.514392776151674</v>
      </c>
      <c r="Q1921" s="45">
        <v>1</v>
      </c>
      <c r="R1921" s="7">
        <v>3.6371248730652841</v>
      </c>
      <c r="S1921" s="7"/>
      <c r="T1921" s="7"/>
      <c r="U1921" s="35">
        <v>3937.2376418819044</v>
      </c>
    </row>
    <row r="1922" spans="1:21">
      <c r="A1922">
        <v>66</v>
      </c>
      <c r="B1922" t="s">
        <v>22</v>
      </c>
      <c r="C1922" t="s">
        <v>208</v>
      </c>
      <c r="D1922">
        <v>7</v>
      </c>
      <c r="E1922" s="6">
        <v>2964.2959999999998</v>
      </c>
      <c r="F1922">
        <v>2009</v>
      </c>
      <c r="G1922" s="6">
        <v>72.813000000000002</v>
      </c>
      <c r="H1922" s="6">
        <v>4.177581787109375</v>
      </c>
      <c r="I1922" s="7">
        <v>3.23985075950623</v>
      </c>
      <c r="J1922" s="8">
        <v>8.0620482621064351</v>
      </c>
      <c r="K1922" s="9">
        <v>50.79399565506494</v>
      </c>
      <c r="L1922" s="8">
        <v>28.279387918253633</v>
      </c>
      <c r="M1922" s="8">
        <v>17.313319165199886</v>
      </c>
      <c r="N1922" s="10">
        <v>1.6333891640544445</v>
      </c>
      <c r="O1922" s="10" t="s">
        <v>2954</v>
      </c>
      <c r="P1922" s="14">
        <v>36.340109086862213</v>
      </c>
      <c r="Q1922" s="45">
        <v>1</v>
      </c>
      <c r="R1922" s="7">
        <v>3.6371248730652841</v>
      </c>
      <c r="S1922" s="7"/>
      <c r="T1922" s="7"/>
      <c r="U1922" s="35">
        <v>8819.6774594062717</v>
      </c>
    </row>
    <row r="1923" spans="1:21">
      <c r="A1923">
        <v>67</v>
      </c>
      <c r="B1923" s="12" t="s">
        <v>142</v>
      </c>
      <c r="C1923" t="s">
        <v>328</v>
      </c>
      <c r="D1923">
        <v>8</v>
      </c>
      <c r="E1923" s="6">
        <v>48588.019</v>
      </c>
      <c r="F1923">
        <v>2009</v>
      </c>
      <c r="G1923" s="6">
        <v>80.575999999999993</v>
      </c>
      <c r="H1923" s="6">
        <v>5.6476898193359375</v>
      </c>
      <c r="I1923" s="7">
        <v>13.0441246032715</v>
      </c>
      <c r="J1923" s="8">
        <v>9.5321562943329976</v>
      </c>
      <c r="K1923" s="9">
        <v>66.459170683952124</v>
      </c>
      <c r="L1923" s="8">
        <v>43.944562947140817</v>
      </c>
      <c r="M1923" s="8">
        <v>27.117593008965159</v>
      </c>
      <c r="N1923" s="10">
        <v>1.6205185664012514</v>
      </c>
      <c r="O1923" s="10" t="s">
        <v>2955</v>
      </c>
      <c r="P1923" s="14">
        <v>36.053760350735445</v>
      </c>
      <c r="Q1923" s="45">
        <v>3</v>
      </c>
      <c r="R1923" s="7">
        <v>3.6371248730652841</v>
      </c>
      <c r="S1923" s="7"/>
      <c r="T1923" s="7"/>
      <c r="U1923" s="35">
        <v>32363.968658653455</v>
      </c>
    </row>
    <row r="1924" spans="1:21">
      <c r="A1924">
        <v>68</v>
      </c>
      <c r="B1924" t="s">
        <v>29</v>
      </c>
      <c r="C1924" t="s">
        <v>215</v>
      </c>
      <c r="D1924">
        <v>3</v>
      </c>
      <c r="E1924" s="6">
        <v>10801.356</v>
      </c>
      <c r="F1924">
        <v>2009</v>
      </c>
      <c r="G1924" s="6">
        <v>79.846999999999994</v>
      </c>
      <c r="H1924" s="6">
        <v>6.9850525856018066</v>
      </c>
      <c r="I1924" s="7">
        <v>18.577356338501001</v>
      </c>
      <c r="J1924" s="8">
        <v>10.869519060598867</v>
      </c>
      <c r="K1924" s="9">
        <v>75.097761327663378</v>
      </c>
      <c r="L1924" s="8">
        <v>52.583153590852071</v>
      </c>
      <c r="M1924" s="8">
        <v>32.650824744194658</v>
      </c>
      <c r="N1924" s="10">
        <v>1.6104693833254977</v>
      </c>
      <c r="O1924" s="10" t="s">
        <v>2956</v>
      </c>
      <c r="P1924" s="14">
        <v>35.830183252733725</v>
      </c>
      <c r="Q1924" s="45">
        <v>3</v>
      </c>
      <c r="R1924" s="7">
        <v>3.6371248730652841</v>
      </c>
      <c r="S1924" s="7"/>
      <c r="T1924" s="7"/>
      <c r="U1924" s="35">
        <v>47064.790019837608</v>
      </c>
    </row>
    <row r="1925" spans="1:21">
      <c r="A1925">
        <v>69</v>
      </c>
      <c r="B1925" t="s">
        <v>97</v>
      </c>
      <c r="C1925" t="s">
        <v>283</v>
      </c>
      <c r="D1925">
        <v>7</v>
      </c>
      <c r="E1925" s="6">
        <v>3180.4789999999998</v>
      </c>
      <c r="F1925">
        <v>2009</v>
      </c>
      <c r="G1925" s="6">
        <v>73.177000000000007</v>
      </c>
      <c r="H1925" s="6">
        <v>5.4669208526611328</v>
      </c>
      <c r="I1925" s="7">
        <v>8.7189979553222692</v>
      </c>
      <c r="J1925" s="8">
        <v>9.3513873276581929</v>
      </c>
      <c r="K1925" s="9">
        <v>59.211860234543444</v>
      </c>
      <c r="L1925" s="8">
        <v>36.697252497732137</v>
      </c>
      <c r="M1925" s="8">
        <v>22.792466361015926</v>
      </c>
      <c r="N1925" s="10">
        <v>1.6100606189990416</v>
      </c>
      <c r="O1925" s="10" t="s">
        <v>2957</v>
      </c>
      <c r="P1925" s="14">
        <v>35.821088947138264</v>
      </c>
      <c r="Q1925" s="45">
        <v>3</v>
      </c>
      <c r="R1925" s="7">
        <v>3.6371248730652841</v>
      </c>
      <c r="S1925" s="7"/>
      <c r="T1925" s="7"/>
      <c r="U1925" s="35">
        <v>23065.061958152346</v>
      </c>
    </row>
    <row r="1926" spans="1:21">
      <c r="A1926">
        <v>70</v>
      </c>
      <c r="B1926" t="s">
        <v>45</v>
      </c>
      <c r="C1926" t="s">
        <v>231</v>
      </c>
      <c r="D1926">
        <v>8</v>
      </c>
      <c r="E1926" s="6">
        <v>1339125.595</v>
      </c>
      <c r="F1926">
        <v>2009</v>
      </c>
      <c r="G1926" s="6">
        <v>75.343000000000004</v>
      </c>
      <c r="H1926" s="6">
        <v>4.4543609619140625</v>
      </c>
      <c r="I1926" s="7">
        <v>6.09142971038818</v>
      </c>
      <c r="J1926" s="8">
        <v>8.3388274369111226</v>
      </c>
      <c r="K1926" s="9">
        <v>54.363317863930952</v>
      </c>
      <c r="L1926" s="8">
        <v>31.848710127119645</v>
      </c>
      <c r="M1926" s="8">
        <v>20.164898116081837</v>
      </c>
      <c r="N1926" s="10">
        <v>1.5794133917155662</v>
      </c>
      <c r="O1926" s="10" t="s">
        <v>2958</v>
      </c>
      <c r="P1926" s="14">
        <v>35.139240672886928</v>
      </c>
      <c r="Q1926" s="45">
        <v>2</v>
      </c>
      <c r="R1926" s="7">
        <v>3.6371248730652841</v>
      </c>
      <c r="S1926" s="7"/>
      <c r="T1926" s="7"/>
      <c r="U1926" s="35">
        <v>8069.3546383775638</v>
      </c>
    </row>
    <row r="1927" spans="1:21">
      <c r="A1927">
        <v>71</v>
      </c>
      <c r="B1927" t="s">
        <v>158</v>
      </c>
      <c r="C1927" t="s">
        <v>344</v>
      </c>
      <c r="D1927">
        <v>7</v>
      </c>
      <c r="E1927" s="6">
        <v>45863.883999999998</v>
      </c>
      <c r="F1927">
        <v>2009</v>
      </c>
      <c r="G1927" s="6">
        <v>70.247</v>
      </c>
      <c r="H1927" s="6">
        <v>5.1656394004821777</v>
      </c>
      <c r="I1927" s="7">
        <v>6.8039045333862296</v>
      </c>
      <c r="J1927" s="8">
        <v>9.0501058754792378</v>
      </c>
      <c r="K1927" s="9">
        <v>55.009728387517391</v>
      </c>
      <c r="L1927" s="8">
        <v>32.495120650706085</v>
      </c>
      <c r="M1927" s="8">
        <v>20.877372939079887</v>
      </c>
      <c r="N1927" s="10">
        <v>1.5564755558818033</v>
      </c>
      <c r="O1927" s="10" t="s">
        <v>2959</v>
      </c>
      <c r="P1927" s="14">
        <v>34.628913143624771</v>
      </c>
      <c r="Q1927" s="45">
        <v>2</v>
      </c>
      <c r="R1927" s="7">
        <v>3.6371248730652841</v>
      </c>
      <c r="S1927" s="7"/>
      <c r="T1927" s="7"/>
      <c r="U1927" s="35">
        <v>11694.4482421875</v>
      </c>
    </row>
    <row r="1928" spans="1:21">
      <c r="A1928">
        <v>72</v>
      </c>
      <c r="B1928" t="s">
        <v>163</v>
      </c>
      <c r="C1928" t="s">
        <v>349</v>
      </c>
      <c r="D1928">
        <v>7</v>
      </c>
      <c r="E1928" s="6">
        <v>28167.842000000001</v>
      </c>
      <c r="F1928">
        <v>2009</v>
      </c>
      <c r="G1928" s="6">
        <v>68.870999999999995</v>
      </c>
      <c r="H1928" s="6">
        <v>5.2607207298278809</v>
      </c>
      <c r="I1928" s="7">
        <v>6.7576999664306596</v>
      </c>
      <c r="J1928" s="8">
        <v>9.145187204824941</v>
      </c>
      <c r="K1928" s="9">
        <v>54.498813567133446</v>
      </c>
      <c r="L1928" s="8">
        <v>31.984205830322139</v>
      </c>
      <c r="M1928" s="8">
        <v>20.831168372124317</v>
      </c>
      <c r="N1928" s="10">
        <v>1.5354014359138157</v>
      </c>
      <c r="O1928" s="10" t="s">
        <v>2960</v>
      </c>
      <c r="P1928" s="14">
        <v>34.160050097756809</v>
      </c>
      <c r="Q1928" s="45">
        <v>2</v>
      </c>
      <c r="R1928" s="7">
        <v>3.6371248730652841</v>
      </c>
      <c r="S1928" s="7"/>
      <c r="T1928" s="7"/>
      <c r="U1928" s="35">
        <v>4735.9952203506309</v>
      </c>
    </row>
    <row r="1929" spans="1:21">
      <c r="A1929">
        <v>73</v>
      </c>
      <c r="B1929" t="s">
        <v>109</v>
      </c>
      <c r="C1929" t="s">
        <v>295</v>
      </c>
      <c r="D1929">
        <v>7</v>
      </c>
      <c r="E1929" s="6">
        <v>631.18200000000002</v>
      </c>
      <c r="F1929">
        <v>2009</v>
      </c>
      <c r="G1929" s="6">
        <v>75.269000000000005</v>
      </c>
      <c r="H1929" s="6">
        <v>4.8010601997375488</v>
      </c>
      <c r="I1929" s="7">
        <v>8.1059217453002894</v>
      </c>
      <c r="J1929" s="8">
        <v>8.6855266747346089</v>
      </c>
      <c r="K1929" s="9">
        <v>56.567939980424285</v>
      </c>
      <c r="L1929" s="8">
        <v>34.053332243612978</v>
      </c>
      <c r="M1929" s="8">
        <v>22.179390150993946</v>
      </c>
      <c r="N1929" s="10">
        <v>1.5353592687527937</v>
      </c>
      <c r="O1929" s="10" t="s">
        <v>2961</v>
      </c>
      <c r="P1929" s="14">
        <v>34.159111950703341</v>
      </c>
      <c r="Q1929" s="45">
        <v>3</v>
      </c>
      <c r="R1929" s="7">
        <v>3.6371248730652841</v>
      </c>
      <c r="S1929" s="7"/>
      <c r="T1929" s="7"/>
      <c r="U1929" s="35">
        <v>16348.100690243977</v>
      </c>
    </row>
    <row r="1930" spans="1:21">
      <c r="A1930">
        <v>74</v>
      </c>
      <c r="B1930" t="s">
        <v>120</v>
      </c>
      <c r="C1930" t="s">
        <v>306</v>
      </c>
      <c r="D1930">
        <v>7</v>
      </c>
      <c r="E1930" s="6">
        <v>2089.7869999999998</v>
      </c>
      <c r="F1930">
        <v>2009</v>
      </c>
      <c r="G1930" s="6">
        <v>74.718999999999994</v>
      </c>
      <c r="H1930" s="6">
        <v>4.4280219078063965</v>
      </c>
      <c r="I1930" s="7">
        <v>6.2800960540771502</v>
      </c>
      <c r="J1930" s="8">
        <v>8.3124883828034566</v>
      </c>
      <c r="K1930" s="9">
        <v>53.74278411939013</v>
      </c>
      <c r="L1930" s="8">
        <v>31.228176382578823</v>
      </c>
      <c r="M1930" s="8">
        <v>20.353564459770809</v>
      </c>
      <c r="N1930" s="10">
        <v>1.5342853800523188</v>
      </c>
      <c r="O1930" s="10" t="s">
        <v>2962</v>
      </c>
      <c r="P1930" s="14">
        <v>34.135219767884195</v>
      </c>
      <c r="Q1930" s="45">
        <v>2</v>
      </c>
      <c r="R1930" s="7">
        <v>3.6371248730652841</v>
      </c>
      <c r="S1930" s="7"/>
      <c r="T1930" s="7"/>
      <c r="U1930" s="35">
        <v>13103.459051840047</v>
      </c>
    </row>
    <row r="1931" spans="1:21">
      <c r="A1931">
        <v>75</v>
      </c>
      <c r="B1931" t="s">
        <v>75</v>
      </c>
      <c r="C1931" t="s">
        <v>261</v>
      </c>
      <c r="D1931">
        <v>7</v>
      </c>
      <c r="E1931" s="6">
        <v>10008.579</v>
      </c>
      <c r="F1931">
        <v>2009</v>
      </c>
      <c r="G1931" s="6">
        <v>74.179000000000002</v>
      </c>
      <c r="H1931" s="6">
        <v>4.8946003913879395</v>
      </c>
      <c r="I1931" s="7">
        <v>8.0020914077758807</v>
      </c>
      <c r="J1931" s="8">
        <v>8.7790668663849996</v>
      </c>
      <c r="K1931" s="9">
        <v>56.349152694144827</v>
      </c>
      <c r="L1931" s="8">
        <v>33.83454495733352</v>
      </c>
      <c r="M1931" s="8">
        <v>22.075559813469539</v>
      </c>
      <c r="N1931" s="10">
        <v>1.5326698504238685</v>
      </c>
      <c r="O1931" s="10" t="s">
        <v>2963</v>
      </c>
      <c r="P1931" s="14">
        <v>34.099277002851267</v>
      </c>
      <c r="Q1931" s="45">
        <v>3</v>
      </c>
      <c r="R1931" s="7">
        <v>3.6371248730652841</v>
      </c>
      <c r="S1931" s="7"/>
      <c r="T1931" s="7"/>
      <c r="U1931" s="35">
        <v>24158.207974180263</v>
      </c>
    </row>
    <row r="1932" spans="1:21">
      <c r="A1932">
        <v>76</v>
      </c>
      <c r="B1932" t="s">
        <v>23</v>
      </c>
      <c r="C1932" t="s">
        <v>209</v>
      </c>
      <c r="D1932">
        <v>2</v>
      </c>
      <c r="E1932" s="6">
        <v>21660.892</v>
      </c>
      <c r="F1932">
        <v>2009</v>
      </c>
      <c r="G1932" s="6">
        <v>81.766000000000005</v>
      </c>
      <c r="H1932" s="6">
        <v>7.3519022464752197</v>
      </c>
      <c r="I1932" s="7">
        <v>23.394618988037099</v>
      </c>
      <c r="J1932" s="8">
        <v>11.23636872147228</v>
      </c>
      <c r="K1932" s="9">
        <v>79.49810812138341</v>
      </c>
      <c r="L1932" s="8">
        <v>56.983500384572103</v>
      </c>
      <c r="M1932" s="8">
        <v>37.468087393730755</v>
      </c>
      <c r="N1932" s="10">
        <v>1.5208542615416956</v>
      </c>
      <c r="O1932" s="10" t="s">
        <v>2964</v>
      </c>
      <c r="P1932" s="14">
        <v>33.836400403475608</v>
      </c>
      <c r="Q1932" s="45">
        <v>3</v>
      </c>
      <c r="R1932" s="7">
        <v>3.6371248730652841</v>
      </c>
      <c r="S1932" s="7"/>
      <c r="T1932" s="7"/>
      <c r="U1932" s="35">
        <v>44684.401494053884</v>
      </c>
    </row>
    <row r="1933" spans="1:21">
      <c r="A1933">
        <v>77</v>
      </c>
      <c r="B1933" t="s">
        <v>145</v>
      </c>
      <c r="C1933" t="s">
        <v>331</v>
      </c>
      <c r="D1933">
        <v>5</v>
      </c>
      <c r="E1933" s="6">
        <v>32948.154999999999</v>
      </c>
      <c r="F1933">
        <v>2009</v>
      </c>
      <c r="G1933" s="6">
        <v>62.643999999999998</v>
      </c>
      <c r="H1933" s="6">
        <v>4.4549174308776855</v>
      </c>
      <c r="I1933" s="7">
        <v>0.89294928312301602</v>
      </c>
      <c r="J1933" s="8">
        <v>8.3393839058747457</v>
      </c>
      <c r="K1933" s="9">
        <v>45.203442170173524</v>
      </c>
      <c r="L1933" s="8">
        <v>22.688834433362217</v>
      </c>
      <c r="M1933" s="8">
        <v>14.966417688816673</v>
      </c>
      <c r="N1933" s="10">
        <v>1.5159829763615345</v>
      </c>
      <c r="O1933" s="10" t="s">
        <v>2965</v>
      </c>
      <c r="P1933" s="14">
        <v>33.728022658149527</v>
      </c>
      <c r="Q1933" s="45">
        <v>1</v>
      </c>
      <c r="R1933" s="7">
        <v>3.6371248730652841</v>
      </c>
      <c r="S1933" s="7"/>
      <c r="T1933" s="7"/>
      <c r="U1933" s="35">
        <v>4707.34619140625</v>
      </c>
    </row>
    <row r="1934" spans="1:21">
      <c r="A1934">
        <v>78</v>
      </c>
      <c r="B1934" t="s">
        <v>39</v>
      </c>
      <c r="C1934" t="s">
        <v>225</v>
      </c>
      <c r="D1934">
        <v>8</v>
      </c>
      <c r="E1934" s="6">
        <v>14155.74</v>
      </c>
      <c r="F1934">
        <v>2009</v>
      </c>
      <c r="G1934" s="6">
        <v>67.444000000000003</v>
      </c>
      <c r="H1934" s="6">
        <v>4.1106257438659668</v>
      </c>
      <c r="I1934" s="7">
        <v>2.0269317626953098</v>
      </c>
      <c r="J1934" s="8">
        <v>7.9950922188630269</v>
      </c>
      <c r="K1934" s="9">
        <v>46.657864336965304</v>
      </c>
      <c r="L1934" s="8">
        <v>24.143256600153997</v>
      </c>
      <c r="M1934" s="8">
        <v>16.100400168388965</v>
      </c>
      <c r="N1934" s="10">
        <v>1.4995438838567585</v>
      </c>
      <c r="O1934" s="10" t="s">
        <v>2966</v>
      </c>
      <c r="P1934" s="14">
        <v>33.362281028377907</v>
      </c>
      <c r="Q1934" s="45">
        <v>1</v>
      </c>
      <c r="R1934" s="7">
        <v>3.6371248730652841</v>
      </c>
      <c r="S1934" s="7"/>
      <c r="T1934" s="7"/>
      <c r="U1934" s="35">
        <v>2592.1554610004891</v>
      </c>
    </row>
    <row r="1935" spans="1:21">
      <c r="A1935">
        <v>79</v>
      </c>
      <c r="B1935" t="s">
        <v>135</v>
      </c>
      <c r="C1935" t="s">
        <v>321</v>
      </c>
      <c r="D1935">
        <v>5</v>
      </c>
      <c r="E1935" s="6">
        <v>12195.029</v>
      </c>
      <c r="F1935">
        <v>2009</v>
      </c>
      <c r="G1935" s="6">
        <v>63.923000000000002</v>
      </c>
      <c r="H1935" s="6">
        <v>4.3351140022277832</v>
      </c>
      <c r="I1935" s="7">
        <v>1.5511442422866799</v>
      </c>
      <c r="J1935" s="8">
        <v>8.2195804772248433</v>
      </c>
      <c r="K1935" s="9">
        <v>45.463708624782427</v>
      </c>
      <c r="L1935" s="8">
        <v>22.94910088797112</v>
      </c>
      <c r="M1935" s="8">
        <v>15.624612647980337</v>
      </c>
      <c r="N1935" s="10">
        <v>1.4687788686356689</v>
      </c>
      <c r="O1935" s="10" t="s">
        <v>2967</v>
      </c>
      <c r="P1935" s="14">
        <v>32.677812174416474</v>
      </c>
      <c r="Q1935" s="45">
        <v>1</v>
      </c>
      <c r="R1935" s="7">
        <v>3.6371248730652841</v>
      </c>
      <c r="S1935" s="7"/>
      <c r="T1935" s="7"/>
      <c r="U1935" s="35">
        <v>2812.5490730501888</v>
      </c>
    </row>
    <row r="1936" spans="1:21">
      <c r="A1936">
        <v>80</v>
      </c>
      <c r="B1936" t="s">
        <v>156</v>
      </c>
      <c r="C1936" t="s">
        <v>342</v>
      </c>
      <c r="D1936">
        <v>7</v>
      </c>
      <c r="E1936" s="6">
        <v>5180.9570000000003</v>
      </c>
      <c r="F1936">
        <v>2009</v>
      </c>
      <c r="G1936" s="6">
        <v>67.957999999999998</v>
      </c>
      <c r="H1936" s="6">
        <v>6.5677132606506348</v>
      </c>
      <c r="I1936" s="7">
        <v>12.7090740203857</v>
      </c>
      <c r="J1936" s="8">
        <v>10.452179735647695</v>
      </c>
      <c r="K1936" s="9">
        <v>61.461834269873172</v>
      </c>
      <c r="L1936" s="8">
        <v>38.947226533061865</v>
      </c>
      <c r="M1936" s="8">
        <v>26.782542426079356</v>
      </c>
      <c r="N1936" s="10">
        <v>1.4542019914859619</v>
      </c>
      <c r="O1936" s="10" t="s">
        <v>2968</v>
      </c>
      <c r="P1936" s="14">
        <v>32.353501644247871</v>
      </c>
      <c r="Q1936" s="45">
        <v>3</v>
      </c>
      <c r="R1936" s="7">
        <v>3.6371248730652841</v>
      </c>
      <c r="S1936" s="7"/>
      <c r="T1936" s="7"/>
      <c r="U1936" s="35">
        <v>7748.1434069045417</v>
      </c>
    </row>
    <row r="1937" spans="1:21">
      <c r="A1937">
        <v>81</v>
      </c>
      <c r="B1937" t="s">
        <v>104</v>
      </c>
      <c r="C1937" t="s">
        <v>290</v>
      </c>
      <c r="D1937">
        <v>5</v>
      </c>
      <c r="E1937" s="6">
        <v>3322.616</v>
      </c>
      <c r="F1937">
        <v>2009</v>
      </c>
      <c r="G1937" s="6">
        <v>62.8</v>
      </c>
      <c r="H1937" s="6">
        <v>4.5004315376281738</v>
      </c>
      <c r="I1937" s="7">
        <v>1.8665174245834399</v>
      </c>
      <c r="J1937" s="8">
        <v>8.3848980126252339</v>
      </c>
      <c r="K1937" s="9">
        <v>45.563333160287613</v>
      </c>
      <c r="L1937" s="8">
        <v>23.048725423476306</v>
      </c>
      <c r="M1937" s="8">
        <v>15.939985830277097</v>
      </c>
      <c r="N1937" s="10">
        <v>1.4459690032908663</v>
      </c>
      <c r="O1937" s="10" t="s">
        <v>2969</v>
      </c>
      <c r="P1937" s="14">
        <v>32.170331769177828</v>
      </c>
      <c r="Q1937" s="45">
        <v>1</v>
      </c>
      <c r="R1937" s="7">
        <v>3.6371248730652841</v>
      </c>
      <c r="S1937" s="7"/>
      <c r="T1937" s="7"/>
      <c r="U1937" s="35">
        <v>4787.4518742534437</v>
      </c>
    </row>
    <row r="1938" spans="1:21">
      <c r="A1938">
        <v>82</v>
      </c>
      <c r="B1938" t="s">
        <v>66</v>
      </c>
      <c r="C1938" t="s">
        <v>252</v>
      </c>
      <c r="D1938">
        <v>7</v>
      </c>
      <c r="E1938" s="6">
        <v>3855.2</v>
      </c>
      <c r="F1938">
        <v>2009</v>
      </c>
      <c r="G1938" s="6">
        <v>71.95</v>
      </c>
      <c r="H1938" s="6">
        <v>3.8006391525268555</v>
      </c>
      <c r="I1938" s="7">
        <v>3.55547046661377</v>
      </c>
      <c r="J1938" s="8">
        <v>7.6851056275239156</v>
      </c>
      <c r="K1938" s="9">
        <v>47.845235672173473</v>
      </c>
      <c r="L1938" s="8">
        <v>25.330627935362166</v>
      </c>
      <c r="M1938" s="8">
        <v>17.628938872307426</v>
      </c>
      <c r="N1938" s="10">
        <v>1.4368776316510465</v>
      </c>
      <c r="O1938" s="10" t="s">
        <v>2970</v>
      </c>
      <c r="P1938" s="14">
        <v>31.968064333828753</v>
      </c>
      <c r="Q1938" s="45">
        <v>1</v>
      </c>
      <c r="R1938" s="7">
        <v>3.6371248730652841</v>
      </c>
      <c r="S1938" s="7"/>
      <c r="T1938" s="7"/>
      <c r="U1938" s="35">
        <v>9097.4212478097943</v>
      </c>
    </row>
    <row r="1939" spans="1:21">
      <c r="A1939">
        <v>83</v>
      </c>
      <c r="B1939" t="s">
        <v>25</v>
      </c>
      <c r="C1939" t="s">
        <v>211</v>
      </c>
      <c r="D1939">
        <v>7</v>
      </c>
      <c r="E1939" s="6">
        <v>9119.6280000000006</v>
      </c>
      <c r="F1939">
        <v>2009</v>
      </c>
      <c r="G1939" s="6">
        <v>69.355999999999995</v>
      </c>
      <c r="H1939" s="6">
        <v>4.5737252235412598</v>
      </c>
      <c r="I1939" s="7">
        <v>5.6806931495666504</v>
      </c>
      <c r="J1939" s="8">
        <v>8.4581916985383199</v>
      </c>
      <c r="K1939" s="9">
        <v>50.759767087593232</v>
      </c>
      <c r="L1939" s="8">
        <v>28.245159350781925</v>
      </c>
      <c r="M1939" s="8">
        <v>19.754161555260307</v>
      </c>
      <c r="N1939" s="10">
        <v>1.4298333681117721</v>
      </c>
      <c r="O1939" s="10" t="s">
        <v>2971</v>
      </c>
      <c r="P1939" s="14">
        <v>31.811341544742522</v>
      </c>
      <c r="Q1939" s="45">
        <v>2</v>
      </c>
      <c r="R1939" s="7">
        <v>3.6371248730652841</v>
      </c>
      <c r="S1939" s="7"/>
      <c r="T1939" s="7"/>
      <c r="U1939" s="35">
        <v>13565.855092211737</v>
      </c>
    </row>
    <row r="1940" spans="1:21">
      <c r="A1940">
        <v>84</v>
      </c>
      <c r="B1940" t="s">
        <v>92</v>
      </c>
      <c r="C1940" t="s">
        <v>278</v>
      </c>
      <c r="D1940">
        <v>7</v>
      </c>
      <c r="E1940" s="6">
        <v>2126.2649999999999</v>
      </c>
      <c r="F1940">
        <v>2009</v>
      </c>
      <c r="G1940" s="6">
        <v>72.754000000000005</v>
      </c>
      <c r="H1940" s="6">
        <v>4.6689105033874512</v>
      </c>
      <c r="I1940" s="7">
        <v>8.1320419311523402</v>
      </c>
      <c r="J1940" s="8">
        <v>8.5533769783845113</v>
      </c>
      <c r="K1940" s="9">
        <v>53.845888550821847</v>
      </c>
      <c r="L1940" s="8">
        <v>31.33128081401054</v>
      </c>
      <c r="M1940" s="8">
        <v>22.205510336845997</v>
      </c>
      <c r="N1940" s="10">
        <v>1.4109687342795265</v>
      </c>
      <c r="O1940" s="10" t="s">
        <v>2972</v>
      </c>
      <c r="P1940" s="14">
        <v>31.391635778086254</v>
      </c>
      <c r="Q1940" s="45">
        <v>3</v>
      </c>
      <c r="R1940" s="7">
        <v>3.6371248730652841</v>
      </c>
      <c r="S1940" s="7"/>
      <c r="T1940" s="7"/>
      <c r="U1940" s="35">
        <v>21704.32378518298</v>
      </c>
    </row>
    <row r="1941" spans="1:21">
      <c r="A1941">
        <v>85</v>
      </c>
      <c r="B1941" t="s">
        <v>100</v>
      </c>
      <c r="C1941" t="s">
        <v>286</v>
      </c>
      <c r="D1941">
        <v>5</v>
      </c>
      <c r="E1941" s="6">
        <v>14298.932000000001</v>
      </c>
      <c r="F1941">
        <v>2009</v>
      </c>
      <c r="G1941" s="6">
        <v>55.448</v>
      </c>
      <c r="H1941" s="6">
        <v>5.1482396125793457</v>
      </c>
      <c r="I1941" s="7">
        <v>0.68831115961074796</v>
      </c>
      <c r="J1941" s="8">
        <v>9.0327060875764058</v>
      </c>
      <c r="K1941" s="9">
        <v>43.337297341698601</v>
      </c>
      <c r="L1941" s="8">
        <v>20.822689604887294</v>
      </c>
      <c r="M1941" s="8">
        <v>14.761779565304405</v>
      </c>
      <c r="N1941" s="10">
        <v>1.4105812590392726</v>
      </c>
      <c r="O1941" s="10" t="s">
        <v>2973</v>
      </c>
      <c r="P1941" s="14">
        <v>31.383015118166888</v>
      </c>
      <c r="Q1941" s="45">
        <v>1</v>
      </c>
      <c r="R1941" s="7">
        <v>3.6371248730652841</v>
      </c>
      <c r="S1941" s="7"/>
      <c r="T1941" s="7"/>
      <c r="U1941" s="35">
        <v>1304.7586525040435</v>
      </c>
    </row>
    <row r="1942" spans="1:21">
      <c r="A1942">
        <v>86</v>
      </c>
      <c r="B1942" t="s">
        <v>161</v>
      </c>
      <c r="C1942" t="s">
        <v>347</v>
      </c>
      <c r="D1942">
        <v>2</v>
      </c>
      <c r="E1942" s="6">
        <v>308512.03499999997</v>
      </c>
      <c r="F1942">
        <v>2009</v>
      </c>
      <c r="G1942" s="6">
        <v>78.563999999999993</v>
      </c>
      <c r="H1942" s="6">
        <v>7.1580324172973633</v>
      </c>
      <c r="I1942" s="7">
        <v>23.4029026031494</v>
      </c>
      <c r="J1942" s="8">
        <v>11.042498892294423</v>
      </c>
      <c r="K1942" s="9">
        <v>75.066991399931041</v>
      </c>
      <c r="L1942" s="8">
        <v>52.552383663119734</v>
      </c>
      <c r="M1942" s="8">
        <v>37.47637100884306</v>
      </c>
      <c r="N1942" s="10">
        <v>1.4022804836337885</v>
      </c>
      <c r="O1942" s="10" t="s">
        <v>2974</v>
      </c>
      <c r="P1942" s="14">
        <v>31.198337093860626</v>
      </c>
      <c r="Q1942" s="45">
        <v>3</v>
      </c>
      <c r="R1942" s="7">
        <v>3.6371248730652841</v>
      </c>
      <c r="S1942" s="7"/>
      <c r="T1942" s="7"/>
      <c r="U1942" s="35">
        <v>53514.931796791847</v>
      </c>
    </row>
    <row r="1943" spans="1:21">
      <c r="A1943">
        <v>87</v>
      </c>
      <c r="B1943" t="s">
        <v>26</v>
      </c>
      <c r="C1943" t="s">
        <v>212</v>
      </c>
      <c r="D1943">
        <v>4</v>
      </c>
      <c r="E1943" s="6">
        <v>1179.453</v>
      </c>
      <c r="F1943">
        <v>2009</v>
      </c>
      <c r="G1943" s="6">
        <v>78.460999999999999</v>
      </c>
      <c r="H1943" s="6">
        <v>5.7005233764648438</v>
      </c>
      <c r="I1943" s="7">
        <v>16.420608520507798</v>
      </c>
      <c r="J1943" s="8">
        <v>9.5849898514619039</v>
      </c>
      <c r="K1943" s="9">
        <v>65.073408478097875</v>
      </c>
      <c r="L1943" s="8">
        <v>42.558800741286568</v>
      </c>
      <c r="M1943" s="8">
        <v>30.494076926201455</v>
      </c>
      <c r="N1943" s="10">
        <v>1.3956415484975291</v>
      </c>
      <c r="O1943" s="10" t="s">
        <v>2975</v>
      </c>
      <c r="P1943" s="14">
        <v>31.050632166962856</v>
      </c>
      <c r="Q1943" s="45">
        <v>3</v>
      </c>
      <c r="R1943" s="7">
        <v>3.6371248730652841</v>
      </c>
      <c r="S1943" s="7"/>
      <c r="T1943" s="7"/>
      <c r="U1943" s="35">
        <v>44972.745584123644</v>
      </c>
    </row>
    <row r="1944" spans="1:21">
      <c r="A1944">
        <v>88</v>
      </c>
      <c r="B1944" t="s">
        <v>80</v>
      </c>
      <c r="C1944" t="s">
        <v>266</v>
      </c>
      <c r="D1944">
        <v>4</v>
      </c>
      <c r="E1944" s="6">
        <v>30289.040000000001</v>
      </c>
      <c r="F1944">
        <v>2009</v>
      </c>
      <c r="G1944" s="6">
        <v>66.445999999999998</v>
      </c>
      <c r="H1944" s="6">
        <v>4.7753167152404785</v>
      </c>
      <c r="I1944" s="7">
        <v>5.5191946029663104</v>
      </c>
      <c r="J1944" s="8">
        <v>8.6597831902375386</v>
      </c>
      <c r="K1944" s="9">
        <v>49.789059159434444</v>
      </c>
      <c r="L1944" s="8">
        <v>27.274451422623137</v>
      </c>
      <c r="M1944" s="8">
        <v>19.592663008659969</v>
      </c>
      <c r="N1944" s="10">
        <v>1.3920747481119751</v>
      </c>
      <c r="O1944" s="10" t="s">
        <v>2976</v>
      </c>
      <c r="P1944" s="14">
        <v>30.971276972282642</v>
      </c>
      <c r="Q1944" s="45">
        <v>2</v>
      </c>
      <c r="R1944" s="7">
        <v>3.6371248730652841</v>
      </c>
      <c r="S1944" s="7"/>
      <c r="T1944" s="7"/>
      <c r="U1944" s="35">
        <v>7933.8211763272748</v>
      </c>
    </row>
    <row r="1945" spans="1:21">
      <c r="A1945">
        <v>89</v>
      </c>
      <c r="B1945" t="s">
        <v>18</v>
      </c>
      <c r="C1945" t="s">
        <v>204</v>
      </c>
      <c r="D1945">
        <v>6</v>
      </c>
      <c r="E1945" s="6">
        <v>27385.307000000001</v>
      </c>
      <c r="F1945">
        <v>2009</v>
      </c>
      <c r="G1945" s="6">
        <v>60.363999999999997</v>
      </c>
      <c r="H1945" s="6">
        <v>4.4017782211303711</v>
      </c>
      <c r="I1945" s="7">
        <v>0.86520612239837602</v>
      </c>
      <c r="J1945" s="8">
        <v>8.2862446961274312</v>
      </c>
      <c r="K1945" s="9">
        <v>43.280654866292764</v>
      </c>
      <c r="L1945" s="8">
        <v>20.766047129481457</v>
      </c>
      <c r="M1945" s="8">
        <v>14.938674528092033</v>
      </c>
      <c r="N1945" s="10">
        <v>1.390086321944501</v>
      </c>
      <c r="O1945" s="10" t="s">
        <v>2977</v>
      </c>
      <c r="P1945" s="14">
        <v>30.927037898443182</v>
      </c>
      <c r="Q1945" s="45">
        <v>1</v>
      </c>
      <c r="R1945" s="7">
        <v>3.6371248730652841</v>
      </c>
      <c r="S1945" s="7"/>
      <c r="T1945" s="7"/>
      <c r="U1945" s="35">
        <v>1823.742614485117</v>
      </c>
    </row>
    <row r="1946" spans="1:21">
      <c r="A1946">
        <v>90</v>
      </c>
      <c r="B1946" t="s">
        <v>133</v>
      </c>
      <c r="C1946" t="s">
        <v>319</v>
      </c>
      <c r="D1946">
        <v>5</v>
      </c>
      <c r="E1946" s="6">
        <v>10043.736999999999</v>
      </c>
      <c r="F1946">
        <v>2009</v>
      </c>
      <c r="G1946" s="6">
        <v>61.957999999999998</v>
      </c>
      <c r="H1946" s="6">
        <v>4.029761791229248</v>
      </c>
      <c r="I1946" s="7">
        <v>0.62729525566101096</v>
      </c>
      <c r="J1946" s="8">
        <v>7.9142282662263082</v>
      </c>
      <c r="K1946" s="9">
        <v>42.429119710207395</v>
      </c>
      <c r="L1946" s="8">
        <v>19.914511973396088</v>
      </c>
      <c r="M1946" s="8">
        <v>14.700763661354667</v>
      </c>
      <c r="N1946" s="10">
        <v>1.3546583315088121</v>
      </c>
      <c r="O1946" s="10" t="s">
        <v>2978</v>
      </c>
      <c r="P1946" s="14">
        <v>30.13882583882263</v>
      </c>
      <c r="Q1946" s="45">
        <v>1</v>
      </c>
      <c r="R1946" s="7">
        <v>3.6371248730652841</v>
      </c>
      <c r="S1946" s="7"/>
      <c r="T1946" s="7"/>
      <c r="U1946" s="35">
        <v>1404.0946008587171</v>
      </c>
    </row>
    <row r="1947" spans="1:21">
      <c r="A1947">
        <v>91</v>
      </c>
      <c r="B1947" t="s">
        <v>68</v>
      </c>
      <c r="C1947" t="s">
        <v>254</v>
      </c>
      <c r="D1947">
        <v>5</v>
      </c>
      <c r="E1947" s="6">
        <v>24950.761999999999</v>
      </c>
      <c r="F1947">
        <v>2009</v>
      </c>
      <c r="G1947" s="6">
        <v>60.945999999999998</v>
      </c>
      <c r="H1947" s="6">
        <v>4.1976957321166992</v>
      </c>
      <c r="I1947" s="7">
        <v>1.0293104648590099</v>
      </c>
      <c r="J1947" s="8">
        <v>8.0821622071137593</v>
      </c>
      <c r="K1947" s="9">
        <v>42.621705953410689</v>
      </c>
      <c r="L1947" s="8">
        <v>20.107098216599383</v>
      </c>
      <c r="M1947" s="8">
        <v>15.102778870552667</v>
      </c>
      <c r="N1947" s="10">
        <v>1.3313508983306452</v>
      </c>
      <c r="O1947" s="10" t="s">
        <v>2979</v>
      </c>
      <c r="P1947" s="14">
        <v>29.620275402179043</v>
      </c>
      <c r="Q1947" s="45">
        <v>1</v>
      </c>
      <c r="R1947" s="7">
        <v>3.6371248730652841</v>
      </c>
      <c r="S1947" s="7"/>
      <c r="T1947" s="7"/>
      <c r="U1947" s="35">
        <v>3523.7893866262789</v>
      </c>
    </row>
    <row r="1948" spans="1:21">
      <c r="A1948">
        <v>92</v>
      </c>
      <c r="B1948" t="s">
        <v>136</v>
      </c>
      <c r="C1948" t="s">
        <v>322</v>
      </c>
      <c r="D1948">
        <v>7</v>
      </c>
      <c r="E1948" s="6">
        <v>7688.0339999999997</v>
      </c>
      <c r="F1948">
        <v>2009</v>
      </c>
      <c r="G1948" s="6">
        <v>74.037999999999997</v>
      </c>
      <c r="H1948" s="6">
        <v>4.3803119659423828</v>
      </c>
      <c r="I1948" s="7">
        <v>9.3185615539550799</v>
      </c>
      <c r="J1948" s="8">
        <v>8.2647784409394429</v>
      </c>
      <c r="K1948" s="9">
        <v>52.947316401791731</v>
      </c>
      <c r="L1948" s="8">
        <v>30.432708664980424</v>
      </c>
      <c r="M1948" s="8">
        <v>23.392029959648738</v>
      </c>
      <c r="N1948" s="10">
        <v>1.3009862212675369</v>
      </c>
      <c r="O1948" s="10" t="s">
        <v>2980</v>
      </c>
      <c r="P1948" s="14">
        <v>28.944713386007912</v>
      </c>
      <c r="Q1948" s="45">
        <v>3</v>
      </c>
      <c r="R1948" s="7">
        <v>3.6371248730652841</v>
      </c>
      <c r="S1948" s="7"/>
      <c r="T1948" s="7"/>
      <c r="U1948" s="35">
        <v>14347.883090963112</v>
      </c>
    </row>
    <row r="1949" spans="1:21">
      <c r="A1949">
        <v>93</v>
      </c>
      <c r="B1949" t="s">
        <v>168</v>
      </c>
      <c r="C1949" t="s">
        <v>354</v>
      </c>
      <c r="D1949">
        <v>5</v>
      </c>
      <c r="E1949" s="6">
        <v>13318.087</v>
      </c>
      <c r="F1949">
        <v>2009</v>
      </c>
      <c r="G1949" s="6">
        <v>55.3</v>
      </c>
      <c r="H1949" s="6">
        <v>5.2603607177734375</v>
      </c>
      <c r="I1949" s="7">
        <v>2.2931072711944598</v>
      </c>
      <c r="J1949" s="8">
        <v>9.1448271927704976</v>
      </c>
      <c r="K1949" s="9">
        <v>43.758123865842279</v>
      </c>
      <c r="L1949" s="8">
        <v>21.243516129030972</v>
      </c>
      <c r="M1949" s="8">
        <v>16.366575676888118</v>
      </c>
      <c r="N1949" s="10">
        <v>1.297981724975602</v>
      </c>
      <c r="O1949" s="10" t="s">
        <v>2981</v>
      </c>
      <c r="P1949" s="14">
        <v>28.877868493558051</v>
      </c>
      <c r="Q1949" s="45">
        <v>1</v>
      </c>
      <c r="R1949" s="7">
        <v>3.6371248730652841</v>
      </c>
      <c r="S1949" s="7"/>
      <c r="T1949" s="7"/>
      <c r="U1949" s="35">
        <v>2894.963997258486</v>
      </c>
    </row>
    <row r="1950" spans="1:21">
      <c r="A1950">
        <v>94</v>
      </c>
      <c r="B1950" t="s">
        <v>88</v>
      </c>
      <c r="C1950" t="s">
        <v>274</v>
      </c>
      <c r="D1950">
        <v>5</v>
      </c>
      <c r="E1950" s="6">
        <v>40364.444000000003</v>
      </c>
      <c r="F1950">
        <v>2009</v>
      </c>
      <c r="G1950" s="6">
        <v>60.365000000000002</v>
      </c>
      <c r="H1950" s="6">
        <v>4.2704348564147949</v>
      </c>
      <c r="I1950" s="7">
        <v>1.40551257133484</v>
      </c>
      <c r="J1950" s="8">
        <v>8.154901331411855</v>
      </c>
      <c r="K1950" s="9">
        <v>42.595328759445273</v>
      </c>
      <c r="L1950" s="8">
        <v>20.080721022633966</v>
      </c>
      <c r="M1950" s="8">
        <v>15.478980977028497</v>
      </c>
      <c r="N1950" s="10">
        <v>1.2972895988718287</v>
      </c>
      <c r="O1950" s="10" t="s">
        <v>2982</v>
      </c>
      <c r="P1950" s="14">
        <v>28.862469874131339</v>
      </c>
      <c r="Q1950" s="45">
        <v>1</v>
      </c>
      <c r="R1950" s="7">
        <v>3.6371248730652841</v>
      </c>
      <c r="S1950" s="7"/>
      <c r="T1950" s="7"/>
      <c r="U1950" s="35">
        <v>3555.988258796056</v>
      </c>
    </row>
    <row r="1951" spans="1:21">
      <c r="A1951">
        <v>95</v>
      </c>
      <c r="B1951" t="s">
        <v>95</v>
      </c>
      <c r="C1951" t="s">
        <v>281</v>
      </c>
      <c r="D1951">
        <v>5</v>
      </c>
      <c r="E1951" s="6">
        <v>3905.0659999999998</v>
      </c>
      <c r="F1951">
        <v>2009</v>
      </c>
      <c r="G1951" s="6">
        <v>59.194000000000003</v>
      </c>
      <c r="H1951" s="6">
        <v>4.2087085247039795</v>
      </c>
      <c r="I1951" s="7">
        <v>0.53213155269622803</v>
      </c>
      <c r="J1951" s="8">
        <v>8.0931749997010396</v>
      </c>
      <c r="K1951" s="9">
        <v>41.452877052581655</v>
      </c>
      <c r="L1951" s="8">
        <v>18.938269315770349</v>
      </c>
      <c r="M1951" s="8">
        <v>14.605599958389885</v>
      </c>
      <c r="N1951" s="10">
        <v>1.2966443945968582</v>
      </c>
      <c r="O1951" s="10" t="s">
        <v>2983</v>
      </c>
      <c r="P1951" s="14">
        <v>28.848115184966183</v>
      </c>
      <c r="Q1951" s="45">
        <v>1</v>
      </c>
      <c r="R1951" s="7">
        <v>3.6371248730652841</v>
      </c>
      <c r="S1951" s="7"/>
      <c r="T1951" s="7"/>
      <c r="U1951" s="35">
        <v>1376.4531020817242</v>
      </c>
    </row>
    <row r="1952" spans="1:21">
      <c r="A1952">
        <v>96</v>
      </c>
      <c r="B1952" t="s">
        <v>157</v>
      </c>
      <c r="C1952" t="s">
        <v>343</v>
      </c>
      <c r="D1952">
        <v>5</v>
      </c>
      <c r="E1952" s="6">
        <v>31412.52</v>
      </c>
      <c r="F1952">
        <v>2009</v>
      </c>
      <c r="G1952" s="6">
        <v>56.488</v>
      </c>
      <c r="H1952" s="6">
        <v>4.6119856834411621</v>
      </c>
      <c r="I1952" s="7">
        <v>1.1950432062149099</v>
      </c>
      <c r="J1952" s="8">
        <v>8.4964521584382222</v>
      </c>
      <c r="K1952" s="9">
        <v>41.529038255537046</v>
      </c>
      <c r="L1952" s="8">
        <v>19.014430518725739</v>
      </c>
      <c r="M1952" s="8">
        <v>15.268511611908567</v>
      </c>
      <c r="N1952" s="10">
        <v>1.2453362188817128</v>
      </c>
      <c r="O1952" s="10" t="s">
        <v>2984</v>
      </c>
      <c r="P1952" s="14">
        <v>27.706596223307312</v>
      </c>
      <c r="Q1952" s="45">
        <v>1</v>
      </c>
      <c r="R1952" s="7">
        <v>3.6371248730652841</v>
      </c>
      <c r="S1952" s="7"/>
      <c r="T1952" s="7"/>
      <c r="U1952" s="35">
        <v>1830.8716668072996</v>
      </c>
    </row>
    <row r="1953" spans="1:21">
      <c r="A1953">
        <v>97</v>
      </c>
      <c r="B1953" t="s">
        <v>132</v>
      </c>
      <c r="C1953" t="s">
        <v>318</v>
      </c>
      <c r="D1953">
        <v>7</v>
      </c>
      <c r="E1953" s="6">
        <v>143163.64300000001</v>
      </c>
      <c r="F1953">
        <v>2009</v>
      </c>
      <c r="G1953" s="6">
        <v>69.212000000000003</v>
      </c>
      <c r="H1953" s="6">
        <v>5.1582279205322266</v>
      </c>
      <c r="I1953" s="7">
        <v>11.485965728759799</v>
      </c>
      <c r="J1953" s="8">
        <v>9.0426943955292867</v>
      </c>
      <c r="K1953" s="9">
        <v>54.154844326359623</v>
      </c>
      <c r="L1953" s="8">
        <v>31.640236589548316</v>
      </c>
      <c r="M1953" s="8">
        <v>25.559434134453454</v>
      </c>
      <c r="N1953" s="10">
        <v>1.2379083364329297</v>
      </c>
      <c r="O1953" s="10" t="s">
        <v>2985</v>
      </c>
      <c r="P1953" s="14">
        <v>27.541338571050616</v>
      </c>
      <c r="Q1953" s="45">
        <v>3</v>
      </c>
      <c r="R1953" s="7">
        <v>3.6371248730652841</v>
      </c>
      <c r="S1953" s="7"/>
      <c r="T1953" s="7"/>
      <c r="U1953" s="35">
        <v>22939.693359375</v>
      </c>
    </row>
    <row r="1954" spans="1:21">
      <c r="A1954">
        <v>98</v>
      </c>
      <c r="B1954" t="s">
        <v>134</v>
      </c>
      <c r="C1954" t="s">
        <v>320</v>
      </c>
      <c r="D1954">
        <v>4</v>
      </c>
      <c r="E1954" s="6">
        <v>28483.796999999999</v>
      </c>
      <c r="F1954">
        <v>2009</v>
      </c>
      <c r="G1954" s="6">
        <v>75.430999999999997</v>
      </c>
      <c r="H1954" s="6">
        <v>6.147590160369873</v>
      </c>
      <c r="I1954" s="7">
        <v>20.772100448608398</v>
      </c>
      <c r="J1954" s="8">
        <v>10.032056635366933</v>
      </c>
      <c r="K1954" s="9">
        <v>65.478375987949846</v>
      </c>
      <c r="L1954" s="8">
        <v>42.963768251138539</v>
      </c>
      <c r="M1954" s="8">
        <v>34.845568854302059</v>
      </c>
      <c r="N1954" s="10">
        <v>1.232976520796107</v>
      </c>
      <c r="O1954" s="10" t="s">
        <v>2986</v>
      </c>
      <c r="P1954" s="14">
        <v>27.431614126819849</v>
      </c>
      <c r="Q1954" s="45">
        <v>3</v>
      </c>
      <c r="R1954" s="7">
        <v>3.6371248730652841</v>
      </c>
      <c r="S1954" s="7"/>
      <c r="T1954" s="7"/>
      <c r="U1954" s="35">
        <v>40532.450303072059</v>
      </c>
    </row>
    <row r="1955" spans="1:21">
      <c r="A1955">
        <v>99</v>
      </c>
      <c r="B1955" t="s">
        <v>40</v>
      </c>
      <c r="C1955" t="s">
        <v>226</v>
      </c>
      <c r="D1955">
        <v>5</v>
      </c>
      <c r="E1955" s="6">
        <v>19319.274000000001</v>
      </c>
      <c r="F1955">
        <v>2009</v>
      </c>
      <c r="G1955" s="6">
        <v>56.101999999999997</v>
      </c>
      <c r="H1955" s="6">
        <v>4.7414083480834961</v>
      </c>
      <c r="I1955" s="7">
        <v>1.6606529951095601</v>
      </c>
      <c r="J1955" s="8">
        <v>8.6258748230805562</v>
      </c>
      <c r="K1955" s="9">
        <v>41.873528077986528</v>
      </c>
      <c r="L1955" s="8">
        <v>19.358920341175221</v>
      </c>
      <c r="M1955" s="8">
        <v>15.734121400803216</v>
      </c>
      <c r="N1955" s="10">
        <v>1.2303782237365324</v>
      </c>
      <c r="O1955" s="10" t="s">
        <v>2987</v>
      </c>
      <c r="P1955" s="14">
        <v>27.373806471018682</v>
      </c>
      <c r="Q1955" s="45">
        <v>1</v>
      </c>
      <c r="R1955" s="7">
        <v>3.6371248730652841</v>
      </c>
      <c r="S1955" s="7"/>
      <c r="T1955" s="7"/>
      <c r="U1955" s="35">
        <v>3298.4074519732694</v>
      </c>
    </row>
    <row r="1956" spans="1:21">
      <c r="A1956">
        <v>100</v>
      </c>
      <c r="B1956" t="s">
        <v>72</v>
      </c>
      <c r="C1956" t="s">
        <v>258</v>
      </c>
      <c r="D1956">
        <v>1</v>
      </c>
      <c r="E1956" s="6">
        <v>9730.6380000000008</v>
      </c>
      <c r="F1956">
        <v>2009</v>
      </c>
      <c r="G1956" s="6">
        <v>61.741</v>
      </c>
      <c r="H1956" s="6">
        <v>3.806164026260376</v>
      </c>
      <c r="I1956" s="7">
        <v>1.1256456375122099</v>
      </c>
      <c r="J1956" s="8">
        <v>7.6906305012574361</v>
      </c>
      <c r="K1956" s="9">
        <v>41.085981307581903</v>
      </c>
      <c r="L1956" s="8">
        <v>18.571373570770596</v>
      </c>
      <c r="M1956" s="8">
        <v>15.199114043205867</v>
      </c>
      <c r="N1956" s="10">
        <v>1.2218721116229903</v>
      </c>
      <c r="O1956" s="10" t="s">
        <v>2988</v>
      </c>
      <c r="P1956" s="14">
        <v>27.184560056928415</v>
      </c>
      <c r="Q1956" s="45">
        <v>1</v>
      </c>
      <c r="R1956" s="7">
        <v>3.6371248730652841</v>
      </c>
      <c r="S1956" s="7"/>
      <c r="T1956" s="7"/>
      <c r="U1956" s="35">
        <v>3155.8566755179581</v>
      </c>
    </row>
    <row r="1957" spans="1:21">
      <c r="A1957">
        <v>101</v>
      </c>
      <c r="B1957" t="s">
        <v>60</v>
      </c>
      <c r="C1957" t="s">
        <v>246</v>
      </c>
      <c r="D1957">
        <v>7</v>
      </c>
      <c r="E1957" s="6">
        <v>1334.5519999999999</v>
      </c>
      <c r="F1957">
        <v>2009</v>
      </c>
      <c r="G1957" s="6">
        <v>75.191999999999993</v>
      </c>
      <c r="H1957" s="6">
        <v>5.1377387046813965</v>
      </c>
      <c r="I1957" s="7">
        <v>15.7232675552368</v>
      </c>
      <c r="J1957" s="8">
        <v>9.0222051796784566</v>
      </c>
      <c r="K1957" s="9">
        <v>58.700580337999007</v>
      </c>
      <c r="L1957" s="8">
        <v>36.1859726011877</v>
      </c>
      <c r="M1957" s="8">
        <v>29.796735960930455</v>
      </c>
      <c r="N1957" s="10">
        <v>1.2144274006600866</v>
      </c>
      <c r="O1957" s="10" t="s">
        <v>2989</v>
      </c>
      <c r="P1957" s="14">
        <v>27.018927999078507</v>
      </c>
      <c r="Q1957" s="45">
        <v>3</v>
      </c>
      <c r="R1957" s="7">
        <v>3.6371248730652841</v>
      </c>
      <c r="S1957" s="7"/>
      <c r="T1957" s="7"/>
      <c r="U1957" s="35">
        <v>25337.175235261035</v>
      </c>
    </row>
    <row r="1958" spans="1:21">
      <c r="A1958">
        <v>102</v>
      </c>
      <c r="B1958" t="s">
        <v>74</v>
      </c>
      <c r="C1958" t="s">
        <v>260</v>
      </c>
      <c r="D1958">
        <v>8</v>
      </c>
      <c r="E1958" s="6">
        <v>7094.5950000000003</v>
      </c>
      <c r="F1958">
        <v>2009</v>
      </c>
      <c r="G1958" s="6">
        <v>82.588999999999999</v>
      </c>
      <c r="H1958" s="6">
        <v>5.3970556259155273</v>
      </c>
      <c r="I1958" s="7">
        <v>22.280220031738299</v>
      </c>
      <c r="J1958" s="8">
        <v>9.2815221009125874</v>
      </c>
      <c r="K1958" s="9">
        <v>66.328392123830554</v>
      </c>
      <c r="L1958" s="8">
        <v>43.813784387019247</v>
      </c>
      <c r="M1958" s="8">
        <v>36.353688437431956</v>
      </c>
      <c r="N1958" s="10">
        <v>1.2052087771623725</v>
      </c>
      <c r="O1958" s="10" t="s">
        <v>2990</v>
      </c>
      <c r="P1958" s="14">
        <v>26.813829428015332</v>
      </c>
      <c r="Q1958" s="45">
        <v>3</v>
      </c>
      <c r="R1958" s="7">
        <v>3.6371248730652841</v>
      </c>
      <c r="S1958" s="7"/>
      <c r="T1958" s="7"/>
      <c r="U1958" s="35">
        <v>48458.852711339918</v>
      </c>
    </row>
    <row r="1959" spans="1:21">
      <c r="A1959">
        <v>103</v>
      </c>
      <c r="B1959" t="s">
        <v>118</v>
      </c>
      <c r="C1959" t="s">
        <v>304</v>
      </c>
      <c r="D1959">
        <v>5</v>
      </c>
      <c r="E1959" s="6">
        <v>16037.915000000001</v>
      </c>
      <c r="F1959">
        <v>2009</v>
      </c>
      <c r="G1959" s="6">
        <v>57.396000000000001</v>
      </c>
      <c r="H1959" s="6">
        <v>4.2671699523925781</v>
      </c>
      <c r="I1959" s="7">
        <v>1.10244953632355</v>
      </c>
      <c r="J1959" s="8">
        <v>8.1516364273896382</v>
      </c>
      <c r="K1959" s="9">
        <v>40.484099833294508</v>
      </c>
      <c r="L1959" s="8">
        <v>17.969492096483201</v>
      </c>
      <c r="M1959" s="8">
        <v>15.175917942017207</v>
      </c>
      <c r="N1959" s="10">
        <v>1.1840794187962422</v>
      </c>
      <c r="O1959" s="10" t="s">
        <v>2991</v>
      </c>
      <c r="P1959" s="14">
        <v>26.343737422473545</v>
      </c>
      <c r="Q1959" s="45">
        <v>1</v>
      </c>
      <c r="R1959" s="7">
        <v>3.6371248730652841</v>
      </c>
      <c r="S1959" s="7"/>
      <c r="T1959" s="7"/>
      <c r="U1959" s="35">
        <v>979.65402943106074</v>
      </c>
    </row>
    <row r="1960" spans="1:21">
      <c r="A1960">
        <v>104</v>
      </c>
      <c r="B1960" t="s">
        <v>108</v>
      </c>
      <c r="C1960" t="s">
        <v>294</v>
      </c>
      <c r="D1960">
        <v>8</v>
      </c>
      <c r="E1960" s="6">
        <v>2666.7130000000002</v>
      </c>
      <c r="F1960">
        <v>2009</v>
      </c>
      <c r="G1960" s="6">
        <v>66.766000000000005</v>
      </c>
      <c r="H1960" s="6">
        <v>4.53926682472229</v>
      </c>
      <c r="I1960" s="7">
        <v>8.7414407730102504</v>
      </c>
      <c r="J1960" s="8">
        <v>8.4237332997193501</v>
      </c>
      <c r="K1960" s="9">
        <v>48.665145406517134</v>
      </c>
      <c r="L1960" s="8">
        <v>26.150537669705827</v>
      </c>
      <c r="M1960" s="8">
        <v>22.814909178703907</v>
      </c>
      <c r="N1960" s="10">
        <v>1.1462038908362384</v>
      </c>
      <c r="O1960" s="10" t="s">
        <v>2992</v>
      </c>
      <c r="P1960" s="14">
        <v>25.501071848292497</v>
      </c>
      <c r="Q1960" s="45">
        <v>3</v>
      </c>
      <c r="R1960" s="7">
        <v>3.6371248730652841</v>
      </c>
      <c r="S1960" s="7"/>
      <c r="T1960" s="7"/>
      <c r="U1960" s="35">
        <v>7163.8018389651606</v>
      </c>
    </row>
    <row r="1961" spans="1:21">
      <c r="A1961">
        <v>105</v>
      </c>
      <c r="B1961" t="s">
        <v>138</v>
      </c>
      <c r="C1961" t="s">
        <v>324</v>
      </c>
      <c r="D1961">
        <v>8</v>
      </c>
      <c r="E1961" s="6">
        <v>5010.7039999999997</v>
      </c>
      <c r="F1961">
        <v>2009</v>
      </c>
      <c r="G1961" s="6">
        <v>81.456000000000003</v>
      </c>
      <c r="H1961" s="6">
        <v>6.144676685333252</v>
      </c>
      <c r="I1961" s="7">
        <v>28.112342834472699</v>
      </c>
      <c r="J1961" s="8">
        <v>10.029143160330312</v>
      </c>
      <c r="K1961" s="9">
        <v>70.687881997802691</v>
      </c>
      <c r="L1961" s="8">
        <v>48.173274260991384</v>
      </c>
      <c r="M1961" s="8">
        <v>42.185811240166359</v>
      </c>
      <c r="N1961" s="10">
        <v>1.1419307308501914</v>
      </c>
      <c r="O1961" s="10" t="s">
        <v>2993</v>
      </c>
      <c r="P1961" s="14">
        <v>25.406001363281376</v>
      </c>
      <c r="Q1961" s="45">
        <v>3</v>
      </c>
      <c r="R1961" s="7">
        <v>3.6371248730652841</v>
      </c>
      <c r="S1961" s="7"/>
      <c r="T1961" s="7"/>
      <c r="U1961" s="35">
        <v>69498.542515921246</v>
      </c>
    </row>
    <row r="1962" spans="1:21">
      <c r="A1962">
        <v>106</v>
      </c>
      <c r="B1962" t="s">
        <v>87</v>
      </c>
      <c r="C1962" t="s">
        <v>273</v>
      </c>
      <c r="D1962">
        <v>7</v>
      </c>
      <c r="E1962" s="6">
        <v>16402.368999999999</v>
      </c>
      <c r="F1962">
        <v>2009</v>
      </c>
      <c r="G1962" s="6">
        <v>67.278999999999996</v>
      </c>
      <c r="H1962" s="6">
        <v>5.3825631141662598</v>
      </c>
      <c r="I1962" s="7">
        <v>13.669716835021999</v>
      </c>
      <c r="J1962" s="8">
        <v>9.2670295891633199</v>
      </c>
      <c r="K1962" s="9">
        <v>53.948346255477119</v>
      </c>
      <c r="L1962" s="8">
        <v>31.433738518665812</v>
      </c>
      <c r="M1962" s="8">
        <v>27.743185240715654</v>
      </c>
      <c r="N1962" s="10">
        <v>1.1330255789278996</v>
      </c>
      <c r="O1962" s="10" t="s">
        <v>2994</v>
      </c>
      <c r="P1962" s="14">
        <v>25.207876997445695</v>
      </c>
      <c r="Q1962" s="45">
        <v>3</v>
      </c>
      <c r="R1962" s="7">
        <v>3.6371248730652841</v>
      </c>
      <c r="S1962" s="7"/>
      <c r="T1962" s="7"/>
      <c r="U1962" s="35">
        <v>19614.735320527849</v>
      </c>
    </row>
    <row r="1963" spans="1:21">
      <c r="A1963">
        <v>107</v>
      </c>
      <c r="B1963" t="s">
        <v>159</v>
      </c>
      <c r="C1963" t="s">
        <v>345</v>
      </c>
      <c r="D1963">
        <v>4</v>
      </c>
      <c r="E1963" s="6">
        <v>7992.6440000000002</v>
      </c>
      <c r="F1963">
        <v>2009</v>
      </c>
      <c r="G1963" s="6">
        <v>78.003</v>
      </c>
      <c r="H1963" s="6">
        <v>6.8660626411437988</v>
      </c>
      <c r="I1963" s="7">
        <v>30.341779708862301</v>
      </c>
      <c r="J1963" s="8">
        <v>10.750529116140859</v>
      </c>
      <c r="K1963" s="9">
        <v>72.560322547851527</v>
      </c>
      <c r="L1963" s="8">
        <v>50.04571481104022</v>
      </c>
      <c r="M1963" s="8">
        <v>44.415248114555958</v>
      </c>
      <c r="N1963" s="10">
        <v>1.1267687772893251</v>
      </c>
      <c r="O1963" s="10" t="s">
        <v>2995</v>
      </c>
      <c r="P1963" s="14">
        <v>25.068673885851478</v>
      </c>
      <c r="Q1963" s="45">
        <v>3</v>
      </c>
      <c r="R1963" s="7">
        <v>3.6371248730652841</v>
      </c>
      <c r="S1963" s="7"/>
      <c r="T1963" s="7"/>
      <c r="U1963" s="35">
        <v>57094.786147924955</v>
      </c>
    </row>
    <row r="1964" spans="1:21">
      <c r="A1964">
        <v>108</v>
      </c>
      <c r="B1964" t="s">
        <v>119</v>
      </c>
      <c r="C1964" t="s">
        <v>305</v>
      </c>
      <c r="D1964">
        <v>5</v>
      </c>
      <c r="E1964" s="6">
        <v>156595.758</v>
      </c>
      <c r="F1964">
        <v>2009</v>
      </c>
      <c r="G1964" s="6">
        <v>50.712000000000003</v>
      </c>
      <c r="H1964" s="6">
        <v>4.9802203178405762</v>
      </c>
      <c r="I1964" s="7">
        <v>1.53817415237427</v>
      </c>
      <c r="J1964" s="8">
        <v>8.8646867928376363</v>
      </c>
      <c r="K1964" s="9">
        <v>38.898440786966503</v>
      </c>
      <c r="L1964" s="8">
        <v>16.383833050155197</v>
      </c>
      <c r="M1964" s="8">
        <v>15.611642558067926</v>
      </c>
      <c r="N1964" s="10">
        <v>1.0494624757910698</v>
      </c>
      <c r="O1964" s="10" t="s">
        <v>2996</v>
      </c>
      <c r="P1964" s="14">
        <v>23.348741189239796</v>
      </c>
      <c r="Q1964" s="45">
        <v>1</v>
      </c>
      <c r="R1964" s="7">
        <v>3.6371248730652841</v>
      </c>
      <c r="S1964" s="7"/>
      <c r="T1964" s="7"/>
      <c r="U1964" s="35">
        <v>4622.3635403593134</v>
      </c>
    </row>
    <row r="1965" spans="1:21">
      <c r="A1965">
        <v>109</v>
      </c>
      <c r="B1965" t="s">
        <v>49</v>
      </c>
      <c r="C1965" t="s">
        <v>235</v>
      </c>
      <c r="D1965">
        <v>5</v>
      </c>
      <c r="E1965" s="6">
        <v>64270.232000000004</v>
      </c>
      <c r="F1965">
        <v>2009</v>
      </c>
      <c r="G1965" s="6">
        <v>55.835999999999999</v>
      </c>
      <c r="H1965" s="6">
        <v>3.9838485717773438</v>
      </c>
      <c r="I1965" s="7">
        <v>0.76954066753387496</v>
      </c>
      <c r="J1965" s="8">
        <v>7.8683150467744039</v>
      </c>
      <c r="K1965" s="9">
        <v>38.014921511440313</v>
      </c>
      <c r="L1965" s="8">
        <v>15.500313774629007</v>
      </c>
      <c r="M1965" s="8">
        <v>14.843009073227531</v>
      </c>
      <c r="N1965" s="10">
        <v>1.0442837903122395</v>
      </c>
      <c r="O1965" s="10" t="s">
        <v>2997</v>
      </c>
      <c r="P1965" s="14">
        <v>23.233524314187129</v>
      </c>
      <c r="Q1965" s="45">
        <v>1</v>
      </c>
      <c r="R1965" s="7">
        <v>3.6371248730652841</v>
      </c>
      <c r="S1965" s="7"/>
      <c r="T1965" s="7"/>
      <c r="U1965" s="35">
        <v>811.92734518465568</v>
      </c>
    </row>
    <row r="1966" spans="1:21">
      <c r="A1966">
        <v>110</v>
      </c>
      <c r="B1966" t="s">
        <v>51</v>
      </c>
      <c r="C1966" t="s">
        <v>237</v>
      </c>
      <c r="D1966">
        <v>5</v>
      </c>
      <c r="E1966" s="6">
        <v>20677.761999999999</v>
      </c>
      <c r="F1966">
        <v>2009</v>
      </c>
      <c r="G1966" s="6">
        <v>54.393999999999998</v>
      </c>
      <c r="H1966" s="6">
        <v>4.1971817016601563</v>
      </c>
      <c r="I1966" s="7">
        <v>0.86170727014541604</v>
      </c>
      <c r="J1966" s="8">
        <v>8.0816481766572164</v>
      </c>
      <c r="K1966" s="9">
        <v>38.037239920487849</v>
      </c>
      <c r="L1966" s="8">
        <v>15.522632183676542</v>
      </c>
      <c r="M1966" s="8">
        <v>14.935175675839073</v>
      </c>
      <c r="N1966" s="10">
        <v>1.0393337527852324</v>
      </c>
      <c r="O1966" s="10" t="s">
        <v>2998</v>
      </c>
      <c r="P1966" s="14">
        <v>23.123394464134137</v>
      </c>
      <c r="Q1966" s="45">
        <v>1</v>
      </c>
      <c r="R1966" s="7">
        <v>3.6371248730652841</v>
      </c>
      <c r="S1966" s="7"/>
      <c r="T1966" s="7"/>
      <c r="U1966" s="35">
        <v>3572.6816002293181</v>
      </c>
    </row>
    <row r="1967" spans="1:21">
      <c r="A1967">
        <v>111</v>
      </c>
      <c r="B1967" t="s">
        <v>141</v>
      </c>
      <c r="C1967" t="s">
        <v>327</v>
      </c>
      <c r="D1967">
        <v>5</v>
      </c>
      <c r="E1967" s="6">
        <v>51170.779000000002</v>
      </c>
      <c r="F1967">
        <v>2009</v>
      </c>
      <c r="G1967" s="6">
        <v>57.447000000000003</v>
      </c>
      <c r="H1967" s="6">
        <v>5.2184309959411621</v>
      </c>
      <c r="I1967" s="7">
        <v>7.9482746124267596</v>
      </c>
      <c r="J1967" s="8">
        <v>9.1028974709382222</v>
      </c>
      <c r="K1967" s="9">
        <v>45.248591380570147</v>
      </c>
      <c r="L1967" s="8">
        <v>22.73398364375884</v>
      </c>
      <c r="M1967" s="8">
        <v>22.021743018120418</v>
      </c>
      <c r="N1967" s="10">
        <v>1.0323426090774177</v>
      </c>
      <c r="O1967" s="10" t="s">
        <v>2999</v>
      </c>
      <c r="P1967" s="14">
        <v>22.967853500244502</v>
      </c>
      <c r="Q1967" s="45">
        <v>3</v>
      </c>
      <c r="R1967" s="7">
        <v>3.6371248730652841</v>
      </c>
      <c r="S1967" s="7"/>
      <c r="T1967" s="7"/>
      <c r="U1967" s="35">
        <v>13228.894785900926</v>
      </c>
    </row>
    <row r="1968" spans="1:21">
      <c r="A1968">
        <v>112</v>
      </c>
      <c r="B1968" t="s">
        <v>89</v>
      </c>
      <c r="C1968" t="s">
        <v>275</v>
      </c>
      <c r="D1968">
        <v>4</v>
      </c>
      <c r="E1968" s="6">
        <v>2795.55</v>
      </c>
      <c r="F1968">
        <v>2009</v>
      </c>
      <c r="G1968" s="6">
        <v>77.441999999999993</v>
      </c>
      <c r="H1968" s="6">
        <v>6.5852460861206055</v>
      </c>
      <c r="I1968" s="7">
        <v>32.440349578857401</v>
      </c>
      <c r="J1968" s="8">
        <v>10.469712561117666</v>
      </c>
      <c r="K1968" s="9">
        <v>70.156736376497747</v>
      </c>
      <c r="L1968" s="8">
        <v>47.64212863968644</v>
      </c>
      <c r="M1968" s="8">
        <v>46.513817984551054</v>
      </c>
      <c r="N1968" s="10">
        <v>1.0242575368788289</v>
      </c>
      <c r="O1968" s="10" t="s">
        <v>3000</v>
      </c>
      <c r="P1968" s="14">
        <v>22.787974502552018</v>
      </c>
      <c r="Q1968" s="45">
        <v>3</v>
      </c>
      <c r="R1968" s="7">
        <v>3.6371248730652841</v>
      </c>
      <c r="S1968" s="7"/>
      <c r="T1968" s="7"/>
      <c r="U1968" s="35">
        <v>64468.793437849788</v>
      </c>
    </row>
    <row r="1969" spans="1:21">
      <c r="A1969">
        <v>113</v>
      </c>
      <c r="B1969" t="s">
        <v>38</v>
      </c>
      <c r="C1969" t="s">
        <v>224</v>
      </c>
      <c r="D1969">
        <v>5</v>
      </c>
      <c r="E1969" s="6">
        <v>8709.366</v>
      </c>
      <c r="F1969">
        <v>2009</v>
      </c>
      <c r="G1969" s="6">
        <v>56.387999999999998</v>
      </c>
      <c r="H1969" s="6">
        <v>3.7916808128356934</v>
      </c>
      <c r="I1969" s="7">
        <v>0.58472156524658203</v>
      </c>
      <c r="J1969" s="8">
        <v>7.6761472878327535</v>
      </c>
      <c r="K1969" s="9">
        <v>37.453124063276732</v>
      </c>
      <c r="L1969" s="8">
        <v>14.938516326465425</v>
      </c>
      <c r="M1969" s="8">
        <v>14.658189970940239</v>
      </c>
      <c r="N1969" s="10">
        <v>1.0191242135680416</v>
      </c>
      <c r="O1969" s="10" t="s">
        <v>3001</v>
      </c>
      <c r="P1969" s="14">
        <v>22.673766857982432</v>
      </c>
      <c r="Q1969" s="45">
        <v>1</v>
      </c>
      <c r="R1969" s="7">
        <v>3.6371248730652841</v>
      </c>
      <c r="S1969" s="7"/>
      <c r="T1969" s="7"/>
      <c r="U1969" s="35">
        <v>801.80342736217085</v>
      </c>
    </row>
    <row r="1970" spans="1:21">
      <c r="A1970">
        <v>114</v>
      </c>
      <c r="B1970" t="s">
        <v>37</v>
      </c>
      <c r="C1970" t="s">
        <v>223</v>
      </c>
      <c r="D1970">
        <v>5</v>
      </c>
      <c r="E1970" s="6">
        <v>15650.022000000001</v>
      </c>
      <c r="F1970">
        <v>2009</v>
      </c>
      <c r="G1970" s="6">
        <v>55.959000000000003</v>
      </c>
      <c r="H1970" s="6">
        <v>3.9409997463226318</v>
      </c>
      <c r="I1970" s="7">
        <v>1.72625195980072</v>
      </c>
      <c r="J1970" s="8">
        <v>7.8254662213196919</v>
      </c>
      <c r="K1970" s="9">
        <v>37.891188265998643</v>
      </c>
      <c r="L1970" s="8">
        <v>15.376580529187336</v>
      </c>
      <c r="M1970" s="8">
        <v>15.799720365494377</v>
      </c>
      <c r="N1970" s="10">
        <v>0.97321852371316953</v>
      </c>
      <c r="O1970" s="10" t="s">
        <v>3002</v>
      </c>
      <c r="P1970" s="14">
        <v>21.65244394624423</v>
      </c>
      <c r="Q1970" s="45">
        <v>1</v>
      </c>
      <c r="R1970" s="7">
        <v>3.6371248730652841</v>
      </c>
      <c r="S1970" s="7"/>
      <c r="T1970" s="7"/>
      <c r="U1970" s="35">
        <v>1578.1489389018573</v>
      </c>
    </row>
    <row r="1971" spans="1:21">
      <c r="A1971">
        <v>115</v>
      </c>
      <c r="B1971" t="s">
        <v>34</v>
      </c>
      <c r="C1971" t="s">
        <v>220</v>
      </c>
      <c r="D1971">
        <v>5</v>
      </c>
      <c r="E1971" s="6">
        <v>2048.9969999999998</v>
      </c>
      <c r="F1971">
        <v>2009</v>
      </c>
      <c r="G1971" s="6">
        <v>58.279000000000003</v>
      </c>
      <c r="H1971" s="6">
        <v>4.5020836591720581</v>
      </c>
      <c r="I1971" s="7">
        <v>6.7277765274047896</v>
      </c>
      <c r="J1971" s="8">
        <v>8.3865501341691182</v>
      </c>
      <c r="K1971" s="9">
        <v>42.291539779156849</v>
      </c>
      <c r="L1971" s="8">
        <v>19.776932042345543</v>
      </c>
      <c r="M1971" s="8">
        <v>20.801244933098445</v>
      </c>
      <c r="N1971" s="10">
        <v>0.95075713525573458</v>
      </c>
      <c r="O1971" s="10" t="s">
        <v>3003</v>
      </c>
      <c r="P1971" s="14">
        <v>21.152716554420802</v>
      </c>
      <c r="Q1971" s="45">
        <v>2</v>
      </c>
      <c r="R1971" s="7">
        <v>3.6371248730652841</v>
      </c>
      <c r="S1971" s="7"/>
      <c r="T1971" s="7"/>
      <c r="U1971" s="35">
        <v>11729.565772062426</v>
      </c>
    </row>
    <row r="1972" spans="1:21">
      <c r="A1972">
        <v>116</v>
      </c>
      <c r="B1972" t="s">
        <v>98</v>
      </c>
      <c r="C1972" t="s">
        <v>284</v>
      </c>
      <c r="D1972">
        <v>3</v>
      </c>
      <c r="E1972" s="6">
        <v>497.86799999999999</v>
      </c>
      <c r="F1972">
        <v>2009</v>
      </c>
      <c r="G1972" s="6">
        <v>80.613</v>
      </c>
      <c r="H1972" s="6">
        <v>6.9579200744628906</v>
      </c>
      <c r="I1972" s="7">
        <v>41.922813415527301</v>
      </c>
      <c r="J1972" s="8">
        <v>10.842386549459951</v>
      </c>
      <c r="K1972" s="9">
        <v>75.628942717178504</v>
      </c>
      <c r="L1972" s="8">
        <v>53.114334980367197</v>
      </c>
      <c r="M1972" s="8">
        <v>55.996281821220961</v>
      </c>
      <c r="N1972" s="10">
        <v>0.94853324636705449</v>
      </c>
      <c r="O1972" s="10" t="s">
        <v>3004</v>
      </c>
      <c r="P1972" s="14">
        <v>21.103238838644184</v>
      </c>
      <c r="Q1972" s="45">
        <v>3</v>
      </c>
      <c r="R1972" s="7">
        <v>3.6371248730652841</v>
      </c>
      <c r="S1972" s="7"/>
      <c r="T1972" s="7"/>
      <c r="U1972" s="35">
        <v>112230.08141014827</v>
      </c>
    </row>
    <row r="1973" spans="1:21">
      <c r="A1973">
        <v>117</v>
      </c>
      <c r="B1973" t="s">
        <v>150</v>
      </c>
      <c r="C1973" t="s">
        <v>336</v>
      </c>
      <c r="D1973">
        <v>5</v>
      </c>
      <c r="E1973" s="6">
        <v>43957.932999999997</v>
      </c>
      <c r="F1973">
        <v>2009</v>
      </c>
      <c r="G1973" s="6">
        <v>58.893999999999998</v>
      </c>
      <c r="H1973" s="6">
        <v>3.4075078964233398</v>
      </c>
      <c r="I1973" s="7">
        <v>1.5722956657409699</v>
      </c>
      <c r="J1973" s="8">
        <v>7.2919743714203999</v>
      </c>
      <c r="K1973" s="9">
        <v>37.159875002972839</v>
      </c>
      <c r="L1973" s="8">
        <v>14.645267266161532</v>
      </c>
      <c r="M1973" s="8">
        <v>15.645764071434627</v>
      </c>
      <c r="N1973" s="10">
        <v>0.93605318342363608</v>
      </c>
      <c r="O1973" s="10" t="s">
        <v>3005</v>
      </c>
      <c r="P1973" s="14">
        <v>20.82557883038934</v>
      </c>
      <c r="Q1973" s="45">
        <v>1</v>
      </c>
      <c r="R1973" s="7">
        <v>3.6371248730652841</v>
      </c>
      <c r="S1973" s="7"/>
      <c r="T1973" s="7"/>
      <c r="U1973" s="35">
        <v>1902.59375</v>
      </c>
    </row>
    <row r="1974" spans="1:21">
      <c r="A1974">
        <v>118</v>
      </c>
      <c r="B1974" t="s">
        <v>102</v>
      </c>
      <c r="C1974" t="s">
        <v>288</v>
      </c>
      <c r="D1974">
        <v>5</v>
      </c>
      <c r="E1974" s="6">
        <v>15032.635</v>
      </c>
      <c r="F1974">
        <v>2009</v>
      </c>
      <c r="G1974" s="6">
        <v>55.874000000000002</v>
      </c>
      <c r="H1974" s="6">
        <v>3.9765985012054443</v>
      </c>
      <c r="I1974" s="7">
        <v>3.0682008266449001</v>
      </c>
      <c r="J1974" s="8">
        <v>7.8610649762025044</v>
      </c>
      <c r="K1974" s="9">
        <v>38.005741339571898</v>
      </c>
      <c r="L1974" s="8">
        <v>15.491133602760591</v>
      </c>
      <c r="M1974" s="8">
        <v>17.141669232338558</v>
      </c>
      <c r="N1974" s="10">
        <v>0.90371208269121461</v>
      </c>
      <c r="O1974" s="10" t="s">
        <v>3006</v>
      </c>
      <c r="P1974" s="14">
        <v>20.10604477538919</v>
      </c>
      <c r="Q1974" s="45">
        <v>1</v>
      </c>
      <c r="R1974" s="7">
        <v>3.6371248730652841</v>
      </c>
      <c r="S1974" s="7"/>
      <c r="T1974" s="7"/>
      <c r="U1974" s="35">
        <v>1980.0592211704077</v>
      </c>
    </row>
    <row r="1975" spans="1:21">
      <c r="A1975">
        <v>119</v>
      </c>
      <c r="B1975" t="s">
        <v>130</v>
      </c>
      <c r="C1975" t="s">
        <v>316</v>
      </c>
      <c r="D1975">
        <v>4</v>
      </c>
      <c r="E1975" s="6">
        <v>1610.2739999999999</v>
      </c>
      <c r="F1975">
        <v>2009</v>
      </c>
      <c r="G1975" s="6">
        <v>77.878</v>
      </c>
      <c r="H1975" s="6">
        <v>6.4178242683410645</v>
      </c>
      <c r="I1975" s="7">
        <v>46.085746765136697</v>
      </c>
      <c r="J1975" s="8">
        <v>10.302290743338125</v>
      </c>
      <c r="K1975" s="9">
        <v>69.423523298609837</v>
      </c>
      <c r="L1975" s="8">
        <v>46.90891556179853</v>
      </c>
      <c r="M1975" s="8">
        <v>60.15921517083035</v>
      </c>
      <c r="N1975" s="10">
        <v>0.77974613579306551</v>
      </c>
      <c r="O1975" s="10" t="s">
        <v>3007</v>
      </c>
      <c r="P1975" s="14">
        <v>17.34801494852746</v>
      </c>
      <c r="Q1975" s="45">
        <v>3</v>
      </c>
      <c r="R1975" s="7">
        <v>3.6371248730652841</v>
      </c>
      <c r="S1975" s="7"/>
      <c r="T1975" s="7"/>
      <c r="U1975" s="35">
        <v>92450.249379043904</v>
      </c>
    </row>
    <row r="1976" spans="1:21">
      <c r="A1976">
        <v>120</v>
      </c>
      <c r="B1976" t="s">
        <v>137</v>
      </c>
      <c r="C1976" t="s">
        <v>323</v>
      </c>
      <c r="D1976">
        <v>5</v>
      </c>
      <c r="E1976" s="6">
        <v>6259.8419999999996</v>
      </c>
      <c r="F1976">
        <v>2009</v>
      </c>
      <c r="G1976" s="6">
        <v>52.625999999999998</v>
      </c>
      <c r="H1976" s="6">
        <v>3.565603494644165</v>
      </c>
      <c r="I1976" s="7">
        <v>0.78470778465270996</v>
      </c>
      <c r="J1976" s="8">
        <v>7.4500699696412251</v>
      </c>
      <c r="K1976" s="9">
        <v>33.924915283239578</v>
      </c>
      <c r="L1976" s="8">
        <v>11.410307546428271</v>
      </c>
      <c r="M1976" s="8">
        <v>14.858176190346366</v>
      </c>
      <c r="N1976" s="10">
        <v>0.76794805770588181</v>
      </c>
      <c r="O1976" s="10" t="s">
        <v>3008</v>
      </c>
      <c r="P1976" s="14">
        <v>17.085527934324833</v>
      </c>
      <c r="Q1976" s="45">
        <v>1</v>
      </c>
      <c r="R1976" s="7">
        <v>3.6371248730652841</v>
      </c>
      <c r="S1976" s="7"/>
      <c r="T1976" s="7"/>
      <c r="U1976" s="35">
        <v>1351.2193123840132</v>
      </c>
    </row>
    <row r="1977" spans="1:21">
      <c r="A1977">
        <v>121</v>
      </c>
      <c r="B1977" t="s">
        <v>169</v>
      </c>
      <c r="C1977" t="s">
        <v>355</v>
      </c>
      <c r="D1977">
        <v>5</v>
      </c>
      <c r="E1977" s="6">
        <v>12679.81</v>
      </c>
      <c r="F1977">
        <v>2009</v>
      </c>
      <c r="G1977" s="6">
        <v>48.063000000000002</v>
      </c>
      <c r="H1977" s="6">
        <v>4.0559144020080566</v>
      </c>
      <c r="I1977" s="7">
        <v>1.2728456258773799</v>
      </c>
      <c r="J1977" s="8">
        <v>7.9403808770051167</v>
      </c>
      <c r="K1977" s="9">
        <v>33.022524324995373</v>
      </c>
      <c r="L1977" s="8">
        <v>10.507916588184067</v>
      </c>
      <c r="M1977" s="8">
        <v>15.346314031571037</v>
      </c>
      <c r="N1977" s="10">
        <v>0.68471924701702114</v>
      </c>
      <c r="O1977" s="10" t="s">
        <v>3009</v>
      </c>
      <c r="P1977" s="14">
        <v>15.233829560071273</v>
      </c>
      <c r="Q1977" s="45">
        <v>1</v>
      </c>
      <c r="R1977" s="7">
        <v>3.6371248730652841</v>
      </c>
      <c r="S1977" s="7"/>
      <c r="T1977" s="7"/>
      <c r="U1977" s="35">
        <v>1500.3797849020721</v>
      </c>
    </row>
    <row r="1978" spans="1:21">
      <c r="A1978">
        <v>122</v>
      </c>
      <c r="B1978" t="s">
        <v>43</v>
      </c>
      <c r="C1978" t="s">
        <v>229</v>
      </c>
      <c r="D1978">
        <v>5</v>
      </c>
      <c r="E1978" s="6">
        <v>11496.128000000001</v>
      </c>
      <c r="F1978">
        <v>2009</v>
      </c>
      <c r="G1978" s="6">
        <v>49.195999999999998</v>
      </c>
      <c r="H1978" s="6">
        <v>3.6394450664520264</v>
      </c>
      <c r="I1978" s="7">
        <v>1.85362029075623</v>
      </c>
      <c r="J1978" s="8">
        <v>7.5239115414490865</v>
      </c>
      <c r="K1978" s="9">
        <v>32.028126311795468</v>
      </c>
      <c r="L1978" s="8">
        <v>9.5135185749841611</v>
      </c>
      <c r="M1978" s="8">
        <v>15.927088696449886</v>
      </c>
      <c r="N1978" s="10">
        <v>0.59731685785768895</v>
      </c>
      <c r="O1978" s="10" t="s">
        <v>3010</v>
      </c>
      <c r="P1978" s="14">
        <v>13.289276218834189</v>
      </c>
      <c r="Q1978" s="45">
        <v>1</v>
      </c>
      <c r="R1978" s="7">
        <v>3.6371248730652841</v>
      </c>
      <c r="S1978" s="7"/>
      <c r="T1978" s="7"/>
      <c r="U1978" s="35">
        <v>1586.4544401688188</v>
      </c>
    </row>
    <row r="1979" spans="1:21">
      <c r="A1979" t="s">
        <v>693</v>
      </c>
      <c r="B1979" t="s">
        <v>164</v>
      </c>
      <c r="C1979" t="s">
        <v>350</v>
      </c>
      <c r="D1979">
        <v>8</v>
      </c>
      <c r="E1979" s="6">
        <v>233.952</v>
      </c>
      <c r="F1979">
        <v>2008</v>
      </c>
      <c r="G1979" s="6">
        <v>69.602000000000004</v>
      </c>
      <c r="H1979" s="6" t="s">
        <v>693</v>
      </c>
      <c r="I1979" s="7">
        <v>3.4145364761352499</v>
      </c>
      <c r="J1979" s="8" t="s">
        <v>693</v>
      </c>
      <c r="K1979" s="9" t="s">
        <v>693</v>
      </c>
      <c r="L1979" s="8" t="s">
        <v>693</v>
      </c>
      <c r="M1979" s="8">
        <v>17.488004881828907</v>
      </c>
      <c r="N1979" s="10" t="s">
        <v>693</v>
      </c>
      <c r="O1979" s="10" t="s">
        <v>3011</v>
      </c>
      <c r="P1979" s="14" t="s">
        <v>693</v>
      </c>
      <c r="Q1979" s="45">
        <v>1</v>
      </c>
      <c r="R1979" s="7">
        <v>3.6834238722738157</v>
      </c>
      <c r="S1979" s="7"/>
      <c r="T1979" s="7"/>
      <c r="U1979" s="35">
        <v>2988.936707701474</v>
      </c>
    </row>
    <row r="1980" spans="1:21">
      <c r="A1980" t="s">
        <v>693</v>
      </c>
      <c r="B1980" t="s">
        <v>20</v>
      </c>
      <c r="C1980" t="s">
        <v>206</v>
      </c>
      <c r="D1980">
        <v>4</v>
      </c>
      <c r="E1980" s="6">
        <v>34569.591999999997</v>
      </c>
      <c r="F1980">
        <v>2008</v>
      </c>
      <c r="G1980" s="6">
        <v>72.941000000000003</v>
      </c>
      <c r="H1980" s="6" t="s">
        <v>693</v>
      </c>
      <c r="I1980" s="7">
        <v>2.4131393432617201</v>
      </c>
      <c r="J1980" s="8" t="s">
        <v>693</v>
      </c>
      <c r="K1980" s="9" t="s">
        <v>693</v>
      </c>
      <c r="L1980" s="8" t="s">
        <v>693</v>
      </c>
      <c r="M1980" s="8">
        <v>16.486607748955375</v>
      </c>
      <c r="N1980" s="10" t="s">
        <v>693</v>
      </c>
      <c r="O1980" s="10" t="s">
        <v>3012</v>
      </c>
      <c r="P1980" s="14" t="s">
        <v>693</v>
      </c>
      <c r="Q1980" s="45">
        <v>1</v>
      </c>
      <c r="R1980" s="7">
        <v>3.6834238722738157</v>
      </c>
      <c r="S1980" s="7"/>
      <c r="T1980" s="7"/>
      <c r="U1980" s="35">
        <v>10847.176634377071</v>
      </c>
    </row>
    <row r="1981" spans="1:21">
      <c r="A1981" t="s">
        <v>693</v>
      </c>
      <c r="B1981" t="s">
        <v>26</v>
      </c>
      <c r="C1981" t="s">
        <v>212</v>
      </c>
      <c r="D1981">
        <v>4</v>
      </c>
      <c r="E1981" s="6">
        <v>1110.3430000000001</v>
      </c>
      <c r="F1981">
        <v>2008</v>
      </c>
      <c r="G1981" s="6">
        <v>78.084000000000003</v>
      </c>
      <c r="H1981" s="6" t="s">
        <v>693</v>
      </c>
      <c r="I1981" s="7">
        <v>17.212682723998999</v>
      </c>
      <c r="J1981" s="8" t="s">
        <v>693</v>
      </c>
      <c r="K1981" s="9" t="s">
        <v>693</v>
      </c>
      <c r="L1981" s="8" t="s">
        <v>693</v>
      </c>
      <c r="M1981" s="8">
        <v>31.286151129692655</v>
      </c>
      <c r="N1981" s="10" t="s">
        <v>693</v>
      </c>
      <c r="O1981" s="10" t="s">
        <v>3013</v>
      </c>
      <c r="P1981" s="14" t="s">
        <v>693</v>
      </c>
      <c r="Q1981" s="45">
        <v>3</v>
      </c>
      <c r="R1981" s="7">
        <v>3.6834238722738157</v>
      </c>
      <c r="S1981" s="7"/>
      <c r="T1981" s="7"/>
      <c r="U1981" s="35">
        <v>46588.642101690668</v>
      </c>
    </row>
    <row r="1982" spans="1:21">
      <c r="A1982" t="s">
        <v>693</v>
      </c>
      <c r="B1982" t="s">
        <v>31</v>
      </c>
      <c r="C1982" t="s">
        <v>217</v>
      </c>
      <c r="D1982">
        <v>6</v>
      </c>
      <c r="E1982" s="6">
        <v>689.73699999999997</v>
      </c>
      <c r="F1982">
        <v>2008</v>
      </c>
      <c r="G1982" s="6">
        <v>67.498999999999995</v>
      </c>
      <c r="H1982" s="6" t="s">
        <v>693</v>
      </c>
      <c r="I1982" s="7">
        <v>2.1214048862457302</v>
      </c>
      <c r="J1982" s="8" t="s">
        <v>693</v>
      </c>
      <c r="K1982" s="9" t="s">
        <v>693</v>
      </c>
      <c r="L1982" s="8" t="s">
        <v>693</v>
      </c>
      <c r="M1982" s="8">
        <v>16.194873291939388</v>
      </c>
      <c r="N1982" s="10" t="s">
        <v>693</v>
      </c>
      <c r="O1982" s="10" t="s">
        <v>3014</v>
      </c>
      <c r="P1982" s="14" t="s">
        <v>693</v>
      </c>
      <c r="Q1982" s="45">
        <v>1</v>
      </c>
      <c r="R1982" s="7">
        <v>3.6834238722738157</v>
      </c>
      <c r="S1982" s="7"/>
      <c r="T1982" s="7"/>
      <c r="U1982" s="35">
        <v>6811.9331493701038</v>
      </c>
    </row>
    <row r="1983" spans="1:21">
      <c r="A1983" t="s">
        <v>693</v>
      </c>
      <c r="B1983" t="s">
        <v>33</v>
      </c>
      <c r="C1983" t="s">
        <v>219</v>
      </c>
      <c r="D1983">
        <v>7</v>
      </c>
      <c r="E1983" s="6">
        <v>3943.3919999999998</v>
      </c>
      <c r="F1983">
        <v>2008</v>
      </c>
      <c r="G1983" s="6">
        <v>76.837999999999994</v>
      </c>
      <c r="H1983" s="6" t="s">
        <v>693</v>
      </c>
      <c r="I1983" s="7">
        <v>6.5709533691406197</v>
      </c>
      <c r="J1983" s="8" t="s">
        <v>693</v>
      </c>
      <c r="K1983" s="9" t="s">
        <v>693</v>
      </c>
      <c r="L1983" s="8" t="s">
        <v>693</v>
      </c>
      <c r="M1983" s="8">
        <v>20.644421774834278</v>
      </c>
      <c r="N1983" s="10" t="s">
        <v>693</v>
      </c>
      <c r="O1983" s="10" t="s">
        <v>3015</v>
      </c>
      <c r="P1983" s="14" t="s">
        <v>693</v>
      </c>
      <c r="Q1983" s="45">
        <v>2</v>
      </c>
      <c r="R1983" s="7">
        <v>3.6834238722738157</v>
      </c>
      <c r="S1983" s="7"/>
      <c r="T1983" s="7"/>
      <c r="U1983" s="35">
        <v>10506.666814293016</v>
      </c>
    </row>
    <row r="1984" spans="1:21">
      <c r="A1984" t="s">
        <v>693</v>
      </c>
      <c r="B1984" t="s">
        <v>36</v>
      </c>
      <c r="C1984" t="s">
        <v>222</v>
      </c>
      <c r="D1984">
        <v>7</v>
      </c>
      <c r="E1984" s="6">
        <v>7674.9129999999996</v>
      </c>
      <c r="F1984">
        <v>2008</v>
      </c>
      <c r="G1984" s="6">
        <v>73.364999999999995</v>
      </c>
      <c r="H1984" s="6" t="s">
        <v>693</v>
      </c>
      <c r="I1984" s="7">
        <v>8.4398679733276403</v>
      </c>
      <c r="J1984" s="8" t="s">
        <v>693</v>
      </c>
      <c r="K1984" s="9" t="s">
        <v>693</v>
      </c>
      <c r="L1984" s="8" t="s">
        <v>693</v>
      </c>
      <c r="M1984" s="8">
        <v>22.513336379021297</v>
      </c>
      <c r="N1984" s="10" t="s">
        <v>693</v>
      </c>
      <c r="O1984" s="10" t="s">
        <v>3016</v>
      </c>
      <c r="P1984" s="14" t="s">
        <v>693</v>
      </c>
      <c r="Q1984" s="45">
        <v>3</v>
      </c>
      <c r="R1984" s="7">
        <v>3.6834238722738157</v>
      </c>
      <c r="S1984" s="7"/>
      <c r="T1984" s="7"/>
      <c r="U1984" s="35">
        <v>18250.562153143132</v>
      </c>
    </row>
    <row r="1985" spans="1:21">
      <c r="A1985" t="s">
        <v>693</v>
      </c>
      <c r="B1985" t="s">
        <v>42</v>
      </c>
      <c r="C1985" t="s">
        <v>228</v>
      </c>
      <c r="D1985">
        <v>5</v>
      </c>
      <c r="E1985" s="6">
        <v>4467.2330000000002</v>
      </c>
      <c r="F1985">
        <v>2008</v>
      </c>
      <c r="G1985" s="6">
        <v>48.015999999999998</v>
      </c>
      <c r="H1985" s="6" t="s">
        <v>693</v>
      </c>
      <c r="I1985" s="7">
        <v>3.00445556640625</v>
      </c>
      <c r="J1985" s="8" t="s">
        <v>693</v>
      </c>
      <c r="K1985" s="9" t="s">
        <v>693</v>
      </c>
      <c r="L1985" s="8" t="s">
        <v>693</v>
      </c>
      <c r="M1985" s="8">
        <v>17.077923972099907</v>
      </c>
      <c r="N1985" s="10" t="s">
        <v>693</v>
      </c>
      <c r="O1985" s="10" t="s">
        <v>3017</v>
      </c>
      <c r="P1985" s="14" t="s">
        <v>693</v>
      </c>
      <c r="Q1985" s="45">
        <v>1</v>
      </c>
      <c r="R1985" s="7">
        <v>3.6834238722738157</v>
      </c>
      <c r="S1985" s="7"/>
      <c r="T1985" s="7"/>
      <c r="U1985" s="35">
        <v>1038.3352861775802</v>
      </c>
    </row>
    <row r="1986" spans="1:21">
      <c r="A1986" t="s">
        <v>693</v>
      </c>
      <c r="B1986" t="s">
        <v>47</v>
      </c>
      <c r="C1986" t="s">
        <v>233</v>
      </c>
      <c r="D1986">
        <v>5</v>
      </c>
      <c r="E1986" s="6">
        <v>629.47</v>
      </c>
      <c r="F1986">
        <v>2008</v>
      </c>
      <c r="G1986" s="6">
        <v>60.475000000000001</v>
      </c>
      <c r="H1986" s="6" t="s">
        <v>693</v>
      </c>
      <c r="I1986" s="7" t="s">
        <v>693</v>
      </c>
      <c r="J1986" s="8" t="s">
        <v>693</v>
      </c>
      <c r="K1986" s="9" t="s">
        <v>693</v>
      </c>
      <c r="L1986" s="8" t="s">
        <v>693</v>
      </c>
      <c r="M1986" s="8" t="s">
        <v>693</v>
      </c>
      <c r="N1986" s="10" t="s">
        <v>693</v>
      </c>
      <c r="O1986" s="10" t="s">
        <v>3018</v>
      </c>
      <c r="P1986" s="14" t="s">
        <v>693</v>
      </c>
      <c r="Q1986" s="45">
        <v>3</v>
      </c>
      <c r="R1986" s="7">
        <v>3.6834238722738157</v>
      </c>
      <c r="S1986" s="7"/>
      <c r="T1986" s="7"/>
      <c r="U1986" s="35">
        <v>2942.9908456034404</v>
      </c>
    </row>
    <row r="1987" spans="1:21">
      <c r="A1987" t="s">
        <v>693</v>
      </c>
      <c r="B1987" t="s">
        <v>49</v>
      </c>
      <c r="C1987" t="s">
        <v>235</v>
      </c>
      <c r="D1987">
        <v>5</v>
      </c>
      <c r="E1987" s="6">
        <v>62249.724000000002</v>
      </c>
      <c r="F1987">
        <v>2008</v>
      </c>
      <c r="G1987" s="6">
        <v>55.338999999999999</v>
      </c>
      <c r="H1987" s="6" t="s">
        <v>693</v>
      </c>
      <c r="I1987" s="7">
        <v>0.79150342941284202</v>
      </c>
      <c r="J1987" s="8" t="s">
        <v>693</v>
      </c>
      <c r="K1987" s="9" t="s">
        <v>693</v>
      </c>
      <c r="L1987" s="8" t="s">
        <v>693</v>
      </c>
      <c r="M1987" s="8">
        <v>14.864971835106498</v>
      </c>
      <c r="N1987" s="10" t="s">
        <v>693</v>
      </c>
      <c r="O1987" s="10" t="s">
        <v>3019</v>
      </c>
      <c r="P1987" s="14" t="s">
        <v>693</v>
      </c>
      <c r="Q1987" s="45">
        <v>1</v>
      </c>
      <c r="R1987" s="7">
        <v>3.6834238722738157</v>
      </c>
      <c r="S1987" s="7"/>
      <c r="T1987" s="7"/>
      <c r="U1987" s="35">
        <v>815.01185698515815</v>
      </c>
    </row>
    <row r="1988" spans="1:21">
      <c r="A1988" t="s">
        <v>693</v>
      </c>
      <c r="B1988" t="s">
        <v>51</v>
      </c>
      <c r="C1988" t="s">
        <v>237</v>
      </c>
      <c r="D1988">
        <v>5</v>
      </c>
      <c r="E1988" s="6">
        <v>20244.449000000001</v>
      </c>
      <c r="F1988">
        <v>2008</v>
      </c>
      <c r="G1988" s="6">
        <v>53.652999999999999</v>
      </c>
      <c r="H1988" s="6" t="s">
        <v>693</v>
      </c>
      <c r="I1988" s="7">
        <v>0.93259984254837003</v>
      </c>
      <c r="J1988" s="8" t="s">
        <v>693</v>
      </c>
      <c r="K1988" s="9" t="s">
        <v>693</v>
      </c>
      <c r="L1988" s="8" t="s">
        <v>693</v>
      </c>
      <c r="M1988" s="8">
        <v>15.006068248242027</v>
      </c>
      <c r="N1988" s="10" t="s">
        <v>693</v>
      </c>
      <c r="O1988" s="10" t="s">
        <v>3020</v>
      </c>
      <c r="P1988" s="14" t="s">
        <v>693</v>
      </c>
      <c r="Q1988" s="45">
        <v>1</v>
      </c>
      <c r="R1988" s="7">
        <v>3.6834238722738157</v>
      </c>
      <c r="S1988" s="7"/>
      <c r="T1988" s="7"/>
      <c r="U1988" s="35">
        <v>3522.2340033328132</v>
      </c>
    </row>
    <row r="1989" spans="1:21">
      <c r="A1989" t="s">
        <v>693</v>
      </c>
      <c r="B1989" t="s">
        <v>53</v>
      </c>
      <c r="C1989" t="s">
        <v>239</v>
      </c>
      <c r="D1989">
        <v>3</v>
      </c>
      <c r="E1989" s="6">
        <v>1092.3900000000001</v>
      </c>
      <c r="F1989">
        <v>2008</v>
      </c>
      <c r="G1989" s="6">
        <v>78.980999999999995</v>
      </c>
      <c r="H1989" s="6" t="s">
        <v>693</v>
      </c>
      <c r="I1989" s="7">
        <v>14.8497066497803</v>
      </c>
      <c r="J1989" s="8" t="s">
        <v>693</v>
      </c>
      <c r="K1989" s="9" t="s">
        <v>693</v>
      </c>
      <c r="L1989" s="8" t="s">
        <v>693</v>
      </c>
      <c r="M1989" s="8">
        <v>28.923175055473955</v>
      </c>
      <c r="N1989" s="10" t="s">
        <v>693</v>
      </c>
      <c r="O1989" s="10" t="s">
        <v>3021</v>
      </c>
      <c r="P1989" s="14" t="s">
        <v>693</v>
      </c>
      <c r="Q1989" s="45">
        <v>3</v>
      </c>
      <c r="R1989" s="7">
        <v>3.6834238722738157</v>
      </c>
      <c r="S1989" s="7"/>
      <c r="T1989" s="7"/>
      <c r="U1989" s="35">
        <v>40398.6796875</v>
      </c>
    </row>
    <row r="1990" spans="1:21">
      <c r="A1990" t="s">
        <v>693</v>
      </c>
      <c r="B1990" t="s">
        <v>54</v>
      </c>
      <c r="C1990" t="s">
        <v>240</v>
      </c>
      <c r="D1990">
        <v>7</v>
      </c>
      <c r="E1990" s="6">
        <v>10378.583000000001</v>
      </c>
      <c r="F1990">
        <v>2008</v>
      </c>
      <c r="G1990" s="6">
        <v>77.174000000000007</v>
      </c>
      <c r="H1990" s="6" t="s">
        <v>693</v>
      </c>
      <c r="I1990" s="7">
        <v>11.807538986206</v>
      </c>
      <c r="J1990" s="8" t="s">
        <v>693</v>
      </c>
      <c r="K1990" s="9" t="s">
        <v>693</v>
      </c>
      <c r="L1990" s="8" t="s">
        <v>693</v>
      </c>
      <c r="M1990" s="8">
        <v>25.881007391899658</v>
      </c>
      <c r="N1990" s="10" t="s">
        <v>693</v>
      </c>
      <c r="O1990" s="10" t="s">
        <v>3022</v>
      </c>
      <c r="P1990" s="14" t="s">
        <v>693</v>
      </c>
      <c r="Q1990" s="45">
        <v>3</v>
      </c>
      <c r="R1990" s="7">
        <v>3.6834238722738157</v>
      </c>
      <c r="S1990" s="7"/>
      <c r="T1990" s="7"/>
      <c r="U1990" s="35">
        <v>40398.6796875</v>
      </c>
    </row>
    <row r="1991" spans="1:21">
      <c r="A1991" t="s">
        <v>693</v>
      </c>
      <c r="B1991" t="s">
        <v>61</v>
      </c>
      <c r="C1991" t="s">
        <v>247</v>
      </c>
      <c r="D1991">
        <v>5</v>
      </c>
      <c r="E1991" s="6">
        <v>1089.8699999999999</v>
      </c>
      <c r="F1991">
        <v>2008</v>
      </c>
      <c r="G1991" s="6">
        <v>44.174999999999997</v>
      </c>
      <c r="H1991" s="6" t="s">
        <v>693</v>
      </c>
      <c r="I1991" s="7">
        <v>5.2840476036071804</v>
      </c>
      <c r="J1991" s="8" t="s">
        <v>693</v>
      </c>
      <c r="K1991" s="9" t="s">
        <v>693</v>
      </c>
      <c r="L1991" s="8" t="s">
        <v>693</v>
      </c>
      <c r="M1991" s="8">
        <v>19.357516009300838</v>
      </c>
      <c r="N1991" s="10" t="s">
        <v>693</v>
      </c>
      <c r="O1991" s="10" t="s">
        <v>3023</v>
      </c>
      <c r="P1991" s="14" t="s">
        <v>693</v>
      </c>
      <c r="Q1991" s="45">
        <v>2</v>
      </c>
      <c r="R1991" s="7">
        <v>3.6834238722738157</v>
      </c>
      <c r="S1991" s="7"/>
      <c r="T1991" s="7"/>
      <c r="U1991" s="35">
        <v>6913.3484243590874</v>
      </c>
    </row>
    <row r="1992" spans="1:21">
      <c r="A1992" t="s">
        <v>693</v>
      </c>
      <c r="B1992" t="s">
        <v>62</v>
      </c>
      <c r="C1992" t="s">
        <v>248</v>
      </c>
      <c r="D1992">
        <v>5</v>
      </c>
      <c r="E1992" s="6">
        <v>84357.104999999996</v>
      </c>
      <c r="F1992">
        <v>2008</v>
      </c>
      <c r="G1992" s="6">
        <v>57.591999999999999</v>
      </c>
      <c r="H1992" s="6" t="s">
        <v>693</v>
      </c>
      <c r="I1992" s="7">
        <v>0.134749054908752</v>
      </c>
      <c r="J1992" s="8" t="s">
        <v>693</v>
      </c>
      <c r="K1992" s="9" t="s">
        <v>693</v>
      </c>
      <c r="L1992" s="8" t="s">
        <v>693</v>
      </c>
      <c r="M1992" s="8">
        <v>14.208217460602409</v>
      </c>
      <c r="N1992" s="10" t="s">
        <v>693</v>
      </c>
      <c r="O1992" s="10" t="s">
        <v>3024</v>
      </c>
      <c r="P1992" s="14" t="s">
        <v>693</v>
      </c>
      <c r="Q1992" s="45">
        <v>1</v>
      </c>
      <c r="R1992" s="7">
        <v>3.6834238722738157</v>
      </c>
      <c r="S1992" s="7"/>
      <c r="T1992" s="7"/>
      <c r="U1992" s="35">
        <v>1068.13800881515</v>
      </c>
    </row>
    <row r="1993" spans="1:21">
      <c r="A1993" t="s">
        <v>693</v>
      </c>
      <c r="B1993" t="s">
        <v>65</v>
      </c>
      <c r="C1993" t="s">
        <v>251</v>
      </c>
      <c r="D1993">
        <v>5</v>
      </c>
      <c r="E1993" s="6">
        <v>1599.9780000000001</v>
      </c>
      <c r="F1993">
        <v>2008</v>
      </c>
      <c r="G1993" s="6">
        <v>63.082999999999998</v>
      </c>
      <c r="H1993" s="6" t="s">
        <v>693</v>
      </c>
      <c r="I1993" s="7">
        <v>7.5748534202575701</v>
      </c>
      <c r="J1993" s="8" t="s">
        <v>693</v>
      </c>
      <c r="K1993" s="9" t="s">
        <v>693</v>
      </c>
      <c r="L1993" s="8" t="s">
        <v>693</v>
      </c>
      <c r="M1993" s="8">
        <v>21.648321825951228</v>
      </c>
      <c r="N1993" s="10" t="s">
        <v>693</v>
      </c>
      <c r="O1993" s="10" t="s">
        <v>3025</v>
      </c>
      <c r="P1993" s="14" t="s">
        <v>693</v>
      </c>
      <c r="Q1993" s="45">
        <v>3</v>
      </c>
      <c r="R1993" s="7">
        <v>3.6834238722738157</v>
      </c>
      <c r="S1993" s="7"/>
      <c r="T1993" s="7"/>
      <c r="U1993" s="35">
        <v>13646.617622254145</v>
      </c>
    </row>
    <row r="1994" spans="1:21">
      <c r="A1994" t="s">
        <v>693</v>
      </c>
      <c r="B1994" t="s">
        <v>71</v>
      </c>
      <c r="C1994" t="s">
        <v>257</v>
      </c>
      <c r="D1994">
        <v>5</v>
      </c>
      <c r="E1994" s="6">
        <v>9779.7849999999999</v>
      </c>
      <c r="F1994">
        <v>2008</v>
      </c>
      <c r="G1994" s="6">
        <v>56.043999999999997</v>
      </c>
      <c r="H1994" s="6" t="s">
        <v>693</v>
      </c>
      <c r="I1994" s="7">
        <v>1.3776981830596899</v>
      </c>
      <c r="J1994" s="8" t="s">
        <v>693</v>
      </c>
      <c r="K1994" s="9" t="s">
        <v>693</v>
      </c>
      <c r="L1994" s="8" t="s">
        <v>693</v>
      </c>
      <c r="M1994" s="8">
        <v>15.451166588753347</v>
      </c>
      <c r="N1994" s="10" t="s">
        <v>693</v>
      </c>
      <c r="O1994" s="10" t="s">
        <v>3026</v>
      </c>
      <c r="P1994" s="14" t="s">
        <v>693</v>
      </c>
      <c r="Q1994" s="45">
        <v>1</v>
      </c>
      <c r="R1994" s="7">
        <v>3.6834238722738157</v>
      </c>
      <c r="S1994" s="7"/>
      <c r="T1994" s="7"/>
      <c r="U1994" s="35">
        <v>1881.2697906570959</v>
      </c>
    </row>
    <row r="1995" spans="1:21">
      <c r="A1995" t="s">
        <v>693</v>
      </c>
      <c r="B1995" t="s">
        <v>84</v>
      </c>
      <c r="C1995" t="s">
        <v>270</v>
      </c>
      <c r="D1995">
        <v>1</v>
      </c>
      <c r="E1995" s="6">
        <v>2711.373</v>
      </c>
      <c r="F1995">
        <v>2008</v>
      </c>
      <c r="G1995" s="6">
        <v>71.611999999999995</v>
      </c>
      <c r="H1995" s="6" t="s">
        <v>693</v>
      </c>
      <c r="I1995" s="7">
        <v>6.0562276840209996</v>
      </c>
      <c r="J1995" s="8" t="s">
        <v>693</v>
      </c>
      <c r="K1995" s="9" t="s">
        <v>693</v>
      </c>
      <c r="L1995" s="8" t="s">
        <v>693</v>
      </c>
      <c r="M1995" s="8">
        <v>20.129696089714656</v>
      </c>
      <c r="N1995" s="10" t="s">
        <v>693</v>
      </c>
      <c r="O1995" s="10" t="s">
        <v>3027</v>
      </c>
      <c r="P1995" s="14" t="s">
        <v>693</v>
      </c>
      <c r="Q1995" s="45">
        <v>2</v>
      </c>
      <c r="R1995" s="7">
        <v>3.6834238722738157</v>
      </c>
      <c r="S1995" s="7"/>
      <c r="T1995" s="7"/>
      <c r="U1995" s="35">
        <v>10376.102375164925</v>
      </c>
    </row>
    <row r="1996" spans="1:21">
      <c r="A1996" t="s">
        <v>693</v>
      </c>
      <c r="B1996" t="s">
        <v>89</v>
      </c>
      <c r="C1996" t="s">
        <v>275</v>
      </c>
      <c r="D1996">
        <v>4</v>
      </c>
      <c r="E1996" s="6">
        <v>2650.93</v>
      </c>
      <c r="F1996">
        <v>2008</v>
      </c>
      <c r="G1996" s="6">
        <v>77.144999999999996</v>
      </c>
      <c r="H1996" s="6" t="s">
        <v>693</v>
      </c>
      <c r="I1996" s="7">
        <v>35.083095550537102</v>
      </c>
      <c r="J1996" s="8" t="s">
        <v>693</v>
      </c>
      <c r="K1996" s="9" t="s">
        <v>693</v>
      </c>
      <c r="L1996" s="8" t="s">
        <v>693</v>
      </c>
      <c r="M1996" s="8">
        <v>49.156563956230755</v>
      </c>
      <c r="N1996" s="10" t="s">
        <v>693</v>
      </c>
      <c r="O1996" s="10" t="s">
        <v>3028</v>
      </c>
      <c r="P1996" s="14" t="s">
        <v>693</v>
      </c>
      <c r="Q1996" s="45">
        <v>3</v>
      </c>
      <c r="R1996" s="7">
        <v>3.6834238722738157</v>
      </c>
      <c r="S1996" s="7"/>
      <c r="T1996" s="7"/>
      <c r="U1996" s="35">
        <v>73162.900443446415</v>
      </c>
    </row>
    <row r="1997" spans="1:21">
      <c r="A1997" t="s">
        <v>693</v>
      </c>
      <c r="B1997" t="s">
        <v>94</v>
      </c>
      <c r="C1997" t="s">
        <v>280</v>
      </c>
      <c r="D1997">
        <v>5</v>
      </c>
      <c r="E1997" s="6">
        <v>1995.0139999999999</v>
      </c>
      <c r="F1997">
        <v>2008</v>
      </c>
      <c r="G1997" s="6">
        <v>43.566000000000003</v>
      </c>
      <c r="H1997" s="6" t="s">
        <v>693</v>
      </c>
      <c r="I1997" s="7">
        <v>2.32469606399536</v>
      </c>
      <c r="J1997" s="8" t="s">
        <v>693</v>
      </c>
      <c r="K1997" s="9" t="s">
        <v>693</v>
      </c>
      <c r="L1997" s="8" t="s">
        <v>693</v>
      </c>
      <c r="M1997" s="8">
        <v>16.398164469689018</v>
      </c>
      <c r="N1997" s="10" t="s">
        <v>693</v>
      </c>
      <c r="O1997" s="10" t="s">
        <v>3029</v>
      </c>
      <c r="P1997" s="14" t="s">
        <v>693</v>
      </c>
      <c r="Q1997" s="45">
        <v>1</v>
      </c>
      <c r="R1997" s="7">
        <v>3.6834238722738157</v>
      </c>
      <c r="S1997" s="7"/>
      <c r="T1997" s="7"/>
      <c r="U1997" s="35">
        <v>2258.3768163635832</v>
      </c>
    </row>
    <row r="1998" spans="1:21">
      <c r="A1998" t="s">
        <v>693</v>
      </c>
      <c r="B1998" t="s">
        <v>96</v>
      </c>
      <c r="C1998" t="s">
        <v>282</v>
      </c>
      <c r="D1998">
        <v>4</v>
      </c>
      <c r="E1998" s="6">
        <v>6228.37</v>
      </c>
      <c r="F1998">
        <v>2008</v>
      </c>
      <c r="G1998" s="6">
        <v>72.269000000000005</v>
      </c>
      <c r="H1998" s="6" t="s">
        <v>693</v>
      </c>
      <c r="I1998" s="7">
        <v>5.8453412055969203</v>
      </c>
      <c r="J1998" s="8" t="s">
        <v>693</v>
      </c>
      <c r="K1998" s="9" t="s">
        <v>693</v>
      </c>
      <c r="L1998" s="8" t="s">
        <v>693</v>
      </c>
      <c r="M1998" s="8">
        <v>19.918809611290577</v>
      </c>
      <c r="N1998" s="10" t="s">
        <v>693</v>
      </c>
      <c r="O1998" s="10" t="s">
        <v>3030</v>
      </c>
      <c r="P1998" s="14" t="s">
        <v>693</v>
      </c>
      <c r="Q1998" s="45">
        <v>2</v>
      </c>
      <c r="R1998" s="7">
        <v>3.6834238722738157</v>
      </c>
      <c r="S1998" s="7"/>
      <c r="T1998" s="7"/>
      <c r="U1998" s="35">
        <v>32590.659174656492</v>
      </c>
    </row>
    <row r="1999" spans="1:21">
      <c r="A1999" t="s">
        <v>693</v>
      </c>
      <c r="B1999" t="s">
        <v>98</v>
      </c>
      <c r="C1999" t="s">
        <v>284</v>
      </c>
      <c r="D1999">
        <v>3</v>
      </c>
      <c r="E1999" s="6">
        <v>488.63499999999999</v>
      </c>
      <c r="F1999">
        <v>2008</v>
      </c>
      <c r="G1999" s="6">
        <v>80.471999999999994</v>
      </c>
      <c r="H1999" s="6" t="s">
        <v>693</v>
      </c>
      <c r="I1999" s="7">
        <v>42.288219451904297</v>
      </c>
      <c r="J1999" s="8" t="s">
        <v>693</v>
      </c>
      <c r="K1999" s="9" t="s">
        <v>693</v>
      </c>
      <c r="L1999" s="8" t="s">
        <v>693</v>
      </c>
      <c r="M1999" s="8">
        <v>56.361687857597957</v>
      </c>
      <c r="N1999" s="10" t="s">
        <v>693</v>
      </c>
      <c r="O1999" s="10" t="s">
        <v>3031</v>
      </c>
      <c r="P1999" s="14" t="s">
        <v>693</v>
      </c>
      <c r="Q1999" s="45">
        <v>3</v>
      </c>
      <c r="R1999" s="7">
        <v>3.6834238722738157</v>
      </c>
      <c r="S1999" s="7"/>
      <c r="T1999" s="7"/>
      <c r="U1999" s="35">
        <v>118154.66718446401</v>
      </c>
    </row>
    <row r="2000" spans="1:21">
      <c r="A2000" t="s">
        <v>693</v>
      </c>
      <c r="B2000" t="s">
        <v>103</v>
      </c>
      <c r="C2000" t="s">
        <v>289</v>
      </c>
      <c r="D2000">
        <v>3</v>
      </c>
      <c r="E2000" s="6">
        <v>413.40100000000001</v>
      </c>
      <c r="F2000">
        <v>2008</v>
      </c>
      <c r="G2000" s="6">
        <v>80.093999999999994</v>
      </c>
      <c r="H2000" s="6" t="s">
        <v>693</v>
      </c>
      <c r="I2000" s="7">
        <v>14.094750404357899</v>
      </c>
      <c r="J2000" s="8" t="s">
        <v>693</v>
      </c>
      <c r="K2000" s="9" t="s">
        <v>693</v>
      </c>
      <c r="L2000" s="8" t="s">
        <v>693</v>
      </c>
      <c r="M2000" s="8">
        <v>28.168218810051556</v>
      </c>
      <c r="N2000" s="10" t="s">
        <v>693</v>
      </c>
      <c r="O2000" s="10" t="s">
        <v>3032</v>
      </c>
      <c r="P2000" s="14" t="s">
        <v>693</v>
      </c>
      <c r="Q2000" s="45">
        <v>3</v>
      </c>
      <c r="R2000" s="7">
        <v>3.6834238722738157</v>
      </c>
      <c r="S2000" s="7"/>
      <c r="T2000" s="7"/>
      <c r="U2000" s="35">
        <v>31934.727748734043</v>
      </c>
    </row>
    <row r="2001" spans="1:21">
      <c r="A2001" t="s">
        <v>693</v>
      </c>
      <c r="B2001" t="s">
        <v>105</v>
      </c>
      <c r="C2001" t="s">
        <v>291</v>
      </c>
      <c r="D2001">
        <v>5</v>
      </c>
      <c r="E2001" s="6">
        <v>1275.684</v>
      </c>
      <c r="F2001">
        <v>2008</v>
      </c>
      <c r="G2001" s="6">
        <v>73.337999999999994</v>
      </c>
      <c r="H2001" s="6" t="s">
        <v>693</v>
      </c>
      <c r="I2001" s="7">
        <v>6.0656170845031703</v>
      </c>
      <c r="J2001" s="8" t="s">
        <v>693</v>
      </c>
      <c r="K2001" s="9" t="s">
        <v>693</v>
      </c>
      <c r="L2001" s="8" t="s">
        <v>693</v>
      </c>
      <c r="M2001" s="8">
        <v>20.139085490196827</v>
      </c>
      <c r="N2001" s="10" t="s">
        <v>693</v>
      </c>
      <c r="O2001" s="10" t="s">
        <v>3033</v>
      </c>
      <c r="P2001" s="14" t="s">
        <v>693</v>
      </c>
      <c r="Q2001" s="45">
        <v>2</v>
      </c>
      <c r="R2001" s="7">
        <v>3.6834238722738157</v>
      </c>
      <c r="S2001" s="7"/>
      <c r="T2001" s="7"/>
      <c r="U2001" s="35">
        <v>16134.474565539658</v>
      </c>
    </row>
    <row r="2002" spans="1:21">
      <c r="A2002" t="s">
        <v>693</v>
      </c>
      <c r="B2002" t="s">
        <v>110</v>
      </c>
      <c r="C2002" t="s">
        <v>296</v>
      </c>
      <c r="D2002">
        <v>4</v>
      </c>
      <c r="E2002" s="6">
        <v>31634.991999999998</v>
      </c>
      <c r="F2002">
        <v>2008</v>
      </c>
      <c r="G2002" s="6">
        <v>70.048000000000002</v>
      </c>
      <c r="H2002" s="6" t="s">
        <v>693</v>
      </c>
      <c r="I2002" s="7">
        <v>2.97848296165466</v>
      </c>
      <c r="J2002" s="8" t="s">
        <v>693</v>
      </c>
      <c r="K2002" s="9" t="s">
        <v>693</v>
      </c>
      <c r="L2002" s="8" t="s">
        <v>693</v>
      </c>
      <c r="M2002" s="8">
        <v>17.051951367348316</v>
      </c>
      <c r="N2002" s="10" t="s">
        <v>693</v>
      </c>
      <c r="O2002" s="10" t="s">
        <v>3034</v>
      </c>
      <c r="P2002" s="14" t="s">
        <v>693</v>
      </c>
      <c r="Q2002" s="45">
        <v>1</v>
      </c>
      <c r="R2002" s="7">
        <v>3.6834238722738157</v>
      </c>
      <c r="S2002" s="7"/>
      <c r="T2002" s="7"/>
      <c r="U2002" s="35">
        <v>6479.97705078125</v>
      </c>
    </row>
    <row r="2003" spans="1:21">
      <c r="A2003" t="s">
        <v>693</v>
      </c>
      <c r="B2003" t="s">
        <v>112</v>
      </c>
      <c r="C2003" t="s">
        <v>298</v>
      </c>
      <c r="D2003">
        <v>8</v>
      </c>
      <c r="E2003" s="6">
        <v>48729.485999999997</v>
      </c>
      <c r="F2003">
        <v>2008</v>
      </c>
      <c r="G2003" s="6">
        <v>56.506</v>
      </c>
      <c r="H2003" s="6" t="s">
        <v>693</v>
      </c>
      <c r="I2003" s="7">
        <v>1.65501272678375</v>
      </c>
      <c r="J2003" s="8" t="s">
        <v>693</v>
      </c>
      <c r="K2003" s="9" t="s">
        <v>693</v>
      </c>
      <c r="L2003" s="8" t="s">
        <v>693</v>
      </c>
      <c r="M2003" s="8">
        <v>15.728481132477407</v>
      </c>
      <c r="N2003" s="10" t="s">
        <v>693</v>
      </c>
      <c r="O2003" s="10" t="s">
        <v>3035</v>
      </c>
      <c r="P2003" s="14" t="s">
        <v>693</v>
      </c>
      <c r="Q2003" s="45">
        <v>1</v>
      </c>
      <c r="R2003" s="7">
        <v>3.6834238722738157</v>
      </c>
      <c r="S2003" s="7"/>
      <c r="T2003" s="7"/>
      <c r="U2003" s="35">
        <v>2360.5432402308129</v>
      </c>
    </row>
    <row r="2004" spans="1:21">
      <c r="A2004" t="s">
        <v>693</v>
      </c>
      <c r="B2004" t="s">
        <v>113</v>
      </c>
      <c r="C2004" t="s">
        <v>299</v>
      </c>
      <c r="D2004">
        <v>5</v>
      </c>
      <c r="E2004" s="6">
        <v>2038.5519999999999</v>
      </c>
      <c r="F2004">
        <v>2008</v>
      </c>
      <c r="G2004" s="6">
        <v>54.652999999999999</v>
      </c>
      <c r="H2004" s="6" t="s">
        <v>693</v>
      </c>
      <c r="I2004" s="7">
        <v>6.7379436492919904</v>
      </c>
      <c r="J2004" s="8" t="s">
        <v>693</v>
      </c>
      <c r="K2004" s="9" t="s">
        <v>693</v>
      </c>
      <c r="L2004" s="8" t="s">
        <v>693</v>
      </c>
      <c r="M2004" s="8">
        <v>20.811412054985645</v>
      </c>
      <c r="N2004" s="10" t="s">
        <v>693</v>
      </c>
      <c r="O2004" s="10" t="s">
        <v>3036</v>
      </c>
      <c r="P2004" s="14" t="s">
        <v>693</v>
      </c>
      <c r="Q2004" s="45">
        <v>2</v>
      </c>
      <c r="R2004" s="7">
        <v>3.6834238722738157</v>
      </c>
      <c r="S2004" s="7"/>
      <c r="T2004" s="7"/>
      <c r="U2004" s="35">
        <v>8826.2736007989843</v>
      </c>
    </row>
    <row r="2005" spans="1:21">
      <c r="A2005" t="s">
        <v>693</v>
      </c>
      <c r="B2005" t="s">
        <v>123</v>
      </c>
      <c r="C2005" t="s">
        <v>309</v>
      </c>
      <c r="D2005">
        <v>4</v>
      </c>
      <c r="E2005" s="6">
        <v>3808.8180000000002</v>
      </c>
      <c r="F2005">
        <v>2008</v>
      </c>
      <c r="G2005" s="6">
        <v>72.412999999999997</v>
      </c>
      <c r="H2005" s="6">
        <v>4.3856034278869629</v>
      </c>
      <c r="I2005" s="7" t="s">
        <v>693</v>
      </c>
      <c r="J2005" s="8">
        <v>8.270069902884023</v>
      </c>
      <c r="K2005" s="9">
        <v>51.818373801615365</v>
      </c>
      <c r="L2005" s="8">
        <v>29.303766064804059</v>
      </c>
      <c r="M2005" s="8" t="s">
        <v>693</v>
      </c>
      <c r="N2005" s="10" t="s">
        <v>693</v>
      </c>
      <c r="O2005" s="10" t="s">
        <v>3037</v>
      </c>
      <c r="P2005" s="14" t="s">
        <v>693</v>
      </c>
      <c r="Q2005" s="45">
        <v>3</v>
      </c>
      <c r="R2005" s="7">
        <v>3.6834238722738157</v>
      </c>
      <c r="S2005" s="7"/>
      <c r="T2005" s="7"/>
      <c r="U2005" s="35">
        <v>15287.647051649139</v>
      </c>
    </row>
    <row r="2006" spans="1:21">
      <c r="A2006" t="s">
        <v>693</v>
      </c>
      <c r="B2006" t="s">
        <v>130</v>
      </c>
      <c r="C2006" t="s">
        <v>316</v>
      </c>
      <c r="D2006">
        <v>4</v>
      </c>
      <c r="E2006" s="6">
        <v>1444.277</v>
      </c>
      <c r="F2006">
        <v>2008</v>
      </c>
      <c r="G2006" s="6">
        <v>77.427000000000007</v>
      </c>
      <c r="H2006" s="6" t="s">
        <v>693</v>
      </c>
      <c r="I2006" s="7">
        <v>47.126724243164098</v>
      </c>
      <c r="J2006" s="8" t="s">
        <v>693</v>
      </c>
      <c r="K2006" s="9" t="s">
        <v>693</v>
      </c>
      <c r="L2006" s="8" t="s">
        <v>693</v>
      </c>
      <c r="M2006" s="8">
        <v>61.200192648857751</v>
      </c>
      <c r="N2006" s="10" t="s">
        <v>693</v>
      </c>
      <c r="O2006" s="10" t="s">
        <v>3038</v>
      </c>
      <c r="P2006" s="14" t="s">
        <v>693</v>
      </c>
      <c r="Q2006" s="45">
        <v>3</v>
      </c>
      <c r="R2006" s="7">
        <v>3.6834238722738157</v>
      </c>
      <c r="S2006" s="7"/>
      <c r="T2006" s="7"/>
      <c r="U2006" s="35">
        <v>92067.812027456734</v>
      </c>
    </row>
    <row r="2007" spans="1:21">
      <c r="A2007" t="s">
        <v>693</v>
      </c>
      <c r="B2007" t="s">
        <v>139</v>
      </c>
      <c r="C2007" t="s">
        <v>325</v>
      </c>
      <c r="D2007">
        <v>7</v>
      </c>
      <c r="E2007" s="6">
        <v>5381.6360000000004</v>
      </c>
      <c r="F2007">
        <v>2008</v>
      </c>
      <c r="G2007" s="6">
        <v>74.864000000000004</v>
      </c>
      <c r="H2007" s="6" t="s">
        <v>693</v>
      </c>
      <c r="I2007" s="7">
        <v>11.8817291259766</v>
      </c>
      <c r="J2007" s="8" t="s">
        <v>693</v>
      </c>
      <c r="K2007" s="9" t="s">
        <v>693</v>
      </c>
      <c r="L2007" s="8" t="s">
        <v>693</v>
      </c>
      <c r="M2007" s="8">
        <v>25.955197531670258</v>
      </c>
      <c r="N2007" s="10" t="s">
        <v>693</v>
      </c>
      <c r="O2007" s="10" t="s">
        <v>3039</v>
      </c>
      <c r="P2007" s="14" t="s">
        <v>693</v>
      </c>
      <c r="Q2007" s="45">
        <v>3</v>
      </c>
      <c r="R2007" s="7">
        <v>3.6834238722738157</v>
      </c>
      <c r="S2007" s="7"/>
      <c r="T2007" s="7"/>
      <c r="U2007" s="35">
        <v>25460.740554757765</v>
      </c>
    </row>
    <row r="2008" spans="1:21">
      <c r="A2008" t="s">
        <v>693</v>
      </c>
      <c r="B2008" t="s">
        <v>140</v>
      </c>
      <c r="C2008" t="s">
        <v>326</v>
      </c>
      <c r="D2008">
        <v>7</v>
      </c>
      <c r="E2008" s="6">
        <v>2034.0329999999999</v>
      </c>
      <c r="F2008">
        <v>2008</v>
      </c>
      <c r="G2008" s="6">
        <v>79.135000000000005</v>
      </c>
      <c r="H2008" s="6" t="s">
        <v>693</v>
      </c>
      <c r="I2008" s="7">
        <v>13.1991024017334</v>
      </c>
      <c r="J2008" s="8" t="s">
        <v>693</v>
      </c>
      <c r="K2008" s="9" t="s">
        <v>693</v>
      </c>
      <c r="L2008" s="8" t="s">
        <v>693</v>
      </c>
      <c r="M2008" s="8">
        <v>27.272570807427059</v>
      </c>
      <c r="N2008" s="10" t="s">
        <v>693</v>
      </c>
      <c r="O2008" s="10" t="s">
        <v>3040</v>
      </c>
      <c r="P2008" s="14" t="s">
        <v>693</v>
      </c>
      <c r="Q2008" s="45">
        <v>3</v>
      </c>
      <c r="R2008" s="7">
        <v>3.6834238722738157</v>
      </c>
      <c r="S2008" s="7"/>
      <c r="T2008" s="7"/>
      <c r="U2008" s="35">
        <v>36075.466968820612</v>
      </c>
    </row>
    <row r="2009" spans="1:21">
      <c r="A2009" t="s">
        <v>693</v>
      </c>
      <c r="B2009" t="s">
        <v>145</v>
      </c>
      <c r="C2009" t="s">
        <v>331</v>
      </c>
      <c r="D2009">
        <v>5</v>
      </c>
      <c r="E2009" s="6">
        <v>32065.241000000002</v>
      </c>
      <c r="F2009">
        <v>2008</v>
      </c>
      <c r="G2009" s="6">
        <v>61.206000000000003</v>
      </c>
      <c r="H2009" s="6" t="s">
        <v>693</v>
      </c>
      <c r="I2009" s="7">
        <v>0.89294928312301602</v>
      </c>
      <c r="J2009" s="8" t="s">
        <v>693</v>
      </c>
      <c r="K2009" s="9" t="s">
        <v>693</v>
      </c>
      <c r="L2009" s="8" t="s">
        <v>693</v>
      </c>
      <c r="M2009" s="8">
        <v>14.966417688816673</v>
      </c>
      <c r="N2009" s="10" t="s">
        <v>693</v>
      </c>
      <c r="O2009" s="10" t="s">
        <v>3041</v>
      </c>
      <c r="P2009" s="14" t="s">
        <v>693</v>
      </c>
      <c r="Q2009" s="45">
        <v>1</v>
      </c>
      <c r="R2009" s="7">
        <v>3.6834238722738157</v>
      </c>
      <c r="S2009" s="7"/>
      <c r="T2009" s="7"/>
      <c r="U2009" s="35">
        <v>4993.87109375</v>
      </c>
    </row>
    <row r="2010" spans="1:21">
      <c r="A2010" t="s">
        <v>693</v>
      </c>
      <c r="B2010" t="s">
        <v>147</v>
      </c>
      <c r="C2010" t="s">
        <v>333</v>
      </c>
      <c r="D2010">
        <v>3</v>
      </c>
      <c r="E2010" s="6">
        <v>7638.2879999999996</v>
      </c>
      <c r="F2010">
        <v>2008</v>
      </c>
      <c r="G2010" s="6">
        <v>81.965999999999994</v>
      </c>
      <c r="H2010" s="6" t="s">
        <v>693</v>
      </c>
      <c r="I2010" s="7">
        <v>18.7879123687744</v>
      </c>
      <c r="J2010" s="8" t="s">
        <v>693</v>
      </c>
      <c r="K2010" s="9" t="s">
        <v>693</v>
      </c>
      <c r="L2010" s="8" t="s">
        <v>693</v>
      </c>
      <c r="M2010" s="8">
        <v>32.86138077446806</v>
      </c>
      <c r="N2010" s="10" t="s">
        <v>693</v>
      </c>
      <c r="O2010" s="10" t="s">
        <v>3042</v>
      </c>
      <c r="P2010" s="14" t="s">
        <v>693</v>
      </c>
      <c r="Q2010" s="45">
        <v>3</v>
      </c>
      <c r="R2010" s="7">
        <v>3.6834238722738157</v>
      </c>
      <c r="S2010" s="7"/>
      <c r="T2010" s="7"/>
      <c r="U2010" s="35">
        <v>66197.86747388111</v>
      </c>
    </row>
    <row r="2011" spans="1:21">
      <c r="A2011" t="s">
        <v>693</v>
      </c>
      <c r="B2011" t="s">
        <v>154</v>
      </c>
      <c r="C2011" t="s">
        <v>340</v>
      </c>
      <c r="D2011">
        <v>4</v>
      </c>
      <c r="E2011" s="6">
        <v>10680.38</v>
      </c>
      <c r="F2011">
        <v>2008</v>
      </c>
      <c r="G2011" s="6">
        <v>75.185000000000002</v>
      </c>
      <c r="H2011" s="6" t="s">
        <v>693</v>
      </c>
      <c r="I2011" s="7">
        <v>3.3085076808929399</v>
      </c>
      <c r="J2011" s="8" t="s">
        <v>693</v>
      </c>
      <c r="K2011" s="9" t="s">
        <v>693</v>
      </c>
      <c r="L2011" s="8" t="s">
        <v>693</v>
      </c>
      <c r="M2011" s="8">
        <v>17.381976086586597</v>
      </c>
      <c r="N2011" s="10" t="s">
        <v>693</v>
      </c>
      <c r="O2011" s="10" t="s">
        <v>3043</v>
      </c>
      <c r="P2011" s="14" t="s">
        <v>693</v>
      </c>
      <c r="Q2011" s="45">
        <v>1</v>
      </c>
      <c r="R2011" s="7">
        <v>3.6834238722738157</v>
      </c>
      <c r="S2011" s="7"/>
      <c r="T2011" s="7"/>
      <c r="U2011" s="35">
        <v>10073.6297823105</v>
      </c>
    </row>
    <row r="2012" spans="1:21">
      <c r="A2012" t="s">
        <v>693</v>
      </c>
      <c r="B2012" t="s">
        <v>156</v>
      </c>
      <c r="C2012" t="s">
        <v>342</v>
      </c>
      <c r="D2012">
        <v>7</v>
      </c>
      <c r="E2012" s="6">
        <v>5100.0829999999996</v>
      </c>
      <c r="F2012">
        <v>2008</v>
      </c>
      <c r="G2012" s="6">
        <v>67.406999999999996</v>
      </c>
      <c r="H2012" s="6" t="s">
        <v>693</v>
      </c>
      <c r="I2012" s="7">
        <v>14.3166646957397</v>
      </c>
      <c r="J2012" s="8" t="s">
        <v>693</v>
      </c>
      <c r="K2012" s="9" t="s">
        <v>693</v>
      </c>
      <c r="L2012" s="8" t="s">
        <v>693</v>
      </c>
      <c r="M2012" s="8">
        <v>28.390133101433356</v>
      </c>
      <c r="N2012" s="10" t="s">
        <v>693</v>
      </c>
      <c r="O2012" s="10" t="s">
        <v>3044</v>
      </c>
      <c r="P2012" s="14" t="s">
        <v>693</v>
      </c>
      <c r="Q2012" s="45">
        <v>3</v>
      </c>
      <c r="R2012" s="7">
        <v>3.6834238722738157</v>
      </c>
      <c r="S2012" s="7"/>
      <c r="T2012" s="7"/>
      <c r="U2012" s="35">
        <v>7418.4813593957242</v>
      </c>
    </row>
    <row r="2013" spans="1:21">
      <c r="A2013" t="s">
        <v>693</v>
      </c>
      <c r="B2013" t="s">
        <v>159</v>
      </c>
      <c r="C2013" t="s">
        <v>345</v>
      </c>
      <c r="D2013">
        <v>4</v>
      </c>
      <c r="E2013" s="6">
        <v>6988.6850000000004</v>
      </c>
      <c r="F2013">
        <v>2008</v>
      </c>
      <c r="G2013" s="6">
        <v>77.488</v>
      </c>
      <c r="H2013" s="6" t="s">
        <v>693</v>
      </c>
      <c r="I2013" s="7">
        <v>41.467247009277301</v>
      </c>
      <c r="J2013" s="8" t="s">
        <v>693</v>
      </c>
      <c r="K2013" s="9" t="s">
        <v>693</v>
      </c>
      <c r="L2013" s="8" t="s">
        <v>693</v>
      </c>
      <c r="M2013" s="8">
        <v>55.540715414970961</v>
      </c>
      <c r="N2013" s="10" t="s">
        <v>693</v>
      </c>
      <c r="O2013" s="10" t="s">
        <v>3045</v>
      </c>
      <c r="P2013" s="14" t="s">
        <v>693</v>
      </c>
      <c r="Q2013" s="45">
        <v>3</v>
      </c>
      <c r="R2013" s="7">
        <v>3.6834238722738157</v>
      </c>
      <c r="S2013" s="7"/>
      <c r="T2013" s="7"/>
      <c r="U2013" s="35">
        <v>68909.610262661969</v>
      </c>
    </row>
    <row r="2014" spans="1:21">
      <c r="A2014">
        <v>1</v>
      </c>
      <c r="B2014" t="s">
        <v>50</v>
      </c>
      <c r="C2014" t="s">
        <v>236</v>
      </c>
      <c r="D2014">
        <v>1</v>
      </c>
      <c r="E2014" s="6">
        <v>4501.9210000000003</v>
      </c>
      <c r="F2014">
        <v>2008</v>
      </c>
      <c r="G2014" s="6">
        <v>78.444999999999993</v>
      </c>
      <c r="H2014" s="6">
        <v>6.850679874420166</v>
      </c>
      <c r="I2014" s="7">
        <v>4.5250625610351598</v>
      </c>
      <c r="J2014" s="8">
        <v>10.735146349417226</v>
      </c>
      <c r="K2014" s="9">
        <v>72.867068124301554</v>
      </c>
      <c r="L2014" s="8">
        <v>50.352460387490247</v>
      </c>
      <c r="M2014" s="8">
        <v>18.598530966728816</v>
      </c>
      <c r="N2014" s="10">
        <v>2.7073353523225303</v>
      </c>
      <c r="O2014" s="10" t="s">
        <v>3046</v>
      </c>
      <c r="P2014" s="14">
        <v>60.391033397192565</v>
      </c>
      <c r="Q2014" s="45">
        <v>2</v>
      </c>
      <c r="R2014" s="7">
        <v>3.6834238722738157</v>
      </c>
      <c r="S2014" s="7"/>
      <c r="T2014" s="7"/>
      <c r="U2014" s="35">
        <v>16385.001000228185</v>
      </c>
    </row>
    <row r="2015" spans="1:21">
      <c r="A2015">
        <v>2</v>
      </c>
      <c r="B2015" t="s">
        <v>124</v>
      </c>
      <c r="C2015" t="s">
        <v>310</v>
      </c>
      <c r="D2015">
        <v>1</v>
      </c>
      <c r="E2015" s="6">
        <v>3495.2759999999998</v>
      </c>
      <c r="F2015">
        <v>2008</v>
      </c>
      <c r="G2015" s="6">
        <v>76.224999999999994</v>
      </c>
      <c r="H2015" s="6">
        <v>6.930903434753418</v>
      </c>
      <c r="I2015" s="7">
        <v>5.1606645584106499</v>
      </c>
      <c r="J2015" s="8">
        <v>10.815369909750478</v>
      </c>
      <c r="K2015" s="9">
        <v>71.334048013872419</v>
      </c>
      <c r="L2015" s="8">
        <v>48.819440277061112</v>
      </c>
      <c r="M2015" s="8">
        <v>19.234132964104305</v>
      </c>
      <c r="N2015" s="10">
        <v>2.5381669331375831</v>
      </c>
      <c r="O2015" s="10" t="s">
        <v>3047</v>
      </c>
      <c r="P2015" s="14">
        <v>56.617486967495843</v>
      </c>
      <c r="Q2015" s="45">
        <v>2</v>
      </c>
      <c r="R2015" s="7">
        <v>3.6834238722738157</v>
      </c>
      <c r="S2015" s="7"/>
      <c r="T2015" s="7"/>
      <c r="U2015" s="35">
        <v>21516.589240288227</v>
      </c>
    </row>
    <row r="2016" spans="1:21">
      <c r="A2016">
        <v>3</v>
      </c>
      <c r="B2016" t="s">
        <v>70</v>
      </c>
      <c r="C2016" t="s">
        <v>256</v>
      </c>
      <c r="D2016">
        <v>1</v>
      </c>
      <c r="E2016" s="6">
        <v>13979.450999999999</v>
      </c>
      <c r="F2016">
        <v>2008</v>
      </c>
      <c r="G2016" s="6">
        <v>70.355999999999995</v>
      </c>
      <c r="H2016" s="6">
        <v>6.414494514465332</v>
      </c>
      <c r="I2016" s="7">
        <v>1.97176885604858</v>
      </c>
      <c r="J2016" s="8">
        <v>10.298960989462392</v>
      </c>
      <c r="K2016" s="9">
        <v>62.697844760043907</v>
      </c>
      <c r="L2016" s="8">
        <v>40.1832370232326</v>
      </c>
      <c r="M2016" s="8">
        <v>16.045237261742237</v>
      </c>
      <c r="N2016" s="10">
        <v>2.5043716317641658</v>
      </c>
      <c r="O2016" s="10" t="s">
        <v>3048</v>
      </c>
      <c r="P2016" s="14">
        <v>55.863633857957936</v>
      </c>
      <c r="Q2016" s="45">
        <v>1</v>
      </c>
      <c r="R2016" s="7">
        <v>3.6834238722738157</v>
      </c>
      <c r="S2016" s="7"/>
      <c r="T2016" s="7"/>
      <c r="U2016" s="35">
        <v>7365.2804361702956</v>
      </c>
    </row>
    <row r="2017" spans="1:21">
      <c r="A2017">
        <v>4</v>
      </c>
      <c r="B2017" t="s">
        <v>46</v>
      </c>
      <c r="C2017" t="s">
        <v>232</v>
      </c>
      <c r="D2017">
        <v>1</v>
      </c>
      <c r="E2017" s="6">
        <v>43815.313000000002</v>
      </c>
      <c r="F2017">
        <v>2008</v>
      </c>
      <c r="G2017" s="6">
        <v>74.295000000000002</v>
      </c>
      <c r="H2017" s="6">
        <v>6.1683950424194336</v>
      </c>
      <c r="I2017" s="7">
        <v>3.2175526618957502</v>
      </c>
      <c r="J2017" s="8">
        <v>10.052861517416494</v>
      </c>
      <c r="K2017" s="9">
        <v>64.626010358746811</v>
      </c>
      <c r="L2017" s="8">
        <v>42.111402621935504</v>
      </c>
      <c r="M2017" s="8">
        <v>17.291021067589405</v>
      </c>
      <c r="N2017" s="10">
        <v>2.4354491534840506</v>
      </c>
      <c r="O2017" s="10" t="s">
        <v>3049</v>
      </c>
      <c r="P2017" s="14">
        <v>54.326218227470555</v>
      </c>
      <c r="Q2017" s="45">
        <v>1</v>
      </c>
      <c r="R2017" s="7">
        <v>3.6834238722738157</v>
      </c>
      <c r="S2017" s="7"/>
      <c r="T2017" s="7"/>
      <c r="U2017" s="35">
        <v>11507.525825489114</v>
      </c>
    </row>
    <row r="2018" spans="1:21">
      <c r="A2018">
        <v>5</v>
      </c>
      <c r="B2018" t="s">
        <v>35</v>
      </c>
      <c r="C2018" t="s">
        <v>221</v>
      </c>
      <c r="D2018">
        <v>1</v>
      </c>
      <c r="E2018" s="6">
        <v>192672.31700000001</v>
      </c>
      <c r="F2018">
        <v>2008</v>
      </c>
      <c r="G2018" s="6">
        <v>72.715000000000003</v>
      </c>
      <c r="H2018" s="6">
        <v>6.6914248466491699</v>
      </c>
      <c r="I2018" s="7">
        <v>4.5450577735900897</v>
      </c>
      <c r="J2018" s="8">
        <v>10.57589132164623</v>
      </c>
      <c r="K2018" s="9">
        <v>66.542489790515347</v>
      </c>
      <c r="L2018" s="8">
        <v>44.02788205370404</v>
      </c>
      <c r="M2018" s="8">
        <v>18.618526179283748</v>
      </c>
      <c r="N2018" s="10">
        <v>2.3647350832039802</v>
      </c>
      <c r="O2018" s="10" t="s">
        <v>3050</v>
      </c>
      <c r="P2018" s="14">
        <v>52.748838544428466</v>
      </c>
      <c r="Q2018" s="45">
        <v>2</v>
      </c>
      <c r="R2018" s="7">
        <v>3.6834238722738157</v>
      </c>
      <c r="S2018" s="7"/>
      <c r="T2018" s="7"/>
      <c r="U2018" s="35">
        <v>14067.945812576261</v>
      </c>
    </row>
    <row r="2019" spans="1:21">
      <c r="A2019">
        <v>6</v>
      </c>
      <c r="B2019" t="s">
        <v>106</v>
      </c>
      <c r="C2019" t="s">
        <v>292</v>
      </c>
      <c r="D2019">
        <v>1</v>
      </c>
      <c r="E2019" s="6">
        <v>109684.489</v>
      </c>
      <c r="F2019">
        <v>2008</v>
      </c>
      <c r="G2019" s="6">
        <v>74.152000000000001</v>
      </c>
      <c r="H2019" s="6">
        <v>6.8290362358093262</v>
      </c>
      <c r="I2019" s="7">
        <v>5.9076886177062997</v>
      </c>
      <c r="J2019" s="8">
        <v>10.713502710806386</v>
      </c>
      <c r="K2019" s="9">
        <v>68.740456485619077</v>
      </c>
      <c r="L2019" s="8">
        <v>46.225848748807771</v>
      </c>
      <c r="M2019" s="8">
        <v>19.981157023399955</v>
      </c>
      <c r="N2019" s="10">
        <v>2.3134720724466868</v>
      </c>
      <c r="O2019" s="10" t="s">
        <v>3051</v>
      </c>
      <c r="P2019" s="14">
        <v>51.605342895827512</v>
      </c>
      <c r="Q2019" s="45">
        <v>2</v>
      </c>
      <c r="R2019" s="7">
        <v>3.6834238722738157</v>
      </c>
      <c r="S2019" s="7"/>
      <c r="T2019" s="7"/>
      <c r="U2019" s="35">
        <v>18586.471291344133</v>
      </c>
    </row>
    <row r="2020" spans="1:21">
      <c r="A2020">
        <v>7</v>
      </c>
      <c r="B2020" t="s">
        <v>107</v>
      </c>
      <c r="C2020" t="s">
        <v>293</v>
      </c>
      <c r="D2020">
        <v>7</v>
      </c>
      <c r="E2020" s="6">
        <v>3812.422</v>
      </c>
      <c r="F2020">
        <v>2008</v>
      </c>
      <c r="G2020" s="6">
        <v>69.394000000000005</v>
      </c>
      <c r="H2020" s="6">
        <v>5.5027561187744141</v>
      </c>
      <c r="I2020" s="7">
        <v>0.59619486331939697</v>
      </c>
      <c r="J2020" s="8">
        <v>9.3872225937714742</v>
      </c>
      <c r="K2020" s="9">
        <v>56.365984485390641</v>
      </c>
      <c r="L2020" s="8">
        <v>33.851376748579334</v>
      </c>
      <c r="M2020" s="8">
        <v>14.669663269013054</v>
      </c>
      <c r="N2020" s="10">
        <v>2.3075769448699002</v>
      </c>
      <c r="O2020" s="10" t="s">
        <v>3052</v>
      </c>
      <c r="P2020" s="14">
        <v>51.473843543128183</v>
      </c>
      <c r="Q2020" s="45">
        <v>1</v>
      </c>
      <c r="R2020" s="7">
        <v>3.6834238722738157</v>
      </c>
      <c r="S2020" s="7"/>
      <c r="T2020" s="7"/>
      <c r="U2020" s="35">
        <v>8357.3364790564174</v>
      </c>
    </row>
    <row r="2021" spans="1:21">
      <c r="A2021">
        <v>8</v>
      </c>
      <c r="B2021" t="s">
        <v>146</v>
      </c>
      <c r="C2021" t="s">
        <v>332</v>
      </c>
      <c r="D2021">
        <v>3</v>
      </c>
      <c r="E2021" s="6">
        <v>9229.2710000000006</v>
      </c>
      <c r="F2021">
        <v>2008</v>
      </c>
      <c r="G2021" s="6">
        <v>81.137</v>
      </c>
      <c r="H2021" s="6">
        <v>7.5159974098205566</v>
      </c>
      <c r="I2021" s="7">
        <v>11.7563018798828</v>
      </c>
      <c r="J2021" s="8">
        <v>11.400463884817617</v>
      </c>
      <c r="K2021" s="9">
        <v>80.038608161861845</v>
      </c>
      <c r="L2021" s="8">
        <v>57.524000425050538</v>
      </c>
      <c r="M2021" s="8">
        <v>25.829770285576458</v>
      </c>
      <c r="N2021" s="10">
        <v>2.2270426639129801</v>
      </c>
      <c r="O2021" s="10" t="s">
        <v>3053</v>
      </c>
      <c r="P2021" s="14">
        <v>49.677409848013177</v>
      </c>
      <c r="Q2021" s="45">
        <v>3</v>
      </c>
      <c r="R2021" s="7">
        <v>3.6834238722738157</v>
      </c>
      <c r="S2021" s="7"/>
      <c r="T2021" s="7"/>
      <c r="U2021" s="35">
        <v>47963.493752040675</v>
      </c>
    </row>
    <row r="2022" spans="1:21">
      <c r="A2022">
        <v>9</v>
      </c>
      <c r="B2022" t="s">
        <v>166</v>
      </c>
      <c r="C2022" t="s">
        <v>352</v>
      </c>
      <c r="D2022">
        <v>8</v>
      </c>
      <c r="E2022" s="6">
        <v>85597.240999999995</v>
      </c>
      <c r="F2022">
        <v>2008</v>
      </c>
      <c r="G2022" s="6">
        <v>73.411000000000001</v>
      </c>
      <c r="H2022" s="6">
        <v>5.4804253578186035</v>
      </c>
      <c r="I2022" s="7">
        <v>2.5412302017211901</v>
      </c>
      <c r="J2022" s="8">
        <v>9.3648918328156636</v>
      </c>
      <c r="K2022" s="9">
        <v>59.48698588021152</v>
      </c>
      <c r="L2022" s="8">
        <v>36.972378143400213</v>
      </c>
      <c r="M2022" s="8">
        <v>16.614698607414848</v>
      </c>
      <c r="N2022" s="10">
        <v>2.2252813016361364</v>
      </c>
      <c r="O2022" s="10" t="s">
        <v>3054</v>
      </c>
      <c r="P2022" s="14">
        <v>49.638120113184364</v>
      </c>
      <c r="Q2022" s="45">
        <v>1</v>
      </c>
      <c r="R2022" s="7">
        <v>3.6834238722738157</v>
      </c>
      <c r="S2022" s="7"/>
      <c r="T2022" s="7"/>
      <c r="U2022" s="35">
        <v>5757.9239156681015</v>
      </c>
    </row>
    <row r="2023" spans="1:21">
      <c r="A2023">
        <v>10</v>
      </c>
      <c r="B2023" t="s">
        <v>143</v>
      </c>
      <c r="C2023" t="s">
        <v>329</v>
      </c>
      <c r="D2023">
        <v>3</v>
      </c>
      <c r="E2023" s="6">
        <v>45966.538</v>
      </c>
      <c r="F2023">
        <v>2008</v>
      </c>
      <c r="G2023" s="6">
        <v>81.290000000000006</v>
      </c>
      <c r="H2023" s="6">
        <v>7.2944726943969727</v>
      </c>
      <c r="I2023" s="7">
        <v>11.410152435302701</v>
      </c>
      <c r="J2023" s="8">
        <v>11.178939169394033</v>
      </c>
      <c r="K2023" s="9">
        <v>78.631357843204938</v>
      </c>
      <c r="L2023" s="8">
        <v>56.116750106393631</v>
      </c>
      <c r="M2023" s="8">
        <v>25.483620840996359</v>
      </c>
      <c r="N2023" s="10">
        <v>2.2020713012695876</v>
      </c>
      <c r="O2023" s="10" t="s">
        <v>3055</v>
      </c>
      <c r="P2023" s="14">
        <v>49.120387462856193</v>
      </c>
      <c r="Q2023" s="45">
        <v>3</v>
      </c>
      <c r="R2023" s="7">
        <v>3.6834238722738157</v>
      </c>
      <c r="S2023" s="7"/>
      <c r="T2023" s="7"/>
      <c r="U2023" s="35">
        <v>39239.388210021985</v>
      </c>
    </row>
    <row r="2024" spans="1:21">
      <c r="A2024">
        <v>11</v>
      </c>
      <c r="B2024" t="s">
        <v>19</v>
      </c>
      <c r="C2024" t="s">
        <v>205</v>
      </c>
      <c r="D2024">
        <v>7</v>
      </c>
      <c r="E2024" s="6">
        <v>2951.6889999999999</v>
      </c>
      <c r="F2024">
        <v>2008</v>
      </c>
      <c r="G2024" s="6">
        <v>77.653000000000006</v>
      </c>
      <c r="H2024" s="6">
        <v>5.0598607063293457</v>
      </c>
      <c r="I2024" s="7">
        <v>3.2673141956329399</v>
      </c>
      <c r="J2024" s="8">
        <v>8.9443271813264058</v>
      </c>
      <c r="K2024" s="9">
        <v>60.098547349146919</v>
      </c>
      <c r="L2024" s="8">
        <v>37.583939612335612</v>
      </c>
      <c r="M2024" s="8">
        <v>17.340782601326595</v>
      </c>
      <c r="N2024" s="10">
        <v>2.1673727464561137</v>
      </c>
      <c r="O2024" s="10" t="s">
        <v>3056</v>
      </c>
      <c r="P2024" s="14">
        <v>48.346385978046712</v>
      </c>
      <c r="Q2024" s="45">
        <v>1</v>
      </c>
      <c r="R2024" s="7">
        <v>3.6834238722738157</v>
      </c>
      <c r="S2024" s="7"/>
      <c r="T2024" s="7"/>
      <c r="U2024" s="35">
        <v>9912.1484702204889</v>
      </c>
    </row>
    <row r="2025" spans="1:21">
      <c r="A2025">
        <v>12</v>
      </c>
      <c r="B2025" t="s">
        <v>44</v>
      </c>
      <c r="C2025" t="s">
        <v>230</v>
      </c>
      <c r="D2025">
        <v>1</v>
      </c>
      <c r="E2025" s="6">
        <v>16661.462</v>
      </c>
      <c r="F2025">
        <v>2008</v>
      </c>
      <c r="G2025" s="6">
        <v>78.483999999999995</v>
      </c>
      <c r="H2025" s="6">
        <v>5.7894387245178223</v>
      </c>
      <c r="I2025" s="7">
        <v>6.1399407386779803</v>
      </c>
      <c r="J2025" s="8">
        <v>9.6739051995148824</v>
      </c>
      <c r="K2025" s="9">
        <v>65.696315765861698</v>
      </c>
      <c r="L2025" s="8">
        <v>43.181708029050391</v>
      </c>
      <c r="M2025" s="8">
        <v>20.213409144371639</v>
      </c>
      <c r="N2025" s="10">
        <v>2.1362902081796631</v>
      </c>
      <c r="O2025" s="10" t="s">
        <v>3057</v>
      </c>
      <c r="P2025" s="14">
        <v>47.653044975605944</v>
      </c>
      <c r="Q2025" s="45">
        <v>2</v>
      </c>
      <c r="R2025" s="7">
        <v>3.6834238722738157</v>
      </c>
      <c r="S2025" s="7"/>
      <c r="T2025" s="7"/>
      <c r="U2025" s="35">
        <v>20695.562560621725</v>
      </c>
    </row>
    <row r="2026" spans="1:21">
      <c r="A2026">
        <v>13</v>
      </c>
      <c r="B2026" t="s">
        <v>64</v>
      </c>
      <c r="C2026" t="s">
        <v>250</v>
      </c>
      <c r="D2026">
        <v>3</v>
      </c>
      <c r="E2026" s="6">
        <v>61721.008999999998</v>
      </c>
      <c r="F2026">
        <v>2008</v>
      </c>
      <c r="G2026" s="6">
        <v>81.049000000000007</v>
      </c>
      <c r="H2026" s="6">
        <v>7.0080647468566895</v>
      </c>
      <c r="I2026" s="7">
        <v>11.2418775558472</v>
      </c>
      <c r="J2026" s="8">
        <v>10.89253122185375</v>
      </c>
      <c r="K2026" s="9">
        <v>76.389652270023888</v>
      </c>
      <c r="L2026" s="8">
        <v>53.875044533212581</v>
      </c>
      <c r="M2026" s="8">
        <v>25.315345961540856</v>
      </c>
      <c r="N2026" s="10">
        <v>2.1281575458245641</v>
      </c>
      <c r="O2026" s="10" t="s">
        <v>3058</v>
      </c>
      <c r="P2026" s="14">
        <v>47.471634171261535</v>
      </c>
      <c r="Q2026" s="45">
        <v>3</v>
      </c>
      <c r="R2026" s="7">
        <v>3.6834238722738157</v>
      </c>
      <c r="S2026" s="7"/>
      <c r="T2026" s="7"/>
      <c r="U2026" s="35">
        <v>42993.059516528803</v>
      </c>
    </row>
    <row r="2027" spans="1:21">
      <c r="A2027">
        <v>14</v>
      </c>
      <c r="B2027" t="s">
        <v>151</v>
      </c>
      <c r="C2027" t="s">
        <v>337</v>
      </c>
      <c r="D2027">
        <v>8</v>
      </c>
      <c r="E2027" s="6">
        <v>67328.239000000001</v>
      </c>
      <c r="F2027">
        <v>2008</v>
      </c>
      <c r="G2027" s="6">
        <v>75.492000000000004</v>
      </c>
      <c r="H2027" s="6">
        <v>5.6364712715148926</v>
      </c>
      <c r="I2027" s="7">
        <v>4.6263070106506303</v>
      </c>
      <c r="J2027" s="8">
        <v>9.5209377465119527</v>
      </c>
      <c r="K2027" s="9">
        <v>62.192600348504172</v>
      </c>
      <c r="L2027" s="8">
        <v>39.677992611692865</v>
      </c>
      <c r="M2027" s="8">
        <v>18.699775416344288</v>
      </c>
      <c r="N2027" s="10">
        <v>2.1218432696797445</v>
      </c>
      <c r="O2027" s="10" t="s">
        <v>3059</v>
      </c>
      <c r="P2027" s="14">
        <v>47.330785103112753</v>
      </c>
      <c r="Q2027" s="45">
        <v>2</v>
      </c>
      <c r="R2027" s="7">
        <v>3.6834238722738157</v>
      </c>
      <c r="S2027" s="7"/>
      <c r="T2027" s="7"/>
      <c r="U2027" s="35">
        <v>13459.246519699713</v>
      </c>
    </row>
    <row r="2028" spans="1:21">
      <c r="A2028">
        <v>15</v>
      </c>
      <c r="B2028" t="s">
        <v>73</v>
      </c>
      <c r="C2028" t="s">
        <v>259</v>
      </c>
      <c r="D2028">
        <v>1</v>
      </c>
      <c r="E2028" s="6">
        <v>8101.777</v>
      </c>
      <c r="F2028">
        <v>2008</v>
      </c>
      <c r="G2028" s="6">
        <v>70.441000000000003</v>
      </c>
      <c r="H2028" s="6">
        <v>5.4203310012817383</v>
      </c>
      <c r="I2028" s="7">
        <v>2.1634991168975799</v>
      </c>
      <c r="J2028" s="8">
        <v>9.3047974762787984</v>
      </c>
      <c r="K2028" s="9">
        <v>56.714028418403714</v>
      </c>
      <c r="L2028" s="8">
        <v>34.199420681592407</v>
      </c>
      <c r="M2028" s="8">
        <v>16.236967522591236</v>
      </c>
      <c r="N2028" s="10">
        <v>2.1062689590287835</v>
      </c>
      <c r="O2028" s="10" t="s">
        <v>3060</v>
      </c>
      <c r="P2028" s="14">
        <v>46.983377563129359</v>
      </c>
      <c r="Q2028" s="45">
        <v>1</v>
      </c>
      <c r="R2028" s="7">
        <v>3.6834238722738157</v>
      </c>
      <c r="S2028" s="7"/>
      <c r="T2028" s="7"/>
      <c r="U2028" s="35">
        <v>4936.8690763308487</v>
      </c>
    </row>
    <row r="2029" spans="1:21">
      <c r="A2029">
        <v>16</v>
      </c>
      <c r="B2029" t="s">
        <v>57</v>
      </c>
      <c r="C2029" t="s">
        <v>243</v>
      </c>
      <c r="D2029">
        <v>1</v>
      </c>
      <c r="E2029" s="6">
        <v>14496.797</v>
      </c>
      <c r="F2029">
        <v>2008</v>
      </c>
      <c r="G2029" s="6">
        <v>74.983000000000004</v>
      </c>
      <c r="H2029" s="6">
        <v>5.2965130805969238</v>
      </c>
      <c r="I2029" s="7">
        <v>3.75387835502625</v>
      </c>
      <c r="J2029" s="8">
        <v>9.1809795555939839</v>
      </c>
      <c r="K2029" s="9">
        <v>59.567571021745806</v>
      </c>
      <c r="L2029" s="8">
        <v>37.052963284934499</v>
      </c>
      <c r="M2029" s="8">
        <v>17.827346760719905</v>
      </c>
      <c r="N2029" s="10">
        <v>2.0784339802362282</v>
      </c>
      <c r="O2029" s="10" t="s">
        <v>3061</v>
      </c>
      <c r="P2029" s="14">
        <v>46.362478075214312</v>
      </c>
      <c r="Q2029" s="45">
        <v>2</v>
      </c>
      <c r="R2029" s="7">
        <v>3.6834238722738157</v>
      </c>
      <c r="S2029" s="7"/>
      <c r="T2029" s="7"/>
      <c r="U2029" s="35">
        <v>10284.954265884297</v>
      </c>
    </row>
    <row r="2030" spans="1:21">
      <c r="A2030">
        <v>17</v>
      </c>
      <c r="B2030" t="s">
        <v>121</v>
      </c>
      <c r="C2030" t="s">
        <v>307</v>
      </c>
      <c r="D2030">
        <v>3</v>
      </c>
      <c r="E2030" s="6">
        <v>4768.6540000000005</v>
      </c>
      <c r="F2030">
        <v>2008</v>
      </c>
      <c r="G2030" s="6">
        <v>80.677999999999997</v>
      </c>
      <c r="H2030" s="6">
        <v>7.6322875022888184</v>
      </c>
      <c r="I2030" s="7">
        <v>14.202467918396</v>
      </c>
      <c r="J2030" s="8">
        <v>11.516753977285878</v>
      </c>
      <c r="K2030" s="9">
        <v>80.39763467943142</v>
      </c>
      <c r="L2030" s="8">
        <v>57.883026942620113</v>
      </c>
      <c r="M2030" s="8">
        <v>28.275936324089656</v>
      </c>
      <c r="N2030" s="10">
        <v>2.0470772843446645</v>
      </c>
      <c r="O2030" s="10" t="s">
        <v>3062</v>
      </c>
      <c r="P2030" s="14">
        <v>45.663021590376367</v>
      </c>
      <c r="Q2030" s="45">
        <v>3</v>
      </c>
      <c r="R2030" s="7">
        <v>3.6834238722738157</v>
      </c>
      <c r="S2030" s="7"/>
      <c r="T2030" s="7"/>
      <c r="U2030" s="35">
        <v>63986.247923997122</v>
      </c>
    </row>
    <row r="2031" spans="1:21">
      <c r="A2031">
        <v>18</v>
      </c>
      <c r="B2031" t="s">
        <v>115</v>
      </c>
      <c r="C2031" t="s">
        <v>301</v>
      </c>
      <c r="D2031">
        <v>3</v>
      </c>
      <c r="E2031" s="6">
        <v>16460.77</v>
      </c>
      <c r="F2031">
        <v>2008</v>
      </c>
      <c r="G2031" s="6">
        <v>80.376999999999995</v>
      </c>
      <c r="H2031" s="6">
        <v>7.631011962890625</v>
      </c>
      <c r="I2031" s="7">
        <v>14.084005355835</v>
      </c>
      <c r="J2031" s="8">
        <v>11.515478437887685</v>
      </c>
      <c r="K2031" s="9">
        <v>80.088809461273186</v>
      </c>
      <c r="L2031" s="8">
        <v>57.574201724461879</v>
      </c>
      <c r="M2031" s="8">
        <v>28.157473761528657</v>
      </c>
      <c r="N2031" s="10">
        <v>2.0447218458612246</v>
      </c>
      <c r="O2031" s="10" t="s">
        <v>3063</v>
      </c>
      <c r="P2031" s="14">
        <v>45.610480125944768</v>
      </c>
      <c r="Q2031" s="45">
        <v>3</v>
      </c>
      <c r="R2031" s="7">
        <v>3.6834238722738157</v>
      </c>
      <c r="S2031" s="7"/>
      <c r="T2031" s="7"/>
      <c r="U2031" s="35">
        <v>53848.252231697123</v>
      </c>
    </row>
    <row r="2032" spans="1:21">
      <c r="A2032">
        <v>19</v>
      </c>
      <c r="B2032" t="s">
        <v>126</v>
      </c>
      <c r="C2032" t="s">
        <v>312</v>
      </c>
      <c r="D2032">
        <v>1</v>
      </c>
      <c r="E2032" s="6">
        <v>28806.185000000001</v>
      </c>
      <c r="F2032">
        <v>2008</v>
      </c>
      <c r="G2032" s="6">
        <v>73.376999999999995</v>
      </c>
      <c r="H2032" s="6">
        <v>5.1292309761047363</v>
      </c>
      <c r="I2032" s="7">
        <v>2.9332404136657702</v>
      </c>
      <c r="J2032" s="8">
        <v>9.0136974511017964</v>
      </c>
      <c r="K2032" s="9">
        <v>57.229636479924707</v>
      </c>
      <c r="L2032" s="8">
        <v>34.7150287431134</v>
      </c>
      <c r="M2032" s="8">
        <v>17.006708819359428</v>
      </c>
      <c r="N2032" s="10">
        <v>2.0412549607244332</v>
      </c>
      <c r="O2032" s="10" t="s">
        <v>3064</v>
      </c>
      <c r="P2032" s="14">
        <v>45.533146235298169</v>
      </c>
      <c r="Q2032" s="45">
        <v>1</v>
      </c>
      <c r="R2032" s="7">
        <v>3.6834238722738157</v>
      </c>
      <c r="S2032" s="7"/>
      <c r="T2032" s="7"/>
      <c r="U2032" s="35">
        <v>9262.151136145847</v>
      </c>
    </row>
    <row r="2033" spans="1:21">
      <c r="A2033">
        <v>20</v>
      </c>
      <c r="B2033" t="s">
        <v>59</v>
      </c>
      <c r="C2033" t="s">
        <v>245</v>
      </c>
      <c r="D2033">
        <v>1</v>
      </c>
      <c r="E2033" s="6">
        <v>6068.0990000000002</v>
      </c>
      <c r="F2033">
        <v>2008</v>
      </c>
      <c r="G2033" s="6">
        <v>71.424000000000007</v>
      </c>
      <c r="H2033" s="6">
        <v>5.1914939880371094</v>
      </c>
      <c r="I2033" s="7">
        <v>2.4400758743286102</v>
      </c>
      <c r="J2033" s="8">
        <v>9.0759604630341695</v>
      </c>
      <c r="K2033" s="9">
        <v>56.091211814729718</v>
      </c>
      <c r="L2033" s="8">
        <v>33.576604077918411</v>
      </c>
      <c r="M2033" s="8">
        <v>16.513544280022266</v>
      </c>
      <c r="N2033" s="10">
        <v>2.0332766551235566</v>
      </c>
      <c r="O2033" s="10" t="s">
        <v>3065</v>
      </c>
      <c r="P2033" s="14">
        <v>45.35517858175934</v>
      </c>
      <c r="Q2033" s="45">
        <v>1</v>
      </c>
      <c r="R2033" s="7">
        <v>3.6834238722738157</v>
      </c>
      <c r="S2033" s="7"/>
      <c r="T2033" s="7"/>
      <c r="U2033" s="35">
        <v>7470.7513894286631</v>
      </c>
    </row>
    <row r="2034" spans="1:21">
      <c r="A2034">
        <v>21</v>
      </c>
      <c r="B2034" t="s">
        <v>27</v>
      </c>
      <c r="C2034" t="s">
        <v>213</v>
      </c>
      <c r="D2034">
        <v>6</v>
      </c>
      <c r="E2034" s="6">
        <v>145421.318</v>
      </c>
      <c r="F2034">
        <v>2008</v>
      </c>
      <c r="G2034" s="6">
        <v>67.051000000000002</v>
      </c>
      <c r="H2034" s="6">
        <v>5.0522785186767578</v>
      </c>
      <c r="I2034" s="7">
        <v>0.72874885797500599</v>
      </c>
      <c r="J2034" s="8">
        <v>8.9367449936738179</v>
      </c>
      <c r="K2034" s="9">
        <v>51.849274493984026</v>
      </c>
      <c r="L2034" s="8">
        <v>29.33466675717272</v>
      </c>
      <c r="M2034" s="8">
        <v>14.802217263668663</v>
      </c>
      <c r="N2034" s="10">
        <v>1.9817751783155664</v>
      </c>
      <c r="O2034" s="10" t="s">
        <v>3066</v>
      </c>
      <c r="P2034" s="14">
        <v>44.206363602762401</v>
      </c>
      <c r="Q2034" s="45">
        <v>1</v>
      </c>
      <c r="R2034" s="7">
        <v>3.6834238722738157</v>
      </c>
      <c r="S2034" s="7"/>
      <c r="T2034" s="7"/>
      <c r="U2034" s="35">
        <v>3124.2267972797508</v>
      </c>
    </row>
    <row r="2035" spans="1:21">
      <c r="A2035">
        <v>22</v>
      </c>
      <c r="B2035" t="s">
        <v>83</v>
      </c>
      <c r="C2035" t="s">
        <v>269</v>
      </c>
      <c r="D2035">
        <v>3</v>
      </c>
      <c r="E2035" s="6">
        <v>59224.228000000003</v>
      </c>
      <c r="F2035">
        <v>2008</v>
      </c>
      <c r="G2035" s="6">
        <v>81.647000000000006</v>
      </c>
      <c r="H2035" s="6">
        <v>6.7797741889953613</v>
      </c>
      <c r="I2035" s="7">
        <v>12.658611297607401</v>
      </c>
      <c r="J2035" s="8">
        <v>10.664240663992421</v>
      </c>
      <c r="K2035" s="9">
        <v>75.340453163582154</v>
      </c>
      <c r="L2035" s="8">
        <v>52.825845426770847</v>
      </c>
      <c r="M2035" s="8">
        <v>26.732079703301057</v>
      </c>
      <c r="N2035" s="10">
        <v>1.9761217987183974</v>
      </c>
      <c r="O2035" s="10" t="s">
        <v>3067</v>
      </c>
      <c r="P2035" s="14">
        <v>44.080256788633612</v>
      </c>
      <c r="Q2035" s="45">
        <v>3</v>
      </c>
      <c r="R2035" s="7">
        <v>3.6834238722738157</v>
      </c>
      <c r="S2035" s="7"/>
      <c r="T2035" s="7"/>
      <c r="U2035" s="35">
        <v>44623.602015305682</v>
      </c>
    </row>
    <row r="2036" spans="1:21">
      <c r="A2036">
        <v>23</v>
      </c>
      <c r="B2036" t="s">
        <v>55</v>
      </c>
      <c r="C2036" t="s">
        <v>241</v>
      </c>
      <c r="D2036">
        <v>3</v>
      </c>
      <c r="E2036" s="6">
        <v>5502.7510000000002</v>
      </c>
      <c r="F2036">
        <v>2008</v>
      </c>
      <c r="G2036" s="6">
        <v>78.712999999999994</v>
      </c>
      <c r="H2036" s="6">
        <v>7.9708919525146484</v>
      </c>
      <c r="I2036" s="7">
        <v>15.5676774978638</v>
      </c>
      <c r="J2036" s="8">
        <v>11.855358427511709</v>
      </c>
      <c r="K2036" s="9">
        <v>80.745664436593088</v>
      </c>
      <c r="L2036" s="8">
        <v>58.231056699781782</v>
      </c>
      <c r="M2036" s="8">
        <v>29.641145903557458</v>
      </c>
      <c r="N2036" s="10">
        <v>1.9645345996152273</v>
      </c>
      <c r="O2036" s="10" t="s">
        <v>3068</v>
      </c>
      <c r="P2036" s="14">
        <v>43.821787542324998</v>
      </c>
      <c r="Q2036" s="45">
        <v>3</v>
      </c>
      <c r="R2036" s="7">
        <v>3.6834238722738157</v>
      </c>
      <c r="S2036" s="7"/>
      <c r="T2036" s="7"/>
      <c r="U2036" s="35">
        <v>52982.531737349302</v>
      </c>
    </row>
    <row r="2037" spans="1:21">
      <c r="A2037">
        <v>24</v>
      </c>
      <c r="B2037" t="s">
        <v>117</v>
      </c>
      <c r="C2037" t="s">
        <v>303</v>
      </c>
      <c r="D2037">
        <v>1</v>
      </c>
      <c r="E2037" s="6">
        <v>5687.7439999999997</v>
      </c>
      <c r="F2037">
        <v>2008</v>
      </c>
      <c r="G2037" s="6">
        <v>70.585999999999999</v>
      </c>
      <c r="H2037" s="6">
        <v>5.1038274765014648</v>
      </c>
      <c r="I2037" s="7">
        <v>2.4245898723602299</v>
      </c>
      <c r="J2037" s="8">
        <v>8.9882939514985249</v>
      </c>
      <c r="K2037" s="9">
        <v>54.897668161363356</v>
      </c>
      <c r="L2037" s="8">
        <v>32.383060424552049</v>
      </c>
      <c r="M2037" s="8">
        <v>16.498058278053886</v>
      </c>
      <c r="N2037" s="10">
        <v>1.9628407100263898</v>
      </c>
      <c r="O2037" s="10" t="s">
        <v>3069</v>
      </c>
      <c r="P2037" s="14">
        <v>43.784002883456317</v>
      </c>
      <c r="Q2037" s="45">
        <v>1</v>
      </c>
      <c r="R2037" s="7">
        <v>3.6834238722738157</v>
      </c>
      <c r="S2037" s="7"/>
      <c r="T2037" s="7"/>
      <c r="U2037" s="35">
        <v>4676.9309086787534</v>
      </c>
    </row>
    <row r="2038" spans="1:21">
      <c r="A2038">
        <v>25</v>
      </c>
      <c r="B2038" t="s">
        <v>149</v>
      </c>
      <c r="C2038" t="s">
        <v>335</v>
      </c>
      <c r="D2038">
        <v>7</v>
      </c>
      <c r="E2038" s="6">
        <v>7324.6270000000004</v>
      </c>
      <c r="F2038">
        <v>2008</v>
      </c>
      <c r="G2038" s="6">
        <v>67.688000000000002</v>
      </c>
      <c r="H2038" s="6">
        <v>5.0639867782592773</v>
      </c>
      <c r="I2038" s="7">
        <v>1.29267024993897</v>
      </c>
      <c r="J2038" s="8">
        <v>8.9484532532563374</v>
      </c>
      <c r="K2038" s="9">
        <v>52.410428998125511</v>
      </c>
      <c r="L2038" s="8">
        <v>29.895821261314204</v>
      </c>
      <c r="M2038" s="8">
        <v>15.366138655632627</v>
      </c>
      <c r="N2038" s="10">
        <v>1.9455649809821001</v>
      </c>
      <c r="O2038" s="10" t="s">
        <v>3070</v>
      </c>
      <c r="P2038" s="14">
        <v>43.398642743723514</v>
      </c>
      <c r="Q2038" s="45">
        <v>1</v>
      </c>
      <c r="R2038" s="7">
        <v>3.6834238722738157</v>
      </c>
      <c r="S2038" s="7"/>
      <c r="T2038" s="7"/>
      <c r="U2038" s="35">
        <v>2219.3050547060143</v>
      </c>
    </row>
    <row r="2039" spans="1:21">
      <c r="A2039">
        <v>26</v>
      </c>
      <c r="B2039" t="s">
        <v>21</v>
      </c>
      <c r="C2039" t="s">
        <v>207</v>
      </c>
      <c r="D2039">
        <v>1</v>
      </c>
      <c r="E2039" s="6">
        <v>40273.769</v>
      </c>
      <c r="F2039">
        <v>2008</v>
      </c>
      <c r="G2039" s="6">
        <v>75.641000000000005</v>
      </c>
      <c r="H2039" s="6">
        <v>5.9610342979431152</v>
      </c>
      <c r="I2039" s="7">
        <v>7.5086545944213903</v>
      </c>
      <c r="J2039" s="8">
        <v>9.8455007729401753</v>
      </c>
      <c r="K2039" s="9">
        <v>64.439643810138861</v>
      </c>
      <c r="L2039" s="8">
        <v>41.925036073327554</v>
      </c>
      <c r="M2039" s="8">
        <v>21.582123000115047</v>
      </c>
      <c r="N2039" s="10">
        <v>1.9425816483903862</v>
      </c>
      <c r="O2039" s="10" t="s">
        <v>3071</v>
      </c>
      <c r="P2039" s="14">
        <v>43.332095192447106</v>
      </c>
      <c r="Q2039" s="45">
        <v>3</v>
      </c>
      <c r="R2039" s="7">
        <v>3.6834238722738157</v>
      </c>
      <c r="S2039" s="7"/>
      <c r="T2039" s="7"/>
      <c r="U2039" s="35">
        <v>22992.390179142974</v>
      </c>
    </row>
    <row r="2040" spans="1:21">
      <c r="A2040">
        <v>27</v>
      </c>
      <c r="B2040" t="s">
        <v>165</v>
      </c>
      <c r="C2040" t="s">
        <v>351</v>
      </c>
      <c r="D2040">
        <v>1</v>
      </c>
      <c r="E2040" s="6">
        <v>27933.832999999999</v>
      </c>
      <c r="F2040">
        <v>2008</v>
      </c>
      <c r="G2040" s="6">
        <v>72.436000000000007</v>
      </c>
      <c r="H2040" s="6">
        <v>6.2577714920043945</v>
      </c>
      <c r="I2040" s="7">
        <v>7.1636152267456001</v>
      </c>
      <c r="J2040" s="8">
        <v>10.142237967001455</v>
      </c>
      <c r="K2040" s="9">
        <v>63.569136925099123</v>
      </c>
      <c r="L2040" s="8">
        <v>41.054529188287816</v>
      </c>
      <c r="M2040" s="8">
        <v>21.237083632439258</v>
      </c>
      <c r="N2040" s="10">
        <v>1.9331528706501759</v>
      </c>
      <c r="O2040" s="10" t="s">
        <v>3072</v>
      </c>
      <c r="P2040" s="14">
        <v>43.121772658552196</v>
      </c>
      <c r="Q2040" s="45">
        <v>2</v>
      </c>
      <c r="R2040" s="7">
        <v>3.6834238722738157</v>
      </c>
      <c r="S2040" s="7"/>
      <c r="T2040" s="7"/>
      <c r="U2040" s="35" t="s">
        <v>693</v>
      </c>
    </row>
    <row r="2041" spans="1:21">
      <c r="A2041">
        <v>28</v>
      </c>
      <c r="B2041" t="s">
        <v>82</v>
      </c>
      <c r="C2041" t="s">
        <v>268</v>
      </c>
      <c r="D2041">
        <v>4</v>
      </c>
      <c r="E2041" s="6">
        <v>7074.5219999999999</v>
      </c>
      <c r="F2041">
        <v>2008</v>
      </c>
      <c r="G2041" s="6">
        <v>81.055000000000007</v>
      </c>
      <c r="H2041" s="6">
        <v>7.2612614631652832</v>
      </c>
      <c r="I2041" s="7">
        <v>14.802222251892101</v>
      </c>
      <c r="J2041" s="8">
        <v>11.145727938162343</v>
      </c>
      <c r="K2041" s="9">
        <v>78.171115055042236</v>
      </c>
      <c r="L2041" s="8">
        <v>55.656507318230929</v>
      </c>
      <c r="M2041" s="8">
        <v>28.875690657585757</v>
      </c>
      <c r="N2041" s="10">
        <v>1.9274519864552486</v>
      </c>
      <c r="O2041" s="10" t="s">
        <v>3073</v>
      </c>
      <c r="P2041" s="14">
        <v>42.994606185616348</v>
      </c>
      <c r="Q2041" s="45">
        <v>3</v>
      </c>
      <c r="R2041" s="7">
        <v>3.6834238722738157</v>
      </c>
      <c r="S2041" s="7"/>
      <c r="T2041" s="7"/>
      <c r="U2041" s="35">
        <v>33611.069349082733</v>
      </c>
    </row>
    <row r="2042" spans="1:21">
      <c r="A2042">
        <v>29</v>
      </c>
      <c r="B2042" t="s">
        <v>129</v>
      </c>
      <c r="C2042" t="s">
        <v>315</v>
      </c>
      <c r="D2042">
        <v>3</v>
      </c>
      <c r="E2042" s="6">
        <v>10580.96</v>
      </c>
      <c r="F2042">
        <v>2008</v>
      </c>
      <c r="G2042" s="6">
        <v>79.561000000000007</v>
      </c>
      <c r="H2042" s="6">
        <v>5.7169666290283203</v>
      </c>
      <c r="I2042" s="7">
        <v>9.0204086303710902</v>
      </c>
      <c r="J2042" s="8">
        <v>9.6014331040253804</v>
      </c>
      <c r="K2042" s="9">
        <v>66.09891830073677</v>
      </c>
      <c r="L2042" s="8">
        <v>43.584310563925463</v>
      </c>
      <c r="M2042" s="8">
        <v>23.093877036064747</v>
      </c>
      <c r="N2042" s="10">
        <v>1.8872669364204919</v>
      </c>
      <c r="O2042" s="10" t="s">
        <v>3074</v>
      </c>
      <c r="P2042" s="14">
        <v>42.098220484216277</v>
      </c>
      <c r="Q2042" s="45">
        <v>3</v>
      </c>
      <c r="R2042" s="7">
        <v>3.6834238722738157</v>
      </c>
      <c r="S2042" s="7"/>
      <c r="T2042" s="7"/>
      <c r="U2042" s="35">
        <v>32307.912767932012</v>
      </c>
    </row>
    <row r="2043" spans="1:21">
      <c r="A2043">
        <v>30</v>
      </c>
      <c r="B2043" t="s">
        <v>24</v>
      </c>
      <c r="C2043" t="s">
        <v>210</v>
      </c>
      <c r="D2043">
        <v>3</v>
      </c>
      <c r="E2043" s="6">
        <v>8321.1309999999994</v>
      </c>
      <c r="F2043">
        <v>2008</v>
      </c>
      <c r="G2043" s="6">
        <v>80.364000000000004</v>
      </c>
      <c r="H2043" s="6">
        <v>7.1809539794921875</v>
      </c>
      <c r="I2043" s="7">
        <v>14.885922431945801</v>
      </c>
      <c r="J2043" s="8">
        <v>11.065420454489248</v>
      </c>
      <c r="K2043" s="9">
        <v>76.946261544891399</v>
      </c>
      <c r="L2043" s="8">
        <v>54.431653808080092</v>
      </c>
      <c r="M2043" s="8">
        <v>28.959390837639457</v>
      </c>
      <c r="N2043" s="10">
        <v>1.8795855932623249</v>
      </c>
      <c r="O2043" s="10" t="s">
        <v>3075</v>
      </c>
      <c r="P2043" s="14">
        <v>41.926877007759906</v>
      </c>
      <c r="Q2043" s="45">
        <v>3</v>
      </c>
      <c r="R2043" s="7">
        <v>3.6834238722738157</v>
      </c>
      <c r="S2043" s="7"/>
      <c r="T2043" s="7"/>
      <c r="U2043" s="35">
        <v>53166.054201528597</v>
      </c>
    </row>
    <row r="2044" spans="1:21">
      <c r="A2044">
        <v>31</v>
      </c>
      <c r="B2044" t="s">
        <v>144</v>
      </c>
      <c r="C2044" t="s">
        <v>330</v>
      </c>
      <c r="D2044">
        <v>6</v>
      </c>
      <c r="E2044" s="6">
        <v>20285.643</v>
      </c>
      <c r="F2044">
        <v>2008</v>
      </c>
      <c r="G2044" s="6">
        <v>71.728999999999999</v>
      </c>
      <c r="H2044" s="6">
        <v>4.4308462142944336</v>
      </c>
      <c r="I2044" s="7">
        <v>1.5220022201538099</v>
      </c>
      <c r="J2044" s="8">
        <v>8.3153126892914937</v>
      </c>
      <c r="K2044" s="9">
        <v>51.609710169073374</v>
      </c>
      <c r="L2044" s="8">
        <v>29.095102432262067</v>
      </c>
      <c r="M2044" s="8">
        <v>15.595470625847467</v>
      </c>
      <c r="N2044" s="10">
        <v>1.8656123390108352</v>
      </c>
      <c r="O2044" s="10" t="s">
        <v>3076</v>
      </c>
      <c r="P2044" s="14">
        <v>41.615183347997643</v>
      </c>
      <c r="Q2044" s="45">
        <v>1</v>
      </c>
      <c r="R2044" s="7">
        <v>3.6834238722738157</v>
      </c>
      <c r="S2044" s="7"/>
      <c r="T2044" s="7"/>
      <c r="U2044" s="35">
        <v>8431.3919190392589</v>
      </c>
    </row>
    <row r="2045" spans="1:21">
      <c r="A2045">
        <v>32</v>
      </c>
      <c r="B2045" t="s">
        <v>77</v>
      </c>
      <c r="C2045" t="s">
        <v>263</v>
      </c>
      <c r="D2045">
        <v>6</v>
      </c>
      <c r="E2045" s="6">
        <v>1206734.8060000001</v>
      </c>
      <c r="F2045">
        <v>2008</v>
      </c>
      <c r="G2045" s="6">
        <v>66.149000000000001</v>
      </c>
      <c r="H2045" s="6">
        <v>5.1458330154418945</v>
      </c>
      <c r="I2045" s="7">
        <v>1.6064065694809</v>
      </c>
      <c r="J2045" s="8">
        <v>9.0302994904389546</v>
      </c>
      <c r="K2045" s="9">
        <v>51.687258291331013</v>
      </c>
      <c r="L2045" s="8">
        <v>29.172650554519706</v>
      </c>
      <c r="M2045" s="8">
        <v>15.679874975174556</v>
      </c>
      <c r="N2045" s="10">
        <v>1.8605155079812707</v>
      </c>
      <c r="O2045" s="10" t="s">
        <v>3077</v>
      </c>
      <c r="P2045" s="14">
        <v>41.50149115516966</v>
      </c>
      <c r="Q2045" s="45">
        <v>1</v>
      </c>
      <c r="R2045" s="7">
        <v>3.6834238722738157</v>
      </c>
      <c r="S2045" s="7"/>
      <c r="T2045" s="7"/>
      <c r="U2045" s="35">
        <v>3701.3954786593722</v>
      </c>
    </row>
    <row r="2046" spans="1:21">
      <c r="A2046">
        <v>33</v>
      </c>
      <c r="B2046" t="s">
        <v>127</v>
      </c>
      <c r="C2046" t="s">
        <v>313</v>
      </c>
      <c r="D2046">
        <v>8</v>
      </c>
      <c r="E2046" s="6">
        <v>91252.326000000001</v>
      </c>
      <c r="F2046">
        <v>2008</v>
      </c>
      <c r="G2046" s="6">
        <v>70.563999999999993</v>
      </c>
      <c r="H2046" s="6">
        <v>4.5890650749206543</v>
      </c>
      <c r="I2046" s="7">
        <v>1.70374011993408</v>
      </c>
      <c r="J2046" s="8">
        <v>8.4735315499177144</v>
      </c>
      <c r="K2046" s="9">
        <v>51.737531159638877</v>
      </c>
      <c r="L2046" s="8">
        <v>29.22292342282757</v>
      </c>
      <c r="M2046" s="8">
        <v>15.777208525627737</v>
      </c>
      <c r="N2046" s="10">
        <v>1.8522239454057581</v>
      </c>
      <c r="O2046" s="10" t="s">
        <v>3078</v>
      </c>
      <c r="P2046" s="14">
        <v>41.316535851430451</v>
      </c>
      <c r="Q2046" s="45">
        <v>1</v>
      </c>
      <c r="R2046" s="7">
        <v>3.6834238722738157</v>
      </c>
      <c r="S2046" s="7"/>
      <c r="T2046" s="7"/>
      <c r="U2046" s="35">
        <v>5596.9130450530065</v>
      </c>
    </row>
    <row r="2047" spans="1:21">
      <c r="A2047">
        <v>34</v>
      </c>
      <c r="B2047" t="s">
        <v>160</v>
      </c>
      <c r="C2047" t="s">
        <v>346</v>
      </c>
      <c r="D2047">
        <v>3</v>
      </c>
      <c r="E2047" s="6">
        <v>61742.150999999998</v>
      </c>
      <c r="F2047">
        <v>2008</v>
      </c>
      <c r="G2047" s="6">
        <v>79.665000000000006</v>
      </c>
      <c r="H2047" s="6">
        <v>6.9864635467529297</v>
      </c>
      <c r="I2047" s="7">
        <v>14.421986579895</v>
      </c>
      <c r="J2047" s="8">
        <v>10.87093002174999</v>
      </c>
      <c r="K2047" s="9">
        <v>74.936312692438079</v>
      </c>
      <c r="L2047" s="8">
        <v>52.421704955626772</v>
      </c>
      <c r="M2047" s="8">
        <v>28.495454985588658</v>
      </c>
      <c r="N2047" s="10">
        <v>1.8396514455424073</v>
      </c>
      <c r="O2047" s="10" t="s">
        <v>3079</v>
      </c>
      <c r="P2047" s="14">
        <v>41.036088045626691</v>
      </c>
      <c r="Q2047" s="45">
        <v>3</v>
      </c>
      <c r="R2047" s="7">
        <v>3.6834238722738157</v>
      </c>
      <c r="S2047" s="7"/>
      <c r="T2047" s="7"/>
      <c r="U2047" s="35">
        <v>43633.753385942109</v>
      </c>
    </row>
    <row r="2048" spans="1:21">
      <c r="A2048">
        <v>35</v>
      </c>
      <c r="B2048" t="s">
        <v>69</v>
      </c>
      <c r="C2048" t="s">
        <v>255</v>
      </c>
      <c r="D2048">
        <v>3</v>
      </c>
      <c r="E2048" s="6">
        <v>11073.623</v>
      </c>
      <c r="F2048">
        <v>2008</v>
      </c>
      <c r="G2048" s="6">
        <v>80.049000000000007</v>
      </c>
      <c r="H2048" s="6">
        <v>6.3427679538726807</v>
      </c>
      <c r="I2048" s="7">
        <v>12.2077827453613</v>
      </c>
      <c r="J2048" s="8">
        <v>10.227234428869741</v>
      </c>
      <c r="K2048" s="9">
        <v>70.838960675811023</v>
      </c>
      <c r="L2048" s="8">
        <v>48.324352938999716</v>
      </c>
      <c r="M2048" s="8">
        <v>26.281251151054956</v>
      </c>
      <c r="N2048" s="10">
        <v>1.8387386757673418</v>
      </c>
      <c r="O2048" s="10" t="s">
        <v>3080</v>
      </c>
      <c r="P2048" s="14">
        <v>41.015727394729623</v>
      </c>
      <c r="Q2048" s="45">
        <v>3</v>
      </c>
      <c r="R2048" s="7">
        <v>3.6834238722738157</v>
      </c>
      <c r="S2048" s="7"/>
      <c r="T2048" s="7"/>
      <c r="U2048" s="35">
        <v>37394.172525422502</v>
      </c>
    </row>
    <row r="2049" spans="1:21">
      <c r="A2049">
        <v>36</v>
      </c>
      <c r="B2049" t="s">
        <v>116</v>
      </c>
      <c r="C2049" t="s">
        <v>302</v>
      </c>
      <c r="D2049">
        <v>2</v>
      </c>
      <c r="E2049" s="6">
        <v>4260.2389999999996</v>
      </c>
      <c r="F2049">
        <v>2008</v>
      </c>
      <c r="G2049" s="6">
        <v>80.290999999999997</v>
      </c>
      <c r="H2049" s="6">
        <v>7.3811707496643066</v>
      </c>
      <c r="I2049" s="7">
        <v>16.8066310882568</v>
      </c>
      <c r="J2049" s="8">
        <v>11.265637224661367</v>
      </c>
      <c r="K2049" s="9">
        <v>78.267360490874125</v>
      </c>
      <c r="L2049" s="8">
        <v>55.752752754062818</v>
      </c>
      <c r="M2049" s="8">
        <v>30.880099493950457</v>
      </c>
      <c r="N2049" s="10">
        <v>1.8054589741521079</v>
      </c>
      <c r="O2049" s="10" t="s">
        <v>3081</v>
      </c>
      <c r="P2049" s="14">
        <v>40.273375484032613</v>
      </c>
      <c r="Q2049" s="45">
        <v>3</v>
      </c>
      <c r="R2049" s="7">
        <v>3.6834238722738157</v>
      </c>
      <c r="S2049" s="7"/>
      <c r="T2049" s="7"/>
      <c r="U2049" s="35">
        <v>37847.326674638141</v>
      </c>
    </row>
    <row r="2050" spans="1:21">
      <c r="A2050">
        <v>37</v>
      </c>
      <c r="B2050" t="s">
        <v>125</v>
      </c>
      <c r="C2050" t="s">
        <v>311</v>
      </c>
      <c r="D2050">
        <v>1</v>
      </c>
      <c r="E2050" s="6">
        <v>5645.1480000000001</v>
      </c>
      <c r="F2050">
        <v>2008</v>
      </c>
      <c r="G2050" s="6">
        <v>71.384</v>
      </c>
      <c r="H2050" s="6">
        <v>5.5700616836547852</v>
      </c>
      <c r="I2050" s="7">
        <v>5.9441814422607404</v>
      </c>
      <c r="J2050" s="8">
        <v>9.4545281586518453</v>
      </c>
      <c r="K2050" s="9">
        <v>58.398110897352517</v>
      </c>
      <c r="L2050" s="8">
        <v>35.88350316054121</v>
      </c>
      <c r="M2050" s="8">
        <v>20.017649847954395</v>
      </c>
      <c r="N2050" s="10">
        <v>1.7925932081486653</v>
      </c>
      <c r="O2050" s="10" t="s">
        <v>3082</v>
      </c>
      <c r="P2050" s="14">
        <v>39.986385952525985</v>
      </c>
      <c r="Q2050" s="45">
        <v>2</v>
      </c>
      <c r="R2050" s="7">
        <v>3.6834238722738157</v>
      </c>
      <c r="S2050" s="7"/>
      <c r="T2050" s="7"/>
      <c r="U2050" s="35">
        <v>10403.840542860313</v>
      </c>
    </row>
    <row r="2051" spans="1:21">
      <c r="A2051">
        <v>38</v>
      </c>
      <c r="B2051" t="s">
        <v>101</v>
      </c>
      <c r="C2051" t="s">
        <v>287</v>
      </c>
      <c r="D2051">
        <v>8</v>
      </c>
      <c r="E2051" s="6">
        <v>27664.295999999998</v>
      </c>
      <c r="F2051">
        <v>2008</v>
      </c>
      <c r="G2051" s="6">
        <v>74.25</v>
      </c>
      <c r="H2051" s="6">
        <v>5.8067817687988281</v>
      </c>
      <c r="I2051" s="7">
        <v>8.2349100112915004</v>
      </c>
      <c r="J2051" s="8">
        <v>9.6912482437958882</v>
      </c>
      <c r="K2051" s="9">
        <v>62.26360110437124</v>
      </c>
      <c r="L2051" s="8">
        <v>39.748993367559933</v>
      </c>
      <c r="M2051" s="8">
        <v>22.308378416985157</v>
      </c>
      <c r="N2051" s="10">
        <v>1.7817966247737593</v>
      </c>
      <c r="O2051" s="10" t="s">
        <v>3083</v>
      </c>
      <c r="P2051" s="14">
        <v>39.745552534305304</v>
      </c>
      <c r="Q2051" s="45">
        <v>3</v>
      </c>
      <c r="R2051" s="7">
        <v>3.6834238722738157</v>
      </c>
      <c r="S2051" s="7"/>
      <c r="T2051" s="7"/>
      <c r="U2051" s="35">
        <v>19792.26577831254</v>
      </c>
    </row>
    <row r="2052" spans="1:21">
      <c r="A2052">
        <v>39</v>
      </c>
      <c r="B2052" t="s">
        <v>22</v>
      </c>
      <c r="C2052" t="s">
        <v>208</v>
      </c>
      <c r="D2052">
        <v>7</v>
      </c>
      <c r="E2052" s="6">
        <v>2983.4209999999998</v>
      </c>
      <c r="F2052">
        <v>2008</v>
      </c>
      <c r="G2052" s="6">
        <v>72.397999999999996</v>
      </c>
      <c r="H2052" s="6">
        <v>4.6519722938537598</v>
      </c>
      <c r="I2052" s="7">
        <v>3.51634025573731</v>
      </c>
      <c r="J2052" s="8">
        <v>8.5364387688508199</v>
      </c>
      <c r="K2052" s="9">
        <v>53.476300777510296</v>
      </c>
      <c r="L2052" s="8">
        <v>30.961693040698989</v>
      </c>
      <c r="M2052" s="8">
        <v>17.589808661430965</v>
      </c>
      <c r="N2052" s="10">
        <v>1.7602063579343219</v>
      </c>
      <c r="O2052" s="10" t="s">
        <v>3084</v>
      </c>
      <c r="P2052" s="14">
        <v>39.26395038456193</v>
      </c>
      <c r="Q2052" s="45">
        <v>1</v>
      </c>
      <c r="R2052" s="7">
        <v>3.6834238722738157</v>
      </c>
      <c r="S2052" s="7"/>
      <c r="T2052" s="7"/>
      <c r="U2052" s="35">
        <v>10201.559451038554</v>
      </c>
    </row>
    <row r="2053" spans="1:21">
      <c r="A2053">
        <v>40</v>
      </c>
      <c r="B2053" t="s">
        <v>86</v>
      </c>
      <c r="C2053" t="s">
        <v>272</v>
      </c>
      <c r="D2053">
        <v>4</v>
      </c>
      <c r="E2053" s="6">
        <v>6632.8729999999996</v>
      </c>
      <c r="F2053">
        <v>2008</v>
      </c>
      <c r="G2053" s="6">
        <v>73.590999999999994</v>
      </c>
      <c r="H2053" s="6">
        <v>4.9300580024719238</v>
      </c>
      <c r="I2053" s="7">
        <v>5.0304522514343297</v>
      </c>
      <c r="J2053" s="8">
        <v>8.8145244774689839</v>
      </c>
      <c r="K2053" s="9">
        <v>56.128269341579824</v>
      </c>
      <c r="L2053" s="8">
        <v>33.613661604768517</v>
      </c>
      <c r="M2053" s="8">
        <v>19.103920657127986</v>
      </c>
      <c r="N2053" s="10">
        <v>1.7595163949880994</v>
      </c>
      <c r="O2053" s="10" t="s">
        <v>3085</v>
      </c>
      <c r="P2053" s="14">
        <v>39.248559762453596</v>
      </c>
      <c r="Q2053" s="45">
        <v>2</v>
      </c>
      <c r="R2053" s="7">
        <v>3.6834238722738157</v>
      </c>
      <c r="S2053" s="7"/>
      <c r="T2053" s="7"/>
      <c r="U2053" s="35">
        <v>11540.403803230214</v>
      </c>
    </row>
    <row r="2054" spans="1:21">
      <c r="A2054">
        <v>41</v>
      </c>
      <c r="B2054" t="s">
        <v>56</v>
      </c>
      <c r="C2054" t="s">
        <v>242</v>
      </c>
      <c r="D2054">
        <v>1</v>
      </c>
      <c r="E2054" s="6">
        <v>9522.9480000000003</v>
      </c>
      <c r="F2054">
        <v>2008</v>
      </c>
      <c r="G2054" s="6">
        <v>71.658000000000001</v>
      </c>
      <c r="H2054" s="6">
        <v>4.8423056602478027</v>
      </c>
      <c r="I2054" s="7">
        <v>3.9423775672912602</v>
      </c>
      <c r="J2054" s="8">
        <v>8.7267721352448628</v>
      </c>
      <c r="K2054" s="9">
        <v>54.109855952767589</v>
      </c>
      <c r="L2054" s="8">
        <v>31.595248215956282</v>
      </c>
      <c r="M2054" s="8">
        <v>18.015845972984916</v>
      </c>
      <c r="N2054" s="10">
        <v>1.7537476876375344</v>
      </c>
      <c r="O2054" s="10" t="s">
        <v>3086</v>
      </c>
      <c r="P2054" s="14">
        <v>39.119880395869863</v>
      </c>
      <c r="Q2054" s="45">
        <v>2</v>
      </c>
      <c r="R2054" s="7">
        <v>3.6834238722738157</v>
      </c>
      <c r="S2054" s="7"/>
      <c r="T2054" s="7"/>
      <c r="U2054" s="35">
        <v>11899.227647672091</v>
      </c>
    </row>
    <row r="2055" spans="1:21">
      <c r="A2055">
        <v>42</v>
      </c>
      <c r="B2055" t="s">
        <v>45</v>
      </c>
      <c r="C2055" t="s">
        <v>231</v>
      </c>
      <c r="D2055">
        <v>8</v>
      </c>
      <c r="E2055" s="6">
        <v>1330167.148</v>
      </c>
      <c r="F2055">
        <v>2008</v>
      </c>
      <c r="G2055" s="6">
        <v>74.872</v>
      </c>
      <c r="H2055" s="6">
        <v>4.8462948799133301</v>
      </c>
      <c r="I2055" s="7">
        <v>5.4416990280151403</v>
      </c>
      <c r="J2055" s="8">
        <v>8.7307613549103902</v>
      </c>
      <c r="K2055" s="9">
        <v>56.5626320662765</v>
      </c>
      <c r="L2055" s="8">
        <v>34.048024329465193</v>
      </c>
      <c r="M2055" s="8">
        <v>19.515167433708797</v>
      </c>
      <c r="N2055" s="10">
        <v>1.7446954757177029</v>
      </c>
      <c r="O2055" s="10" t="s">
        <v>3087</v>
      </c>
      <c r="P2055" s="14">
        <v>38.917957707607385</v>
      </c>
      <c r="Q2055" s="45">
        <v>2</v>
      </c>
      <c r="R2055" s="7">
        <v>3.6834238722738157</v>
      </c>
      <c r="S2055" s="7"/>
      <c r="T2055" s="7"/>
      <c r="U2055" s="35">
        <v>7412.8743634920402</v>
      </c>
    </row>
    <row r="2056" spans="1:21">
      <c r="A2056">
        <v>43</v>
      </c>
      <c r="B2056" t="s">
        <v>78</v>
      </c>
      <c r="C2056" t="s">
        <v>264</v>
      </c>
      <c r="D2056">
        <v>8</v>
      </c>
      <c r="E2056" s="6">
        <v>237936.54300000001</v>
      </c>
      <c r="F2056">
        <v>2008</v>
      </c>
      <c r="G2056" s="6">
        <v>68.225999999999999</v>
      </c>
      <c r="H2056" s="6">
        <v>4.8153095245361328</v>
      </c>
      <c r="I2056" s="7">
        <v>2.4610140323638898</v>
      </c>
      <c r="J2056" s="8">
        <v>8.6997759995331929</v>
      </c>
      <c r="K2056" s="9">
        <v>51.358938540238931</v>
      </c>
      <c r="L2056" s="8">
        <v>28.844330803427624</v>
      </c>
      <c r="M2056" s="8">
        <v>16.534482438057545</v>
      </c>
      <c r="N2056" s="10">
        <v>1.74449553601003</v>
      </c>
      <c r="O2056" s="10" t="s">
        <v>3088</v>
      </c>
      <c r="P2056" s="14">
        <v>38.913497763052256</v>
      </c>
      <c r="Q2056" s="45">
        <v>1</v>
      </c>
      <c r="R2056" s="7">
        <v>3.6834238722738157</v>
      </c>
      <c r="S2056" s="7"/>
      <c r="T2056" s="7"/>
      <c r="U2056" s="35">
        <v>7578.2052210062311</v>
      </c>
    </row>
    <row r="2057" spans="1:21">
      <c r="A2057">
        <v>44</v>
      </c>
      <c r="B2057" t="s">
        <v>52</v>
      </c>
      <c r="C2057" t="s">
        <v>238</v>
      </c>
      <c r="D2057">
        <v>7</v>
      </c>
      <c r="E2057" s="6">
        <v>4393.6639999999998</v>
      </c>
      <c r="F2057">
        <v>2008</v>
      </c>
      <c r="G2057" s="6">
        <v>76.209999999999994</v>
      </c>
      <c r="H2057" s="6">
        <v>5.6271135807037354</v>
      </c>
      <c r="I2057" s="7">
        <v>8.9877462387084996</v>
      </c>
      <c r="J2057" s="8">
        <v>9.5115800557007955</v>
      </c>
      <c r="K2057" s="9">
        <v>62.722402927680129</v>
      </c>
      <c r="L2057" s="8">
        <v>40.207795190868822</v>
      </c>
      <c r="M2057" s="8">
        <v>23.061214644402156</v>
      </c>
      <c r="N2057" s="10">
        <v>1.7435246066116816</v>
      </c>
      <c r="O2057" s="10" t="s">
        <v>3089</v>
      </c>
      <c r="P2057" s="14">
        <v>38.891839777582639</v>
      </c>
      <c r="Q2057" s="45">
        <v>3</v>
      </c>
      <c r="R2057" s="7">
        <v>3.6834238722738157</v>
      </c>
      <c r="S2057" s="7"/>
      <c r="T2057" s="7"/>
      <c r="U2057" s="35">
        <v>26731.138225720522</v>
      </c>
    </row>
    <row r="2058" spans="1:21">
      <c r="A2058">
        <v>45</v>
      </c>
      <c r="B2058" t="s">
        <v>167</v>
      </c>
      <c r="C2058" t="s">
        <v>353</v>
      </c>
      <c r="D2058">
        <v>4</v>
      </c>
      <c r="E2058" s="6">
        <v>23329.004000000001</v>
      </c>
      <c r="F2058">
        <v>2008</v>
      </c>
      <c r="G2058" s="6">
        <v>66.962999999999994</v>
      </c>
      <c r="H2058" s="6">
        <v>4.6431958675384521</v>
      </c>
      <c r="I2058" s="7">
        <v>1.41086637973785</v>
      </c>
      <c r="J2058" s="8">
        <v>8.5276623425355123</v>
      </c>
      <c r="K2058" s="9">
        <v>49.410921897598058</v>
      </c>
      <c r="L2058" s="8">
        <v>26.896314160786751</v>
      </c>
      <c r="M2058" s="8">
        <v>15.484334785431507</v>
      </c>
      <c r="N2058" s="10">
        <v>1.7370015911882923</v>
      </c>
      <c r="O2058" s="10" t="s">
        <v>3090</v>
      </c>
      <c r="P2058" s="14">
        <v>38.746334477714136</v>
      </c>
      <c r="Q2058" s="45">
        <v>1</v>
      </c>
      <c r="R2058" s="7">
        <v>3.6834238722738157</v>
      </c>
      <c r="S2058" s="7"/>
      <c r="T2058" s="7"/>
      <c r="U2058" s="35" t="s">
        <v>693</v>
      </c>
    </row>
    <row r="2059" spans="1:21">
      <c r="A2059">
        <v>46</v>
      </c>
      <c r="B2059" t="s">
        <v>63</v>
      </c>
      <c r="C2059" t="s">
        <v>249</v>
      </c>
      <c r="D2059">
        <v>3</v>
      </c>
      <c r="E2059" s="6">
        <v>5313.35</v>
      </c>
      <c r="F2059">
        <v>2008</v>
      </c>
      <c r="G2059" s="6">
        <v>79.694999999999993</v>
      </c>
      <c r="H2059" s="6">
        <v>7.6706266403198242</v>
      </c>
      <c r="I2059" s="7">
        <v>18.91628074646</v>
      </c>
      <c r="J2059" s="8">
        <v>11.555093115316884</v>
      </c>
      <c r="K2059" s="9">
        <v>79.682432470666072</v>
      </c>
      <c r="L2059" s="8">
        <v>57.167824733854765</v>
      </c>
      <c r="M2059" s="8">
        <v>32.989749152153657</v>
      </c>
      <c r="N2059" s="10">
        <v>1.7328966179823984</v>
      </c>
      <c r="O2059" s="10" t="s">
        <v>3091</v>
      </c>
      <c r="P2059" s="14">
        <v>38.654767109172568</v>
      </c>
      <c r="Q2059" s="45">
        <v>3</v>
      </c>
      <c r="R2059" s="7">
        <v>3.6834238722738157</v>
      </c>
      <c r="S2059" s="7"/>
      <c r="T2059" s="7"/>
      <c r="U2059" s="35">
        <v>48817.989492787005</v>
      </c>
    </row>
    <row r="2060" spans="1:21">
      <c r="A2060">
        <v>47</v>
      </c>
      <c r="B2060" t="s">
        <v>81</v>
      </c>
      <c r="C2060" t="s">
        <v>267</v>
      </c>
      <c r="D2060">
        <v>3</v>
      </c>
      <c r="E2060" s="6">
        <v>4452.3919999999998</v>
      </c>
      <c r="F2060">
        <v>2008</v>
      </c>
      <c r="G2060" s="6">
        <v>79.763000000000005</v>
      </c>
      <c r="H2060" s="6">
        <v>7.5680298805236816</v>
      </c>
      <c r="I2060" s="7">
        <v>18.550355911254901</v>
      </c>
      <c r="J2060" s="8">
        <v>11.452496355520742</v>
      </c>
      <c r="K2060" s="9">
        <v>79.042324046914942</v>
      </c>
      <c r="L2060" s="8">
        <v>56.527716310103635</v>
      </c>
      <c r="M2060" s="8">
        <v>32.623824316948557</v>
      </c>
      <c r="N2060" s="10">
        <v>1.7327127488464513</v>
      </c>
      <c r="O2060" s="10" t="s">
        <v>3092</v>
      </c>
      <c r="P2060" s="14">
        <v>38.650665641978946</v>
      </c>
      <c r="Q2060" s="45">
        <v>3</v>
      </c>
      <c r="R2060" s="7">
        <v>3.6834238722738157</v>
      </c>
      <c r="S2060" s="7"/>
      <c r="T2060" s="7"/>
      <c r="U2060" s="35">
        <v>56471.432249569698</v>
      </c>
    </row>
    <row r="2061" spans="1:21">
      <c r="A2061">
        <v>48</v>
      </c>
      <c r="B2061" t="s">
        <v>155</v>
      </c>
      <c r="C2061" t="s">
        <v>341</v>
      </c>
      <c r="D2061">
        <v>4</v>
      </c>
      <c r="E2061" s="6">
        <v>71320.725999999995</v>
      </c>
      <c r="F2061">
        <v>2008</v>
      </c>
      <c r="G2061" s="6">
        <v>74.45</v>
      </c>
      <c r="H2061" s="6">
        <v>5.1182317733764648</v>
      </c>
      <c r="I2061" s="7">
        <v>6.4072251319885298</v>
      </c>
      <c r="J2061" s="8">
        <v>9.0026982483735249</v>
      </c>
      <c r="K2061" s="9">
        <v>57.995654597416205</v>
      </c>
      <c r="L2061" s="8">
        <v>35.481046860604899</v>
      </c>
      <c r="M2061" s="8">
        <v>20.480693537682185</v>
      </c>
      <c r="N2061" s="10">
        <v>1.7324143245112154</v>
      </c>
      <c r="O2061" s="10" t="s">
        <v>3093</v>
      </c>
      <c r="P2061" s="14">
        <v>38.644008855267863</v>
      </c>
      <c r="Q2061" s="45">
        <v>2</v>
      </c>
      <c r="R2061" s="7">
        <v>3.6834238722738157</v>
      </c>
      <c r="S2061" s="7"/>
      <c r="T2061" s="7"/>
      <c r="U2061" s="35">
        <v>19680.940012927014</v>
      </c>
    </row>
    <row r="2062" spans="1:21">
      <c r="A2062">
        <v>49</v>
      </c>
      <c r="B2062" t="s">
        <v>67</v>
      </c>
      <c r="C2062" t="s">
        <v>253</v>
      </c>
      <c r="D2062">
        <v>3</v>
      </c>
      <c r="E2062" s="6">
        <v>81217.482000000004</v>
      </c>
      <c r="F2062">
        <v>2008</v>
      </c>
      <c r="G2062" s="6">
        <v>79.825999999999993</v>
      </c>
      <c r="H2062" s="6">
        <v>6.5217900276184082</v>
      </c>
      <c r="I2062" s="7">
        <v>14.4336996078491</v>
      </c>
      <c r="J2062" s="8">
        <v>10.406256502615468</v>
      </c>
      <c r="K2062" s="9">
        <v>71.878160338631517</v>
      </c>
      <c r="L2062" s="8">
        <v>49.36355260182021</v>
      </c>
      <c r="M2062" s="8">
        <v>28.507168013542756</v>
      </c>
      <c r="N2062" s="10">
        <v>1.7316189590761635</v>
      </c>
      <c r="O2062" s="10" t="s">
        <v>3094</v>
      </c>
      <c r="P2062" s="14">
        <v>38.626267078095715</v>
      </c>
      <c r="Q2062" s="45">
        <v>3</v>
      </c>
      <c r="R2062" s="7">
        <v>3.6834238722738157</v>
      </c>
      <c r="S2062" s="7"/>
      <c r="T2062" s="7"/>
      <c r="U2062" s="35">
        <v>47643.222737240139</v>
      </c>
    </row>
    <row r="2063" spans="1:21">
      <c r="A2063">
        <v>50</v>
      </c>
      <c r="B2063" t="s">
        <v>85</v>
      </c>
      <c r="C2063" t="s">
        <v>271</v>
      </c>
      <c r="D2063">
        <v>8</v>
      </c>
      <c r="E2063" s="6">
        <v>128077.633</v>
      </c>
      <c r="F2063">
        <v>2008</v>
      </c>
      <c r="G2063" s="6">
        <v>82.638000000000005</v>
      </c>
      <c r="H2063" s="6">
        <v>5.9106793403625488</v>
      </c>
      <c r="I2063" s="7">
        <v>13.5564117431641</v>
      </c>
      <c r="J2063" s="8">
        <v>9.7951458153596089</v>
      </c>
      <c r="K2063" s="9">
        <v>70.04042331197158</v>
      </c>
      <c r="L2063" s="8">
        <v>47.525815575160273</v>
      </c>
      <c r="M2063" s="8">
        <v>27.629880148857758</v>
      </c>
      <c r="N2063" s="10">
        <v>1.7200876485569927</v>
      </c>
      <c r="O2063" s="10" t="s">
        <v>3095</v>
      </c>
      <c r="P2063" s="14">
        <v>38.369044507541524</v>
      </c>
      <c r="Q2063" s="45">
        <v>3</v>
      </c>
      <c r="R2063" s="7">
        <v>3.6834238722738157</v>
      </c>
      <c r="S2063" s="7"/>
      <c r="T2063" s="7"/>
      <c r="U2063" s="35">
        <v>38781.19872665462</v>
      </c>
    </row>
    <row r="2064" spans="1:21">
      <c r="A2064">
        <v>51</v>
      </c>
      <c r="B2064" t="s">
        <v>93</v>
      </c>
      <c r="C2064" t="s">
        <v>279</v>
      </c>
      <c r="D2064">
        <v>4</v>
      </c>
      <c r="E2064" s="6">
        <v>4887.6130000000003</v>
      </c>
      <c r="F2064">
        <v>2008</v>
      </c>
      <c r="G2064" s="6">
        <v>77.584000000000003</v>
      </c>
      <c r="H2064" s="6">
        <v>4.594851016998291</v>
      </c>
      <c r="I2064" s="7">
        <v>6.0468816757202104</v>
      </c>
      <c r="J2064" s="8">
        <v>8.4793174919953511</v>
      </c>
      <c r="K2064" s="9">
        <v>56.92343803589268</v>
      </c>
      <c r="L2064" s="8">
        <v>34.408830299081373</v>
      </c>
      <c r="M2064" s="8">
        <v>20.120350081413868</v>
      </c>
      <c r="N2064" s="10">
        <v>1.7101506762979466</v>
      </c>
      <c r="O2064" s="10" t="s">
        <v>3096</v>
      </c>
      <c r="P2064" s="14">
        <v>38.147385959387073</v>
      </c>
      <c r="Q2064" s="45">
        <v>2</v>
      </c>
      <c r="R2064" s="7">
        <v>3.6834238722738157</v>
      </c>
      <c r="S2064" s="7"/>
      <c r="T2064" s="7"/>
      <c r="U2064" s="35">
        <v>16502.519358634028</v>
      </c>
    </row>
    <row r="2065" spans="1:21">
      <c r="A2065">
        <v>52</v>
      </c>
      <c r="B2065" t="s">
        <v>131</v>
      </c>
      <c r="C2065" t="s">
        <v>317</v>
      </c>
      <c r="D2065">
        <v>7</v>
      </c>
      <c r="E2065" s="6">
        <v>20597.508000000002</v>
      </c>
      <c r="F2065">
        <v>2008</v>
      </c>
      <c r="G2065" s="6">
        <v>73.608000000000004</v>
      </c>
      <c r="H2065" s="6">
        <v>5.3806445598602295</v>
      </c>
      <c r="I2065" s="7">
        <v>7.4765205383300799</v>
      </c>
      <c r="J2065" s="8">
        <v>9.2651110348572896</v>
      </c>
      <c r="K2065" s="9">
        <v>59.011099278489475</v>
      </c>
      <c r="L2065" s="8">
        <v>36.496491541678168</v>
      </c>
      <c r="M2065" s="8">
        <v>21.549988944023738</v>
      </c>
      <c r="N2065" s="10">
        <v>1.6935735622175068</v>
      </c>
      <c r="O2065" s="10" t="s">
        <v>3097</v>
      </c>
      <c r="P2065" s="14">
        <v>37.777609437537983</v>
      </c>
      <c r="Q2065" s="45">
        <v>3</v>
      </c>
      <c r="R2065" s="7">
        <v>3.6834238722738157</v>
      </c>
      <c r="S2065" s="7"/>
      <c r="T2065" s="7"/>
      <c r="U2065" s="35">
        <v>22166.323243523195</v>
      </c>
    </row>
    <row r="2066" spans="1:21">
      <c r="A2066">
        <v>53</v>
      </c>
      <c r="B2066" t="s">
        <v>128</v>
      </c>
      <c r="C2066" t="s">
        <v>314</v>
      </c>
      <c r="D2066">
        <v>7</v>
      </c>
      <c r="E2066" s="6">
        <v>38522.881999999998</v>
      </c>
      <c r="F2066">
        <v>2008</v>
      </c>
      <c r="G2066" s="6">
        <v>75.584000000000003</v>
      </c>
      <c r="H2066" s="6">
        <v>5.8290824890136719</v>
      </c>
      <c r="I2066" s="7">
        <v>10.325590133666999</v>
      </c>
      <c r="J2066" s="8">
        <v>9.713548964010732</v>
      </c>
      <c r="K2066" s="9">
        <v>63.528099636355194</v>
      </c>
      <c r="L2066" s="8">
        <v>41.013491899543887</v>
      </c>
      <c r="M2066" s="8">
        <v>24.399058539360656</v>
      </c>
      <c r="N2066" s="10">
        <v>1.6809456739234738</v>
      </c>
      <c r="O2066" s="10" t="s">
        <v>3098</v>
      </c>
      <c r="P2066" s="14">
        <v>37.495926112623415</v>
      </c>
      <c r="Q2066" s="45">
        <v>3</v>
      </c>
      <c r="R2066" s="7">
        <v>3.6834238722738157</v>
      </c>
      <c r="S2066" s="7"/>
      <c r="T2066" s="7"/>
      <c r="U2066" s="35">
        <v>22334.780859999704</v>
      </c>
    </row>
    <row r="2067" spans="1:21">
      <c r="A2067">
        <v>54</v>
      </c>
      <c r="B2067" t="s">
        <v>114</v>
      </c>
      <c r="C2067" t="s">
        <v>300</v>
      </c>
      <c r="D2067">
        <v>6</v>
      </c>
      <c r="E2067" s="6">
        <v>26881.544000000002</v>
      </c>
      <c r="F2067">
        <v>2008</v>
      </c>
      <c r="G2067" s="6">
        <v>66.421000000000006</v>
      </c>
      <c r="H2067" s="6">
        <v>4.4405264854431152</v>
      </c>
      <c r="I2067" s="7">
        <v>0.99754631519317605</v>
      </c>
      <c r="J2067" s="8">
        <v>8.3249929604401753</v>
      </c>
      <c r="K2067" s="9">
        <v>47.846188134356687</v>
      </c>
      <c r="L2067" s="8">
        <v>25.33158039754538</v>
      </c>
      <c r="M2067" s="8">
        <v>15.071014720886833</v>
      </c>
      <c r="N2067" s="10">
        <v>1.6808145215622734</v>
      </c>
      <c r="O2067" s="10" t="s">
        <v>3099</v>
      </c>
      <c r="P2067" s="14">
        <v>37.493000569388222</v>
      </c>
      <c r="Q2067" s="45">
        <v>1</v>
      </c>
      <c r="R2067" s="7">
        <v>3.6834238722738157</v>
      </c>
      <c r="S2067" s="7"/>
      <c r="T2067" s="7"/>
      <c r="U2067" s="35">
        <v>2473.9417434550846</v>
      </c>
    </row>
    <row r="2068" spans="1:21">
      <c r="A2068">
        <v>55</v>
      </c>
      <c r="B2068" t="s">
        <v>58</v>
      </c>
      <c r="C2068" t="s">
        <v>244</v>
      </c>
      <c r="D2068">
        <v>4</v>
      </c>
      <c r="E2068" s="6">
        <v>83844.782999999996</v>
      </c>
      <c r="F2068">
        <v>2008</v>
      </c>
      <c r="G2068" s="6">
        <v>69.319000000000003</v>
      </c>
      <c r="H2068" s="6">
        <v>4.6317410469055176</v>
      </c>
      <c r="I2068" s="7">
        <v>3.2713356018066402</v>
      </c>
      <c r="J2068" s="8">
        <v>8.5162075219025777</v>
      </c>
      <c r="K2068" s="9">
        <v>51.08066981800112</v>
      </c>
      <c r="L2068" s="8">
        <v>28.566062081189813</v>
      </c>
      <c r="M2068" s="8">
        <v>17.344804007500297</v>
      </c>
      <c r="N2068" s="10">
        <v>1.6469521401819924</v>
      </c>
      <c r="O2068" s="10" t="s">
        <v>3100</v>
      </c>
      <c r="P2068" s="14">
        <v>36.737651143211416</v>
      </c>
      <c r="Q2068" s="45">
        <v>1</v>
      </c>
      <c r="R2068" s="7">
        <v>3.6834238722738157</v>
      </c>
      <c r="S2068" s="7"/>
      <c r="T2068" s="7"/>
      <c r="U2068" s="35">
        <v>9770.2211980763241</v>
      </c>
    </row>
    <row r="2069" spans="1:21">
      <c r="A2069">
        <v>56</v>
      </c>
      <c r="B2069" t="s">
        <v>91</v>
      </c>
      <c r="C2069" t="s">
        <v>277</v>
      </c>
      <c r="D2069">
        <v>8</v>
      </c>
      <c r="E2069" s="6">
        <v>6135.8609999999999</v>
      </c>
      <c r="F2069">
        <v>2008</v>
      </c>
      <c r="G2069" s="6">
        <v>62.603000000000002</v>
      </c>
      <c r="H2069" s="6">
        <v>5.0440988540649414</v>
      </c>
      <c r="I2069" s="7">
        <v>1.6568173170089699</v>
      </c>
      <c r="J2069" s="8">
        <v>8.9285653290620015</v>
      </c>
      <c r="K2069" s="9">
        <v>48.365411263117352</v>
      </c>
      <c r="L2069" s="8">
        <v>25.850803526306045</v>
      </c>
      <c r="M2069" s="8">
        <v>15.730285722702627</v>
      </c>
      <c r="N2069" s="10">
        <v>1.643377875139105</v>
      </c>
      <c r="O2069" s="10" t="s">
        <v>3101</v>
      </c>
      <c r="P2069" s="14">
        <v>36.657921988346928</v>
      </c>
      <c r="Q2069" s="45">
        <v>1</v>
      </c>
      <c r="R2069" s="7">
        <v>3.6834238722738157</v>
      </c>
      <c r="S2069" s="7"/>
      <c r="T2069" s="7"/>
      <c r="U2069" s="35">
        <v>4234.0018904216358</v>
      </c>
    </row>
    <row r="2070" spans="1:21">
      <c r="A2070">
        <v>57</v>
      </c>
      <c r="B2070" t="s">
        <v>90</v>
      </c>
      <c r="C2070" t="s">
        <v>276</v>
      </c>
      <c r="D2070">
        <v>7</v>
      </c>
      <c r="E2070" s="6">
        <v>5345.415</v>
      </c>
      <c r="F2070">
        <v>2008</v>
      </c>
      <c r="G2070" s="6">
        <v>67.248999999999995</v>
      </c>
      <c r="H2070" s="6">
        <v>4.7365880012512207</v>
      </c>
      <c r="I2070" s="7">
        <v>2.7622337341308598</v>
      </c>
      <c r="J2070" s="8">
        <v>8.6210544762482808</v>
      </c>
      <c r="K2070" s="9">
        <v>50.165399938423413</v>
      </c>
      <c r="L2070" s="8">
        <v>27.650792201612106</v>
      </c>
      <c r="M2070" s="8">
        <v>16.835702139824516</v>
      </c>
      <c r="N2070" s="10">
        <v>1.6423901998244974</v>
      </c>
      <c r="O2070" s="10" t="s">
        <v>3102</v>
      </c>
      <c r="P2070" s="14">
        <v>36.635890460978551</v>
      </c>
      <c r="Q2070" s="45">
        <v>1</v>
      </c>
      <c r="R2070" s="7">
        <v>3.6834238722738157</v>
      </c>
      <c r="S2070" s="7"/>
      <c r="T2070" s="7"/>
      <c r="U2070" s="35">
        <v>4142.211454027004</v>
      </c>
    </row>
    <row r="2071" spans="1:21">
      <c r="A2071">
        <v>58</v>
      </c>
      <c r="B2071" t="s">
        <v>76</v>
      </c>
      <c r="C2071" t="s">
        <v>262</v>
      </c>
      <c r="D2071">
        <v>3</v>
      </c>
      <c r="E2071" s="6">
        <v>317.71499999999997</v>
      </c>
      <c r="F2071">
        <v>2008</v>
      </c>
      <c r="G2071" s="6">
        <v>81.388000000000005</v>
      </c>
      <c r="H2071" s="6">
        <v>6.8882842063903809</v>
      </c>
      <c r="I2071" s="7">
        <v>18.868679046630898</v>
      </c>
      <c r="J2071" s="8">
        <v>10.772750681387441</v>
      </c>
      <c r="K2071" s="9">
        <v>75.865625725250155</v>
      </c>
      <c r="L2071" s="8">
        <v>53.351017988438848</v>
      </c>
      <c r="M2071" s="8">
        <v>32.942147452324555</v>
      </c>
      <c r="N2071" s="10">
        <v>1.6195367368096139</v>
      </c>
      <c r="O2071" s="10" t="s">
        <v>3103</v>
      </c>
      <c r="P2071" s="14">
        <v>36.12611089230068</v>
      </c>
      <c r="Q2071" s="45">
        <v>3</v>
      </c>
      <c r="R2071" s="7">
        <v>3.6834238722738157</v>
      </c>
      <c r="S2071" s="7"/>
      <c r="T2071" s="7"/>
      <c r="U2071" s="35">
        <v>52999.437536180361</v>
      </c>
    </row>
    <row r="2072" spans="1:21">
      <c r="A2072">
        <v>59</v>
      </c>
      <c r="B2072" t="s">
        <v>32</v>
      </c>
      <c r="C2072" t="s">
        <v>218</v>
      </c>
      <c r="D2072">
        <v>1</v>
      </c>
      <c r="E2072" s="6">
        <v>9880.5930000000008</v>
      </c>
      <c r="F2072">
        <v>2008</v>
      </c>
      <c r="G2072" s="6">
        <v>65.445999999999998</v>
      </c>
      <c r="H2072" s="6">
        <v>5.2978725433349609</v>
      </c>
      <c r="I2072" s="7">
        <v>4.1336030960082999</v>
      </c>
      <c r="J2072" s="8">
        <v>9.182339018332021</v>
      </c>
      <c r="K2072" s="9">
        <v>51.99893993109162</v>
      </c>
      <c r="L2072" s="8">
        <v>29.484332194280313</v>
      </c>
      <c r="M2072" s="8">
        <v>18.207071501701957</v>
      </c>
      <c r="N2072" s="10">
        <v>1.6193890484542877</v>
      </c>
      <c r="O2072" s="10" t="s">
        <v>3104</v>
      </c>
      <c r="P2072" s="14">
        <v>36.122816489783744</v>
      </c>
      <c r="Q2072" s="45">
        <v>2</v>
      </c>
      <c r="R2072" s="7">
        <v>3.6834238722738157</v>
      </c>
      <c r="S2072" s="7"/>
      <c r="T2072" s="7"/>
      <c r="U2072" s="35">
        <v>6248.9339576280654</v>
      </c>
    </row>
    <row r="2073" spans="1:21">
      <c r="A2073">
        <v>60</v>
      </c>
      <c r="B2073" t="s">
        <v>41</v>
      </c>
      <c r="C2073" t="s">
        <v>227</v>
      </c>
      <c r="D2073">
        <v>2</v>
      </c>
      <c r="E2073" s="6">
        <v>33218.540999999997</v>
      </c>
      <c r="F2073">
        <v>2008</v>
      </c>
      <c r="G2073" s="6">
        <v>80.739000000000004</v>
      </c>
      <c r="H2073" s="6">
        <v>7.4856038093566895</v>
      </c>
      <c r="I2073" s="7">
        <v>21.5489902496338</v>
      </c>
      <c r="J2073" s="8">
        <v>11.37007028435375</v>
      </c>
      <c r="K2073" s="9">
        <v>79.433660113101084</v>
      </c>
      <c r="L2073" s="8">
        <v>56.919052376289777</v>
      </c>
      <c r="M2073" s="8">
        <v>35.622458655327456</v>
      </c>
      <c r="N2073" s="10">
        <v>1.5978417696269076</v>
      </c>
      <c r="O2073" s="10" t="s">
        <v>3105</v>
      </c>
      <c r="P2073" s="14">
        <v>35.642173249866453</v>
      </c>
      <c r="Q2073" s="45">
        <v>3</v>
      </c>
      <c r="R2073" s="7">
        <v>3.6834238722738157</v>
      </c>
      <c r="S2073" s="7"/>
      <c r="T2073" s="7"/>
      <c r="U2073" s="35">
        <v>45851.201928281283</v>
      </c>
    </row>
    <row r="2074" spans="1:21">
      <c r="A2074">
        <v>61</v>
      </c>
      <c r="B2074" t="s">
        <v>39</v>
      </c>
      <c r="C2074" t="s">
        <v>225</v>
      </c>
      <c r="D2074">
        <v>8</v>
      </c>
      <c r="E2074" s="6">
        <v>13943.888000000001</v>
      </c>
      <c r="F2074">
        <v>2008</v>
      </c>
      <c r="G2074" s="6">
        <v>66.47</v>
      </c>
      <c r="H2074" s="6">
        <v>4.4621639251708984</v>
      </c>
      <c r="I2074" s="7">
        <v>1.90585482120514</v>
      </c>
      <c r="J2074" s="8">
        <v>8.3466304001679585</v>
      </c>
      <c r="K2074" s="9">
        <v>48.005933635643743</v>
      </c>
      <c r="L2074" s="8">
        <v>25.491325898832436</v>
      </c>
      <c r="M2074" s="8">
        <v>15.979323226898796</v>
      </c>
      <c r="N2074" s="10">
        <v>1.5952694326829568</v>
      </c>
      <c r="O2074" s="10" t="s">
        <v>3106</v>
      </c>
      <c r="P2074" s="14">
        <v>35.584793551353037</v>
      </c>
      <c r="Q2074" s="45">
        <v>1</v>
      </c>
      <c r="R2074" s="7">
        <v>3.6834238722738157</v>
      </c>
      <c r="S2074" s="7"/>
      <c r="T2074" s="7"/>
      <c r="U2074" s="35">
        <v>2629.2590578002278</v>
      </c>
    </row>
    <row r="2075" spans="1:21">
      <c r="A2075">
        <v>62</v>
      </c>
      <c r="B2075" t="s">
        <v>162</v>
      </c>
      <c r="C2075" t="s">
        <v>348</v>
      </c>
      <c r="D2075">
        <v>1</v>
      </c>
      <c r="E2075" s="6">
        <v>3336.1260000000002</v>
      </c>
      <c r="F2075">
        <v>2008</v>
      </c>
      <c r="G2075" s="6">
        <v>76.623000000000005</v>
      </c>
      <c r="H2075" s="6">
        <v>5.6638698577880859</v>
      </c>
      <c r="I2075" s="7">
        <v>11.6479148864746</v>
      </c>
      <c r="J2075" s="8">
        <v>9.548336332785146</v>
      </c>
      <c r="K2075" s="9">
        <v>63.306006635027721</v>
      </c>
      <c r="L2075" s="8">
        <v>40.791398898216414</v>
      </c>
      <c r="M2075" s="8">
        <v>25.721383292168255</v>
      </c>
      <c r="N2075" s="10">
        <v>1.5858944456784614</v>
      </c>
      <c r="O2075" s="10" t="s">
        <v>3107</v>
      </c>
      <c r="P2075" s="14">
        <v>35.375670897670318</v>
      </c>
      <c r="Q2075" s="45">
        <v>3</v>
      </c>
      <c r="R2075" s="7">
        <v>3.6834238722738157</v>
      </c>
      <c r="S2075" s="7"/>
      <c r="T2075" s="7"/>
      <c r="U2075" s="35">
        <v>17476.153177852895</v>
      </c>
    </row>
    <row r="2076" spans="1:21">
      <c r="A2076">
        <v>63</v>
      </c>
      <c r="B2076" t="s">
        <v>28</v>
      </c>
      <c r="C2076" t="s">
        <v>214</v>
      </c>
      <c r="D2076">
        <v>7</v>
      </c>
      <c r="E2076" s="6">
        <v>9787.8259999999991</v>
      </c>
      <c r="F2076">
        <v>2008</v>
      </c>
      <c r="G2076" s="6">
        <v>70.921999999999997</v>
      </c>
      <c r="H2076" s="6">
        <v>5.4633321762084961</v>
      </c>
      <c r="I2076" s="7">
        <v>8.1341056823730504</v>
      </c>
      <c r="J2076" s="8">
        <v>9.3477986512055562</v>
      </c>
      <c r="K2076" s="9">
        <v>57.365182859883973</v>
      </c>
      <c r="L2076" s="8">
        <v>34.850575123072666</v>
      </c>
      <c r="M2076" s="8">
        <v>22.207574088066707</v>
      </c>
      <c r="N2076" s="10">
        <v>1.5693103166004838</v>
      </c>
      <c r="O2076" s="10" t="s">
        <v>3108</v>
      </c>
      <c r="P2076" s="14">
        <v>35.005737896148247</v>
      </c>
      <c r="Q2076" s="45">
        <v>3</v>
      </c>
      <c r="R2076" s="7">
        <v>3.6834238722738157</v>
      </c>
      <c r="S2076" s="7"/>
      <c r="T2076" s="7"/>
      <c r="U2076" s="35">
        <v>15942.896727228523</v>
      </c>
    </row>
    <row r="2077" spans="1:21">
      <c r="A2077">
        <v>64</v>
      </c>
      <c r="B2077" t="s">
        <v>148</v>
      </c>
      <c r="C2077" t="s">
        <v>334</v>
      </c>
      <c r="D2077">
        <v>8</v>
      </c>
      <c r="E2077" s="6">
        <v>22998.321</v>
      </c>
      <c r="F2077">
        <v>2008</v>
      </c>
      <c r="G2077" s="6">
        <v>78.319999999999993</v>
      </c>
      <c r="H2077" s="6">
        <v>5.5476822853088379</v>
      </c>
      <c r="I2077" s="7">
        <v>12.3794822692871</v>
      </c>
      <c r="J2077" s="8">
        <v>9.432148760305898</v>
      </c>
      <c r="K2077" s="9">
        <v>63.920678951938292</v>
      </c>
      <c r="L2077" s="8">
        <v>41.406071215126985</v>
      </c>
      <c r="M2077" s="8">
        <v>26.452950674980755</v>
      </c>
      <c r="N2077" s="10">
        <v>1.5652723102186448</v>
      </c>
      <c r="O2077" s="10" t="s">
        <v>3109</v>
      </c>
      <c r="P2077" s="14">
        <v>34.915664319539232</v>
      </c>
      <c r="Q2077" s="45">
        <v>3</v>
      </c>
      <c r="R2077" s="7">
        <v>3.6834238722738157</v>
      </c>
      <c r="S2077" s="7"/>
      <c r="T2077" s="7"/>
      <c r="U2077" s="35" t="s">
        <v>693</v>
      </c>
    </row>
    <row r="2078" spans="1:21">
      <c r="A2078">
        <v>65</v>
      </c>
      <c r="B2078" t="s">
        <v>68</v>
      </c>
      <c r="C2078" t="s">
        <v>254</v>
      </c>
      <c r="D2078">
        <v>5</v>
      </c>
      <c r="E2078" s="6">
        <v>24326.087</v>
      </c>
      <c r="F2078">
        <v>2008</v>
      </c>
      <c r="G2078" s="6">
        <v>60.49</v>
      </c>
      <c r="H2078" s="6">
        <v>4.9651346206665039</v>
      </c>
      <c r="I2078" s="7">
        <v>1.15613269805908</v>
      </c>
      <c r="J2078" s="8">
        <v>8.849601095663564</v>
      </c>
      <c r="K2078" s="9">
        <v>46.319657373099659</v>
      </c>
      <c r="L2078" s="8">
        <v>23.805049636288352</v>
      </c>
      <c r="M2078" s="8">
        <v>15.229601103752737</v>
      </c>
      <c r="N2078" s="10">
        <v>1.5630776849711798</v>
      </c>
      <c r="O2078" s="10" t="s">
        <v>3110</v>
      </c>
      <c r="P2078" s="14">
        <v>34.866710027083265</v>
      </c>
      <c r="Q2078" s="45">
        <v>1</v>
      </c>
      <c r="R2078" s="7">
        <v>3.6834238722738157</v>
      </c>
      <c r="S2078" s="7"/>
      <c r="T2078" s="7"/>
      <c r="U2078" s="35">
        <v>3447.2747779801962</v>
      </c>
    </row>
    <row r="2079" spans="1:21">
      <c r="A2079">
        <v>66</v>
      </c>
      <c r="B2079" t="s">
        <v>135</v>
      </c>
      <c r="C2079" t="s">
        <v>321</v>
      </c>
      <c r="D2079">
        <v>5</v>
      </c>
      <c r="E2079" s="6">
        <v>11872.929</v>
      </c>
      <c r="F2079">
        <v>2008</v>
      </c>
      <c r="G2079" s="6">
        <v>63.241999999999997</v>
      </c>
      <c r="H2079" s="6">
        <v>4.683499813079834</v>
      </c>
      <c r="I2079" s="7">
        <v>1.7147918939590401</v>
      </c>
      <c r="J2079" s="8">
        <v>8.5679662880768941</v>
      </c>
      <c r="K2079" s="9">
        <v>46.88580788831726</v>
      </c>
      <c r="L2079" s="8">
        <v>24.371200151505953</v>
      </c>
      <c r="M2079" s="8">
        <v>15.788260299652697</v>
      </c>
      <c r="N2079" s="10">
        <v>1.5436279671701423</v>
      </c>
      <c r="O2079" s="10" t="s">
        <v>3111</v>
      </c>
      <c r="P2079" s="14">
        <v>34.43285592168742</v>
      </c>
      <c r="Q2079" s="45">
        <v>1</v>
      </c>
      <c r="R2079" s="7">
        <v>3.6834238722738157</v>
      </c>
      <c r="S2079" s="7"/>
      <c r="T2079" s="7"/>
      <c r="U2079" s="35">
        <v>2811.4758015838916</v>
      </c>
    </row>
    <row r="2080" spans="1:21">
      <c r="A2080">
        <v>67</v>
      </c>
      <c r="B2080" t="s">
        <v>23</v>
      </c>
      <c r="C2080" t="s">
        <v>209</v>
      </c>
      <c r="D2080">
        <v>2</v>
      </c>
      <c r="E2080" s="6">
        <v>21247.873</v>
      </c>
      <c r="F2080">
        <v>2008</v>
      </c>
      <c r="G2080" s="6">
        <v>81.459000000000003</v>
      </c>
      <c r="H2080" s="6">
        <v>7.2537574768066406</v>
      </c>
      <c r="I2080" s="7">
        <v>22.590934753418001</v>
      </c>
      <c r="J2080" s="8">
        <v>11.138223951803701</v>
      </c>
      <c r="K2080" s="9">
        <v>78.507849093891508</v>
      </c>
      <c r="L2080" s="8">
        <v>55.993241357080201</v>
      </c>
      <c r="M2080" s="8">
        <v>36.664403159111657</v>
      </c>
      <c r="N2080" s="10">
        <v>1.5271826767256413</v>
      </c>
      <c r="O2080" s="10" t="s">
        <v>3112</v>
      </c>
      <c r="P2080" s="14">
        <v>34.066019916828104</v>
      </c>
      <c r="Q2080" s="45">
        <v>3</v>
      </c>
      <c r="R2080" s="7">
        <v>3.6834238722738157</v>
      </c>
      <c r="S2080" s="7"/>
      <c r="T2080" s="7"/>
      <c r="U2080" s="35">
        <v>44777.273719411663</v>
      </c>
    </row>
    <row r="2081" spans="1:21">
      <c r="A2081">
        <v>68</v>
      </c>
      <c r="B2081" t="s">
        <v>120</v>
      </c>
      <c r="C2081" t="s">
        <v>306</v>
      </c>
      <c r="D2081">
        <v>7</v>
      </c>
      <c r="E2081" s="6">
        <v>2086.2269999999999</v>
      </c>
      <c r="F2081">
        <v>2008</v>
      </c>
      <c r="G2081" s="6">
        <v>74.533000000000001</v>
      </c>
      <c r="H2081" s="6">
        <v>4.4608101844787598</v>
      </c>
      <c r="I2081" s="7">
        <v>6.4633145332336399</v>
      </c>
      <c r="J2081" s="8">
        <v>8.3452766594758199</v>
      </c>
      <c r="K2081" s="9">
        <v>53.820459324272193</v>
      </c>
      <c r="L2081" s="8">
        <v>31.305851587460886</v>
      </c>
      <c r="M2081" s="8">
        <v>20.536782938927296</v>
      </c>
      <c r="N2081" s="10">
        <v>1.5243795330826093</v>
      </c>
      <c r="O2081" s="10" t="s">
        <v>3113</v>
      </c>
      <c r="P2081" s="14">
        <v>34.00349174084198</v>
      </c>
      <c r="Q2081" s="45">
        <v>2</v>
      </c>
      <c r="R2081" s="7">
        <v>3.6834238722738157</v>
      </c>
      <c r="S2081" s="7"/>
      <c r="T2081" s="7"/>
      <c r="U2081" s="35">
        <v>13174.859359549886</v>
      </c>
    </row>
    <row r="2082" spans="1:21">
      <c r="A2082">
        <v>69</v>
      </c>
      <c r="B2082" t="s">
        <v>163</v>
      </c>
      <c r="C2082" t="s">
        <v>349</v>
      </c>
      <c r="D2082">
        <v>7</v>
      </c>
      <c r="E2082" s="6">
        <v>27726.81</v>
      </c>
      <c r="F2082">
        <v>2008</v>
      </c>
      <c r="G2082" s="6">
        <v>68.765000000000001</v>
      </c>
      <c r="H2082" s="6">
        <v>5.311368465423584</v>
      </c>
      <c r="I2082" s="7">
        <v>7.1228833198547399</v>
      </c>
      <c r="J2082" s="8">
        <v>9.1958349404206441</v>
      </c>
      <c r="K2082" s="9">
        <v>54.716293886654718</v>
      </c>
      <c r="L2082" s="8">
        <v>32.201686149843411</v>
      </c>
      <c r="M2082" s="8">
        <v>21.196351725548396</v>
      </c>
      <c r="N2082" s="10">
        <v>1.5192088981534526</v>
      </c>
      <c r="O2082" s="10" t="s">
        <v>3114</v>
      </c>
      <c r="P2082" s="14">
        <v>33.888153245216195</v>
      </c>
      <c r="Q2082" s="45">
        <v>2</v>
      </c>
      <c r="R2082" s="7">
        <v>3.6834238722738157</v>
      </c>
      <c r="S2082" s="7"/>
      <c r="T2082" s="7"/>
      <c r="U2082" s="35">
        <v>4457.6992209966538</v>
      </c>
    </row>
    <row r="2083" spans="1:21">
      <c r="A2083">
        <v>70</v>
      </c>
      <c r="B2083" t="s">
        <v>99</v>
      </c>
      <c r="C2083" t="s">
        <v>285</v>
      </c>
      <c r="D2083">
        <v>5</v>
      </c>
      <c r="E2083" s="6">
        <v>20513.598999999998</v>
      </c>
      <c r="F2083">
        <v>2008</v>
      </c>
      <c r="G2083" s="6">
        <v>62.142000000000003</v>
      </c>
      <c r="H2083" s="6">
        <v>4.6400790214538574</v>
      </c>
      <c r="I2083" s="7">
        <v>1.31200647354126</v>
      </c>
      <c r="J2083" s="8">
        <v>8.5245454964509175</v>
      </c>
      <c r="K2083" s="9">
        <v>45.836824043197694</v>
      </c>
      <c r="L2083" s="8">
        <v>23.322216306386387</v>
      </c>
      <c r="M2083" s="8">
        <v>15.385474879234916</v>
      </c>
      <c r="N2083" s="10">
        <v>1.5158593731717267</v>
      </c>
      <c r="O2083" s="10" t="s">
        <v>3115</v>
      </c>
      <c r="P2083" s="14">
        <v>33.813437242685289</v>
      </c>
      <c r="Q2083" s="45">
        <v>1</v>
      </c>
      <c r="R2083" s="7">
        <v>3.6834238722738157</v>
      </c>
      <c r="S2083" s="7"/>
      <c r="T2083" s="7"/>
      <c r="U2083" s="35">
        <v>1657.8235885762956</v>
      </c>
    </row>
    <row r="2084" spans="1:21">
      <c r="A2084">
        <v>71</v>
      </c>
      <c r="B2084" t="s">
        <v>97</v>
      </c>
      <c r="C2084" t="s">
        <v>283</v>
      </c>
      <c r="D2084">
        <v>7</v>
      </c>
      <c r="E2084" s="6">
        <v>3224.3780000000002</v>
      </c>
      <c r="F2084">
        <v>2008</v>
      </c>
      <c r="G2084" s="6">
        <v>72.417000000000002</v>
      </c>
      <c r="H2084" s="6">
        <v>5.5539259910583496</v>
      </c>
      <c r="I2084" s="7">
        <v>10.320818901061999</v>
      </c>
      <c r="J2084" s="8">
        <v>9.4383924660554097</v>
      </c>
      <c r="K2084" s="9">
        <v>59.14208354926415</v>
      </c>
      <c r="L2084" s="8">
        <v>36.627475812452843</v>
      </c>
      <c r="M2084" s="8">
        <v>24.394287306755658</v>
      </c>
      <c r="N2084" s="10">
        <v>1.501477593990187</v>
      </c>
      <c r="O2084" s="10" t="s">
        <v>3116</v>
      </c>
      <c r="P2084" s="14">
        <v>33.49263084309451</v>
      </c>
      <c r="Q2084" s="45">
        <v>3</v>
      </c>
      <c r="R2084" s="7">
        <v>3.6834238722738157</v>
      </c>
      <c r="S2084" s="7"/>
      <c r="T2084" s="7"/>
      <c r="U2084" s="35">
        <v>26784.880034320424</v>
      </c>
    </row>
    <row r="2085" spans="1:21">
      <c r="A2085">
        <v>72</v>
      </c>
      <c r="B2085" t="s">
        <v>66</v>
      </c>
      <c r="C2085" t="s">
        <v>252</v>
      </c>
      <c r="D2085">
        <v>7</v>
      </c>
      <c r="E2085" s="6">
        <v>3879.6979999999999</v>
      </c>
      <c r="F2085">
        <v>2008</v>
      </c>
      <c r="G2085" s="6">
        <v>71.331999999999994</v>
      </c>
      <c r="H2085" s="6">
        <v>4.156090259552002</v>
      </c>
      <c r="I2085" s="7">
        <v>4.0311398506164604</v>
      </c>
      <c r="J2085" s="8">
        <v>8.0405567345490621</v>
      </c>
      <c r="K2085" s="9">
        <v>49.628206477273189</v>
      </c>
      <c r="L2085" s="8">
        <v>27.113598740461882</v>
      </c>
      <c r="M2085" s="8">
        <v>18.104608256310115</v>
      </c>
      <c r="N2085" s="10">
        <v>1.4976075901013657</v>
      </c>
      <c r="O2085" s="10" t="s">
        <v>3117</v>
      </c>
      <c r="P2085" s="14">
        <v>33.406304805244574</v>
      </c>
      <c r="Q2085" s="45">
        <v>2</v>
      </c>
      <c r="R2085" s="7">
        <v>3.6834238722738157</v>
      </c>
      <c r="S2085" s="7"/>
      <c r="T2085" s="7"/>
      <c r="U2085" s="35">
        <v>9358.6145895777936</v>
      </c>
    </row>
    <row r="2086" spans="1:21">
      <c r="A2086">
        <v>73</v>
      </c>
      <c r="B2086" t="s">
        <v>29</v>
      </c>
      <c r="C2086" t="s">
        <v>215</v>
      </c>
      <c r="D2086">
        <v>3</v>
      </c>
      <c r="E2086" s="6">
        <v>10726.716</v>
      </c>
      <c r="F2086">
        <v>2008</v>
      </c>
      <c r="G2086" s="6">
        <v>79.576999999999998</v>
      </c>
      <c r="H2086" s="6">
        <v>7.1165909767150879</v>
      </c>
      <c r="I2086" s="7">
        <v>21.770328521728501</v>
      </c>
      <c r="J2086" s="8">
        <v>11.001057451712148</v>
      </c>
      <c r="K2086" s="9">
        <v>75.749549458034011</v>
      </c>
      <c r="L2086" s="8">
        <v>53.234941721222704</v>
      </c>
      <c r="M2086" s="8">
        <v>35.843796927422162</v>
      </c>
      <c r="N2086" s="10">
        <v>1.4851925935473513</v>
      </c>
      <c r="O2086" s="10" t="s">
        <v>3118</v>
      </c>
      <c r="P2086" s="14">
        <v>33.129370338712263</v>
      </c>
      <c r="Q2086" s="45">
        <v>3</v>
      </c>
      <c r="R2086" s="7">
        <v>3.6834238722738157</v>
      </c>
      <c r="S2086" s="7"/>
      <c r="T2086" s="7"/>
      <c r="U2086" s="35">
        <v>48423.515483960997</v>
      </c>
    </row>
    <row r="2087" spans="1:21">
      <c r="A2087">
        <v>74</v>
      </c>
      <c r="B2087" t="s">
        <v>122</v>
      </c>
      <c r="C2087" t="s">
        <v>308</v>
      </c>
      <c r="D2087">
        <v>6</v>
      </c>
      <c r="E2087" s="6">
        <v>185931.95499999999</v>
      </c>
      <c r="F2087">
        <v>2008</v>
      </c>
      <c r="G2087" s="6">
        <v>64.036000000000001</v>
      </c>
      <c r="H2087" s="6">
        <v>4.4139189720153809</v>
      </c>
      <c r="I2087" s="7">
        <v>1.8216744661331199</v>
      </c>
      <c r="J2087" s="8">
        <v>8.298385447012441</v>
      </c>
      <c r="K2087" s="9">
        <v>45.980729588922692</v>
      </c>
      <c r="L2087" s="8">
        <v>23.466121852111385</v>
      </c>
      <c r="M2087" s="8">
        <v>15.895142871826776</v>
      </c>
      <c r="N2087" s="10">
        <v>1.4763077023801865</v>
      </c>
      <c r="O2087" s="10" t="s">
        <v>3119</v>
      </c>
      <c r="P2087" s="14">
        <v>32.931179982003634</v>
      </c>
      <c r="Q2087" s="45">
        <v>1</v>
      </c>
      <c r="R2087" s="7">
        <v>3.6834238722738157</v>
      </c>
      <c r="S2087" s="7"/>
      <c r="T2087" s="7"/>
      <c r="U2087" s="35">
        <v>4061.8865067595552</v>
      </c>
    </row>
    <row r="2088" spans="1:21">
      <c r="A2088">
        <v>75</v>
      </c>
      <c r="B2088" t="s">
        <v>109</v>
      </c>
      <c r="C2088" t="s">
        <v>295</v>
      </c>
      <c r="D2088">
        <v>7</v>
      </c>
      <c r="E2088" s="6">
        <v>631.46600000000001</v>
      </c>
      <c r="F2088">
        <v>2008</v>
      </c>
      <c r="G2088" s="6">
        <v>75.305000000000007</v>
      </c>
      <c r="H2088" s="6">
        <v>4.998687744140625</v>
      </c>
      <c r="I2088" s="7">
        <v>9.9432840347290004</v>
      </c>
      <c r="J2088" s="8">
        <v>8.8831542191376851</v>
      </c>
      <c r="K2088" s="9">
        <v>57.882738992086296</v>
      </c>
      <c r="L2088" s="8">
        <v>35.368131255274989</v>
      </c>
      <c r="M2088" s="8">
        <v>24.016752440422657</v>
      </c>
      <c r="N2088" s="10">
        <v>1.4726442029583815</v>
      </c>
      <c r="O2088" s="10" t="s">
        <v>3120</v>
      </c>
      <c r="P2088" s="14">
        <v>32.849460325167243</v>
      </c>
      <c r="Q2088" s="45">
        <v>3</v>
      </c>
      <c r="R2088" s="7">
        <v>3.6834238722738157</v>
      </c>
      <c r="S2088" s="7"/>
      <c r="T2088" s="7"/>
      <c r="U2088" s="35">
        <v>17391.037280551449</v>
      </c>
    </row>
    <row r="2089" spans="1:21">
      <c r="A2089">
        <v>76</v>
      </c>
      <c r="B2089" t="s">
        <v>79</v>
      </c>
      <c r="C2089" t="s">
        <v>265</v>
      </c>
      <c r="D2089">
        <v>4</v>
      </c>
      <c r="E2089" s="6">
        <v>73318.394</v>
      </c>
      <c r="F2089">
        <v>2008</v>
      </c>
      <c r="G2089" s="6">
        <v>72.623999999999995</v>
      </c>
      <c r="H2089" s="6">
        <v>5.1289882659912109</v>
      </c>
      <c r="I2089" s="7">
        <v>9.1157712936401403</v>
      </c>
      <c r="J2089" s="8">
        <v>9.013454740988271</v>
      </c>
      <c r="K2089" s="9">
        <v>56.640816676857447</v>
      </c>
      <c r="L2089" s="8">
        <v>34.126208940046141</v>
      </c>
      <c r="M2089" s="8">
        <v>23.189239699333797</v>
      </c>
      <c r="N2089" s="10">
        <v>1.4716398373779607</v>
      </c>
      <c r="O2089" s="10" t="s">
        <v>3121</v>
      </c>
      <c r="P2089" s="14">
        <v>32.827056497263861</v>
      </c>
      <c r="Q2089" s="45">
        <v>3</v>
      </c>
      <c r="R2089" s="7">
        <v>3.6834238722738157</v>
      </c>
      <c r="S2089" s="7"/>
      <c r="T2089" s="7"/>
      <c r="U2089" s="35">
        <v>14525.760246922016</v>
      </c>
    </row>
    <row r="2090" spans="1:21">
      <c r="A2090">
        <v>77</v>
      </c>
      <c r="B2090" t="s">
        <v>25</v>
      </c>
      <c r="C2090" t="s">
        <v>211</v>
      </c>
      <c r="D2090">
        <v>7</v>
      </c>
      <c r="E2090" s="6">
        <v>8999.6959999999999</v>
      </c>
      <c r="F2090">
        <v>2008</v>
      </c>
      <c r="G2090" s="6">
        <v>68.811000000000007</v>
      </c>
      <c r="H2090" s="6">
        <v>4.8171892166137695</v>
      </c>
      <c r="I2090" s="7">
        <v>5.9551548957824698</v>
      </c>
      <c r="J2090" s="8">
        <v>8.7016556916108296</v>
      </c>
      <c r="K2090" s="9">
        <v>51.81050473989005</v>
      </c>
      <c r="L2090" s="8">
        <v>29.295897003078743</v>
      </c>
      <c r="M2090" s="8">
        <v>20.028623301476127</v>
      </c>
      <c r="N2090" s="10">
        <v>1.462701482878237</v>
      </c>
      <c r="O2090" s="10" t="s">
        <v>3122</v>
      </c>
      <c r="P2090" s="14">
        <v>32.627673563544299</v>
      </c>
      <c r="Q2090" s="45">
        <v>2</v>
      </c>
      <c r="R2090" s="7">
        <v>3.6834238722738157</v>
      </c>
      <c r="S2090" s="7"/>
      <c r="T2090" s="7"/>
      <c r="U2090" s="35">
        <v>12672.376215483504</v>
      </c>
    </row>
    <row r="2091" spans="1:21">
      <c r="A2091">
        <v>78</v>
      </c>
      <c r="B2091" s="12" t="s">
        <v>142</v>
      </c>
      <c r="C2091" t="s">
        <v>328</v>
      </c>
      <c r="D2091">
        <v>8</v>
      </c>
      <c r="E2091" s="6">
        <v>48398.625999999997</v>
      </c>
      <c r="F2091">
        <v>2008</v>
      </c>
      <c r="G2091" s="6">
        <v>80.043999999999997</v>
      </c>
      <c r="H2091" s="6">
        <v>5.3896245956420898</v>
      </c>
      <c r="I2091" s="7">
        <v>14.497098922729499</v>
      </c>
      <c r="J2091" s="8">
        <v>9.2740910706391499</v>
      </c>
      <c r="K2091" s="9">
        <v>64.232998854591415</v>
      </c>
      <c r="L2091" s="8">
        <v>41.718391117780108</v>
      </c>
      <c r="M2091" s="8">
        <v>28.570567328423156</v>
      </c>
      <c r="N2091" s="10">
        <v>1.4601877042979461</v>
      </c>
      <c r="O2091" s="10" t="s">
        <v>3123</v>
      </c>
      <c r="P2091" s="14">
        <v>32.571600094084644</v>
      </c>
      <c r="Q2091" s="45">
        <v>3</v>
      </c>
      <c r="R2091" s="7">
        <v>3.6834238722738157</v>
      </c>
      <c r="S2091" s="7"/>
      <c r="T2091" s="7"/>
      <c r="U2091" s="35">
        <v>32275.12525047638</v>
      </c>
    </row>
    <row r="2092" spans="1:21">
      <c r="A2092">
        <v>79</v>
      </c>
      <c r="B2092" t="s">
        <v>75</v>
      </c>
      <c r="C2092" t="s">
        <v>261</v>
      </c>
      <c r="D2092">
        <v>7</v>
      </c>
      <c r="E2092" s="6">
        <v>10023.51</v>
      </c>
      <c r="F2092">
        <v>2008</v>
      </c>
      <c r="G2092" s="6">
        <v>73.957999999999998</v>
      </c>
      <c r="H2092" s="6">
        <v>4.9242587089538574</v>
      </c>
      <c r="I2092" s="7">
        <v>9.4525041580200195</v>
      </c>
      <c r="J2092" s="8">
        <v>8.8087251839509175</v>
      </c>
      <c r="K2092" s="9">
        <v>56.371069967068003</v>
      </c>
      <c r="L2092" s="8">
        <v>33.856462230256696</v>
      </c>
      <c r="M2092" s="8">
        <v>23.525972563713676</v>
      </c>
      <c r="N2092" s="10">
        <v>1.4391099937979486</v>
      </c>
      <c r="O2092" s="10" t="s">
        <v>3124</v>
      </c>
      <c r="P2092" s="14">
        <v>32.101431255322304</v>
      </c>
      <c r="Q2092" s="45">
        <v>3</v>
      </c>
      <c r="R2092" s="7">
        <v>3.6834238722738157</v>
      </c>
      <c r="S2092" s="7"/>
      <c r="T2092" s="7"/>
      <c r="U2092" s="35">
        <v>25824.692684603073</v>
      </c>
    </row>
    <row r="2093" spans="1:21">
      <c r="A2093">
        <v>80</v>
      </c>
      <c r="B2093" t="s">
        <v>133</v>
      </c>
      <c r="C2093" t="s">
        <v>319</v>
      </c>
      <c r="D2093">
        <v>5</v>
      </c>
      <c r="E2093" s="6">
        <v>9781.9959999999992</v>
      </c>
      <c r="F2093">
        <v>2008</v>
      </c>
      <c r="G2093" s="6">
        <v>61.134</v>
      </c>
      <c r="H2093" s="6">
        <v>4.3629889488220215</v>
      </c>
      <c r="I2093" s="7">
        <v>0.61987686157226596</v>
      </c>
      <c r="J2093" s="8">
        <v>8.2474554238190816</v>
      </c>
      <c r="K2093" s="9">
        <v>43.62755235918884</v>
      </c>
      <c r="L2093" s="8">
        <v>21.112944622377533</v>
      </c>
      <c r="M2093" s="8">
        <v>14.693345267265922</v>
      </c>
      <c r="N2093" s="10">
        <v>1.4369052273897966</v>
      </c>
      <c r="O2093" s="10" t="s">
        <v>3125</v>
      </c>
      <c r="P2093" s="14">
        <v>32.052250749599771</v>
      </c>
      <c r="Q2093" s="45">
        <v>1</v>
      </c>
      <c r="R2093" s="7">
        <v>3.6834238722738157</v>
      </c>
      <c r="S2093" s="7"/>
      <c r="T2093" s="7"/>
      <c r="U2093" s="35">
        <v>1356.8829509701002</v>
      </c>
    </row>
    <row r="2094" spans="1:21">
      <c r="A2094">
        <v>81</v>
      </c>
      <c r="B2094" t="s">
        <v>158</v>
      </c>
      <c r="C2094" t="s">
        <v>344</v>
      </c>
      <c r="D2094">
        <v>7</v>
      </c>
      <c r="E2094" s="6">
        <v>46062.936999999998</v>
      </c>
      <c r="F2094">
        <v>2008</v>
      </c>
      <c r="G2094" s="6">
        <v>69.117000000000004</v>
      </c>
      <c r="H2094" s="6">
        <v>5.1723804473876953</v>
      </c>
      <c r="I2094" s="7">
        <v>7.9641928672790501</v>
      </c>
      <c r="J2094" s="8">
        <v>9.0568469223847554</v>
      </c>
      <c r="K2094" s="9">
        <v>54.165151940895534</v>
      </c>
      <c r="L2094" s="8">
        <v>31.650544204084227</v>
      </c>
      <c r="M2094" s="8">
        <v>22.037661272972706</v>
      </c>
      <c r="N2094" s="10">
        <v>1.4362024995320577</v>
      </c>
      <c r="O2094" s="10" t="s">
        <v>3126</v>
      </c>
      <c r="P2094" s="14">
        <v>32.036575387665231</v>
      </c>
      <c r="Q2094" s="45">
        <v>3</v>
      </c>
      <c r="R2094" s="7">
        <v>3.6834238722738157</v>
      </c>
      <c r="S2094" s="7"/>
      <c r="T2094" s="7"/>
      <c r="U2094" s="35">
        <v>13719.271484375</v>
      </c>
    </row>
    <row r="2095" spans="1:21">
      <c r="A2095">
        <v>82</v>
      </c>
      <c r="B2095" t="s">
        <v>92</v>
      </c>
      <c r="C2095" t="s">
        <v>278</v>
      </c>
      <c r="D2095">
        <v>7</v>
      </c>
      <c r="E2095" s="6">
        <v>2150.4119999999998</v>
      </c>
      <c r="F2095">
        <v>2008</v>
      </c>
      <c r="G2095" s="6">
        <v>72.036000000000001</v>
      </c>
      <c r="H2095" s="6">
        <v>5.1453752517700195</v>
      </c>
      <c r="I2095" s="7">
        <v>9.7424240112304705</v>
      </c>
      <c r="J2095" s="8">
        <v>9.0298417267670796</v>
      </c>
      <c r="K2095" s="9">
        <v>56.284367029964152</v>
      </c>
      <c r="L2095" s="8">
        <v>33.769759293152845</v>
      </c>
      <c r="M2095" s="8">
        <v>23.815892416924129</v>
      </c>
      <c r="N2095" s="10">
        <v>1.4179506147397301</v>
      </c>
      <c r="O2095" s="10" t="s">
        <v>3127</v>
      </c>
      <c r="P2095" s="14">
        <v>31.629440681168823</v>
      </c>
      <c r="Q2095" s="45">
        <v>3</v>
      </c>
      <c r="R2095" s="7">
        <v>3.6834238722738157</v>
      </c>
      <c r="S2095" s="7"/>
      <c r="T2095" s="7"/>
      <c r="U2095" s="35">
        <v>24899.646383367704</v>
      </c>
    </row>
    <row r="2096" spans="1:21">
      <c r="A2096">
        <v>83</v>
      </c>
      <c r="B2096" t="s">
        <v>134</v>
      </c>
      <c r="C2096" t="s">
        <v>320</v>
      </c>
      <c r="D2096">
        <v>4</v>
      </c>
      <c r="E2096" s="6">
        <v>27437.352999999999</v>
      </c>
      <c r="F2096">
        <v>2008</v>
      </c>
      <c r="G2096" s="6">
        <v>75.274000000000001</v>
      </c>
      <c r="H2096" s="6">
        <v>6.8113703727722168</v>
      </c>
      <c r="I2096" s="7">
        <v>19.8475532531738</v>
      </c>
      <c r="J2096" s="8">
        <v>10.695836847769277</v>
      </c>
      <c r="K2096" s="9">
        <v>69.665510388353709</v>
      </c>
      <c r="L2096" s="8">
        <v>47.150902651542403</v>
      </c>
      <c r="M2096" s="8">
        <v>33.92102165886746</v>
      </c>
      <c r="N2096" s="10">
        <v>1.3900201216143635</v>
      </c>
      <c r="O2096" s="10" t="s">
        <v>3128</v>
      </c>
      <c r="P2096" s="14">
        <v>31.00641060782122</v>
      </c>
      <c r="Q2096" s="45">
        <v>3</v>
      </c>
      <c r="R2096" s="7">
        <v>3.6834238722738157</v>
      </c>
      <c r="S2096" s="7"/>
      <c r="T2096" s="7"/>
      <c r="U2096" s="35">
        <v>42963.049621686565</v>
      </c>
    </row>
    <row r="2097" spans="1:21">
      <c r="A2097">
        <v>84</v>
      </c>
      <c r="B2097" t="s">
        <v>80</v>
      </c>
      <c r="C2097" t="s">
        <v>266</v>
      </c>
      <c r="D2097">
        <v>4</v>
      </c>
      <c r="E2097" s="6">
        <v>29218.381000000001</v>
      </c>
      <c r="F2097">
        <v>2008</v>
      </c>
      <c r="G2097" s="6">
        <v>64.941999999999993</v>
      </c>
      <c r="H2097" s="6">
        <v>4.5898447036743164</v>
      </c>
      <c r="I2097" s="7">
        <v>4.5067934989929199</v>
      </c>
      <c r="J2097" s="8">
        <v>8.4743111786713765</v>
      </c>
      <c r="K2097" s="9">
        <v>47.619861235934302</v>
      </c>
      <c r="L2097" s="8">
        <v>25.105253499122995</v>
      </c>
      <c r="M2097" s="8">
        <v>18.580261904686576</v>
      </c>
      <c r="N2097" s="10">
        <v>1.3511786662593057</v>
      </c>
      <c r="O2097" s="10" t="s">
        <v>3129</v>
      </c>
      <c r="P2097" s="14">
        <v>30.139995730354862</v>
      </c>
      <c r="Q2097" s="45">
        <v>2</v>
      </c>
      <c r="R2097" s="7">
        <v>3.6834238722738157</v>
      </c>
      <c r="S2097" s="7"/>
      <c r="T2097" s="7"/>
      <c r="U2097" s="35">
        <v>7955.696098190002</v>
      </c>
    </row>
    <row r="2098" spans="1:21">
      <c r="A2098">
        <v>85</v>
      </c>
      <c r="B2098" t="s">
        <v>104</v>
      </c>
      <c r="C2098" t="s">
        <v>290</v>
      </c>
      <c r="D2098">
        <v>5</v>
      </c>
      <c r="E2098" s="6">
        <v>3233.3359999999998</v>
      </c>
      <c r="F2098">
        <v>2008</v>
      </c>
      <c r="G2098" s="6">
        <v>62.399000000000001</v>
      </c>
      <c r="H2098" s="6">
        <v>4.248075008392334</v>
      </c>
      <c r="I2098" s="7">
        <v>1.80640721321106</v>
      </c>
      <c r="J2098" s="8">
        <v>8.1325414833893941</v>
      </c>
      <c r="K2098" s="9">
        <v>43.909852261590757</v>
      </c>
      <c r="L2098" s="8">
        <v>21.39524452477945</v>
      </c>
      <c r="M2098" s="8">
        <v>15.879875618904716</v>
      </c>
      <c r="N2098" s="10">
        <v>1.3473181426754239</v>
      </c>
      <c r="O2098" s="10" t="s">
        <v>3130</v>
      </c>
      <c r="P2098" s="14">
        <v>30.053881164427576</v>
      </c>
      <c r="Q2098" s="45">
        <v>1</v>
      </c>
      <c r="R2098" s="7">
        <v>3.6834238722738157</v>
      </c>
      <c r="S2098" s="7"/>
      <c r="T2098" s="7"/>
      <c r="U2098" s="35">
        <v>4914.834226311591</v>
      </c>
    </row>
    <row r="2099" spans="1:21">
      <c r="A2099">
        <v>86</v>
      </c>
      <c r="B2099" t="s">
        <v>161</v>
      </c>
      <c r="C2099" t="s">
        <v>347</v>
      </c>
      <c r="D2099">
        <v>2</v>
      </c>
      <c r="E2099" s="6">
        <v>305694.90999999997</v>
      </c>
      <c r="F2099">
        <v>2008</v>
      </c>
      <c r="G2099" s="6">
        <v>78.195999999999998</v>
      </c>
      <c r="H2099" s="6">
        <v>7.2803859710693359</v>
      </c>
      <c r="I2099" s="7">
        <v>25.64284324646</v>
      </c>
      <c r="J2099" s="8">
        <v>11.164852446066396</v>
      </c>
      <c r="K2099" s="9">
        <v>75.543236022208177</v>
      </c>
      <c r="L2099" s="8">
        <v>53.02862828539687</v>
      </c>
      <c r="M2099" s="8">
        <v>39.716311652153657</v>
      </c>
      <c r="N2099" s="10">
        <v>1.3351851186443529</v>
      </c>
      <c r="O2099" s="10" t="s">
        <v>3131</v>
      </c>
      <c r="P2099" s="14">
        <v>29.783236503122218</v>
      </c>
      <c r="Q2099" s="45">
        <v>3</v>
      </c>
      <c r="R2099" s="7">
        <v>3.6834238722738157</v>
      </c>
      <c r="S2099" s="7"/>
      <c r="T2099" s="7"/>
      <c r="U2099" s="35">
        <v>55427.178272998703</v>
      </c>
    </row>
    <row r="2100" spans="1:21">
      <c r="A2100">
        <v>87</v>
      </c>
      <c r="B2100" t="s">
        <v>100</v>
      </c>
      <c r="C2100" t="s">
        <v>286</v>
      </c>
      <c r="D2100">
        <v>5</v>
      </c>
      <c r="E2100" s="6">
        <v>13889.423000000001</v>
      </c>
      <c r="F2100">
        <v>2008</v>
      </c>
      <c r="G2100" s="6">
        <v>54.603999999999999</v>
      </c>
      <c r="H2100" s="6">
        <v>5.0196380615234375</v>
      </c>
      <c r="I2100" s="7">
        <v>0.668895244598389</v>
      </c>
      <c r="J2100" s="8">
        <v>8.9041045365204976</v>
      </c>
      <c r="K2100" s="9">
        <v>42.070024692556167</v>
      </c>
      <c r="L2100" s="8">
        <v>19.55541695574486</v>
      </c>
      <c r="M2100" s="8">
        <v>14.742363650292045</v>
      </c>
      <c r="N2100" s="10">
        <v>1.3264777222719959</v>
      </c>
      <c r="O2100" s="10" t="s">
        <v>3132</v>
      </c>
      <c r="P2100" s="14">
        <v>29.589005424702439</v>
      </c>
      <c r="Q2100" s="45">
        <v>1</v>
      </c>
      <c r="R2100" s="7">
        <v>3.6834238722738157</v>
      </c>
      <c r="S2100" s="7"/>
      <c r="T2100" s="7"/>
      <c r="U2100" s="35">
        <v>1239.9621156249987</v>
      </c>
    </row>
    <row r="2101" spans="1:21">
      <c r="A2101">
        <v>88</v>
      </c>
      <c r="B2101" t="s">
        <v>136</v>
      </c>
      <c r="C2101" t="s">
        <v>322</v>
      </c>
      <c r="D2101">
        <v>7</v>
      </c>
      <c r="E2101" s="6">
        <v>7722.7939999999999</v>
      </c>
      <c r="F2101">
        <v>2008</v>
      </c>
      <c r="G2101" s="6">
        <v>73.938999999999993</v>
      </c>
      <c r="H2101" s="6">
        <v>4.5653479099273682</v>
      </c>
      <c r="I2101" s="7">
        <v>9.8942909240722692</v>
      </c>
      <c r="J2101" s="8">
        <v>8.4498143849244283</v>
      </c>
      <c r="K2101" s="9">
        <v>54.060343446065893</v>
      </c>
      <c r="L2101" s="8">
        <v>31.545735709254586</v>
      </c>
      <c r="M2101" s="8">
        <v>23.967759329765926</v>
      </c>
      <c r="N2101" s="10">
        <v>1.3161737513809835</v>
      </c>
      <c r="O2101" s="10" t="s">
        <v>3133</v>
      </c>
      <c r="P2101" s="14">
        <v>29.359160440899817</v>
      </c>
      <c r="Q2101" s="45">
        <v>3</v>
      </c>
      <c r="R2101" s="7">
        <v>3.6834238722738157</v>
      </c>
      <c r="S2101" s="7"/>
      <c r="T2101" s="7"/>
      <c r="U2101" s="35">
        <v>14691.80776228817</v>
      </c>
    </row>
    <row r="2102" spans="1:21">
      <c r="A2102">
        <v>89</v>
      </c>
      <c r="B2102" t="s">
        <v>132</v>
      </c>
      <c r="C2102" t="s">
        <v>318</v>
      </c>
      <c r="D2102">
        <v>7</v>
      </c>
      <c r="E2102" s="6">
        <v>143086.549</v>
      </c>
      <c r="F2102">
        <v>2008</v>
      </c>
      <c r="G2102" s="6">
        <v>68.494</v>
      </c>
      <c r="H2102" s="6">
        <v>5.6187539100646973</v>
      </c>
      <c r="I2102" s="7">
        <v>12.1559591293335</v>
      </c>
      <c r="J2102" s="8">
        <v>9.5032203850617574</v>
      </c>
      <c r="K2102" s="9">
        <v>56.322430682996625</v>
      </c>
      <c r="L2102" s="8">
        <v>33.807822946185318</v>
      </c>
      <c r="M2102" s="8">
        <v>26.229427535027156</v>
      </c>
      <c r="N2102" s="10">
        <v>1.288927213567199</v>
      </c>
      <c r="O2102" s="10" t="s">
        <v>3134</v>
      </c>
      <c r="P2102" s="14">
        <v>28.751386980674965</v>
      </c>
      <c r="Q2102" s="45">
        <v>3</v>
      </c>
      <c r="R2102" s="7">
        <v>3.6834238722738157</v>
      </c>
      <c r="S2102" s="7"/>
      <c r="T2102" s="7"/>
      <c r="U2102" s="35">
        <v>24887.853515625</v>
      </c>
    </row>
    <row r="2103" spans="1:21">
      <c r="A2103">
        <v>90</v>
      </c>
      <c r="B2103" t="s">
        <v>95</v>
      </c>
      <c r="C2103" t="s">
        <v>281</v>
      </c>
      <c r="D2103">
        <v>5</v>
      </c>
      <c r="E2103" s="6">
        <v>3783.8870000000002</v>
      </c>
      <c r="F2103">
        <v>2008</v>
      </c>
      <c r="G2103" s="6">
        <v>58.771999999999998</v>
      </c>
      <c r="H2103" s="6">
        <v>4.2213540077209473</v>
      </c>
      <c r="I2103" s="7">
        <v>0.550104379653931</v>
      </c>
      <c r="J2103" s="8">
        <v>8.1058204827180074</v>
      </c>
      <c r="K2103" s="9">
        <v>41.221663152826146</v>
      </c>
      <c r="L2103" s="8">
        <v>18.707055416014839</v>
      </c>
      <c r="M2103" s="8">
        <v>14.623572785347587</v>
      </c>
      <c r="N2103" s="10">
        <v>1.2792397378265035</v>
      </c>
      <c r="O2103" s="10" t="s">
        <v>3135</v>
      </c>
      <c r="P2103" s="14">
        <v>28.535293813462065</v>
      </c>
      <c r="Q2103" s="45">
        <v>1</v>
      </c>
      <c r="R2103" s="7">
        <v>3.6834238722738157</v>
      </c>
      <c r="S2103" s="7"/>
      <c r="T2103" s="7"/>
      <c r="U2103" s="35">
        <v>1349.0282317064427</v>
      </c>
    </row>
    <row r="2104" spans="1:21">
      <c r="A2104">
        <v>91</v>
      </c>
      <c r="B2104" t="s">
        <v>60</v>
      </c>
      <c r="C2104" t="s">
        <v>246</v>
      </c>
      <c r="D2104">
        <v>7</v>
      </c>
      <c r="E2104" s="6">
        <v>1337.011</v>
      </c>
      <c r="F2104">
        <v>2008</v>
      </c>
      <c r="G2104" s="6">
        <v>74.412000000000006</v>
      </c>
      <c r="H2104" s="6">
        <v>5.4519376754760742</v>
      </c>
      <c r="I2104" s="7">
        <v>15.9268283843994</v>
      </c>
      <c r="J2104" s="8">
        <v>9.3364041504731343</v>
      </c>
      <c r="K2104" s="9">
        <v>60.114699326035847</v>
      </c>
      <c r="L2104" s="8">
        <v>37.60009158922454</v>
      </c>
      <c r="M2104" s="8">
        <v>30.000296790093056</v>
      </c>
      <c r="N2104" s="10">
        <v>1.253323987169392</v>
      </c>
      <c r="O2104" s="10" t="s">
        <v>3136</v>
      </c>
      <c r="P2104" s="14">
        <v>27.957205486833335</v>
      </c>
      <c r="Q2104" s="45">
        <v>3</v>
      </c>
      <c r="R2104" s="7">
        <v>3.6834238722738157</v>
      </c>
      <c r="S2104" s="7"/>
      <c r="T2104" s="7"/>
      <c r="U2104" s="35">
        <v>29621.764529999335</v>
      </c>
    </row>
    <row r="2105" spans="1:21">
      <c r="A2105">
        <v>92</v>
      </c>
      <c r="B2105" t="s">
        <v>153</v>
      </c>
      <c r="C2105" t="s">
        <v>339</v>
      </c>
      <c r="D2105">
        <v>1</v>
      </c>
      <c r="E2105" s="6">
        <v>1392.8030000000001</v>
      </c>
      <c r="F2105">
        <v>2008</v>
      </c>
      <c r="G2105" s="6">
        <v>71.47</v>
      </c>
      <c r="H2105" s="6">
        <v>6.696444034576416</v>
      </c>
      <c r="I2105" s="7">
        <v>20.818031311035199</v>
      </c>
      <c r="J2105" s="8">
        <v>10.580910509573476</v>
      </c>
      <c r="K2105" s="9">
        <v>65.434212825269682</v>
      </c>
      <c r="L2105" s="8">
        <v>42.919605088458376</v>
      </c>
      <c r="M2105" s="8">
        <v>34.891499716728859</v>
      </c>
      <c r="N2105" s="10">
        <v>1.2300877129646683</v>
      </c>
      <c r="O2105" s="10" t="s">
        <v>3137</v>
      </c>
      <c r="P2105" s="14">
        <v>27.438886760518184</v>
      </c>
      <c r="Q2105" s="45">
        <v>3</v>
      </c>
      <c r="R2105" s="7">
        <v>3.6834238722738157</v>
      </c>
      <c r="S2105" s="7"/>
      <c r="T2105" s="7"/>
      <c r="U2105" s="35">
        <v>28012.873148476538</v>
      </c>
    </row>
    <row r="2106" spans="1:21">
      <c r="A2106">
        <v>93</v>
      </c>
      <c r="B2106" t="s">
        <v>72</v>
      </c>
      <c r="C2106" t="s">
        <v>258</v>
      </c>
      <c r="D2106">
        <v>1</v>
      </c>
      <c r="E2106" s="6">
        <v>9575.2469999999994</v>
      </c>
      <c r="F2106">
        <v>2008</v>
      </c>
      <c r="G2106" s="6">
        <v>61.332000000000001</v>
      </c>
      <c r="H2106" s="6">
        <v>3.8463292121887207</v>
      </c>
      <c r="I2106" s="7">
        <v>1.12174737453461</v>
      </c>
      <c r="J2106" s="8">
        <v>7.7307956871857808</v>
      </c>
      <c r="K2106" s="9">
        <v>41.026964116833526</v>
      </c>
      <c r="L2106" s="8">
        <v>18.512356380022219</v>
      </c>
      <c r="M2106" s="8">
        <v>15.195215780228267</v>
      </c>
      <c r="N2106" s="10">
        <v>1.2183016449236708</v>
      </c>
      <c r="O2106" s="10" t="s">
        <v>3138</v>
      </c>
      <c r="P2106" s="14">
        <v>27.175981454725587</v>
      </c>
      <c r="Q2106" s="45">
        <v>1</v>
      </c>
      <c r="R2106" s="7">
        <v>3.6834238722738157</v>
      </c>
      <c r="S2106" s="7"/>
      <c r="T2106" s="7"/>
      <c r="U2106" s="35">
        <v>3028.6710012152962</v>
      </c>
    </row>
    <row r="2107" spans="1:21">
      <c r="A2107">
        <v>94</v>
      </c>
      <c r="B2107" t="s">
        <v>150</v>
      </c>
      <c r="C2107" t="s">
        <v>336</v>
      </c>
      <c r="D2107">
        <v>5</v>
      </c>
      <c r="E2107" s="6">
        <v>42870.883999999998</v>
      </c>
      <c r="F2107">
        <v>2008</v>
      </c>
      <c r="G2107" s="6">
        <v>58.085999999999999</v>
      </c>
      <c r="H2107" s="6">
        <v>4.3847417831420898</v>
      </c>
      <c r="I2107" s="7">
        <v>1.6031795740127599</v>
      </c>
      <c r="J2107" s="8">
        <v>8.2692082581391499</v>
      </c>
      <c r="K2107" s="9">
        <v>41.56171491165447</v>
      </c>
      <c r="L2107" s="8">
        <v>19.047107174843163</v>
      </c>
      <c r="M2107" s="8">
        <v>15.676647979706416</v>
      </c>
      <c r="N2107" s="10">
        <v>1.2149987165304623</v>
      </c>
      <c r="O2107" s="10" t="s">
        <v>3139</v>
      </c>
      <c r="P2107" s="14">
        <v>27.102304856541444</v>
      </c>
      <c r="Q2107" s="45">
        <v>1</v>
      </c>
      <c r="R2107" s="7">
        <v>3.6834238722738157</v>
      </c>
      <c r="S2107" s="7"/>
      <c r="T2107" s="7"/>
      <c r="U2107" s="35">
        <v>1853.09228515625</v>
      </c>
    </row>
    <row r="2108" spans="1:21">
      <c r="A2108">
        <v>95</v>
      </c>
      <c r="B2108" t="s">
        <v>157</v>
      </c>
      <c r="C2108" t="s">
        <v>343</v>
      </c>
      <c r="D2108">
        <v>5</v>
      </c>
      <c r="E2108" s="6">
        <v>30509.862000000001</v>
      </c>
      <c r="F2108">
        <v>2008</v>
      </c>
      <c r="G2108" s="6">
        <v>55.823</v>
      </c>
      <c r="H2108" s="6">
        <v>4.5686192512512207</v>
      </c>
      <c r="I2108" s="7">
        <v>1.22263324260712</v>
      </c>
      <c r="J2108" s="8">
        <v>8.4530857262482808</v>
      </c>
      <c r="K2108" s="9">
        <v>40.830669822473098</v>
      </c>
      <c r="L2108" s="8">
        <v>18.316062085661791</v>
      </c>
      <c r="M2108" s="8">
        <v>15.296101648300777</v>
      </c>
      <c r="N2108" s="10">
        <v>1.1974333399972206</v>
      </c>
      <c r="O2108" s="10" t="s">
        <v>3140</v>
      </c>
      <c r="P2108" s="14">
        <v>26.710483710356783</v>
      </c>
      <c r="Q2108" s="45">
        <v>1</v>
      </c>
      <c r="R2108" s="7">
        <v>3.6834238722738157</v>
      </c>
      <c r="S2108" s="7"/>
      <c r="T2108" s="7"/>
      <c r="U2108" s="35">
        <v>1764.9931162582316</v>
      </c>
    </row>
    <row r="2109" spans="1:21">
      <c r="A2109">
        <v>96</v>
      </c>
      <c r="B2109" t="s">
        <v>87</v>
      </c>
      <c r="C2109" t="s">
        <v>273</v>
      </c>
      <c r="D2109">
        <v>7</v>
      </c>
      <c r="E2109" s="6">
        <v>16196.517</v>
      </c>
      <c r="F2109">
        <v>2008</v>
      </c>
      <c r="G2109" s="6">
        <v>66.701999999999998</v>
      </c>
      <c r="H2109" s="6">
        <v>5.8864197731018066</v>
      </c>
      <c r="I2109" s="7">
        <v>14.443432807922401</v>
      </c>
      <c r="J2109" s="8">
        <v>9.7708862480988667</v>
      </c>
      <c r="K2109" s="9">
        <v>56.393736686754423</v>
      </c>
      <c r="L2109" s="8">
        <v>33.879128949943116</v>
      </c>
      <c r="M2109" s="8">
        <v>28.516901213616059</v>
      </c>
      <c r="N2109" s="10">
        <v>1.1880368310763982</v>
      </c>
      <c r="O2109" s="10" t="s">
        <v>3141</v>
      </c>
      <c r="P2109" s="14">
        <v>26.500880979181428</v>
      </c>
      <c r="Q2109" s="45">
        <v>3</v>
      </c>
      <c r="R2109" s="7">
        <v>3.6834238722738157</v>
      </c>
      <c r="S2109" s="7"/>
      <c r="T2109" s="7"/>
      <c r="U2109" s="35">
        <v>19770.216648154128</v>
      </c>
    </row>
    <row r="2110" spans="1:21">
      <c r="A2110">
        <v>97</v>
      </c>
      <c r="B2110" t="s">
        <v>88</v>
      </c>
      <c r="C2110" t="s">
        <v>274</v>
      </c>
      <c r="D2110">
        <v>5</v>
      </c>
      <c r="E2110" s="6">
        <v>39186.894999999997</v>
      </c>
      <c r="F2110">
        <v>2008</v>
      </c>
      <c r="G2110" s="6">
        <v>59.613999999999997</v>
      </c>
      <c r="H2110" s="6">
        <v>4.0152745246887207</v>
      </c>
      <c r="I2110" s="7">
        <v>1.39675748348236</v>
      </c>
      <c r="J2110" s="8">
        <v>7.8997409996857808</v>
      </c>
      <c r="K2110" s="9">
        <v>40.749208247885328</v>
      </c>
      <c r="L2110" s="8">
        <v>18.234600511074021</v>
      </c>
      <c r="M2110" s="8">
        <v>15.470225889176017</v>
      </c>
      <c r="N2110" s="10">
        <v>1.1786899972696676</v>
      </c>
      <c r="O2110" s="10" t="s">
        <v>3142</v>
      </c>
      <c r="P2110" s="14">
        <v>26.292386323321359</v>
      </c>
      <c r="Q2110" s="45">
        <v>1</v>
      </c>
      <c r="R2110" s="7">
        <v>3.6834238722738157</v>
      </c>
      <c r="S2110" s="7"/>
      <c r="T2110" s="7"/>
      <c r="U2110" s="35">
        <v>3545.5935023918028</v>
      </c>
    </row>
    <row r="2111" spans="1:21">
      <c r="A2111">
        <v>98</v>
      </c>
      <c r="B2111" t="s">
        <v>108</v>
      </c>
      <c r="C2111" t="s">
        <v>294</v>
      </c>
      <c r="D2111">
        <v>8</v>
      </c>
      <c r="E2111" s="6">
        <v>2633.8870000000002</v>
      </c>
      <c r="F2111">
        <v>2008</v>
      </c>
      <c r="G2111" s="6">
        <v>66.382000000000005</v>
      </c>
      <c r="H2111" s="6">
        <v>4.4930100440979004</v>
      </c>
      <c r="I2111" s="7">
        <v>8.4023609161377006</v>
      </c>
      <c r="J2111" s="8">
        <v>8.3774765190949605</v>
      </c>
      <c r="K2111" s="9">
        <v>48.119555958271249</v>
      </c>
      <c r="L2111" s="8">
        <v>25.604948221459942</v>
      </c>
      <c r="M2111" s="8">
        <v>22.475829321831355</v>
      </c>
      <c r="N2111" s="10">
        <v>1.1392215101308494</v>
      </c>
      <c r="O2111" s="10" t="s">
        <v>3143</v>
      </c>
      <c r="P2111" s="14">
        <v>25.411984594406515</v>
      </c>
      <c r="Q2111" s="45">
        <v>3</v>
      </c>
      <c r="R2111" s="7">
        <v>3.6834238722738157</v>
      </c>
      <c r="S2111" s="7"/>
      <c r="T2111" s="7"/>
      <c r="U2111" s="35">
        <v>7346.2787521086884</v>
      </c>
    </row>
    <row r="2112" spans="1:21">
      <c r="A2112">
        <v>99</v>
      </c>
      <c r="B2112" t="s">
        <v>18</v>
      </c>
      <c r="C2112" t="s">
        <v>204</v>
      </c>
      <c r="D2112">
        <v>6</v>
      </c>
      <c r="E2112" s="6">
        <v>26427.199000000001</v>
      </c>
      <c r="F2112">
        <v>2008</v>
      </c>
      <c r="G2112" s="6">
        <v>59.851999999999997</v>
      </c>
      <c r="H2112" s="6">
        <v>3.7235898971557617</v>
      </c>
      <c r="I2112" s="7">
        <v>0.77602267265319802</v>
      </c>
      <c r="J2112" s="8">
        <v>7.6080563721528218</v>
      </c>
      <c r="K2112" s="9">
        <v>39.401290643746449</v>
      </c>
      <c r="L2112" s="8">
        <v>16.886682906935143</v>
      </c>
      <c r="M2112" s="8">
        <v>14.849491078346855</v>
      </c>
      <c r="N2112" s="10">
        <v>1.1371893365126073</v>
      </c>
      <c r="O2112" s="10" t="s">
        <v>3144</v>
      </c>
      <c r="P2112" s="14">
        <v>25.366654020658839</v>
      </c>
      <c r="Q2112" s="45">
        <v>1</v>
      </c>
      <c r="R2112" s="7">
        <v>3.6834238722738157</v>
      </c>
      <c r="S2112" s="7"/>
      <c r="T2112" s="7"/>
      <c r="U2112" s="35">
        <v>1556.8444515450151</v>
      </c>
    </row>
    <row r="2113" spans="1:21">
      <c r="A2113">
        <v>100</v>
      </c>
      <c r="B2113" t="s">
        <v>118</v>
      </c>
      <c r="C2113" t="s">
        <v>304</v>
      </c>
      <c r="D2113">
        <v>5</v>
      </c>
      <c r="E2113" s="6">
        <v>15455.174999999999</v>
      </c>
      <c r="F2113">
        <v>2008</v>
      </c>
      <c r="G2113" s="6">
        <v>56.508000000000003</v>
      </c>
      <c r="H2113" s="6">
        <v>4.2356572151184082</v>
      </c>
      <c r="I2113" s="7">
        <v>1.0593562126159699</v>
      </c>
      <c r="J2113" s="8">
        <v>8.1201236901154683</v>
      </c>
      <c r="K2113" s="9">
        <v>39.703668857783477</v>
      </c>
      <c r="L2113" s="8">
        <v>17.18906112097217</v>
      </c>
      <c r="M2113" s="8">
        <v>15.132824618309627</v>
      </c>
      <c r="N2113" s="10">
        <v>1.1358792264184867</v>
      </c>
      <c r="O2113" s="10" t="s">
        <v>3145</v>
      </c>
      <c r="P2113" s="14">
        <v>25.337430118869147</v>
      </c>
      <c r="Q2113" s="45">
        <v>1</v>
      </c>
      <c r="R2113" s="7">
        <v>3.6834238722738157</v>
      </c>
      <c r="S2113" s="7"/>
      <c r="T2113" s="7"/>
      <c r="U2113" s="35">
        <v>997.02444039444367</v>
      </c>
    </row>
    <row r="2114" spans="1:21">
      <c r="A2114">
        <v>101</v>
      </c>
      <c r="B2114" t="s">
        <v>138</v>
      </c>
      <c r="C2114" t="s">
        <v>324</v>
      </c>
      <c r="D2114">
        <v>8</v>
      </c>
      <c r="E2114" s="6">
        <v>4838.402</v>
      </c>
      <c r="F2114">
        <v>2008</v>
      </c>
      <c r="G2114" s="6">
        <v>81.17</v>
      </c>
      <c r="H2114" s="6">
        <v>6.6419568061828613</v>
      </c>
      <c r="I2114" s="7">
        <v>31.558923721313501</v>
      </c>
      <c r="J2114" s="8">
        <v>10.526423281179921</v>
      </c>
      <c r="K2114" s="9">
        <v>73.932336989573642</v>
      </c>
      <c r="L2114" s="8">
        <v>51.417729252762335</v>
      </c>
      <c r="M2114" s="8">
        <v>45.632392127007158</v>
      </c>
      <c r="N2114" s="10">
        <v>1.1267813685868808</v>
      </c>
      <c r="O2114" s="10" t="s">
        <v>3146</v>
      </c>
      <c r="P2114" s="14">
        <v>25.134489232480586</v>
      </c>
      <c r="Q2114" s="45">
        <v>3</v>
      </c>
      <c r="R2114" s="7">
        <v>3.6834238722738157</v>
      </c>
      <c r="S2114" s="7"/>
      <c r="T2114" s="7"/>
      <c r="U2114" s="35">
        <v>71534.980268089086</v>
      </c>
    </row>
    <row r="2115" spans="1:21">
      <c r="A2115">
        <v>102</v>
      </c>
      <c r="B2115" t="s">
        <v>48</v>
      </c>
      <c r="C2115" t="s">
        <v>234</v>
      </c>
      <c r="D2115">
        <v>5</v>
      </c>
      <c r="E2115" s="6">
        <v>4089.6019999999999</v>
      </c>
      <c r="F2115">
        <v>2008</v>
      </c>
      <c r="G2115" s="6">
        <v>60.426000000000002</v>
      </c>
      <c r="H2115" s="6">
        <v>3.8197922706604004</v>
      </c>
      <c r="I2115" s="7">
        <v>1.81066882610321</v>
      </c>
      <c r="J2115" s="8">
        <v>7.7042587456574605</v>
      </c>
      <c r="K2115" s="9">
        <v>40.282161400517843</v>
      </c>
      <c r="L2115" s="8">
        <v>17.767553663706536</v>
      </c>
      <c r="M2115" s="8">
        <v>15.884137231796867</v>
      </c>
      <c r="N2115" s="10">
        <v>1.1185721581490398</v>
      </c>
      <c r="O2115" s="10" t="s">
        <v>3147</v>
      </c>
      <c r="P2115" s="14">
        <v>24.951370912361526</v>
      </c>
      <c r="Q2115" s="45">
        <v>1</v>
      </c>
      <c r="R2115" s="7">
        <v>3.6834238722738157</v>
      </c>
      <c r="S2115" s="7"/>
      <c r="T2115" s="7"/>
      <c r="U2115" s="35">
        <v>4401.6645316140539</v>
      </c>
    </row>
    <row r="2116" spans="1:21">
      <c r="A2116">
        <v>103</v>
      </c>
      <c r="B2116" t="s">
        <v>40</v>
      </c>
      <c r="C2116" t="s">
        <v>226</v>
      </c>
      <c r="D2116">
        <v>5</v>
      </c>
      <c r="E2116" s="6">
        <v>18777.080999999998</v>
      </c>
      <c r="F2116">
        <v>2008</v>
      </c>
      <c r="G2116" s="6">
        <v>55.655000000000001</v>
      </c>
      <c r="H2116" s="6">
        <v>4.2918004989624023</v>
      </c>
      <c r="I2116" s="7">
        <v>1.6044673919677701</v>
      </c>
      <c r="J2116" s="8">
        <v>8.1762669739594624</v>
      </c>
      <c r="K2116" s="9">
        <v>39.374704696305237</v>
      </c>
      <c r="L2116" s="8">
        <v>16.86009695949393</v>
      </c>
      <c r="M2116" s="8">
        <v>15.677935797661426</v>
      </c>
      <c r="N2116" s="10">
        <v>1.075402857690541</v>
      </c>
      <c r="O2116" s="10" t="s">
        <v>3148</v>
      </c>
      <c r="P2116" s="14">
        <v>23.988417186113264</v>
      </c>
      <c r="Q2116" s="45">
        <v>1</v>
      </c>
      <c r="R2116" s="7">
        <v>3.6834238722738157</v>
      </c>
      <c r="S2116" s="7"/>
      <c r="T2116" s="7"/>
      <c r="U2116" s="35">
        <v>3308.3199079280271</v>
      </c>
    </row>
    <row r="2117" spans="1:21">
      <c r="A2117">
        <v>104</v>
      </c>
      <c r="B2117" t="s">
        <v>74</v>
      </c>
      <c r="C2117" t="s">
        <v>260</v>
      </c>
      <c r="D2117">
        <v>8</v>
      </c>
      <c r="E2117" s="6">
        <v>7050.6769999999997</v>
      </c>
      <c r="F2117">
        <v>2008</v>
      </c>
      <c r="G2117" s="6">
        <v>82.363</v>
      </c>
      <c r="H2117" s="6">
        <v>5.1372618675231934</v>
      </c>
      <c r="I2117" s="7">
        <v>24.893007278442401</v>
      </c>
      <c r="J2117" s="8">
        <v>9.0217283425202535</v>
      </c>
      <c r="K2117" s="9">
        <v>64.295408743400415</v>
      </c>
      <c r="L2117" s="8">
        <v>41.780801006589108</v>
      </c>
      <c r="M2117" s="8">
        <v>38.966475684136057</v>
      </c>
      <c r="N2117" s="10">
        <v>1.0722242715832475</v>
      </c>
      <c r="O2117" s="10" t="s">
        <v>3149</v>
      </c>
      <c r="P2117" s="14">
        <v>23.917514222578752</v>
      </c>
      <c r="Q2117" s="45">
        <v>3</v>
      </c>
      <c r="R2117" s="7">
        <v>3.6834238722738157</v>
      </c>
      <c r="S2117" s="7"/>
      <c r="T2117" s="7"/>
      <c r="U2117" s="35">
        <v>49787.628424721741</v>
      </c>
    </row>
    <row r="2118" spans="1:21">
      <c r="A2118">
        <v>105</v>
      </c>
      <c r="B2118" t="s">
        <v>111</v>
      </c>
      <c r="C2118" t="s">
        <v>297</v>
      </c>
      <c r="D2118">
        <v>5</v>
      </c>
      <c r="E2118" s="6">
        <v>21845.571</v>
      </c>
      <c r="F2118">
        <v>2008</v>
      </c>
      <c r="G2118" s="6">
        <v>53.164000000000001</v>
      </c>
      <c r="H2118" s="6">
        <v>4.6535830497741699</v>
      </c>
      <c r="I2118" s="7">
        <v>1.59026062488556</v>
      </c>
      <c r="J2118" s="8">
        <v>8.53804952477123</v>
      </c>
      <c r="K2118" s="9">
        <v>39.276644492243754</v>
      </c>
      <c r="L2118" s="8">
        <v>16.762036755432447</v>
      </c>
      <c r="M2118" s="8">
        <v>15.663729030579216</v>
      </c>
      <c r="N2118" s="10">
        <v>1.0701178961094822</v>
      </c>
      <c r="O2118" s="10" t="s">
        <v>3150</v>
      </c>
      <c r="P2118" s="14">
        <v>23.870528469050264</v>
      </c>
      <c r="Q2118" s="45">
        <v>1</v>
      </c>
      <c r="R2118" s="7">
        <v>3.6834238722738157</v>
      </c>
      <c r="S2118" s="7"/>
      <c r="T2118" s="7"/>
      <c r="U2118" s="35">
        <v>977.19087736293716</v>
      </c>
    </row>
    <row r="2119" spans="1:21">
      <c r="A2119">
        <v>106</v>
      </c>
      <c r="B2119" t="s">
        <v>168</v>
      </c>
      <c r="C2119" t="s">
        <v>354</v>
      </c>
      <c r="D2119">
        <v>5</v>
      </c>
      <c r="E2119" s="6">
        <v>12852.966</v>
      </c>
      <c r="F2119">
        <v>2008</v>
      </c>
      <c r="G2119" s="6">
        <v>53.945</v>
      </c>
      <c r="H2119" s="6">
        <v>4.7302632331848145</v>
      </c>
      <c r="I2119" s="7">
        <v>2.5461802482604998</v>
      </c>
      <c r="J2119" s="8">
        <v>8.6147297081818746</v>
      </c>
      <c r="K2119" s="9">
        <v>40.211559097412952</v>
      </c>
      <c r="L2119" s="8">
        <v>17.696951360601645</v>
      </c>
      <c r="M2119" s="8">
        <v>16.619648653954158</v>
      </c>
      <c r="N2119" s="10">
        <v>1.0648210277532657</v>
      </c>
      <c r="O2119" s="10" t="s">
        <v>3151</v>
      </c>
      <c r="P2119" s="14">
        <v>23.752374154134536</v>
      </c>
      <c r="Q2119" s="45">
        <v>1</v>
      </c>
      <c r="R2119" s="7">
        <v>3.6834238722738157</v>
      </c>
      <c r="S2119" s="7"/>
      <c r="T2119" s="7"/>
      <c r="U2119" s="35">
        <v>2746.4904824114369</v>
      </c>
    </row>
    <row r="2120" spans="1:21">
      <c r="A2120">
        <v>107</v>
      </c>
      <c r="B2120" t="s">
        <v>141</v>
      </c>
      <c r="C2120" t="s">
        <v>327</v>
      </c>
      <c r="D2120">
        <v>5</v>
      </c>
      <c r="E2120" s="6">
        <v>50565.811999999998</v>
      </c>
      <c r="F2120">
        <v>2008</v>
      </c>
      <c r="G2120" s="6">
        <v>56.021999999999998</v>
      </c>
      <c r="H2120" s="6">
        <v>5.3463068008422852</v>
      </c>
      <c r="I2120" s="7">
        <v>7.9500570297241202</v>
      </c>
      <c r="J2120" s="8">
        <v>9.2307732758393453</v>
      </c>
      <c r="K2120" s="9">
        <v>44.746054997897104</v>
      </c>
      <c r="L2120" s="8">
        <v>22.231447261085798</v>
      </c>
      <c r="M2120" s="8">
        <v>22.023525435417778</v>
      </c>
      <c r="N2120" s="10">
        <v>1.0094408965666162</v>
      </c>
      <c r="O2120" s="10" t="s">
        <v>3152</v>
      </c>
      <c r="P2120" s="14">
        <v>22.517040175591848</v>
      </c>
      <c r="Q2120" s="45">
        <v>3</v>
      </c>
      <c r="R2120" s="7">
        <v>3.6834238722738157</v>
      </c>
      <c r="S2120" s="7"/>
      <c r="T2120" s="7"/>
      <c r="U2120" s="35">
        <v>13596.287685528119</v>
      </c>
    </row>
    <row r="2121" spans="1:21">
      <c r="A2121">
        <v>108</v>
      </c>
      <c r="B2121" t="s">
        <v>119</v>
      </c>
      <c r="C2121" t="s">
        <v>305</v>
      </c>
      <c r="D2121">
        <v>5</v>
      </c>
      <c r="E2121" s="6">
        <v>152382.50599999999</v>
      </c>
      <c r="F2121">
        <v>2008</v>
      </c>
      <c r="G2121" s="6">
        <v>50.225000000000001</v>
      </c>
      <c r="H2121" s="6">
        <v>4.9385604858398438</v>
      </c>
      <c r="I2121" s="7">
        <v>1.6229392290115401</v>
      </c>
      <c r="J2121" s="8">
        <v>8.8230269608369039</v>
      </c>
      <c r="K2121" s="9">
        <v>38.343840601291163</v>
      </c>
      <c r="L2121" s="8">
        <v>15.829232864479856</v>
      </c>
      <c r="M2121" s="8">
        <v>15.696407634705196</v>
      </c>
      <c r="N2121" s="10">
        <v>1.0084621419668651</v>
      </c>
      <c r="O2121" s="10" t="s">
        <v>3153</v>
      </c>
      <c r="P2121" s="14">
        <v>22.495207637679428</v>
      </c>
      <c r="Q2121" s="45">
        <v>1</v>
      </c>
      <c r="R2121" s="7">
        <v>3.6834238722738157</v>
      </c>
      <c r="S2121" s="7"/>
      <c r="T2121" s="7"/>
      <c r="U2121" s="35">
        <v>4396.8005545658762</v>
      </c>
    </row>
    <row r="2122" spans="1:21">
      <c r="A2122">
        <v>109</v>
      </c>
      <c r="B2122" t="s">
        <v>30</v>
      </c>
      <c r="C2122" t="s">
        <v>216</v>
      </c>
      <c r="D2122">
        <v>5</v>
      </c>
      <c r="E2122" s="6">
        <v>8906.4689999999991</v>
      </c>
      <c r="F2122">
        <v>2008</v>
      </c>
      <c r="G2122" s="6">
        <v>57.869</v>
      </c>
      <c r="H2122" s="6">
        <v>3.6671395301818848</v>
      </c>
      <c r="I2122" s="7">
        <v>1.65133321285248</v>
      </c>
      <c r="J2122" s="8">
        <v>7.5516060051789449</v>
      </c>
      <c r="K2122" s="9">
        <v>37.813193721663019</v>
      </c>
      <c r="L2122" s="8">
        <v>15.298585984851712</v>
      </c>
      <c r="M2122" s="8">
        <v>15.724801618546136</v>
      </c>
      <c r="N2122" s="10">
        <v>0.97289532522993882</v>
      </c>
      <c r="O2122" s="10" t="s">
        <v>3154</v>
      </c>
      <c r="P2122" s="14">
        <v>21.701838314019941</v>
      </c>
      <c r="Q2122" s="45">
        <v>1</v>
      </c>
      <c r="R2122" s="7">
        <v>3.6834238722738157</v>
      </c>
      <c r="S2122" s="7"/>
      <c r="T2122" s="7"/>
      <c r="U2122" s="35">
        <v>2673.7693486622252</v>
      </c>
    </row>
    <row r="2123" spans="1:21">
      <c r="A2123">
        <v>110</v>
      </c>
      <c r="B2123" t="s">
        <v>37</v>
      </c>
      <c r="C2123" t="s">
        <v>223</v>
      </c>
      <c r="D2123">
        <v>5</v>
      </c>
      <c r="E2123" s="6">
        <v>15197.915000000001</v>
      </c>
      <c r="F2123">
        <v>2008</v>
      </c>
      <c r="G2123" s="6">
        <v>55.341999999999999</v>
      </c>
      <c r="H2123" s="6">
        <v>3.8464388847351074</v>
      </c>
      <c r="I2123" s="7">
        <v>1.68890357017517</v>
      </c>
      <c r="J2123" s="8">
        <v>7.7309053597321675</v>
      </c>
      <c r="K2123" s="9">
        <v>37.020584013086648</v>
      </c>
      <c r="L2123" s="8">
        <v>14.505976276275341</v>
      </c>
      <c r="M2123" s="8">
        <v>15.762371975868827</v>
      </c>
      <c r="N2123" s="10">
        <v>0.92029145730623874</v>
      </c>
      <c r="O2123" s="10" t="s">
        <v>3155</v>
      </c>
      <c r="P2123" s="14">
        <v>20.528432905681292</v>
      </c>
      <c r="Q2123" s="45">
        <v>1</v>
      </c>
      <c r="R2123" s="7">
        <v>3.6834238722738157</v>
      </c>
      <c r="S2123" s="7"/>
      <c r="T2123" s="7"/>
      <c r="U2123" s="35">
        <v>1578.3458260377352</v>
      </c>
    </row>
    <row r="2124" spans="1:21">
      <c r="A2124">
        <v>111</v>
      </c>
      <c r="B2124" t="s">
        <v>38</v>
      </c>
      <c r="C2124" t="s">
        <v>224</v>
      </c>
      <c r="D2124">
        <v>5</v>
      </c>
      <c r="E2124" s="6">
        <v>8278.1090000000004</v>
      </c>
      <c r="F2124">
        <v>2008</v>
      </c>
      <c r="G2124" s="6">
        <v>55.71</v>
      </c>
      <c r="H2124" s="6">
        <v>3.563227653503418</v>
      </c>
      <c r="I2124" s="7">
        <v>0.55905443429946899</v>
      </c>
      <c r="J2124" s="8">
        <v>7.4476941285004781</v>
      </c>
      <c r="K2124" s="9">
        <v>35.901537635854673</v>
      </c>
      <c r="L2124" s="8">
        <v>13.386929899043366</v>
      </c>
      <c r="M2124" s="8">
        <v>14.632522839993126</v>
      </c>
      <c r="N2124" s="10">
        <v>0.91487503866760789</v>
      </c>
      <c r="O2124" s="10" t="s">
        <v>3156</v>
      </c>
      <c r="P2124" s="14">
        <v>20.407611848689545</v>
      </c>
      <c r="Q2124" s="45">
        <v>1</v>
      </c>
      <c r="R2124" s="7">
        <v>3.6834238722738157</v>
      </c>
      <c r="S2124" s="7"/>
      <c r="T2124" s="7"/>
      <c r="U2124" s="35">
        <v>812.59216977687788</v>
      </c>
    </row>
    <row r="2125" spans="1:21">
      <c r="A2125">
        <v>112</v>
      </c>
      <c r="B2125" t="s">
        <v>102</v>
      </c>
      <c r="C2125" t="s">
        <v>288</v>
      </c>
      <c r="D2125">
        <v>5</v>
      </c>
      <c r="E2125" s="6">
        <v>14551.117</v>
      </c>
      <c r="F2125">
        <v>2008</v>
      </c>
      <c r="G2125" s="6">
        <v>55.290999999999997</v>
      </c>
      <c r="H2125" s="6">
        <v>4.1146640777587891</v>
      </c>
      <c r="I2125" s="7">
        <v>3.2093021869659402</v>
      </c>
      <c r="J2125" s="8">
        <v>7.9991305527558492</v>
      </c>
      <c r="K2125" s="9">
        <v>38.269720330258103</v>
      </c>
      <c r="L2125" s="8">
        <v>15.755112593446796</v>
      </c>
      <c r="M2125" s="8">
        <v>17.282770592659595</v>
      </c>
      <c r="N2125" s="10">
        <v>0.91160803813124547</v>
      </c>
      <c r="O2125" s="10" t="s">
        <v>3157</v>
      </c>
      <c r="P2125" s="14">
        <v>20.334736673351234</v>
      </c>
      <c r="Q2125" s="45">
        <v>1</v>
      </c>
      <c r="R2125" s="7">
        <v>3.6834238722738157</v>
      </c>
      <c r="S2125" s="7"/>
      <c r="T2125" s="7"/>
      <c r="U2125" s="35">
        <v>1951.7737741613237</v>
      </c>
    </row>
    <row r="2126" spans="1:21">
      <c r="A2126">
        <v>113</v>
      </c>
      <c r="B2126" t="s">
        <v>43</v>
      </c>
      <c r="C2126" t="s">
        <v>229</v>
      </c>
      <c r="D2126">
        <v>5</v>
      </c>
      <c r="E2126" s="6">
        <v>11098.664000000001</v>
      </c>
      <c r="F2126">
        <v>2008</v>
      </c>
      <c r="G2126" s="6">
        <v>49.024000000000001</v>
      </c>
      <c r="H2126" s="6">
        <v>4.6324682235717773</v>
      </c>
      <c r="I2126" s="7">
        <v>1.9867258071899401</v>
      </c>
      <c r="J2126" s="8">
        <v>8.5169346985688374</v>
      </c>
      <c r="K2126" s="9">
        <v>36.128515737766428</v>
      </c>
      <c r="L2126" s="8">
        <v>13.613908000955121</v>
      </c>
      <c r="M2126" s="8">
        <v>16.060194212883598</v>
      </c>
      <c r="N2126" s="10">
        <v>0.84768016005895808</v>
      </c>
      <c r="O2126" s="10" t="s">
        <v>3158</v>
      </c>
      <c r="P2126" s="14">
        <v>18.90873282925293</v>
      </c>
      <c r="Q2126" s="45">
        <v>1</v>
      </c>
      <c r="R2126" s="7">
        <v>3.6834238722738157</v>
      </c>
      <c r="S2126" s="7"/>
      <c r="T2126" s="7"/>
      <c r="U2126" s="35">
        <v>1576.765197281449</v>
      </c>
    </row>
    <row r="2127" spans="1:21">
      <c r="A2127">
        <v>114</v>
      </c>
      <c r="B2127" t="s">
        <v>34</v>
      </c>
      <c r="C2127" t="s">
        <v>220</v>
      </c>
      <c r="D2127">
        <v>5</v>
      </c>
      <c r="E2127" s="6">
        <v>2007.32</v>
      </c>
      <c r="F2127">
        <v>2008</v>
      </c>
      <c r="G2127" s="6">
        <v>57.121000000000002</v>
      </c>
      <c r="H2127" s="6">
        <v>5.4511470794677734</v>
      </c>
      <c r="I2127" s="7">
        <v>15.3108158111572</v>
      </c>
      <c r="J2127" s="8">
        <v>9.3356135544648335</v>
      </c>
      <c r="K2127" s="9">
        <v>46.142033125811416</v>
      </c>
      <c r="L2127" s="8">
        <v>23.627425389000109</v>
      </c>
      <c r="M2127" s="8">
        <v>29.384284216850858</v>
      </c>
      <c r="N2127" s="10">
        <v>0.80408374812310757</v>
      </c>
      <c r="O2127" s="10" t="s">
        <v>3159</v>
      </c>
      <c r="P2127" s="14">
        <v>17.936251763338028</v>
      </c>
      <c r="Q2127" s="45">
        <v>3</v>
      </c>
      <c r="R2127" s="7">
        <v>3.6834238722738157</v>
      </c>
      <c r="S2127" s="7"/>
      <c r="T2127" s="7"/>
      <c r="U2127" s="35">
        <v>13945.599268732087</v>
      </c>
    </row>
    <row r="2128" spans="1:21">
      <c r="A2128">
        <v>115</v>
      </c>
      <c r="B2128" t="s">
        <v>152</v>
      </c>
      <c r="C2128" t="s">
        <v>338</v>
      </c>
      <c r="D2128">
        <v>5</v>
      </c>
      <c r="E2128" s="6">
        <v>6222.482</v>
      </c>
      <c r="F2128">
        <v>2008</v>
      </c>
      <c r="G2128" s="6">
        <v>56.695</v>
      </c>
      <c r="H2128" s="6">
        <v>2.8078551292419434</v>
      </c>
      <c r="I2128" s="7">
        <v>1.6441570520401001</v>
      </c>
      <c r="J2128" s="8">
        <v>6.6923216042390035</v>
      </c>
      <c r="K2128" s="9">
        <v>32.830660611664001</v>
      </c>
      <c r="L2128" s="8">
        <v>10.316052874852694</v>
      </c>
      <c r="M2128" s="8">
        <v>15.717625457733757</v>
      </c>
      <c r="N2128" s="10">
        <v>0.65633660139017669</v>
      </c>
      <c r="O2128" s="10" t="s">
        <v>3160</v>
      </c>
      <c r="P2128" s="14">
        <v>14.640537818985347</v>
      </c>
      <c r="Q2128" s="45">
        <v>1</v>
      </c>
      <c r="R2128" s="7">
        <v>3.6834238722738157</v>
      </c>
      <c r="S2128" s="7"/>
      <c r="T2128" s="7"/>
      <c r="U2128" s="35">
        <v>1498.1761404986273</v>
      </c>
    </row>
    <row r="2129" spans="1:22">
      <c r="A2129">
        <v>116</v>
      </c>
      <c r="B2129" t="s">
        <v>137</v>
      </c>
      <c r="C2129" t="s">
        <v>323</v>
      </c>
      <c r="D2129">
        <v>5</v>
      </c>
      <c r="E2129" s="6">
        <v>6090.86</v>
      </c>
      <c r="F2129">
        <v>2008</v>
      </c>
      <c r="G2129" s="6">
        <v>51.526000000000003</v>
      </c>
      <c r="H2129" s="6">
        <v>2.997251033782959</v>
      </c>
      <c r="I2129" s="7">
        <v>0.76031178236007702</v>
      </c>
      <c r="J2129" s="8">
        <v>6.8817175087800191</v>
      </c>
      <c r="K2129" s="9">
        <v>30.681834931652613</v>
      </c>
      <c r="L2129" s="8">
        <v>8.1672271948413062</v>
      </c>
      <c r="M2129" s="8">
        <v>14.833780188053733</v>
      </c>
      <c r="N2129" s="10">
        <v>0.55058299983565329</v>
      </c>
      <c r="O2129" s="10" t="s">
        <v>3161</v>
      </c>
      <c r="P2129" s="14">
        <v>12.281550677671731</v>
      </c>
      <c r="Q2129" s="45">
        <v>1</v>
      </c>
      <c r="R2129" s="7">
        <v>3.6834238722738157</v>
      </c>
      <c r="S2129" s="7"/>
      <c r="T2129" s="7"/>
      <c r="U2129" s="35">
        <v>1345.5232670137329</v>
      </c>
    </row>
    <row r="2130" spans="1:22">
      <c r="A2130">
        <v>117</v>
      </c>
      <c r="B2130" t="s">
        <v>169</v>
      </c>
      <c r="C2130" t="s">
        <v>355</v>
      </c>
      <c r="D2130">
        <v>5</v>
      </c>
      <c r="E2130" s="6">
        <v>12550.347</v>
      </c>
      <c r="F2130">
        <v>2008</v>
      </c>
      <c r="G2130" s="6">
        <v>46.722999999999999</v>
      </c>
      <c r="H2130" s="6">
        <v>3.1742637157440186</v>
      </c>
      <c r="I2130" s="7">
        <v>1.31164562702179</v>
      </c>
      <c r="J2130" s="8">
        <v>7.0587301907410787</v>
      </c>
      <c r="K2130" s="9">
        <v>28.537462977995794</v>
      </c>
      <c r="L2130" s="8">
        <v>6.0228552411844873</v>
      </c>
      <c r="M2130" s="8">
        <v>15.385114032715446</v>
      </c>
      <c r="N2130" s="10">
        <v>0.39147290220776243</v>
      </c>
      <c r="O2130" s="10" t="s">
        <v>3162</v>
      </c>
      <c r="P2130" s="14">
        <v>8.7323696678520779</v>
      </c>
      <c r="Q2130" s="45">
        <v>1</v>
      </c>
      <c r="R2130" s="7">
        <v>3.6834238722738157</v>
      </c>
      <c r="S2130" s="7"/>
      <c r="T2130" s="7"/>
      <c r="U2130" s="35">
        <v>1353.2073688053936</v>
      </c>
      <c r="V2130" s="26"/>
    </row>
    <row r="2131" spans="1:22">
      <c r="A2131" t="s">
        <v>693</v>
      </c>
      <c r="B2131" t="s">
        <v>164</v>
      </c>
      <c r="C2131" t="s">
        <v>350</v>
      </c>
      <c r="D2131">
        <v>8</v>
      </c>
      <c r="E2131" s="6">
        <v>228.345</v>
      </c>
      <c r="F2131">
        <v>2007</v>
      </c>
      <c r="G2131" s="6">
        <v>69.543999999999997</v>
      </c>
      <c r="H2131" s="6" t="s">
        <v>693</v>
      </c>
      <c r="I2131" s="7">
        <v>3.4593267440795898</v>
      </c>
      <c r="J2131" s="8" t="s">
        <v>693</v>
      </c>
      <c r="K2131" s="9" t="s">
        <v>693</v>
      </c>
      <c r="L2131" s="8" t="s">
        <v>693</v>
      </c>
      <c r="M2131" s="8">
        <v>17.532795149773246</v>
      </c>
      <c r="N2131" s="10" t="s">
        <v>693</v>
      </c>
      <c r="O2131" s="10" t="s">
        <v>3163</v>
      </c>
      <c r="P2131" s="14" t="s">
        <v>693</v>
      </c>
      <c r="Q2131" s="45">
        <v>1</v>
      </c>
      <c r="R2131" s="7">
        <v>3.7303288652694162</v>
      </c>
      <c r="S2131" s="7"/>
      <c r="T2131" s="7"/>
      <c r="U2131" s="35">
        <v>2899.9063792255542</v>
      </c>
      <c r="V2131" s="26"/>
    </row>
    <row r="2132" spans="1:22">
      <c r="A2132" t="s">
        <v>693</v>
      </c>
      <c r="B2132" t="s">
        <v>18</v>
      </c>
      <c r="C2132" t="s">
        <v>204</v>
      </c>
      <c r="D2132">
        <v>6</v>
      </c>
      <c r="E2132" s="6">
        <v>25903.300999999999</v>
      </c>
      <c r="F2132">
        <v>2007</v>
      </c>
      <c r="G2132" s="6">
        <v>59.110999999999997</v>
      </c>
      <c r="H2132" s="6" t="s">
        <v>693</v>
      </c>
      <c r="I2132" s="7">
        <v>0.70749914646148704</v>
      </c>
      <c r="J2132" s="8" t="s">
        <v>693</v>
      </c>
      <c r="K2132" s="9" t="s">
        <v>693</v>
      </c>
      <c r="L2132" s="8" t="s">
        <v>693</v>
      </c>
      <c r="M2132" s="8">
        <v>14.780967552155143</v>
      </c>
      <c r="N2132" s="10" t="s">
        <v>693</v>
      </c>
      <c r="O2132" s="10" t="s">
        <v>3164</v>
      </c>
      <c r="P2132" s="14" t="s">
        <v>693</v>
      </c>
      <c r="Q2132" s="45">
        <v>1</v>
      </c>
      <c r="R2132" s="7">
        <v>3.7303288652694162</v>
      </c>
      <c r="S2132" s="7"/>
      <c r="T2132" s="7"/>
      <c r="U2132" s="35">
        <v>1528.3445777794443</v>
      </c>
      <c r="V2132" s="26"/>
    </row>
    <row r="2133" spans="1:22">
      <c r="A2133" t="s">
        <v>693</v>
      </c>
      <c r="B2133" t="s">
        <v>20</v>
      </c>
      <c r="C2133" t="s">
        <v>206</v>
      </c>
      <c r="D2133">
        <v>4</v>
      </c>
      <c r="E2133" s="6">
        <v>33983.826999999997</v>
      </c>
      <c r="F2133">
        <v>2007</v>
      </c>
      <c r="G2133" s="6">
        <v>72.602000000000004</v>
      </c>
      <c r="H2133" s="6" t="s">
        <v>693</v>
      </c>
      <c r="I2133" s="7">
        <v>2.3045313358306898</v>
      </c>
      <c r="J2133" s="8" t="s">
        <v>693</v>
      </c>
      <c r="K2133" s="9" t="s">
        <v>693</v>
      </c>
      <c r="L2133" s="8" t="s">
        <v>693</v>
      </c>
      <c r="M2133" s="8">
        <v>16.377999741524345</v>
      </c>
      <c r="N2133" s="10" t="s">
        <v>693</v>
      </c>
      <c r="O2133" s="10" t="s">
        <v>3165</v>
      </c>
      <c r="P2133" s="14" t="s">
        <v>693</v>
      </c>
      <c r="Q2133" s="45">
        <v>1</v>
      </c>
      <c r="R2133" s="7">
        <v>3.7303288652694162</v>
      </c>
      <c r="S2133" s="7"/>
      <c r="T2133" s="7"/>
      <c r="U2133" s="35">
        <v>10775.532106707769</v>
      </c>
    </row>
    <row r="2134" spans="1:22">
      <c r="A2134" t="s">
        <v>693</v>
      </c>
      <c r="B2134" t="s">
        <v>26</v>
      </c>
      <c r="C2134" t="s">
        <v>212</v>
      </c>
      <c r="D2134">
        <v>4</v>
      </c>
      <c r="E2134" s="6">
        <v>1040.5319999999999</v>
      </c>
      <c r="F2134">
        <v>2007</v>
      </c>
      <c r="G2134" s="6">
        <v>77.634</v>
      </c>
      <c r="H2134" s="6" t="s">
        <v>693</v>
      </c>
      <c r="I2134" s="7">
        <v>18.256498336791999</v>
      </c>
      <c r="J2134" s="8" t="s">
        <v>693</v>
      </c>
      <c r="K2134" s="9" t="s">
        <v>693</v>
      </c>
      <c r="L2134" s="8" t="s">
        <v>693</v>
      </c>
      <c r="M2134" s="8">
        <v>32.329966742485652</v>
      </c>
      <c r="N2134" s="10" t="s">
        <v>693</v>
      </c>
      <c r="O2134" s="10" t="s">
        <v>3166</v>
      </c>
      <c r="P2134" s="14" t="s">
        <v>693</v>
      </c>
      <c r="Q2134" s="45">
        <v>3</v>
      </c>
      <c r="R2134" s="7">
        <v>3.7303288652694162</v>
      </c>
      <c r="S2134" s="7"/>
      <c r="T2134" s="7"/>
      <c r="U2134" s="35">
        <v>46792.174255346341</v>
      </c>
    </row>
    <row r="2135" spans="1:22">
      <c r="A2135" t="s">
        <v>693</v>
      </c>
      <c r="B2135" t="s">
        <v>31</v>
      </c>
      <c r="C2135" t="s">
        <v>217</v>
      </c>
      <c r="D2135">
        <v>6</v>
      </c>
      <c r="E2135" s="6">
        <v>681.61400000000003</v>
      </c>
      <c r="F2135">
        <v>2007</v>
      </c>
      <c r="G2135" s="6">
        <v>66.953999999999994</v>
      </c>
      <c r="H2135" s="6" t="s">
        <v>693</v>
      </c>
      <c r="I2135" s="7">
        <v>2.1372382640838601</v>
      </c>
      <c r="J2135" s="8" t="s">
        <v>693</v>
      </c>
      <c r="K2135" s="9" t="s">
        <v>693</v>
      </c>
      <c r="L2135" s="8" t="s">
        <v>693</v>
      </c>
      <c r="M2135" s="8">
        <v>16.210706669777515</v>
      </c>
      <c r="N2135" s="10" t="s">
        <v>693</v>
      </c>
      <c r="O2135" s="10" t="s">
        <v>3167</v>
      </c>
      <c r="P2135" s="14" t="s">
        <v>693</v>
      </c>
      <c r="Q2135" s="45">
        <v>1</v>
      </c>
      <c r="R2135" s="7">
        <v>3.7303288652694162</v>
      </c>
      <c r="S2135" s="7"/>
      <c r="T2135" s="7"/>
      <c r="U2135" s="35">
        <v>6577.4317680979439</v>
      </c>
    </row>
    <row r="2136" spans="1:22">
      <c r="A2136" t="s">
        <v>693</v>
      </c>
      <c r="B2136" t="s">
        <v>38</v>
      </c>
      <c r="C2136" t="s">
        <v>224</v>
      </c>
      <c r="D2136">
        <v>5</v>
      </c>
      <c r="E2136" s="6">
        <v>7944.6090000000004</v>
      </c>
      <c r="F2136">
        <v>2007</v>
      </c>
      <c r="G2136" s="6">
        <v>54.726999999999997</v>
      </c>
      <c r="H2136" s="6" t="s">
        <v>693</v>
      </c>
      <c r="I2136" s="7">
        <v>0.55725997686386097</v>
      </c>
      <c r="J2136" s="8" t="s">
        <v>693</v>
      </c>
      <c r="K2136" s="9" t="s">
        <v>693</v>
      </c>
      <c r="L2136" s="8" t="s">
        <v>693</v>
      </c>
      <c r="M2136" s="8">
        <v>14.630728382557518</v>
      </c>
      <c r="N2136" s="10" t="s">
        <v>693</v>
      </c>
      <c r="O2136" s="10" t="s">
        <v>3168</v>
      </c>
      <c r="P2136" s="14" t="s">
        <v>693</v>
      </c>
      <c r="Q2136" s="45">
        <v>1</v>
      </c>
      <c r="R2136" s="7">
        <v>3.7303288652694162</v>
      </c>
      <c r="S2136" s="7"/>
      <c r="T2136" s="7"/>
      <c r="U2136" s="35">
        <v>807.44748064358043</v>
      </c>
    </row>
    <row r="2137" spans="1:22">
      <c r="A2137" t="s">
        <v>693</v>
      </c>
      <c r="B2137" t="s">
        <v>47</v>
      </c>
      <c r="C2137" t="s">
        <v>233</v>
      </c>
      <c r="D2137">
        <v>5</v>
      </c>
      <c r="E2137" s="6">
        <v>616.899</v>
      </c>
      <c r="F2137">
        <v>2007</v>
      </c>
      <c r="G2137" s="6">
        <v>60.101999999999997</v>
      </c>
      <c r="H2137" s="6" t="s">
        <v>693</v>
      </c>
      <c r="I2137" s="7" t="s">
        <v>693</v>
      </c>
      <c r="J2137" s="8" t="s">
        <v>693</v>
      </c>
      <c r="K2137" s="9" t="s">
        <v>693</v>
      </c>
      <c r="L2137" s="8" t="s">
        <v>693</v>
      </c>
      <c r="M2137" s="8" t="s">
        <v>693</v>
      </c>
      <c r="N2137" s="10" t="s">
        <v>693</v>
      </c>
      <c r="O2137" s="10" t="s">
        <v>3169</v>
      </c>
      <c r="P2137" s="14" t="s">
        <v>693</v>
      </c>
      <c r="Q2137" s="45">
        <v>3</v>
      </c>
      <c r="R2137" s="7">
        <v>3.7303288652694162</v>
      </c>
      <c r="S2137" s="7"/>
      <c r="T2137" s="7"/>
      <c r="U2137" s="35">
        <v>2888.4466340080826</v>
      </c>
    </row>
    <row r="2138" spans="1:22">
      <c r="A2138" t="s">
        <v>693</v>
      </c>
      <c r="B2138" t="s">
        <v>48</v>
      </c>
      <c r="C2138" t="s">
        <v>234</v>
      </c>
      <c r="D2138">
        <v>5</v>
      </c>
      <c r="E2138" s="6">
        <v>3956.3290000000002</v>
      </c>
      <c r="F2138">
        <v>2007</v>
      </c>
      <c r="G2138" s="6">
        <v>59.643000000000001</v>
      </c>
      <c r="H2138" s="6" t="s">
        <v>693</v>
      </c>
      <c r="I2138" s="7">
        <v>1.8704030513763401</v>
      </c>
      <c r="J2138" s="8" t="s">
        <v>693</v>
      </c>
      <c r="K2138" s="9" t="s">
        <v>693</v>
      </c>
      <c r="L2138" s="8" t="s">
        <v>693</v>
      </c>
      <c r="M2138" s="8">
        <v>15.943871457069996</v>
      </c>
      <c r="N2138" s="10" t="s">
        <v>693</v>
      </c>
      <c r="O2138" s="10" t="s">
        <v>3170</v>
      </c>
      <c r="P2138" s="14" t="s">
        <v>693</v>
      </c>
      <c r="Q2138" s="45">
        <v>1</v>
      </c>
      <c r="R2138" s="7">
        <v>3.7303288652694162</v>
      </c>
      <c r="S2138" s="7"/>
      <c r="T2138" s="7"/>
      <c r="U2138" s="35">
        <v>4280.0246690986933</v>
      </c>
    </row>
    <row r="2139" spans="1:22">
      <c r="A2139" t="s">
        <v>693</v>
      </c>
      <c r="B2139" t="s">
        <v>49</v>
      </c>
      <c r="C2139" t="s">
        <v>235</v>
      </c>
      <c r="D2139">
        <v>5</v>
      </c>
      <c r="E2139" s="6">
        <v>60289.421999999999</v>
      </c>
      <c r="F2139">
        <v>2007</v>
      </c>
      <c r="G2139" s="6">
        <v>54.923000000000002</v>
      </c>
      <c r="H2139" s="6" t="s">
        <v>693</v>
      </c>
      <c r="I2139" s="7">
        <v>0.76492065191268899</v>
      </c>
      <c r="J2139" s="8" t="s">
        <v>693</v>
      </c>
      <c r="K2139" s="9" t="s">
        <v>693</v>
      </c>
      <c r="L2139" s="8" t="s">
        <v>693</v>
      </c>
      <c r="M2139" s="8">
        <v>14.838389057606346</v>
      </c>
      <c r="N2139" s="10" t="s">
        <v>693</v>
      </c>
      <c r="O2139" s="10" t="s">
        <v>3171</v>
      </c>
      <c r="P2139" s="14" t="s">
        <v>693</v>
      </c>
      <c r="Q2139" s="45">
        <v>1</v>
      </c>
      <c r="R2139" s="7">
        <v>3.7303288652694162</v>
      </c>
      <c r="S2139" s="7"/>
      <c r="T2139" s="7"/>
      <c r="U2139" s="35">
        <v>792.19088494491564</v>
      </c>
    </row>
    <row r="2140" spans="1:22">
      <c r="A2140" t="s">
        <v>693</v>
      </c>
      <c r="B2140" t="s">
        <v>51</v>
      </c>
      <c r="C2140" t="s">
        <v>237</v>
      </c>
      <c r="D2140">
        <v>5</v>
      </c>
      <c r="E2140" s="6">
        <v>19817.7</v>
      </c>
      <c r="F2140">
        <v>2007</v>
      </c>
      <c r="G2140" s="6">
        <v>52.97</v>
      </c>
      <c r="H2140" s="6" t="s">
        <v>693</v>
      </c>
      <c r="I2140" s="7">
        <v>0.92450755834579501</v>
      </c>
      <c r="J2140" s="8" t="s">
        <v>693</v>
      </c>
      <c r="K2140" s="9" t="s">
        <v>693</v>
      </c>
      <c r="L2140" s="8" t="s">
        <v>693</v>
      </c>
      <c r="M2140" s="8">
        <v>14.997975964039451</v>
      </c>
      <c r="N2140" s="10" t="s">
        <v>693</v>
      </c>
      <c r="O2140" s="10" t="s">
        <v>3172</v>
      </c>
      <c r="P2140" s="14" t="s">
        <v>693</v>
      </c>
      <c r="Q2140" s="45">
        <v>1</v>
      </c>
      <c r="R2140" s="7">
        <v>3.7303288652694162</v>
      </c>
      <c r="S2140" s="7"/>
      <c r="T2140" s="7"/>
      <c r="U2140" s="35">
        <v>3433.8512057188855</v>
      </c>
    </row>
    <row r="2141" spans="1:22">
      <c r="A2141" t="s">
        <v>693</v>
      </c>
      <c r="B2141" t="s">
        <v>53</v>
      </c>
      <c r="C2141" t="s">
        <v>239</v>
      </c>
      <c r="D2141">
        <v>3</v>
      </c>
      <c r="E2141" s="6">
        <v>1073.873</v>
      </c>
      <c r="F2141">
        <v>2007</v>
      </c>
      <c r="G2141" s="6">
        <v>78.81</v>
      </c>
      <c r="H2141" s="6" t="s">
        <v>693</v>
      </c>
      <c r="I2141" s="7">
        <v>14.9454135894775</v>
      </c>
      <c r="J2141" s="8" t="s">
        <v>693</v>
      </c>
      <c r="K2141" s="9" t="s">
        <v>693</v>
      </c>
      <c r="L2141" s="8" t="s">
        <v>693</v>
      </c>
      <c r="M2141" s="8">
        <v>29.018881995171157</v>
      </c>
      <c r="N2141" s="10" t="s">
        <v>693</v>
      </c>
      <c r="O2141" s="10" t="s">
        <v>3173</v>
      </c>
      <c r="P2141" s="14" t="s">
        <v>693</v>
      </c>
      <c r="Q2141" s="45">
        <v>3</v>
      </c>
      <c r="R2141" s="7">
        <v>3.7303288652694162</v>
      </c>
      <c r="S2141" s="7"/>
      <c r="T2141" s="7"/>
      <c r="U2141" s="35">
        <v>39968.39453125</v>
      </c>
    </row>
    <row r="2142" spans="1:22">
      <c r="A2142" t="s">
        <v>693</v>
      </c>
      <c r="B2142" t="s">
        <v>61</v>
      </c>
      <c r="C2142" t="s">
        <v>247</v>
      </c>
      <c r="D2142">
        <v>5</v>
      </c>
      <c r="E2142" s="6">
        <v>1084.008</v>
      </c>
      <c r="F2142">
        <v>2007</v>
      </c>
      <c r="G2142" s="6">
        <v>43.640999999999998</v>
      </c>
      <c r="H2142" s="6" t="s">
        <v>693</v>
      </c>
      <c r="I2142" s="7">
        <v>5.2295608520507804</v>
      </c>
      <c r="J2142" s="8" t="s">
        <v>693</v>
      </c>
      <c r="K2142" s="9" t="s">
        <v>693</v>
      </c>
      <c r="L2142" s="8" t="s">
        <v>693</v>
      </c>
      <c r="M2142" s="8">
        <v>19.303029257744438</v>
      </c>
      <c r="N2142" s="10" t="s">
        <v>693</v>
      </c>
      <c r="O2142" s="10" t="s">
        <v>3174</v>
      </c>
      <c r="P2142" s="14" t="s">
        <v>693</v>
      </c>
      <c r="Q2142" s="45">
        <v>2</v>
      </c>
      <c r="R2142" s="7">
        <v>3.7303288652694162</v>
      </c>
      <c r="S2142" s="7"/>
      <c r="T2142" s="7"/>
      <c r="U2142" s="35">
        <v>6894.087572249492</v>
      </c>
    </row>
    <row r="2143" spans="1:22">
      <c r="A2143" t="s">
        <v>693</v>
      </c>
      <c r="B2143" t="s">
        <v>62</v>
      </c>
      <c r="C2143" t="s">
        <v>248</v>
      </c>
      <c r="D2143">
        <v>5</v>
      </c>
      <c r="E2143" s="6">
        <v>81996.184999999998</v>
      </c>
      <c r="F2143">
        <v>2007</v>
      </c>
      <c r="G2143" s="6">
        <v>56.426000000000002</v>
      </c>
      <c r="H2143" s="6" t="s">
        <v>693</v>
      </c>
      <c r="I2143" s="7">
        <v>0.11772139370441401</v>
      </c>
      <c r="J2143" s="8" t="s">
        <v>693</v>
      </c>
      <c r="K2143" s="9" t="s">
        <v>693</v>
      </c>
      <c r="L2143" s="8" t="s">
        <v>693</v>
      </c>
      <c r="M2143" s="8">
        <v>14.191189799398071</v>
      </c>
      <c r="N2143" s="10" t="s">
        <v>693</v>
      </c>
      <c r="O2143" s="10" t="s">
        <v>3175</v>
      </c>
      <c r="P2143" s="14" t="s">
        <v>693</v>
      </c>
      <c r="Q2143" s="45">
        <v>1</v>
      </c>
      <c r="R2143" s="7">
        <v>3.7303288652694162</v>
      </c>
      <c r="S2143" s="7"/>
      <c r="T2143" s="7"/>
      <c r="U2143" s="35">
        <v>991.88340080493833</v>
      </c>
    </row>
    <row r="2144" spans="1:22">
      <c r="A2144" t="s">
        <v>693</v>
      </c>
      <c r="B2144" t="s">
        <v>65</v>
      </c>
      <c r="C2144" t="s">
        <v>251</v>
      </c>
      <c r="D2144">
        <v>5</v>
      </c>
      <c r="E2144" s="6">
        <v>1549.7739999999999</v>
      </c>
      <c r="F2144">
        <v>2007</v>
      </c>
      <c r="G2144" s="6">
        <v>62.618000000000002</v>
      </c>
      <c r="H2144" s="6" t="s">
        <v>693</v>
      </c>
      <c r="I2144" s="7">
        <v>7.9662342071533203</v>
      </c>
      <c r="J2144" s="8" t="s">
        <v>693</v>
      </c>
      <c r="K2144" s="9" t="s">
        <v>693</v>
      </c>
      <c r="L2144" s="8" t="s">
        <v>693</v>
      </c>
      <c r="M2144" s="8">
        <v>22.039702612846977</v>
      </c>
      <c r="N2144" s="10" t="s">
        <v>693</v>
      </c>
      <c r="O2144" s="10" t="s">
        <v>3176</v>
      </c>
      <c r="P2144" s="14" t="s">
        <v>693</v>
      </c>
      <c r="Q2144" s="45">
        <v>3</v>
      </c>
      <c r="R2144" s="7">
        <v>3.7303288652694162</v>
      </c>
      <c r="S2144" s="7"/>
      <c r="T2144" s="7"/>
      <c r="U2144" s="35">
        <v>14570.754944488703</v>
      </c>
    </row>
    <row r="2145" spans="1:21">
      <c r="A2145" t="s">
        <v>693</v>
      </c>
      <c r="B2145" t="s">
        <v>71</v>
      </c>
      <c r="C2145" t="s">
        <v>257</v>
      </c>
      <c r="D2145">
        <v>5</v>
      </c>
      <c r="E2145" s="6">
        <v>9547.0820000000003</v>
      </c>
      <c r="F2145">
        <v>2007</v>
      </c>
      <c r="G2145" s="6">
        <v>55.552999999999997</v>
      </c>
      <c r="H2145" s="6" t="s">
        <v>693</v>
      </c>
      <c r="I2145" s="7">
        <v>1.3667693138122601</v>
      </c>
      <c r="J2145" s="8" t="s">
        <v>693</v>
      </c>
      <c r="K2145" s="9" t="s">
        <v>693</v>
      </c>
      <c r="L2145" s="8" t="s">
        <v>693</v>
      </c>
      <c r="M2145" s="8">
        <v>15.440237719505916</v>
      </c>
      <c r="N2145" s="10" t="s">
        <v>693</v>
      </c>
      <c r="O2145" s="10" t="s">
        <v>3177</v>
      </c>
      <c r="P2145" s="14" t="s">
        <v>693</v>
      </c>
      <c r="Q2145" s="45">
        <v>1</v>
      </c>
      <c r="R2145" s="7">
        <v>3.7303288652694162</v>
      </c>
      <c r="S2145" s="7"/>
      <c r="T2145" s="7"/>
      <c r="U2145" s="35">
        <v>1850.6372033992866</v>
      </c>
    </row>
    <row r="2146" spans="1:21">
      <c r="A2146" t="s">
        <v>693</v>
      </c>
      <c r="B2146" t="s">
        <v>76</v>
      </c>
      <c r="C2146" t="s">
        <v>262</v>
      </c>
      <c r="D2146">
        <v>3</v>
      </c>
      <c r="E2146" s="6">
        <v>311.85300000000001</v>
      </c>
      <c r="F2146">
        <v>2007</v>
      </c>
      <c r="G2146" s="6">
        <v>81.350999999999999</v>
      </c>
      <c r="H2146" s="6" t="s">
        <v>693</v>
      </c>
      <c r="I2146" s="7">
        <v>19.019035339355501</v>
      </c>
      <c r="J2146" s="8" t="s">
        <v>693</v>
      </c>
      <c r="K2146" s="9" t="s">
        <v>693</v>
      </c>
      <c r="L2146" s="8" t="s">
        <v>693</v>
      </c>
      <c r="M2146" s="8">
        <v>33.092503745049157</v>
      </c>
      <c r="N2146" s="10" t="s">
        <v>693</v>
      </c>
      <c r="O2146" s="10" t="s">
        <v>3178</v>
      </c>
      <c r="P2146" s="14" t="s">
        <v>693</v>
      </c>
      <c r="Q2146" s="45">
        <v>3</v>
      </c>
      <c r="R2146" s="7">
        <v>3.7303288652694162</v>
      </c>
      <c r="S2146" s="7"/>
      <c r="T2146" s="7"/>
      <c r="U2146" s="35">
        <v>52827.010122504937</v>
      </c>
    </row>
    <row r="2147" spans="1:21">
      <c r="A2147" t="s">
        <v>693</v>
      </c>
      <c r="B2147" t="s">
        <v>80</v>
      </c>
      <c r="C2147" t="s">
        <v>266</v>
      </c>
      <c r="D2147">
        <v>4</v>
      </c>
      <c r="E2147" s="6">
        <v>28660.886999999999</v>
      </c>
      <c r="F2147">
        <v>2007</v>
      </c>
      <c r="G2147" s="6">
        <v>63.552999999999997</v>
      </c>
      <c r="H2147" s="6" t="s">
        <v>693</v>
      </c>
      <c r="I2147" s="7">
        <v>3.4302456378936799</v>
      </c>
      <c r="J2147" s="8" t="s">
        <v>693</v>
      </c>
      <c r="K2147" s="9" t="s">
        <v>693</v>
      </c>
      <c r="L2147" s="8" t="s">
        <v>693</v>
      </c>
      <c r="M2147" s="8">
        <v>17.503714043587337</v>
      </c>
      <c r="N2147" s="10" t="s">
        <v>693</v>
      </c>
      <c r="O2147" s="10" t="s">
        <v>3179</v>
      </c>
      <c r="P2147" s="14" t="s">
        <v>693</v>
      </c>
      <c r="Q2147" s="45">
        <v>1</v>
      </c>
      <c r="R2147" s="7">
        <v>3.7303288652694162</v>
      </c>
      <c r="S2147" s="7"/>
      <c r="T2147" s="7"/>
      <c r="U2147" s="35">
        <v>7493.8439168457026</v>
      </c>
    </row>
    <row r="2148" spans="1:21">
      <c r="A2148" t="s">
        <v>693</v>
      </c>
      <c r="B2148" t="s">
        <v>84</v>
      </c>
      <c r="C2148" t="s">
        <v>270</v>
      </c>
      <c r="D2148">
        <v>1</v>
      </c>
      <c r="E2148" s="6">
        <v>2701.221</v>
      </c>
      <c r="F2148">
        <v>2007</v>
      </c>
      <c r="G2148" s="6">
        <v>71.418000000000006</v>
      </c>
      <c r="H2148" s="6" t="s">
        <v>693</v>
      </c>
      <c r="I2148" s="7">
        <v>6.1984233856201199</v>
      </c>
      <c r="J2148" s="8" t="s">
        <v>693</v>
      </c>
      <c r="K2148" s="9" t="s">
        <v>693</v>
      </c>
      <c r="L2148" s="8" t="s">
        <v>693</v>
      </c>
      <c r="M2148" s="8">
        <v>20.271891791313777</v>
      </c>
      <c r="N2148" s="10" t="s">
        <v>693</v>
      </c>
      <c r="O2148" s="10" t="s">
        <v>3180</v>
      </c>
      <c r="P2148" s="14" t="s">
        <v>693</v>
      </c>
      <c r="Q2148" s="45">
        <v>2</v>
      </c>
      <c r="R2148" s="7">
        <v>3.7303288652694162</v>
      </c>
      <c r="S2148" s="7"/>
      <c r="T2148" s="7"/>
      <c r="U2148" s="35">
        <v>10500.333949643518</v>
      </c>
    </row>
    <row r="2149" spans="1:21">
      <c r="A2149" t="s">
        <v>693</v>
      </c>
      <c r="B2149" t="s">
        <v>89</v>
      </c>
      <c r="C2149" t="s">
        <v>275</v>
      </c>
      <c r="D2149">
        <v>4</v>
      </c>
      <c r="E2149" s="6">
        <v>2506.7689999999998</v>
      </c>
      <c r="F2149">
        <v>2007</v>
      </c>
      <c r="G2149" s="6">
        <v>77.016999999999996</v>
      </c>
      <c r="H2149" s="6" t="s">
        <v>693</v>
      </c>
      <c r="I2149" s="7">
        <v>35.342536926269503</v>
      </c>
      <c r="J2149" s="8" t="s">
        <v>693</v>
      </c>
      <c r="K2149" s="9" t="s">
        <v>693</v>
      </c>
      <c r="L2149" s="8" t="s">
        <v>693</v>
      </c>
      <c r="M2149" s="8">
        <v>49.416005331963163</v>
      </c>
      <c r="N2149" s="10" t="s">
        <v>693</v>
      </c>
      <c r="O2149" s="10" t="s">
        <v>3181</v>
      </c>
      <c r="P2149" s="14" t="s">
        <v>693</v>
      </c>
      <c r="Q2149" s="45">
        <v>3</v>
      </c>
      <c r="R2149" s="7">
        <v>3.7303288652694162</v>
      </c>
      <c r="S2149" s="7"/>
      <c r="T2149" s="7"/>
      <c r="U2149" s="35">
        <v>75498.230356989967</v>
      </c>
    </row>
    <row r="2150" spans="1:21">
      <c r="A2150" t="s">
        <v>693</v>
      </c>
      <c r="B2150" t="s">
        <v>94</v>
      </c>
      <c r="C2150" t="s">
        <v>280</v>
      </c>
      <c r="D2150">
        <v>5</v>
      </c>
      <c r="E2150" s="6">
        <v>1983.4649999999999</v>
      </c>
      <c r="F2150">
        <v>2007</v>
      </c>
      <c r="G2150" s="6">
        <v>43.122999999999998</v>
      </c>
      <c r="H2150" s="6" t="s">
        <v>693</v>
      </c>
      <c r="I2150" s="7">
        <v>2.2988646030425999</v>
      </c>
      <c r="J2150" s="8" t="s">
        <v>693</v>
      </c>
      <c r="K2150" s="9" t="s">
        <v>693</v>
      </c>
      <c r="L2150" s="8" t="s">
        <v>693</v>
      </c>
      <c r="M2150" s="8">
        <v>16.372333008736256</v>
      </c>
      <c r="N2150" s="10" t="s">
        <v>693</v>
      </c>
      <c r="O2150" s="10" t="s">
        <v>3182</v>
      </c>
      <c r="P2150" s="14" t="s">
        <v>693</v>
      </c>
      <c r="Q2150" s="45">
        <v>1</v>
      </c>
      <c r="R2150" s="7">
        <v>3.7303288652694162</v>
      </c>
      <c r="S2150" s="7"/>
      <c r="T2150" s="7"/>
      <c r="U2150" s="35">
        <v>2152.6562436825307</v>
      </c>
    </row>
    <row r="2151" spans="1:21">
      <c r="A2151" t="s">
        <v>693</v>
      </c>
      <c r="B2151" t="s">
        <v>96</v>
      </c>
      <c r="C2151" t="s">
        <v>282</v>
      </c>
      <c r="D2151">
        <v>4</v>
      </c>
      <c r="E2151" s="6">
        <v>6097.1769999999997</v>
      </c>
      <c r="F2151">
        <v>2007</v>
      </c>
      <c r="G2151" s="6">
        <v>71.863</v>
      </c>
      <c r="H2151" s="6" t="s">
        <v>693</v>
      </c>
      <c r="I2151" s="7">
        <v>5.1366543769836399</v>
      </c>
      <c r="J2151" s="8" t="s">
        <v>693</v>
      </c>
      <c r="K2151" s="9" t="s">
        <v>693</v>
      </c>
      <c r="L2151" s="8" t="s">
        <v>693</v>
      </c>
      <c r="M2151" s="8">
        <v>19.210122782677296</v>
      </c>
      <c r="N2151" s="10" t="s">
        <v>693</v>
      </c>
      <c r="O2151" s="10" t="s">
        <v>3183</v>
      </c>
      <c r="P2151" s="14" t="s">
        <v>693</v>
      </c>
      <c r="Q2151" s="45">
        <v>2</v>
      </c>
      <c r="R2151" s="7">
        <v>3.7303288652694162</v>
      </c>
      <c r="S2151" s="7"/>
      <c r="T2151" s="7"/>
      <c r="U2151" s="35">
        <v>33345.949138530763</v>
      </c>
    </row>
    <row r="2152" spans="1:21">
      <c r="A2152" t="s">
        <v>693</v>
      </c>
      <c r="B2152" t="s">
        <v>98</v>
      </c>
      <c r="C2152" t="s">
        <v>284</v>
      </c>
      <c r="D2152">
        <v>3</v>
      </c>
      <c r="E2152" s="6">
        <v>479.86799999999999</v>
      </c>
      <c r="F2152">
        <v>2007</v>
      </c>
      <c r="G2152" s="6">
        <v>79.477000000000004</v>
      </c>
      <c r="H2152" s="6" t="s">
        <v>693</v>
      </c>
      <c r="I2152" s="7">
        <v>42.613979339599602</v>
      </c>
      <c r="J2152" s="8" t="s">
        <v>693</v>
      </c>
      <c r="K2152" s="9" t="s">
        <v>693</v>
      </c>
      <c r="L2152" s="8" t="s">
        <v>693</v>
      </c>
      <c r="M2152" s="8">
        <v>56.687447745293255</v>
      </c>
      <c r="N2152" s="10" t="s">
        <v>693</v>
      </c>
      <c r="O2152" s="10" t="s">
        <v>3184</v>
      </c>
      <c r="P2152" s="14" t="s">
        <v>693</v>
      </c>
      <c r="Q2152" s="45">
        <v>3</v>
      </c>
      <c r="R2152" s="7">
        <v>3.7303288652694162</v>
      </c>
      <c r="S2152" s="7"/>
      <c r="T2152" s="7"/>
      <c r="U2152" s="35">
        <v>120647.82295896269</v>
      </c>
    </row>
    <row r="2153" spans="1:21">
      <c r="A2153" t="s">
        <v>693</v>
      </c>
      <c r="B2153" t="s">
        <v>103</v>
      </c>
      <c r="C2153" t="s">
        <v>289</v>
      </c>
      <c r="D2153">
        <v>3</v>
      </c>
      <c r="E2153" s="6">
        <v>412.08100000000002</v>
      </c>
      <c r="F2153">
        <v>2007</v>
      </c>
      <c r="G2153" s="6">
        <v>80.087999999999994</v>
      </c>
      <c r="H2153" s="6" t="s">
        <v>693</v>
      </c>
      <c r="I2153" s="7">
        <v>13.8589935302734</v>
      </c>
      <c r="J2153" s="8" t="s">
        <v>693</v>
      </c>
      <c r="K2153" s="9" t="s">
        <v>693</v>
      </c>
      <c r="L2153" s="8" t="s">
        <v>693</v>
      </c>
      <c r="M2153" s="8">
        <v>27.932461935967055</v>
      </c>
      <c r="N2153" s="10" t="s">
        <v>693</v>
      </c>
      <c r="O2153" s="10" t="s">
        <v>3185</v>
      </c>
      <c r="P2153" s="14" t="s">
        <v>693</v>
      </c>
      <c r="Q2153" s="45">
        <v>3</v>
      </c>
      <c r="R2153" s="7">
        <v>3.7303288652694162</v>
      </c>
      <c r="S2153" s="7"/>
      <c r="T2153" s="7"/>
      <c r="U2153" s="35">
        <v>30958.831840811974</v>
      </c>
    </row>
    <row r="2154" spans="1:21">
      <c r="A2154" t="s">
        <v>693</v>
      </c>
      <c r="B2154" t="s">
        <v>105</v>
      </c>
      <c r="C2154" t="s">
        <v>291</v>
      </c>
      <c r="D2154">
        <v>5</v>
      </c>
      <c r="E2154" s="6">
        <v>1270.5840000000001</v>
      </c>
      <c r="F2154">
        <v>2007</v>
      </c>
      <c r="G2154" s="6">
        <v>73.078999999999994</v>
      </c>
      <c r="H2154" s="6" t="s">
        <v>693</v>
      </c>
      <c r="I2154" s="7">
        <v>5.9406218528747603</v>
      </c>
      <c r="J2154" s="8" t="s">
        <v>693</v>
      </c>
      <c r="K2154" s="9" t="s">
        <v>693</v>
      </c>
      <c r="L2154" s="8" t="s">
        <v>693</v>
      </c>
      <c r="M2154" s="8">
        <v>20.014090258568416</v>
      </c>
      <c r="N2154" s="10" t="s">
        <v>693</v>
      </c>
      <c r="O2154" s="10" t="s">
        <v>3186</v>
      </c>
      <c r="P2154" s="14" t="s">
        <v>693</v>
      </c>
      <c r="Q2154" s="45">
        <v>2</v>
      </c>
      <c r="R2154" s="7">
        <v>3.7303288652694162</v>
      </c>
      <c r="S2154" s="7"/>
      <c r="T2154" s="7"/>
      <c r="U2154" s="35">
        <v>15365.20935809665</v>
      </c>
    </row>
    <row r="2155" spans="1:21">
      <c r="A2155" t="s">
        <v>693</v>
      </c>
      <c r="B2155" t="s">
        <v>110</v>
      </c>
      <c r="C2155" t="s">
        <v>296</v>
      </c>
      <c r="D2155">
        <v>4</v>
      </c>
      <c r="E2155" s="6">
        <v>31232.633000000002</v>
      </c>
      <c r="F2155">
        <v>2007</v>
      </c>
      <c r="G2155" s="6">
        <v>69.603999999999999</v>
      </c>
      <c r="H2155" s="6" t="s">
        <v>693</v>
      </c>
      <c r="I2155" s="7">
        <v>2.8087089061737101</v>
      </c>
      <c r="J2155" s="8" t="s">
        <v>693</v>
      </c>
      <c r="K2155" s="9" t="s">
        <v>693</v>
      </c>
      <c r="L2155" s="8" t="s">
        <v>693</v>
      </c>
      <c r="M2155" s="8">
        <v>16.882177311867366</v>
      </c>
      <c r="N2155" s="10" t="s">
        <v>693</v>
      </c>
      <c r="O2155" s="10" t="s">
        <v>3187</v>
      </c>
      <c r="P2155" s="14" t="s">
        <v>693</v>
      </c>
      <c r="Q2155" s="45">
        <v>1</v>
      </c>
      <c r="R2155" s="7">
        <v>3.7303288652694162</v>
      </c>
      <c r="S2155" s="7"/>
      <c r="T2155" s="7"/>
      <c r="U2155" s="35">
        <v>6212.34228515625</v>
      </c>
    </row>
    <row r="2156" spans="1:21">
      <c r="A2156" t="s">
        <v>693</v>
      </c>
      <c r="B2156" t="s">
        <v>112</v>
      </c>
      <c r="C2156" t="s">
        <v>298</v>
      </c>
      <c r="D2156">
        <v>8</v>
      </c>
      <c r="E2156" s="6">
        <v>48445.646999999997</v>
      </c>
      <c r="F2156">
        <v>2007</v>
      </c>
      <c r="G2156" s="6">
        <v>62.371000000000002</v>
      </c>
      <c r="H2156" s="6" t="s">
        <v>693</v>
      </c>
      <c r="I2156" s="7">
        <v>1.6896893978118901</v>
      </c>
      <c r="J2156" s="8" t="s">
        <v>693</v>
      </c>
      <c r="K2156" s="9" t="s">
        <v>693</v>
      </c>
      <c r="L2156" s="8" t="s">
        <v>693</v>
      </c>
      <c r="M2156" s="8">
        <v>15.763157803505546</v>
      </c>
      <c r="N2156" s="10" t="s">
        <v>693</v>
      </c>
      <c r="O2156" s="10" t="s">
        <v>3188</v>
      </c>
      <c r="P2156" s="14" t="s">
        <v>693</v>
      </c>
      <c r="Q2156" s="45">
        <v>1</v>
      </c>
      <c r="R2156" s="7">
        <v>3.7303288652694162</v>
      </c>
      <c r="S2156" s="7"/>
      <c r="T2156" s="7"/>
      <c r="U2156" s="35">
        <v>2137.64494345301</v>
      </c>
    </row>
    <row r="2157" spans="1:21">
      <c r="A2157" t="s">
        <v>693</v>
      </c>
      <c r="B2157" t="s">
        <v>123</v>
      </c>
      <c r="C2157" t="s">
        <v>309</v>
      </c>
      <c r="D2157">
        <v>4</v>
      </c>
      <c r="E2157" s="6">
        <v>3717.8780000000002</v>
      </c>
      <c r="F2157">
        <v>2007</v>
      </c>
      <c r="G2157" s="6">
        <v>72.153000000000006</v>
      </c>
      <c r="H2157" s="6">
        <v>4.1510539054870605</v>
      </c>
      <c r="I2157" s="7" t="s">
        <v>693</v>
      </c>
      <c r="J2157" s="8">
        <v>8.0355203804841207</v>
      </c>
      <c r="K2157" s="9">
        <v>50.167962000906918</v>
      </c>
      <c r="L2157" s="8">
        <v>27.653354264095611</v>
      </c>
      <c r="M2157" s="8" t="s">
        <v>693</v>
      </c>
      <c r="N2157" s="10" t="s">
        <v>693</v>
      </c>
      <c r="O2157" s="10" t="s">
        <v>3189</v>
      </c>
      <c r="P2157" s="14" t="s">
        <v>693</v>
      </c>
      <c r="Q2157" s="45">
        <v>3</v>
      </c>
      <c r="R2157" s="7">
        <v>3.7303288652694162</v>
      </c>
      <c r="S2157" s="7"/>
      <c r="T2157" s="7"/>
      <c r="U2157" s="35">
        <v>16004.616472903646</v>
      </c>
    </row>
    <row r="2158" spans="1:21">
      <c r="A2158" t="s">
        <v>693</v>
      </c>
      <c r="B2158" t="s">
        <v>130</v>
      </c>
      <c r="C2158" t="s">
        <v>316</v>
      </c>
      <c r="D2158">
        <v>4</v>
      </c>
      <c r="E2158" s="6">
        <v>1231.893</v>
      </c>
      <c r="F2158">
        <v>2007</v>
      </c>
      <c r="G2158" s="6">
        <v>77.016000000000005</v>
      </c>
      <c r="H2158" s="6" t="s">
        <v>693</v>
      </c>
      <c r="I2158" s="7">
        <v>47.8583984375</v>
      </c>
      <c r="J2158" s="8" t="s">
        <v>693</v>
      </c>
      <c r="K2158" s="9" t="s">
        <v>693</v>
      </c>
      <c r="L2158" s="8" t="s">
        <v>693</v>
      </c>
      <c r="M2158" s="8">
        <v>61.93186684319366</v>
      </c>
      <c r="N2158" s="10" t="s">
        <v>693</v>
      </c>
      <c r="O2158" s="10" t="s">
        <v>3190</v>
      </c>
      <c r="P2158" s="14" t="s">
        <v>693</v>
      </c>
      <c r="Q2158" s="45">
        <v>3</v>
      </c>
      <c r="R2158" s="7">
        <v>3.7303288652694162</v>
      </c>
      <c r="S2158" s="7"/>
      <c r="T2158" s="7"/>
      <c r="U2158" s="35">
        <v>91736.751957788481</v>
      </c>
    </row>
    <row r="2159" spans="1:21">
      <c r="A2159" t="s">
        <v>693</v>
      </c>
      <c r="B2159" t="s">
        <v>139</v>
      </c>
      <c r="C2159" t="s">
        <v>325</v>
      </c>
      <c r="D2159">
        <v>7</v>
      </c>
      <c r="E2159" s="6">
        <v>5378.3819999999996</v>
      </c>
      <c r="F2159">
        <v>2007</v>
      </c>
      <c r="G2159" s="6">
        <v>74.495000000000005</v>
      </c>
      <c r="H2159" s="6" t="s">
        <v>693</v>
      </c>
      <c r="I2159" s="7">
        <v>11.181063652038601</v>
      </c>
      <c r="J2159" s="8" t="s">
        <v>693</v>
      </c>
      <c r="K2159" s="9" t="s">
        <v>693</v>
      </c>
      <c r="L2159" s="8" t="s">
        <v>693</v>
      </c>
      <c r="M2159" s="8">
        <v>25.254532057732256</v>
      </c>
      <c r="N2159" s="10" t="s">
        <v>693</v>
      </c>
      <c r="O2159" s="10" t="s">
        <v>3191</v>
      </c>
      <c r="P2159" s="14" t="s">
        <v>693</v>
      </c>
      <c r="Q2159" s="45">
        <v>3</v>
      </c>
      <c r="R2159" s="7">
        <v>3.7303288652694162</v>
      </c>
      <c r="S2159" s="7"/>
      <c r="T2159" s="7"/>
      <c r="U2159" s="35">
        <v>24136.974933920483</v>
      </c>
    </row>
    <row r="2160" spans="1:21">
      <c r="A2160" t="s">
        <v>693</v>
      </c>
      <c r="B2160" t="s">
        <v>140</v>
      </c>
      <c r="C2160" t="s">
        <v>326</v>
      </c>
      <c r="D2160">
        <v>7</v>
      </c>
      <c r="E2160" s="6">
        <v>2023.229</v>
      </c>
      <c r="F2160">
        <v>2007</v>
      </c>
      <c r="G2160" s="6">
        <v>78.593999999999994</v>
      </c>
      <c r="H2160" s="6" t="s">
        <v>693</v>
      </c>
      <c r="I2160" s="7">
        <v>12.9079542160034</v>
      </c>
      <c r="J2160" s="8" t="s">
        <v>693</v>
      </c>
      <c r="K2160" s="9" t="s">
        <v>693</v>
      </c>
      <c r="L2160" s="8" t="s">
        <v>693</v>
      </c>
      <c r="M2160" s="8">
        <v>26.981422621697057</v>
      </c>
      <c r="N2160" s="10" t="s">
        <v>693</v>
      </c>
      <c r="O2160" s="10" t="s">
        <v>3192</v>
      </c>
      <c r="P2160" s="14" t="s">
        <v>693</v>
      </c>
      <c r="Q2160" s="45">
        <v>3</v>
      </c>
      <c r="R2160" s="7">
        <v>3.7303288652694162</v>
      </c>
      <c r="S2160" s="7"/>
      <c r="T2160" s="7"/>
      <c r="U2160" s="35">
        <v>34907.368826566359</v>
      </c>
    </row>
    <row r="2161" spans="1:21">
      <c r="A2161" t="s">
        <v>693</v>
      </c>
      <c r="B2161" t="s">
        <v>145</v>
      </c>
      <c r="C2161" t="s">
        <v>331</v>
      </c>
      <c r="D2161">
        <v>5</v>
      </c>
      <c r="E2161" s="6">
        <v>31191.163</v>
      </c>
      <c r="F2161">
        <v>2007</v>
      </c>
      <c r="G2161" s="6">
        <v>61.256</v>
      </c>
      <c r="H2161" s="6" t="s">
        <v>693</v>
      </c>
      <c r="I2161" s="7">
        <v>0.89294928312301602</v>
      </c>
      <c r="J2161" s="8" t="s">
        <v>693</v>
      </c>
      <c r="K2161" s="9" t="s">
        <v>693</v>
      </c>
      <c r="L2161" s="8" t="s">
        <v>693</v>
      </c>
      <c r="M2161" s="8">
        <v>14.966417688816673</v>
      </c>
      <c r="N2161" s="10" t="s">
        <v>693</v>
      </c>
      <c r="O2161" s="10" t="s">
        <v>3193</v>
      </c>
      <c r="P2161" s="14" t="s">
        <v>693</v>
      </c>
      <c r="Q2161" s="45">
        <v>1</v>
      </c>
      <c r="R2161" s="7">
        <v>3.7303288652694162</v>
      </c>
      <c r="S2161" s="7"/>
      <c r="T2161" s="7"/>
      <c r="U2161" s="35">
        <v>4964.306640625</v>
      </c>
    </row>
    <row r="2162" spans="1:21">
      <c r="A2162" t="s">
        <v>693</v>
      </c>
      <c r="B2162" t="s">
        <v>147</v>
      </c>
      <c r="C2162" t="s">
        <v>333</v>
      </c>
      <c r="D2162">
        <v>3</v>
      </c>
      <c r="E2162" s="6">
        <v>7541.9040000000005</v>
      </c>
      <c r="F2162">
        <v>2007</v>
      </c>
      <c r="G2162" s="6">
        <v>81.698999999999998</v>
      </c>
      <c r="H2162" s="6" t="s">
        <v>693</v>
      </c>
      <c r="I2162" s="7">
        <v>18.563768386840799</v>
      </c>
      <c r="J2162" s="8" t="s">
        <v>693</v>
      </c>
      <c r="K2162" s="9" t="s">
        <v>693</v>
      </c>
      <c r="L2162" s="8" t="s">
        <v>693</v>
      </c>
      <c r="M2162" s="8">
        <v>32.637236792534452</v>
      </c>
      <c r="N2162" s="10" t="s">
        <v>693</v>
      </c>
      <c r="O2162" s="10" t="s">
        <v>3194</v>
      </c>
      <c r="P2162" s="14" t="s">
        <v>693</v>
      </c>
      <c r="Q2162" s="45">
        <v>3</v>
      </c>
      <c r="R2162" s="7">
        <v>3.7303288652694162</v>
      </c>
      <c r="S2162" s="7"/>
      <c r="T2162" s="7"/>
      <c r="U2162" s="35">
        <v>65213.180536706721</v>
      </c>
    </row>
    <row r="2163" spans="1:21">
      <c r="A2163" t="s">
        <v>693</v>
      </c>
      <c r="B2163" t="s">
        <v>154</v>
      </c>
      <c r="C2163" t="s">
        <v>340</v>
      </c>
      <c r="D2163">
        <v>4</v>
      </c>
      <c r="E2163" s="6">
        <v>10580.395</v>
      </c>
      <c r="F2163">
        <v>2007</v>
      </c>
      <c r="G2163" s="6">
        <v>75.072000000000003</v>
      </c>
      <c r="H2163" s="6" t="s">
        <v>693</v>
      </c>
      <c r="I2163" s="7">
        <v>3.0771458148956299</v>
      </c>
      <c r="J2163" s="8" t="s">
        <v>693</v>
      </c>
      <c r="K2163" s="9" t="s">
        <v>693</v>
      </c>
      <c r="L2163" s="8" t="s">
        <v>693</v>
      </c>
      <c r="M2163" s="8">
        <v>17.150614220589286</v>
      </c>
      <c r="N2163" s="10" t="s">
        <v>693</v>
      </c>
      <c r="O2163" s="10" t="s">
        <v>3195</v>
      </c>
      <c r="P2163" s="14" t="s">
        <v>693</v>
      </c>
      <c r="Q2163" s="45">
        <v>1</v>
      </c>
      <c r="R2163" s="7">
        <v>3.7303288652694162</v>
      </c>
      <c r="S2163" s="7"/>
      <c r="T2163" s="7"/>
      <c r="U2163" s="35">
        <v>9755.412763307002</v>
      </c>
    </row>
    <row r="2164" spans="1:21">
      <c r="A2164" t="s">
        <v>693</v>
      </c>
      <c r="B2164" t="s">
        <v>156</v>
      </c>
      <c r="C2164" t="s">
        <v>342</v>
      </c>
      <c r="D2164">
        <v>7</v>
      </c>
      <c r="E2164" s="6">
        <v>5024.8940000000002</v>
      </c>
      <c r="F2164">
        <v>2007</v>
      </c>
      <c r="G2164" s="6">
        <v>66.894999999999996</v>
      </c>
      <c r="H2164" s="6" t="s">
        <v>693</v>
      </c>
      <c r="I2164" s="7">
        <v>14.133429527282701</v>
      </c>
      <c r="J2164" s="8" t="s">
        <v>693</v>
      </c>
      <c r="K2164" s="9" t="s">
        <v>693</v>
      </c>
      <c r="L2164" s="8" t="s">
        <v>693</v>
      </c>
      <c r="M2164" s="8">
        <v>28.206897932976357</v>
      </c>
      <c r="N2164" s="10" t="s">
        <v>693</v>
      </c>
      <c r="O2164" s="10" t="s">
        <v>3196</v>
      </c>
      <c r="P2164" s="14" t="s">
        <v>693</v>
      </c>
      <c r="Q2164" s="45">
        <v>3</v>
      </c>
      <c r="R2164" s="7">
        <v>3.7303288652694162</v>
      </c>
      <c r="S2164" s="7"/>
      <c r="T2164" s="7"/>
      <c r="U2164" s="35">
        <v>6564.5042082389573</v>
      </c>
    </row>
    <row r="2165" spans="1:21">
      <c r="A2165" t="s">
        <v>693</v>
      </c>
      <c r="B2165" t="s">
        <v>159</v>
      </c>
      <c r="C2165" t="s">
        <v>345</v>
      </c>
      <c r="D2165">
        <v>4</v>
      </c>
      <c r="E2165" s="6">
        <v>5872.6239999999998</v>
      </c>
      <c r="F2165">
        <v>2007</v>
      </c>
      <c r="G2165" s="6">
        <v>77.129000000000005</v>
      </c>
      <c r="H2165" s="6" t="s">
        <v>693</v>
      </c>
      <c r="I2165" s="7">
        <v>40.544143676757798</v>
      </c>
      <c r="J2165" s="8" t="s">
        <v>693</v>
      </c>
      <c r="K2165" s="9" t="s">
        <v>693</v>
      </c>
      <c r="L2165" s="8" t="s">
        <v>693</v>
      </c>
      <c r="M2165" s="8">
        <v>54.617612082451458</v>
      </c>
      <c r="N2165" s="10" t="s">
        <v>693</v>
      </c>
      <c r="O2165" s="10" t="s">
        <v>3197</v>
      </c>
      <c r="P2165" s="14" t="s">
        <v>693</v>
      </c>
      <c r="Q2165" s="45">
        <v>3</v>
      </c>
      <c r="R2165" s="7">
        <v>3.7303288652694162</v>
      </c>
      <c r="S2165" s="7"/>
      <c r="T2165" s="7"/>
      <c r="U2165" s="35">
        <v>79468.995468640656</v>
      </c>
    </row>
    <row r="2166" spans="1:21">
      <c r="A2166">
        <v>1</v>
      </c>
      <c r="B2166" t="s">
        <v>50</v>
      </c>
      <c r="C2166" t="s">
        <v>236</v>
      </c>
      <c r="D2166">
        <v>1</v>
      </c>
      <c r="E2166" s="6">
        <v>4440.0190000000002</v>
      </c>
      <c r="F2166">
        <v>2007</v>
      </c>
      <c r="G2166" s="6">
        <v>78.462000000000003</v>
      </c>
      <c r="H2166" s="6">
        <v>7.4321322441101074</v>
      </c>
      <c r="I2166" s="7">
        <v>4.4175329208373997</v>
      </c>
      <c r="J2166" s="8">
        <v>11.316598719107168</v>
      </c>
      <c r="K2166" s="9">
        <v>76.830445114813784</v>
      </c>
      <c r="L2166" s="8">
        <v>54.315837378002477</v>
      </c>
      <c r="M2166" s="8">
        <v>18.491001326531055</v>
      </c>
      <c r="N2166" s="10">
        <v>2.9374200141378837</v>
      </c>
      <c r="O2166" s="10" t="s">
        <v>3198</v>
      </c>
      <c r="P2166" s="14">
        <v>65.696485455355443</v>
      </c>
      <c r="Q2166" s="45">
        <v>2</v>
      </c>
      <c r="R2166" s="7">
        <v>3.7303288652694162</v>
      </c>
      <c r="S2166" s="7"/>
      <c r="T2166" s="7"/>
      <c r="U2166" s="35">
        <v>15861.874578808713</v>
      </c>
    </row>
    <row r="2167" spans="1:21">
      <c r="A2167">
        <v>2</v>
      </c>
      <c r="B2167" t="s">
        <v>124</v>
      </c>
      <c r="C2167" t="s">
        <v>310</v>
      </c>
      <c r="D2167">
        <v>1</v>
      </c>
      <c r="E2167" s="6">
        <v>3431.614</v>
      </c>
      <c r="F2167">
        <v>2007</v>
      </c>
      <c r="G2167" s="6">
        <v>76.153999999999996</v>
      </c>
      <c r="H2167" s="6">
        <v>6.8941397666931152</v>
      </c>
      <c r="I2167" s="7">
        <v>5.1221261024475098</v>
      </c>
      <c r="J2167" s="8">
        <v>10.778606241690175</v>
      </c>
      <c r="K2167" s="9">
        <v>71.025350454024405</v>
      </c>
      <c r="L2167" s="8">
        <v>48.510742717213098</v>
      </c>
      <c r="M2167" s="8">
        <v>19.195594508141166</v>
      </c>
      <c r="N2167" s="10">
        <v>2.5271810517063642</v>
      </c>
      <c r="O2167" s="10" t="s">
        <v>3199</v>
      </c>
      <c r="P2167" s="14">
        <v>56.521339273030378</v>
      </c>
      <c r="Q2167" s="45">
        <v>2</v>
      </c>
      <c r="R2167" s="7">
        <v>3.7303288652694162</v>
      </c>
      <c r="S2167" s="7"/>
      <c r="T2167" s="7"/>
      <c r="U2167" s="35">
        <v>19949.593731868859</v>
      </c>
    </row>
    <row r="2168" spans="1:21">
      <c r="A2168">
        <v>3</v>
      </c>
      <c r="B2168" t="s">
        <v>70</v>
      </c>
      <c r="C2168" t="s">
        <v>256</v>
      </c>
      <c r="D2168">
        <v>1</v>
      </c>
      <c r="E2168" s="6">
        <v>13696.606</v>
      </c>
      <c r="F2168">
        <v>2007</v>
      </c>
      <c r="G2168" s="6">
        <v>70.099999999999994</v>
      </c>
      <c r="H2168" s="6">
        <v>6.3295812606811523</v>
      </c>
      <c r="I2168" s="7">
        <v>2.0687117576599099</v>
      </c>
      <c r="J2168" s="8">
        <v>10.214047735678212</v>
      </c>
      <c r="K2168" s="9">
        <v>61.954657441683402</v>
      </c>
      <c r="L2168" s="8">
        <v>39.440049704872095</v>
      </c>
      <c r="M2168" s="8">
        <v>16.142180163353565</v>
      </c>
      <c r="N2168" s="10">
        <v>2.4432913835523911</v>
      </c>
      <c r="O2168" s="10" t="s">
        <v>3200</v>
      </c>
      <c r="P2168" s="14">
        <v>54.645115805767858</v>
      </c>
      <c r="Q2168" s="45">
        <v>1</v>
      </c>
      <c r="R2168" s="7">
        <v>3.7303288652694162</v>
      </c>
      <c r="S2168" s="7"/>
      <c r="T2168" s="7"/>
      <c r="U2168" s="35">
        <v>7269.2062604464963</v>
      </c>
    </row>
    <row r="2169" spans="1:21">
      <c r="A2169">
        <v>4</v>
      </c>
      <c r="B2169" t="s">
        <v>46</v>
      </c>
      <c r="C2169" t="s">
        <v>232</v>
      </c>
      <c r="D2169">
        <v>1</v>
      </c>
      <c r="E2169" s="6">
        <v>43306.582000000002</v>
      </c>
      <c r="F2169">
        <v>2007</v>
      </c>
      <c r="G2169" s="6">
        <v>73.837000000000003</v>
      </c>
      <c r="H2169" s="6">
        <v>6.1384115219116211</v>
      </c>
      <c r="I2169" s="7">
        <v>3.09248948097229</v>
      </c>
      <c r="J2169" s="8">
        <v>10.022877996908681</v>
      </c>
      <c r="K2169" s="9">
        <v>64.036051582339411</v>
      </c>
      <c r="L2169" s="8">
        <v>41.521443845528104</v>
      </c>
      <c r="M2169" s="8">
        <v>17.165957886665947</v>
      </c>
      <c r="N2169" s="10">
        <v>2.4188247530177645</v>
      </c>
      <c r="O2169" s="10" t="s">
        <v>3201</v>
      </c>
      <c r="P2169" s="14">
        <v>54.097910561259646</v>
      </c>
      <c r="Q2169" s="45">
        <v>1</v>
      </c>
      <c r="R2169" s="7">
        <v>3.7303288652694162</v>
      </c>
      <c r="S2169" s="7"/>
      <c r="T2169" s="7"/>
      <c r="U2169" s="35">
        <v>11272.577979828604</v>
      </c>
    </row>
    <row r="2170" spans="1:21">
      <c r="A2170">
        <v>5</v>
      </c>
      <c r="B2170" t="s">
        <v>35</v>
      </c>
      <c r="C2170" t="s">
        <v>221</v>
      </c>
      <c r="D2170">
        <v>1</v>
      </c>
      <c r="E2170" s="6">
        <v>190779.45300000001</v>
      </c>
      <c r="F2170">
        <v>2007</v>
      </c>
      <c r="G2170" s="6">
        <v>72.364999999999995</v>
      </c>
      <c r="H2170" s="6">
        <v>6.3206729888916016</v>
      </c>
      <c r="I2170" s="7">
        <v>4.28641557693481</v>
      </c>
      <c r="J2170" s="8">
        <v>10.205139463888662</v>
      </c>
      <c r="K2170" s="9">
        <v>63.900693203914301</v>
      </c>
      <c r="L2170" s="8">
        <v>41.386085467102994</v>
      </c>
      <c r="M2170" s="8">
        <v>18.359883982628467</v>
      </c>
      <c r="N2170" s="10">
        <v>2.254158332713931</v>
      </c>
      <c r="O2170" s="10" t="s">
        <v>3202</v>
      </c>
      <c r="P2170" s="14">
        <v>50.415085144938899</v>
      </c>
      <c r="Q2170" s="45">
        <v>2</v>
      </c>
      <c r="R2170" s="7">
        <v>3.7303288652694162</v>
      </c>
      <c r="S2170" s="7"/>
      <c r="T2170" s="7"/>
      <c r="U2170" s="35">
        <v>13518.847775847704</v>
      </c>
    </row>
    <row r="2171" spans="1:21">
      <c r="A2171">
        <v>6</v>
      </c>
      <c r="B2171" t="s">
        <v>106</v>
      </c>
      <c r="C2171" t="s">
        <v>292</v>
      </c>
      <c r="D2171">
        <v>1</v>
      </c>
      <c r="E2171" s="6">
        <v>108302.973</v>
      </c>
      <c r="F2171">
        <v>2007</v>
      </c>
      <c r="G2171" s="6">
        <v>74.238</v>
      </c>
      <c r="H2171" s="6">
        <v>6.5253782272338867</v>
      </c>
      <c r="I2171" s="7">
        <v>5.8208923339843803</v>
      </c>
      <c r="J2171" s="8">
        <v>10.409844702230947</v>
      </c>
      <c r="K2171" s="9">
        <v>66.869576505156459</v>
      </c>
      <c r="L2171" s="8">
        <v>44.354968768345152</v>
      </c>
      <c r="M2171" s="8">
        <v>19.894360739678035</v>
      </c>
      <c r="N2171" s="10">
        <v>2.2295247054549479</v>
      </c>
      <c r="O2171" s="10" t="s">
        <v>3203</v>
      </c>
      <c r="P2171" s="14">
        <v>49.864144956902017</v>
      </c>
      <c r="Q2171" s="45">
        <v>2</v>
      </c>
      <c r="R2171" s="7">
        <v>3.7303288652694162</v>
      </c>
      <c r="S2171" s="7"/>
      <c r="T2171" s="7"/>
      <c r="U2171" s="35">
        <v>18610.731425276146</v>
      </c>
    </row>
    <row r="2172" spans="1:21">
      <c r="A2172">
        <v>7</v>
      </c>
      <c r="B2172" t="s">
        <v>166</v>
      </c>
      <c r="C2172" t="s">
        <v>352</v>
      </c>
      <c r="D2172">
        <v>8</v>
      </c>
      <c r="E2172" s="6">
        <v>84762.269</v>
      </c>
      <c r="F2172">
        <v>2007</v>
      </c>
      <c r="G2172" s="6">
        <v>73.436000000000007</v>
      </c>
      <c r="H2172" s="6">
        <v>5.4216876029968262</v>
      </c>
      <c r="I2172" s="7">
        <v>2.3588819503784202</v>
      </c>
      <c r="J2172" s="8">
        <v>9.3061540779938863</v>
      </c>
      <c r="K2172" s="9">
        <v>59.13400731628716</v>
      </c>
      <c r="L2172" s="8">
        <v>36.619399579475854</v>
      </c>
      <c r="M2172" s="8">
        <v>16.432350356072078</v>
      </c>
      <c r="N2172" s="10">
        <v>2.2284943289286834</v>
      </c>
      <c r="O2172" s="10" t="s">
        <v>3204</v>
      </c>
      <c r="P2172" s="14">
        <v>49.841100204654985</v>
      </c>
      <c r="Q2172" s="45">
        <v>1</v>
      </c>
      <c r="R2172" s="7">
        <v>3.7303288652694162</v>
      </c>
      <c r="S2172" s="7"/>
      <c r="T2172" s="7"/>
      <c r="U2172" s="35">
        <v>5503.0724201803887</v>
      </c>
    </row>
    <row r="2173" spans="1:21">
      <c r="A2173">
        <v>8</v>
      </c>
      <c r="B2173" t="s">
        <v>151</v>
      </c>
      <c r="C2173" t="s">
        <v>337</v>
      </c>
      <c r="D2173">
        <v>8</v>
      </c>
      <c r="E2173" s="6">
        <v>66826.754000000001</v>
      </c>
      <c r="F2173">
        <v>2007</v>
      </c>
      <c r="G2173" s="6">
        <v>75.186999999999998</v>
      </c>
      <c r="H2173" s="6">
        <v>5.7838912010192871</v>
      </c>
      <c r="I2173" s="7">
        <v>4.4675345420837402</v>
      </c>
      <c r="J2173" s="8">
        <v>9.6683576760163472</v>
      </c>
      <c r="K2173" s="9">
        <v>62.900416907812435</v>
      </c>
      <c r="L2173" s="8">
        <v>40.385809171001128</v>
      </c>
      <c r="M2173" s="8">
        <v>18.541002947777397</v>
      </c>
      <c r="N2173" s="10">
        <v>2.1781890270311606</v>
      </c>
      <c r="O2173" s="10" t="s">
        <v>3205</v>
      </c>
      <c r="P2173" s="14">
        <v>48.716003514862109</v>
      </c>
      <c r="Q2173" s="45">
        <v>2</v>
      </c>
      <c r="R2173" s="7">
        <v>3.7303288652694162</v>
      </c>
      <c r="S2173" s="7"/>
      <c r="T2173" s="7"/>
      <c r="U2173" s="35">
        <v>13330.208876021834</v>
      </c>
    </row>
    <row r="2174" spans="1:21">
      <c r="A2174">
        <v>9</v>
      </c>
      <c r="B2174" t="s">
        <v>44</v>
      </c>
      <c r="C2174" t="s">
        <v>230</v>
      </c>
      <c r="D2174">
        <v>1</v>
      </c>
      <c r="E2174" s="6">
        <v>16495.538</v>
      </c>
      <c r="F2174">
        <v>2007</v>
      </c>
      <c r="G2174" s="6">
        <v>77.825999999999993</v>
      </c>
      <c r="H2174" s="6">
        <v>5.697929859161377</v>
      </c>
      <c r="I2174" s="7">
        <v>5.6429257392883301</v>
      </c>
      <c r="J2174" s="8">
        <v>9.5823963341584371</v>
      </c>
      <c r="K2174" s="9">
        <v>64.52929170351085</v>
      </c>
      <c r="L2174" s="8">
        <v>42.014683966699543</v>
      </c>
      <c r="M2174" s="8">
        <v>19.716394144981987</v>
      </c>
      <c r="N2174" s="10">
        <v>2.1309517175275525</v>
      </c>
      <c r="O2174" s="10" t="s">
        <v>3206</v>
      </c>
      <c r="P2174" s="14">
        <v>47.659523610109801</v>
      </c>
      <c r="Q2174" s="45">
        <v>2</v>
      </c>
      <c r="R2174" s="7">
        <v>3.7303288652694162</v>
      </c>
      <c r="S2174" s="7"/>
      <c r="T2174" s="7"/>
      <c r="U2174" s="35">
        <v>20140.529650446297</v>
      </c>
    </row>
    <row r="2175" spans="1:21">
      <c r="A2175">
        <v>10</v>
      </c>
      <c r="B2175" t="s">
        <v>126</v>
      </c>
      <c r="C2175" t="s">
        <v>312</v>
      </c>
      <c r="D2175">
        <v>1</v>
      </c>
      <c r="E2175" s="6">
        <v>28600.386999999999</v>
      </c>
      <c r="F2175">
        <v>2007</v>
      </c>
      <c r="G2175" s="6">
        <v>73.222999999999999</v>
      </c>
      <c r="H2175" s="6">
        <v>5.2139620780944824</v>
      </c>
      <c r="I2175" s="7">
        <v>2.53282690048218</v>
      </c>
      <c r="J2175" s="8">
        <v>9.0984285530915425</v>
      </c>
      <c r="K2175" s="9">
        <v>57.646370169575427</v>
      </c>
      <c r="L2175" s="8">
        <v>35.13176243276412</v>
      </c>
      <c r="M2175" s="8">
        <v>16.606295306175838</v>
      </c>
      <c r="N2175" s="10">
        <v>2.1155689324456799</v>
      </c>
      <c r="O2175" s="10" t="s">
        <v>3207</v>
      </c>
      <c r="P2175" s="14">
        <v>47.31548193015594</v>
      </c>
      <c r="Q2175" s="45">
        <v>1</v>
      </c>
      <c r="R2175" s="7">
        <v>3.7303288652694162</v>
      </c>
      <c r="S2175" s="7"/>
      <c r="T2175" s="7"/>
      <c r="U2175" s="35">
        <v>8548.6040272491864</v>
      </c>
    </row>
    <row r="2176" spans="1:21">
      <c r="A2176">
        <v>11</v>
      </c>
      <c r="B2176" t="s">
        <v>146</v>
      </c>
      <c r="C2176" t="s">
        <v>332</v>
      </c>
      <c r="D2176">
        <v>3</v>
      </c>
      <c r="E2176" s="6">
        <v>9164.2720000000008</v>
      </c>
      <c r="F2176">
        <v>2007</v>
      </c>
      <c r="G2176" s="6">
        <v>80.97</v>
      </c>
      <c r="H2176" s="6">
        <v>7.2413625717163086</v>
      </c>
      <c r="I2176" s="7">
        <v>12.282114982605</v>
      </c>
      <c r="J2176" s="8">
        <v>11.125829046713369</v>
      </c>
      <c r="K2176" s="9">
        <v>77.949723794015839</v>
      </c>
      <c r="L2176" s="8">
        <v>55.435116057204532</v>
      </c>
      <c r="M2176" s="8">
        <v>26.355583388298655</v>
      </c>
      <c r="N2176" s="10">
        <v>2.1033537842997094</v>
      </c>
      <c r="O2176" s="10" t="s">
        <v>3208</v>
      </c>
      <c r="P2176" s="14">
        <v>47.042285622292461</v>
      </c>
      <c r="Q2176" s="45">
        <v>3</v>
      </c>
      <c r="R2176" s="7">
        <v>3.7303288652694162</v>
      </c>
      <c r="S2176" s="7"/>
      <c r="T2176" s="7"/>
      <c r="U2176" s="35">
        <v>48557.384347724692</v>
      </c>
    </row>
    <row r="2177" spans="1:21">
      <c r="A2177">
        <v>12</v>
      </c>
      <c r="B2177" t="s">
        <v>165</v>
      </c>
      <c r="C2177" t="s">
        <v>351</v>
      </c>
      <c r="D2177">
        <v>1</v>
      </c>
      <c r="E2177" s="6">
        <v>27525.097000000002</v>
      </c>
      <c r="F2177">
        <v>2007</v>
      </c>
      <c r="G2177" s="6">
        <v>73.058000000000007</v>
      </c>
      <c r="H2177" s="6">
        <v>6.3914587497711182</v>
      </c>
      <c r="I2177" s="7">
        <v>6.5828585624694798</v>
      </c>
      <c r="J2177" s="8">
        <v>10.275925224768178</v>
      </c>
      <c r="K2177" s="9">
        <v>64.960113226039539</v>
      </c>
      <c r="L2177" s="8">
        <v>42.445505489228232</v>
      </c>
      <c r="M2177" s="8">
        <v>20.656326968163135</v>
      </c>
      <c r="N2177" s="10">
        <v>2.0548428360302382</v>
      </c>
      <c r="O2177" s="10" t="s">
        <v>3209</v>
      </c>
      <c r="P2177" s="14">
        <v>45.957320315297984</v>
      </c>
      <c r="Q2177" s="45">
        <v>2</v>
      </c>
      <c r="R2177" s="7">
        <v>3.7303288652694162</v>
      </c>
      <c r="S2177" s="7"/>
      <c r="T2177" s="7"/>
      <c r="U2177" s="35" t="s">
        <v>693</v>
      </c>
    </row>
    <row r="2178" spans="1:21">
      <c r="A2178">
        <v>13</v>
      </c>
      <c r="B2178" t="s">
        <v>59</v>
      </c>
      <c r="C2178" t="s">
        <v>245</v>
      </c>
      <c r="D2178">
        <v>1</v>
      </c>
      <c r="E2178" s="6">
        <v>6044.1310000000003</v>
      </c>
      <c r="F2178">
        <v>2007</v>
      </c>
      <c r="G2178" s="6">
        <v>71.108000000000004</v>
      </c>
      <c r="H2178" s="6">
        <v>5.2955350875854492</v>
      </c>
      <c r="I2178" s="7">
        <v>2.4684369564056401</v>
      </c>
      <c r="J2178" s="8">
        <v>9.1800015625825093</v>
      </c>
      <c r="K2178" s="9">
        <v>56.483197978017571</v>
      </c>
      <c r="L2178" s="8">
        <v>33.968590241206265</v>
      </c>
      <c r="M2178" s="8">
        <v>16.541905362099296</v>
      </c>
      <c r="N2178" s="10">
        <v>2.0534871586821475</v>
      </c>
      <c r="O2178" s="10" t="s">
        <v>3210</v>
      </c>
      <c r="P2178" s="14">
        <v>45.9270000898102</v>
      </c>
      <c r="Q2178" s="45">
        <v>1</v>
      </c>
      <c r="R2178" s="7">
        <v>3.7303288652694162</v>
      </c>
      <c r="S2178" s="7"/>
      <c r="T2178" s="7"/>
      <c r="U2178" s="35">
        <v>7343.9107156391501</v>
      </c>
    </row>
    <row r="2179" spans="1:21">
      <c r="A2179">
        <v>14</v>
      </c>
      <c r="B2179" t="s">
        <v>64</v>
      </c>
      <c r="C2179" t="s">
        <v>250</v>
      </c>
      <c r="D2179">
        <v>3</v>
      </c>
      <c r="E2179" s="6">
        <v>61329.375999999997</v>
      </c>
      <c r="F2179">
        <v>2007</v>
      </c>
      <c r="G2179" s="6">
        <v>80.966999999999999</v>
      </c>
      <c r="H2179" s="6">
        <v>6.7953824996948242</v>
      </c>
      <c r="I2179" s="7">
        <v>11.496300697326699</v>
      </c>
      <c r="J2179" s="8">
        <v>10.679848974691884</v>
      </c>
      <c r="K2179" s="9">
        <v>74.8223282786102</v>
      </c>
      <c r="L2179" s="8">
        <v>52.307720541798894</v>
      </c>
      <c r="M2179" s="8">
        <v>25.569769103020356</v>
      </c>
      <c r="N2179" s="10">
        <v>2.0456860729188278</v>
      </c>
      <c r="O2179" s="10" t="s">
        <v>3211</v>
      </c>
      <c r="P2179" s="14">
        <v>45.752525920328402</v>
      </c>
      <c r="Q2179" s="45">
        <v>3</v>
      </c>
      <c r="R2179" s="7">
        <v>3.7303288652694162</v>
      </c>
      <c r="S2179" s="7"/>
      <c r="T2179" s="7"/>
      <c r="U2179" s="35">
        <v>43123.501132854399</v>
      </c>
    </row>
    <row r="2180" spans="1:21">
      <c r="A2180">
        <v>15</v>
      </c>
      <c r="B2180" t="s">
        <v>127</v>
      </c>
      <c r="C2180" t="s">
        <v>313</v>
      </c>
      <c r="D2180">
        <v>8</v>
      </c>
      <c r="E2180" s="6">
        <v>89561.376999999993</v>
      </c>
      <c r="F2180">
        <v>2007</v>
      </c>
      <c r="G2180" s="6">
        <v>70.483000000000004</v>
      </c>
      <c r="H2180" s="6">
        <v>5.0735621452331543</v>
      </c>
      <c r="I2180" s="7">
        <v>1.6329541206359901</v>
      </c>
      <c r="J2180" s="8">
        <v>8.9580286202302144</v>
      </c>
      <c r="K2180" s="9">
        <v>54.632979404421434</v>
      </c>
      <c r="L2180" s="8">
        <v>32.118371667610127</v>
      </c>
      <c r="M2180" s="8">
        <v>15.706422526329646</v>
      </c>
      <c r="N2180" s="10">
        <v>2.0449196253168482</v>
      </c>
      <c r="O2180" s="10" t="s">
        <v>3212</v>
      </c>
      <c r="P2180" s="14">
        <v>45.735384036126149</v>
      </c>
      <c r="Q2180" s="45">
        <v>1</v>
      </c>
      <c r="R2180" s="7">
        <v>3.7303288652694162</v>
      </c>
      <c r="S2180" s="7"/>
      <c r="T2180" s="7"/>
      <c r="U2180" s="35">
        <v>5465.1518235773374</v>
      </c>
    </row>
    <row r="2181" spans="1:21">
      <c r="A2181">
        <v>16</v>
      </c>
      <c r="B2181" t="s">
        <v>143</v>
      </c>
      <c r="C2181" t="s">
        <v>329</v>
      </c>
      <c r="D2181">
        <v>3</v>
      </c>
      <c r="E2181" s="6">
        <v>45245.781999999999</v>
      </c>
      <c r="F2181">
        <v>2007</v>
      </c>
      <c r="G2181" s="6">
        <v>80.98</v>
      </c>
      <c r="H2181" s="6">
        <v>6.9946146011352539</v>
      </c>
      <c r="I2181" s="7">
        <v>12.300112724304199</v>
      </c>
      <c r="J2181" s="8">
        <v>10.879081076132314</v>
      </c>
      <c r="K2181" s="9">
        <v>76.23037296742946</v>
      </c>
      <c r="L2181" s="8">
        <v>53.715765230618153</v>
      </c>
      <c r="M2181" s="8">
        <v>26.373581129997856</v>
      </c>
      <c r="N2181" s="10">
        <v>2.0367262589728754</v>
      </c>
      <c r="O2181" s="10" t="s">
        <v>3213</v>
      </c>
      <c r="P2181" s="14">
        <v>45.552136366315061</v>
      </c>
      <c r="Q2181" s="45">
        <v>3</v>
      </c>
      <c r="R2181" s="7">
        <v>3.7303288652694162</v>
      </c>
      <c r="S2181" s="7"/>
      <c r="T2181" s="7"/>
      <c r="U2181" s="35">
        <v>39519.838699959684</v>
      </c>
    </row>
    <row r="2182" spans="1:21">
      <c r="A2182">
        <v>17</v>
      </c>
      <c r="B2182" t="s">
        <v>19</v>
      </c>
      <c r="C2182" t="s">
        <v>205</v>
      </c>
      <c r="D2182">
        <v>7</v>
      </c>
      <c r="E2182" s="6">
        <v>2976.0839999999998</v>
      </c>
      <c r="F2182">
        <v>2007</v>
      </c>
      <c r="G2182" s="6">
        <v>77.549000000000007</v>
      </c>
      <c r="H2182" s="6">
        <v>4.634251594543457</v>
      </c>
      <c r="I2182" s="7">
        <v>3.0568392276763898</v>
      </c>
      <c r="J2182" s="8">
        <v>8.5187180695405171</v>
      </c>
      <c r="K2182" s="9">
        <v>57.162143532621307</v>
      </c>
      <c r="L2182" s="8">
        <v>34.647535795810001</v>
      </c>
      <c r="M2182" s="8">
        <v>17.130307633370045</v>
      </c>
      <c r="N2182" s="10">
        <v>2.0225868990418006</v>
      </c>
      <c r="O2182" s="10" t="s">
        <v>3214</v>
      </c>
      <c r="P2182" s="14">
        <v>45.235904349923452</v>
      </c>
      <c r="Q2182" s="45">
        <v>1</v>
      </c>
      <c r="R2182" s="7">
        <v>3.7303288652694162</v>
      </c>
      <c r="S2182" s="7"/>
      <c r="T2182" s="7"/>
      <c r="U2182" s="35">
        <v>9150.1168205784779</v>
      </c>
    </row>
    <row r="2183" spans="1:21">
      <c r="A2183">
        <v>18</v>
      </c>
      <c r="B2183" t="s">
        <v>107</v>
      </c>
      <c r="C2183" t="s">
        <v>293</v>
      </c>
      <c r="D2183">
        <v>7</v>
      </c>
      <c r="E2183" s="6">
        <v>3876.8429999999998</v>
      </c>
      <c r="F2183">
        <v>2007</v>
      </c>
      <c r="G2183" s="6">
        <v>68.947000000000003</v>
      </c>
      <c r="H2183" s="6">
        <v>4.7749180793762207</v>
      </c>
      <c r="I2183" s="7">
        <v>0.37762469053268399</v>
      </c>
      <c r="J2183" s="8">
        <v>8.6593845543732808</v>
      </c>
      <c r="K2183" s="9">
        <v>51.660720577148993</v>
      </c>
      <c r="L2183" s="8">
        <v>29.146112840337686</v>
      </c>
      <c r="M2183" s="8">
        <v>14.451093096226341</v>
      </c>
      <c r="N2183" s="10">
        <v>2.0168794600007596</v>
      </c>
      <c r="O2183" s="10" t="s">
        <v>3215</v>
      </c>
      <c r="P2183" s="14">
        <v>45.108255364030256</v>
      </c>
      <c r="Q2183" s="45">
        <v>1</v>
      </c>
      <c r="R2183" s="7">
        <v>3.7303288652694162</v>
      </c>
      <c r="S2183" s="7"/>
      <c r="T2183" s="7"/>
      <c r="U2183" s="35">
        <v>7737.8881997018898</v>
      </c>
    </row>
    <row r="2184" spans="1:21">
      <c r="A2184">
        <v>19</v>
      </c>
      <c r="B2184" t="s">
        <v>115</v>
      </c>
      <c r="C2184" t="s">
        <v>301</v>
      </c>
      <c r="D2184">
        <v>3</v>
      </c>
      <c r="E2184" s="6">
        <v>16391.232</v>
      </c>
      <c r="F2184">
        <v>2007</v>
      </c>
      <c r="G2184" s="6">
        <v>80.245000000000005</v>
      </c>
      <c r="H2184" s="6">
        <v>7.4518795013427734</v>
      </c>
      <c r="I2184" s="7">
        <v>14.084474563598601</v>
      </c>
      <c r="J2184" s="8">
        <v>11.336345976339834</v>
      </c>
      <c r="K2184" s="9">
        <v>78.713483370921168</v>
      </c>
      <c r="L2184" s="8">
        <v>56.198875634109861</v>
      </c>
      <c r="M2184" s="8">
        <v>28.157942969292257</v>
      </c>
      <c r="N2184" s="10">
        <v>1.9958445009778498</v>
      </c>
      <c r="O2184" s="10" t="s">
        <v>3216</v>
      </c>
      <c r="P2184" s="14">
        <v>44.63780072259275</v>
      </c>
      <c r="Q2184" s="45">
        <v>3</v>
      </c>
      <c r="R2184" s="7">
        <v>3.7303288652694162</v>
      </c>
      <c r="S2184" s="7"/>
      <c r="T2184" s="7"/>
      <c r="U2184" s="35">
        <v>52909.969757220577</v>
      </c>
    </row>
    <row r="2185" spans="1:21">
      <c r="A2185">
        <v>20</v>
      </c>
      <c r="B2185" t="s">
        <v>86</v>
      </c>
      <c r="C2185" t="s">
        <v>272</v>
      </c>
      <c r="D2185">
        <v>4</v>
      </c>
      <c r="E2185" s="6">
        <v>6473.4570000000003</v>
      </c>
      <c r="F2185">
        <v>2007</v>
      </c>
      <c r="G2185" s="6">
        <v>73.373000000000005</v>
      </c>
      <c r="H2185" s="6">
        <v>5.5980572700500488</v>
      </c>
      <c r="I2185" s="7">
        <v>5.0012412071228001</v>
      </c>
      <c r="J2185" s="8">
        <v>9.4825237450471089</v>
      </c>
      <c r="K2185" s="9">
        <v>60.203019526409079</v>
      </c>
      <c r="L2185" s="8">
        <v>37.688411789597772</v>
      </c>
      <c r="M2185" s="8">
        <v>19.074709612816456</v>
      </c>
      <c r="N2185" s="10">
        <v>1.9758314833938344</v>
      </c>
      <c r="O2185" s="10" t="s">
        <v>3217</v>
      </c>
      <c r="P2185" s="14">
        <v>44.19020217955228</v>
      </c>
      <c r="Q2185" s="45">
        <v>2</v>
      </c>
      <c r="R2185" s="7">
        <v>3.7303288652694162</v>
      </c>
      <c r="S2185" s="7"/>
      <c r="T2185" s="7"/>
      <c r="U2185" s="35">
        <v>11028.312191709043</v>
      </c>
    </row>
    <row r="2186" spans="1:21">
      <c r="A2186">
        <v>21</v>
      </c>
      <c r="B2186" t="s">
        <v>73</v>
      </c>
      <c r="C2186" t="s">
        <v>259</v>
      </c>
      <c r="D2186">
        <v>1</v>
      </c>
      <c r="E2186" s="6">
        <v>7924.4620000000004</v>
      </c>
      <c r="F2186">
        <v>2007</v>
      </c>
      <c r="G2186" s="6">
        <v>70.376000000000005</v>
      </c>
      <c r="H2186" s="6">
        <v>5.0971541404724121</v>
      </c>
      <c r="I2186" s="7">
        <v>2.2171096801757799</v>
      </c>
      <c r="J2186" s="8">
        <v>8.9816206154694722</v>
      </c>
      <c r="K2186" s="9">
        <v>54.693705053000777</v>
      </c>
      <c r="L2186" s="8">
        <v>32.17909731618947</v>
      </c>
      <c r="M2186" s="8">
        <v>16.290578085869438</v>
      </c>
      <c r="N2186" s="10">
        <v>1.9753195464623718</v>
      </c>
      <c r="O2186" s="10" t="s">
        <v>3218</v>
      </c>
      <c r="P2186" s="14">
        <v>44.178752520664546</v>
      </c>
      <c r="Q2186" s="45">
        <v>1</v>
      </c>
      <c r="R2186" s="7">
        <v>3.7303288652694162</v>
      </c>
      <c r="S2186" s="7"/>
      <c r="T2186" s="7"/>
      <c r="U2186" s="35">
        <v>4842.4227709540282</v>
      </c>
    </row>
    <row r="2187" spans="1:21">
      <c r="A2187">
        <v>22</v>
      </c>
      <c r="B2187" t="s">
        <v>58</v>
      </c>
      <c r="C2187" t="s">
        <v>244</v>
      </c>
      <c r="D2187">
        <v>4</v>
      </c>
      <c r="E2187" s="6">
        <v>82218.755000000005</v>
      </c>
      <c r="F2187">
        <v>2007</v>
      </c>
      <c r="G2187" s="6">
        <v>69.128</v>
      </c>
      <c r="H2187" s="6">
        <v>5.5405106544494629</v>
      </c>
      <c r="I2187" s="7">
        <v>3.0806066989898699</v>
      </c>
      <c r="J2187" s="8">
        <v>9.424977129446523</v>
      </c>
      <c r="K2187" s="9">
        <v>56.375753037505795</v>
      </c>
      <c r="L2187" s="8">
        <v>33.861145300694488</v>
      </c>
      <c r="M2187" s="8">
        <v>17.154075104683528</v>
      </c>
      <c r="N2187" s="10">
        <v>1.9739417656769775</v>
      </c>
      <c r="O2187" s="10" t="s">
        <v>3219</v>
      </c>
      <c r="P2187" s="14">
        <v>44.147937943623241</v>
      </c>
      <c r="Q2187" s="45">
        <v>1</v>
      </c>
      <c r="R2187" s="7">
        <v>3.7303288652694162</v>
      </c>
      <c r="S2187" s="7"/>
      <c r="T2187" s="7"/>
      <c r="U2187" s="35">
        <v>9298.0505364755991</v>
      </c>
    </row>
    <row r="2188" spans="1:21">
      <c r="A2188">
        <v>23</v>
      </c>
      <c r="B2188" t="s">
        <v>21</v>
      </c>
      <c r="C2188" t="s">
        <v>207</v>
      </c>
      <c r="D2188">
        <v>1</v>
      </c>
      <c r="E2188" s="6">
        <v>39876.110999999997</v>
      </c>
      <c r="F2188">
        <v>2007</v>
      </c>
      <c r="G2188" s="6">
        <v>75.006</v>
      </c>
      <c r="H2188" s="6">
        <v>6.0731582641601563</v>
      </c>
      <c r="I2188" s="7">
        <v>7.3448634147643999</v>
      </c>
      <c r="J2188" s="8">
        <v>9.9576247391572164</v>
      </c>
      <c r="K2188" s="9">
        <v>64.626378514829256</v>
      </c>
      <c r="L2188" s="8">
        <v>42.111770778017949</v>
      </c>
      <c r="M2188" s="8">
        <v>21.418331820458057</v>
      </c>
      <c r="N2188" s="10">
        <v>1.9661554938556991</v>
      </c>
      <c r="O2188" s="10" t="s">
        <v>3220</v>
      </c>
      <c r="P2188" s="14">
        <v>43.973795093436323</v>
      </c>
      <c r="Q2188" s="45">
        <v>2</v>
      </c>
      <c r="R2188" s="7">
        <v>3.7303288652694162</v>
      </c>
      <c r="S2188" s="7"/>
      <c r="T2188" s="7"/>
      <c r="U2188" s="35">
        <v>22316.255525910354</v>
      </c>
    </row>
    <row r="2189" spans="1:21">
      <c r="A2189">
        <v>24</v>
      </c>
      <c r="B2189" t="s">
        <v>121</v>
      </c>
      <c r="C2189" t="s">
        <v>307</v>
      </c>
      <c r="D2189">
        <v>3</v>
      </c>
      <c r="E2189" s="6">
        <v>4709.5770000000002</v>
      </c>
      <c r="F2189">
        <v>2007</v>
      </c>
      <c r="G2189" s="6">
        <v>80.503</v>
      </c>
      <c r="H2189" s="6">
        <v>7.5239849090576172</v>
      </c>
      <c r="I2189" s="7">
        <v>14.8985738754272</v>
      </c>
      <c r="J2189" s="8">
        <v>11.408451384054677</v>
      </c>
      <c r="K2189" s="9">
        <v>79.468830144331179</v>
      </c>
      <c r="L2189" s="8">
        <v>56.954222407519872</v>
      </c>
      <c r="M2189" s="8">
        <v>28.972042281120856</v>
      </c>
      <c r="N2189" s="10">
        <v>1.9658338840901504</v>
      </c>
      <c r="O2189" s="10" t="s">
        <v>3221</v>
      </c>
      <c r="P2189" s="14">
        <v>43.966602172034897</v>
      </c>
      <c r="Q2189" s="45">
        <v>3</v>
      </c>
      <c r="R2189" s="7">
        <v>3.7303288652694162</v>
      </c>
      <c r="S2189" s="7"/>
      <c r="T2189" s="7"/>
      <c r="U2189" s="35">
        <v>64477.98798291626</v>
      </c>
    </row>
    <row r="2190" spans="1:21">
      <c r="A2190">
        <v>25</v>
      </c>
      <c r="B2190" t="s">
        <v>101</v>
      </c>
      <c r="C2190" t="s">
        <v>287</v>
      </c>
      <c r="D2190">
        <v>8</v>
      </c>
      <c r="E2190" s="6">
        <v>27092.603999999999</v>
      </c>
      <c r="F2190">
        <v>2007</v>
      </c>
      <c r="G2190" s="6">
        <v>74.210999999999999</v>
      </c>
      <c r="H2190" s="6">
        <v>6.2389044761657715</v>
      </c>
      <c r="I2190" s="7">
        <v>7.5696301460266104</v>
      </c>
      <c r="J2190" s="8">
        <v>10.123370951162832</v>
      </c>
      <c r="K2190" s="9">
        <v>65.005708141193793</v>
      </c>
      <c r="L2190" s="8">
        <v>42.491100404382486</v>
      </c>
      <c r="M2190" s="8">
        <v>21.643098551720268</v>
      </c>
      <c r="N2190" s="10">
        <v>1.9632632685584268</v>
      </c>
      <c r="O2190" s="10" t="s">
        <v>3222</v>
      </c>
      <c r="P2190" s="14">
        <v>43.909109404545617</v>
      </c>
      <c r="Q2190" s="45">
        <v>3</v>
      </c>
      <c r="R2190" s="7">
        <v>3.7303288652694162</v>
      </c>
      <c r="S2190" s="7"/>
      <c r="T2190" s="7"/>
      <c r="U2190" s="35">
        <v>19278.421425867091</v>
      </c>
    </row>
    <row r="2191" spans="1:21">
      <c r="A2191">
        <v>26</v>
      </c>
      <c r="B2191" t="s">
        <v>57</v>
      </c>
      <c r="C2191" t="s">
        <v>243</v>
      </c>
      <c r="D2191">
        <v>1</v>
      </c>
      <c r="E2191" s="6">
        <v>14251.834999999999</v>
      </c>
      <c r="F2191">
        <v>2007</v>
      </c>
      <c r="G2191" s="6">
        <v>74.843999999999994</v>
      </c>
      <c r="H2191" s="6">
        <v>4.995875358581543</v>
      </c>
      <c r="I2191" s="7">
        <v>4.0123457908630398</v>
      </c>
      <c r="J2191" s="8">
        <v>8.8803418335786031</v>
      </c>
      <c r="K2191" s="9">
        <v>57.510180739201431</v>
      </c>
      <c r="L2191" s="8">
        <v>34.995573002390124</v>
      </c>
      <c r="M2191" s="8">
        <v>18.085814196556697</v>
      </c>
      <c r="N2191" s="10">
        <v>1.9349735998644078</v>
      </c>
      <c r="O2191" s="10" t="s">
        <v>3223</v>
      </c>
      <c r="P2191" s="14">
        <v>43.276400497086591</v>
      </c>
      <c r="Q2191" s="45">
        <v>2</v>
      </c>
      <c r="R2191" s="7">
        <v>3.7303288652694162</v>
      </c>
      <c r="S2191" s="7"/>
      <c r="T2191" s="7"/>
      <c r="U2191" s="35">
        <v>9836.4191046075557</v>
      </c>
    </row>
    <row r="2192" spans="1:21">
      <c r="A2192">
        <v>27</v>
      </c>
      <c r="B2192" t="s">
        <v>69</v>
      </c>
      <c r="C2192" t="s">
        <v>255</v>
      </c>
      <c r="D2192">
        <v>3</v>
      </c>
      <c r="E2192" s="6">
        <v>11091.493</v>
      </c>
      <c r="F2192">
        <v>2007</v>
      </c>
      <c r="G2192" s="6">
        <v>79.611999999999995</v>
      </c>
      <c r="H2192" s="6">
        <v>6.6469612121582031</v>
      </c>
      <c r="I2192" s="7">
        <v>12.121726989746101</v>
      </c>
      <c r="J2192" s="8">
        <v>10.531427687155263</v>
      </c>
      <c r="K2192" s="9">
        <v>72.547732543586449</v>
      </c>
      <c r="L2192" s="8">
        <v>50.033124806775142</v>
      </c>
      <c r="M2192" s="8">
        <v>26.195195395439757</v>
      </c>
      <c r="N2192" s="10">
        <v>1.9100115136184577</v>
      </c>
      <c r="O2192" s="10" t="s">
        <v>3224</v>
      </c>
      <c r="P2192" s="14">
        <v>42.718114202277064</v>
      </c>
      <c r="Q2192" s="45">
        <v>3</v>
      </c>
      <c r="R2192" s="7">
        <v>3.7303288652694162</v>
      </c>
      <c r="S2192" s="7"/>
      <c r="T2192" s="7"/>
      <c r="U2192" s="35">
        <v>37619.660856174225</v>
      </c>
    </row>
    <row r="2193" spans="1:21">
      <c r="A2193">
        <v>28</v>
      </c>
      <c r="B2193" t="s">
        <v>83</v>
      </c>
      <c r="C2193" t="s">
        <v>269</v>
      </c>
      <c r="D2193">
        <v>3</v>
      </c>
      <c r="E2193" s="6">
        <v>58778.482000000004</v>
      </c>
      <c r="F2193">
        <v>2007</v>
      </c>
      <c r="G2193" s="6">
        <v>81.503</v>
      </c>
      <c r="H2193" s="6">
        <v>6.5744123458862305</v>
      </c>
      <c r="I2193" s="7">
        <v>12.8247785568237</v>
      </c>
      <c r="J2193" s="8">
        <v>10.458878820883291</v>
      </c>
      <c r="K2193" s="9">
        <v>73.759299713331515</v>
      </c>
      <c r="L2193" s="8">
        <v>51.244691976520208</v>
      </c>
      <c r="M2193" s="8">
        <v>26.898246962517355</v>
      </c>
      <c r="N2193" s="10">
        <v>1.9051312915644492</v>
      </c>
      <c r="O2193" s="10" t="s">
        <v>3225</v>
      </c>
      <c r="P2193" s="14">
        <v>42.608966230367379</v>
      </c>
      <c r="Q2193" s="45">
        <v>3</v>
      </c>
      <c r="R2193" s="7">
        <v>3.7303288652694162</v>
      </c>
      <c r="S2193" s="7"/>
      <c r="T2193" s="7"/>
      <c r="U2193" s="35">
        <v>45356.536719348522</v>
      </c>
    </row>
    <row r="2194" spans="1:21">
      <c r="A2194">
        <v>29</v>
      </c>
      <c r="B2194" t="s">
        <v>122</v>
      </c>
      <c r="C2194" t="s">
        <v>308</v>
      </c>
      <c r="D2194">
        <v>6</v>
      </c>
      <c r="E2194" s="6">
        <v>181924.52100000001</v>
      </c>
      <c r="F2194">
        <v>2007</v>
      </c>
      <c r="G2194" s="6">
        <v>63.851999999999997</v>
      </c>
      <c r="H2194" s="6">
        <v>5.6714606285095215</v>
      </c>
      <c r="I2194" s="7">
        <v>1.84418404102325</v>
      </c>
      <c r="J2194" s="8">
        <v>9.5559271035065816</v>
      </c>
      <c r="K2194" s="9">
        <v>52.796531464057814</v>
      </c>
      <c r="L2194" s="8">
        <v>30.281923727246507</v>
      </c>
      <c r="M2194" s="8">
        <v>15.917652446716907</v>
      </c>
      <c r="N2194" s="10">
        <v>1.9024114157921761</v>
      </c>
      <c r="O2194" s="10" t="s">
        <v>3226</v>
      </c>
      <c r="P2194" s="14">
        <v>42.548135202372237</v>
      </c>
      <c r="Q2194" s="45">
        <v>1</v>
      </c>
      <c r="R2194" s="7">
        <v>3.7303288652694162</v>
      </c>
      <c r="S2194" s="7"/>
      <c r="T2194" s="7"/>
      <c r="U2194" s="35">
        <v>4081.9118853582158</v>
      </c>
    </row>
    <row r="2195" spans="1:21">
      <c r="A2195">
        <v>30</v>
      </c>
      <c r="B2195" t="s">
        <v>144</v>
      </c>
      <c r="C2195" t="s">
        <v>330</v>
      </c>
      <c r="D2195">
        <v>6</v>
      </c>
      <c r="E2195" s="6">
        <v>20078.654999999999</v>
      </c>
      <c r="F2195">
        <v>2007</v>
      </c>
      <c r="G2195" s="6">
        <v>72.049000000000007</v>
      </c>
      <c r="H2195" s="6">
        <v>4.4148054122924805</v>
      </c>
      <c r="I2195" s="7">
        <v>1.37436783313751</v>
      </c>
      <c r="J2195" s="8">
        <v>8.2992718872895406</v>
      </c>
      <c r="K2195" s="9">
        <v>51.739950483265517</v>
      </c>
      <c r="L2195" s="8">
        <v>29.22534274645421</v>
      </c>
      <c r="M2195" s="8">
        <v>15.447836238831167</v>
      </c>
      <c r="N2195" s="10">
        <v>1.8918729001664698</v>
      </c>
      <c r="O2195" s="10" t="s">
        <v>3227</v>
      </c>
      <c r="P2195" s="14">
        <v>42.312437401174932</v>
      </c>
      <c r="Q2195" s="45">
        <v>1</v>
      </c>
      <c r="R2195" s="7">
        <v>3.7303288652694162</v>
      </c>
      <c r="S2195" s="7"/>
      <c r="T2195" s="7"/>
      <c r="U2195" s="35">
        <v>8039.9271854152885</v>
      </c>
    </row>
    <row r="2196" spans="1:21">
      <c r="A2196">
        <v>31</v>
      </c>
      <c r="B2196" t="s">
        <v>55</v>
      </c>
      <c r="C2196" t="s">
        <v>241</v>
      </c>
      <c r="D2196">
        <v>3</v>
      </c>
      <c r="E2196" s="6">
        <v>5479.7219999999998</v>
      </c>
      <c r="F2196">
        <v>2007</v>
      </c>
      <c r="G2196" s="6">
        <v>78.347999999999999</v>
      </c>
      <c r="H2196" s="6">
        <v>7.834233283996582</v>
      </c>
      <c r="I2196" s="7">
        <v>16.156955718994102</v>
      </c>
      <c r="J2196" s="8">
        <v>11.718699758993642</v>
      </c>
      <c r="K2196" s="9">
        <v>79.444786267673138</v>
      </c>
      <c r="L2196" s="8">
        <v>56.930178530861831</v>
      </c>
      <c r="M2196" s="8">
        <v>30.230424124687758</v>
      </c>
      <c r="N2196" s="10">
        <v>1.8832080653598784</v>
      </c>
      <c r="O2196" s="10" t="s">
        <v>3228</v>
      </c>
      <c r="P2196" s="14">
        <v>42.118645164755058</v>
      </c>
      <c r="Q2196" s="45">
        <v>3</v>
      </c>
      <c r="R2196" s="7">
        <v>3.7303288652694162</v>
      </c>
      <c r="S2196" s="7"/>
      <c r="T2196" s="7"/>
      <c r="U2196" s="35">
        <v>53569.028023800762</v>
      </c>
    </row>
    <row r="2197" spans="1:21">
      <c r="A2197">
        <v>32</v>
      </c>
      <c r="B2197" t="s">
        <v>155</v>
      </c>
      <c r="C2197" t="s">
        <v>341</v>
      </c>
      <c r="D2197">
        <v>4</v>
      </c>
      <c r="E2197" s="6">
        <v>70468.869000000006</v>
      </c>
      <c r="F2197">
        <v>2007</v>
      </c>
      <c r="G2197" s="6">
        <v>74.192999999999998</v>
      </c>
      <c r="H2197" s="6">
        <v>5.623471736907959</v>
      </c>
      <c r="I2197" s="7">
        <v>6.5575237274169904</v>
      </c>
      <c r="J2197" s="8">
        <v>9.5079382119050191</v>
      </c>
      <c r="K2197" s="9">
        <v>61.038990416552906</v>
      </c>
      <c r="L2197" s="8">
        <v>38.524382679741599</v>
      </c>
      <c r="M2197" s="8">
        <v>20.630992133110645</v>
      </c>
      <c r="N2197" s="10">
        <v>1.8673063530431908</v>
      </c>
      <c r="O2197" s="10" t="s">
        <v>3229</v>
      </c>
      <c r="P2197" s="14">
        <v>41.762997485192578</v>
      </c>
      <c r="Q2197" s="45">
        <v>2</v>
      </c>
      <c r="R2197" s="7">
        <v>3.7303288652694162</v>
      </c>
      <c r="S2197" s="7"/>
      <c r="T2197" s="7"/>
      <c r="U2197" s="35">
        <v>19757.820311461699</v>
      </c>
    </row>
    <row r="2198" spans="1:21">
      <c r="A2198">
        <v>33</v>
      </c>
      <c r="B2198" t="s">
        <v>78</v>
      </c>
      <c r="C2198" t="s">
        <v>264</v>
      </c>
      <c r="D2198">
        <v>8</v>
      </c>
      <c r="E2198" s="6">
        <v>234858.28899999999</v>
      </c>
      <c r="F2198">
        <v>2007</v>
      </c>
      <c r="G2198" s="6">
        <v>68.188999999999993</v>
      </c>
      <c r="H2198" s="6">
        <v>5.1012139320373535</v>
      </c>
      <c r="I2198" s="7">
        <v>2.2818741798400901</v>
      </c>
      <c r="J2198" s="8">
        <v>8.9856804070344136</v>
      </c>
      <c r="K2198" s="9">
        <v>53.018000924738196</v>
      </c>
      <c r="L2198" s="8">
        <v>30.503393187926889</v>
      </c>
      <c r="M2198" s="8">
        <v>16.355342585533748</v>
      </c>
      <c r="N2198" s="10">
        <v>1.8650415317443152</v>
      </c>
      <c r="O2198" s="10" t="s">
        <v>3230</v>
      </c>
      <c r="P2198" s="14">
        <v>41.712343918864157</v>
      </c>
      <c r="Q2198" s="45">
        <v>1</v>
      </c>
      <c r="R2198" s="7">
        <v>3.7303288652694162</v>
      </c>
      <c r="S2198" s="7"/>
      <c r="T2198" s="7"/>
      <c r="U2198" s="35">
        <v>7242.0181657077264</v>
      </c>
    </row>
    <row r="2199" spans="1:21">
      <c r="A2199">
        <v>34</v>
      </c>
      <c r="B2199" t="s">
        <v>24</v>
      </c>
      <c r="C2199" t="s">
        <v>210</v>
      </c>
      <c r="D2199">
        <v>3</v>
      </c>
      <c r="E2199" s="6">
        <v>8294.7219999999998</v>
      </c>
      <c r="F2199">
        <v>2007</v>
      </c>
      <c r="G2199" s="6">
        <v>80.167000000000002</v>
      </c>
      <c r="H2199" s="6">
        <v>7.1515827178955078</v>
      </c>
      <c r="I2199" s="7">
        <v>15.111795425415</v>
      </c>
      <c r="J2199" s="8">
        <v>11.036049192892568</v>
      </c>
      <c r="K2199" s="9">
        <v>76.553899610269212</v>
      </c>
      <c r="L2199" s="8">
        <v>54.039291873457906</v>
      </c>
      <c r="M2199" s="8">
        <v>29.185263831108657</v>
      </c>
      <c r="N2199" s="10">
        <v>1.8515951127314212</v>
      </c>
      <c r="O2199" s="10" t="s">
        <v>3231</v>
      </c>
      <c r="P2199" s="14">
        <v>41.411609782494331</v>
      </c>
      <c r="Q2199" s="45">
        <v>3</v>
      </c>
      <c r="R2199" s="7">
        <v>3.7303288652694162</v>
      </c>
      <c r="S2199" s="7"/>
      <c r="T2199" s="7"/>
      <c r="U2199" s="35">
        <v>52565.073968795645</v>
      </c>
    </row>
    <row r="2200" spans="1:21">
      <c r="A2200">
        <v>35</v>
      </c>
      <c r="B2200" t="s">
        <v>82</v>
      </c>
      <c r="C2200" t="s">
        <v>268</v>
      </c>
      <c r="D2200">
        <v>4</v>
      </c>
      <c r="E2200" s="6">
        <v>6952.0029999999997</v>
      </c>
      <c r="F2200">
        <v>2007</v>
      </c>
      <c r="G2200" s="6">
        <v>80.665000000000006</v>
      </c>
      <c r="H2200" s="6">
        <v>6.8411149978637695</v>
      </c>
      <c r="I2200" s="7">
        <v>14.2317142486572</v>
      </c>
      <c r="J2200" s="8">
        <v>10.72558147286083</v>
      </c>
      <c r="K2200" s="9">
        <v>74.862451231049633</v>
      </c>
      <c r="L2200" s="8">
        <v>52.347843494238326</v>
      </c>
      <c r="M2200" s="8">
        <v>28.305182654350858</v>
      </c>
      <c r="N2200" s="10">
        <v>1.8494084328472551</v>
      </c>
      <c r="O2200" s="10" t="s">
        <v>3232</v>
      </c>
      <c r="P2200" s="14">
        <v>41.362703877818049</v>
      </c>
      <c r="Q2200" s="45">
        <v>3</v>
      </c>
      <c r="R2200" s="7">
        <v>3.7303288652694162</v>
      </c>
      <c r="S2200" s="7"/>
      <c r="T2200" s="7"/>
      <c r="U2200" s="35">
        <v>33136.219719822257</v>
      </c>
    </row>
    <row r="2201" spans="1:21">
      <c r="A2201">
        <v>36</v>
      </c>
      <c r="B2201" t="s">
        <v>117</v>
      </c>
      <c r="C2201" t="s">
        <v>303</v>
      </c>
      <c r="D2201">
        <v>1</v>
      </c>
      <c r="E2201" s="6">
        <v>5607.4530000000004</v>
      </c>
      <c r="F2201">
        <v>2007</v>
      </c>
      <c r="G2201" s="6">
        <v>69.558999999999997</v>
      </c>
      <c r="H2201" s="6">
        <v>4.9440908432006836</v>
      </c>
      <c r="I2201" s="7">
        <v>2.5171990394592298</v>
      </c>
      <c r="J2201" s="8">
        <v>8.8285573181977437</v>
      </c>
      <c r="K2201" s="9">
        <v>53.137501427347082</v>
      </c>
      <c r="L2201" s="8">
        <v>30.622893690535776</v>
      </c>
      <c r="M2201" s="8">
        <v>16.590667445152885</v>
      </c>
      <c r="N2201" s="10">
        <v>1.8457903391633912</v>
      </c>
      <c r="O2201" s="10" t="s">
        <v>3233</v>
      </c>
      <c r="P2201" s="14">
        <v>41.281783873891456</v>
      </c>
      <c r="Q2201" s="45">
        <v>1</v>
      </c>
      <c r="R2201" s="7">
        <v>3.7303288652694162</v>
      </c>
      <c r="S2201" s="7"/>
      <c r="T2201" s="7"/>
      <c r="U2201" s="35">
        <v>4586.2958444625574</v>
      </c>
    </row>
    <row r="2202" spans="1:21">
      <c r="A2202">
        <v>37</v>
      </c>
      <c r="B2202" t="s">
        <v>56</v>
      </c>
      <c r="C2202" t="s">
        <v>242</v>
      </c>
      <c r="D2202">
        <v>1</v>
      </c>
      <c r="E2202" s="6">
        <v>9402.2060000000001</v>
      </c>
      <c r="F2202">
        <v>2007</v>
      </c>
      <c r="G2202" s="6">
        <v>71.370999999999995</v>
      </c>
      <c r="H2202" s="6">
        <v>5.081305980682373</v>
      </c>
      <c r="I2202" s="7">
        <v>3.7819256782531698</v>
      </c>
      <c r="J2202" s="8">
        <v>8.9657724556794332</v>
      </c>
      <c r="K2202" s="9">
        <v>55.369111344696897</v>
      </c>
      <c r="L2202" s="8">
        <v>32.85450360788559</v>
      </c>
      <c r="M2202" s="8">
        <v>17.855394083946827</v>
      </c>
      <c r="N2202" s="10">
        <v>1.840032398804569</v>
      </c>
      <c r="O2202" s="10" t="s">
        <v>3234</v>
      </c>
      <c r="P2202" s="14">
        <v>41.153005407340707</v>
      </c>
      <c r="Q2202" s="45">
        <v>2</v>
      </c>
      <c r="R2202" s="7">
        <v>3.7303288652694162</v>
      </c>
      <c r="S2202" s="7"/>
      <c r="T2202" s="7"/>
      <c r="U2202" s="35">
        <v>11677.254130751631</v>
      </c>
    </row>
    <row r="2203" spans="1:21">
      <c r="A2203">
        <v>38</v>
      </c>
      <c r="B2203" t="s">
        <v>116</v>
      </c>
      <c r="C2203" t="s">
        <v>302</v>
      </c>
      <c r="D2203">
        <v>2</v>
      </c>
      <c r="E2203" s="6">
        <v>4221.4939999999997</v>
      </c>
      <c r="F2203">
        <v>2007</v>
      </c>
      <c r="G2203" s="6">
        <v>80.162999999999997</v>
      </c>
      <c r="H2203" s="6">
        <v>7.6041731834411621</v>
      </c>
      <c r="I2203" s="7">
        <v>17.199062347412099</v>
      </c>
      <c r="J2203" s="8">
        <v>11.488639658438222</v>
      </c>
      <c r="K2203" s="9">
        <v>79.689413149342599</v>
      </c>
      <c r="L2203" s="8">
        <v>57.174805412531292</v>
      </c>
      <c r="M2203" s="8">
        <v>31.272530753105755</v>
      </c>
      <c r="N2203" s="10">
        <v>1.8282756155528959</v>
      </c>
      <c r="O2203" s="10" t="s">
        <v>3235</v>
      </c>
      <c r="P2203" s="14">
        <v>40.890060599932227</v>
      </c>
      <c r="Q2203" s="45">
        <v>3</v>
      </c>
      <c r="R2203" s="7">
        <v>3.7303288652694162</v>
      </c>
      <c r="S2203" s="7"/>
      <c r="T2203" s="7"/>
      <c r="U2203" s="35">
        <v>38637.695450577266</v>
      </c>
    </row>
    <row r="2204" spans="1:21">
      <c r="A2204">
        <v>39</v>
      </c>
      <c r="B2204" t="s">
        <v>22</v>
      </c>
      <c r="C2204" t="s">
        <v>208</v>
      </c>
      <c r="D2204">
        <v>7</v>
      </c>
      <c r="E2204" s="6">
        <v>3004.393</v>
      </c>
      <c r="F2204">
        <v>2007</v>
      </c>
      <c r="G2204" s="6">
        <v>72.326999999999998</v>
      </c>
      <c r="H2204" s="6">
        <v>4.8815155029296875</v>
      </c>
      <c r="I2204" s="7">
        <v>3.6856162548065199</v>
      </c>
      <c r="J2204" s="8">
        <v>8.7659819779267476</v>
      </c>
      <c r="K2204" s="9">
        <v>54.860414420109613</v>
      </c>
      <c r="L2204" s="8">
        <v>32.345806683298306</v>
      </c>
      <c r="M2204" s="8">
        <v>17.759084660500175</v>
      </c>
      <c r="N2204" s="10">
        <v>1.821366770959878</v>
      </c>
      <c r="O2204" s="10" t="s">
        <v>3236</v>
      </c>
      <c r="P2204" s="14">
        <v>40.735541734351564</v>
      </c>
      <c r="Q2204" s="45">
        <v>1</v>
      </c>
      <c r="R2204" s="7">
        <v>3.7303288652694162</v>
      </c>
      <c r="S2204" s="7"/>
      <c r="T2204" s="7"/>
      <c r="U2204" s="35">
        <v>9476.4714935994634</v>
      </c>
    </row>
    <row r="2205" spans="1:21">
      <c r="A2205">
        <v>40</v>
      </c>
      <c r="B2205" t="s">
        <v>129</v>
      </c>
      <c r="C2205" t="s">
        <v>315</v>
      </c>
      <c r="D2205">
        <v>3</v>
      </c>
      <c r="E2205" s="6">
        <v>10565.550999999999</v>
      </c>
      <c r="F2205">
        <v>2007</v>
      </c>
      <c r="G2205" s="6">
        <v>79.281000000000006</v>
      </c>
      <c r="H2205" s="6">
        <v>5.5611064434051514</v>
      </c>
      <c r="I2205" s="7">
        <v>9.2170228958129901</v>
      </c>
      <c r="J2205" s="8">
        <v>9.4455729184022115</v>
      </c>
      <c r="K2205" s="9">
        <v>64.79708715622921</v>
      </c>
      <c r="L2205" s="8">
        <v>42.282479419417903</v>
      </c>
      <c r="M2205" s="8">
        <v>23.290491301506648</v>
      </c>
      <c r="N2205" s="10">
        <v>1.8154395659606664</v>
      </c>
      <c r="O2205" s="10" t="s">
        <v>3237</v>
      </c>
      <c r="P2205" s="14">
        <v>40.602977601490942</v>
      </c>
      <c r="Q2205" s="45">
        <v>3</v>
      </c>
      <c r="R2205" s="7">
        <v>3.7303288652694162</v>
      </c>
      <c r="S2205" s="7"/>
      <c r="T2205" s="7"/>
      <c r="U2205" s="35">
        <v>32251.56909774262</v>
      </c>
    </row>
    <row r="2206" spans="1:21">
      <c r="A2206">
        <v>41</v>
      </c>
      <c r="B2206" t="s">
        <v>54</v>
      </c>
      <c r="C2206" t="s">
        <v>240</v>
      </c>
      <c r="D2206">
        <v>7</v>
      </c>
      <c r="E2206" s="6">
        <v>10337.829</v>
      </c>
      <c r="F2206">
        <v>2007</v>
      </c>
      <c r="G2206" s="6">
        <v>76.921999999999997</v>
      </c>
      <c r="H2206" s="6">
        <v>6.5001940727233887</v>
      </c>
      <c r="I2206" s="7">
        <v>11.6904954910278</v>
      </c>
      <c r="J2206" s="8">
        <v>10.384660547720449</v>
      </c>
      <c r="K2206" s="9">
        <v>69.119554663422676</v>
      </c>
      <c r="L2206" s="8">
        <v>46.604946926611369</v>
      </c>
      <c r="M2206" s="8">
        <v>25.763963896721457</v>
      </c>
      <c r="N2206" s="10">
        <v>1.8089198973199148</v>
      </c>
      <c r="O2206" s="10" t="s">
        <v>3238</v>
      </c>
      <c r="P2206" s="14">
        <v>40.457162800076993</v>
      </c>
      <c r="Q2206" s="45">
        <v>3</v>
      </c>
      <c r="R2206" s="7">
        <v>3.7303288652694162</v>
      </c>
      <c r="S2206" s="7"/>
      <c r="T2206" s="7"/>
      <c r="U2206" s="35">
        <v>39968.39453125</v>
      </c>
    </row>
    <row r="2207" spans="1:21">
      <c r="A2207">
        <v>42</v>
      </c>
      <c r="B2207" t="s">
        <v>77</v>
      </c>
      <c r="C2207" t="s">
        <v>263</v>
      </c>
      <c r="D2207">
        <v>6</v>
      </c>
      <c r="E2207" s="6">
        <v>1189691.8089999999</v>
      </c>
      <c r="F2207">
        <v>2007</v>
      </c>
      <c r="G2207" s="6">
        <v>65.787999999999997</v>
      </c>
      <c r="H2207" s="6">
        <v>5.0267934799194336</v>
      </c>
      <c r="I2207" s="7">
        <v>1.5520378351211599</v>
      </c>
      <c r="J2207" s="8">
        <v>8.9112599549164937</v>
      </c>
      <c r="K2207" s="9">
        <v>50.727546247441175</v>
      </c>
      <c r="L2207" s="8">
        <v>28.212938510629868</v>
      </c>
      <c r="M2207" s="8">
        <v>15.625506240814817</v>
      </c>
      <c r="N2207" s="10">
        <v>1.8055695652878034</v>
      </c>
      <c r="O2207" s="10" t="s">
        <v>3239</v>
      </c>
      <c r="P2207" s="14">
        <v>40.382231384563099</v>
      </c>
      <c r="Q2207" s="45">
        <v>1</v>
      </c>
      <c r="R2207" s="7">
        <v>3.7303288652694162</v>
      </c>
      <c r="S2207" s="7"/>
      <c r="T2207" s="7"/>
      <c r="U2207" s="35">
        <v>3642.0024102838352</v>
      </c>
    </row>
    <row r="2208" spans="1:21">
      <c r="A2208">
        <v>43</v>
      </c>
      <c r="B2208" t="s">
        <v>114</v>
      </c>
      <c r="C2208" t="s">
        <v>300</v>
      </c>
      <c r="D2208">
        <v>6</v>
      </c>
      <c r="E2208" s="6">
        <v>26713.654999999999</v>
      </c>
      <c r="F2208">
        <v>2007</v>
      </c>
      <c r="G2208" s="6">
        <v>66.328999999999994</v>
      </c>
      <c r="H2208" s="6">
        <v>4.7482843399047852</v>
      </c>
      <c r="I2208" s="7">
        <v>0.96614640951156605</v>
      </c>
      <c r="J2208" s="8">
        <v>8.6327508149018453</v>
      </c>
      <c r="K2208" s="9">
        <v>49.546241338728777</v>
      </c>
      <c r="L2208" s="8">
        <v>27.03163360191747</v>
      </c>
      <c r="M2208" s="8">
        <v>15.039614815205223</v>
      </c>
      <c r="N2208" s="10">
        <v>1.7973620956427807</v>
      </c>
      <c r="O2208" s="10" t="s">
        <v>3240</v>
      </c>
      <c r="P2208" s="14">
        <v>40.198668289205841</v>
      </c>
      <c r="Q2208" s="45">
        <v>1</v>
      </c>
      <c r="R2208" s="7">
        <v>3.7303288652694162</v>
      </c>
      <c r="S2208" s="7"/>
      <c r="T2208" s="7"/>
      <c r="U2208" s="35">
        <v>2346.2592229283391</v>
      </c>
    </row>
    <row r="2209" spans="1:21">
      <c r="A2209">
        <v>44</v>
      </c>
      <c r="B2209" t="s">
        <v>27</v>
      </c>
      <c r="C2209" t="s">
        <v>213</v>
      </c>
      <c r="D2209">
        <v>6</v>
      </c>
      <c r="E2209" s="6">
        <v>144135.93400000001</v>
      </c>
      <c r="F2209">
        <v>2007</v>
      </c>
      <c r="G2209" s="6">
        <v>66.713999999999999</v>
      </c>
      <c r="H2209" s="6">
        <v>4.6073222160339355</v>
      </c>
      <c r="I2209" s="7">
        <v>0.71334326267242398</v>
      </c>
      <c r="J2209" s="8">
        <v>8.4917886910309957</v>
      </c>
      <c r="K2209" s="9">
        <v>49.020102852863538</v>
      </c>
      <c r="L2209" s="8">
        <v>26.505495116052231</v>
      </c>
      <c r="M2209" s="8">
        <v>14.786811668366081</v>
      </c>
      <c r="N2209" s="10">
        <v>1.792509143316968</v>
      </c>
      <c r="O2209" s="10" t="s">
        <v>3241</v>
      </c>
      <c r="P2209" s="14">
        <v>40.090130214856991</v>
      </c>
      <c r="Q2209" s="45">
        <v>1</v>
      </c>
      <c r="R2209" s="7">
        <v>3.7303288652694162</v>
      </c>
      <c r="S2209" s="7"/>
      <c r="T2209" s="7"/>
      <c r="U2209" s="35">
        <v>2973.281324899744</v>
      </c>
    </row>
    <row r="2210" spans="1:21">
      <c r="A2210">
        <v>45</v>
      </c>
      <c r="B2210" t="s">
        <v>85</v>
      </c>
      <c r="C2210" t="s">
        <v>271</v>
      </c>
      <c r="D2210">
        <v>8</v>
      </c>
      <c r="E2210" s="6">
        <v>128006.42600000001</v>
      </c>
      <c r="F2210">
        <v>2007</v>
      </c>
      <c r="G2210" s="6">
        <v>82.554000000000002</v>
      </c>
      <c r="H2210" s="6">
        <v>6.2381978034973145</v>
      </c>
      <c r="I2210" s="7">
        <v>13.7266540527344</v>
      </c>
      <c r="J2210" s="8">
        <v>10.122664278494375</v>
      </c>
      <c r="K2210" s="9">
        <v>72.308776555528354</v>
      </c>
      <c r="L2210" s="8">
        <v>49.794168818717047</v>
      </c>
      <c r="M2210" s="8">
        <v>27.800122458428056</v>
      </c>
      <c r="N2210" s="10">
        <v>1.7911492617767639</v>
      </c>
      <c r="O2210" s="10" t="s">
        <v>3242</v>
      </c>
      <c r="P2210" s="14">
        <v>40.059715961057051</v>
      </c>
      <c r="Q2210" s="45">
        <v>3</v>
      </c>
      <c r="R2210" s="7">
        <v>3.7303288652694162</v>
      </c>
      <c r="S2210" s="7"/>
      <c r="T2210" s="7"/>
      <c r="U2210" s="35">
        <v>39280.894898665967</v>
      </c>
    </row>
    <row r="2211" spans="1:21">
      <c r="A2211">
        <v>46</v>
      </c>
      <c r="B2211" t="s">
        <v>93</v>
      </c>
      <c r="C2211" t="s">
        <v>279</v>
      </c>
      <c r="D2211">
        <v>4</v>
      </c>
      <c r="E2211" s="6">
        <v>4809.6080000000002</v>
      </c>
      <c r="F2211">
        <v>2007</v>
      </c>
      <c r="G2211" s="6">
        <v>77.08</v>
      </c>
      <c r="H2211" s="6">
        <v>4.6239774227142334</v>
      </c>
      <c r="I2211" s="7">
        <v>5.0826878547668501</v>
      </c>
      <c r="J2211" s="8">
        <v>8.5084438977112935</v>
      </c>
      <c r="K2211" s="9">
        <v>56.747914329059185</v>
      </c>
      <c r="L2211" s="8">
        <v>34.233306592247878</v>
      </c>
      <c r="M2211" s="8">
        <v>19.156156260460506</v>
      </c>
      <c r="N2211" s="10">
        <v>1.7870655327085396</v>
      </c>
      <c r="O2211" s="10" t="s">
        <v>3243</v>
      </c>
      <c r="P2211" s="14">
        <v>39.968381849475136</v>
      </c>
      <c r="Q2211" s="45">
        <v>2</v>
      </c>
      <c r="R2211" s="7">
        <v>3.7303288652694162</v>
      </c>
      <c r="S2211" s="7"/>
      <c r="T2211" s="7"/>
      <c r="U2211" s="35">
        <v>15375.722730698093</v>
      </c>
    </row>
    <row r="2212" spans="1:21">
      <c r="A2212">
        <v>47</v>
      </c>
      <c r="B2212" t="s">
        <v>52</v>
      </c>
      <c r="C2212" t="s">
        <v>238</v>
      </c>
      <c r="D2212">
        <v>7</v>
      </c>
      <c r="E2212" s="6">
        <v>4405.5320000000002</v>
      </c>
      <c r="F2212">
        <v>2007</v>
      </c>
      <c r="G2212" s="6">
        <v>75.86</v>
      </c>
      <c r="H2212" s="6">
        <v>5.8209075927734375</v>
      </c>
      <c r="I2212" s="7">
        <v>9.0027036666870099</v>
      </c>
      <c r="J2212" s="8">
        <v>9.7053740677704976</v>
      </c>
      <c r="K2212" s="9">
        <v>63.706416408661852</v>
      </c>
      <c r="L2212" s="8">
        <v>41.191808671850545</v>
      </c>
      <c r="M2212" s="8">
        <v>23.076172072380665</v>
      </c>
      <c r="N2212" s="10">
        <v>1.7850364671683163</v>
      </c>
      <c r="O2212" s="10" t="s">
        <v>3244</v>
      </c>
      <c r="P2212" s="14">
        <v>39.923001047918106</v>
      </c>
      <c r="Q2212" s="45">
        <v>3</v>
      </c>
      <c r="R2212" s="7">
        <v>3.7303288652694162</v>
      </c>
      <c r="S2212" s="7"/>
      <c r="T2212" s="7"/>
      <c r="U2212" s="35">
        <v>26203.406336251697</v>
      </c>
    </row>
    <row r="2213" spans="1:21">
      <c r="A2213">
        <v>48</v>
      </c>
      <c r="B2213" t="s">
        <v>45</v>
      </c>
      <c r="C2213" t="s">
        <v>231</v>
      </c>
      <c r="D2213">
        <v>8</v>
      </c>
      <c r="E2213" s="6">
        <v>1321513.2239999999</v>
      </c>
      <c r="F2213">
        <v>2007</v>
      </c>
      <c r="G2213" s="6">
        <v>74.762</v>
      </c>
      <c r="H2213" s="6">
        <v>4.8628621101379395</v>
      </c>
      <c r="I2213" s="7">
        <v>5.0270209312439</v>
      </c>
      <c r="J2213" s="8">
        <v>8.7473285851349996</v>
      </c>
      <c r="K2213" s="9">
        <v>56.586705575762593</v>
      </c>
      <c r="L2213" s="8">
        <v>34.072097838951287</v>
      </c>
      <c r="M2213" s="8">
        <v>19.100489336937557</v>
      </c>
      <c r="N2213" s="10">
        <v>1.7838337666596229</v>
      </c>
      <c r="O2213" s="10" t="s">
        <v>3245</v>
      </c>
      <c r="P2213" s="14">
        <v>39.896102206044546</v>
      </c>
      <c r="Q2213" s="45">
        <v>2</v>
      </c>
      <c r="R2213" s="7">
        <v>3.7303288652694162</v>
      </c>
      <c r="S2213" s="7"/>
      <c r="T2213" s="7"/>
      <c r="U2213" s="35">
        <v>6795.1740123799109</v>
      </c>
    </row>
    <row r="2214" spans="1:21">
      <c r="A2214">
        <v>49</v>
      </c>
      <c r="B2214" t="s">
        <v>33</v>
      </c>
      <c r="C2214" t="s">
        <v>219</v>
      </c>
      <c r="D2214">
        <v>7</v>
      </c>
      <c r="E2214" s="6">
        <v>4007.8760000000002</v>
      </c>
      <c r="F2214">
        <v>2007</v>
      </c>
      <c r="G2214" s="6">
        <v>76.161000000000001</v>
      </c>
      <c r="H2214" s="6">
        <v>4.8998069763183594</v>
      </c>
      <c r="I2214" s="7">
        <v>6.0901618003845197</v>
      </c>
      <c r="J2214" s="8">
        <v>8.7842734513154195</v>
      </c>
      <c r="K2214" s="9">
        <v>57.889066100121319</v>
      </c>
      <c r="L2214" s="8">
        <v>35.374458363310012</v>
      </c>
      <c r="M2214" s="8">
        <v>20.163630206078174</v>
      </c>
      <c r="N2214" s="10">
        <v>1.7543695258131964</v>
      </c>
      <c r="O2214" s="10" t="s">
        <v>3246</v>
      </c>
      <c r="P2214" s="14">
        <v>39.237123557807728</v>
      </c>
      <c r="Q2214" s="45">
        <v>2</v>
      </c>
      <c r="R2214" s="7">
        <v>3.7303288652694162</v>
      </c>
      <c r="S2214" s="7"/>
      <c r="T2214" s="7"/>
      <c r="U2214" s="35">
        <v>9803.9132180716133</v>
      </c>
    </row>
    <row r="2215" spans="1:21">
      <c r="A2215">
        <v>50</v>
      </c>
      <c r="B2215" t="s">
        <v>160</v>
      </c>
      <c r="C2215" t="s">
        <v>346</v>
      </c>
      <c r="D2215">
        <v>3</v>
      </c>
      <c r="E2215" s="6">
        <v>61260.675999999999</v>
      </c>
      <c r="F2215">
        <v>2007</v>
      </c>
      <c r="G2215" s="6">
        <v>79.542000000000002</v>
      </c>
      <c r="H2215" s="6">
        <v>6.8019309043884277</v>
      </c>
      <c r="I2215" s="7">
        <v>15.320594787597701</v>
      </c>
      <c r="J2215" s="8">
        <v>10.686397379385488</v>
      </c>
      <c r="K2215" s="9">
        <v>73.550543305168631</v>
      </c>
      <c r="L2215" s="8">
        <v>51.035935568357324</v>
      </c>
      <c r="M2215" s="8">
        <v>29.394063193291359</v>
      </c>
      <c r="N2215" s="10">
        <v>1.7362667839676318</v>
      </c>
      <c r="O2215" s="10" t="s">
        <v>3247</v>
      </c>
      <c r="P2215" s="14">
        <v>38.832249038455672</v>
      </c>
      <c r="Q2215" s="45">
        <v>3</v>
      </c>
      <c r="R2215" s="7">
        <v>3.7303288652694162</v>
      </c>
      <c r="S2215" s="7"/>
      <c r="T2215" s="7"/>
      <c r="U2215" s="35">
        <v>44046.503467355491</v>
      </c>
    </row>
    <row r="2216" spans="1:21">
      <c r="A2216">
        <v>51</v>
      </c>
      <c r="B2216" t="s">
        <v>91</v>
      </c>
      <c r="C2216" t="s">
        <v>277</v>
      </c>
      <c r="D2216">
        <v>8</v>
      </c>
      <c r="E2216" s="6">
        <v>6041.348</v>
      </c>
      <c r="F2216">
        <v>2007</v>
      </c>
      <c r="G2216" s="6">
        <v>62.084000000000003</v>
      </c>
      <c r="H2216" s="6">
        <v>5.3638548851013184</v>
      </c>
      <c r="I2216" s="7">
        <v>1.6003769636154199</v>
      </c>
      <c r="J2216" s="8">
        <v>9.2483213600983785</v>
      </c>
      <c r="K2216" s="9">
        <v>49.682181980235178</v>
      </c>
      <c r="L2216" s="8">
        <v>27.167574243423871</v>
      </c>
      <c r="M2216" s="8">
        <v>15.673845369309076</v>
      </c>
      <c r="N2216" s="10">
        <v>1.7333062565884849</v>
      </c>
      <c r="O2216" s="10" t="s">
        <v>3248</v>
      </c>
      <c r="P2216" s="14">
        <v>38.766035748232213</v>
      </c>
      <c r="Q2216" s="45">
        <v>1</v>
      </c>
      <c r="R2216" s="7">
        <v>3.7303288652694162</v>
      </c>
      <c r="S2216" s="7"/>
      <c r="T2216" s="7"/>
      <c r="U2216" s="35">
        <v>3988.1697214105589</v>
      </c>
    </row>
    <row r="2217" spans="1:21">
      <c r="A2217">
        <v>52</v>
      </c>
      <c r="B2217" t="s">
        <v>32</v>
      </c>
      <c r="C2217" t="s">
        <v>218</v>
      </c>
      <c r="D2217">
        <v>1</v>
      </c>
      <c r="E2217" s="6">
        <v>9711.152</v>
      </c>
      <c r="F2217">
        <v>2007</v>
      </c>
      <c r="G2217" s="6">
        <v>65.027000000000001</v>
      </c>
      <c r="H2217" s="6">
        <v>5.6284193992614746</v>
      </c>
      <c r="I2217" s="7">
        <v>4.0502986907959002</v>
      </c>
      <c r="J2217" s="8">
        <v>9.5128858742585347</v>
      </c>
      <c r="K2217" s="9">
        <v>53.525910533144078</v>
      </c>
      <c r="L2217" s="8">
        <v>31.011302796332771</v>
      </c>
      <c r="M2217" s="8">
        <v>18.123767096489559</v>
      </c>
      <c r="N2217" s="10">
        <v>1.7110848220036681</v>
      </c>
      <c r="O2217" s="10" t="s">
        <v>3249</v>
      </c>
      <c r="P2217" s="14">
        <v>38.269045141859223</v>
      </c>
      <c r="Q2217" s="45">
        <v>2</v>
      </c>
      <c r="R2217" s="7">
        <v>3.7303288652694162</v>
      </c>
      <c r="S2217" s="7"/>
      <c r="T2217" s="7"/>
      <c r="U2217" s="35">
        <v>5989.6899270515532</v>
      </c>
    </row>
    <row r="2218" spans="1:21">
      <c r="A2218">
        <v>53</v>
      </c>
      <c r="B2218" t="s">
        <v>125</v>
      </c>
      <c r="C2218" t="s">
        <v>311</v>
      </c>
      <c r="D2218">
        <v>1</v>
      </c>
      <c r="E2218" s="6">
        <v>5590.1450000000004</v>
      </c>
      <c r="F2218">
        <v>2007</v>
      </c>
      <c r="G2218" s="6">
        <v>71.105999999999995</v>
      </c>
      <c r="H2218" s="6">
        <v>5.2724614143371582</v>
      </c>
      <c r="I2218" s="7">
        <v>5.7390112876892099</v>
      </c>
      <c r="J2218" s="8">
        <v>9.1569278893342183</v>
      </c>
      <c r="K2218" s="9">
        <v>56.339644397424351</v>
      </c>
      <c r="L2218" s="8">
        <v>33.825036660613044</v>
      </c>
      <c r="M2218" s="8">
        <v>19.812479693382866</v>
      </c>
      <c r="N2218" s="10">
        <v>1.7072591207202705</v>
      </c>
      <c r="O2218" s="10" t="s">
        <v>3250</v>
      </c>
      <c r="P2218" s="14">
        <v>38.183481917154694</v>
      </c>
      <c r="Q2218" s="45">
        <v>2</v>
      </c>
      <c r="R2218" s="7">
        <v>3.7303288652694162</v>
      </c>
      <c r="S2218" s="7"/>
      <c r="T2218" s="7"/>
      <c r="U2218" s="35">
        <v>9865.3264169040394</v>
      </c>
    </row>
    <row r="2219" spans="1:21">
      <c r="A2219">
        <v>54</v>
      </c>
      <c r="B2219" t="s">
        <v>67</v>
      </c>
      <c r="C2219" t="s">
        <v>253</v>
      </c>
      <c r="D2219">
        <v>3</v>
      </c>
      <c r="E2219" s="6">
        <v>81183.83</v>
      </c>
      <c r="F2219">
        <v>2007</v>
      </c>
      <c r="G2219" s="6">
        <v>79.741</v>
      </c>
      <c r="H2219" s="6">
        <v>6.4168195724487305</v>
      </c>
      <c r="I2219" s="7">
        <v>14.5410661697388</v>
      </c>
      <c r="J2219" s="8">
        <v>10.301286047445791</v>
      </c>
      <c r="K2219" s="9">
        <v>71.077342784952251</v>
      </c>
      <c r="L2219" s="8">
        <v>48.562735048140944</v>
      </c>
      <c r="M2219" s="8">
        <v>28.614534575432458</v>
      </c>
      <c r="N2219" s="10">
        <v>1.6971352415368441</v>
      </c>
      <c r="O2219" s="10" t="s">
        <v>3251</v>
      </c>
      <c r="P2219" s="14">
        <v>37.957057613403585</v>
      </c>
      <c r="Q2219" s="45">
        <v>3</v>
      </c>
      <c r="R2219" s="7">
        <v>3.7303288652694162</v>
      </c>
      <c r="S2219" s="7"/>
      <c r="T2219" s="7"/>
      <c r="U2219" s="35">
        <v>47100.609704696231</v>
      </c>
    </row>
    <row r="2220" spans="1:21">
      <c r="A2220">
        <v>55</v>
      </c>
      <c r="B2220" t="s">
        <v>128</v>
      </c>
      <c r="C2220" t="s">
        <v>314</v>
      </c>
      <c r="D2220">
        <v>7</v>
      </c>
      <c r="E2220" s="6">
        <v>38521.874000000003</v>
      </c>
      <c r="F2220">
        <v>2007</v>
      </c>
      <c r="G2220" s="6">
        <v>75.338999999999999</v>
      </c>
      <c r="H2220" s="6">
        <v>5.8861374855041504</v>
      </c>
      <c r="I2220" s="7">
        <v>10.208508491516101</v>
      </c>
      <c r="J2220" s="8">
        <v>9.7706039605012105</v>
      </c>
      <c r="K2220" s="9">
        <v>63.694116846568484</v>
      </c>
      <c r="L2220" s="8">
        <v>41.179509109757177</v>
      </c>
      <c r="M2220" s="8">
        <v>24.281976897209759</v>
      </c>
      <c r="N2220" s="10">
        <v>1.6958878300592204</v>
      </c>
      <c r="O2220" s="10" t="s">
        <v>3252</v>
      </c>
      <c r="P2220" s="14">
        <v>37.929158794166931</v>
      </c>
      <c r="Q2220" s="45">
        <v>3</v>
      </c>
      <c r="R2220" s="7">
        <v>3.7303288652694162</v>
      </c>
      <c r="S2220" s="7"/>
      <c r="T2220" s="7"/>
      <c r="U2220" s="35">
        <v>21437.45773799529</v>
      </c>
    </row>
    <row r="2221" spans="1:21">
      <c r="A2221">
        <v>56</v>
      </c>
      <c r="B2221" t="s">
        <v>149</v>
      </c>
      <c r="C2221" t="s">
        <v>335</v>
      </c>
      <c r="D2221">
        <v>7</v>
      </c>
      <c r="E2221" s="6">
        <v>7188.3909999999996</v>
      </c>
      <c r="F2221">
        <v>2007</v>
      </c>
      <c r="G2221" s="6">
        <v>67.216999999999999</v>
      </c>
      <c r="H2221" s="6">
        <v>4.4316086769104004</v>
      </c>
      <c r="I2221" s="7">
        <v>1.2725807428360001</v>
      </c>
      <c r="J2221" s="8">
        <v>8.3160751519074605</v>
      </c>
      <c r="K2221" s="9">
        <v>48.36771708514182</v>
      </c>
      <c r="L2221" s="8">
        <v>25.853109348330513</v>
      </c>
      <c r="M2221" s="8">
        <v>15.346049148529657</v>
      </c>
      <c r="N2221" s="10">
        <v>1.6846752605902844</v>
      </c>
      <c r="O2221" s="10" t="s">
        <v>3253</v>
      </c>
      <c r="P2221" s="14">
        <v>37.678385529367304</v>
      </c>
      <c r="Q2221" s="45">
        <v>1</v>
      </c>
      <c r="R2221" s="7">
        <v>3.7303288652694162</v>
      </c>
      <c r="S2221" s="7"/>
      <c r="T2221" s="7"/>
      <c r="U2221" s="35">
        <v>2095.7978299848555</v>
      </c>
    </row>
    <row r="2222" spans="1:21">
      <c r="A2222">
        <v>57</v>
      </c>
      <c r="B2222" t="s">
        <v>131</v>
      </c>
      <c r="C2222" t="s">
        <v>317</v>
      </c>
      <c r="D2222">
        <v>7</v>
      </c>
      <c r="E2222" s="6">
        <v>20744.23</v>
      </c>
      <c r="F2222">
        <v>2007</v>
      </c>
      <c r="G2222" s="6">
        <v>72.546000000000006</v>
      </c>
      <c r="H2222" s="6">
        <v>5.3937239646911621</v>
      </c>
      <c r="I2222" s="7">
        <v>7.37573289871216</v>
      </c>
      <c r="J2222" s="8">
        <v>9.2781904396882222</v>
      </c>
      <c r="K2222" s="9">
        <v>58.241803236714794</v>
      </c>
      <c r="L2222" s="8">
        <v>35.727195499903488</v>
      </c>
      <c r="M2222" s="8">
        <v>21.449201304405818</v>
      </c>
      <c r="N2222" s="10">
        <v>1.6656655412416157</v>
      </c>
      <c r="O2222" s="10" t="s">
        <v>3254</v>
      </c>
      <c r="P2222" s="14">
        <v>37.253226122578582</v>
      </c>
      <c r="Q2222" s="45">
        <v>2</v>
      </c>
      <c r="R2222" s="7">
        <v>3.7303288652694162</v>
      </c>
      <c r="S2222" s="7"/>
      <c r="T2222" s="7"/>
      <c r="U2222" s="35">
        <v>19943.750072635998</v>
      </c>
    </row>
    <row r="2223" spans="1:21">
      <c r="A2223">
        <v>58</v>
      </c>
      <c r="B2223" t="s">
        <v>162</v>
      </c>
      <c r="C2223" t="s">
        <v>348</v>
      </c>
      <c r="D2223">
        <v>1</v>
      </c>
      <c r="E2223" s="6">
        <v>3328.6509999999998</v>
      </c>
      <c r="F2223">
        <v>2007</v>
      </c>
      <c r="G2223" s="6">
        <v>76.498000000000005</v>
      </c>
      <c r="H2223" s="6">
        <v>5.6939458847045898</v>
      </c>
      <c r="I2223" s="7">
        <v>10.568901062011699</v>
      </c>
      <c r="J2223" s="8">
        <v>9.5784123597016499</v>
      </c>
      <c r="K2223" s="9">
        <v>63.401811943730685</v>
      </c>
      <c r="L2223" s="8">
        <v>40.887204206919378</v>
      </c>
      <c r="M2223" s="8">
        <v>24.642369467705358</v>
      </c>
      <c r="N2223" s="10">
        <v>1.6592237309201705</v>
      </c>
      <c r="O2223" s="10" t="s">
        <v>3255</v>
      </c>
      <c r="P2223" s="14">
        <v>37.109152651283331</v>
      </c>
      <c r="Q2223" s="45">
        <v>3</v>
      </c>
      <c r="R2223" s="7">
        <v>3.7303288652694162</v>
      </c>
      <c r="S2223" s="7"/>
      <c r="T2223" s="7"/>
      <c r="U2223" s="35">
        <v>16342.627955307511</v>
      </c>
    </row>
    <row r="2224" spans="1:21">
      <c r="A2224">
        <v>59</v>
      </c>
      <c r="B2224" t="s">
        <v>28</v>
      </c>
      <c r="C2224" t="s">
        <v>214</v>
      </c>
      <c r="D2224">
        <v>7</v>
      </c>
      <c r="E2224" s="6">
        <v>9825.9860000000008</v>
      </c>
      <c r="F2224">
        <v>2007</v>
      </c>
      <c r="G2224" s="6">
        <v>70.762</v>
      </c>
      <c r="H2224" s="6">
        <v>5.616976261138916</v>
      </c>
      <c r="I2224" s="7">
        <v>7.4610891342163104</v>
      </c>
      <c r="J2224" s="8">
        <v>9.5014427361359761</v>
      </c>
      <c r="K2224" s="9">
        <v>58.176516548628157</v>
      </c>
      <c r="L2224" s="8">
        <v>35.661908811816851</v>
      </c>
      <c r="M2224" s="8">
        <v>21.534557539909969</v>
      </c>
      <c r="N2224" s="10">
        <v>1.6560316480022717</v>
      </c>
      <c r="O2224" s="10" t="s">
        <v>3256</v>
      </c>
      <c r="P2224" s="14">
        <v>37.037760535760626</v>
      </c>
      <c r="Q2224" s="45">
        <v>3</v>
      </c>
      <c r="R2224" s="7">
        <v>3.7303288652694162</v>
      </c>
      <c r="S2224" s="7"/>
      <c r="T2224" s="7"/>
      <c r="U2224" s="35">
        <v>14417.352669533746</v>
      </c>
    </row>
    <row r="2225" spans="1:21">
      <c r="A2225">
        <v>60</v>
      </c>
      <c r="B2225" t="s">
        <v>167</v>
      </c>
      <c r="C2225" t="s">
        <v>353</v>
      </c>
      <c r="D2225">
        <v>4</v>
      </c>
      <c r="E2225" s="6">
        <v>22641.538</v>
      </c>
      <c r="F2225">
        <v>2007</v>
      </c>
      <c r="G2225" s="6">
        <v>66.564999999999998</v>
      </c>
      <c r="H2225" s="6">
        <v>4.4771327972412109</v>
      </c>
      <c r="I2225" s="7">
        <v>1.4332181215286299</v>
      </c>
      <c r="J2225" s="8">
        <v>8.361599272238271</v>
      </c>
      <c r="K2225" s="9">
        <v>48.160761525829173</v>
      </c>
      <c r="L2225" s="8">
        <v>25.646153789017866</v>
      </c>
      <c r="M2225" s="8">
        <v>15.506686527222286</v>
      </c>
      <c r="N2225" s="10">
        <v>1.6538771028869095</v>
      </c>
      <c r="O2225" s="10" t="s">
        <v>3257</v>
      </c>
      <c r="P2225" s="14">
        <v>36.98957333707844</v>
      </c>
      <c r="Q2225" s="45">
        <v>1</v>
      </c>
      <c r="R2225" s="7">
        <v>3.7303288652694162</v>
      </c>
      <c r="S2225" s="7"/>
      <c r="T2225" s="7"/>
      <c r="U2225" s="35" t="s">
        <v>693</v>
      </c>
    </row>
    <row r="2226" spans="1:21">
      <c r="A2226">
        <v>61</v>
      </c>
      <c r="B2226" t="s">
        <v>63</v>
      </c>
      <c r="C2226" t="s">
        <v>249</v>
      </c>
      <c r="D2226">
        <v>3</v>
      </c>
      <c r="E2226" s="6">
        <v>5288.6890000000003</v>
      </c>
      <c r="F2226">
        <v>2007</v>
      </c>
      <c r="G2226" s="6">
        <v>79.391000000000005</v>
      </c>
      <c r="H2226" s="6">
        <v>7.6715378761291504</v>
      </c>
      <c r="I2226" s="7">
        <v>20.597251892089801</v>
      </c>
      <c r="J2226" s="8">
        <v>11.55600435112621</v>
      </c>
      <c r="K2226" s="9">
        <v>79.38474020502322</v>
      </c>
      <c r="L2226" s="8">
        <v>56.870132468211914</v>
      </c>
      <c r="M2226" s="8">
        <v>34.670720297783461</v>
      </c>
      <c r="N2226" s="10">
        <v>1.6402927882593683</v>
      </c>
      <c r="O2226" s="10" t="s">
        <v>3258</v>
      </c>
      <c r="P2226" s="14">
        <v>36.685755114265945</v>
      </c>
      <c r="Q2226" s="45">
        <v>3</v>
      </c>
      <c r="R2226" s="7">
        <v>3.7303288652694162</v>
      </c>
      <c r="S2226" s="7"/>
      <c r="T2226" s="7"/>
      <c r="U2226" s="35">
        <v>48664.265707070961</v>
      </c>
    </row>
    <row r="2227" spans="1:21">
      <c r="A2227">
        <v>62</v>
      </c>
      <c r="B2227" t="s">
        <v>90</v>
      </c>
      <c r="C2227" t="s">
        <v>276</v>
      </c>
      <c r="D2227">
        <v>7</v>
      </c>
      <c r="E2227" s="6">
        <v>5294.7659999999996</v>
      </c>
      <c r="F2227">
        <v>2007</v>
      </c>
      <c r="G2227" s="6">
        <v>67.006</v>
      </c>
      <c r="H2227" s="6">
        <v>4.6977615356445313</v>
      </c>
      <c r="I2227" s="7">
        <v>2.57095527648926</v>
      </c>
      <c r="J2227" s="8">
        <v>8.5822280106415914</v>
      </c>
      <c r="K2227" s="9">
        <v>49.759017945162228</v>
      </c>
      <c r="L2227" s="8">
        <v>27.244410208350921</v>
      </c>
      <c r="M2227" s="8">
        <v>16.644423682182918</v>
      </c>
      <c r="N2227" s="10">
        <v>1.6368491170718513</v>
      </c>
      <c r="O2227" s="10" t="s">
        <v>3259</v>
      </c>
      <c r="P2227" s="14">
        <v>36.608736134006108</v>
      </c>
      <c r="Q2227" s="45">
        <v>1</v>
      </c>
      <c r="R2227" s="7">
        <v>3.7303288652694162</v>
      </c>
      <c r="S2227" s="7"/>
      <c r="T2227" s="7"/>
      <c r="U2227" s="35">
        <v>3857.6539090044439</v>
      </c>
    </row>
    <row r="2228" spans="1:21">
      <c r="A2228">
        <v>63</v>
      </c>
      <c r="B2228" t="s">
        <v>68</v>
      </c>
      <c r="C2228" t="s">
        <v>254</v>
      </c>
      <c r="D2228">
        <v>5</v>
      </c>
      <c r="E2228" s="6">
        <v>23708.32</v>
      </c>
      <c r="F2228">
        <v>2007</v>
      </c>
      <c r="G2228" s="6">
        <v>60.223999999999997</v>
      </c>
      <c r="H2228" s="6">
        <v>5.2201480865478516</v>
      </c>
      <c r="I2228" s="7">
        <v>1.1782518625259399</v>
      </c>
      <c r="J2228" s="8">
        <v>9.1046145615449117</v>
      </c>
      <c r="K2228" s="9">
        <v>47.44486565034034</v>
      </c>
      <c r="L2228" s="8">
        <v>24.930257913529033</v>
      </c>
      <c r="M2228" s="8">
        <v>15.251720268219596</v>
      </c>
      <c r="N2228" s="10">
        <v>1.6345866220400629</v>
      </c>
      <c r="O2228" s="10" t="s">
        <v>3260</v>
      </c>
      <c r="P2228" s="14">
        <v>36.558134595501805</v>
      </c>
      <c r="Q2228" s="45">
        <v>1</v>
      </c>
      <c r="R2228" s="7">
        <v>3.7303288652694162</v>
      </c>
      <c r="S2228" s="7"/>
      <c r="T2228" s="7"/>
      <c r="U2228" s="35">
        <v>3240.5926078928437</v>
      </c>
    </row>
    <row r="2229" spans="1:21">
      <c r="A2229">
        <v>64</v>
      </c>
      <c r="B2229" t="s">
        <v>148</v>
      </c>
      <c r="C2229" t="s">
        <v>334</v>
      </c>
      <c r="D2229">
        <v>8</v>
      </c>
      <c r="E2229" s="6">
        <v>22942.308000000001</v>
      </c>
      <c r="F2229">
        <v>2007</v>
      </c>
      <c r="G2229" s="6">
        <v>78.138000000000005</v>
      </c>
      <c r="H2229" s="6">
        <v>5.8683662414550781</v>
      </c>
      <c r="I2229" s="7">
        <v>13.077273368835399</v>
      </c>
      <c r="J2229" s="8">
        <v>9.7528327164521382</v>
      </c>
      <c r="K2229" s="9">
        <v>65.940331316394861</v>
      </c>
      <c r="L2229" s="8">
        <v>43.425723579583554</v>
      </c>
      <c r="M2229" s="8">
        <v>27.150741774529056</v>
      </c>
      <c r="N2229" s="10">
        <v>1.5994304664015684</v>
      </c>
      <c r="O2229" s="10" t="s">
        <v>3261</v>
      </c>
      <c r="P2229" s="14">
        <v>35.771854166944017</v>
      </c>
      <c r="Q2229" s="45">
        <v>3</v>
      </c>
      <c r="R2229" s="7">
        <v>3.7303288652694162</v>
      </c>
      <c r="S2229" s="7"/>
      <c r="T2229" s="7"/>
      <c r="U2229" s="35" t="s">
        <v>693</v>
      </c>
    </row>
    <row r="2230" spans="1:21">
      <c r="A2230">
        <v>65</v>
      </c>
      <c r="B2230" t="s">
        <v>81</v>
      </c>
      <c r="C2230" t="s">
        <v>267</v>
      </c>
      <c r="D2230">
        <v>3</v>
      </c>
      <c r="E2230" s="6">
        <v>4359.8339999999998</v>
      </c>
      <c r="F2230">
        <v>2007</v>
      </c>
      <c r="G2230" s="6">
        <v>79.555000000000007</v>
      </c>
      <c r="H2230" s="6">
        <v>7.3561382293701172</v>
      </c>
      <c r="I2230" s="7">
        <v>20.4076824188232</v>
      </c>
      <c r="J2230" s="8">
        <v>11.240604704367177</v>
      </c>
      <c r="K2230" s="9">
        <v>77.377592708804386</v>
      </c>
      <c r="L2230" s="8">
        <v>54.862984971993079</v>
      </c>
      <c r="M2230" s="8">
        <v>34.48115082451686</v>
      </c>
      <c r="N2230" s="10">
        <v>1.5911007509930406</v>
      </c>
      <c r="O2230" s="10" t="s">
        <v>3262</v>
      </c>
      <c r="P2230" s="14">
        <v>35.585556999855292</v>
      </c>
      <c r="Q2230" s="45">
        <v>3</v>
      </c>
      <c r="R2230" s="7">
        <v>3.7303288652694162</v>
      </c>
      <c r="S2230" s="7"/>
      <c r="T2230" s="7"/>
      <c r="U2230" s="35">
        <v>60340.234363623444</v>
      </c>
    </row>
    <row r="2231" spans="1:21">
      <c r="A2231">
        <v>66</v>
      </c>
      <c r="B2231" t="s">
        <v>41</v>
      </c>
      <c r="C2231" t="s">
        <v>227</v>
      </c>
      <c r="D2231">
        <v>2</v>
      </c>
      <c r="E2231" s="6">
        <v>32862.459000000003</v>
      </c>
      <c r="F2231">
        <v>2007</v>
      </c>
      <c r="G2231" s="6">
        <v>80.549000000000007</v>
      </c>
      <c r="H2231" s="6">
        <v>7.481752872467041</v>
      </c>
      <c r="I2231" s="7">
        <v>22.357881546020501</v>
      </c>
      <c r="J2231" s="8">
        <v>11.366219347464101</v>
      </c>
      <c r="K2231" s="9">
        <v>79.219891789626928</v>
      </c>
      <c r="L2231" s="8">
        <v>56.705284052815621</v>
      </c>
      <c r="M2231" s="8">
        <v>36.431349951714154</v>
      </c>
      <c r="N2231" s="10">
        <v>1.5564969216889408</v>
      </c>
      <c r="O2231" s="10" t="s">
        <v>3263</v>
      </c>
      <c r="P2231" s="14">
        <v>34.811629554125808</v>
      </c>
      <c r="Q2231" s="45">
        <v>3</v>
      </c>
      <c r="R2231" s="7">
        <v>3.7303288652694162</v>
      </c>
      <c r="S2231" s="7"/>
      <c r="T2231" s="7"/>
      <c r="U2231" s="35">
        <v>45889.562129153688</v>
      </c>
    </row>
    <row r="2232" spans="1:21">
      <c r="A2232">
        <v>67</v>
      </c>
      <c r="B2232" s="12" t="s">
        <v>142</v>
      </c>
      <c r="C2232" t="s">
        <v>328</v>
      </c>
      <c r="D2232">
        <v>8</v>
      </c>
      <c r="E2232" s="6">
        <v>48220.601000000002</v>
      </c>
      <c r="F2232">
        <v>2007</v>
      </c>
      <c r="G2232" s="6">
        <v>79.48</v>
      </c>
      <c r="H2232" s="6">
        <v>5.7672758102416992</v>
      </c>
      <c r="I2232" s="7">
        <v>14.3962354660034</v>
      </c>
      <c r="J2232" s="8">
        <v>9.6517422852387593</v>
      </c>
      <c r="K2232" s="9">
        <v>66.377613564813487</v>
      </c>
      <c r="L2232" s="8">
        <v>43.86300582800218</v>
      </c>
      <c r="M2232" s="8">
        <v>28.469703871697057</v>
      </c>
      <c r="N2232" s="10">
        <v>1.5406906241693739</v>
      </c>
      <c r="O2232" s="10" t="s">
        <v>3264</v>
      </c>
      <c r="P2232" s="14">
        <v>34.45811586180421</v>
      </c>
      <c r="Q2232" s="45">
        <v>3</v>
      </c>
      <c r="R2232" s="7">
        <v>3.7303288652694162</v>
      </c>
      <c r="S2232" s="7"/>
      <c r="T2232" s="7"/>
      <c r="U2232" s="35">
        <v>31569.931198912305</v>
      </c>
    </row>
    <row r="2233" spans="1:21">
      <c r="A2233">
        <v>68</v>
      </c>
      <c r="B2233" t="s">
        <v>79</v>
      </c>
      <c r="C2233" t="s">
        <v>265</v>
      </c>
      <c r="D2233">
        <v>4</v>
      </c>
      <c r="E2233" s="6">
        <v>72319.418000000005</v>
      </c>
      <c r="F2233">
        <v>2007</v>
      </c>
      <c r="G2233" s="6">
        <v>72.772000000000006</v>
      </c>
      <c r="H2233" s="6">
        <v>5.3363714218139648</v>
      </c>
      <c r="I2233" s="7">
        <v>9.0954542160034197</v>
      </c>
      <c r="J2233" s="8">
        <v>9.2208378968110249</v>
      </c>
      <c r="K2233" s="9">
        <v>58.062102329905585</v>
      </c>
      <c r="L2233" s="8">
        <v>35.547494593094278</v>
      </c>
      <c r="M2233" s="8">
        <v>23.168922621697078</v>
      </c>
      <c r="N2233" s="10">
        <v>1.5342748203494365</v>
      </c>
      <c r="O2233" s="10" t="s">
        <v>3265</v>
      </c>
      <c r="P2233" s="14">
        <v>34.314624035537534</v>
      </c>
      <c r="Q2233" s="45">
        <v>3</v>
      </c>
      <c r="R2233" s="7">
        <v>3.7303288652694162</v>
      </c>
      <c r="S2233" s="7"/>
      <c r="T2233" s="7"/>
      <c r="U2233" s="35">
        <v>14689.560447836551</v>
      </c>
    </row>
    <row r="2234" spans="1:21">
      <c r="A2234">
        <v>69</v>
      </c>
      <c r="B2234" t="s">
        <v>120</v>
      </c>
      <c r="C2234" t="s">
        <v>306</v>
      </c>
      <c r="D2234">
        <v>7</v>
      </c>
      <c r="E2234" s="6">
        <v>2083.4879999999998</v>
      </c>
      <c r="F2234">
        <v>2007</v>
      </c>
      <c r="G2234" s="6">
        <v>73.903999999999996</v>
      </c>
      <c r="H2234" s="6">
        <v>4.493598461151123</v>
      </c>
      <c r="I2234" s="7">
        <v>6.20300245285034</v>
      </c>
      <c r="J2234" s="8">
        <v>8.3780649361481832</v>
      </c>
      <c r="K2234" s="9">
        <v>53.575930911967205</v>
      </c>
      <c r="L2234" s="8">
        <v>31.061323175155898</v>
      </c>
      <c r="M2234" s="8">
        <v>20.276470858543995</v>
      </c>
      <c r="N2234" s="10">
        <v>1.5318900114251115</v>
      </c>
      <c r="O2234" s="10" t="s">
        <v>3266</v>
      </c>
      <c r="P2234" s="14">
        <v>34.261286901570777</v>
      </c>
      <c r="Q2234" s="45">
        <v>2</v>
      </c>
      <c r="R2234" s="7">
        <v>3.7303288652694162</v>
      </c>
      <c r="S2234" s="7"/>
      <c r="T2234" s="7"/>
      <c r="U2234" s="35">
        <v>12511.743187732483</v>
      </c>
    </row>
    <row r="2235" spans="1:21">
      <c r="A2235">
        <v>70</v>
      </c>
      <c r="B2235" t="s">
        <v>134</v>
      </c>
      <c r="C2235" t="s">
        <v>320</v>
      </c>
      <c r="D2235">
        <v>4</v>
      </c>
      <c r="E2235" s="6">
        <v>26400.067999999999</v>
      </c>
      <c r="F2235">
        <v>2007</v>
      </c>
      <c r="G2235" s="6">
        <v>75.046000000000006</v>
      </c>
      <c r="H2235" s="6">
        <v>7.2666940689086914</v>
      </c>
      <c r="I2235" s="7">
        <v>18.5203151702881</v>
      </c>
      <c r="J2235" s="8">
        <v>11.151160543905752</v>
      </c>
      <c r="K2235" s="9">
        <v>72.411188598103493</v>
      </c>
      <c r="L2235" s="8">
        <v>49.896580861292186</v>
      </c>
      <c r="M2235" s="8">
        <v>32.59378357598176</v>
      </c>
      <c r="N2235" s="10">
        <v>1.5308618818362896</v>
      </c>
      <c r="O2235" s="10" t="s">
        <v>3267</v>
      </c>
      <c r="P2235" s="14">
        <v>34.238292402911007</v>
      </c>
      <c r="Q2235" s="45">
        <v>3</v>
      </c>
      <c r="R2235" s="7">
        <v>3.7303288652694162</v>
      </c>
      <c r="S2235" s="7"/>
      <c r="T2235" s="7"/>
      <c r="U2235" s="35">
        <v>42024.664647237281</v>
      </c>
    </row>
    <row r="2236" spans="1:21">
      <c r="A2236">
        <v>71</v>
      </c>
      <c r="B2236" t="s">
        <v>97</v>
      </c>
      <c r="C2236" t="s">
        <v>283</v>
      </c>
      <c r="D2236">
        <v>7</v>
      </c>
      <c r="E2236" s="6">
        <v>3272.4180000000001</v>
      </c>
      <c r="F2236">
        <v>2007</v>
      </c>
      <c r="G2236" s="6">
        <v>71.537000000000006</v>
      </c>
      <c r="H2236" s="6">
        <v>5.8082847595214844</v>
      </c>
      <c r="I2236" s="7">
        <v>10.527005195617701</v>
      </c>
      <c r="J2236" s="8">
        <v>9.6927512345185445</v>
      </c>
      <c r="K2236" s="9">
        <v>59.997872256468952</v>
      </c>
      <c r="L2236" s="8">
        <v>37.483264519657645</v>
      </c>
      <c r="M2236" s="8">
        <v>24.600473601311357</v>
      </c>
      <c r="N2236" s="10">
        <v>1.5236806057936849</v>
      </c>
      <c r="O2236" s="10" t="s">
        <v>3268</v>
      </c>
      <c r="P2236" s="14">
        <v>34.077680507161283</v>
      </c>
      <c r="Q2236" s="45">
        <v>3</v>
      </c>
      <c r="R2236" s="7">
        <v>3.7303288652694162</v>
      </c>
      <c r="S2236" s="7"/>
      <c r="T2236" s="7"/>
      <c r="U2236" s="35">
        <v>25835.368015711432</v>
      </c>
    </row>
    <row r="2237" spans="1:21">
      <c r="A2237">
        <v>72</v>
      </c>
      <c r="B2237" t="s">
        <v>135</v>
      </c>
      <c r="C2237" t="s">
        <v>321</v>
      </c>
      <c r="D2237">
        <v>5</v>
      </c>
      <c r="E2237" s="6">
        <v>11563.869000000001</v>
      </c>
      <c r="F2237">
        <v>2007</v>
      </c>
      <c r="G2237" s="6">
        <v>62.542999999999999</v>
      </c>
      <c r="H2237" s="6">
        <v>4.6799869537353516</v>
      </c>
      <c r="I2237" s="7">
        <v>1.6199991703033401</v>
      </c>
      <c r="J2237" s="8">
        <v>8.5644534287324117</v>
      </c>
      <c r="K2237" s="9">
        <v>46.348578629295396</v>
      </c>
      <c r="L2237" s="8">
        <v>23.833970892484089</v>
      </c>
      <c r="M2237" s="8">
        <v>15.693467575996996</v>
      </c>
      <c r="N2237" s="10">
        <v>1.5187192235919813</v>
      </c>
      <c r="O2237" s="10" t="s">
        <v>3269</v>
      </c>
      <c r="P2237" s="14">
        <v>33.966717358519311</v>
      </c>
      <c r="Q2237" s="45">
        <v>1</v>
      </c>
      <c r="R2237" s="7">
        <v>3.7303288652694162</v>
      </c>
      <c r="S2237" s="7"/>
      <c r="T2237" s="7"/>
      <c r="U2237" s="35">
        <v>2783.5371970194055</v>
      </c>
    </row>
    <row r="2238" spans="1:21">
      <c r="A2238">
        <v>73</v>
      </c>
      <c r="B2238" t="s">
        <v>163</v>
      </c>
      <c r="C2238" t="s">
        <v>349</v>
      </c>
      <c r="D2238">
        <v>7</v>
      </c>
      <c r="E2238" s="6">
        <v>27309.616000000002</v>
      </c>
      <c r="F2238">
        <v>2007</v>
      </c>
      <c r="G2238" s="6">
        <v>68.292000000000002</v>
      </c>
      <c r="H2238" s="6">
        <v>5.2718453407287598</v>
      </c>
      <c r="I2238" s="7">
        <v>6.8311972618103001</v>
      </c>
      <c r="J2238" s="8">
        <v>9.1563118157258199</v>
      </c>
      <c r="K2238" s="9">
        <v>54.10637828197158</v>
      </c>
      <c r="L2238" s="8">
        <v>31.591770545160273</v>
      </c>
      <c r="M2238" s="8">
        <v>20.904665667503956</v>
      </c>
      <c r="N2238" s="10">
        <v>1.5112306050543201</v>
      </c>
      <c r="O2238" s="10" t="s">
        <v>3270</v>
      </c>
      <c r="P2238" s="14">
        <v>33.799231634151575</v>
      </c>
      <c r="Q2238" s="45">
        <v>2</v>
      </c>
      <c r="R2238" s="7">
        <v>3.7303288652694162</v>
      </c>
      <c r="S2238" s="7"/>
      <c r="T2238" s="7"/>
      <c r="U2238" s="35">
        <v>4154.7025782407654</v>
      </c>
    </row>
    <row r="2239" spans="1:21">
      <c r="A2239">
        <v>74</v>
      </c>
      <c r="B2239" t="s">
        <v>109</v>
      </c>
      <c r="C2239" t="s">
        <v>295</v>
      </c>
      <c r="D2239">
        <v>7</v>
      </c>
      <c r="E2239" s="6">
        <v>631.923</v>
      </c>
      <c r="F2239">
        <v>2007</v>
      </c>
      <c r="G2239" s="6">
        <v>74.525000000000006</v>
      </c>
      <c r="H2239" s="6">
        <v>5.1963152885437012</v>
      </c>
      <c r="I2239" s="7">
        <v>9.8033876419067401</v>
      </c>
      <c r="J2239" s="8">
        <v>9.0807817635407613</v>
      </c>
      <c r="K2239" s="9">
        <v>58.557601795837201</v>
      </c>
      <c r="L2239" s="8">
        <v>36.042994059025894</v>
      </c>
      <c r="M2239" s="8">
        <v>23.876856047600398</v>
      </c>
      <c r="N2239" s="10">
        <v>1.5095368497079908</v>
      </c>
      <c r="O2239" s="10" t="s">
        <v>3271</v>
      </c>
      <c r="P2239" s="14">
        <v>33.761350169145047</v>
      </c>
      <c r="Q2239" s="45">
        <v>3</v>
      </c>
      <c r="R2239" s="7">
        <v>3.7303288652694162</v>
      </c>
      <c r="S2239" s="7"/>
      <c r="T2239" s="7"/>
      <c r="U2239" s="35">
        <v>16248.351360693869</v>
      </c>
    </row>
    <row r="2240" spans="1:21">
      <c r="A2240">
        <v>75</v>
      </c>
      <c r="B2240" t="s">
        <v>23</v>
      </c>
      <c r="C2240" t="s">
        <v>209</v>
      </c>
      <c r="D2240">
        <v>2</v>
      </c>
      <c r="E2240" s="6">
        <v>20830.828000000001</v>
      </c>
      <c r="F2240">
        <v>2007</v>
      </c>
      <c r="G2240" s="6">
        <v>81.260000000000005</v>
      </c>
      <c r="H2240" s="6">
        <v>7.2853908538818359</v>
      </c>
      <c r="I2240" s="7">
        <v>23.754148483276399</v>
      </c>
      <c r="J2240" s="8">
        <v>11.169857328878896</v>
      </c>
      <c r="K2240" s="9">
        <v>78.538481977904411</v>
      </c>
      <c r="L2240" s="8">
        <v>56.023874241093104</v>
      </c>
      <c r="M2240" s="8">
        <v>37.827616888970056</v>
      </c>
      <c r="N2240" s="10">
        <v>1.481031025706216</v>
      </c>
      <c r="O2240" s="10" t="s">
        <v>3272</v>
      </c>
      <c r="P2240" s="14">
        <v>33.123806868251066</v>
      </c>
      <c r="Q2240" s="45">
        <v>3</v>
      </c>
      <c r="R2240" s="7">
        <v>3.7303288652694162</v>
      </c>
      <c r="S2240" s="7"/>
      <c r="T2240" s="7"/>
      <c r="U2240" s="35">
        <v>44109.669374297875</v>
      </c>
    </row>
    <row r="2241" spans="1:21">
      <c r="A2241">
        <v>76</v>
      </c>
      <c r="B2241" t="s">
        <v>39</v>
      </c>
      <c r="C2241" t="s">
        <v>225</v>
      </c>
      <c r="D2241">
        <v>8</v>
      </c>
      <c r="E2241" s="6">
        <v>13714.790999999999</v>
      </c>
      <c r="F2241">
        <v>2007</v>
      </c>
      <c r="G2241" s="6">
        <v>65.730999999999995</v>
      </c>
      <c r="H2241" s="6">
        <v>4.1559710502624512</v>
      </c>
      <c r="I2241" s="7">
        <v>1.8610928058624301</v>
      </c>
      <c r="J2241" s="8">
        <v>8.0404375252595113</v>
      </c>
      <c r="K2241" s="9">
        <v>45.730713787533425</v>
      </c>
      <c r="L2241" s="8">
        <v>23.216106050722118</v>
      </c>
      <c r="M2241" s="8">
        <v>15.934561211556087</v>
      </c>
      <c r="N2241" s="10">
        <v>1.4569655067680995</v>
      </c>
      <c r="O2241" s="10" t="s">
        <v>3273</v>
      </c>
      <c r="P2241" s="14">
        <v>32.585572633009235</v>
      </c>
      <c r="Q2241" s="45">
        <v>1</v>
      </c>
      <c r="R2241" s="7">
        <v>3.7303288652694162</v>
      </c>
      <c r="S2241" s="7"/>
      <c r="T2241" s="7"/>
      <c r="U2241" s="35">
        <v>2505.5203494616176</v>
      </c>
    </row>
    <row r="2242" spans="1:21">
      <c r="A2242">
        <v>77</v>
      </c>
      <c r="B2242" t="s">
        <v>158</v>
      </c>
      <c r="C2242" t="s">
        <v>344</v>
      </c>
      <c r="D2242">
        <v>7</v>
      </c>
      <c r="E2242" s="6">
        <v>46313.067999999999</v>
      </c>
      <c r="F2242">
        <v>2007</v>
      </c>
      <c r="G2242" s="6">
        <v>68.766000000000005</v>
      </c>
      <c r="H2242" s="6">
        <v>5.2521815299987793</v>
      </c>
      <c r="I2242" s="7">
        <v>7.88915920257568</v>
      </c>
      <c r="J2242" s="8">
        <v>9.1366480049958394</v>
      </c>
      <c r="K2242" s="9">
        <v>54.3649152739155</v>
      </c>
      <c r="L2242" s="8">
        <v>31.850307537104193</v>
      </c>
      <c r="M2242" s="8">
        <v>21.962627608269337</v>
      </c>
      <c r="N2242" s="10">
        <v>1.4502047799195013</v>
      </c>
      <c r="O2242" s="10" t="s">
        <v>3274</v>
      </c>
      <c r="P2242" s="14">
        <v>32.434366475585769</v>
      </c>
      <c r="Q2242" s="45">
        <v>3</v>
      </c>
      <c r="R2242" s="7">
        <v>3.7303288652694162</v>
      </c>
      <c r="S2242" s="7"/>
      <c r="T2242" s="7"/>
      <c r="U2242" s="35">
        <v>13345.771484375</v>
      </c>
    </row>
    <row r="2243" spans="1:21">
      <c r="A2243">
        <v>78</v>
      </c>
      <c r="B2243" t="s">
        <v>25</v>
      </c>
      <c r="C2243" t="s">
        <v>211</v>
      </c>
      <c r="D2243">
        <v>7</v>
      </c>
      <c r="E2243" s="6">
        <v>8878.4110000000001</v>
      </c>
      <c r="F2243">
        <v>2007</v>
      </c>
      <c r="G2243" s="6">
        <v>68.602999999999994</v>
      </c>
      <c r="H2243" s="6">
        <v>4.5681595802307129</v>
      </c>
      <c r="I2243" s="7">
        <v>5.1926975250244096</v>
      </c>
      <c r="J2243" s="8">
        <v>8.452626055227773</v>
      </c>
      <c r="K2243" s="9">
        <v>50.175628687840245</v>
      </c>
      <c r="L2243" s="8">
        <v>27.661020951028938</v>
      </c>
      <c r="M2243" s="8">
        <v>19.266165930718067</v>
      </c>
      <c r="N2243" s="10">
        <v>1.4357304432287732</v>
      </c>
      <c r="O2243" s="10" t="s">
        <v>3275</v>
      </c>
      <c r="P2243" s="14">
        <v>32.110642580023821</v>
      </c>
      <c r="Q2243" s="45">
        <v>2</v>
      </c>
      <c r="R2243" s="7">
        <v>3.7303288652694162</v>
      </c>
      <c r="S2243" s="7"/>
      <c r="T2243" s="7"/>
      <c r="U2243" s="35">
        <v>11684.191543147384</v>
      </c>
    </row>
    <row r="2244" spans="1:21">
      <c r="A2244">
        <v>79</v>
      </c>
      <c r="B2244" t="s">
        <v>29</v>
      </c>
      <c r="C2244" t="s">
        <v>215</v>
      </c>
      <c r="D2244">
        <v>3</v>
      </c>
      <c r="E2244" s="6">
        <v>10653.697</v>
      </c>
      <c r="F2244">
        <v>2007</v>
      </c>
      <c r="G2244" s="6">
        <v>79.525999999999996</v>
      </c>
      <c r="H2244" s="6">
        <v>7.2188396453857422</v>
      </c>
      <c r="I2244" s="7">
        <v>23.464523315429702</v>
      </c>
      <c r="J2244" s="8">
        <v>11.103306120382802</v>
      </c>
      <c r="K2244" s="9">
        <v>76.404600854552214</v>
      </c>
      <c r="L2244" s="8">
        <v>53.889993117740907</v>
      </c>
      <c r="M2244" s="8">
        <v>37.537991721123362</v>
      </c>
      <c r="N2244" s="10">
        <v>1.4356120465393984</v>
      </c>
      <c r="O2244" s="10" t="s">
        <v>3276</v>
      </c>
      <c r="P2244" s="14">
        <v>32.107994594259438</v>
      </c>
      <c r="Q2244" s="45">
        <v>3</v>
      </c>
      <c r="R2244" s="7">
        <v>3.7303288652694162</v>
      </c>
      <c r="S2244" s="7"/>
      <c r="T2244" s="7"/>
      <c r="U2244" s="35">
        <v>48590.400535333058</v>
      </c>
    </row>
    <row r="2245" spans="1:21">
      <c r="A2245">
        <v>80</v>
      </c>
      <c r="B2245" t="s">
        <v>75</v>
      </c>
      <c r="C2245" t="s">
        <v>261</v>
      </c>
      <c r="D2245">
        <v>7</v>
      </c>
      <c r="E2245" s="6">
        <v>10041.172</v>
      </c>
      <c r="F2245">
        <v>2007</v>
      </c>
      <c r="G2245" s="6">
        <v>73.432000000000002</v>
      </c>
      <c r="H2245" s="6">
        <v>4.9539170265197754</v>
      </c>
      <c r="I2245" s="7">
        <v>9.4436388015747106</v>
      </c>
      <c r="J2245" s="8">
        <v>8.8383835015168355</v>
      </c>
      <c r="K2245" s="9">
        <v>56.158598062018058</v>
      </c>
      <c r="L2245" s="8">
        <v>33.643990325206751</v>
      </c>
      <c r="M2245" s="8">
        <v>23.517107207268367</v>
      </c>
      <c r="N2245" s="10">
        <v>1.4306177213330258</v>
      </c>
      <c r="O2245" s="10" t="s">
        <v>3277</v>
      </c>
      <c r="P2245" s="14">
        <v>31.996294663129198</v>
      </c>
      <c r="Q2245" s="45">
        <v>3</v>
      </c>
      <c r="R2245" s="7">
        <v>3.7303288652694162</v>
      </c>
      <c r="S2245" s="7"/>
      <c r="T2245" s="7"/>
      <c r="U2245" s="35">
        <v>25523.27475485827</v>
      </c>
    </row>
    <row r="2246" spans="1:21">
      <c r="A2246">
        <v>81</v>
      </c>
      <c r="B2246" t="s">
        <v>99</v>
      </c>
      <c r="C2246" t="s">
        <v>285</v>
      </c>
      <c r="D2246">
        <v>5</v>
      </c>
      <c r="E2246" s="6">
        <v>19924.957999999999</v>
      </c>
      <c r="F2246">
        <v>2007</v>
      </c>
      <c r="G2246" s="6">
        <v>61.756999999999998</v>
      </c>
      <c r="H2246" s="6">
        <v>4.3099151849746704</v>
      </c>
      <c r="I2246" s="7">
        <v>1.28321313858032</v>
      </c>
      <c r="J2246" s="8">
        <v>8.1943816599717305</v>
      </c>
      <c r="K2246" s="9">
        <v>43.788537206843309</v>
      </c>
      <c r="L2246" s="8">
        <v>21.273929470032002</v>
      </c>
      <c r="M2246" s="8">
        <v>15.356681544273977</v>
      </c>
      <c r="N2246" s="10">
        <v>1.3853207418997615</v>
      </c>
      <c r="O2246" s="10" t="s">
        <v>3278</v>
      </c>
      <c r="P2246" s="14">
        <v>30.983210958318132</v>
      </c>
      <c r="Q2246" s="45">
        <v>1</v>
      </c>
      <c r="R2246" s="7">
        <v>3.7303288652694162</v>
      </c>
      <c r="S2246" s="7"/>
      <c r="T2246" s="7"/>
      <c r="U2246" s="35">
        <v>1599.4362250628612</v>
      </c>
    </row>
    <row r="2247" spans="1:21">
      <c r="A2247">
        <v>82</v>
      </c>
      <c r="B2247" t="s">
        <v>136</v>
      </c>
      <c r="C2247" t="s">
        <v>322</v>
      </c>
      <c r="D2247">
        <v>7</v>
      </c>
      <c r="E2247" s="6">
        <v>7758.174</v>
      </c>
      <c r="F2247">
        <v>2007</v>
      </c>
      <c r="G2247" s="6">
        <v>73.623000000000005</v>
      </c>
      <c r="H2247" s="6">
        <v>4.7503838539123535</v>
      </c>
      <c r="I2247" s="7">
        <v>9.8921604156494105</v>
      </c>
      <c r="J2247" s="8">
        <v>8.6348503289094136</v>
      </c>
      <c r="K2247" s="9">
        <v>55.008066900129364</v>
      </c>
      <c r="L2247" s="8">
        <v>32.493459163318057</v>
      </c>
      <c r="M2247" s="8">
        <v>23.965628821343067</v>
      </c>
      <c r="N2247" s="10">
        <v>1.3558358683407614</v>
      </c>
      <c r="O2247" s="10" t="s">
        <v>3279</v>
      </c>
      <c r="P2247" s="14">
        <v>30.323770851830552</v>
      </c>
      <c r="Q2247" s="45">
        <v>3</v>
      </c>
      <c r="R2247" s="7">
        <v>3.7303288652694162</v>
      </c>
      <c r="S2247" s="7"/>
      <c r="T2247" s="7"/>
      <c r="U2247" s="35">
        <v>13846.30828432284</v>
      </c>
    </row>
    <row r="2248" spans="1:21">
      <c r="A2248">
        <v>83</v>
      </c>
      <c r="B2248" t="s">
        <v>133</v>
      </c>
      <c r="C2248" t="s">
        <v>319</v>
      </c>
      <c r="D2248">
        <v>5</v>
      </c>
      <c r="E2248" s="6">
        <v>9523.1679999999997</v>
      </c>
      <c r="F2248">
        <v>2007</v>
      </c>
      <c r="G2248" s="6">
        <v>59.965000000000003</v>
      </c>
      <c r="H2248" s="6">
        <v>4.2888462543487549</v>
      </c>
      <c r="I2248" s="7">
        <v>0.60427355766296398</v>
      </c>
      <c r="J2248" s="8">
        <v>8.173312729345815</v>
      </c>
      <c r="K2248" s="9">
        <v>42.408607567339814</v>
      </c>
      <c r="L2248" s="8">
        <v>19.893999830528507</v>
      </c>
      <c r="M2248" s="8">
        <v>14.67774196335662</v>
      </c>
      <c r="N2248" s="10">
        <v>1.3553855818009619</v>
      </c>
      <c r="O2248" s="10" t="s">
        <v>3280</v>
      </c>
      <c r="P2248" s="14">
        <v>30.313700026762874</v>
      </c>
      <c r="Q2248" s="45">
        <v>1</v>
      </c>
      <c r="R2248" s="7">
        <v>3.7303288652694162</v>
      </c>
      <c r="S2248" s="7"/>
      <c r="T2248" s="7"/>
      <c r="U2248" s="35">
        <v>1253.8193117461792</v>
      </c>
    </row>
    <row r="2249" spans="1:21">
      <c r="A2249">
        <v>84</v>
      </c>
      <c r="B2249" t="s">
        <v>66</v>
      </c>
      <c r="C2249" t="s">
        <v>252</v>
      </c>
      <c r="D2249">
        <v>7</v>
      </c>
      <c r="E2249" s="6">
        <v>3906.47</v>
      </c>
      <c r="F2249">
        <v>2007</v>
      </c>
      <c r="G2249" s="6">
        <v>71.567999999999998</v>
      </c>
      <c r="H2249" s="6">
        <v>3.7071945667266846</v>
      </c>
      <c r="I2249" s="7">
        <v>4.17091941833496</v>
      </c>
      <c r="J2249" s="8">
        <v>7.5916610417237447</v>
      </c>
      <c r="K2249" s="9">
        <v>47.012543558618582</v>
      </c>
      <c r="L2249" s="8">
        <v>24.497935821807275</v>
      </c>
      <c r="M2249" s="8">
        <v>18.244387824028617</v>
      </c>
      <c r="N2249" s="10">
        <v>1.3427655703274666</v>
      </c>
      <c r="O2249" s="10" t="s">
        <v>3281</v>
      </c>
      <c r="P2249" s="14">
        <v>30.031448800780726</v>
      </c>
      <c r="Q2249" s="45">
        <v>2</v>
      </c>
      <c r="R2249" s="7">
        <v>3.7303288652694162</v>
      </c>
      <c r="S2249" s="7"/>
      <c r="T2249" s="7"/>
      <c r="U2249" s="35">
        <v>9109.8977408637656</v>
      </c>
    </row>
    <row r="2250" spans="1:21">
      <c r="A2250">
        <v>85</v>
      </c>
      <c r="B2250" t="s">
        <v>161</v>
      </c>
      <c r="C2250" t="s">
        <v>347</v>
      </c>
      <c r="D2250">
        <v>2</v>
      </c>
      <c r="E2250" s="6">
        <v>302743.39899999998</v>
      </c>
      <c r="F2250">
        <v>2007</v>
      </c>
      <c r="G2250" s="6">
        <v>78.099999999999994</v>
      </c>
      <c r="H2250" s="6">
        <v>7.5126876831054688</v>
      </c>
      <c r="I2250" s="7">
        <v>26.972396850585898</v>
      </c>
      <c r="J2250" s="8">
        <v>11.397154158102529</v>
      </c>
      <c r="K2250" s="9">
        <v>77.020354873409048</v>
      </c>
      <c r="L2250" s="8">
        <v>54.505747136597741</v>
      </c>
      <c r="M2250" s="8">
        <v>41.045865256279555</v>
      </c>
      <c r="N2250" s="10">
        <v>1.3279229660838732</v>
      </c>
      <c r="O2250" s="10" t="s">
        <v>3282</v>
      </c>
      <c r="P2250" s="14">
        <v>29.699488465140739</v>
      </c>
      <c r="Q2250" s="45">
        <v>3</v>
      </c>
      <c r="R2250" s="7">
        <v>3.7303288652694162</v>
      </c>
      <c r="S2250" s="7"/>
      <c r="T2250" s="7"/>
      <c r="U2250" s="35">
        <v>55885.646174093767</v>
      </c>
    </row>
    <row r="2251" spans="1:21">
      <c r="A2251">
        <v>86</v>
      </c>
      <c r="B2251" t="s">
        <v>88</v>
      </c>
      <c r="C2251" t="s">
        <v>274</v>
      </c>
      <c r="D2251">
        <v>5</v>
      </c>
      <c r="E2251" s="6">
        <v>38036.792999999998</v>
      </c>
      <c r="F2251">
        <v>2007</v>
      </c>
      <c r="G2251" s="6">
        <v>58.865000000000002</v>
      </c>
      <c r="H2251" s="6">
        <v>4.575657844543457</v>
      </c>
      <c r="I2251" s="7">
        <v>1.48271691799164</v>
      </c>
      <c r="J2251" s="8">
        <v>8.4601243195405171</v>
      </c>
      <c r="K2251" s="9">
        <v>43.091533750814996</v>
      </c>
      <c r="L2251" s="8">
        <v>20.576926014003689</v>
      </c>
      <c r="M2251" s="8">
        <v>15.556185323685296</v>
      </c>
      <c r="N2251" s="10">
        <v>1.3227488350035268</v>
      </c>
      <c r="O2251" s="10" t="s">
        <v>3283</v>
      </c>
      <c r="P2251" s="14">
        <v>29.583767109111292</v>
      </c>
      <c r="Q2251" s="45">
        <v>1</v>
      </c>
      <c r="R2251" s="7">
        <v>3.7303288652694162</v>
      </c>
      <c r="S2251" s="7"/>
      <c r="T2251" s="7"/>
      <c r="U2251" s="35">
        <v>3644.334912986084</v>
      </c>
    </row>
    <row r="2252" spans="1:21">
      <c r="A2252">
        <v>87</v>
      </c>
      <c r="B2252" t="s">
        <v>104</v>
      </c>
      <c r="C2252" t="s">
        <v>290</v>
      </c>
      <c r="D2252">
        <v>5</v>
      </c>
      <c r="E2252" s="6">
        <v>3153.5079999999998</v>
      </c>
      <c r="F2252">
        <v>2007</v>
      </c>
      <c r="G2252" s="6">
        <v>62.228000000000002</v>
      </c>
      <c r="H2252" s="6">
        <v>4.149043083190918</v>
      </c>
      <c r="I2252" s="7">
        <v>1.8477528095245399</v>
      </c>
      <c r="J2252" s="8">
        <v>8.0335095581879781</v>
      </c>
      <c r="K2252" s="9">
        <v>43.256284864799191</v>
      </c>
      <c r="L2252" s="8">
        <v>20.741677127987884</v>
      </c>
      <c r="M2252" s="8">
        <v>15.921221215218196</v>
      </c>
      <c r="N2252" s="10">
        <v>1.3027692315563135</v>
      </c>
      <c r="O2252" s="10" t="s">
        <v>3284</v>
      </c>
      <c r="P2252" s="14">
        <v>29.136915885603557</v>
      </c>
      <c r="Q2252" s="45">
        <v>1</v>
      </c>
      <c r="R2252" s="7">
        <v>3.7303288652694162</v>
      </c>
      <c r="S2252" s="7"/>
      <c r="T2252" s="7"/>
      <c r="U2252" s="35">
        <v>5055.9878171913942</v>
      </c>
    </row>
    <row r="2253" spans="1:21">
      <c r="A2253">
        <v>88</v>
      </c>
      <c r="B2253" t="s">
        <v>100</v>
      </c>
      <c r="C2253" t="s">
        <v>286</v>
      </c>
      <c r="D2253">
        <v>5</v>
      </c>
      <c r="E2253" s="6">
        <v>13495.463</v>
      </c>
      <c r="F2253">
        <v>2007</v>
      </c>
      <c r="G2253" s="6">
        <v>53.945999999999998</v>
      </c>
      <c r="H2253" s="6">
        <v>4.8910365104675293</v>
      </c>
      <c r="I2253" s="7">
        <v>0.60962814092636097</v>
      </c>
      <c r="J2253" s="8">
        <v>8.7755029854645894</v>
      </c>
      <c r="K2253" s="9">
        <v>40.962770775017972</v>
      </c>
      <c r="L2253" s="8">
        <v>18.448163038206665</v>
      </c>
      <c r="M2253" s="8">
        <v>14.683096546620018</v>
      </c>
      <c r="N2253" s="10">
        <v>1.2564218303429564</v>
      </c>
      <c r="O2253" s="10" t="s">
        <v>3285</v>
      </c>
      <c r="P2253" s="14">
        <v>28.100339109026891</v>
      </c>
      <c r="Q2253" s="45">
        <v>1</v>
      </c>
      <c r="R2253" s="7">
        <v>3.7303288652694162</v>
      </c>
      <c r="S2253" s="7"/>
      <c r="T2253" s="7"/>
      <c r="U2253" s="35">
        <v>1185.5836638006097</v>
      </c>
    </row>
    <row r="2254" spans="1:21">
      <c r="A2254">
        <v>89</v>
      </c>
      <c r="B2254" t="s">
        <v>92</v>
      </c>
      <c r="C2254" t="s">
        <v>278</v>
      </c>
      <c r="D2254">
        <v>7</v>
      </c>
      <c r="E2254" s="6">
        <v>2176.0529999999999</v>
      </c>
      <c r="F2254">
        <v>2007</v>
      </c>
      <c r="G2254" s="6">
        <v>71.057000000000002</v>
      </c>
      <c r="H2254" s="6">
        <v>4.6669716835021973</v>
      </c>
      <c r="I2254" s="7">
        <v>9.8924255371093803</v>
      </c>
      <c r="J2254" s="8">
        <v>8.5514381584992574</v>
      </c>
      <c r="K2254" s="9">
        <v>52.578002898574873</v>
      </c>
      <c r="L2254" s="8">
        <v>30.063395161763566</v>
      </c>
      <c r="M2254" s="8">
        <v>23.965893942803035</v>
      </c>
      <c r="N2254" s="10">
        <v>1.2544241092576316</v>
      </c>
      <c r="O2254" s="10" t="s">
        <v>3286</v>
      </c>
      <c r="P2254" s="14">
        <v>28.055659337801046</v>
      </c>
      <c r="Q2254" s="45">
        <v>3</v>
      </c>
      <c r="R2254" s="7">
        <v>3.7303288652694162</v>
      </c>
      <c r="S2254" s="7"/>
      <c r="T2254" s="7"/>
      <c r="U2254" s="35">
        <v>25466.782920641701</v>
      </c>
    </row>
    <row r="2255" spans="1:21">
      <c r="A2255">
        <v>90</v>
      </c>
      <c r="B2255" t="s">
        <v>108</v>
      </c>
      <c r="C2255" t="s">
        <v>294</v>
      </c>
      <c r="D2255">
        <v>8</v>
      </c>
      <c r="E2255" s="6">
        <v>2605.643</v>
      </c>
      <c r="F2255">
        <v>2007</v>
      </c>
      <c r="G2255" s="6">
        <v>65.97</v>
      </c>
      <c r="H2255" s="6">
        <v>4.6090593338012695</v>
      </c>
      <c r="I2255" s="7">
        <v>7.5380954742431596</v>
      </c>
      <c r="J2255" s="8">
        <v>8.4935258087983296</v>
      </c>
      <c r="K2255" s="9">
        <v>48.483342583191892</v>
      </c>
      <c r="L2255" s="8">
        <v>25.968734846380585</v>
      </c>
      <c r="M2255" s="8">
        <v>21.611563879936817</v>
      </c>
      <c r="N2255" s="10">
        <v>1.2016129416015453</v>
      </c>
      <c r="O2255" s="10" t="s">
        <v>3287</v>
      </c>
      <c r="P2255" s="14">
        <v>26.874518033152892</v>
      </c>
      <c r="Q2255" s="45">
        <v>3</v>
      </c>
      <c r="R2255" s="7">
        <v>3.7303288652694162</v>
      </c>
      <c r="S2255" s="7"/>
      <c r="T2255" s="7"/>
      <c r="U2255" s="35">
        <v>6818.9935945951102</v>
      </c>
    </row>
    <row r="2256" spans="1:21">
      <c r="A2256">
        <v>91</v>
      </c>
      <c r="B2256" t="s">
        <v>132</v>
      </c>
      <c r="C2256" t="s">
        <v>318</v>
      </c>
      <c r="D2256">
        <v>7</v>
      </c>
      <c r="E2256" s="6">
        <v>143117.693</v>
      </c>
      <c r="F2256">
        <v>2007</v>
      </c>
      <c r="G2256" s="6">
        <v>68.153000000000006</v>
      </c>
      <c r="H2256" s="6">
        <v>5.222867488861084</v>
      </c>
      <c r="I2256" s="7">
        <v>11.904782295227101</v>
      </c>
      <c r="J2256" s="8">
        <v>9.1073339638581441</v>
      </c>
      <c r="K2256" s="9">
        <v>53.707421064880208</v>
      </c>
      <c r="L2256" s="8">
        <v>31.192813328068901</v>
      </c>
      <c r="M2256" s="8">
        <v>25.978250700920757</v>
      </c>
      <c r="N2256" s="10">
        <v>1.200728012335462</v>
      </c>
      <c r="O2256" s="10" t="s">
        <v>3288</v>
      </c>
      <c r="P2256" s="14">
        <v>26.854726262694992</v>
      </c>
      <c r="Q2256" s="45">
        <v>3</v>
      </c>
      <c r="R2256" s="7">
        <v>3.7303288652694162</v>
      </c>
      <c r="S2256" s="7"/>
      <c r="T2256" s="7"/>
      <c r="U2256" s="35">
        <v>23647.265625</v>
      </c>
    </row>
    <row r="2257" spans="1:21">
      <c r="A2257">
        <v>92</v>
      </c>
      <c r="B2257" t="s">
        <v>60</v>
      </c>
      <c r="C2257" t="s">
        <v>246</v>
      </c>
      <c r="D2257">
        <v>7</v>
      </c>
      <c r="E2257" s="6">
        <v>1340.5740000000001</v>
      </c>
      <c r="F2257">
        <v>2007</v>
      </c>
      <c r="G2257" s="6">
        <v>73.605000000000004</v>
      </c>
      <c r="H2257" s="6">
        <v>5.3320441246032715</v>
      </c>
      <c r="I2257" s="7">
        <v>16.125776290893601</v>
      </c>
      <c r="J2257" s="8">
        <v>9.2165105996003316</v>
      </c>
      <c r="K2257" s="9">
        <v>58.699162209894091</v>
      </c>
      <c r="L2257" s="8">
        <v>36.184554473082784</v>
      </c>
      <c r="M2257" s="8">
        <v>30.199244696587257</v>
      </c>
      <c r="N2257" s="10">
        <v>1.1981940222886407</v>
      </c>
      <c r="O2257" s="10" t="s">
        <v>3289</v>
      </c>
      <c r="P2257" s="14">
        <v>26.798052637726904</v>
      </c>
      <c r="Q2257" s="45">
        <v>3</v>
      </c>
      <c r="R2257" s="7">
        <v>3.7303288652694162</v>
      </c>
      <c r="S2257" s="7"/>
      <c r="T2257" s="7"/>
      <c r="U2257" s="35">
        <v>31140.579835089859</v>
      </c>
    </row>
    <row r="2258" spans="1:21">
      <c r="A2258">
        <v>93</v>
      </c>
      <c r="B2258" t="s">
        <v>72</v>
      </c>
      <c r="C2258" t="s">
        <v>258</v>
      </c>
      <c r="D2258">
        <v>1</v>
      </c>
      <c r="E2258" s="6">
        <v>9420.8259999999991</v>
      </c>
      <c r="F2258">
        <v>2007</v>
      </c>
      <c r="G2258" s="6">
        <v>61.103000000000002</v>
      </c>
      <c r="H2258" s="6">
        <v>3.8002426624298096</v>
      </c>
      <c r="I2258" s="7">
        <v>1.1052955389022801</v>
      </c>
      <c r="J2258" s="8">
        <v>7.6847091374268697</v>
      </c>
      <c r="K2258" s="9">
        <v>40.630112670806788</v>
      </c>
      <c r="L2258" s="8">
        <v>18.115504933995481</v>
      </c>
      <c r="M2258" s="8">
        <v>15.178763944595936</v>
      </c>
      <c r="N2258" s="10">
        <v>1.1934769524131843</v>
      </c>
      <c r="O2258" s="10" t="s">
        <v>3290</v>
      </c>
      <c r="P2258" s="14">
        <v>26.692553624656494</v>
      </c>
      <c r="Q2258" s="45">
        <v>1</v>
      </c>
      <c r="R2258" s="7">
        <v>3.7303288652694162</v>
      </c>
      <c r="S2258" s="7"/>
      <c r="T2258" s="7"/>
      <c r="U2258" s="35">
        <v>2998.6112550731677</v>
      </c>
    </row>
    <row r="2259" spans="1:21">
      <c r="A2259">
        <v>94</v>
      </c>
      <c r="B2259" t="s">
        <v>138</v>
      </c>
      <c r="C2259" t="s">
        <v>324</v>
      </c>
      <c r="D2259">
        <v>8</v>
      </c>
      <c r="E2259" s="6">
        <v>4663.2560000000003</v>
      </c>
      <c r="F2259">
        <v>2007</v>
      </c>
      <c r="G2259" s="6">
        <v>80.957999999999998</v>
      </c>
      <c r="H2259" s="6">
        <v>6.8337545394897461</v>
      </c>
      <c r="I2259" s="7">
        <v>30.370773315429702</v>
      </c>
      <c r="J2259" s="8">
        <v>10.718221014486806</v>
      </c>
      <c r="K2259" s="9">
        <v>75.082813434385514</v>
      </c>
      <c r="L2259" s="8">
        <v>52.568205697574207</v>
      </c>
      <c r="M2259" s="8">
        <v>44.444241721123362</v>
      </c>
      <c r="N2259" s="10">
        <v>1.1827900232256567</v>
      </c>
      <c r="O2259" s="10" t="s">
        <v>3291</v>
      </c>
      <c r="P2259" s="14">
        <v>26.453536499236357</v>
      </c>
      <c r="Q2259" s="45">
        <v>3</v>
      </c>
      <c r="R2259" s="7">
        <v>3.7303288652694162</v>
      </c>
      <c r="S2259" s="7"/>
      <c r="T2259" s="7"/>
      <c r="U2259" s="35">
        <v>74064.653083329409</v>
      </c>
    </row>
    <row r="2260" spans="1:21">
      <c r="A2260">
        <v>95</v>
      </c>
      <c r="B2260" t="s">
        <v>36</v>
      </c>
      <c r="C2260" t="s">
        <v>222</v>
      </c>
      <c r="D2260">
        <v>7</v>
      </c>
      <c r="E2260" s="6">
        <v>7719.0349999999999</v>
      </c>
      <c r="F2260">
        <v>2007</v>
      </c>
      <c r="G2260" s="6">
        <v>73.037000000000006</v>
      </c>
      <c r="H2260" s="6">
        <v>3.8437979221343994</v>
      </c>
      <c r="I2260" s="7">
        <v>8.2177171707153303</v>
      </c>
      <c r="J2260" s="8">
        <v>7.7282643971314595</v>
      </c>
      <c r="K2260" s="9">
        <v>48.840821110726949</v>
      </c>
      <c r="L2260" s="8">
        <v>26.326213373915643</v>
      </c>
      <c r="M2260" s="8">
        <v>22.291185576408985</v>
      </c>
      <c r="N2260" s="10">
        <v>1.1810144993713108</v>
      </c>
      <c r="O2260" s="10" t="s">
        <v>3292</v>
      </c>
      <c r="P2260" s="14">
        <v>26.413826251293855</v>
      </c>
      <c r="Q2260" s="45">
        <v>3</v>
      </c>
      <c r="R2260" s="7">
        <v>3.7303288652694162</v>
      </c>
      <c r="S2260" s="7"/>
      <c r="T2260" s="7"/>
      <c r="U2260" s="35">
        <v>17078.388543526115</v>
      </c>
    </row>
    <row r="2261" spans="1:21">
      <c r="A2261">
        <v>96</v>
      </c>
      <c r="B2261" t="s">
        <v>150</v>
      </c>
      <c r="C2261" t="s">
        <v>336</v>
      </c>
      <c r="D2261">
        <v>5</v>
      </c>
      <c r="E2261" s="6">
        <v>41716.497000000003</v>
      </c>
      <c r="F2261">
        <v>2007</v>
      </c>
      <c r="G2261" s="6">
        <v>57.52</v>
      </c>
      <c r="H2261" s="6">
        <v>4.3179497718811035</v>
      </c>
      <c r="I2261" s="7">
        <v>1.56716668605804</v>
      </c>
      <c r="J2261" s="8">
        <v>8.2024162468781636</v>
      </c>
      <c r="K2261" s="9">
        <v>40.82429943970341</v>
      </c>
      <c r="L2261" s="8">
        <v>18.309691702892103</v>
      </c>
      <c r="M2261" s="8">
        <v>15.640635091751697</v>
      </c>
      <c r="N2261" s="10">
        <v>1.1706488640316126</v>
      </c>
      <c r="O2261" s="10" t="s">
        <v>3293</v>
      </c>
      <c r="P2261" s="14">
        <v>26.181994981658463</v>
      </c>
      <c r="Q2261" s="45">
        <v>1</v>
      </c>
      <c r="R2261" s="7">
        <v>3.7303288652694162</v>
      </c>
      <c r="S2261" s="7"/>
      <c r="T2261" s="7"/>
      <c r="U2261" s="35">
        <v>1801.81262207031</v>
      </c>
    </row>
    <row r="2262" spans="1:21">
      <c r="A2262">
        <v>97</v>
      </c>
      <c r="B2262" t="s">
        <v>153</v>
      </c>
      <c r="C2262" t="s">
        <v>339</v>
      </c>
      <c r="D2262">
        <v>1</v>
      </c>
      <c r="E2262" s="6">
        <v>1384.8610000000001</v>
      </c>
      <c r="F2262">
        <v>2007</v>
      </c>
      <c r="G2262" s="6">
        <v>71.652000000000001</v>
      </c>
      <c r="H2262" s="6">
        <v>6.2643163204193115</v>
      </c>
      <c r="I2262" s="7">
        <v>20.566055297851602</v>
      </c>
      <c r="J2262" s="8">
        <v>10.148782795416372</v>
      </c>
      <c r="K2262" s="9">
        <v>62.921683505174336</v>
      </c>
      <c r="L2262" s="8">
        <v>40.407075768363029</v>
      </c>
      <c r="M2262" s="8">
        <v>34.639523703545258</v>
      </c>
      <c r="N2262" s="10">
        <v>1.1665020603105891</v>
      </c>
      <c r="O2262" s="10" t="s">
        <v>3294</v>
      </c>
      <c r="P2262" s="14">
        <v>26.089250182129209</v>
      </c>
      <c r="Q2262" s="45">
        <v>3</v>
      </c>
      <c r="R2262" s="7">
        <v>3.7303288652694162</v>
      </c>
      <c r="S2262" s="7"/>
      <c r="T2262" s="7"/>
      <c r="U2262" s="35">
        <v>27249.29880757715</v>
      </c>
    </row>
    <row r="2263" spans="1:21">
      <c r="A2263">
        <v>98</v>
      </c>
      <c r="B2263" t="s">
        <v>157</v>
      </c>
      <c r="C2263" t="s">
        <v>343</v>
      </c>
      <c r="D2263">
        <v>5</v>
      </c>
      <c r="E2263" s="6">
        <v>29629.804</v>
      </c>
      <c r="F2263">
        <v>2007</v>
      </c>
      <c r="G2263" s="6">
        <v>55.235999999999997</v>
      </c>
      <c r="H2263" s="6">
        <v>4.455838680267334</v>
      </c>
      <c r="I2263" s="7">
        <v>1.0683522224426301</v>
      </c>
      <c r="J2263" s="8">
        <v>8.3403051552643941</v>
      </c>
      <c r="K2263" s="9">
        <v>39.862287830237634</v>
      </c>
      <c r="L2263" s="8">
        <v>17.347680093426327</v>
      </c>
      <c r="M2263" s="8">
        <v>15.141820628136287</v>
      </c>
      <c r="N2263" s="10">
        <v>1.1456799363473602</v>
      </c>
      <c r="O2263" s="10" t="s">
        <v>3295</v>
      </c>
      <c r="P2263" s="14">
        <v>25.623555675549987</v>
      </c>
      <c r="Q2263" s="45">
        <v>1</v>
      </c>
      <c r="R2263" s="7">
        <v>3.7303288652694162</v>
      </c>
      <c r="S2263" s="7"/>
      <c r="T2263" s="7"/>
      <c r="U2263" s="35">
        <v>1671.8217498465476</v>
      </c>
    </row>
    <row r="2264" spans="1:21">
      <c r="A2264">
        <v>99</v>
      </c>
      <c r="B2264" t="s">
        <v>74</v>
      </c>
      <c r="C2264" t="s">
        <v>260</v>
      </c>
      <c r="D2264">
        <v>8</v>
      </c>
      <c r="E2264" s="6">
        <v>7001.4560000000001</v>
      </c>
      <c r="F2264">
        <v>2007</v>
      </c>
      <c r="G2264" s="6">
        <v>82.230999999999995</v>
      </c>
      <c r="H2264" s="6">
        <v>5.3242244720458984</v>
      </c>
      <c r="I2264" s="7">
        <v>24.250368118286101</v>
      </c>
      <c r="J2264" s="8">
        <v>9.2086909470429585</v>
      </c>
      <c r="K2264" s="9">
        <v>65.522661264594504</v>
      </c>
      <c r="L2264" s="8">
        <v>43.008053527783197</v>
      </c>
      <c r="M2264" s="8">
        <v>38.323836523979757</v>
      </c>
      <c r="N2264" s="10">
        <v>1.1222272462432736</v>
      </c>
      <c r="O2264" s="10" t="s">
        <v>3296</v>
      </c>
      <c r="P2264" s="14">
        <v>25.099027583926603</v>
      </c>
      <c r="Q2264" s="45">
        <v>3</v>
      </c>
      <c r="R2264" s="7">
        <v>3.7303288652694162</v>
      </c>
      <c r="S2264" s="7"/>
      <c r="T2264" s="7"/>
      <c r="U2264" s="35">
        <v>49042.811891597972</v>
      </c>
    </row>
    <row r="2265" spans="1:21">
      <c r="A2265">
        <v>100</v>
      </c>
      <c r="B2265" t="s">
        <v>118</v>
      </c>
      <c r="C2265" t="s">
        <v>304</v>
      </c>
      <c r="D2265">
        <v>5</v>
      </c>
      <c r="E2265" s="6">
        <v>14897.873</v>
      </c>
      <c r="F2265">
        <v>2007</v>
      </c>
      <c r="G2265" s="6">
        <v>55.552999999999997</v>
      </c>
      <c r="H2265" s="6">
        <v>4.277402400970459</v>
      </c>
      <c r="I2265" s="7">
        <v>1.04784548282623</v>
      </c>
      <c r="J2265" s="8">
        <v>8.1618688759675191</v>
      </c>
      <c r="K2265" s="9">
        <v>39.233331614811306</v>
      </c>
      <c r="L2265" s="8">
        <v>16.718723877999999</v>
      </c>
      <c r="M2265" s="8">
        <v>15.121313888519886</v>
      </c>
      <c r="N2265" s="10">
        <v>1.1056396290201256</v>
      </c>
      <c r="O2265" s="10" t="s">
        <v>3297</v>
      </c>
      <c r="P2265" s="14">
        <v>24.728039387347781</v>
      </c>
      <c r="Q2265" s="45">
        <v>1</v>
      </c>
      <c r="R2265" s="7">
        <v>3.7303288652694162</v>
      </c>
      <c r="S2265" s="7"/>
      <c r="T2265" s="7"/>
      <c r="U2265" s="35">
        <v>960.09255654116703</v>
      </c>
    </row>
    <row r="2266" spans="1:21">
      <c r="A2266">
        <v>101</v>
      </c>
      <c r="B2266" t="s">
        <v>111</v>
      </c>
      <c r="C2266" t="s">
        <v>297</v>
      </c>
      <c r="D2266">
        <v>5</v>
      </c>
      <c r="E2266" s="6">
        <v>21280.512999999999</v>
      </c>
      <c r="F2266">
        <v>2007</v>
      </c>
      <c r="G2266" s="6">
        <v>52.566000000000003</v>
      </c>
      <c r="H2266" s="6">
        <v>4.8326349258422852</v>
      </c>
      <c r="I2266" s="7">
        <v>1.4906485080719001</v>
      </c>
      <c r="J2266" s="8">
        <v>8.7171014008393453</v>
      </c>
      <c r="K2266" s="9">
        <v>39.649260115260972</v>
      </c>
      <c r="L2266" s="8">
        <v>17.134652378449665</v>
      </c>
      <c r="M2266" s="8">
        <v>15.564116913765556</v>
      </c>
      <c r="N2266" s="10">
        <v>1.1009074574154003</v>
      </c>
      <c r="O2266" s="10" t="s">
        <v>3298</v>
      </c>
      <c r="P2266" s="14">
        <v>24.622202618514663</v>
      </c>
      <c r="Q2266" s="45">
        <v>1</v>
      </c>
      <c r="R2266" s="7">
        <v>3.7303288652694162</v>
      </c>
      <c r="S2266" s="7"/>
      <c r="T2266" s="7"/>
      <c r="U2266" s="35">
        <v>934.73634883861814</v>
      </c>
    </row>
    <row r="2267" spans="1:21">
      <c r="A2267">
        <v>102</v>
      </c>
      <c r="B2267" t="s">
        <v>87</v>
      </c>
      <c r="C2267" t="s">
        <v>273</v>
      </c>
      <c r="D2267">
        <v>7</v>
      </c>
      <c r="E2267" s="6">
        <v>16006.136</v>
      </c>
      <c r="F2267">
        <v>2007</v>
      </c>
      <c r="G2267" s="6">
        <v>65.927999999999997</v>
      </c>
      <c r="H2267" s="6">
        <v>5.7185535430908203</v>
      </c>
      <c r="I2267" s="7">
        <v>15.2682838439941</v>
      </c>
      <c r="J2267" s="8">
        <v>9.6030200180878804</v>
      </c>
      <c r="K2267" s="9">
        <v>54.781736440836497</v>
      </c>
      <c r="L2267" s="8">
        <v>32.26712870402519</v>
      </c>
      <c r="M2267" s="8">
        <v>29.341752249687758</v>
      </c>
      <c r="N2267" s="10">
        <v>1.0997001279761185</v>
      </c>
      <c r="O2267" s="10" t="s">
        <v>3299</v>
      </c>
      <c r="P2267" s="14">
        <v>24.5952002488958</v>
      </c>
      <c r="Q2267" s="45">
        <v>3</v>
      </c>
      <c r="R2267" s="7">
        <v>3.7303288652694162</v>
      </c>
      <c r="S2267" s="7"/>
      <c r="T2267" s="7"/>
      <c r="U2267" s="35">
        <v>19500.478941561592</v>
      </c>
    </row>
    <row r="2268" spans="1:21">
      <c r="A2268">
        <v>103</v>
      </c>
      <c r="B2268" t="s">
        <v>95</v>
      </c>
      <c r="C2268" t="s">
        <v>281</v>
      </c>
      <c r="D2268">
        <v>5</v>
      </c>
      <c r="E2268" s="6">
        <v>3632.74</v>
      </c>
      <c r="F2268">
        <v>2007</v>
      </c>
      <c r="G2268" s="6">
        <v>58.284999999999997</v>
      </c>
      <c r="H2268" s="6">
        <v>3.7014012336730957</v>
      </c>
      <c r="I2268" s="7">
        <v>0.56954282522201505</v>
      </c>
      <c r="J2268" s="8">
        <v>7.5858677086701558</v>
      </c>
      <c r="K2268" s="9">
        <v>38.257811617111557</v>
      </c>
      <c r="L2268" s="8">
        <v>15.74320388030025</v>
      </c>
      <c r="M2268" s="8">
        <v>14.643011230915672</v>
      </c>
      <c r="N2268" s="10">
        <v>1.0751343171178993</v>
      </c>
      <c r="O2268" s="10" t="s">
        <v>3300</v>
      </c>
      <c r="P2268" s="14">
        <v>24.045776799753927</v>
      </c>
      <c r="Q2268" s="45">
        <v>1</v>
      </c>
      <c r="R2268" s="7">
        <v>3.7303288652694162</v>
      </c>
      <c r="S2268" s="7"/>
      <c r="T2268" s="7"/>
      <c r="U2268" s="35">
        <v>1311.4452677591491</v>
      </c>
    </row>
    <row r="2269" spans="1:21">
      <c r="A2269">
        <v>104</v>
      </c>
      <c r="B2269" t="s">
        <v>40</v>
      </c>
      <c r="C2269" t="s">
        <v>226</v>
      </c>
      <c r="D2269">
        <v>5</v>
      </c>
      <c r="E2269" s="6">
        <v>18251.866000000002</v>
      </c>
      <c r="F2269">
        <v>2007</v>
      </c>
      <c r="G2269" s="6">
        <v>55.164999999999999</v>
      </c>
      <c r="H2269" s="6">
        <v>4.3499393463134766</v>
      </c>
      <c r="I2269" s="7">
        <v>1.6270240545272801</v>
      </c>
      <c r="J2269" s="8">
        <v>8.2344058213105367</v>
      </c>
      <c r="K2269" s="9">
        <v>39.305556375794744</v>
      </c>
      <c r="L2269" s="8">
        <v>16.790948638983437</v>
      </c>
      <c r="M2269" s="8">
        <v>15.700492460220936</v>
      </c>
      <c r="N2269" s="10">
        <v>1.069453629019937</v>
      </c>
      <c r="O2269" s="10" t="s">
        <v>3301</v>
      </c>
      <c r="P2269" s="14">
        <v>23.918726108600477</v>
      </c>
      <c r="Q2269" s="45">
        <v>1</v>
      </c>
      <c r="R2269" s="7">
        <v>3.7303288652694162</v>
      </c>
      <c r="S2269" s="7"/>
      <c r="T2269" s="7"/>
      <c r="U2269" s="35">
        <v>3309.2822952258316</v>
      </c>
    </row>
    <row r="2270" spans="1:21">
      <c r="A2270">
        <v>105</v>
      </c>
      <c r="B2270" t="s">
        <v>119</v>
      </c>
      <c r="C2270" t="s">
        <v>305</v>
      </c>
      <c r="D2270">
        <v>5</v>
      </c>
      <c r="E2270" s="6">
        <v>148294.02799999999</v>
      </c>
      <c r="F2270">
        <v>2007</v>
      </c>
      <c r="G2270" s="6">
        <v>50.033000000000001</v>
      </c>
      <c r="H2270" s="6">
        <v>4.8904194831848145</v>
      </c>
      <c r="I2270" s="7">
        <v>1.66328692436218</v>
      </c>
      <c r="J2270" s="8">
        <v>8.7748859581818746</v>
      </c>
      <c r="K2270" s="9">
        <v>37.988844501210828</v>
      </c>
      <c r="L2270" s="8">
        <v>15.474236764399521</v>
      </c>
      <c r="M2270" s="8">
        <v>15.736755330055836</v>
      </c>
      <c r="N2270" s="10">
        <v>0.98331812624963888</v>
      </c>
      <c r="O2270" s="10" t="s">
        <v>3302</v>
      </c>
      <c r="P2270" s="14">
        <v>21.992273719189818</v>
      </c>
      <c r="Q2270" s="45">
        <v>1</v>
      </c>
      <c r="R2270" s="7">
        <v>3.7303288652694162</v>
      </c>
      <c r="S2270" s="7"/>
      <c r="T2270" s="7"/>
      <c r="U2270" s="35">
        <v>4231.7641568008985</v>
      </c>
    </row>
    <row r="2271" spans="1:21">
      <c r="A2271">
        <v>106</v>
      </c>
      <c r="B2271" t="s">
        <v>141</v>
      </c>
      <c r="C2271" t="s">
        <v>327</v>
      </c>
      <c r="D2271">
        <v>5</v>
      </c>
      <c r="E2271" s="6">
        <v>49996.093999999997</v>
      </c>
      <c r="F2271">
        <v>2007</v>
      </c>
      <c r="G2271" s="6">
        <v>54.991999999999997</v>
      </c>
      <c r="H2271" s="6">
        <v>5.2044544219970703</v>
      </c>
      <c r="I2271" s="7">
        <v>7.8914895057678196</v>
      </c>
      <c r="J2271" s="8">
        <v>9.0889208969941304</v>
      </c>
      <c r="K2271" s="9">
        <v>43.248385281321788</v>
      </c>
      <c r="L2271" s="8">
        <v>20.733777544510481</v>
      </c>
      <c r="M2271" s="8">
        <v>21.964957911461475</v>
      </c>
      <c r="N2271" s="10">
        <v>0.94394797513777362</v>
      </c>
      <c r="O2271" s="10" t="s">
        <v>3303</v>
      </c>
      <c r="P2271" s="14">
        <v>21.111745722700721</v>
      </c>
      <c r="Q2271" s="45">
        <v>3</v>
      </c>
      <c r="R2271" s="7">
        <v>3.7303288652694162</v>
      </c>
      <c r="S2271" s="7"/>
      <c r="T2271" s="7"/>
      <c r="U2271" s="35">
        <v>13325.982825217045</v>
      </c>
    </row>
    <row r="2272" spans="1:21">
      <c r="A2272">
        <v>107</v>
      </c>
      <c r="B2272" t="s">
        <v>37</v>
      </c>
      <c r="C2272" t="s">
        <v>223</v>
      </c>
      <c r="D2272">
        <v>5</v>
      </c>
      <c r="E2272" s="6">
        <v>14757.074000000001</v>
      </c>
      <c r="F2272">
        <v>2007</v>
      </c>
      <c r="G2272" s="6">
        <v>54.375</v>
      </c>
      <c r="H2272" s="6">
        <v>4.0171303749084473</v>
      </c>
      <c r="I2272" s="7">
        <v>1.6738706827163701</v>
      </c>
      <c r="J2272" s="8">
        <v>7.9015968499055074</v>
      </c>
      <c r="K2272" s="9">
        <v>37.176816381639675</v>
      </c>
      <c r="L2272" s="8">
        <v>14.662208644828368</v>
      </c>
      <c r="M2272" s="8">
        <v>15.747339088410026</v>
      </c>
      <c r="N2272" s="10">
        <v>0.93109118705773541</v>
      </c>
      <c r="O2272" s="10" t="s">
        <v>3304</v>
      </c>
      <c r="P2272" s="14">
        <v>20.824198900306406</v>
      </c>
      <c r="Q2272" s="45">
        <v>1</v>
      </c>
      <c r="R2272" s="7">
        <v>3.7303288652694162</v>
      </c>
      <c r="S2272" s="7"/>
      <c r="T2272" s="7"/>
      <c r="U2272" s="35">
        <v>1536.3858137954969</v>
      </c>
    </row>
    <row r="2273" spans="1:21">
      <c r="A2273">
        <v>108</v>
      </c>
      <c r="B2273" t="s">
        <v>30</v>
      </c>
      <c r="C2273" t="s">
        <v>216</v>
      </c>
      <c r="D2273">
        <v>5</v>
      </c>
      <c r="E2273" s="6">
        <v>8647.7610000000004</v>
      </c>
      <c r="F2273">
        <v>2007</v>
      </c>
      <c r="G2273" s="6">
        <v>57.674999999999997</v>
      </c>
      <c r="H2273" s="6">
        <v>3.4984705448150635</v>
      </c>
      <c r="I2273" s="7">
        <v>1.6423865556716899</v>
      </c>
      <c r="J2273" s="8">
        <v>7.3829370198121236</v>
      </c>
      <c r="K2273" s="9">
        <v>36.844683117614892</v>
      </c>
      <c r="L2273" s="8">
        <v>14.330075380803585</v>
      </c>
      <c r="M2273" s="8">
        <v>15.715854961365347</v>
      </c>
      <c r="N2273" s="10">
        <v>0.9118228321673586</v>
      </c>
      <c r="O2273" s="10" t="s">
        <v>3305</v>
      </c>
      <c r="P2273" s="14">
        <v>20.393255013932773</v>
      </c>
      <c r="Q2273" s="45">
        <v>1</v>
      </c>
      <c r="R2273" s="7">
        <v>3.7303288652694162</v>
      </c>
      <c r="S2273" s="7"/>
      <c r="T2273" s="7"/>
      <c r="U2273" s="35">
        <v>2625.2127554105919</v>
      </c>
    </row>
    <row r="2274" spans="1:21">
      <c r="A2274">
        <v>109</v>
      </c>
      <c r="B2274" t="s">
        <v>102</v>
      </c>
      <c r="C2274" t="s">
        <v>288</v>
      </c>
      <c r="D2274">
        <v>5</v>
      </c>
      <c r="E2274" s="6">
        <v>14080.912</v>
      </c>
      <c r="F2274">
        <v>2007</v>
      </c>
      <c r="G2274" s="6">
        <v>54.941000000000003</v>
      </c>
      <c r="H2274" s="6">
        <v>4.0643699169158936</v>
      </c>
      <c r="I2274" s="7">
        <v>2.9028444290161102</v>
      </c>
      <c r="J2274" s="8">
        <v>7.9488363919129537</v>
      </c>
      <c r="K2274" s="9">
        <v>37.788371553200093</v>
      </c>
      <c r="L2274" s="8">
        <v>15.273763816388787</v>
      </c>
      <c r="M2274" s="8">
        <v>16.976312834709766</v>
      </c>
      <c r="N2274" s="10">
        <v>0.8997103178471153</v>
      </c>
      <c r="O2274" s="10" t="s">
        <v>3306</v>
      </c>
      <c r="P2274" s="14">
        <v>20.122354149555978</v>
      </c>
      <c r="Q2274" s="45">
        <v>1</v>
      </c>
      <c r="R2274" s="7">
        <v>3.7303288652694162</v>
      </c>
      <c r="S2274" s="7"/>
      <c r="T2274" s="7"/>
      <c r="U2274" s="35">
        <v>1925.0634382319765</v>
      </c>
    </row>
    <row r="2275" spans="1:21">
      <c r="A2275">
        <v>110</v>
      </c>
      <c r="B2275" t="s">
        <v>34</v>
      </c>
      <c r="C2275" t="s">
        <v>220</v>
      </c>
      <c r="D2275">
        <v>5</v>
      </c>
      <c r="E2275" s="6">
        <v>1966.9770000000001</v>
      </c>
      <c r="F2275">
        <v>2007</v>
      </c>
      <c r="G2275" s="6">
        <v>55.731999999999999</v>
      </c>
      <c r="H2275" s="6">
        <v>5.095257043838501</v>
      </c>
      <c r="I2275" s="7">
        <v>9.5601949691772496</v>
      </c>
      <c r="J2275" s="8">
        <v>8.9797235188355611</v>
      </c>
      <c r="K2275" s="9">
        <v>43.303764519789688</v>
      </c>
      <c r="L2275" s="8">
        <v>20.789156782978381</v>
      </c>
      <c r="M2275" s="8">
        <v>23.633663374870906</v>
      </c>
      <c r="N2275" s="10">
        <v>0.87964174039488863</v>
      </c>
      <c r="O2275" s="10" t="s">
        <v>3307</v>
      </c>
      <c r="P2275" s="14">
        <v>19.67351298950593</v>
      </c>
      <c r="Q2275" s="45">
        <v>3</v>
      </c>
      <c r="R2275" s="7">
        <v>3.7303288652694162</v>
      </c>
      <c r="S2275" s="7"/>
      <c r="T2275" s="7"/>
      <c r="U2275" s="35">
        <v>13783.380072913218</v>
      </c>
    </row>
    <row r="2276" spans="1:21">
      <c r="A2276">
        <v>111</v>
      </c>
      <c r="B2276" t="s">
        <v>113</v>
      </c>
      <c r="C2276" t="s">
        <v>299</v>
      </c>
      <c r="D2276">
        <v>5</v>
      </c>
      <c r="E2276" s="6">
        <v>2011.492</v>
      </c>
      <c r="F2276">
        <v>2007</v>
      </c>
      <c r="G2276" s="6">
        <v>53.68</v>
      </c>
      <c r="H2276" s="6">
        <v>4.885587215423584</v>
      </c>
      <c r="I2276" s="7">
        <v>6.75191307067871</v>
      </c>
      <c r="J2276" s="8">
        <v>8.7700536904206441</v>
      </c>
      <c r="K2276" s="9">
        <v>40.735478126531213</v>
      </c>
      <c r="L2276" s="8">
        <v>18.220870389719906</v>
      </c>
      <c r="M2276" s="8">
        <v>20.825381476372367</v>
      </c>
      <c r="N2276" s="10">
        <v>0.87493573216858311</v>
      </c>
      <c r="O2276" s="10" t="s">
        <v>3308</v>
      </c>
      <c r="P2276" s="14">
        <v>19.568261374311565</v>
      </c>
      <c r="Q2276" s="45">
        <v>2</v>
      </c>
      <c r="R2276" s="7">
        <v>3.7303288652694162</v>
      </c>
      <c r="S2276" s="7"/>
      <c r="T2276" s="7"/>
      <c r="U2276" s="35">
        <v>8714.1034561956603</v>
      </c>
    </row>
    <row r="2277" spans="1:21">
      <c r="A2277">
        <v>112</v>
      </c>
      <c r="B2277" t="s">
        <v>168</v>
      </c>
      <c r="C2277" t="s">
        <v>354</v>
      </c>
      <c r="D2277">
        <v>5</v>
      </c>
      <c r="E2277" s="6">
        <v>12402.073</v>
      </c>
      <c r="F2277">
        <v>2007</v>
      </c>
      <c r="G2277" s="6">
        <v>52.738999999999997</v>
      </c>
      <c r="H2277" s="6">
        <v>3.9982931613922119</v>
      </c>
      <c r="I2277" s="7">
        <v>2.3794507980346702</v>
      </c>
      <c r="J2277" s="8">
        <v>7.882759636389272</v>
      </c>
      <c r="K2277" s="9">
        <v>35.972302240702753</v>
      </c>
      <c r="L2277" s="8">
        <v>13.457694503891446</v>
      </c>
      <c r="M2277" s="8">
        <v>16.452919203728328</v>
      </c>
      <c r="N2277" s="10">
        <v>0.81795177726526813</v>
      </c>
      <c r="O2277" s="10" t="s">
        <v>3309</v>
      </c>
      <c r="P2277" s="14">
        <v>18.293794138956731</v>
      </c>
      <c r="Q2277" s="45">
        <v>1</v>
      </c>
      <c r="R2277" s="7">
        <v>3.7303288652694162</v>
      </c>
      <c r="S2277" s="7"/>
      <c r="T2277" s="7"/>
      <c r="U2277" s="35">
        <v>2641.0315643131912</v>
      </c>
    </row>
    <row r="2278" spans="1:21">
      <c r="A2278">
        <v>113</v>
      </c>
      <c r="B2278" t="s">
        <v>152</v>
      </c>
      <c r="C2278" t="s">
        <v>338</v>
      </c>
      <c r="D2278">
        <v>5</v>
      </c>
      <c r="E2278" s="6">
        <v>6047.5370000000003</v>
      </c>
      <c r="F2278">
        <v>2007</v>
      </c>
      <c r="G2278" s="6">
        <v>56.511000000000003</v>
      </c>
      <c r="H2278" s="6">
        <v>3.0051422119140625</v>
      </c>
      <c r="I2278" s="7">
        <v>1.80449414253235</v>
      </c>
      <c r="J2278" s="8">
        <v>6.8896086869111226</v>
      </c>
      <c r="K2278" s="9">
        <v>33.688805077555521</v>
      </c>
      <c r="L2278" s="8">
        <v>11.174197340744215</v>
      </c>
      <c r="M2278" s="8">
        <v>15.877962548226007</v>
      </c>
      <c r="N2278" s="10">
        <v>0.70375511384441902</v>
      </c>
      <c r="O2278" s="10" t="s">
        <v>3310</v>
      </c>
      <c r="P2278" s="14">
        <v>15.739743509026704</v>
      </c>
      <c r="Q2278" s="45">
        <v>1</v>
      </c>
      <c r="R2278" s="7">
        <v>3.7303288652694162</v>
      </c>
      <c r="S2278" s="7"/>
      <c r="T2278" s="7"/>
      <c r="U2278" s="35">
        <v>1481.3400596600529</v>
      </c>
    </row>
    <row r="2279" spans="1:21">
      <c r="A2279">
        <v>114</v>
      </c>
      <c r="B2279" t="s">
        <v>43</v>
      </c>
      <c r="C2279" t="s">
        <v>229</v>
      </c>
      <c r="D2279">
        <v>5</v>
      </c>
      <c r="E2279" s="6">
        <v>10722.731</v>
      </c>
      <c r="F2279">
        <v>2007</v>
      </c>
      <c r="G2279" s="6">
        <v>48.750999999999998</v>
      </c>
      <c r="H2279" s="6">
        <v>4.141326904296875</v>
      </c>
      <c r="I2279" s="7">
        <v>2.0554518699646001</v>
      </c>
      <c r="J2279" s="8">
        <v>8.0257933792939351</v>
      </c>
      <c r="K2279" s="9">
        <v>33.855525731819213</v>
      </c>
      <c r="L2279" s="8">
        <v>11.340917995007906</v>
      </c>
      <c r="M2279" s="8">
        <v>16.128920275658256</v>
      </c>
      <c r="N2279" s="10">
        <v>0.70314179754013684</v>
      </c>
      <c r="O2279" s="10" t="s">
        <v>3311</v>
      </c>
      <c r="P2279" s="14">
        <v>15.726026462955703</v>
      </c>
      <c r="Q2279" s="45">
        <v>1</v>
      </c>
      <c r="R2279" s="7">
        <v>3.7303288652694162</v>
      </c>
      <c r="S2279" s="7"/>
      <c r="T2279" s="7"/>
      <c r="U2279" s="35">
        <v>1583.7002275858745</v>
      </c>
    </row>
    <row r="2280" spans="1:21">
      <c r="A2280">
        <v>115</v>
      </c>
      <c r="B2280" t="s">
        <v>137</v>
      </c>
      <c r="C2280" t="s">
        <v>323</v>
      </c>
      <c r="D2280">
        <v>5</v>
      </c>
      <c r="E2280" s="6">
        <v>5939.1629999999996</v>
      </c>
      <c r="F2280">
        <v>2007</v>
      </c>
      <c r="G2280" s="6">
        <v>50.365000000000002</v>
      </c>
      <c r="H2280" s="6">
        <v>3.5851273536682129</v>
      </c>
      <c r="I2280" s="7">
        <v>0.79097026586532604</v>
      </c>
      <c r="J2280" s="8">
        <v>7.469593828665273</v>
      </c>
      <c r="K2280" s="9">
        <v>32.552465262098735</v>
      </c>
      <c r="L2280" s="8">
        <v>10.037857525287428</v>
      </c>
      <c r="M2280" s="8">
        <v>14.864438671558982</v>
      </c>
      <c r="N2280" s="10">
        <v>0.67529341316422931</v>
      </c>
      <c r="O2280" s="10" t="s">
        <v>3312</v>
      </c>
      <c r="P2280" s="14">
        <v>15.103187042545505</v>
      </c>
      <c r="Q2280" s="45">
        <v>1</v>
      </c>
      <c r="R2280" s="7">
        <v>3.7303288652694162</v>
      </c>
      <c r="S2280" s="7"/>
      <c r="T2280" s="7"/>
      <c r="U2280" s="35">
        <v>1308.7482193655421</v>
      </c>
    </row>
    <row r="2281" spans="1:21">
      <c r="A2281">
        <v>116</v>
      </c>
      <c r="B2281" t="s">
        <v>42</v>
      </c>
      <c r="C2281" t="s">
        <v>228</v>
      </c>
      <c r="D2281">
        <v>5</v>
      </c>
      <c r="E2281" s="6">
        <v>4375.5690000000004</v>
      </c>
      <c r="F2281">
        <v>2007</v>
      </c>
      <c r="G2281" s="6">
        <v>47.426000000000002</v>
      </c>
      <c r="H2281" s="6">
        <v>4.1601295471191406</v>
      </c>
      <c r="I2281" s="7">
        <v>2.9866316318511998</v>
      </c>
      <c r="J2281" s="8">
        <v>8.0445960221162007</v>
      </c>
      <c r="K2281" s="9">
        <v>33.012528998323212</v>
      </c>
      <c r="L2281" s="8">
        <v>10.497921261511905</v>
      </c>
      <c r="M2281" s="8">
        <v>17.060100037544856</v>
      </c>
      <c r="N2281" s="10">
        <v>0.61534933783557555</v>
      </c>
      <c r="O2281" s="10" t="s">
        <v>3313</v>
      </c>
      <c r="P2281" s="14">
        <v>13.762515618639705</v>
      </c>
      <c r="Q2281" s="45">
        <v>1</v>
      </c>
      <c r="R2281" s="7">
        <v>3.7303288652694162</v>
      </c>
      <c r="S2281" s="7"/>
      <c r="T2281" s="7"/>
      <c r="U2281" s="35">
        <v>1038.7501326467575</v>
      </c>
    </row>
    <row r="2282" spans="1:21">
      <c r="A2282">
        <v>117</v>
      </c>
      <c r="B2282" t="s">
        <v>169</v>
      </c>
      <c r="C2282" t="s">
        <v>355</v>
      </c>
      <c r="D2282">
        <v>5</v>
      </c>
      <c r="E2282" s="6">
        <v>12450.567999999999</v>
      </c>
      <c r="F2282">
        <v>2007</v>
      </c>
      <c r="G2282" s="6">
        <v>45.61</v>
      </c>
      <c r="H2282" s="6">
        <v>3.2802467346191406</v>
      </c>
      <c r="I2282" s="7">
        <v>1.45073425769806</v>
      </c>
      <c r="J2282" s="8">
        <v>7.1647132096162007</v>
      </c>
      <c r="K2282" s="9">
        <v>28.275932884722703</v>
      </c>
      <c r="L2282" s="8">
        <v>5.7613251479113963</v>
      </c>
      <c r="M2282" s="8">
        <v>15.524202663391716</v>
      </c>
      <c r="N2282" s="10">
        <v>0.37111890850906132</v>
      </c>
      <c r="O2282" s="10" t="s">
        <v>3314</v>
      </c>
      <c r="P2282" s="14">
        <v>8.300211702012481</v>
      </c>
      <c r="Q2282" s="45">
        <v>1</v>
      </c>
      <c r="R2282" s="7">
        <v>3.7303288652694162</v>
      </c>
      <c r="S2282" s="7"/>
      <c r="T2282" s="7"/>
      <c r="U2282" s="35">
        <v>1656.7891797169932</v>
      </c>
    </row>
    <row r="2283" spans="1:21">
      <c r="A2283" t="s">
        <v>693</v>
      </c>
      <c r="B2283" t="s">
        <v>164</v>
      </c>
      <c r="C2283" t="s">
        <v>350</v>
      </c>
      <c r="D2283">
        <v>8</v>
      </c>
      <c r="E2283" s="6">
        <v>222.923</v>
      </c>
      <c r="F2283">
        <v>2006</v>
      </c>
      <c r="G2283" s="6">
        <v>69.462000000000003</v>
      </c>
      <c r="H2283" s="6" t="s">
        <v>693</v>
      </c>
      <c r="I2283" s="7">
        <v>3.5041780471801798</v>
      </c>
      <c r="J2283" s="8" t="s">
        <v>693</v>
      </c>
      <c r="K2283" s="9" t="s">
        <v>693</v>
      </c>
      <c r="L2283" s="8" t="s">
        <v>693</v>
      </c>
      <c r="M2283" s="8">
        <v>17.577646452873836</v>
      </c>
      <c r="N2283" s="10" t="s">
        <v>693</v>
      </c>
      <c r="O2283" s="10" t="s">
        <v>3315</v>
      </c>
      <c r="P2283" s="14" t="s">
        <v>693</v>
      </c>
      <c r="Q2283" s="45">
        <v>1</v>
      </c>
      <c r="R2283" s="7">
        <v>3.7778087047156359</v>
      </c>
      <c r="S2283" s="7"/>
      <c r="T2283" s="7"/>
      <c r="U2283" s="35">
        <v>2887.400249969136</v>
      </c>
    </row>
    <row r="2284" spans="1:21">
      <c r="A2284" t="s">
        <v>693</v>
      </c>
      <c r="B2284" t="s">
        <v>18</v>
      </c>
      <c r="C2284" t="s">
        <v>204</v>
      </c>
      <c r="D2284">
        <v>6</v>
      </c>
      <c r="E2284" s="6">
        <v>25442.944</v>
      </c>
      <c r="F2284">
        <v>2006</v>
      </c>
      <c r="G2284" s="6">
        <v>58.683999999999997</v>
      </c>
      <c r="H2284" s="6" t="s">
        <v>693</v>
      </c>
      <c r="I2284" s="7">
        <v>0.68773198127746604</v>
      </c>
      <c r="J2284" s="8" t="s">
        <v>693</v>
      </c>
      <c r="K2284" s="9" t="s">
        <v>693</v>
      </c>
      <c r="L2284" s="8" t="s">
        <v>693</v>
      </c>
      <c r="M2284" s="8">
        <v>14.761200386971122</v>
      </c>
      <c r="N2284" s="10" t="s">
        <v>693</v>
      </c>
      <c r="O2284" s="10" t="s">
        <v>3316</v>
      </c>
      <c r="P2284" s="14" t="s">
        <v>693</v>
      </c>
      <c r="Q2284" s="45">
        <v>1</v>
      </c>
      <c r="R2284" s="7">
        <v>3.7778087047156359</v>
      </c>
      <c r="S2284" s="7"/>
      <c r="T2284" s="7"/>
      <c r="U2284" s="35">
        <v>1366.9931457809275</v>
      </c>
    </row>
    <row r="2285" spans="1:21">
      <c r="A2285" t="s">
        <v>693</v>
      </c>
      <c r="B2285" t="s">
        <v>19</v>
      </c>
      <c r="C2285" t="s">
        <v>205</v>
      </c>
      <c r="D2285">
        <v>7</v>
      </c>
      <c r="E2285" s="6">
        <v>3003.3870000000002</v>
      </c>
      <c r="F2285">
        <v>2006</v>
      </c>
      <c r="G2285" s="6">
        <v>76.816000000000003</v>
      </c>
      <c r="H2285" s="6" t="s">
        <v>693</v>
      </c>
      <c r="I2285" s="7">
        <v>3.0449473857879599</v>
      </c>
      <c r="J2285" s="8" t="s">
        <v>693</v>
      </c>
      <c r="K2285" s="9" t="s">
        <v>693</v>
      </c>
      <c r="L2285" s="8" t="s">
        <v>693</v>
      </c>
      <c r="M2285" s="8">
        <v>17.118415791481617</v>
      </c>
      <c r="N2285" s="10" t="s">
        <v>693</v>
      </c>
      <c r="O2285" s="10" t="s">
        <v>3317</v>
      </c>
      <c r="P2285" s="14" t="s">
        <v>693</v>
      </c>
      <c r="Q2285" s="45">
        <v>1</v>
      </c>
      <c r="R2285" s="7">
        <v>3.7778087047156359</v>
      </c>
      <c r="S2285" s="7"/>
      <c r="T2285" s="7"/>
      <c r="U2285" s="35">
        <v>8568.5497336690532</v>
      </c>
    </row>
    <row r="2286" spans="1:21">
      <c r="A2286" t="s">
        <v>693</v>
      </c>
      <c r="B2286" t="s">
        <v>20</v>
      </c>
      <c r="C2286" t="s">
        <v>206</v>
      </c>
      <c r="D2286">
        <v>4</v>
      </c>
      <c r="E2286" s="6">
        <v>33435.08</v>
      </c>
      <c r="F2286">
        <v>2006</v>
      </c>
      <c r="G2286" s="6">
        <v>72.334000000000003</v>
      </c>
      <c r="H2286" s="6" t="s">
        <v>693</v>
      </c>
      <c r="I2286" s="7">
        <v>2.2256565093994101</v>
      </c>
      <c r="J2286" s="8" t="s">
        <v>693</v>
      </c>
      <c r="K2286" s="9" t="s">
        <v>693</v>
      </c>
      <c r="L2286" s="8" t="s">
        <v>693</v>
      </c>
      <c r="M2286" s="8">
        <v>16.299124915093067</v>
      </c>
      <c r="N2286" s="10" t="s">
        <v>693</v>
      </c>
      <c r="O2286" s="10" t="s">
        <v>3318</v>
      </c>
      <c r="P2286" s="14" t="s">
        <v>693</v>
      </c>
      <c r="Q2286" s="45">
        <v>1</v>
      </c>
      <c r="R2286" s="7">
        <v>3.7778087047156359</v>
      </c>
      <c r="S2286" s="7"/>
      <c r="T2286" s="7"/>
      <c r="U2286" s="35">
        <v>10592.247111248395</v>
      </c>
    </row>
    <row r="2287" spans="1:21">
      <c r="A2287" t="s">
        <v>693</v>
      </c>
      <c r="B2287" t="s">
        <v>23</v>
      </c>
      <c r="C2287" t="s">
        <v>209</v>
      </c>
      <c r="D2287">
        <v>2</v>
      </c>
      <c r="E2287" s="6">
        <v>20467.03</v>
      </c>
      <c r="F2287">
        <v>2006</v>
      </c>
      <c r="G2287" s="6">
        <v>81.281999999999996</v>
      </c>
      <c r="H2287" s="6" t="s">
        <v>693</v>
      </c>
      <c r="I2287" s="7">
        <v>23.409629821777301</v>
      </c>
      <c r="J2287" s="8" t="s">
        <v>693</v>
      </c>
      <c r="K2287" s="9" t="s">
        <v>693</v>
      </c>
      <c r="L2287" s="8" t="s">
        <v>693</v>
      </c>
      <c r="M2287" s="8">
        <v>37.483098227470961</v>
      </c>
      <c r="N2287" s="10" t="s">
        <v>693</v>
      </c>
      <c r="O2287" s="10" t="s">
        <v>3319</v>
      </c>
      <c r="P2287" s="14" t="s">
        <v>693</v>
      </c>
      <c r="Q2287" s="45">
        <v>3</v>
      </c>
      <c r="R2287" s="7">
        <v>3.7778087047156359</v>
      </c>
      <c r="S2287" s="7"/>
      <c r="T2287" s="7"/>
      <c r="U2287" s="35">
        <v>43286.72353657514</v>
      </c>
    </row>
    <row r="2288" spans="1:21">
      <c r="A2288" t="s">
        <v>693</v>
      </c>
      <c r="B2288" t="s">
        <v>26</v>
      </c>
      <c r="C2288" t="s">
        <v>212</v>
      </c>
      <c r="D2288">
        <v>4</v>
      </c>
      <c r="E2288" s="6">
        <v>970.98099999999999</v>
      </c>
      <c r="F2288">
        <v>2006</v>
      </c>
      <c r="G2288" s="6">
        <v>77.156000000000006</v>
      </c>
      <c r="H2288" s="6" t="s">
        <v>693</v>
      </c>
      <c r="I2288" s="7">
        <v>19.447198867797901</v>
      </c>
      <c r="J2288" s="8" t="s">
        <v>693</v>
      </c>
      <c r="K2288" s="9" t="s">
        <v>693</v>
      </c>
      <c r="L2288" s="8" t="s">
        <v>693</v>
      </c>
      <c r="M2288" s="8">
        <v>33.520667273491554</v>
      </c>
      <c r="N2288" s="10" t="s">
        <v>693</v>
      </c>
      <c r="O2288" s="10" t="s">
        <v>3320</v>
      </c>
      <c r="P2288" s="14" t="s">
        <v>693</v>
      </c>
      <c r="Q2288" s="45">
        <v>3</v>
      </c>
      <c r="R2288" s="7">
        <v>3.7778087047156359</v>
      </c>
      <c r="S2288" s="7"/>
      <c r="T2288" s="7"/>
      <c r="U2288" s="35">
        <v>46303.487014622209</v>
      </c>
    </row>
    <row r="2289" spans="1:21">
      <c r="A2289" t="s">
        <v>693</v>
      </c>
      <c r="B2289" t="s">
        <v>29</v>
      </c>
      <c r="C2289" t="s">
        <v>215</v>
      </c>
      <c r="D2289">
        <v>3</v>
      </c>
      <c r="E2289" s="6">
        <v>10582.975</v>
      </c>
      <c r="F2289">
        <v>2006</v>
      </c>
      <c r="G2289" s="6">
        <v>79.388000000000005</v>
      </c>
      <c r="H2289" s="6" t="s">
        <v>693</v>
      </c>
      <c r="I2289" s="7">
        <v>23.404525756835898</v>
      </c>
      <c r="J2289" s="8" t="s">
        <v>693</v>
      </c>
      <c r="K2289" s="9" t="s">
        <v>693</v>
      </c>
      <c r="L2289" s="8" t="s">
        <v>693</v>
      </c>
      <c r="M2289" s="8">
        <v>37.477994162529555</v>
      </c>
      <c r="N2289" s="10" t="s">
        <v>693</v>
      </c>
      <c r="O2289" s="10" t="s">
        <v>3321</v>
      </c>
      <c r="P2289" s="14" t="s">
        <v>693</v>
      </c>
      <c r="Q2289" s="45">
        <v>3</v>
      </c>
      <c r="R2289" s="7">
        <v>3.7778087047156359</v>
      </c>
      <c r="S2289" s="7"/>
      <c r="T2289" s="7"/>
      <c r="U2289" s="35">
        <v>47212.577772728022</v>
      </c>
    </row>
    <row r="2290" spans="1:21">
      <c r="A2290" t="s">
        <v>693</v>
      </c>
      <c r="B2290" t="s">
        <v>31</v>
      </c>
      <c r="C2290" t="s">
        <v>217</v>
      </c>
      <c r="D2290">
        <v>6</v>
      </c>
      <c r="E2290" s="6">
        <v>673.26</v>
      </c>
      <c r="F2290">
        <v>2006</v>
      </c>
      <c r="G2290" s="6">
        <v>66.361999999999995</v>
      </c>
      <c r="H2290" s="6" t="s">
        <v>693</v>
      </c>
      <c r="I2290" s="7">
        <v>2.1105663776397701</v>
      </c>
      <c r="J2290" s="8" t="s">
        <v>693</v>
      </c>
      <c r="K2290" s="9" t="s">
        <v>693</v>
      </c>
      <c r="L2290" s="8" t="s">
        <v>693</v>
      </c>
      <c r="M2290" s="8">
        <v>16.184034783333427</v>
      </c>
      <c r="N2290" s="10" t="s">
        <v>693</v>
      </c>
      <c r="O2290" s="10" t="s">
        <v>3322</v>
      </c>
      <c r="P2290" s="14" t="s">
        <v>693</v>
      </c>
      <c r="Q2290" s="45">
        <v>1</v>
      </c>
      <c r="R2290" s="7">
        <v>3.7778087047156359</v>
      </c>
      <c r="S2290" s="7"/>
      <c r="T2290" s="7"/>
      <c r="U2290" s="35">
        <v>5626.0547036776779</v>
      </c>
    </row>
    <row r="2291" spans="1:21">
      <c r="A2291" t="s">
        <v>693</v>
      </c>
      <c r="B2291" t="s">
        <v>33</v>
      </c>
      <c r="C2291" t="s">
        <v>219</v>
      </c>
      <c r="D2291">
        <v>7</v>
      </c>
      <c r="E2291" s="6">
        <v>4058.0859999999998</v>
      </c>
      <c r="F2291">
        <v>2006</v>
      </c>
      <c r="G2291" s="6">
        <v>76.247</v>
      </c>
      <c r="H2291" s="6" t="s">
        <v>693</v>
      </c>
      <c r="I2291" s="7">
        <v>6.13205766677856</v>
      </c>
      <c r="J2291" s="8" t="s">
        <v>693</v>
      </c>
      <c r="K2291" s="9" t="s">
        <v>693</v>
      </c>
      <c r="L2291" s="8" t="s">
        <v>693</v>
      </c>
      <c r="M2291" s="8">
        <v>20.205526072472217</v>
      </c>
      <c r="N2291" s="10" t="s">
        <v>693</v>
      </c>
      <c r="O2291" s="10" t="s">
        <v>3323</v>
      </c>
      <c r="P2291" s="14" t="s">
        <v>693</v>
      </c>
      <c r="Q2291" s="45">
        <v>2</v>
      </c>
      <c r="R2291" s="7">
        <v>3.7778087047156359</v>
      </c>
      <c r="S2291" s="7"/>
      <c r="T2291" s="7"/>
      <c r="U2291" s="35">
        <v>9146.8675004555189</v>
      </c>
    </row>
    <row r="2292" spans="1:21">
      <c r="A2292" t="s">
        <v>693</v>
      </c>
      <c r="B2292" t="s">
        <v>35</v>
      </c>
      <c r="C2292" t="s">
        <v>221</v>
      </c>
      <c r="D2292">
        <v>1</v>
      </c>
      <c r="E2292" s="6">
        <v>188820.682</v>
      </c>
      <c r="F2292">
        <v>2006</v>
      </c>
      <c r="G2292" s="6">
        <v>72.037000000000006</v>
      </c>
      <c r="H2292" s="6" t="s">
        <v>693</v>
      </c>
      <c r="I2292" s="7">
        <v>4.2123661041259801</v>
      </c>
      <c r="J2292" s="8" t="s">
        <v>693</v>
      </c>
      <c r="K2292" s="9" t="s">
        <v>693</v>
      </c>
      <c r="L2292" s="8" t="s">
        <v>693</v>
      </c>
      <c r="M2292" s="8">
        <v>18.285834509819637</v>
      </c>
      <c r="N2292" s="10" t="s">
        <v>693</v>
      </c>
      <c r="O2292" s="10" t="s">
        <v>3324</v>
      </c>
      <c r="P2292" s="14" t="s">
        <v>693</v>
      </c>
      <c r="Q2292" s="45">
        <v>2</v>
      </c>
      <c r="R2292" s="7">
        <v>3.7778087047156359</v>
      </c>
      <c r="S2292" s="7"/>
      <c r="T2292" s="7"/>
      <c r="U2292" s="35">
        <v>12877.444183046573</v>
      </c>
    </row>
    <row r="2293" spans="1:21">
      <c r="A2293" t="s">
        <v>693</v>
      </c>
      <c r="B2293" t="s">
        <v>36</v>
      </c>
      <c r="C2293" t="s">
        <v>222</v>
      </c>
      <c r="D2293">
        <v>7</v>
      </c>
      <c r="E2293" s="6">
        <v>7766.0360000000001</v>
      </c>
      <c r="F2293">
        <v>2006</v>
      </c>
      <c r="G2293" s="6">
        <v>72.721999999999994</v>
      </c>
      <c r="H2293" s="6" t="s">
        <v>693</v>
      </c>
      <c r="I2293" s="7">
        <v>7.9081125259399396</v>
      </c>
      <c r="J2293" s="8" t="s">
        <v>693</v>
      </c>
      <c r="K2293" s="9" t="s">
        <v>693</v>
      </c>
      <c r="L2293" s="8" t="s">
        <v>693</v>
      </c>
      <c r="M2293" s="8">
        <v>21.981580931633594</v>
      </c>
      <c r="N2293" s="10" t="s">
        <v>693</v>
      </c>
      <c r="O2293" s="10" t="s">
        <v>3325</v>
      </c>
      <c r="P2293" s="14" t="s">
        <v>693</v>
      </c>
      <c r="Q2293" s="45">
        <v>3</v>
      </c>
      <c r="R2293" s="7">
        <v>3.7778087047156359</v>
      </c>
      <c r="S2293" s="7"/>
      <c r="T2293" s="7"/>
      <c r="U2293" s="35">
        <v>15904.920809358111</v>
      </c>
    </row>
    <row r="2294" spans="1:21">
      <c r="A2294" t="s">
        <v>693</v>
      </c>
      <c r="B2294" t="s">
        <v>38</v>
      </c>
      <c r="C2294" t="s">
        <v>224</v>
      </c>
      <c r="D2294">
        <v>5</v>
      </c>
      <c r="E2294" s="6">
        <v>7658.19</v>
      </c>
      <c r="F2294">
        <v>2006</v>
      </c>
      <c r="G2294" s="6">
        <v>53.869</v>
      </c>
      <c r="H2294" s="6" t="s">
        <v>693</v>
      </c>
      <c r="I2294" s="7">
        <v>0.565490663051605</v>
      </c>
      <c r="J2294" s="8" t="s">
        <v>693</v>
      </c>
      <c r="K2294" s="9" t="s">
        <v>693</v>
      </c>
      <c r="L2294" s="8" t="s">
        <v>693</v>
      </c>
      <c r="M2294" s="8">
        <v>14.638959068745262</v>
      </c>
      <c r="N2294" s="10" t="s">
        <v>693</v>
      </c>
      <c r="O2294" s="10" t="s">
        <v>3326</v>
      </c>
      <c r="P2294" s="14" t="s">
        <v>693</v>
      </c>
      <c r="Q2294" s="45">
        <v>1</v>
      </c>
      <c r="R2294" s="7">
        <v>3.7778087047156359</v>
      </c>
      <c r="S2294" s="7"/>
      <c r="T2294" s="7"/>
      <c r="U2294" s="35">
        <v>809.69601065269876</v>
      </c>
    </row>
    <row r="2295" spans="1:21">
      <c r="A2295" t="s">
        <v>693</v>
      </c>
      <c r="B2295" t="s">
        <v>41</v>
      </c>
      <c r="C2295" t="s">
        <v>227</v>
      </c>
      <c r="D2295">
        <v>2</v>
      </c>
      <c r="E2295" s="6">
        <v>32531.866999999998</v>
      </c>
      <c r="F2295">
        <v>2006</v>
      </c>
      <c r="G2295" s="6">
        <v>80.546999999999997</v>
      </c>
      <c r="H2295" s="6" t="s">
        <v>693</v>
      </c>
      <c r="I2295" s="7">
        <v>21.538833618164102</v>
      </c>
      <c r="J2295" s="8" t="s">
        <v>693</v>
      </c>
      <c r="K2295" s="9" t="s">
        <v>693</v>
      </c>
      <c r="L2295" s="8" t="s">
        <v>693</v>
      </c>
      <c r="M2295" s="8">
        <v>35.612302023857758</v>
      </c>
      <c r="N2295" s="10" t="s">
        <v>693</v>
      </c>
      <c r="O2295" s="10" t="s">
        <v>3327</v>
      </c>
      <c r="P2295" s="14" t="s">
        <v>693</v>
      </c>
      <c r="Q2295" s="45">
        <v>3</v>
      </c>
      <c r="R2295" s="7">
        <v>3.7778087047156359</v>
      </c>
      <c r="S2295" s="7"/>
      <c r="T2295" s="7"/>
      <c r="U2295" s="35">
        <v>45396.839658025172</v>
      </c>
    </row>
    <row r="2296" spans="1:21">
      <c r="A2296" t="s">
        <v>693</v>
      </c>
      <c r="B2296" t="s">
        <v>42</v>
      </c>
      <c r="C2296" t="s">
        <v>228</v>
      </c>
      <c r="D2296">
        <v>5</v>
      </c>
      <c r="E2296" s="6">
        <v>4294.3519999999999</v>
      </c>
      <c r="F2296">
        <v>2006</v>
      </c>
      <c r="G2296" s="6">
        <v>46.850999999999999</v>
      </c>
      <c r="H2296" s="6" t="s">
        <v>693</v>
      </c>
      <c r="I2296" s="7">
        <v>2.9864318370819101</v>
      </c>
      <c r="J2296" s="8" t="s">
        <v>693</v>
      </c>
      <c r="K2296" s="9" t="s">
        <v>693</v>
      </c>
      <c r="L2296" s="8" t="s">
        <v>693</v>
      </c>
      <c r="M2296" s="8">
        <v>17.059900242775566</v>
      </c>
      <c r="N2296" s="10" t="s">
        <v>693</v>
      </c>
      <c r="O2296" s="10" t="s">
        <v>3328</v>
      </c>
      <c r="P2296" s="14" t="s">
        <v>693</v>
      </c>
      <c r="Q2296" s="45">
        <v>1</v>
      </c>
      <c r="R2296" s="7">
        <v>3.7778087047156359</v>
      </c>
      <c r="S2296" s="7"/>
      <c r="T2296" s="7"/>
      <c r="U2296" s="35">
        <v>1011.7775095286817</v>
      </c>
    </row>
    <row r="2297" spans="1:21">
      <c r="A2297" t="s">
        <v>693</v>
      </c>
      <c r="B2297" t="s">
        <v>47</v>
      </c>
      <c r="C2297" t="s">
        <v>233</v>
      </c>
      <c r="D2297">
        <v>5</v>
      </c>
      <c r="E2297" s="6">
        <v>604.65800000000002</v>
      </c>
      <c r="F2297">
        <v>2006</v>
      </c>
      <c r="G2297" s="6">
        <v>59.875</v>
      </c>
      <c r="H2297" s="6" t="s">
        <v>693</v>
      </c>
      <c r="I2297" s="7" t="s">
        <v>693</v>
      </c>
      <c r="J2297" s="8" t="s">
        <v>693</v>
      </c>
      <c r="K2297" s="9" t="s">
        <v>693</v>
      </c>
      <c r="L2297" s="8" t="s">
        <v>693</v>
      </c>
      <c r="M2297" s="8" t="s">
        <v>693</v>
      </c>
      <c r="N2297" s="10" t="s">
        <v>693</v>
      </c>
      <c r="O2297" s="10" t="s">
        <v>3329</v>
      </c>
      <c r="P2297" s="14" t="s">
        <v>693</v>
      </c>
      <c r="Q2297" s="45">
        <v>3</v>
      </c>
      <c r="R2297" s="7">
        <v>3.7778087047156359</v>
      </c>
      <c r="S2297" s="7"/>
      <c r="T2297" s="7"/>
      <c r="U2297" s="35">
        <v>2923.532300744369</v>
      </c>
    </row>
    <row r="2298" spans="1:21">
      <c r="A2298" t="s">
        <v>693</v>
      </c>
      <c r="B2298" t="s">
        <v>48</v>
      </c>
      <c r="C2298" t="s">
        <v>234</v>
      </c>
      <c r="D2298">
        <v>5</v>
      </c>
      <c r="E2298" s="6">
        <v>3813.3229999999999</v>
      </c>
      <c r="F2298">
        <v>2006</v>
      </c>
      <c r="G2298" s="6">
        <v>58.878</v>
      </c>
      <c r="H2298" s="6" t="s">
        <v>693</v>
      </c>
      <c r="I2298" s="7">
        <v>2.07367014884949</v>
      </c>
      <c r="J2298" s="8" t="s">
        <v>693</v>
      </c>
      <c r="K2298" s="9" t="s">
        <v>693</v>
      </c>
      <c r="L2298" s="8" t="s">
        <v>693</v>
      </c>
      <c r="M2298" s="8">
        <v>16.147138554543147</v>
      </c>
      <c r="N2298" s="10" t="s">
        <v>693</v>
      </c>
      <c r="O2298" s="10" t="s">
        <v>3330</v>
      </c>
      <c r="P2298" s="14" t="s">
        <v>693</v>
      </c>
      <c r="Q2298" s="45">
        <v>1</v>
      </c>
      <c r="R2298" s="7">
        <v>3.7778087047156359</v>
      </c>
      <c r="S2298" s="7"/>
      <c r="T2298" s="7"/>
      <c r="U2298" s="35">
        <v>4755.0302147921875</v>
      </c>
    </row>
    <row r="2299" spans="1:21">
      <c r="A2299" t="s">
        <v>693</v>
      </c>
      <c r="B2299" t="s">
        <v>49</v>
      </c>
      <c r="C2299" t="s">
        <v>235</v>
      </c>
      <c r="D2299">
        <v>5</v>
      </c>
      <c r="E2299" s="6">
        <v>58381.63</v>
      </c>
      <c r="F2299">
        <v>2006</v>
      </c>
      <c r="G2299" s="6">
        <v>54.533999999999999</v>
      </c>
      <c r="H2299" s="6" t="s">
        <v>693</v>
      </c>
      <c r="I2299" s="7">
        <v>0.83672606945037797</v>
      </c>
      <c r="J2299" s="8" t="s">
        <v>693</v>
      </c>
      <c r="K2299" s="9" t="s">
        <v>693</v>
      </c>
      <c r="L2299" s="8" t="s">
        <v>693</v>
      </c>
      <c r="M2299" s="8">
        <v>14.910194475144035</v>
      </c>
      <c r="N2299" s="10" t="s">
        <v>693</v>
      </c>
      <c r="O2299" s="10" t="s">
        <v>3331</v>
      </c>
      <c r="P2299" s="14" t="s">
        <v>693</v>
      </c>
      <c r="Q2299" s="45">
        <v>1</v>
      </c>
      <c r="R2299" s="7">
        <v>3.7778087047156359</v>
      </c>
      <c r="S2299" s="7"/>
      <c r="T2299" s="7"/>
      <c r="U2299" s="35">
        <v>769.88714463365864</v>
      </c>
    </row>
    <row r="2300" spans="1:21">
      <c r="A2300" t="s">
        <v>693</v>
      </c>
      <c r="B2300" t="s">
        <v>51</v>
      </c>
      <c r="C2300" t="s">
        <v>237</v>
      </c>
      <c r="D2300">
        <v>5</v>
      </c>
      <c r="E2300" s="6">
        <v>19394.057000000001</v>
      </c>
      <c r="F2300">
        <v>2006</v>
      </c>
      <c r="G2300" s="6">
        <v>52.354999999999997</v>
      </c>
      <c r="H2300" s="6" t="s">
        <v>693</v>
      </c>
      <c r="I2300" s="7">
        <v>0.96384757757186901</v>
      </c>
      <c r="J2300" s="8" t="s">
        <v>693</v>
      </c>
      <c r="K2300" s="9" t="s">
        <v>693</v>
      </c>
      <c r="L2300" s="8" t="s">
        <v>693</v>
      </c>
      <c r="M2300" s="8">
        <v>15.037315983265525</v>
      </c>
      <c r="N2300" s="10" t="s">
        <v>693</v>
      </c>
      <c r="O2300" s="10" t="s">
        <v>3332</v>
      </c>
      <c r="P2300" s="14" t="s">
        <v>693</v>
      </c>
      <c r="Q2300" s="45">
        <v>1</v>
      </c>
      <c r="R2300" s="7">
        <v>3.7778087047156359</v>
      </c>
      <c r="S2300" s="7"/>
      <c r="T2300" s="7"/>
      <c r="U2300" s="35">
        <v>3470.6335225231746</v>
      </c>
    </row>
    <row r="2301" spans="1:21">
      <c r="A2301" t="s">
        <v>693</v>
      </c>
      <c r="B2301" t="s">
        <v>52</v>
      </c>
      <c r="C2301" t="s">
        <v>238</v>
      </c>
      <c r="D2301">
        <v>7</v>
      </c>
      <c r="E2301" s="6">
        <v>4417.5600000000004</v>
      </c>
      <c r="F2301">
        <v>2006</v>
      </c>
      <c r="G2301" s="6">
        <v>75.989000000000004</v>
      </c>
      <c r="H2301" s="6" t="s">
        <v>693</v>
      </c>
      <c r="I2301" s="7">
        <v>9.1203041076660192</v>
      </c>
      <c r="J2301" s="8" t="s">
        <v>693</v>
      </c>
      <c r="K2301" s="9" t="s">
        <v>693</v>
      </c>
      <c r="L2301" s="8" t="s">
        <v>693</v>
      </c>
      <c r="M2301" s="8">
        <v>23.193772513359676</v>
      </c>
      <c r="N2301" s="10" t="s">
        <v>693</v>
      </c>
      <c r="O2301" s="10" t="s">
        <v>3333</v>
      </c>
      <c r="P2301" s="14" t="s">
        <v>693</v>
      </c>
      <c r="Q2301" s="45">
        <v>3</v>
      </c>
      <c r="R2301" s="7">
        <v>3.7778087047156359</v>
      </c>
      <c r="S2301" s="7"/>
      <c r="T2301" s="7"/>
      <c r="U2301" s="35">
        <v>24959.462398292548</v>
      </c>
    </row>
    <row r="2302" spans="1:21">
      <c r="A2302" t="s">
        <v>693</v>
      </c>
      <c r="B2302" t="s">
        <v>54</v>
      </c>
      <c r="C2302" t="s">
        <v>240</v>
      </c>
      <c r="D2302">
        <v>7</v>
      </c>
      <c r="E2302" s="6">
        <v>10304.815000000001</v>
      </c>
      <c r="F2302">
        <v>2006</v>
      </c>
      <c r="G2302" s="6">
        <v>76.710999999999999</v>
      </c>
      <c r="H2302" s="6" t="s">
        <v>693</v>
      </c>
      <c r="I2302" s="7">
        <v>11.623486518859901</v>
      </c>
      <c r="J2302" s="8" t="s">
        <v>693</v>
      </c>
      <c r="K2302" s="9" t="s">
        <v>693</v>
      </c>
      <c r="L2302" s="8" t="s">
        <v>693</v>
      </c>
      <c r="M2302" s="8">
        <v>25.696954924553559</v>
      </c>
      <c r="N2302" s="10" t="s">
        <v>693</v>
      </c>
      <c r="O2302" s="10" t="s">
        <v>3334</v>
      </c>
      <c r="P2302" s="14" t="s">
        <v>693</v>
      </c>
      <c r="Q2302" s="45">
        <v>3</v>
      </c>
      <c r="R2302" s="7">
        <v>3.7778087047156359</v>
      </c>
      <c r="S2302" s="7"/>
      <c r="T2302" s="7"/>
      <c r="U2302" s="35">
        <v>38847.9765625</v>
      </c>
    </row>
    <row r="2303" spans="1:21">
      <c r="A2303" t="s">
        <v>693</v>
      </c>
      <c r="B2303" t="s">
        <v>55</v>
      </c>
      <c r="C2303" t="s">
        <v>241</v>
      </c>
      <c r="D2303">
        <v>3</v>
      </c>
      <c r="E2303" s="6">
        <v>5457.8639999999996</v>
      </c>
      <c r="F2303">
        <v>2006</v>
      </c>
      <c r="G2303" s="6">
        <v>78.221999999999994</v>
      </c>
      <c r="H2303" s="6" t="s">
        <v>693</v>
      </c>
      <c r="I2303" s="7">
        <v>16.804811477661101</v>
      </c>
      <c r="J2303" s="8" t="s">
        <v>693</v>
      </c>
      <c r="K2303" s="9" t="s">
        <v>693</v>
      </c>
      <c r="L2303" s="8" t="s">
        <v>693</v>
      </c>
      <c r="M2303" s="8">
        <v>30.878279883354757</v>
      </c>
      <c r="N2303" s="10" t="s">
        <v>693</v>
      </c>
      <c r="O2303" s="10" t="s">
        <v>3335</v>
      </c>
      <c r="P2303" s="14" t="s">
        <v>693</v>
      </c>
      <c r="Q2303" s="45">
        <v>3</v>
      </c>
      <c r="R2303" s="7">
        <v>3.7778087047156359</v>
      </c>
      <c r="S2303" s="7"/>
      <c r="T2303" s="7"/>
      <c r="U2303" s="35">
        <v>53322.288999178309</v>
      </c>
    </row>
    <row r="2304" spans="1:21">
      <c r="A2304" t="s">
        <v>693</v>
      </c>
      <c r="B2304" t="s">
        <v>58</v>
      </c>
      <c r="C2304" t="s">
        <v>244</v>
      </c>
      <c r="D2304">
        <v>4</v>
      </c>
      <c r="E2304" s="6">
        <v>80629.67</v>
      </c>
      <c r="F2304">
        <v>2006</v>
      </c>
      <c r="G2304" s="6">
        <v>68.977000000000004</v>
      </c>
      <c r="H2304" s="6" t="s">
        <v>693</v>
      </c>
      <c r="I2304" s="7">
        <v>2.95596528053284</v>
      </c>
      <c r="J2304" s="8" t="s">
        <v>693</v>
      </c>
      <c r="K2304" s="9" t="s">
        <v>693</v>
      </c>
      <c r="L2304" s="8" t="s">
        <v>693</v>
      </c>
      <c r="M2304" s="8">
        <v>17.029433686226497</v>
      </c>
      <c r="N2304" s="10" t="s">
        <v>693</v>
      </c>
      <c r="O2304" s="10" t="s">
        <v>3336</v>
      </c>
      <c r="P2304" s="14" t="s">
        <v>693</v>
      </c>
      <c r="Q2304" s="45">
        <v>1</v>
      </c>
      <c r="R2304" s="7">
        <v>3.7778087047156359</v>
      </c>
      <c r="S2304" s="7"/>
      <c r="T2304" s="7"/>
      <c r="U2304" s="35">
        <v>8853.7612853559331</v>
      </c>
    </row>
    <row r="2305" spans="1:21">
      <c r="A2305" t="s">
        <v>693</v>
      </c>
      <c r="B2305" t="s">
        <v>61</v>
      </c>
      <c r="C2305" t="s">
        <v>247</v>
      </c>
      <c r="D2305">
        <v>5</v>
      </c>
      <c r="E2305" s="6">
        <v>1077.7349999999999</v>
      </c>
      <c r="F2305">
        <v>2006</v>
      </c>
      <c r="G2305" s="6">
        <v>43.12</v>
      </c>
      <c r="H2305" s="6" t="s">
        <v>693</v>
      </c>
      <c r="I2305" s="7">
        <v>5.1706461906433097</v>
      </c>
      <c r="J2305" s="8" t="s">
        <v>693</v>
      </c>
      <c r="K2305" s="9" t="s">
        <v>693</v>
      </c>
      <c r="L2305" s="8" t="s">
        <v>693</v>
      </c>
      <c r="M2305" s="8">
        <v>19.244114596336967</v>
      </c>
      <c r="N2305" s="10" t="s">
        <v>693</v>
      </c>
      <c r="O2305" s="10" t="s">
        <v>3337</v>
      </c>
      <c r="P2305" s="14" t="s">
        <v>693</v>
      </c>
      <c r="Q2305" s="45">
        <v>2</v>
      </c>
      <c r="R2305" s="7">
        <v>3.7778087047156359</v>
      </c>
      <c r="S2305" s="7"/>
      <c r="T2305" s="7"/>
      <c r="U2305" s="35">
        <v>6639.7184368721446</v>
      </c>
    </row>
    <row r="2306" spans="1:21">
      <c r="A2306" t="s">
        <v>693</v>
      </c>
      <c r="B2306" t="s">
        <v>62</v>
      </c>
      <c r="C2306" t="s">
        <v>248</v>
      </c>
      <c r="D2306">
        <v>5</v>
      </c>
      <c r="E2306" s="6">
        <v>79691.05</v>
      </c>
      <c r="F2306">
        <v>2006</v>
      </c>
      <c r="G2306" s="6">
        <v>55.149000000000001</v>
      </c>
      <c r="H2306" s="6" t="s">
        <v>693</v>
      </c>
      <c r="I2306" s="7">
        <v>0.121029868721962</v>
      </c>
      <c r="J2306" s="8" t="s">
        <v>693</v>
      </c>
      <c r="K2306" s="9" t="s">
        <v>693</v>
      </c>
      <c r="L2306" s="8" t="s">
        <v>693</v>
      </c>
      <c r="M2306" s="8">
        <v>14.194498274415619</v>
      </c>
      <c r="N2306" s="10" t="s">
        <v>693</v>
      </c>
      <c r="O2306" s="10" t="s">
        <v>3338</v>
      </c>
      <c r="P2306" s="14" t="s">
        <v>693</v>
      </c>
      <c r="Q2306" s="45">
        <v>1</v>
      </c>
      <c r="R2306" s="7">
        <v>3.7778087047156359</v>
      </c>
      <c r="S2306" s="7"/>
      <c r="T2306" s="7"/>
      <c r="U2306" s="35">
        <v>915.67343832706138</v>
      </c>
    </row>
    <row r="2307" spans="1:21">
      <c r="A2307" t="s">
        <v>693</v>
      </c>
      <c r="B2307" t="s">
        <v>65</v>
      </c>
      <c r="C2307" t="s">
        <v>251</v>
      </c>
      <c r="D2307">
        <v>5</v>
      </c>
      <c r="E2307" s="6">
        <v>1502.5340000000001</v>
      </c>
      <c r="F2307">
        <v>2006</v>
      </c>
      <c r="G2307" s="6">
        <v>62.375</v>
      </c>
      <c r="H2307" s="6" t="s">
        <v>693</v>
      </c>
      <c r="I2307" s="7">
        <v>8.3620738983154297</v>
      </c>
      <c r="J2307" s="8" t="s">
        <v>693</v>
      </c>
      <c r="K2307" s="9" t="s">
        <v>693</v>
      </c>
      <c r="L2307" s="8" t="s">
        <v>693</v>
      </c>
      <c r="M2307" s="8">
        <v>22.435542304009086</v>
      </c>
      <c r="N2307" s="10" t="s">
        <v>693</v>
      </c>
      <c r="O2307" s="10" t="s">
        <v>3339</v>
      </c>
      <c r="P2307" s="14" t="s">
        <v>693</v>
      </c>
      <c r="Q2307" s="45">
        <v>3</v>
      </c>
      <c r="R2307" s="7">
        <v>3.7778087047156359</v>
      </c>
      <c r="S2307" s="7"/>
      <c r="T2307" s="7"/>
      <c r="U2307" s="35">
        <v>14177.087932426773</v>
      </c>
    </row>
    <row r="2308" spans="1:21">
      <c r="A2308" t="s">
        <v>693</v>
      </c>
      <c r="B2308" t="s">
        <v>67</v>
      </c>
      <c r="C2308" t="s">
        <v>253</v>
      </c>
      <c r="D2308">
        <v>3</v>
      </c>
      <c r="E2308" s="6">
        <v>81177.816999999995</v>
      </c>
      <c r="F2308">
        <v>2006</v>
      </c>
      <c r="G2308" s="6">
        <v>79.590999999999994</v>
      </c>
      <c r="H2308" s="6" t="s">
        <v>693</v>
      </c>
      <c r="I2308" s="7">
        <v>15.2486619949341</v>
      </c>
      <c r="J2308" s="8" t="s">
        <v>693</v>
      </c>
      <c r="K2308" s="9" t="s">
        <v>693</v>
      </c>
      <c r="L2308" s="8" t="s">
        <v>693</v>
      </c>
      <c r="M2308" s="8">
        <v>29.322130400627756</v>
      </c>
      <c r="N2308" s="10" t="s">
        <v>693</v>
      </c>
      <c r="O2308" s="10" t="s">
        <v>3340</v>
      </c>
      <c r="P2308" s="14" t="s">
        <v>693</v>
      </c>
      <c r="Q2308" s="45">
        <v>3</v>
      </c>
      <c r="R2308" s="7">
        <v>3.7778087047156359</v>
      </c>
      <c r="S2308" s="7"/>
      <c r="T2308" s="7"/>
      <c r="U2308" s="35">
        <v>45678.081919268596</v>
      </c>
    </row>
    <row r="2309" spans="1:21">
      <c r="A2309" t="s">
        <v>693</v>
      </c>
      <c r="B2309" t="s">
        <v>69</v>
      </c>
      <c r="C2309" t="s">
        <v>255</v>
      </c>
      <c r="D2309">
        <v>3</v>
      </c>
      <c r="E2309" s="6">
        <v>11106.093000000001</v>
      </c>
      <c r="F2309">
        <v>2006</v>
      </c>
      <c r="G2309" s="6">
        <v>79.706999999999994</v>
      </c>
      <c r="H2309" s="6" t="s">
        <v>693</v>
      </c>
      <c r="I2309" s="7">
        <v>12.1999950408935</v>
      </c>
      <c r="J2309" s="8" t="s">
        <v>693</v>
      </c>
      <c r="K2309" s="9" t="s">
        <v>693</v>
      </c>
      <c r="L2309" s="8" t="s">
        <v>693</v>
      </c>
      <c r="M2309" s="8">
        <v>26.273463446587158</v>
      </c>
      <c r="N2309" s="10" t="s">
        <v>693</v>
      </c>
      <c r="O2309" s="10" t="s">
        <v>3341</v>
      </c>
      <c r="P2309" s="14" t="s">
        <v>693</v>
      </c>
      <c r="Q2309" s="45">
        <v>3</v>
      </c>
      <c r="R2309" s="7">
        <v>3.7778087047156359</v>
      </c>
      <c r="S2309" s="7"/>
      <c r="T2309" s="7"/>
      <c r="U2309" s="35">
        <v>36520.048034764404</v>
      </c>
    </row>
    <row r="2310" spans="1:21">
      <c r="A2310" t="s">
        <v>693</v>
      </c>
      <c r="B2310" t="s">
        <v>71</v>
      </c>
      <c r="C2310" t="s">
        <v>257</v>
      </c>
      <c r="D2310">
        <v>5</v>
      </c>
      <c r="E2310" s="6">
        <v>9330.625</v>
      </c>
      <c r="F2310">
        <v>2006</v>
      </c>
      <c r="G2310" s="6">
        <v>55.107999999999997</v>
      </c>
      <c r="H2310" s="6" t="s">
        <v>693</v>
      </c>
      <c r="I2310" s="7">
        <v>1.27049052715301</v>
      </c>
      <c r="J2310" s="8" t="s">
        <v>693</v>
      </c>
      <c r="K2310" s="9" t="s">
        <v>693</v>
      </c>
      <c r="L2310" s="8" t="s">
        <v>693</v>
      </c>
      <c r="M2310" s="8">
        <v>15.343958932846666</v>
      </c>
      <c r="N2310" s="10" t="s">
        <v>693</v>
      </c>
      <c r="O2310" s="10" t="s">
        <v>3342</v>
      </c>
      <c r="P2310" s="14" t="s">
        <v>693</v>
      </c>
      <c r="Q2310" s="45">
        <v>1</v>
      </c>
      <c r="R2310" s="7">
        <v>3.7778087047156359</v>
      </c>
      <c r="S2310" s="7"/>
      <c r="T2310" s="7"/>
      <c r="U2310" s="35">
        <v>1772.7149774327549</v>
      </c>
    </row>
    <row r="2311" spans="1:21">
      <c r="A2311" t="s">
        <v>693</v>
      </c>
      <c r="B2311" t="s">
        <v>75</v>
      </c>
      <c r="C2311" t="s">
        <v>261</v>
      </c>
      <c r="D2311">
        <v>7</v>
      </c>
      <c r="E2311" s="6">
        <v>10057.063</v>
      </c>
      <c r="F2311">
        <v>2006</v>
      </c>
      <c r="G2311" s="6">
        <v>73.343999999999994</v>
      </c>
      <c r="H2311" s="6" t="s">
        <v>693</v>
      </c>
      <c r="I2311" s="7">
        <v>9.5985412597656197</v>
      </c>
      <c r="J2311" s="8" t="s">
        <v>693</v>
      </c>
      <c r="K2311" s="9" t="s">
        <v>693</v>
      </c>
      <c r="L2311" s="8" t="s">
        <v>693</v>
      </c>
      <c r="M2311" s="8">
        <v>23.672009665459278</v>
      </c>
      <c r="N2311" s="10" t="s">
        <v>693</v>
      </c>
      <c r="O2311" s="10" t="s">
        <v>3343</v>
      </c>
      <c r="P2311" s="14" t="s">
        <v>693</v>
      </c>
      <c r="Q2311" s="45">
        <v>3</v>
      </c>
      <c r="R2311" s="7">
        <v>3.7778087047156359</v>
      </c>
      <c r="S2311" s="7"/>
      <c r="T2311" s="7"/>
      <c r="U2311" s="35">
        <v>25413.276434514031</v>
      </c>
    </row>
    <row r="2312" spans="1:21">
      <c r="A2312" t="s">
        <v>693</v>
      </c>
      <c r="B2312" t="s">
        <v>76</v>
      </c>
      <c r="C2312" t="s">
        <v>262</v>
      </c>
      <c r="D2312">
        <v>3</v>
      </c>
      <c r="E2312" s="6">
        <v>304.07</v>
      </c>
      <c r="F2312">
        <v>2006</v>
      </c>
      <c r="G2312" s="6">
        <v>81.239000000000004</v>
      </c>
      <c r="H2312" s="6" t="s">
        <v>693</v>
      </c>
      <c r="I2312" s="7">
        <v>19.1616535186768</v>
      </c>
      <c r="J2312" s="8" t="s">
        <v>693</v>
      </c>
      <c r="K2312" s="9" t="s">
        <v>693</v>
      </c>
      <c r="L2312" s="8" t="s">
        <v>693</v>
      </c>
      <c r="M2312" s="8">
        <v>33.235121924370461</v>
      </c>
      <c r="N2312" s="10" t="s">
        <v>693</v>
      </c>
      <c r="O2312" s="10" t="s">
        <v>3344</v>
      </c>
      <c r="P2312" s="14" t="s">
        <v>693</v>
      </c>
      <c r="Q2312" s="45">
        <v>3</v>
      </c>
      <c r="R2312" s="7">
        <v>3.7778087047156359</v>
      </c>
      <c r="S2312" s="7"/>
      <c r="T2312" s="7"/>
      <c r="U2312" s="35">
        <v>49956.848645299593</v>
      </c>
    </row>
    <row r="2313" spans="1:21">
      <c r="A2313" t="s">
        <v>693</v>
      </c>
      <c r="B2313" t="s">
        <v>79</v>
      </c>
      <c r="C2313" t="s">
        <v>265</v>
      </c>
      <c r="D2313">
        <v>4</v>
      </c>
      <c r="E2313" s="6">
        <v>71275.759999999995</v>
      </c>
      <c r="F2313">
        <v>2006</v>
      </c>
      <c r="G2313" s="6">
        <v>72.275999999999996</v>
      </c>
      <c r="H2313" s="6" t="s">
        <v>693</v>
      </c>
      <c r="I2313" s="7">
        <v>8.7318191528320295</v>
      </c>
      <c r="J2313" s="8" t="s">
        <v>693</v>
      </c>
      <c r="K2313" s="9" t="s">
        <v>693</v>
      </c>
      <c r="L2313" s="8" t="s">
        <v>693</v>
      </c>
      <c r="M2313" s="8">
        <v>22.805287558525684</v>
      </c>
      <c r="N2313" s="10" t="s">
        <v>693</v>
      </c>
      <c r="O2313" s="10" t="s">
        <v>3345</v>
      </c>
      <c r="P2313" s="14" t="s">
        <v>693</v>
      </c>
      <c r="Q2313" s="45">
        <v>3</v>
      </c>
      <c r="R2313" s="7">
        <v>3.7778087047156359</v>
      </c>
      <c r="S2313" s="7"/>
      <c r="T2313" s="7"/>
      <c r="U2313" s="35">
        <v>13780.727930019671</v>
      </c>
    </row>
    <row r="2314" spans="1:21">
      <c r="A2314" t="s">
        <v>693</v>
      </c>
      <c r="B2314" t="s">
        <v>80</v>
      </c>
      <c r="C2314" t="s">
        <v>266</v>
      </c>
      <c r="D2314">
        <v>4</v>
      </c>
      <c r="E2314" s="6">
        <v>28905.607</v>
      </c>
      <c r="F2314">
        <v>2006</v>
      </c>
      <c r="G2314" s="6">
        <v>63.587000000000003</v>
      </c>
      <c r="H2314" s="6" t="s">
        <v>693</v>
      </c>
      <c r="I2314" s="7">
        <v>4.3393197059631303</v>
      </c>
      <c r="J2314" s="8" t="s">
        <v>693</v>
      </c>
      <c r="K2314" s="9" t="s">
        <v>693</v>
      </c>
      <c r="L2314" s="8" t="s">
        <v>693</v>
      </c>
      <c r="M2314" s="8">
        <v>18.412788111656788</v>
      </c>
      <c r="N2314" s="10" t="s">
        <v>693</v>
      </c>
      <c r="O2314" s="10" t="s">
        <v>3346</v>
      </c>
      <c r="P2314" s="14" t="s">
        <v>693</v>
      </c>
      <c r="Q2314" s="45">
        <v>2</v>
      </c>
      <c r="R2314" s="7">
        <v>3.7778087047156359</v>
      </c>
      <c r="S2314" s="7"/>
      <c r="T2314" s="7"/>
      <c r="U2314" s="35">
        <v>7292.8870573606882</v>
      </c>
    </row>
    <row r="2315" spans="1:21">
      <c r="A2315" t="s">
        <v>693</v>
      </c>
      <c r="B2315" t="s">
        <v>83</v>
      </c>
      <c r="C2315" t="s">
        <v>269</v>
      </c>
      <c r="D2315">
        <v>3</v>
      </c>
      <c r="E2315" s="6">
        <v>58429.902999999998</v>
      </c>
      <c r="F2315">
        <v>2006</v>
      </c>
      <c r="G2315" s="6">
        <v>81.417000000000002</v>
      </c>
      <c r="H2315" s="6" t="s">
        <v>693</v>
      </c>
      <c r="I2315" s="7">
        <v>13.0637359619141</v>
      </c>
      <c r="J2315" s="8" t="s">
        <v>693</v>
      </c>
      <c r="K2315" s="9" t="s">
        <v>693</v>
      </c>
      <c r="L2315" s="8" t="s">
        <v>693</v>
      </c>
      <c r="M2315" s="8">
        <v>27.137204367607758</v>
      </c>
      <c r="N2315" s="10" t="s">
        <v>693</v>
      </c>
      <c r="O2315" s="10" t="s">
        <v>3347</v>
      </c>
      <c r="P2315" s="14" t="s">
        <v>693</v>
      </c>
      <c r="Q2315" s="45">
        <v>3</v>
      </c>
      <c r="R2315" s="7">
        <v>3.7778087047156359</v>
      </c>
      <c r="S2315" s="7"/>
      <c r="T2315" s="7"/>
      <c r="U2315" s="35">
        <v>44918.17035314993</v>
      </c>
    </row>
    <row r="2316" spans="1:21">
      <c r="A2316" t="s">
        <v>693</v>
      </c>
      <c r="B2316" t="s">
        <v>85</v>
      </c>
      <c r="C2316" t="s">
        <v>271</v>
      </c>
      <c r="D2316">
        <v>8</v>
      </c>
      <c r="E2316" s="6">
        <v>127902.167</v>
      </c>
      <c r="F2316">
        <v>2006</v>
      </c>
      <c r="G2316" s="6">
        <v>82.376000000000005</v>
      </c>
      <c r="H2316" s="6" t="s">
        <v>693</v>
      </c>
      <c r="I2316" s="7">
        <v>13.7448215484619</v>
      </c>
      <c r="J2316" s="8" t="s">
        <v>693</v>
      </c>
      <c r="K2316" s="9" t="s">
        <v>693</v>
      </c>
      <c r="L2316" s="8" t="s">
        <v>693</v>
      </c>
      <c r="M2316" s="8">
        <v>27.818289954155556</v>
      </c>
      <c r="N2316" s="10" t="s">
        <v>693</v>
      </c>
      <c r="O2316" s="10" t="s">
        <v>3348</v>
      </c>
      <c r="P2316" s="14" t="s">
        <v>693</v>
      </c>
      <c r="Q2316" s="45">
        <v>3</v>
      </c>
      <c r="R2316" s="7">
        <v>3.7778087047156359</v>
      </c>
      <c r="S2316" s="7"/>
      <c r="T2316" s="7"/>
      <c r="U2316" s="35">
        <v>38751.005004668092</v>
      </c>
    </row>
    <row r="2317" spans="1:21">
      <c r="A2317" t="s">
        <v>693</v>
      </c>
      <c r="B2317" t="s">
        <v>86</v>
      </c>
      <c r="C2317" t="s">
        <v>272</v>
      </c>
      <c r="D2317">
        <v>4</v>
      </c>
      <c r="E2317" s="6">
        <v>6075.5479999999998</v>
      </c>
      <c r="F2317">
        <v>2006</v>
      </c>
      <c r="G2317" s="6">
        <v>73.144999999999996</v>
      </c>
      <c r="H2317" s="6" t="s">
        <v>693</v>
      </c>
      <c r="I2317" s="7">
        <v>5.1779255867004403</v>
      </c>
      <c r="J2317" s="8" t="s">
        <v>693</v>
      </c>
      <c r="K2317" s="9" t="s">
        <v>693</v>
      </c>
      <c r="L2317" s="8" t="s">
        <v>693</v>
      </c>
      <c r="M2317" s="8">
        <v>19.251393992394096</v>
      </c>
      <c r="N2317" s="10" t="s">
        <v>693</v>
      </c>
      <c r="O2317" s="10" t="s">
        <v>3349</v>
      </c>
      <c r="P2317" s="14" t="s">
        <v>693</v>
      </c>
      <c r="Q2317" s="45">
        <v>2</v>
      </c>
      <c r="R2317" s="7">
        <v>3.7778087047156359</v>
      </c>
      <c r="S2317" s="7"/>
      <c r="T2317" s="7"/>
      <c r="U2317" s="35">
        <v>10862.461795081354</v>
      </c>
    </row>
    <row r="2318" spans="1:21">
      <c r="A2318" t="s">
        <v>693</v>
      </c>
      <c r="B2318" t="s">
        <v>94</v>
      </c>
      <c r="C2318" t="s">
        <v>280</v>
      </c>
      <c r="D2318">
        <v>5</v>
      </c>
      <c r="E2318" s="6">
        <v>1976.78</v>
      </c>
      <c r="F2318">
        <v>2006</v>
      </c>
      <c r="G2318" s="6">
        <v>42.914000000000001</v>
      </c>
      <c r="H2318" s="6" t="s">
        <v>693</v>
      </c>
      <c r="I2318" s="7">
        <v>2.2255873680114799</v>
      </c>
      <c r="J2318" s="8" t="s">
        <v>693</v>
      </c>
      <c r="K2318" s="9" t="s">
        <v>693</v>
      </c>
      <c r="L2318" s="8" t="s">
        <v>693</v>
      </c>
      <c r="M2318" s="8">
        <v>16.299055773705135</v>
      </c>
      <c r="N2318" s="10" t="s">
        <v>693</v>
      </c>
      <c r="O2318" s="10" t="s">
        <v>3350</v>
      </c>
      <c r="P2318" s="14" t="s">
        <v>693</v>
      </c>
      <c r="Q2318" s="45">
        <v>1</v>
      </c>
      <c r="R2318" s="7">
        <v>3.7778087047156359</v>
      </c>
      <c r="S2318" s="7"/>
      <c r="T2318" s="7"/>
      <c r="U2318" s="35">
        <v>2073.1157038620345</v>
      </c>
    </row>
    <row r="2319" spans="1:21">
      <c r="A2319" t="s">
        <v>693</v>
      </c>
      <c r="B2319" t="s">
        <v>95</v>
      </c>
      <c r="C2319" t="s">
        <v>281</v>
      </c>
      <c r="D2319">
        <v>5</v>
      </c>
      <c r="E2319" s="6">
        <v>3455.3969999999999</v>
      </c>
      <c r="F2319">
        <v>2006</v>
      </c>
      <c r="G2319" s="6">
        <v>57.62</v>
      </c>
      <c r="H2319" s="6" t="s">
        <v>693</v>
      </c>
      <c r="I2319" s="7">
        <v>0.58834159374237105</v>
      </c>
      <c r="J2319" s="8" t="s">
        <v>693</v>
      </c>
      <c r="K2319" s="9" t="s">
        <v>693</v>
      </c>
      <c r="L2319" s="8" t="s">
        <v>693</v>
      </c>
      <c r="M2319" s="8">
        <v>14.661809999436027</v>
      </c>
      <c r="N2319" s="10" t="s">
        <v>693</v>
      </c>
      <c r="O2319" s="10" t="s">
        <v>3351</v>
      </c>
      <c r="P2319" s="14" t="s">
        <v>693</v>
      </c>
      <c r="Q2319" s="45">
        <v>1</v>
      </c>
      <c r="R2319" s="7">
        <v>3.7778087047156359</v>
      </c>
      <c r="S2319" s="7"/>
      <c r="T2319" s="7"/>
      <c r="U2319" s="35">
        <v>1258.729846262203</v>
      </c>
    </row>
    <row r="2320" spans="1:21">
      <c r="A2320" t="s">
        <v>693</v>
      </c>
      <c r="B2320" t="s">
        <v>96</v>
      </c>
      <c r="C2320" t="s">
        <v>282</v>
      </c>
      <c r="D2320">
        <v>4</v>
      </c>
      <c r="E2320" s="6">
        <v>5973.3689999999997</v>
      </c>
      <c r="F2320">
        <v>2006</v>
      </c>
      <c r="G2320" s="6">
        <v>71.724000000000004</v>
      </c>
      <c r="H2320" s="6" t="s">
        <v>693</v>
      </c>
      <c r="I2320" s="7">
        <v>5.8150520324706996</v>
      </c>
      <c r="J2320" s="8" t="s">
        <v>693</v>
      </c>
      <c r="K2320" s="9" t="s">
        <v>693</v>
      </c>
      <c r="L2320" s="8" t="s">
        <v>693</v>
      </c>
      <c r="M2320" s="8">
        <v>19.888520438164356</v>
      </c>
      <c r="N2320" s="10" t="s">
        <v>693</v>
      </c>
      <c r="O2320" s="10" t="s">
        <v>3352</v>
      </c>
      <c r="P2320" s="14" t="s">
        <v>693</v>
      </c>
      <c r="Q2320" s="45">
        <v>2</v>
      </c>
      <c r="R2320" s="7">
        <v>3.7778087047156359</v>
      </c>
      <c r="S2320" s="7"/>
      <c r="T2320" s="7"/>
      <c r="U2320" s="35">
        <v>32040.953468484389</v>
      </c>
    </row>
    <row r="2321" spans="1:21">
      <c r="A2321" t="s">
        <v>693</v>
      </c>
      <c r="B2321" t="s">
        <v>98</v>
      </c>
      <c r="C2321" t="s">
        <v>284</v>
      </c>
      <c r="D2321">
        <v>3</v>
      </c>
      <c r="E2321" s="6">
        <v>472.404</v>
      </c>
      <c r="F2321">
        <v>2006</v>
      </c>
      <c r="G2321" s="6">
        <v>79.415000000000006</v>
      </c>
      <c r="H2321" s="6" t="s">
        <v>693</v>
      </c>
      <c r="I2321" s="7">
        <v>42.845134735107401</v>
      </c>
      <c r="J2321" s="8" t="s">
        <v>693</v>
      </c>
      <c r="K2321" s="9" t="s">
        <v>693</v>
      </c>
      <c r="L2321" s="8" t="s">
        <v>693</v>
      </c>
      <c r="M2321" s="8">
        <v>56.918603140801054</v>
      </c>
      <c r="N2321" s="10" t="s">
        <v>693</v>
      </c>
      <c r="O2321" s="10" t="s">
        <v>3353</v>
      </c>
      <c r="P2321" s="14" t="s">
        <v>693</v>
      </c>
      <c r="Q2321" s="45">
        <v>3</v>
      </c>
      <c r="R2321" s="7">
        <v>3.7778087047156359</v>
      </c>
      <c r="S2321" s="7"/>
      <c r="T2321" s="7"/>
      <c r="U2321" s="35">
        <v>113346.03578151042</v>
      </c>
    </row>
    <row r="2322" spans="1:21">
      <c r="A2322" t="s">
        <v>693</v>
      </c>
      <c r="B2322" t="s">
        <v>103</v>
      </c>
      <c r="C2322" t="s">
        <v>289</v>
      </c>
      <c r="D2322">
        <v>3</v>
      </c>
      <c r="E2322" s="6">
        <v>411.197</v>
      </c>
      <c r="F2322">
        <v>2006</v>
      </c>
      <c r="G2322" s="6">
        <v>79.778999999999996</v>
      </c>
      <c r="H2322" s="6" t="s">
        <v>693</v>
      </c>
      <c r="I2322" s="7">
        <v>13.617480278015099</v>
      </c>
      <c r="J2322" s="8" t="s">
        <v>693</v>
      </c>
      <c r="K2322" s="9" t="s">
        <v>693</v>
      </c>
      <c r="L2322" s="8" t="s">
        <v>693</v>
      </c>
      <c r="M2322" s="8">
        <v>27.690948683708754</v>
      </c>
      <c r="N2322" s="10" t="s">
        <v>693</v>
      </c>
      <c r="O2322" s="10" t="s">
        <v>3354</v>
      </c>
      <c r="P2322" s="14" t="s">
        <v>693</v>
      </c>
      <c r="Q2322" s="45">
        <v>3</v>
      </c>
      <c r="R2322" s="7">
        <v>3.7778087047156359</v>
      </c>
      <c r="S2322" s="7"/>
      <c r="T2322" s="7"/>
      <c r="U2322" s="35">
        <v>29651.050203004765</v>
      </c>
    </row>
    <row r="2323" spans="1:21">
      <c r="A2323" t="s">
        <v>693</v>
      </c>
      <c r="B2323" t="s">
        <v>104</v>
      </c>
      <c r="C2323" t="s">
        <v>290</v>
      </c>
      <c r="D2323">
        <v>5</v>
      </c>
      <c r="E2323" s="6">
        <v>3081.2289999999998</v>
      </c>
      <c r="F2323">
        <v>2006</v>
      </c>
      <c r="G2323" s="6">
        <v>61.890999999999998</v>
      </c>
      <c r="H2323" s="6" t="s">
        <v>693</v>
      </c>
      <c r="I2323" s="7">
        <v>1.7565268278121999</v>
      </c>
      <c r="J2323" s="8" t="s">
        <v>693</v>
      </c>
      <c r="K2323" s="9" t="s">
        <v>693</v>
      </c>
      <c r="L2323" s="8" t="s">
        <v>693</v>
      </c>
      <c r="M2323" s="8">
        <v>15.829995233505857</v>
      </c>
      <c r="N2323" s="10" t="s">
        <v>693</v>
      </c>
      <c r="O2323" s="10" t="s">
        <v>3355</v>
      </c>
      <c r="P2323" s="14" t="s">
        <v>693</v>
      </c>
      <c r="Q2323" s="45">
        <v>1</v>
      </c>
      <c r="R2323" s="7">
        <v>3.7778087047156359</v>
      </c>
      <c r="S2323" s="7"/>
      <c r="T2323" s="7"/>
      <c r="U2323" s="35">
        <v>5278.5473202573476</v>
      </c>
    </row>
    <row r="2324" spans="1:21">
      <c r="A2324" t="s">
        <v>693</v>
      </c>
      <c r="B2324" t="s">
        <v>105</v>
      </c>
      <c r="C2324" t="s">
        <v>291</v>
      </c>
      <c r="D2324">
        <v>5</v>
      </c>
      <c r="E2324" s="6">
        <v>1264.7670000000001</v>
      </c>
      <c r="F2324">
        <v>2006</v>
      </c>
      <c r="G2324" s="6">
        <v>72.891000000000005</v>
      </c>
      <c r="H2324" s="6" t="s">
        <v>693</v>
      </c>
      <c r="I2324" s="7">
        <v>5.8165545463562003</v>
      </c>
      <c r="J2324" s="8" t="s">
        <v>693</v>
      </c>
      <c r="K2324" s="9" t="s">
        <v>693</v>
      </c>
      <c r="L2324" s="8" t="s">
        <v>693</v>
      </c>
      <c r="M2324" s="8">
        <v>19.890022952049858</v>
      </c>
      <c r="N2324" s="10" t="s">
        <v>693</v>
      </c>
      <c r="O2324" s="10" t="s">
        <v>3356</v>
      </c>
      <c r="P2324" s="14" t="s">
        <v>693</v>
      </c>
      <c r="Q2324" s="45">
        <v>2</v>
      </c>
      <c r="R2324" s="7">
        <v>3.7778087047156359</v>
      </c>
      <c r="S2324" s="7"/>
      <c r="T2324" s="7"/>
      <c r="U2324" s="35">
        <v>14599.259643915939</v>
      </c>
    </row>
    <row r="2325" spans="1:21">
      <c r="A2325" t="s">
        <v>693</v>
      </c>
      <c r="B2325" t="s">
        <v>106</v>
      </c>
      <c r="C2325" t="s">
        <v>292</v>
      </c>
      <c r="D2325">
        <v>1</v>
      </c>
      <c r="E2325" s="6">
        <v>106886.79</v>
      </c>
      <c r="F2325">
        <v>2006</v>
      </c>
      <c r="G2325" s="6">
        <v>74.331000000000003</v>
      </c>
      <c r="H2325" s="6" t="s">
        <v>693</v>
      </c>
      <c r="I2325" s="7">
        <v>6.0420269966125497</v>
      </c>
      <c r="J2325" s="8" t="s">
        <v>693</v>
      </c>
      <c r="K2325" s="9" t="s">
        <v>693</v>
      </c>
      <c r="L2325" s="8" t="s">
        <v>693</v>
      </c>
      <c r="M2325" s="8">
        <v>20.115495402306205</v>
      </c>
      <c r="N2325" s="10" t="s">
        <v>693</v>
      </c>
      <c r="O2325" s="10" t="s">
        <v>3357</v>
      </c>
      <c r="P2325" s="14" t="s">
        <v>693</v>
      </c>
      <c r="Q2325" s="45">
        <v>2</v>
      </c>
      <c r="R2325" s="7">
        <v>3.7778087047156359</v>
      </c>
      <c r="S2325" s="7"/>
      <c r="T2325" s="7"/>
      <c r="U2325" s="35">
        <v>18434.886538994841</v>
      </c>
    </row>
    <row r="2326" spans="1:21">
      <c r="A2326" t="s">
        <v>693</v>
      </c>
      <c r="B2326" t="s">
        <v>108</v>
      </c>
      <c r="C2326" t="s">
        <v>294</v>
      </c>
      <c r="D2326">
        <v>8</v>
      </c>
      <c r="E2326" s="6">
        <v>2581.2420000000002</v>
      </c>
      <c r="F2326">
        <v>2006</v>
      </c>
      <c r="G2326" s="6">
        <v>65.513000000000005</v>
      </c>
      <c r="H2326" s="6" t="s">
        <v>693</v>
      </c>
      <c r="I2326" s="7">
        <v>6.37770652770996</v>
      </c>
      <c r="J2326" s="8" t="s">
        <v>693</v>
      </c>
      <c r="K2326" s="9" t="s">
        <v>693</v>
      </c>
      <c r="L2326" s="8" t="s">
        <v>693</v>
      </c>
      <c r="M2326" s="8">
        <v>20.451174933403617</v>
      </c>
      <c r="N2326" s="10" t="s">
        <v>693</v>
      </c>
      <c r="O2326" s="10" t="s">
        <v>3358</v>
      </c>
      <c r="P2326" s="14" t="s">
        <v>693</v>
      </c>
      <c r="Q2326" s="45">
        <v>2</v>
      </c>
      <c r="R2326" s="7">
        <v>3.7778087047156359</v>
      </c>
      <c r="S2326" s="7"/>
      <c r="T2326" s="7"/>
      <c r="U2326" s="35">
        <v>6243.6088561617617</v>
      </c>
    </row>
    <row r="2327" spans="1:21">
      <c r="A2327" t="s">
        <v>693</v>
      </c>
      <c r="B2327" t="s">
        <v>109</v>
      </c>
      <c r="C2327" t="s">
        <v>295</v>
      </c>
      <c r="D2327">
        <v>7</v>
      </c>
      <c r="E2327" s="6">
        <v>632.54499999999996</v>
      </c>
      <c r="F2327">
        <v>2006</v>
      </c>
      <c r="G2327" s="6">
        <v>74.049000000000007</v>
      </c>
      <c r="H2327" s="6" t="s">
        <v>693</v>
      </c>
      <c r="I2327" s="7">
        <v>9.2428312301635707</v>
      </c>
      <c r="J2327" s="8" t="s">
        <v>693</v>
      </c>
      <c r="K2327" s="9" t="s">
        <v>693</v>
      </c>
      <c r="L2327" s="8" t="s">
        <v>693</v>
      </c>
      <c r="M2327" s="8">
        <v>23.316299635857227</v>
      </c>
      <c r="N2327" s="10" t="s">
        <v>693</v>
      </c>
      <c r="O2327" s="10" t="s">
        <v>3359</v>
      </c>
      <c r="P2327" s="14" t="s">
        <v>693</v>
      </c>
      <c r="Q2327" s="45">
        <v>3</v>
      </c>
      <c r="R2327" s="7">
        <v>3.7778087047156359</v>
      </c>
      <c r="S2327" s="7"/>
      <c r="T2327" s="7"/>
      <c r="U2327" s="35">
        <v>15233.390740248356</v>
      </c>
    </row>
    <row r="2328" spans="1:21">
      <c r="A2328" t="s">
        <v>693</v>
      </c>
      <c r="B2328" t="s">
        <v>110</v>
      </c>
      <c r="C2328" t="s">
        <v>296</v>
      </c>
      <c r="D2328">
        <v>4</v>
      </c>
      <c r="E2328" s="6">
        <v>30833.022000000001</v>
      </c>
      <c r="F2328">
        <v>2006</v>
      </c>
      <c r="G2328" s="6">
        <v>69.128</v>
      </c>
      <c r="H2328" s="6" t="s">
        <v>693</v>
      </c>
      <c r="I2328" s="7">
        <v>2.7556321620941202</v>
      </c>
      <c r="J2328" s="8" t="s">
        <v>693</v>
      </c>
      <c r="K2328" s="9" t="s">
        <v>693</v>
      </c>
      <c r="L2328" s="8" t="s">
        <v>693</v>
      </c>
      <c r="M2328" s="8">
        <v>16.829100567787776</v>
      </c>
      <c r="N2328" s="10" t="s">
        <v>693</v>
      </c>
      <c r="O2328" s="10" t="s">
        <v>3360</v>
      </c>
      <c r="P2328" s="14" t="s">
        <v>693</v>
      </c>
      <c r="Q2328" s="45">
        <v>1</v>
      </c>
      <c r="R2328" s="7">
        <v>3.7778087047156359</v>
      </c>
      <c r="S2328" s="7"/>
      <c r="T2328" s="7"/>
      <c r="U2328" s="35">
        <v>6085.4814453125</v>
      </c>
    </row>
    <row r="2329" spans="1:21">
      <c r="A2329" t="s">
        <v>693</v>
      </c>
      <c r="B2329" t="s">
        <v>112</v>
      </c>
      <c r="C2329" t="s">
        <v>298</v>
      </c>
      <c r="D2329">
        <v>8</v>
      </c>
      <c r="E2329" s="6">
        <v>48088.273999999998</v>
      </c>
      <c r="F2329">
        <v>2006</v>
      </c>
      <c r="G2329" s="6">
        <v>61.893000000000001</v>
      </c>
      <c r="H2329" s="6" t="s">
        <v>693</v>
      </c>
      <c r="I2329" s="7">
        <v>1.6202479600906401</v>
      </c>
      <c r="J2329" s="8" t="s">
        <v>693</v>
      </c>
      <c r="K2329" s="9" t="s">
        <v>693</v>
      </c>
      <c r="L2329" s="8" t="s">
        <v>693</v>
      </c>
      <c r="M2329" s="8">
        <v>15.693716365784297</v>
      </c>
      <c r="N2329" s="10" t="s">
        <v>693</v>
      </c>
      <c r="O2329" s="10" t="s">
        <v>3361</v>
      </c>
      <c r="P2329" s="14" t="s">
        <v>693</v>
      </c>
      <c r="Q2329" s="45">
        <v>1</v>
      </c>
      <c r="R2329" s="7">
        <v>3.7778087047156359</v>
      </c>
      <c r="S2329" s="7"/>
      <c r="T2329" s="7"/>
      <c r="U2329" s="35">
        <v>1914.2415688061153</v>
      </c>
    </row>
    <row r="2330" spans="1:21">
      <c r="A2330" t="s">
        <v>693</v>
      </c>
      <c r="B2330" t="s">
        <v>113</v>
      </c>
      <c r="C2330" t="s">
        <v>299</v>
      </c>
      <c r="D2330">
        <v>5</v>
      </c>
      <c r="E2330" s="6">
        <v>1986.558</v>
      </c>
      <c r="F2330">
        <v>2006</v>
      </c>
      <c r="G2330" s="6">
        <v>52.655000000000001</v>
      </c>
      <c r="H2330" s="6" t="s">
        <v>693</v>
      </c>
      <c r="I2330" s="7">
        <v>6.7606287002563503</v>
      </c>
      <c r="J2330" s="8" t="s">
        <v>693</v>
      </c>
      <c r="K2330" s="9" t="s">
        <v>693</v>
      </c>
      <c r="L2330" s="8" t="s">
        <v>693</v>
      </c>
      <c r="M2330" s="8">
        <v>20.834097105950008</v>
      </c>
      <c r="N2330" s="10" t="s">
        <v>693</v>
      </c>
      <c r="O2330" s="10" t="s">
        <v>3362</v>
      </c>
      <c r="P2330" s="14" t="s">
        <v>693</v>
      </c>
      <c r="Q2330" s="45">
        <v>2</v>
      </c>
      <c r="R2330" s="7">
        <v>3.7778087047156359</v>
      </c>
      <c r="S2330" s="7"/>
      <c r="T2330" s="7"/>
      <c r="U2330" s="35">
        <v>8373.4826318235937</v>
      </c>
    </row>
    <row r="2331" spans="1:21">
      <c r="A2331" t="s">
        <v>693</v>
      </c>
      <c r="B2331" t="s">
        <v>115</v>
      </c>
      <c r="C2331" t="s">
        <v>301</v>
      </c>
      <c r="D2331">
        <v>3</v>
      </c>
      <c r="E2331" s="6">
        <v>16325.677</v>
      </c>
      <c r="F2331">
        <v>2006</v>
      </c>
      <c r="G2331" s="6">
        <v>79.837999999999994</v>
      </c>
      <c r="H2331" s="6" t="s">
        <v>693</v>
      </c>
      <c r="I2331" s="7">
        <v>16.474363327026399</v>
      </c>
      <c r="J2331" s="8" t="s">
        <v>693</v>
      </c>
      <c r="K2331" s="9" t="s">
        <v>693</v>
      </c>
      <c r="L2331" s="8" t="s">
        <v>693</v>
      </c>
      <c r="M2331" s="8">
        <v>30.547831732720056</v>
      </c>
      <c r="N2331" s="10" t="s">
        <v>693</v>
      </c>
      <c r="O2331" s="10" t="s">
        <v>3363</v>
      </c>
      <c r="P2331" s="14" t="s">
        <v>693</v>
      </c>
      <c r="Q2331" s="45">
        <v>3</v>
      </c>
      <c r="R2331" s="7">
        <v>3.7778087047156359</v>
      </c>
      <c r="S2331" s="7"/>
      <c r="T2331" s="7"/>
      <c r="U2331" s="35">
        <v>51097.362611333119</v>
      </c>
    </row>
    <row r="2332" spans="1:21">
      <c r="A2332" t="s">
        <v>693</v>
      </c>
      <c r="B2332" t="s">
        <v>120</v>
      </c>
      <c r="C2332" t="s">
        <v>306</v>
      </c>
      <c r="D2332">
        <v>7</v>
      </c>
      <c r="E2332" s="6">
        <v>2081.0749999999998</v>
      </c>
      <c r="F2332">
        <v>2006</v>
      </c>
      <c r="G2332" s="6">
        <v>73.998999999999995</v>
      </c>
      <c r="H2332" s="6" t="s">
        <v>693</v>
      </c>
      <c r="I2332" s="7">
        <v>5.8010358810424796</v>
      </c>
      <c r="J2332" s="8" t="s">
        <v>693</v>
      </c>
      <c r="K2332" s="9" t="s">
        <v>693</v>
      </c>
      <c r="L2332" s="8" t="s">
        <v>693</v>
      </c>
      <c r="M2332" s="8">
        <v>19.874504286736137</v>
      </c>
      <c r="N2332" s="10" t="s">
        <v>693</v>
      </c>
      <c r="O2332" s="10" t="s">
        <v>3364</v>
      </c>
      <c r="P2332" s="14" t="s">
        <v>693</v>
      </c>
      <c r="Q2332" s="45">
        <v>2</v>
      </c>
      <c r="R2332" s="7">
        <v>3.7778087047156359</v>
      </c>
      <c r="S2332" s="7"/>
      <c r="T2332" s="7"/>
      <c r="U2332" s="35">
        <v>11770.226549859937</v>
      </c>
    </row>
    <row r="2333" spans="1:21">
      <c r="A2333" t="s">
        <v>693</v>
      </c>
      <c r="B2333" t="s">
        <v>122</v>
      </c>
      <c r="C2333" t="s">
        <v>308</v>
      </c>
      <c r="D2333">
        <v>6</v>
      </c>
      <c r="E2333" s="6">
        <v>178069.984</v>
      </c>
      <c r="F2333">
        <v>2006</v>
      </c>
      <c r="G2333" s="6">
        <v>63.731000000000002</v>
      </c>
      <c r="H2333" s="6" t="s">
        <v>693</v>
      </c>
      <c r="I2333" s="7">
        <v>1.8312792778015099</v>
      </c>
      <c r="J2333" s="8" t="s">
        <v>693</v>
      </c>
      <c r="K2333" s="9" t="s">
        <v>693</v>
      </c>
      <c r="L2333" s="8" t="s">
        <v>693</v>
      </c>
      <c r="M2333" s="8">
        <v>15.904747683495167</v>
      </c>
      <c r="N2333" s="10" t="s">
        <v>693</v>
      </c>
      <c r="O2333" s="10" t="s">
        <v>3365</v>
      </c>
      <c r="P2333" s="14" t="s">
        <v>693</v>
      </c>
      <c r="Q2333" s="45">
        <v>1</v>
      </c>
      <c r="R2333" s="7">
        <v>3.7778087047156359</v>
      </c>
      <c r="S2333" s="7"/>
      <c r="T2333" s="7"/>
      <c r="U2333" s="35">
        <v>3978.0193269951651</v>
      </c>
    </row>
    <row r="2334" spans="1:21">
      <c r="A2334" t="s">
        <v>693</v>
      </c>
      <c r="B2334" t="s">
        <v>123</v>
      </c>
      <c r="C2334" t="s">
        <v>309</v>
      </c>
      <c r="D2334">
        <v>4</v>
      </c>
      <c r="E2334" s="6">
        <v>3627.6680000000001</v>
      </c>
      <c r="F2334">
        <v>2006</v>
      </c>
      <c r="G2334" s="6">
        <v>71.915000000000006</v>
      </c>
      <c r="H2334" s="6">
        <v>4.7163877487182617</v>
      </c>
      <c r="I2334" s="7" t="s">
        <v>693</v>
      </c>
      <c r="J2334" s="8">
        <v>8.6008542237153218</v>
      </c>
      <c r="K2334" s="9">
        <v>53.520372875069057</v>
      </c>
      <c r="L2334" s="8">
        <v>31.00576513825775</v>
      </c>
      <c r="M2334" s="8" t="s">
        <v>693</v>
      </c>
      <c r="N2334" s="10" t="s">
        <v>693</v>
      </c>
      <c r="O2334" s="10" t="s">
        <v>3366</v>
      </c>
      <c r="P2334" s="14" t="s">
        <v>693</v>
      </c>
      <c r="Q2334" s="45">
        <v>3</v>
      </c>
      <c r="R2334" s="7">
        <v>3.7778087047156359</v>
      </c>
      <c r="S2334" s="7"/>
      <c r="T2334" s="7"/>
      <c r="U2334" s="35">
        <v>15485.247545671698</v>
      </c>
    </row>
    <row r="2335" spans="1:21">
      <c r="A2335" t="s">
        <v>693</v>
      </c>
      <c r="B2335" t="s">
        <v>128</v>
      </c>
      <c r="C2335" t="s">
        <v>314</v>
      </c>
      <c r="D2335">
        <v>7</v>
      </c>
      <c r="E2335" s="6">
        <v>38547.178999999996</v>
      </c>
      <c r="F2335">
        <v>2006</v>
      </c>
      <c r="G2335" s="6">
        <v>75.284000000000006</v>
      </c>
      <c r="H2335" s="6" t="s">
        <v>693</v>
      </c>
      <c r="I2335" s="7">
        <v>9.8801164627075195</v>
      </c>
      <c r="J2335" s="8" t="s">
        <v>693</v>
      </c>
      <c r="K2335" s="9" t="s">
        <v>693</v>
      </c>
      <c r="L2335" s="8" t="s">
        <v>693</v>
      </c>
      <c r="M2335" s="8">
        <v>23.953584868401176</v>
      </c>
      <c r="N2335" s="10" t="s">
        <v>693</v>
      </c>
      <c r="O2335" s="10" t="s">
        <v>3367</v>
      </c>
      <c r="P2335" s="14" t="s">
        <v>693</v>
      </c>
      <c r="Q2335" s="45">
        <v>3</v>
      </c>
      <c r="R2335" s="7">
        <v>3.7778087047156359</v>
      </c>
      <c r="S2335" s="7"/>
      <c r="T2335" s="7"/>
      <c r="U2335" s="35">
        <v>20012.621111646171</v>
      </c>
    </row>
    <row r="2336" spans="1:21">
      <c r="A2336" t="s">
        <v>693</v>
      </c>
      <c r="B2336" t="s">
        <v>130</v>
      </c>
      <c r="C2336" t="s">
        <v>316</v>
      </c>
      <c r="D2336">
        <v>4</v>
      </c>
      <c r="E2336" s="6">
        <v>1015.06</v>
      </c>
      <c r="F2336">
        <v>2006</v>
      </c>
      <c r="G2336" s="6">
        <v>76.569999999999993</v>
      </c>
      <c r="H2336" s="6" t="s">
        <v>693</v>
      </c>
      <c r="I2336" s="7">
        <v>49.812431335449197</v>
      </c>
      <c r="J2336" s="8" t="s">
        <v>693</v>
      </c>
      <c r="K2336" s="9" t="s">
        <v>693</v>
      </c>
      <c r="L2336" s="8" t="s">
        <v>693</v>
      </c>
      <c r="M2336" s="8">
        <v>63.88589974114285</v>
      </c>
      <c r="N2336" s="10" t="s">
        <v>693</v>
      </c>
      <c r="O2336" s="10" t="s">
        <v>3368</v>
      </c>
      <c r="P2336" s="14" t="s">
        <v>693</v>
      </c>
      <c r="Q2336" s="45">
        <v>3</v>
      </c>
      <c r="R2336" s="7">
        <v>3.7778087047156359</v>
      </c>
      <c r="S2336" s="7"/>
      <c r="T2336" s="7"/>
      <c r="U2336" s="35">
        <v>94361.626506690052</v>
      </c>
    </row>
    <row r="2337" spans="1:21">
      <c r="A2337" t="s">
        <v>693</v>
      </c>
      <c r="B2337" t="s">
        <v>131</v>
      </c>
      <c r="C2337" t="s">
        <v>317</v>
      </c>
      <c r="D2337">
        <v>7</v>
      </c>
      <c r="E2337" s="6">
        <v>20909.401000000002</v>
      </c>
      <c r="F2337">
        <v>2006</v>
      </c>
      <c r="G2337" s="6">
        <v>71.471999999999994</v>
      </c>
      <c r="H2337" s="6" t="s">
        <v>693</v>
      </c>
      <c r="I2337" s="7">
        <v>7.4983377456665004</v>
      </c>
      <c r="J2337" s="8" t="s">
        <v>693</v>
      </c>
      <c r="K2337" s="9" t="s">
        <v>693</v>
      </c>
      <c r="L2337" s="8" t="s">
        <v>693</v>
      </c>
      <c r="M2337" s="8">
        <v>21.571806151360157</v>
      </c>
      <c r="N2337" s="10" t="s">
        <v>693</v>
      </c>
      <c r="O2337" s="10" t="s">
        <v>3369</v>
      </c>
      <c r="P2337" s="14" t="s">
        <v>693</v>
      </c>
      <c r="Q2337" s="45">
        <v>2</v>
      </c>
      <c r="R2337" s="7">
        <v>3.7778087047156359</v>
      </c>
      <c r="S2337" s="7"/>
      <c r="T2337" s="7"/>
      <c r="U2337" s="35">
        <v>18325.658858292347</v>
      </c>
    </row>
    <row r="2338" spans="1:21">
      <c r="A2338" t="s">
        <v>693</v>
      </c>
      <c r="B2338" t="s">
        <v>134</v>
      </c>
      <c r="C2338" t="s">
        <v>320</v>
      </c>
      <c r="D2338">
        <v>4</v>
      </c>
      <c r="E2338" s="6">
        <v>25382.87</v>
      </c>
      <c r="F2338">
        <v>2006</v>
      </c>
      <c r="G2338" s="6">
        <v>74.81</v>
      </c>
      <c r="H2338" s="6" t="s">
        <v>693</v>
      </c>
      <c r="I2338" s="7">
        <v>20.287208557128899</v>
      </c>
      <c r="J2338" s="8" t="s">
        <v>693</v>
      </c>
      <c r="K2338" s="9" t="s">
        <v>693</v>
      </c>
      <c r="L2338" s="8" t="s">
        <v>693</v>
      </c>
      <c r="M2338" s="8">
        <v>34.360676962822552</v>
      </c>
      <c r="N2338" s="10" t="s">
        <v>693</v>
      </c>
      <c r="O2338" s="10" t="s">
        <v>3370</v>
      </c>
      <c r="P2338" s="14" t="s">
        <v>693</v>
      </c>
      <c r="Q2338" s="45">
        <v>3</v>
      </c>
      <c r="R2338" s="7">
        <v>3.7778087047156359</v>
      </c>
      <c r="S2338" s="7"/>
      <c r="T2338" s="7"/>
      <c r="U2338" s="35">
        <v>42916.053705089347</v>
      </c>
    </row>
    <row r="2339" spans="1:21">
      <c r="A2339" t="s">
        <v>693</v>
      </c>
      <c r="B2339" t="s">
        <v>136</v>
      </c>
      <c r="C2339" t="s">
        <v>322</v>
      </c>
      <c r="D2339">
        <v>7</v>
      </c>
      <c r="E2339" s="6">
        <v>7794.7920000000004</v>
      </c>
      <c r="F2339">
        <v>2006</v>
      </c>
      <c r="G2339" s="6">
        <v>73.355000000000004</v>
      </c>
      <c r="H2339" s="6" t="s">
        <v>693</v>
      </c>
      <c r="I2339" s="7">
        <v>9.9062967300415004</v>
      </c>
      <c r="J2339" s="8" t="s">
        <v>693</v>
      </c>
      <c r="K2339" s="9" t="s">
        <v>693</v>
      </c>
      <c r="L2339" s="8" t="s">
        <v>693</v>
      </c>
      <c r="M2339" s="8">
        <v>23.979765135735157</v>
      </c>
      <c r="N2339" s="10" t="s">
        <v>693</v>
      </c>
      <c r="O2339" s="10" t="s">
        <v>3371</v>
      </c>
      <c r="P2339" s="14" t="s">
        <v>693</v>
      </c>
      <c r="Q2339" s="45">
        <v>3</v>
      </c>
      <c r="R2339" s="7">
        <v>3.7778087047156359</v>
      </c>
      <c r="S2339" s="7"/>
      <c r="T2339" s="7"/>
      <c r="U2339" s="35">
        <v>12955.977428039385</v>
      </c>
    </row>
    <row r="2340" spans="1:21">
      <c r="A2340" t="s">
        <v>693</v>
      </c>
      <c r="B2340" t="s">
        <v>143</v>
      </c>
      <c r="C2340" t="s">
        <v>329</v>
      </c>
      <c r="D2340">
        <v>3</v>
      </c>
      <c r="E2340" s="6">
        <v>44422.830999999998</v>
      </c>
      <c r="F2340">
        <v>2006</v>
      </c>
      <c r="G2340" s="6">
        <v>80.971999999999994</v>
      </c>
      <c r="H2340" s="6" t="s">
        <v>693</v>
      </c>
      <c r="I2340" s="7">
        <v>12.275954246521</v>
      </c>
      <c r="J2340" s="8" t="s">
        <v>693</v>
      </c>
      <c r="K2340" s="9" t="s">
        <v>693</v>
      </c>
      <c r="L2340" s="8" t="s">
        <v>693</v>
      </c>
      <c r="M2340" s="8">
        <v>26.349422652214656</v>
      </c>
      <c r="N2340" s="10" t="s">
        <v>693</v>
      </c>
      <c r="O2340" s="10" t="s">
        <v>3372</v>
      </c>
      <c r="P2340" s="14" t="s">
        <v>693</v>
      </c>
      <c r="Q2340" s="45">
        <v>3</v>
      </c>
      <c r="R2340" s="7">
        <v>3.7778087047156359</v>
      </c>
      <c r="S2340" s="7"/>
      <c r="T2340" s="7"/>
      <c r="U2340" s="35">
        <v>38857.485049994473</v>
      </c>
    </row>
    <row r="2341" spans="1:21">
      <c r="A2341" t="s">
        <v>693</v>
      </c>
      <c r="B2341" t="s">
        <v>145</v>
      </c>
      <c r="C2341" t="s">
        <v>331</v>
      </c>
      <c r="D2341">
        <v>5</v>
      </c>
      <c r="E2341" s="6">
        <v>30332.968000000001</v>
      </c>
      <c r="F2341">
        <v>2006</v>
      </c>
      <c r="G2341" s="6">
        <v>60.280999999999999</v>
      </c>
      <c r="H2341" s="6" t="s">
        <v>693</v>
      </c>
      <c r="I2341" s="7">
        <v>0.89294928312301602</v>
      </c>
      <c r="J2341" s="8" t="s">
        <v>693</v>
      </c>
      <c r="K2341" s="9" t="s">
        <v>693</v>
      </c>
      <c r="L2341" s="8" t="s">
        <v>693</v>
      </c>
      <c r="M2341" s="8">
        <v>14.966417688816673</v>
      </c>
      <c r="N2341" s="10" t="s">
        <v>693</v>
      </c>
      <c r="O2341" s="10" t="s">
        <v>3373</v>
      </c>
      <c r="P2341" s="14" t="s">
        <v>693</v>
      </c>
      <c r="Q2341" s="45">
        <v>1</v>
      </c>
      <c r="R2341" s="7">
        <v>3.7778087047156359</v>
      </c>
      <c r="S2341" s="7"/>
      <c r="T2341" s="7"/>
      <c r="U2341" s="35">
        <v>4847.587890625</v>
      </c>
    </row>
    <row r="2342" spans="1:21">
      <c r="A2342" t="s">
        <v>693</v>
      </c>
      <c r="B2342" t="s">
        <v>146</v>
      </c>
      <c r="C2342" t="s">
        <v>332</v>
      </c>
      <c r="D2342">
        <v>3</v>
      </c>
      <c r="E2342" s="6">
        <v>9104.7189999999991</v>
      </c>
      <c r="F2342">
        <v>2006</v>
      </c>
      <c r="G2342" s="6">
        <v>80.831999999999994</v>
      </c>
      <c r="H2342" s="6" t="s">
        <v>693</v>
      </c>
      <c r="I2342" s="7">
        <v>12.1098680496216</v>
      </c>
      <c r="J2342" s="8" t="s">
        <v>693</v>
      </c>
      <c r="K2342" s="9" t="s">
        <v>693</v>
      </c>
      <c r="L2342" s="8" t="s">
        <v>693</v>
      </c>
      <c r="M2342" s="8">
        <v>26.183336455315256</v>
      </c>
      <c r="N2342" s="10" t="s">
        <v>693</v>
      </c>
      <c r="O2342" s="10" t="s">
        <v>3374</v>
      </c>
      <c r="P2342" s="14" t="s">
        <v>693</v>
      </c>
      <c r="Q2342" s="45">
        <v>3</v>
      </c>
      <c r="R2342" s="7">
        <v>3.7778087047156359</v>
      </c>
      <c r="S2342" s="7"/>
      <c r="T2342" s="7"/>
      <c r="U2342" s="35">
        <v>47292.313693326549</v>
      </c>
    </row>
    <row r="2343" spans="1:21">
      <c r="A2343" t="s">
        <v>693</v>
      </c>
      <c r="B2343" t="s">
        <v>154</v>
      </c>
      <c r="C2343" t="s">
        <v>340</v>
      </c>
      <c r="D2343">
        <v>4</v>
      </c>
      <c r="E2343" s="6">
        <v>10483.558000000001</v>
      </c>
      <c r="F2343">
        <v>2006</v>
      </c>
      <c r="G2343" s="6">
        <v>74.921000000000006</v>
      </c>
      <c r="H2343" s="6" t="s">
        <v>693</v>
      </c>
      <c r="I2343" s="7">
        <v>3.1077344417571999</v>
      </c>
      <c r="J2343" s="8" t="s">
        <v>693</v>
      </c>
      <c r="K2343" s="9" t="s">
        <v>693</v>
      </c>
      <c r="L2343" s="8" t="s">
        <v>693</v>
      </c>
      <c r="M2343" s="8">
        <v>17.181202847450855</v>
      </c>
      <c r="N2343" s="10" t="s">
        <v>693</v>
      </c>
      <c r="O2343" s="10" t="s">
        <v>3375</v>
      </c>
      <c r="P2343" s="14" t="s">
        <v>693</v>
      </c>
      <c r="Q2343" s="45">
        <v>1</v>
      </c>
      <c r="R2343" s="7">
        <v>3.7778087047156359</v>
      </c>
      <c r="S2343" s="7"/>
      <c r="T2343" s="7"/>
      <c r="U2343" s="35">
        <v>9226.4717991530033</v>
      </c>
    </row>
    <row r="2344" spans="1:21">
      <c r="A2344" t="s">
        <v>693</v>
      </c>
      <c r="B2344" t="s">
        <v>155</v>
      </c>
      <c r="C2344" t="s">
        <v>341</v>
      </c>
      <c r="D2344">
        <v>4</v>
      </c>
      <c r="E2344" s="6">
        <v>69601.332999999999</v>
      </c>
      <c r="F2344">
        <v>2006</v>
      </c>
      <c r="G2344" s="6">
        <v>73.844999999999999</v>
      </c>
      <c r="H2344" s="6" t="s">
        <v>693</v>
      </c>
      <c r="I2344" s="7">
        <v>5.9431285858154297</v>
      </c>
      <c r="J2344" s="8" t="s">
        <v>693</v>
      </c>
      <c r="K2344" s="9" t="s">
        <v>693</v>
      </c>
      <c r="L2344" s="8" t="s">
        <v>693</v>
      </c>
      <c r="M2344" s="8">
        <v>20.016596991509086</v>
      </c>
      <c r="N2344" s="10" t="s">
        <v>693</v>
      </c>
      <c r="O2344" s="10" t="s">
        <v>3376</v>
      </c>
      <c r="P2344" s="14" t="s">
        <v>693</v>
      </c>
      <c r="Q2344" s="45">
        <v>2</v>
      </c>
      <c r="R2344" s="7">
        <v>3.7778087047156359</v>
      </c>
      <c r="S2344" s="7"/>
      <c r="T2344" s="7"/>
      <c r="U2344" s="35">
        <v>19043.622276512189</v>
      </c>
    </row>
    <row r="2345" spans="1:21">
      <c r="A2345" t="s">
        <v>693</v>
      </c>
      <c r="B2345" t="s">
        <v>156</v>
      </c>
      <c r="C2345" t="s">
        <v>342</v>
      </c>
      <c r="D2345">
        <v>7</v>
      </c>
      <c r="E2345" s="6">
        <v>4954.0290000000005</v>
      </c>
      <c r="F2345">
        <v>2006</v>
      </c>
      <c r="G2345" s="6">
        <v>66.498999999999995</v>
      </c>
      <c r="H2345" s="6" t="s">
        <v>693</v>
      </c>
      <c r="I2345" s="7">
        <v>14.2271785736084</v>
      </c>
      <c r="J2345" s="8" t="s">
        <v>693</v>
      </c>
      <c r="K2345" s="9" t="s">
        <v>693</v>
      </c>
      <c r="L2345" s="8" t="s">
        <v>693</v>
      </c>
      <c r="M2345" s="8">
        <v>28.300646979302059</v>
      </c>
      <c r="N2345" s="10" t="s">
        <v>693</v>
      </c>
      <c r="O2345" s="10" t="s">
        <v>3377</v>
      </c>
      <c r="P2345" s="14" t="s">
        <v>693</v>
      </c>
      <c r="Q2345" s="45">
        <v>3</v>
      </c>
      <c r="R2345" s="7">
        <v>3.7778087047156359</v>
      </c>
      <c r="S2345" s="7"/>
      <c r="T2345" s="7"/>
      <c r="U2345" s="35">
        <v>5995.361318292541</v>
      </c>
    </row>
    <row r="2346" spans="1:21">
      <c r="A2346" t="s">
        <v>693</v>
      </c>
      <c r="B2346" t="s">
        <v>160</v>
      </c>
      <c r="C2346" t="s">
        <v>346</v>
      </c>
      <c r="D2346">
        <v>3</v>
      </c>
      <c r="E2346" s="6">
        <v>60803.7</v>
      </c>
      <c r="F2346">
        <v>2006</v>
      </c>
      <c r="G2346" s="6">
        <v>79.355000000000004</v>
      </c>
      <c r="H2346" s="6" t="s">
        <v>693</v>
      </c>
      <c r="I2346" s="7">
        <v>15.3638095855713</v>
      </c>
      <c r="J2346" s="8" t="s">
        <v>693</v>
      </c>
      <c r="K2346" s="9" t="s">
        <v>693</v>
      </c>
      <c r="L2346" s="8" t="s">
        <v>693</v>
      </c>
      <c r="M2346" s="8">
        <v>29.437277991264956</v>
      </c>
      <c r="N2346" s="10" t="s">
        <v>693</v>
      </c>
      <c r="O2346" s="10" t="s">
        <v>3378</v>
      </c>
      <c r="P2346" s="14" t="s">
        <v>693</v>
      </c>
      <c r="Q2346" s="45">
        <v>3</v>
      </c>
      <c r="R2346" s="7">
        <v>3.7778087047156359</v>
      </c>
      <c r="S2346" s="7"/>
      <c r="T2346" s="7"/>
      <c r="U2346" s="35">
        <v>43281.317978854226</v>
      </c>
    </row>
    <row r="2347" spans="1:21">
      <c r="A2347" t="s">
        <v>693</v>
      </c>
      <c r="B2347" t="s">
        <v>167</v>
      </c>
      <c r="C2347" t="s">
        <v>353</v>
      </c>
      <c r="D2347">
        <v>4</v>
      </c>
      <c r="E2347" s="6">
        <v>21966.297999999999</v>
      </c>
      <c r="F2347">
        <v>2006</v>
      </c>
      <c r="G2347" s="6">
        <v>65.988</v>
      </c>
      <c r="H2347" s="6" t="s">
        <v>693</v>
      </c>
      <c r="I2347" s="7">
        <v>1.39897572994232</v>
      </c>
      <c r="J2347" s="8" t="s">
        <v>693</v>
      </c>
      <c r="K2347" s="9" t="s">
        <v>693</v>
      </c>
      <c r="L2347" s="8" t="s">
        <v>693</v>
      </c>
      <c r="M2347" s="8">
        <v>15.472444135635977</v>
      </c>
      <c r="N2347" s="10" t="s">
        <v>693</v>
      </c>
      <c r="O2347" s="10" t="s">
        <v>3379</v>
      </c>
      <c r="P2347" s="14" t="s">
        <v>693</v>
      </c>
      <c r="Q2347" s="45">
        <v>1</v>
      </c>
      <c r="R2347" s="7">
        <v>3.7778087047156359</v>
      </c>
      <c r="S2347" s="7"/>
      <c r="T2347" s="7"/>
      <c r="U2347" s="35" t="s">
        <v>693</v>
      </c>
    </row>
    <row r="2348" spans="1:21">
      <c r="A2348">
        <v>1</v>
      </c>
      <c r="B2348" t="s">
        <v>50</v>
      </c>
      <c r="C2348" t="s">
        <v>236</v>
      </c>
      <c r="D2348">
        <v>1</v>
      </c>
      <c r="E2348" s="6">
        <v>4378.1719999999996</v>
      </c>
      <c r="F2348">
        <v>2006</v>
      </c>
      <c r="G2348" s="6">
        <v>78.513999999999996</v>
      </c>
      <c r="H2348" s="6">
        <v>7.0824651718139648</v>
      </c>
      <c r="I2348" s="7">
        <v>4.0250191688537598</v>
      </c>
      <c r="J2348" s="8">
        <v>10.966931646811025</v>
      </c>
      <c r="K2348" s="9">
        <v>74.505837205482365</v>
      </c>
      <c r="L2348" s="8">
        <v>51.991229468671058</v>
      </c>
      <c r="M2348" s="8">
        <v>18.098487574547416</v>
      </c>
      <c r="N2348" s="10">
        <v>2.8726836568260143</v>
      </c>
      <c r="O2348" s="10" t="s">
        <v>3380</v>
      </c>
      <c r="P2348" s="14">
        <v>64.419973554142459</v>
      </c>
      <c r="Q2348" s="45">
        <v>2</v>
      </c>
      <c r="R2348" s="7">
        <v>3.7778087047156359</v>
      </c>
      <c r="S2348" s="7"/>
      <c r="T2348" s="7"/>
      <c r="U2348" s="35">
        <v>14864.781420368825</v>
      </c>
    </row>
    <row r="2349" spans="1:21">
      <c r="A2349">
        <v>2</v>
      </c>
      <c r="B2349" t="s">
        <v>46</v>
      </c>
      <c r="C2349" t="s">
        <v>232</v>
      </c>
      <c r="D2349">
        <v>1</v>
      </c>
      <c r="E2349" s="6">
        <v>42772.91</v>
      </c>
      <c r="F2349">
        <v>2006</v>
      </c>
      <c r="G2349" s="6">
        <v>73.468000000000004</v>
      </c>
      <c r="H2349" s="6">
        <v>6.0249428749084473</v>
      </c>
      <c r="I2349" s="7">
        <v>3.0426337718963601</v>
      </c>
      <c r="J2349" s="8">
        <v>9.9094093499055074</v>
      </c>
      <c r="K2349" s="9">
        <v>62.994704827804554</v>
      </c>
      <c r="L2349" s="8">
        <v>40.480097090993247</v>
      </c>
      <c r="M2349" s="8">
        <v>17.116102177590015</v>
      </c>
      <c r="N2349" s="10">
        <v>2.36503011439097</v>
      </c>
      <c r="O2349" s="10" t="s">
        <v>3381</v>
      </c>
      <c r="P2349" s="14">
        <v>53.035835345737922</v>
      </c>
      <c r="Q2349" s="45">
        <v>1</v>
      </c>
      <c r="R2349" s="7">
        <v>3.7778087047156359</v>
      </c>
      <c r="S2349" s="7"/>
      <c r="T2349" s="7"/>
      <c r="U2349" s="35">
        <v>10692.727652918311</v>
      </c>
    </row>
    <row r="2350" spans="1:21">
      <c r="A2350">
        <v>3</v>
      </c>
      <c r="B2350" t="s">
        <v>44</v>
      </c>
      <c r="C2350" t="s">
        <v>230</v>
      </c>
      <c r="D2350">
        <v>1</v>
      </c>
      <c r="E2350" s="6">
        <v>16334.575000000001</v>
      </c>
      <c r="F2350">
        <v>2006</v>
      </c>
      <c r="G2350" s="6">
        <v>78.260999999999996</v>
      </c>
      <c r="H2350" s="6">
        <v>6.0628519058227539</v>
      </c>
      <c r="I2350" s="7">
        <v>5.4422974586486799</v>
      </c>
      <c r="J2350" s="8">
        <v>9.947318380819814</v>
      </c>
      <c r="K2350" s="9">
        <v>67.361146488028055</v>
      </c>
      <c r="L2350" s="8">
        <v>44.846538751216748</v>
      </c>
      <c r="M2350" s="8">
        <v>19.515765864342335</v>
      </c>
      <c r="N2350" s="10">
        <v>2.2979645822230732</v>
      </c>
      <c r="O2350" s="10" t="s">
        <v>3382</v>
      </c>
      <c r="P2350" s="14">
        <v>51.531889793506842</v>
      </c>
      <c r="Q2350" s="45">
        <v>2</v>
      </c>
      <c r="R2350" s="7">
        <v>3.7778087047156359</v>
      </c>
      <c r="S2350" s="7"/>
      <c r="T2350" s="7"/>
      <c r="U2350" s="35">
        <v>19339.487624584952</v>
      </c>
    </row>
    <row r="2351" spans="1:21">
      <c r="A2351">
        <v>4</v>
      </c>
      <c r="B2351" t="s">
        <v>70</v>
      </c>
      <c r="C2351" t="s">
        <v>256</v>
      </c>
      <c r="D2351">
        <v>1</v>
      </c>
      <c r="E2351" s="6">
        <v>13412.406000000001</v>
      </c>
      <c r="F2351">
        <v>2006</v>
      </c>
      <c r="G2351" s="6">
        <v>69.811999999999998</v>
      </c>
      <c r="H2351" s="6">
        <v>5.9014291763305664</v>
      </c>
      <c r="I2351" s="7">
        <v>2.0772192478179901</v>
      </c>
      <c r="J2351" s="8">
        <v>9.7858956513276265</v>
      </c>
      <c r="K2351" s="9">
        <v>59.113778418765477</v>
      </c>
      <c r="L2351" s="8">
        <v>36.59917068195417</v>
      </c>
      <c r="M2351" s="8">
        <v>16.150687653511646</v>
      </c>
      <c r="N2351" s="10">
        <v>2.2661060301043223</v>
      </c>
      <c r="O2351" s="10" t="s">
        <v>3383</v>
      </c>
      <c r="P2351" s="14">
        <v>50.817461290359098</v>
      </c>
      <c r="Q2351" s="45">
        <v>1</v>
      </c>
      <c r="R2351" s="7">
        <v>3.7778087047156359</v>
      </c>
      <c r="S2351" s="7"/>
      <c r="T2351" s="7"/>
      <c r="U2351" s="35">
        <v>6972.3815921070582</v>
      </c>
    </row>
    <row r="2352" spans="1:21">
      <c r="A2352">
        <v>5</v>
      </c>
      <c r="B2352" t="s">
        <v>124</v>
      </c>
      <c r="C2352" t="s">
        <v>310</v>
      </c>
      <c r="D2352">
        <v>1</v>
      </c>
      <c r="E2352" s="6">
        <v>3368.5729999999999</v>
      </c>
      <c r="F2352">
        <v>2006</v>
      </c>
      <c r="G2352" s="6">
        <v>76.012</v>
      </c>
      <c r="H2352" s="6">
        <v>6.127988338470459</v>
      </c>
      <c r="I2352" s="7">
        <v>5.0813870429992702</v>
      </c>
      <c r="J2352" s="8">
        <v>10.012454813467519</v>
      </c>
      <c r="K2352" s="9">
        <v>65.853792004991149</v>
      </c>
      <c r="L2352" s="8">
        <v>43.339184268179842</v>
      </c>
      <c r="M2352" s="8">
        <v>19.154855448692928</v>
      </c>
      <c r="N2352" s="10">
        <v>2.2625691112243387</v>
      </c>
      <c r="O2352" s="10" t="s">
        <v>3384</v>
      </c>
      <c r="P2352" s="14">
        <v>50.738145832087078</v>
      </c>
      <c r="Q2352" s="45">
        <v>2</v>
      </c>
      <c r="R2352" s="7">
        <v>3.7778087047156359</v>
      </c>
      <c r="S2352" s="7"/>
      <c r="T2352" s="7"/>
      <c r="U2352" s="35">
        <v>18148.076609398853</v>
      </c>
    </row>
    <row r="2353" spans="1:21">
      <c r="A2353">
        <v>6</v>
      </c>
      <c r="B2353" t="s">
        <v>151</v>
      </c>
      <c r="C2353" t="s">
        <v>337</v>
      </c>
      <c r="D2353">
        <v>8</v>
      </c>
      <c r="E2353" s="6">
        <v>66319.524999999994</v>
      </c>
      <c r="F2353">
        <v>2006</v>
      </c>
      <c r="G2353" s="6">
        <v>74.938000000000002</v>
      </c>
      <c r="H2353" s="6">
        <v>5.8854327201843262</v>
      </c>
      <c r="I2353" s="7">
        <v>4.3922634124755904</v>
      </c>
      <c r="J2353" s="8">
        <v>9.7698991951813863</v>
      </c>
      <c r="K2353" s="9">
        <v>63.350528121546844</v>
      </c>
      <c r="L2353" s="8">
        <v>40.835920384735537</v>
      </c>
      <c r="M2353" s="8">
        <v>18.465731818169246</v>
      </c>
      <c r="N2353" s="10">
        <v>2.2114433799236313</v>
      </c>
      <c r="O2353" s="10" t="s">
        <v>3385</v>
      </c>
      <c r="P2353" s="14">
        <v>49.591650550400992</v>
      </c>
      <c r="Q2353" s="45">
        <v>2</v>
      </c>
      <c r="R2353" s="7">
        <v>3.7778087047156359</v>
      </c>
      <c r="S2353" s="7"/>
      <c r="T2353" s="7"/>
      <c r="U2353" s="35">
        <v>12739.737715522835</v>
      </c>
    </row>
    <row r="2354" spans="1:21">
      <c r="A2354">
        <v>7</v>
      </c>
      <c r="B2354" t="s">
        <v>59</v>
      </c>
      <c r="C2354" t="s">
        <v>245</v>
      </c>
      <c r="D2354">
        <v>1</v>
      </c>
      <c r="E2354" s="6">
        <v>6034.4359999999997</v>
      </c>
      <c r="F2354">
        <v>2006</v>
      </c>
      <c r="G2354" s="6">
        <v>70.772999999999996</v>
      </c>
      <c r="H2354" s="6">
        <v>5.7009296417236328</v>
      </c>
      <c r="I2354" s="7">
        <v>2.4323894977569598</v>
      </c>
      <c r="J2354" s="8">
        <v>9.5853961167206929</v>
      </c>
      <c r="K2354" s="9">
        <v>58.69967936216073</v>
      </c>
      <c r="L2354" s="8">
        <v>36.185071625349423</v>
      </c>
      <c r="M2354" s="8">
        <v>16.505857903450618</v>
      </c>
      <c r="N2354" s="10">
        <v>2.1922563393560286</v>
      </c>
      <c r="O2354" s="10" t="s">
        <v>3386</v>
      </c>
      <c r="P2354" s="14">
        <v>49.161380881476539</v>
      </c>
      <c r="Q2354" s="45">
        <v>1</v>
      </c>
      <c r="R2354" s="7">
        <v>3.7778087047156359</v>
      </c>
      <c r="S2354" s="7"/>
      <c r="T2354" s="7"/>
      <c r="U2354" s="35">
        <v>7221.4995364543111</v>
      </c>
    </row>
    <row r="2355" spans="1:21">
      <c r="A2355">
        <v>8</v>
      </c>
      <c r="B2355" t="s">
        <v>166</v>
      </c>
      <c r="C2355" t="s">
        <v>352</v>
      </c>
      <c r="D2355">
        <v>8</v>
      </c>
      <c r="E2355" s="6">
        <v>83951.8</v>
      </c>
      <c r="F2355">
        <v>2006</v>
      </c>
      <c r="G2355" s="6">
        <v>73.319000000000003</v>
      </c>
      <c r="H2355" s="6">
        <v>5.2936596870422363</v>
      </c>
      <c r="I2355" s="7">
        <v>2.21720170974731</v>
      </c>
      <c r="J2355" s="8">
        <v>9.1781261620392964</v>
      </c>
      <c r="K2355" s="9">
        <v>58.227563142822561</v>
      </c>
      <c r="L2355" s="8">
        <v>35.712955406011254</v>
      </c>
      <c r="M2355" s="8">
        <v>16.290670115440967</v>
      </c>
      <c r="N2355" s="10">
        <v>2.1922336621475775</v>
      </c>
      <c r="O2355" s="10" t="s">
        <v>3387</v>
      </c>
      <c r="P2355" s="14">
        <v>49.160872344741129</v>
      </c>
      <c r="Q2355" s="45">
        <v>1</v>
      </c>
      <c r="R2355" s="7">
        <v>3.7778087047156359</v>
      </c>
      <c r="S2355" s="7"/>
      <c r="T2355" s="7"/>
      <c r="U2355" s="35">
        <v>5186.4320647684526</v>
      </c>
    </row>
    <row r="2356" spans="1:21">
      <c r="A2356">
        <v>9</v>
      </c>
      <c r="B2356" t="s">
        <v>107</v>
      </c>
      <c r="C2356" t="s">
        <v>293</v>
      </c>
      <c r="D2356">
        <v>7</v>
      </c>
      <c r="E2356" s="6">
        <v>3942.748</v>
      </c>
      <c r="F2356">
        <v>2006</v>
      </c>
      <c r="G2356" s="6">
        <v>68.478999999999999</v>
      </c>
      <c r="H2356" s="6">
        <v>5.1020712852478027</v>
      </c>
      <c r="I2356" s="7">
        <v>0.23885592818260201</v>
      </c>
      <c r="J2356" s="8">
        <v>8.9865377602448628</v>
      </c>
      <c r="K2356" s="9">
        <v>53.248560539757847</v>
      </c>
      <c r="L2356" s="8">
        <v>30.73395280294654</v>
      </c>
      <c r="M2356" s="8">
        <v>14.312324333876258</v>
      </c>
      <c r="N2356" s="10">
        <v>2.1473767702567672</v>
      </c>
      <c r="O2356" s="10" t="s">
        <v>3388</v>
      </c>
      <c r="P2356" s="14">
        <v>48.154955879675221</v>
      </c>
      <c r="Q2356" s="45">
        <v>1</v>
      </c>
      <c r="R2356" s="7">
        <v>3.7778087047156359</v>
      </c>
      <c r="S2356" s="7"/>
      <c r="T2356" s="7"/>
      <c r="U2356" s="35">
        <v>7495.1250819930601</v>
      </c>
    </row>
    <row r="2357" spans="1:21">
      <c r="A2357">
        <v>10</v>
      </c>
      <c r="B2357" t="s">
        <v>73</v>
      </c>
      <c r="C2357" t="s">
        <v>259</v>
      </c>
      <c r="D2357">
        <v>1</v>
      </c>
      <c r="E2357" s="6">
        <v>7745.2</v>
      </c>
      <c r="F2357">
        <v>2006</v>
      </c>
      <c r="G2357" s="6">
        <v>70.260999999999996</v>
      </c>
      <c r="H2357" s="6">
        <v>5.396519660949707</v>
      </c>
      <c r="I2357" s="7">
        <v>2.0143740177154501</v>
      </c>
      <c r="J2357" s="8">
        <v>9.2809861359467671</v>
      </c>
      <c r="K2357" s="9">
        <v>56.424342809504424</v>
      </c>
      <c r="L2357" s="8">
        <v>33.909735072693117</v>
      </c>
      <c r="M2357" s="8">
        <v>16.087842423409107</v>
      </c>
      <c r="N2357" s="10">
        <v>2.1077863755895394</v>
      </c>
      <c r="O2357" s="10" t="s">
        <v>3389</v>
      </c>
      <c r="P2357" s="14">
        <v>47.267140692854831</v>
      </c>
      <c r="Q2357" s="45">
        <v>1</v>
      </c>
      <c r="R2357" s="7">
        <v>3.7778087047156359</v>
      </c>
      <c r="S2357" s="7"/>
      <c r="T2357" s="7"/>
      <c r="U2357" s="35">
        <v>4665.7672922137108</v>
      </c>
    </row>
    <row r="2358" spans="1:21">
      <c r="A2358">
        <v>11</v>
      </c>
      <c r="B2358" t="s">
        <v>165</v>
      </c>
      <c r="C2358" t="s">
        <v>351</v>
      </c>
      <c r="D2358">
        <v>1</v>
      </c>
      <c r="E2358" s="6">
        <v>27102.080999999998</v>
      </c>
      <c r="F2358">
        <v>2006</v>
      </c>
      <c r="G2358" s="6">
        <v>72.742000000000004</v>
      </c>
      <c r="H2358" s="6">
        <v>6.5251460075378418</v>
      </c>
      <c r="I2358" s="7">
        <v>6.3347187042236301</v>
      </c>
      <c r="J2358" s="8">
        <v>10.409612482534902</v>
      </c>
      <c r="K2358" s="9">
        <v>65.520598944284529</v>
      </c>
      <c r="L2358" s="8">
        <v>43.005991207473222</v>
      </c>
      <c r="M2358" s="8">
        <v>20.408187109917286</v>
      </c>
      <c r="N2358" s="10">
        <v>2.1072911070368723</v>
      </c>
      <c r="O2358" s="10" t="s">
        <v>3390</v>
      </c>
      <c r="P2358" s="14">
        <v>47.256034288225415</v>
      </c>
      <c r="Q2358" s="45">
        <v>2</v>
      </c>
      <c r="R2358" s="7">
        <v>3.7778087047156359</v>
      </c>
      <c r="S2358" s="7"/>
      <c r="T2358" s="7"/>
      <c r="U2358" s="35" t="s">
        <v>693</v>
      </c>
    </row>
    <row r="2359" spans="1:21">
      <c r="A2359">
        <v>12</v>
      </c>
      <c r="B2359" t="s">
        <v>21</v>
      </c>
      <c r="C2359" t="s">
        <v>207</v>
      </c>
      <c r="D2359">
        <v>1</v>
      </c>
      <c r="E2359" s="6">
        <v>39476.851000000002</v>
      </c>
      <c r="F2359">
        <v>2006</v>
      </c>
      <c r="G2359" s="6">
        <v>75.433000000000007</v>
      </c>
      <c r="H2359" s="6">
        <v>6.3129253387451172</v>
      </c>
      <c r="I2359" s="7">
        <v>7.2120232582092303</v>
      </c>
      <c r="J2359" s="8">
        <v>10.197391813742177</v>
      </c>
      <c r="K2359" s="9">
        <v>66.559269287696011</v>
      </c>
      <c r="L2359" s="8">
        <v>44.044661550884705</v>
      </c>
      <c r="M2359" s="8">
        <v>21.285491663902889</v>
      </c>
      <c r="N2359" s="10">
        <v>2.0692339292109505</v>
      </c>
      <c r="O2359" s="10" t="s">
        <v>3391</v>
      </c>
      <c r="P2359" s="14">
        <v>46.402601511781121</v>
      </c>
      <c r="Q2359" s="45">
        <v>2</v>
      </c>
      <c r="R2359" s="7">
        <v>3.7778087047156359</v>
      </c>
      <c r="S2359" s="7"/>
      <c r="T2359" s="7"/>
      <c r="U2359" s="35">
        <v>20679.243097676044</v>
      </c>
    </row>
    <row r="2360" spans="1:21">
      <c r="A2360">
        <v>13</v>
      </c>
      <c r="B2360" t="s">
        <v>121</v>
      </c>
      <c r="C2360" t="s">
        <v>307</v>
      </c>
      <c r="D2360">
        <v>3</v>
      </c>
      <c r="E2360" s="6">
        <v>4661.0870000000004</v>
      </c>
      <c r="F2360">
        <v>2006</v>
      </c>
      <c r="G2360" s="6">
        <v>80.441000000000003</v>
      </c>
      <c r="H2360" s="6">
        <v>7.415682315826416</v>
      </c>
      <c r="I2360" s="7">
        <v>13.817131996154799</v>
      </c>
      <c r="J2360" s="8">
        <v>11.300148790823476</v>
      </c>
      <c r="K2360" s="9">
        <v>78.653794954615819</v>
      </c>
      <c r="L2360" s="8">
        <v>56.139187217804512</v>
      </c>
      <c r="M2360" s="8">
        <v>27.890600401848456</v>
      </c>
      <c r="N2360" s="10">
        <v>2.0128353785486768</v>
      </c>
      <c r="O2360" s="10" t="s">
        <v>3392</v>
      </c>
      <c r="P2360" s="14">
        <v>45.137863177811589</v>
      </c>
      <c r="Q2360" s="45">
        <v>3</v>
      </c>
      <c r="R2360" s="7">
        <v>3.7778087047156359</v>
      </c>
      <c r="S2360" s="7"/>
      <c r="T2360" s="7"/>
      <c r="U2360" s="35">
        <v>63303.94848956303</v>
      </c>
    </row>
    <row r="2361" spans="1:21">
      <c r="A2361">
        <v>14</v>
      </c>
      <c r="B2361" t="s">
        <v>64</v>
      </c>
      <c r="C2361" t="s">
        <v>250</v>
      </c>
      <c r="D2361">
        <v>3</v>
      </c>
      <c r="E2361" s="6">
        <v>60919.15</v>
      </c>
      <c r="F2361">
        <v>2006</v>
      </c>
      <c r="G2361" s="6">
        <v>80.748000000000005</v>
      </c>
      <c r="H2361" s="6">
        <v>6.582700252532959</v>
      </c>
      <c r="I2361" s="7">
        <v>11.2954616546631</v>
      </c>
      <c r="J2361" s="8">
        <v>10.467166727530019</v>
      </c>
      <c r="K2361" s="9">
        <v>73.133940674452077</v>
      </c>
      <c r="L2361" s="8">
        <v>50.61933293764077</v>
      </c>
      <c r="M2361" s="8">
        <v>25.368930060356757</v>
      </c>
      <c r="N2361" s="10">
        <v>1.9953278603870661</v>
      </c>
      <c r="O2361" s="10" t="s">
        <v>3393</v>
      </c>
      <c r="P2361" s="14">
        <v>44.745256823718371</v>
      </c>
      <c r="Q2361" s="45">
        <v>3</v>
      </c>
      <c r="R2361" s="7">
        <v>3.7778087047156359</v>
      </c>
      <c r="S2361" s="7"/>
      <c r="T2361" s="7"/>
      <c r="U2361" s="35">
        <v>42362.985412524999</v>
      </c>
    </row>
    <row r="2362" spans="1:21">
      <c r="A2362">
        <v>15</v>
      </c>
      <c r="B2362" t="s">
        <v>126</v>
      </c>
      <c r="C2362" t="s">
        <v>312</v>
      </c>
      <c r="D2362">
        <v>1</v>
      </c>
      <c r="E2362" s="6">
        <v>28381.078000000001</v>
      </c>
      <c r="F2362">
        <v>2006</v>
      </c>
      <c r="G2362" s="6">
        <v>73.171999999999997</v>
      </c>
      <c r="H2362" s="6">
        <v>4.8108453750610352</v>
      </c>
      <c r="I2362" s="7">
        <v>2.3231000900268599</v>
      </c>
      <c r="J2362" s="8">
        <v>8.6953118500580953</v>
      </c>
      <c r="K2362" s="9">
        <v>55.053907239030167</v>
      </c>
      <c r="L2362" s="8">
        <v>32.53929950221886</v>
      </c>
      <c r="M2362" s="8">
        <v>16.396568495720516</v>
      </c>
      <c r="N2362" s="10">
        <v>1.9845188650729924</v>
      </c>
      <c r="O2362" s="10" t="s">
        <v>3394</v>
      </c>
      <c r="P2362" s="14">
        <v>44.502864943698825</v>
      </c>
      <c r="Q2362" s="45">
        <v>1</v>
      </c>
      <c r="R2362" s="7">
        <v>3.7778087047156359</v>
      </c>
      <c r="S2362" s="7"/>
      <c r="T2362" s="7"/>
      <c r="U2362" s="35">
        <v>7938.4349518209547</v>
      </c>
    </row>
    <row r="2363" spans="1:21">
      <c r="A2363">
        <v>16</v>
      </c>
      <c r="B2363" t="s">
        <v>57</v>
      </c>
      <c r="C2363" t="s">
        <v>243</v>
      </c>
      <c r="D2363">
        <v>1</v>
      </c>
      <c r="E2363" s="6">
        <v>14009.061</v>
      </c>
      <c r="F2363">
        <v>2006</v>
      </c>
      <c r="G2363" s="6">
        <v>74.688999999999993</v>
      </c>
      <c r="H2363" s="6">
        <v>5.0241913795471191</v>
      </c>
      <c r="I2363" s="7">
        <v>3.7904913425445601</v>
      </c>
      <c r="J2363" s="8">
        <v>8.9086578545441792</v>
      </c>
      <c r="K2363" s="9">
        <v>57.574076880013266</v>
      </c>
      <c r="L2363" s="8">
        <v>35.059469143201959</v>
      </c>
      <c r="M2363" s="8">
        <v>17.863959748238216</v>
      </c>
      <c r="N2363" s="10">
        <v>1.9625810647417969</v>
      </c>
      <c r="O2363" s="10" t="s">
        <v>3395</v>
      </c>
      <c r="P2363" s="14">
        <v>44.010909446331901</v>
      </c>
      <c r="Q2363" s="45">
        <v>2</v>
      </c>
      <c r="R2363" s="7">
        <v>3.7778087047156359</v>
      </c>
      <c r="S2363" s="7"/>
      <c r="T2363" s="7"/>
      <c r="U2363" s="35">
        <v>9792.4218199121879</v>
      </c>
    </row>
    <row r="2364" spans="1:21">
      <c r="A2364">
        <v>17</v>
      </c>
      <c r="B2364" t="s">
        <v>84</v>
      </c>
      <c r="C2364" t="s">
        <v>270</v>
      </c>
      <c r="D2364">
        <v>1</v>
      </c>
      <c r="E2364" s="6">
        <v>2689.66</v>
      </c>
      <c r="F2364">
        <v>2006</v>
      </c>
      <c r="G2364" s="6">
        <v>71.198999999999998</v>
      </c>
      <c r="H2364" s="6">
        <v>6.2078819274902344</v>
      </c>
      <c r="I2364" s="7">
        <v>6.2387838363647496</v>
      </c>
      <c r="J2364" s="8">
        <v>10.092348402487294</v>
      </c>
      <c r="K2364" s="9">
        <v>62.176201643368543</v>
      </c>
      <c r="L2364" s="8">
        <v>39.661593906557236</v>
      </c>
      <c r="M2364" s="8">
        <v>20.312252242058406</v>
      </c>
      <c r="N2364" s="10">
        <v>1.9525945933476654</v>
      </c>
      <c r="O2364" s="10" t="s">
        <v>3396</v>
      </c>
      <c r="P2364" s="14">
        <v>43.786962677400183</v>
      </c>
      <c r="Q2364" s="45">
        <v>2</v>
      </c>
      <c r="R2364" s="7">
        <v>3.7778087047156359</v>
      </c>
      <c r="S2364" s="7"/>
      <c r="T2364" s="7"/>
      <c r="U2364" s="35">
        <v>10396.593232967811</v>
      </c>
    </row>
    <row r="2365" spans="1:21">
      <c r="A2365">
        <v>18</v>
      </c>
      <c r="B2365" t="s">
        <v>82</v>
      </c>
      <c r="C2365" t="s">
        <v>268</v>
      </c>
      <c r="D2365">
        <v>4</v>
      </c>
      <c r="E2365" s="6">
        <v>6832.0770000000002</v>
      </c>
      <c r="F2365">
        <v>2006</v>
      </c>
      <c r="G2365" s="6">
        <v>80.506</v>
      </c>
      <c r="H2365" s="6">
        <v>7.1734170913696289</v>
      </c>
      <c r="I2365" s="7">
        <v>14.2166385650635</v>
      </c>
      <c r="J2365" s="8">
        <v>11.057883566366689</v>
      </c>
      <c r="K2365" s="9">
        <v>77.029720230912531</v>
      </c>
      <c r="L2365" s="8">
        <v>54.515112494101224</v>
      </c>
      <c r="M2365" s="8">
        <v>28.290106970757158</v>
      </c>
      <c r="N2365" s="10">
        <v>1.9270026992281175</v>
      </c>
      <c r="O2365" s="10" t="s">
        <v>3397</v>
      </c>
      <c r="P2365" s="14">
        <v>43.213064072705492</v>
      </c>
      <c r="Q2365" s="45">
        <v>3</v>
      </c>
      <c r="R2365" s="7">
        <v>3.7778087047156359</v>
      </c>
      <c r="S2365" s="7"/>
      <c r="T2365" s="7"/>
      <c r="U2365" s="35">
        <v>31810.796653067806</v>
      </c>
    </row>
    <row r="2366" spans="1:21">
      <c r="A2366">
        <v>19</v>
      </c>
      <c r="B2366" t="s">
        <v>77</v>
      </c>
      <c r="C2366" t="s">
        <v>263</v>
      </c>
      <c r="D2366">
        <v>6</v>
      </c>
      <c r="E2366" s="6">
        <v>1172373.7879999999</v>
      </c>
      <c r="F2366">
        <v>2006</v>
      </c>
      <c r="G2366" s="6">
        <v>65.412000000000006</v>
      </c>
      <c r="H2366" s="6">
        <v>5.3482589721679688</v>
      </c>
      <c r="I2366" s="7">
        <v>1.46912848949432</v>
      </c>
      <c r="J2366" s="8">
        <v>9.2327254471650289</v>
      </c>
      <c r="K2366" s="9">
        <v>52.257112410916122</v>
      </c>
      <c r="L2366" s="8">
        <v>29.742504674104815</v>
      </c>
      <c r="M2366" s="8">
        <v>15.542596895187977</v>
      </c>
      <c r="N2366" s="10">
        <v>1.9136123052456673</v>
      </c>
      <c r="O2366" s="10" t="s">
        <v>3398</v>
      </c>
      <c r="P2366" s="14">
        <v>42.912784289312256</v>
      </c>
      <c r="Q2366" s="45">
        <v>1</v>
      </c>
      <c r="R2366" s="7">
        <v>3.7778087047156359</v>
      </c>
      <c r="S2366" s="7"/>
      <c r="T2366" s="7"/>
      <c r="U2366" s="35">
        <v>3432.819251416001</v>
      </c>
    </row>
    <row r="2367" spans="1:21">
      <c r="A2367">
        <v>20</v>
      </c>
      <c r="B2367" t="s">
        <v>101</v>
      </c>
      <c r="C2367" t="s">
        <v>287</v>
      </c>
      <c r="D2367">
        <v>8</v>
      </c>
      <c r="E2367" s="6">
        <v>26509.413</v>
      </c>
      <c r="F2367">
        <v>2006</v>
      </c>
      <c r="G2367" s="6">
        <v>74.164000000000001</v>
      </c>
      <c r="H2367" s="6">
        <v>6.0117168426513672</v>
      </c>
      <c r="I2367" s="7">
        <v>7.40765285491943</v>
      </c>
      <c r="J2367" s="8">
        <v>9.8961833176484273</v>
      </c>
      <c r="K2367" s="9">
        <v>63.506610743073843</v>
      </c>
      <c r="L2367" s="8">
        <v>40.992003006262536</v>
      </c>
      <c r="M2367" s="8">
        <v>21.481121260613087</v>
      </c>
      <c r="N2367" s="10">
        <v>1.9082804155769937</v>
      </c>
      <c r="O2367" s="10" t="s">
        <v>3399</v>
      </c>
      <c r="P2367" s="14">
        <v>42.793216584516991</v>
      </c>
      <c r="Q2367" s="45">
        <v>2</v>
      </c>
      <c r="R2367" s="7">
        <v>3.7778087047156359</v>
      </c>
      <c r="S2367" s="7"/>
      <c r="T2367" s="7"/>
      <c r="U2367" s="35">
        <v>18535.05176670654</v>
      </c>
    </row>
    <row r="2368" spans="1:21">
      <c r="A2368">
        <v>21</v>
      </c>
      <c r="B2368" t="s">
        <v>127</v>
      </c>
      <c r="C2368" t="s">
        <v>313</v>
      </c>
      <c r="D2368">
        <v>8</v>
      </c>
      <c r="E2368" s="6">
        <v>87901.835000000006</v>
      </c>
      <c r="F2368">
        <v>2006</v>
      </c>
      <c r="G2368" s="6">
        <v>70.281999999999996</v>
      </c>
      <c r="H2368" s="6">
        <v>4.6699457168579102</v>
      </c>
      <c r="I2368" s="7">
        <v>1.5953618288040201</v>
      </c>
      <c r="J2368" s="8">
        <v>8.5544121918549703</v>
      </c>
      <c r="K2368" s="9">
        <v>52.022634685296026</v>
      </c>
      <c r="L2368" s="8">
        <v>29.508026948484719</v>
      </c>
      <c r="M2368" s="8">
        <v>15.668830234497676</v>
      </c>
      <c r="N2368" s="10">
        <v>1.8832310074760799</v>
      </c>
      <c r="O2368" s="10" t="s">
        <v>3400</v>
      </c>
      <c r="P2368" s="14">
        <v>42.231483236825405</v>
      </c>
      <c r="Q2368" s="45">
        <v>1</v>
      </c>
      <c r="R2368" s="7">
        <v>3.7778087047156359</v>
      </c>
      <c r="S2368" s="7"/>
      <c r="T2368" s="7"/>
      <c r="U2368" s="35">
        <v>5227.5329973124144</v>
      </c>
    </row>
    <row r="2369" spans="1:21">
      <c r="A2369">
        <v>22</v>
      </c>
      <c r="B2369" t="s">
        <v>56</v>
      </c>
      <c r="C2369" t="s">
        <v>242</v>
      </c>
      <c r="D2369">
        <v>1</v>
      </c>
      <c r="E2369" s="6">
        <v>9284.1679999999997</v>
      </c>
      <c r="F2369">
        <v>2006</v>
      </c>
      <c r="G2369" s="6">
        <v>71.165000000000006</v>
      </c>
      <c r="H2369" s="6">
        <v>5.0879678726196289</v>
      </c>
      <c r="I2369" s="7">
        <v>3.4373795986175502</v>
      </c>
      <c r="J2369" s="8">
        <v>8.972434347616689</v>
      </c>
      <c r="K2369" s="9">
        <v>55.250320515445964</v>
      </c>
      <c r="L2369" s="8">
        <v>32.735712778634657</v>
      </c>
      <c r="M2369" s="8">
        <v>17.510848004311207</v>
      </c>
      <c r="N2369" s="10">
        <v>1.8694533109176128</v>
      </c>
      <c r="O2369" s="10" t="s">
        <v>3401</v>
      </c>
      <c r="P2369" s="14">
        <v>41.922518187428317</v>
      </c>
      <c r="Q2369" s="45">
        <v>1</v>
      </c>
      <c r="R2369" s="7">
        <v>3.7778087047156359</v>
      </c>
      <c r="S2369" s="7"/>
      <c r="T2369" s="7"/>
      <c r="U2369" s="35">
        <v>11009.275069451707</v>
      </c>
    </row>
    <row r="2370" spans="1:21">
      <c r="A2370">
        <v>23</v>
      </c>
      <c r="B2370" t="s">
        <v>144</v>
      </c>
      <c r="C2370" t="s">
        <v>330</v>
      </c>
      <c r="D2370">
        <v>6</v>
      </c>
      <c r="E2370" s="6">
        <v>19870.705999999998</v>
      </c>
      <c r="F2370">
        <v>2006</v>
      </c>
      <c r="G2370" s="6">
        <v>71.968999999999994</v>
      </c>
      <c r="H2370" s="6">
        <v>4.3446106910705566</v>
      </c>
      <c r="I2370" s="7">
        <v>1.3796701431274401</v>
      </c>
      <c r="J2370" s="8">
        <v>8.2290771660676167</v>
      </c>
      <c r="K2370" s="9">
        <v>51.245373396532692</v>
      </c>
      <c r="L2370" s="8">
        <v>28.730765659721385</v>
      </c>
      <c r="M2370" s="8">
        <v>15.453138548821096</v>
      </c>
      <c r="N2370" s="10">
        <v>1.8592187968128471</v>
      </c>
      <c r="O2370" s="10" t="s">
        <v>3402</v>
      </c>
      <c r="P2370" s="14">
        <v>41.693009057036647</v>
      </c>
      <c r="Q2370" s="45">
        <v>1</v>
      </c>
      <c r="R2370" s="7">
        <v>3.7778087047156359</v>
      </c>
      <c r="S2370" s="7"/>
      <c r="T2370" s="7"/>
      <c r="U2370" s="35">
        <v>7607.029303058539</v>
      </c>
    </row>
    <row r="2371" spans="1:21">
      <c r="A2371">
        <v>24</v>
      </c>
      <c r="B2371" t="s">
        <v>78</v>
      </c>
      <c r="C2371" t="s">
        <v>264</v>
      </c>
      <c r="D2371">
        <v>8</v>
      </c>
      <c r="E2371" s="6">
        <v>231797.427</v>
      </c>
      <c r="F2371">
        <v>2006</v>
      </c>
      <c r="G2371" s="6">
        <v>67.914000000000001</v>
      </c>
      <c r="H2371" s="6">
        <v>4.9469780921936035</v>
      </c>
      <c r="I2371" s="7">
        <v>2.1456298828125</v>
      </c>
      <c r="J2371" s="8">
        <v>8.8314445671906636</v>
      </c>
      <c r="K2371" s="9">
        <v>51.897820125484337</v>
      </c>
      <c r="L2371" s="8">
        <v>29.38321238867303</v>
      </c>
      <c r="M2371" s="8">
        <v>16.219098288506157</v>
      </c>
      <c r="N2371" s="10">
        <v>1.8116427846975789</v>
      </c>
      <c r="O2371" s="10" t="s">
        <v>3403</v>
      </c>
      <c r="P2371" s="14">
        <v>40.626116280662018</v>
      </c>
      <c r="Q2371" s="45">
        <v>1</v>
      </c>
      <c r="R2371" s="7">
        <v>3.7778087047156359</v>
      </c>
      <c r="S2371" s="7"/>
      <c r="T2371" s="7"/>
      <c r="U2371" s="35">
        <v>6899.8512037774735</v>
      </c>
    </row>
    <row r="2372" spans="1:21">
      <c r="A2372">
        <v>25</v>
      </c>
      <c r="B2372" t="s">
        <v>147</v>
      </c>
      <c r="C2372" t="s">
        <v>333</v>
      </c>
      <c r="D2372">
        <v>3</v>
      </c>
      <c r="E2372" s="6">
        <v>7475.01</v>
      </c>
      <c r="F2372">
        <v>2006</v>
      </c>
      <c r="G2372" s="6">
        <v>81.546000000000006</v>
      </c>
      <c r="H2372" s="6">
        <v>7.4732527732849121</v>
      </c>
      <c r="I2372" s="7">
        <v>17.797164916992202</v>
      </c>
      <c r="J2372" s="8">
        <v>11.357719248281972</v>
      </c>
      <c r="K2372" s="9">
        <v>80.140463677643709</v>
      </c>
      <c r="L2372" s="8">
        <v>57.625855940832402</v>
      </c>
      <c r="M2372" s="8">
        <v>31.870633322685858</v>
      </c>
      <c r="N2372" s="10">
        <v>1.8081176912105383</v>
      </c>
      <c r="O2372" s="10" t="s">
        <v>3404</v>
      </c>
      <c r="P2372" s="14">
        <v>40.547066007001902</v>
      </c>
      <c r="Q2372" s="45">
        <v>3</v>
      </c>
      <c r="R2372" s="7">
        <v>3.7778087047156359</v>
      </c>
      <c r="S2372" s="7"/>
      <c r="T2372" s="7"/>
      <c r="U2372" s="35">
        <v>63318.794886540571</v>
      </c>
    </row>
    <row r="2373" spans="1:21">
      <c r="A2373">
        <v>26</v>
      </c>
      <c r="B2373" t="s">
        <v>24</v>
      </c>
      <c r="C2373" t="s">
        <v>210</v>
      </c>
      <c r="D2373">
        <v>3</v>
      </c>
      <c r="E2373" s="6">
        <v>8267.7630000000008</v>
      </c>
      <c r="F2373">
        <v>2006</v>
      </c>
      <c r="G2373" s="6">
        <v>79.965999999999994</v>
      </c>
      <c r="H2373" s="6">
        <v>7.1222114562988281</v>
      </c>
      <c r="I2373" s="7">
        <v>15.785840988159199</v>
      </c>
      <c r="J2373" s="8">
        <v>11.006677931295888</v>
      </c>
      <c r="K2373" s="9">
        <v>76.158729449316041</v>
      </c>
      <c r="L2373" s="8">
        <v>53.644121712504734</v>
      </c>
      <c r="M2373" s="8">
        <v>29.859309393852854</v>
      </c>
      <c r="N2373" s="10">
        <v>1.7965627069575985</v>
      </c>
      <c r="O2373" s="10" t="s">
        <v>3405</v>
      </c>
      <c r="P2373" s="14">
        <v>40.287945313978796</v>
      </c>
      <c r="Q2373" s="45">
        <v>3</v>
      </c>
      <c r="R2373" s="7">
        <v>3.7778087047156359</v>
      </c>
      <c r="S2373" s="7"/>
      <c r="T2373" s="7"/>
      <c r="U2373" s="35">
        <v>50840.694462156061</v>
      </c>
    </row>
    <row r="2374" spans="1:21">
      <c r="A2374">
        <v>27</v>
      </c>
      <c r="B2374" t="s">
        <v>116</v>
      </c>
      <c r="C2374" t="s">
        <v>302</v>
      </c>
      <c r="D2374">
        <v>2</v>
      </c>
      <c r="E2374" s="6">
        <v>4179.9780000000001</v>
      </c>
      <c r="F2374">
        <v>2006</v>
      </c>
      <c r="G2374" s="6">
        <v>80.049000000000007</v>
      </c>
      <c r="H2374" s="6">
        <v>7.3050141334533691</v>
      </c>
      <c r="I2374" s="7">
        <v>17.3043308258057</v>
      </c>
      <c r="J2374" s="8">
        <v>11.189480608450429</v>
      </c>
      <c r="K2374" s="9">
        <v>77.503960852530241</v>
      </c>
      <c r="L2374" s="8">
        <v>54.989353115718934</v>
      </c>
      <c r="M2374" s="8">
        <v>31.377799231499356</v>
      </c>
      <c r="N2374" s="10">
        <v>1.7524923500854246</v>
      </c>
      <c r="O2374" s="10" t="s">
        <v>3406</v>
      </c>
      <c r="P2374" s="14">
        <v>39.29966690835586</v>
      </c>
      <c r="Q2374" s="45">
        <v>3</v>
      </c>
      <c r="R2374" s="7">
        <v>3.7778087047156359</v>
      </c>
      <c r="S2374" s="7"/>
      <c r="T2374" s="7"/>
      <c r="U2374" s="35">
        <v>37839.806421627422</v>
      </c>
    </row>
    <row r="2375" spans="1:21">
      <c r="A2375">
        <v>28</v>
      </c>
      <c r="B2375" t="s">
        <v>149</v>
      </c>
      <c r="C2375" t="s">
        <v>335</v>
      </c>
      <c r="D2375">
        <v>7</v>
      </c>
      <c r="E2375" s="6">
        <v>7057.4170000000004</v>
      </c>
      <c r="F2375">
        <v>2006</v>
      </c>
      <c r="G2375" s="6">
        <v>67.013000000000005</v>
      </c>
      <c r="H2375" s="6">
        <v>4.6130990982055664</v>
      </c>
      <c r="I2375" s="7">
        <v>1.32507407665253</v>
      </c>
      <c r="J2375" s="8">
        <v>8.4975655732026265</v>
      </c>
      <c r="K2375" s="9">
        <v>49.273299391470587</v>
      </c>
      <c r="L2375" s="8">
        <v>26.75869165465928</v>
      </c>
      <c r="M2375" s="8">
        <v>15.398542482346187</v>
      </c>
      <c r="N2375" s="10">
        <v>1.7377418470181221</v>
      </c>
      <c r="O2375" s="10" t="s">
        <v>3407</v>
      </c>
      <c r="P2375" s="14">
        <v>38.968886658589057</v>
      </c>
      <c r="Q2375" s="45">
        <v>1</v>
      </c>
      <c r="R2375" s="7">
        <v>3.7778087047156359</v>
      </c>
      <c r="S2375" s="7"/>
      <c r="T2375" s="7"/>
      <c r="U2375" s="35">
        <v>1980.2341121542524</v>
      </c>
    </row>
    <row r="2376" spans="1:21">
      <c r="A2376">
        <v>29</v>
      </c>
      <c r="B2376" t="s">
        <v>129</v>
      </c>
      <c r="C2376" t="s">
        <v>315</v>
      </c>
      <c r="D2376">
        <v>3</v>
      </c>
      <c r="E2376" s="6">
        <v>10543.947</v>
      </c>
      <c r="F2376">
        <v>2006</v>
      </c>
      <c r="G2376" s="6">
        <v>79.070999999999998</v>
      </c>
      <c r="H2376" s="6">
        <v>5.4052462577819824</v>
      </c>
      <c r="I2376" s="7">
        <v>9.7192459106445295</v>
      </c>
      <c r="J2376" s="8">
        <v>9.2897127327790425</v>
      </c>
      <c r="K2376" s="9">
        <v>63.559075946175192</v>
      </c>
      <c r="L2376" s="8">
        <v>41.044468209363885</v>
      </c>
      <c r="M2376" s="8">
        <v>23.792714316338184</v>
      </c>
      <c r="N2376" s="10">
        <v>1.7250855729890018</v>
      </c>
      <c r="O2376" s="10" t="s">
        <v>3408</v>
      </c>
      <c r="P2376" s="14">
        <v>38.685069526022943</v>
      </c>
      <c r="Q2376" s="45">
        <v>3</v>
      </c>
      <c r="R2376" s="7">
        <v>3.7778087047156359</v>
      </c>
      <c r="S2376" s="7"/>
      <c r="T2376" s="7"/>
      <c r="U2376" s="35">
        <v>31524.749568030918</v>
      </c>
    </row>
    <row r="2377" spans="1:21">
      <c r="A2377">
        <v>30</v>
      </c>
      <c r="B2377" t="s">
        <v>93</v>
      </c>
      <c r="C2377" t="s">
        <v>279</v>
      </c>
      <c r="D2377">
        <v>4</v>
      </c>
      <c r="E2377" s="6">
        <v>4719.8639999999996</v>
      </c>
      <c r="F2377">
        <v>2006</v>
      </c>
      <c r="G2377" s="6">
        <v>76.08</v>
      </c>
      <c r="H2377" s="6">
        <v>4.6531038284301758</v>
      </c>
      <c r="I2377" s="7">
        <v>5.4645967483520499</v>
      </c>
      <c r="J2377" s="8">
        <v>8.5375703034272359</v>
      </c>
      <c r="K2377" s="9">
        <v>56.203434540874532</v>
      </c>
      <c r="L2377" s="8">
        <v>33.688826804063225</v>
      </c>
      <c r="M2377" s="8">
        <v>19.538065154045707</v>
      </c>
      <c r="N2377" s="10">
        <v>1.7242662739860579</v>
      </c>
      <c r="O2377" s="10" t="s">
        <v>3409</v>
      </c>
      <c r="P2377" s="14">
        <v>38.666696733746576</v>
      </c>
      <c r="Q2377" s="45">
        <v>2</v>
      </c>
      <c r="R2377" s="7">
        <v>3.7778087047156359</v>
      </c>
      <c r="S2377" s="7"/>
      <c r="T2377" s="7"/>
      <c r="U2377" s="35">
        <v>14333.536859360333</v>
      </c>
    </row>
    <row r="2378" spans="1:21">
      <c r="A2378">
        <v>31</v>
      </c>
      <c r="B2378" t="s">
        <v>148</v>
      </c>
      <c r="C2378" t="s">
        <v>334</v>
      </c>
      <c r="D2378">
        <v>8</v>
      </c>
      <c r="E2378" s="6">
        <v>22874.974999999999</v>
      </c>
      <c r="F2378">
        <v>2006</v>
      </c>
      <c r="G2378" s="6">
        <v>77.927999999999997</v>
      </c>
      <c r="H2378" s="6">
        <v>6.1890501976013184</v>
      </c>
      <c r="I2378" s="7">
        <v>12.383958816528301</v>
      </c>
      <c r="J2378" s="8">
        <v>10.073516672598378</v>
      </c>
      <c r="K2378" s="9">
        <v>67.925477291679485</v>
      </c>
      <c r="L2378" s="8">
        <v>45.410869554868178</v>
      </c>
      <c r="M2378" s="8">
        <v>26.457427222221959</v>
      </c>
      <c r="N2378" s="10">
        <v>1.7163751098491904</v>
      </c>
      <c r="O2378" s="10" t="s">
        <v>3410</v>
      </c>
      <c r="P2378" s="14">
        <v>38.489737261094419</v>
      </c>
      <c r="Q2378" s="45">
        <v>3</v>
      </c>
      <c r="R2378" s="7">
        <v>3.7778087047156359</v>
      </c>
      <c r="S2378" s="7"/>
      <c r="T2378" s="7"/>
      <c r="U2378" s="35" t="s">
        <v>693</v>
      </c>
    </row>
    <row r="2379" spans="1:21">
      <c r="A2379">
        <v>32</v>
      </c>
      <c r="B2379" t="s">
        <v>27</v>
      </c>
      <c r="C2379" t="s">
        <v>213</v>
      </c>
      <c r="D2379">
        <v>6</v>
      </c>
      <c r="E2379" s="6">
        <v>142628.83100000001</v>
      </c>
      <c r="F2379">
        <v>2006</v>
      </c>
      <c r="G2379" s="6">
        <v>67.241</v>
      </c>
      <c r="H2379" s="6">
        <v>4.3189091682434082</v>
      </c>
      <c r="I2379" s="7">
        <v>0.69164371490478505</v>
      </c>
      <c r="J2379" s="8">
        <v>8.2033756432404683</v>
      </c>
      <c r="K2379" s="9">
        <v>47.729273219810459</v>
      </c>
      <c r="L2379" s="8">
        <v>25.214665482999152</v>
      </c>
      <c r="M2379" s="8">
        <v>14.765112120598442</v>
      </c>
      <c r="N2379" s="10">
        <v>1.7077192016593492</v>
      </c>
      <c r="O2379" s="10" t="s">
        <v>3411</v>
      </c>
      <c r="P2379" s="14">
        <v>38.295628391727035</v>
      </c>
      <c r="Q2379" s="45">
        <v>1</v>
      </c>
      <c r="R2379" s="7">
        <v>3.7778087047156359</v>
      </c>
      <c r="S2379" s="7"/>
      <c r="T2379" s="7"/>
      <c r="U2379" s="35">
        <v>2806.5926906221057</v>
      </c>
    </row>
    <row r="2380" spans="1:21">
      <c r="A2380">
        <v>33</v>
      </c>
      <c r="B2380" t="s">
        <v>114</v>
      </c>
      <c r="C2380" t="s">
        <v>300</v>
      </c>
      <c r="D2380">
        <v>6</v>
      </c>
      <c r="E2380" s="6">
        <v>26518.971000000001</v>
      </c>
      <c r="F2380">
        <v>2006</v>
      </c>
      <c r="G2380" s="6">
        <v>65.867999999999995</v>
      </c>
      <c r="H2380" s="6">
        <v>4.5665946006774902</v>
      </c>
      <c r="I2380" s="7">
        <v>0.95147806406021096</v>
      </c>
      <c r="J2380" s="8">
        <v>8.4510610756745503</v>
      </c>
      <c r="K2380" s="9">
        <v>48.166354313585082</v>
      </c>
      <c r="L2380" s="8">
        <v>25.651746576773775</v>
      </c>
      <c r="M2380" s="8">
        <v>15.024946469753868</v>
      </c>
      <c r="N2380" s="10">
        <v>1.7072770694000343</v>
      </c>
      <c r="O2380" s="10" t="s">
        <v>3412</v>
      </c>
      <c r="P2380" s="14">
        <v>38.285713569263088</v>
      </c>
      <c r="Q2380" s="45">
        <v>1</v>
      </c>
      <c r="R2380" s="7">
        <v>3.7778087047156359</v>
      </c>
      <c r="S2380" s="7"/>
      <c r="T2380" s="7"/>
      <c r="U2380" s="35">
        <v>2285.5122135089805</v>
      </c>
    </row>
    <row r="2381" spans="1:21">
      <c r="A2381">
        <v>34</v>
      </c>
      <c r="B2381" t="s">
        <v>45</v>
      </c>
      <c r="C2381" t="s">
        <v>231</v>
      </c>
      <c r="D2381">
        <v>8</v>
      </c>
      <c r="E2381" s="6">
        <v>1313086.567</v>
      </c>
      <c r="F2381">
        <v>2006</v>
      </c>
      <c r="G2381" s="6">
        <v>74.504000000000005</v>
      </c>
      <c r="H2381" s="6">
        <v>4.5604953765869141</v>
      </c>
      <c r="I2381" s="7">
        <v>4.6949729919433603</v>
      </c>
      <c r="J2381" s="8">
        <v>8.4449618515839742</v>
      </c>
      <c r="K2381" s="9">
        <v>54.442159160673462</v>
      </c>
      <c r="L2381" s="8">
        <v>31.927551423862155</v>
      </c>
      <c r="M2381" s="8">
        <v>18.768441397637016</v>
      </c>
      <c r="N2381" s="10">
        <v>1.7011296115340668</v>
      </c>
      <c r="O2381" s="10" t="s">
        <v>3413</v>
      </c>
      <c r="P2381" s="14">
        <v>38.147856735563415</v>
      </c>
      <c r="Q2381" s="45">
        <v>2</v>
      </c>
      <c r="R2381" s="7">
        <v>3.7778087047156359</v>
      </c>
      <c r="S2381" s="7"/>
      <c r="T2381" s="7"/>
      <c r="U2381" s="35">
        <v>5979.7817118252742</v>
      </c>
    </row>
    <row r="2382" spans="1:21">
      <c r="A2382">
        <v>35</v>
      </c>
      <c r="B2382" t="s">
        <v>22</v>
      </c>
      <c r="C2382" t="s">
        <v>208</v>
      </c>
      <c r="D2382">
        <v>7</v>
      </c>
      <c r="E2382" s="6">
        <v>3026.4859999999999</v>
      </c>
      <c r="F2382">
        <v>2006</v>
      </c>
      <c r="G2382" s="6">
        <v>71.986999999999995</v>
      </c>
      <c r="H2382" s="6">
        <v>4.2893109321594238</v>
      </c>
      <c r="I2382" s="7">
        <v>2.85079169273377</v>
      </c>
      <c r="J2382" s="8">
        <v>8.1737774071564839</v>
      </c>
      <c r="K2382" s="9">
        <v>50.913732975097126</v>
      </c>
      <c r="L2382" s="8">
        <v>28.399125238285819</v>
      </c>
      <c r="M2382" s="8">
        <v>16.924260098427425</v>
      </c>
      <c r="N2382" s="10">
        <v>1.6780128096072349</v>
      </c>
      <c r="O2382" s="10" t="s">
        <v>3414</v>
      </c>
      <c r="P2382" s="14">
        <v>37.629462109951128</v>
      </c>
      <c r="Q2382" s="45">
        <v>1</v>
      </c>
      <c r="R2382" s="7">
        <v>3.7778087047156359</v>
      </c>
      <c r="S2382" s="7"/>
      <c r="T2382" s="7"/>
      <c r="U2382" s="35">
        <v>8273.7856997295621</v>
      </c>
    </row>
    <row r="2383" spans="1:21">
      <c r="A2383">
        <v>36</v>
      </c>
      <c r="B2383" t="s">
        <v>162</v>
      </c>
      <c r="C2383" t="s">
        <v>348</v>
      </c>
      <c r="D2383">
        <v>1</v>
      </c>
      <c r="E2383" s="6">
        <v>3322.2820000000002</v>
      </c>
      <c r="F2383">
        <v>2006</v>
      </c>
      <c r="G2383" s="6">
        <v>76.361999999999995</v>
      </c>
      <c r="H2383" s="6">
        <v>5.7858681678771973</v>
      </c>
      <c r="I2383" s="7">
        <v>10.7118949890137</v>
      </c>
      <c r="J2383" s="8">
        <v>9.6703346428742574</v>
      </c>
      <c r="K2383" s="9">
        <v>63.896468607414334</v>
      </c>
      <c r="L2383" s="8">
        <v>41.381860870603028</v>
      </c>
      <c r="M2383" s="8">
        <v>24.785363394707357</v>
      </c>
      <c r="N2383" s="10">
        <v>1.6696088014364023</v>
      </c>
      <c r="O2383" s="10" t="s">
        <v>3415</v>
      </c>
      <c r="P2383" s="14">
        <v>37.441002102241129</v>
      </c>
      <c r="Q2383" s="45">
        <v>3</v>
      </c>
      <c r="R2383" s="7">
        <v>3.7778087047156359</v>
      </c>
      <c r="S2383" s="7"/>
      <c r="T2383" s="7"/>
      <c r="U2383" s="35">
        <v>15368.617879787642</v>
      </c>
    </row>
    <row r="2384" spans="1:21">
      <c r="A2384">
        <v>37</v>
      </c>
      <c r="B2384" t="s">
        <v>28</v>
      </c>
      <c r="C2384" t="s">
        <v>214</v>
      </c>
      <c r="D2384">
        <v>7</v>
      </c>
      <c r="E2384" s="6">
        <v>9874.7000000000007</v>
      </c>
      <c r="F2384">
        <v>2006</v>
      </c>
      <c r="G2384" s="6">
        <v>69.988</v>
      </c>
      <c r="H2384" s="6">
        <v>5.6576499938964844</v>
      </c>
      <c r="I2384" s="7">
        <v>7.1012773513793999</v>
      </c>
      <c r="J2384" s="8">
        <v>9.5421164688935445</v>
      </c>
      <c r="K2384" s="9">
        <v>57.78649522887153</v>
      </c>
      <c r="L2384" s="8">
        <v>35.271887492060223</v>
      </c>
      <c r="M2384" s="8">
        <v>21.174745757073055</v>
      </c>
      <c r="N2384" s="10">
        <v>1.6657525854957793</v>
      </c>
      <c r="O2384" s="10" t="s">
        <v>3416</v>
      </c>
      <c r="P2384" s="14">
        <v>37.354526402654884</v>
      </c>
      <c r="Q2384" s="45">
        <v>2</v>
      </c>
      <c r="R2384" s="7">
        <v>3.7778087047156359</v>
      </c>
      <c r="S2384" s="7"/>
      <c r="T2384" s="7"/>
      <c r="U2384" s="35">
        <v>13214.870790717157</v>
      </c>
    </row>
    <row r="2385" spans="1:21">
      <c r="A2385">
        <v>38</v>
      </c>
      <c r="B2385" t="s">
        <v>117</v>
      </c>
      <c r="C2385" t="s">
        <v>303</v>
      </c>
      <c r="D2385">
        <v>1</v>
      </c>
      <c r="E2385" s="6">
        <v>5529.8109999999997</v>
      </c>
      <c r="F2385">
        <v>2006</v>
      </c>
      <c r="G2385" s="6">
        <v>68.724999999999994</v>
      </c>
      <c r="H2385" s="6">
        <v>4.4601583480834961</v>
      </c>
      <c r="I2385" s="7">
        <v>2.4969103336334202</v>
      </c>
      <c r="J2385" s="8">
        <v>8.3446248230805562</v>
      </c>
      <c r="K2385" s="9">
        <v>49.622612249111178</v>
      </c>
      <c r="L2385" s="8">
        <v>27.108004512299871</v>
      </c>
      <c r="M2385" s="8">
        <v>16.570378739327076</v>
      </c>
      <c r="N2385" s="10">
        <v>1.6359314979303079</v>
      </c>
      <c r="O2385" s="10" t="s">
        <v>3417</v>
      </c>
      <c r="P2385" s="14">
        <v>36.685788072293093</v>
      </c>
      <c r="Q2385" s="45">
        <v>1</v>
      </c>
      <c r="R2385" s="7">
        <v>3.7778087047156359</v>
      </c>
      <c r="S2385" s="7"/>
      <c r="T2385" s="7"/>
      <c r="U2385" s="35">
        <v>4425.9957032815255</v>
      </c>
    </row>
    <row r="2386" spans="1:21">
      <c r="A2386">
        <v>39</v>
      </c>
      <c r="B2386" t="s">
        <v>63</v>
      </c>
      <c r="C2386" t="s">
        <v>249</v>
      </c>
      <c r="D2386">
        <v>3</v>
      </c>
      <c r="E2386" s="6">
        <v>5266.2510000000002</v>
      </c>
      <c r="F2386">
        <v>2006</v>
      </c>
      <c r="G2386" s="6">
        <v>79.373000000000005</v>
      </c>
      <c r="H2386" s="6">
        <v>7.6724491119384766</v>
      </c>
      <c r="I2386" s="7">
        <v>20.707920074462901</v>
      </c>
      <c r="J2386" s="8">
        <v>11.556915586935537</v>
      </c>
      <c r="K2386" s="9">
        <v>79.373000000000005</v>
      </c>
      <c r="L2386" s="8">
        <v>56.858392263188698</v>
      </c>
      <c r="M2386" s="8">
        <v>34.781388480156558</v>
      </c>
      <c r="N2386" s="10">
        <v>1.6347361260643027</v>
      </c>
      <c r="O2386" s="10" t="s">
        <v>3418</v>
      </c>
      <c r="P2386" s="14">
        <v>36.658981840492231</v>
      </c>
      <c r="Q2386" s="45">
        <v>3</v>
      </c>
      <c r="R2386" s="7">
        <v>3.7778087047156359</v>
      </c>
      <c r="S2386" s="7"/>
      <c r="T2386" s="7"/>
      <c r="U2386" s="35">
        <v>46412.200347817583</v>
      </c>
    </row>
    <row r="2387" spans="1:21">
      <c r="A2387">
        <v>40</v>
      </c>
      <c r="B2387" t="s">
        <v>140</v>
      </c>
      <c r="C2387" t="s">
        <v>326</v>
      </c>
      <c r="D2387">
        <v>7</v>
      </c>
      <c r="E2387" s="6">
        <v>2013.57</v>
      </c>
      <c r="F2387">
        <v>2006</v>
      </c>
      <c r="G2387" s="6">
        <v>78.418999999999997</v>
      </c>
      <c r="H2387" s="6">
        <v>5.8112645149230957</v>
      </c>
      <c r="I2387" s="7">
        <v>12.5945167541504</v>
      </c>
      <c r="J2387" s="8">
        <v>9.6957309899201558</v>
      </c>
      <c r="K2387" s="9">
        <v>65.79000450241756</v>
      </c>
      <c r="L2387" s="8">
        <v>43.275396765606253</v>
      </c>
      <c r="M2387" s="8">
        <v>26.667985159844058</v>
      </c>
      <c r="N2387" s="10">
        <v>1.6227471444212889</v>
      </c>
      <c r="O2387" s="10" t="s">
        <v>3419</v>
      </c>
      <c r="P2387" s="14">
        <v>36.390128749568397</v>
      </c>
      <c r="Q2387" s="45">
        <v>3</v>
      </c>
      <c r="R2387" s="7">
        <v>3.7778087047156359</v>
      </c>
      <c r="S2387" s="7"/>
      <c r="T2387" s="7"/>
      <c r="U2387" s="35">
        <v>32812.738485850241</v>
      </c>
    </row>
    <row r="2388" spans="1:21">
      <c r="A2388">
        <v>41</v>
      </c>
      <c r="B2388" t="s">
        <v>91</v>
      </c>
      <c r="C2388" t="s">
        <v>277</v>
      </c>
      <c r="D2388">
        <v>8</v>
      </c>
      <c r="E2388" s="6">
        <v>5946.5929999999998</v>
      </c>
      <c r="F2388">
        <v>2006</v>
      </c>
      <c r="G2388" s="6">
        <v>61.493000000000002</v>
      </c>
      <c r="H2388" s="6">
        <v>5.076225757598877</v>
      </c>
      <c r="I2388" s="7">
        <v>1.5315191745758101</v>
      </c>
      <c r="J2388" s="8">
        <v>8.9606922325959371</v>
      </c>
      <c r="K2388" s="9">
        <v>47.678798318983993</v>
      </c>
      <c r="L2388" s="8">
        <v>25.164190582172687</v>
      </c>
      <c r="M2388" s="8">
        <v>15.604987580269466</v>
      </c>
      <c r="N2388" s="10">
        <v>1.6125735732074291</v>
      </c>
      <c r="O2388" s="10" t="s">
        <v>3420</v>
      </c>
      <c r="P2388" s="14">
        <v>36.161986264407972</v>
      </c>
      <c r="Q2388" s="45">
        <v>1</v>
      </c>
      <c r="R2388" s="7">
        <v>3.7778087047156359</v>
      </c>
      <c r="S2388" s="7"/>
      <c r="T2388" s="7"/>
      <c r="U2388" s="35">
        <v>3765.6486679240547</v>
      </c>
    </row>
    <row r="2389" spans="1:21">
      <c r="A2389">
        <v>42</v>
      </c>
      <c r="B2389" t="s">
        <v>97</v>
      </c>
      <c r="C2389" t="s">
        <v>283</v>
      </c>
      <c r="D2389">
        <v>7</v>
      </c>
      <c r="E2389" s="6">
        <v>3322.9319999999998</v>
      </c>
      <c r="F2389">
        <v>2006</v>
      </c>
      <c r="G2389" s="6">
        <v>71.576999999999998</v>
      </c>
      <c r="H2389" s="6">
        <v>5.9544429779052734</v>
      </c>
      <c r="I2389" s="7">
        <v>9.7784118652343803</v>
      </c>
      <c r="J2389" s="8">
        <v>9.8389094529023335</v>
      </c>
      <c r="K2389" s="9">
        <v>60.936641495114387</v>
      </c>
      <c r="L2389" s="8">
        <v>38.42203375830308</v>
      </c>
      <c r="M2389" s="8">
        <v>23.851880270928035</v>
      </c>
      <c r="N2389" s="10">
        <v>1.6108597444677741</v>
      </c>
      <c r="O2389" s="10" t="s">
        <v>3421</v>
      </c>
      <c r="P2389" s="14">
        <v>36.123553629536197</v>
      </c>
      <c r="Q2389" s="45">
        <v>3</v>
      </c>
      <c r="R2389" s="7">
        <v>3.7778087047156359</v>
      </c>
      <c r="S2389" s="7"/>
      <c r="T2389" s="7"/>
      <c r="U2389" s="35">
        <v>22977.99664730471</v>
      </c>
    </row>
    <row r="2390" spans="1:21">
      <c r="A2390">
        <v>43</v>
      </c>
      <c r="B2390" t="s">
        <v>32</v>
      </c>
      <c r="C2390" t="s">
        <v>218</v>
      </c>
      <c r="D2390">
        <v>1</v>
      </c>
      <c r="E2390" s="6">
        <v>9542.6630000000005</v>
      </c>
      <c r="F2390">
        <v>2006</v>
      </c>
      <c r="G2390" s="6">
        <v>64.778999999999996</v>
      </c>
      <c r="H2390" s="6">
        <v>5.3739862442016602</v>
      </c>
      <c r="I2390" s="7">
        <v>4.29229736328125</v>
      </c>
      <c r="J2390" s="8">
        <v>9.2584527191987203</v>
      </c>
      <c r="K2390" s="9">
        <v>51.895620780942821</v>
      </c>
      <c r="L2390" s="8">
        <v>29.381013044131514</v>
      </c>
      <c r="M2390" s="8">
        <v>18.365765768974907</v>
      </c>
      <c r="N2390" s="10">
        <v>1.5997706501171081</v>
      </c>
      <c r="O2390" s="10" t="s">
        <v>3422</v>
      </c>
      <c r="P2390" s="14">
        <v>35.874880524472282</v>
      </c>
      <c r="Q2390" s="45">
        <v>2</v>
      </c>
      <c r="R2390" s="7">
        <v>3.7778087047156359</v>
      </c>
      <c r="S2390" s="7"/>
      <c r="T2390" s="7"/>
      <c r="U2390" s="35">
        <v>5829.3713331054005</v>
      </c>
    </row>
    <row r="2391" spans="1:21">
      <c r="A2391">
        <v>44</v>
      </c>
      <c r="B2391" t="s">
        <v>53</v>
      </c>
      <c r="C2391" t="s">
        <v>239</v>
      </c>
      <c r="D2391">
        <v>3</v>
      </c>
      <c r="E2391" s="6">
        <v>1055.4380000000001</v>
      </c>
      <c r="F2391">
        <v>2006</v>
      </c>
      <c r="G2391" s="6">
        <v>78.370999999999995</v>
      </c>
      <c r="H2391" s="6">
        <v>6.2379584312438965</v>
      </c>
      <c r="I2391" s="7">
        <v>14.9790554046631</v>
      </c>
      <c r="J2391" s="8">
        <v>10.122424906240957</v>
      </c>
      <c r="K2391" s="9">
        <v>68.643277383093249</v>
      </c>
      <c r="L2391" s="8">
        <v>46.128669646281942</v>
      </c>
      <c r="M2391" s="8">
        <v>29.052523810356757</v>
      </c>
      <c r="N2391" s="10">
        <v>1.5877680695622669</v>
      </c>
      <c r="O2391" s="10" t="s">
        <v>3423</v>
      </c>
      <c r="P2391" s="14">
        <v>35.605722477749296</v>
      </c>
      <c r="Q2391" s="45">
        <v>3</v>
      </c>
      <c r="R2391" s="7">
        <v>3.7778087047156359</v>
      </c>
      <c r="S2391" s="7"/>
      <c r="T2391" s="7"/>
      <c r="U2391" s="35">
        <v>38847.9765625</v>
      </c>
    </row>
    <row r="2392" spans="1:21">
      <c r="A2392">
        <v>45</v>
      </c>
      <c r="B2392" t="s">
        <v>125</v>
      </c>
      <c r="C2392" t="s">
        <v>311</v>
      </c>
      <c r="D2392">
        <v>1</v>
      </c>
      <c r="E2392" s="6">
        <v>5534.6750000000002</v>
      </c>
      <c r="F2392">
        <v>2006</v>
      </c>
      <c r="G2392" s="6">
        <v>70.781000000000006</v>
      </c>
      <c r="H2392" s="6">
        <v>4.7300820350646973</v>
      </c>
      <c r="I2392" s="7">
        <v>5.2050809860229501</v>
      </c>
      <c r="J2392" s="8">
        <v>8.6145485100617574</v>
      </c>
      <c r="K2392" s="9">
        <v>52.760302132860282</v>
      </c>
      <c r="L2392" s="8">
        <v>30.245694396048975</v>
      </c>
      <c r="M2392" s="8">
        <v>19.278549391716606</v>
      </c>
      <c r="N2392" s="10">
        <v>1.5688781236333378</v>
      </c>
      <c r="O2392" s="10" t="s">
        <v>3424</v>
      </c>
      <c r="P2392" s="14">
        <v>35.182115160497624</v>
      </c>
      <c r="Q2392" s="45">
        <v>2</v>
      </c>
      <c r="R2392" s="7">
        <v>3.7778087047156359</v>
      </c>
      <c r="S2392" s="7"/>
      <c r="T2392" s="7"/>
      <c r="U2392" s="35">
        <v>9451.7605568621057</v>
      </c>
    </row>
    <row r="2393" spans="1:21">
      <c r="A2393">
        <v>46</v>
      </c>
      <c r="B2393" t="s">
        <v>90</v>
      </c>
      <c r="C2393" t="s">
        <v>276</v>
      </c>
      <c r="D2393">
        <v>7</v>
      </c>
      <c r="E2393" s="6">
        <v>5246.7849999999999</v>
      </c>
      <c r="F2393">
        <v>2006</v>
      </c>
      <c r="G2393" s="6">
        <v>66.778000000000006</v>
      </c>
      <c r="H2393" s="6">
        <v>4.6413989067077637</v>
      </c>
      <c r="I2393" s="7">
        <v>3.2069287300109899</v>
      </c>
      <c r="J2393" s="8">
        <v>8.5258653817048238</v>
      </c>
      <c r="K2393" s="9">
        <v>49.264030197044349</v>
      </c>
      <c r="L2393" s="8">
        <v>26.749422460233042</v>
      </c>
      <c r="M2393" s="8">
        <v>17.280397135704646</v>
      </c>
      <c r="N2393" s="10">
        <v>1.5479634090679291</v>
      </c>
      <c r="O2393" s="10" t="s">
        <v>3425</v>
      </c>
      <c r="P2393" s="14">
        <v>34.713102376582285</v>
      </c>
      <c r="Q2393" s="45">
        <v>1</v>
      </c>
      <c r="R2393" s="7">
        <v>3.7778087047156359</v>
      </c>
      <c r="S2393" s="7"/>
      <c r="T2393" s="7"/>
      <c r="U2393" s="35">
        <v>3588.0899181607911</v>
      </c>
    </row>
    <row r="2394" spans="1:21">
      <c r="A2394">
        <v>47</v>
      </c>
      <c r="B2394" t="s">
        <v>81</v>
      </c>
      <c r="C2394" t="s">
        <v>267</v>
      </c>
      <c r="D2394">
        <v>3</v>
      </c>
      <c r="E2394" s="6">
        <v>4234.8059999999996</v>
      </c>
      <c r="F2394">
        <v>2006</v>
      </c>
      <c r="G2394" s="6">
        <v>79.152000000000001</v>
      </c>
      <c r="H2394" s="6">
        <v>7.1442465782165527</v>
      </c>
      <c r="I2394" s="7">
        <v>21.121870040893601</v>
      </c>
      <c r="J2394" s="8">
        <v>11.028713053213613</v>
      </c>
      <c r="K2394" s="9">
        <v>75.534400941266739</v>
      </c>
      <c r="L2394" s="8">
        <v>53.019793204455432</v>
      </c>
      <c r="M2394" s="8">
        <v>35.195338446587257</v>
      </c>
      <c r="N2394" s="10">
        <v>1.5064436242009356</v>
      </c>
      <c r="O2394" s="10" t="s">
        <v>3426</v>
      </c>
      <c r="P2394" s="14">
        <v>33.782020585954264</v>
      </c>
      <c r="Q2394" s="45">
        <v>3</v>
      </c>
      <c r="R2394" s="7">
        <v>3.7778087047156359</v>
      </c>
      <c r="S2394" s="7"/>
      <c r="T2394" s="7"/>
      <c r="U2394" s="35">
        <v>58978.289435719649</v>
      </c>
    </row>
    <row r="2395" spans="1:21">
      <c r="A2395">
        <v>48</v>
      </c>
      <c r="B2395" t="s">
        <v>163</v>
      </c>
      <c r="C2395" t="s">
        <v>349</v>
      </c>
      <c r="D2395">
        <v>7</v>
      </c>
      <c r="E2395" s="6">
        <v>26926.819</v>
      </c>
      <c r="F2395">
        <v>2006</v>
      </c>
      <c r="G2395" s="6">
        <v>67.891000000000005</v>
      </c>
      <c r="H2395" s="6">
        <v>5.2323222160339355</v>
      </c>
      <c r="I2395" s="7">
        <v>6.9237504005432102</v>
      </c>
      <c r="J2395" s="8">
        <v>9.1167886910309957</v>
      </c>
      <c r="K2395" s="9">
        <v>53.556495793953211</v>
      </c>
      <c r="L2395" s="8">
        <v>31.041888057141904</v>
      </c>
      <c r="M2395" s="8">
        <v>20.997218806236866</v>
      </c>
      <c r="N2395" s="10">
        <v>1.4783809390947262</v>
      </c>
      <c r="O2395" s="10" t="s">
        <v>3427</v>
      </c>
      <c r="P2395" s="14">
        <v>33.152714456786654</v>
      </c>
      <c r="Q2395" s="45">
        <v>2</v>
      </c>
      <c r="R2395" s="7">
        <v>3.7778087047156359</v>
      </c>
      <c r="S2395" s="7"/>
      <c r="T2395" s="7"/>
      <c r="U2395" s="35">
        <v>3849.5943806837299</v>
      </c>
    </row>
    <row r="2396" spans="1:21">
      <c r="A2396">
        <v>49</v>
      </c>
      <c r="B2396" t="s">
        <v>139</v>
      </c>
      <c r="C2396" t="s">
        <v>325</v>
      </c>
      <c r="D2396">
        <v>7</v>
      </c>
      <c r="E2396" s="6">
        <v>5377.2349999999997</v>
      </c>
      <c r="F2396">
        <v>2006</v>
      </c>
      <c r="G2396" s="6">
        <v>74.417000000000002</v>
      </c>
      <c r="H2396" s="6">
        <v>5.264676570892334</v>
      </c>
      <c r="I2396" s="7">
        <v>11.034207344055201</v>
      </c>
      <c r="J2396" s="8">
        <v>9.1491430458893941</v>
      </c>
      <c r="K2396" s="9">
        <v>58.912931648961504</v>
      </c>
      <c r="L2396" s="8">
        <v>36.398323912150197</v>
      </c>
      <c r="M2396" s="8">
        <v>25.107675749748857</v>
      </c>
      <c r="N2396" s="10">
        <v>1.4496891020473799</v>
      </c>
      <c r="O2396" s="10" t="s">
        <v>3428</v>
      </c>
      <c r="P2396" s="14">
        <v>32.509299586020134</v>
      </c>
      <c r="Q2396" s="45">
        <v>3</v>
      </c>
      <c r="R2396" s="7">
        <v>3.7778087047156359</v>
      </c>
      <c r="S2396" s="7"/>
      <c r="T2396" s="7"/>
      <c r="U2396" s="35">
        <v>21784.333467027536</v>
      </c>
    </row>
    <row r="2397" spans="1:21">
      <c r="A2397">
        <v>50</v>
      </c>
      <c r="B2397" s="12" t="s">
        <v>142</v>
      </c>
      <c r="C2397" t="s">
        <v>328</v>
      </c>
      <c r="D2397">
        <v>8</v>
      </c>
      <c r="E2397" s="6">
        <v>48049.347000000002</v>
      </c>
      <c r="F2397">
        <v>2006</v>
      </c>
      <c r="G2397" s="6">
        <v>79.075000000000003</v>
      </c>
      <c r="H2397" s="6">
        <v>5.3321776390075684</v>
      </c>
      <c r="I2397" s="7">
        <v>13.938474655151399</v>
      </c>
      <c r="J2397" s="8">
        <v>9.2166441140046285</v>
      </c>
      <c r="K2397" s="9">
        <v>63.062339413363169</v>
      </c>
      <c r="L2397" s="8">
        <v>40.547731676551862</v>
      </c>
      <c r="M2397" s="8">
        <v>28.011943060845056</v>
      </c>
      <c r="N2397" s="10">
        <v>1.4475158538084159</v>
      </c>
      <c r="O2397" s="10" t="s">
        <v>3429</v>
      </c>
      <c r="P2397" s="14">
        <v>32.460564462071488</v>
      </c>
      <c r="Q2397" s="45">
        <v>3</v>
      </c>
      <c r="R2397" s="7">
        <v>3.7778087047156359</v>
      </c>
      <c r="S2397" s="7"/>
      <c r="T2397" s="7"/>
      <c r="U2397" s="35">
        <v>29990.522000860583</v>
      </c>
    </row>
    <row r="2398" spans="1:21">
      <c r="A2398">
        <v>51</v>
      </c>
      <c r="B2398" t="s">
        <v>25</v>
      </c>
      <c r="C2398" t="s">
        <v>211</v>
      </c>
      <c r="D2398">
        <v>7</v>
      </c>
      <c r="E2398" s="6">
        <v>8763.3529999999992</v>
      </c>
      <c r="F2398">
        <v>2006</v>
      </c>
      <c r="G2398" s="6">
        <v>68.165000000000006</v>
      </c>
      <c r="H2398" s="6">
        <v>4.7278709411621094</v>
      </c>
      <c r="I2398" s="7">
        <v>5.9871401786804199</v>
      </c>
      <c r="J2398" s="8">
        <v>8.6123374161591695</v>
      </c>
      <c r="K2398" s="9">
        <v>50.797288909519175</v>
      </c>
      <c r="L2398" s="8">
        <v>28.282681172707868</v>
      </c>
      <c r="M2398" s="8">
        <v>20.060608584374076</v>
      </c>
      <c r="N2398" s="10">
        <v>1.4098615729304571</v>
      </c>
      <c r="O2398" s="10" t="s">
        <v>3430</v>
      </c>
      <c r="P2398" s="14">
        <v>31.616166655652922</v>
      </c>
      <c r="Q2398" s="45">
        <v>2</v>
      </c>
      <c r="R2398" s="7">
        <v>3.7778087047156359</v>
      </c>
      <c r="S2398" s="7"/>
      <c r="T2398" s="7"/>
      <c r="U2398" s="35">
        <v>9453.9418598060092</v>
      </c>
    </row>
    <row r="2399" spans="1:21">
      <c r="A2399">
        <v>52</v>
      </c>
      <c r="B2399" t="s">
        <v>68</v>
      </c>
      <c r="C2399" t="s">
        <v>254</v>
      </c>
      <c r="D2399">
        <v>5</v>
      </c>
      <c r="E2399" s="6">
        <v>23098.585999999999</v>
      </c>
      <c r="F2399">
        <v>2006</v>
      </c>
      <c r="G2399" s="6">
        <v>59.988</v>
      </c>
      <c r="H2399" s="6">
        <v>4.5350198745727539</v>
      </c>
      <c r="I2399" s="7">
        <v>1.1492006778717001</v>
      </c>
      <c r="J2399" s="8">
        <v>8.419486349569814</v>
      </c>
      <c r="K2399" s="9">
        <v>43.702676837836044</v>
      </c>
      <c r="L2399" s="8">
        <v>21.188069101024738</v>
      </c>
      <c r="M2399" s="8">
        <v>15.222669083565357</v>
      </c>
      <c r="N2399" s="10">
        <v>1.3918760885303434</v>
      </c>
      <c r="O2399" s="10" t="s">
        <v>3431</v>
      </c>
      <c r="P2399" s="14">
        <v>31.212841901581701</v>
      </c>
      <c r="Q2399" s="45">
        <v>1</v>
      </c>
      <c r="R2399" s="7">
        <v>3.7778087047156359</v>
      </c>
      <c r="S2399" s="7"/>
      <c r="T2399" s="7"/>
      <c r="U2399" s="35">
        <v>3187.576437159526</v>
      </c>
    </row>
    <row r="2400" spans="1:21">
      <c r="A2400">
        <v>53</v>
      </c>
      <c r="B2400" t="s">
        <v>135</v>
      </c>
      <c r="C2400" t="s">
        <v>321</v>
      </c>
      <c r="D2400">
        <v>5</v>
      </c>
      <c r="E2400" s="6">
        <v>11263.387000000001</v>
      </c>
      <c r="F2400">
        <v>2006</v>
      </c>
      <c r="G2400" s="6">
        <v>61.75</v>
      </c>
      <c r="H2400" s="6">
        <v>4.4173526763916016</v>
      </c>
      <c r="I2400" s="7">
        <v>1.7046210765838601</v>
      </c>
      <c r="J2400" s="8">
        <v>8.3018191513886617</v>
      </c>
      <c r="K2400" s="9">
        <v>44.357625418477433</v>
      </c>
      <c r="L2400" s="8">
        <v>21.843017681666126</v>
      </c>
      <c r="M2400" s="8">
        <v>15.778089482277517</v>
      </c>
      <c r="N2400" s="10">
        <v>1.3843892637445707</v>
      </c>
      <c r="O2400" s="10" t="s">
        <v>3432</v>
      </c>
      <c r="P2400" s="14">
        <v>31.044949744866869</v>
      </c>
      <c r="Q2400" s="45">
        <v>1</v>
      </c>
      <c r="R2400" s="7">
        <v>3.7778087047156359</v>
      </c>
      <c r="S2400" s="7"/>
      <c r="T2400" s="7"/>
      <c r="U2400" s="35">
        <v>2779.223781167892</v>
      </c>
    </row>
    <row r="2401" spans="1:21">
      <c r="A2401">
        <v>54</v>
      </c>
      <c r="B2401" t="s">
        <v>158</v>
      </c>
      <c r="C2401" t="s">
        <v>344</v>
      </c>
      <c r="D2401">
        <v>7</v>
      </c>
      <c r="E2401" s="6">
        <v>46592.555999999997</v>
      </c>
      <c r="F2401">
        <v>2006</v>
      </c>
      <c r="G2401" s="6">
        <v>68.741</v>
      </c>
      <c r="H2401" s="6">
        <v>4.8039541244506836</v>
      </c>
      <c r="I2401" s="7">
        <v>7.3759737014770499</v>
      </c>
      <c r="J2401" s="8">
        <v>8.6884205994477437</v>
      </c>
      <c r="K2401" s="9">
        <v>51.679076128391621</v>
      </c>
      <c r="L2401" s="8">
        <v>29.164468391580314</v>
      </c>
      <c r="M2401" s="8">
        <v>21.449442107170707</v>
      </c>
      <c r="N2401" s="10">
        <v>1.3596842400777602</v>
      </c>
      <c r="O2401" s="10" t="s">
        <v>3433</v>
      </c>
      <c r="P2401" s="14">
        <v>30.490939223211026</v>
      </c>
      <c r="Q2401" s="45">
        <v>2</v>
      </c>
      <c r="R2401" s="7">
        <v>3.7778087047156359</v>
      </c>
      <c r="S2401" s="7"/>
      <c r="T2401" s="7"/>
      <c r="U2401" s="35">
        <v>12259.158203125</v>
      </c>
    </row>
    <row r="2402" spans="1:21">
      <c r="A2402">
        <v>55</v>
      </c>
      <c r="B2402" t="s">
        <v>66</v>
      </c>
      <c r="C2402" t="s">
        <v>252</v>
      </c>
      <c r="D2402">
        <v>7</v>
      </c>
      <c r="E2402" s="6">
        <v>3933.8670000000002</v>
      </c>
      <c r="F2402">
        <v>2006</v>
      </c>
      <c r="G2402" s="6">
        <v>71.394000000000005</v>
      </c>
      <c r="H2402" s="6">
        <v>3.6751084327697754</v>
      </c>
      <c r="I2402" s="7">
        <v>4.0416326522827104</v>
      </c>
      <c r="J2402" s="8">
        <v>7.5595749077668355</v>
      </c>
      <c r="K2402" s="9">
        <v>46.700028818694172</v>
      </c>
      <c r="L2402" s="8">
        <v>24.185421081882865</v>
      </c>
      <c r="M2402" s="8">
        <v>18.115101057976368</v>
      </c>
      <c r="N2402" s="10">
        <v>1.3350972210686971</v>
      </c>
      <c r="O2402" s="10" t="s">
        <v>3434</v>
      </c>
      <c r="P2402" s="14">
        <v>29.939574957753038</v>
      </c>
      <c r="Q2402" s="45">
        <v>2</v>
      </c>
      <c r="R2402" s="7">
        <v>3.7778087047156359</v>
      </c>
      <c r="S2402" s="7"/>
      <c r="T2402" s="7"/>
      <c r="U2402" s="35">
        <v>8049.9060548145881</v>
      </c>
    </row>
    <row r="2403" spans="1:21">
      <c r="A2403">
        <v>56</v>
      </c>
      <c r="B2403" t="s">
        <v>92</v>
      </c>
      <c r="C2403" t="s">
        <v>278</v>
      </c>
      <c r="D2403">
        <v>7</v>
      </c>
      <c r="E2403" s="6">
        <v>2203.913</v>
      </c>
      <c r="F2403">
        <v>2006</v>
      </c>
      <c r="G2403" s="6">
        <v>70.876999999999995</v>
      </c>
      <c r="H2403" s="6">
        <v>4.7095022201538086</v>
      </c>
      <c r="I2403" s="7">
        <v>8.8246126174926793</v>
      </c>
      <c r="J2403" s="8">
        <v>8.5939686951508687</v>
      </c>
      <c r="K2403" s="9">
        <v>52.705647508127434</v>
      </c>
      <c r="L2403" s="8">
        <v>30.191039771316127</v>
      </c>
      <c r="M2403" s="8">
        <v>22.898081023186336</v>
      </c>
      <c r="N2403" s="10">
        <v>1.318496503735183</v>
      </c>
      <c r="O2403" s="10" t="s">
        <v>3435</v>
      </c>
      <c r="P2403" s="14">
        <v>29.567303625661303</v>
      </c>
      <c r="Q2403" s="45">
        <v>3</v>
      </c>
      <c r="R2403" s="7">
        <v>3.7778087047156359</v>
      </c>
      <c r="S2403" s="7"/>
      <c r="T2403" s="7"/>
      <c r="U2403" s="35">
        <v>22975.562755746891</v>
      </c>
    </row>
    <row r="2404" spans="1:21">
      <c r="A2404">
        <v>57</v>
      </c>
      <c r="B2404" t="s">
        <v>133</v>
      </c>
      <c r="C2404" t="s">
        <v>319</v>
      </c>
      <c r="D2404">
        <v>5</v>
      </c>
      <c r="E2404" s="6">
        <v>9270.0660000000007</v>
      </c>
      <c r="F2404">
        <v>2006</v>
      </c>
      <c r="G2404" s="6">
        <v>58.713999999999999</v>
      </c>
      <c r="H2404" s="6">
        <v>4.2147035598754883</v>
      </c>
      <c r="I2404" s="7">
        <v>0.58857566118240401</v>
      </c>
      <c r="J2404" s="8">
        <v>8.0991700348725484</v>
      </c>
      <c r="K2404" s="9">
        <v>41.14719588028079</v>
      </c>
      <c r="L2404" s="8">
        <v>18.632588143469484</v>
      </c>
      <c r="M2404" s="8">
        <v>14.66204406687606</v>
      </c>
      <c r="N2404" s="10">
        <v>1.2708042656592151</v>
      </c>
      <c r="O2404" s="10" t="s">
        <v>3436</v>
      </c>
      <c r="P2404" s="14">
        <v>28.497804480396457</v>
      </c>
      <c r="Q2404" s="45">
        <v>1</v>
      </c>
      <c r="R2404" s="7">
        <v>3.7778087047156359</v>
      </c>
      <c r="S2404" s="7"/>
      <c r="T2404" s="7"/>
      <c r="U2404" s="35">
        <v>1196.7047041164083</v>
      </c>
    </row>
    <row r="2405" spans="1:21">
      <c r="A2405">
        <v>58</v>
      </c>
      <c r="B2405" t="s">
        <v>161</v>
      </c>
      <c r="C2405" t="s">
        <v>347</v>
      </c>
      <c r="D2405">
        <v>2</v>
      </c>
      <c r="E2405" s="6">
        <v>299753.098</v>
      </c>
      <c r="F2405">
        <v>2006</v>
      </c>
      <c r="G2405" s="6">
        <v>77.838999999999999</v>
      </c>
      <c r="H2405" s="6">
        <v>7.1817936897277832</v>
      </c>
      <c r="I2405" s="7">
        <v>27.201948165893601</v>
      </c>
      <c r="J2405" s="8">
        <v>11.066260164724843</v>
      </c>
      <c r="K2405" s="9">
        <v>74.534300997730554</v>
      </c>
      <c r="L2405" s="8">
        <v>52.019693260919247</v>
      </c>
      <c r="M2405" s="8">
        <v>41.275416571587257</v>
      </c>
      <c r="N2405" s="10">
        <v>1.2603069231463075</v>
      </c>
      <c r="O2405" s="10" t="s">
        <v>3437</v>
      </c>
      <c r="P2405" s="14">
        <v>28.262401419059223</v>
      </c>
      <c r="Q2405" s="45">
        <v>3</v>
      </c>
      <c r="R2405" s="7">
        <v>3.7778087047156359</v>
      </c>
      <c r="S2405" s="7"/>
      <c r="T2405" s="7"/>
      <c r="U2405" s="35">
        <v>55307.719148745171</v>
      </c>
    </row>
    <row r="2406" spans="1:21">
      <c r="A2406">
        <v>59</v>
      </c>
      <c r="B2406" t="s">
        <v>99</v>
      </c>
      <c r="C2406" t="s">
        <v>285</v>
      </c>
      <c r="D2406">
        <v>5</v>
      </c>
      <c r="E2406" s="6">
        <v>19350.298999999999</v>
      </c>
      <c r="F2406">
        <v>2006</v>
      </c>
      <c r="G2406" s="6">
        <v>61.314999999999998</v>
      </c>
      <c r="H2406" s="6">
        <v>3.9797513484954834</v>
      </c>
      <c r="I2406" s="7">
        <v>1.23995769023895</v>
      </c>
      <c r="J2406" s="8">
        <v>7.8642178234925435</v>
      </c>
      <c r="K2406" s="9">
        <v>41.723460920017445</v>
      </c>
      <c r="L2406" s="8">
        <v>19.208853183206138</v>
      </c>
      <c r="M2406" s="8">
        <v>15.313426095932606</v>
      </c>
      <c r="N2406" s="10">
        <v>1.2543798535265858</v>
      </c>
      <c r="O2406" s="10" t="s">
        <v>3438</v>
      </c>
      <c r="P2406" s="14">
        <v>28.129486795045974</v>
      </c>
      <c r="Q2406" s="45">
        <v>1</v>
      </c>
      <c r="R2406" s="7">
        <v>3.7778087047156359</v>
      </c>
      <c r="S2406" s="7"/>
      <c r="T2406" s="7"/>
      <c r="U2406" s="35">
        <v>1557.9670620354702</v>
      </c>
    </row>
    <row r="2407" spans="1:21">
      <c r="A2407">
        <v>60</v>
      </c>
      <c r="B2407" t="s">
        <v>39</v>
      </c>
      <c r="C2407" t="s">
        <v>225</v>
      </c>
      <c r="D2407">
        <v>8</v>
      </c>
      <c r="E2407" s="6">
        <v>13477.779</v>
      </c>
      <c r="F2407">
        <v>2006</v>
      </c>
      <c r="G2407" s="6">
        <v>65.058999999999997</v>
      </c>
      <c r="H2407" s="6">
        <v>3.5687446594238281</v>
      </c>
      <c r="I2407" s="7">
        <v>1.8071658611297601</v>
      </c>
      <c r="J2407" s="8">
        <v>7.4532111344208882</v>
      </c>
      <c r="K2407" s="9">
        <v>41.957428826636047</v>
      </c>
      <c r="L2407" s="8">
        <v>19.44282108982474</v>
      </c>
      <c r="M2407" s="8">
        <v>15.880634266823417</v>
      </c>
      <c r="N2407" s="10">
        <v>1.2243101102355316</v>
      </c>
      <c r="O2407" s="10" t="s">
        <v>3439</v>
      </c>
      <c r="P2407" s="14">
        <v>27.455172356354932</v>
      </c>
      <c r="Q2407" s="45">
        <v>1</v>
      </c>
      <c r="R2407" s="7">
        <v>3.7778087047156359</v>
      </c>
      <c r="S2407" s="7"/>
      <c r="T2407" s="7"/>
      <c r="U2407" s="35">
        <v>2313.3303319564047</v>
      </c>
    </row>
    <row r="2408" spans="1:21">
      <c r="A2408">
        <v>61</v>
      </c>
      <c r="B2408" t="s">
        <v>88</v>
      </c>
      <c r="C2408" t="s">
        <v>274</v>
      </c>
      <c r="D2408">
        <v>5</v>
      </c>
      <c r="E2408" s="6">
        <v>36925.252999999997</v>
      </c>
      <c r="F2408">
        <v>2006</v>
      </c>
      <c r="G2408" s="6">
        <v>58.222000000000001</v>
      </c>
      <c r="H2408" s="6">
        <v>4.2232341766357422</v>
      </c>
      <c r="I2408" s="7">
        <v>1.18586349487305</v>
      </c>
      <c r="J2408" s="8">
        <v>8.1077006516328023</v>
      </c>
      <c r="K2408" s="9">
        <v>40.8453746839674</v>
      </c>
      <c r="L2408" s="8">
        <v>18.330766947156093</v>
      </c>
      <c r="M2408" s="8">
        <v>15.259331900566707</v>
      </c>
      <c r="N2408" s="10">
        <v>1.2012824065040042</v>
      </c>
      <c r="O2408" s="10" t="s">
        <v>3440</v>
      </c>
      <c r="P2408" s="14">
        <v>26.93877575909206</v>
      </c>
      <c r="Q2408" s="45">
        <v>1</v>
      </c>
      <c r="R2408" s="7">
        <v>3.7778087047156359</v>
      </c>
      <c r="S2408" s="7"/>
      <c r="T2408" s="7"/>
      <c r="U2408" s="35">
        <v>3513.3482692270077</v>
      </c>
    </row>
    <row r="2409" spans="1:21">
      <c r="A2409">
        <v>62</v>
      </c>
      <c r="B2409" t="s">
        <v>60</v>
      </c>
      <c r="C2409" t="s">
        <v>246</v>
      </c>
      <c r="D2409">
        <v>7</v>
      </c>
      <c r="E2409" s="6">
        <v>1346.7090000000001</v>
      </c>
      <c r="F2409">
        <v>2006</v>
      </c>
      <c r="G2409" s="6">
        <v>73.478999999999999</v>
      </c>
      <c r="H2409" s="6">
        <v>5.3710546493530273</v>
      </c>
      <c r="I2409" s="7">
        <v>16.313268661498999</v>
      </c>
      <c r="J2409" s="8">
        <v>9.2555211243500874</v>
      </c>
      <c r="K2409" s="9">
        <v>58.846707980191589</v>
      </c>
      <c r="L2409" s="8">
        <v>36.332100243380282</v>
      </c>
      <c r="M2409" s="8">
        <v>30.386737067192655</v>
      </c>
      <c r="N2409" s="10">
        <v>1.1956565182711441</v>
      </c>
      <c r="O2409" s="10" t="s">
        <v>3441</v>
      </c>
      <c r="P2409" s="14">
        <v>26.812615132140241</v>
      </c>
      <c r="Q2409" s="45">
        <v>3</v>
      </c>
      <c r="R2409" s="7">
        <v>3.7778087047156359</v>
      </c>
      <c r="S2409" s="7"/>
      <c r="T2409" s="7"/>
      <c r="U2409" s="35">
        <v>28814.920316465454</v>
      </c>
    </row>
    <row r="2410" spans="1:21">
      <c r="A2410">
        <v>63</v>
      </c>
      <c r="B2410" t="s">
        <v>72</v>
      </c>
      <c r="C2410" t="s">
        <v>258</v>
      </c>
      <c r="D2410">
        <v>1</v>
      </c>
      <c r="E2410" s="6">
        <v>9266.2880000000005</v>
      </c>
      <c r="F2410">
        <v>2006</v>
      </c>
      <c r="G2410" s="6">
        <v>60.762999999999998</v>
      </c>
      <c r="H2410" s="6">
        <v>3.7541561126708984</v>
      </c>
      <c r="I2410" s="7">
        <v>1.0717020034789999</v>
      </c>
      <c r="J2410" s="8">
        <v>7.6386225876679585</v>
      </c>
      <c r="K2410" s="9">
        <v>40.161721421514883</v>
      </c>
      <c r="L2410" s="8">
        <v>17.647113684703577</v>
      </c>
      <c r="M2410" s="8">
        <v>15.145170409172657</v>
      </c>
      <c r="N2410" s="10">
        <v>1.1651974331048545</v>
      </c>
      <c r="O2410" s="10" t="s">
        <v>3442</v>
      </c>
      <c r="P2410" s="14">
        <v>26.129569696130162</v>
      </c>
      <c r="Q2410" s="45">
        <v>1</v>
      </c>
      <c r="R2410" s="7">
        <v>3.7778087047156359</v>
      </c>
      <c r="S2410" s="7"/>
      <c r="T2410" s="7"/>
      <c r="U2410" s="35">
        <v>2911.5857705897524</v>
      </c>
    </row>
    <row r="2411" spans="1:21">
      <c r="A2411">
        <v>64</v>
      </c>
      <c r="B2411" t="s">
        <v>132</v>
      </c>
      <c r="C2411" t="s">
        <v>318</v>
      </c>
      <c r="D2411">
        <v>7</v>
      </c>
      <c r="E2411" s="6">
        <v>143338.66899999999</v>
      </c>
      <c r="F2411">
        <v>2006</v>
      </c>
      <c r="G2411" s="6">
        <v>67.278999999999996</v>
      </c>
      <c r="H2411" s="6">
        <v>4.963742733001709</v>
      </c>
      <c r="I2411" s="7">
        <v>11.3309326171875</v>
      </c>
      <c r="J2411" s="8">
        <v>8.8482092079987691</v>
      </c>
      <c r="K2411" s="9">
        <v>51.510168334006167</v>
      </c>
      <c r="L2411" s="8">
        <v>28.99556059719486</v>
      </c>
      <c r="M2411" s="8">
        <v>25.404401022881157</v>
      </c>
      <c r="N2411" s="10">
        <v>1.1413597420021526</v>
      </c>
      <c r="O2411" s="10" t="s">
        <v>3443</v>
      </c>
      <c r="P2411" s="14">
        <v>25.595009120071275</v>
      </c>
      <c r="Q2411" s="45">
        <v>3</v>
      </c>
      <c r="R2411" s="7">
        <v>3.7778087047156359</v>
      </c>
      <c r="S2411" s="7"/>
      <c r="T2411" s="7"/>
      <c r="U2411" s="35">
        <v>21757.46484375</v>
      </c>
    </row>
    <row r="2412" spans="1:21">
      <c r="A2412">
        <v>65</v>
      </c>
      <c r="B2412" t="s">
        <v>74</v>
      </c>
      <c r="C2412" t="s">
        <v>260</v>
      </c>
      <c r="D2412">
        <v>8</v>
      </c>
      <c r="E2412" s="6">
        <v>6960.5950000000003</v>
      </c>
      <c r="F2412">
        <v>2006</v>
      </c>
      <c r="G2412" s="6">
        <v>82.010999999999996</v>
      </c>
      <c r="H2412" s="6">
        <v>5.5111870765686035</v>
      </c>
      <c r="I2412" s="7">
        <v>26.2763271331787</v>
      </c>
      <c r="J2412" s="8">
        <v>9.3956535515656636</v>
      </c>
      <c r="K2412" s="9">
        <v>66.674099816780952</v>
      </c>
      <c r="L2412" s="8">
        <v>44.159492079969645</v>
      </c>
      <c r="M2412" s="8">
        <v>40.349795538872357</v>
      </c>
      <c r="N2412" s="10">
        <v>1.0944167495824628</v>
      </c>
      <c r="O2412" s="10" t="s">
        <v>3444</v>
      </c>
      <c r="P2412" s="14">
        <v>24.542311819746192</v>
      </c>
      <c r="Q2412" s="45">
        <v>3</v>
      </c>
      <c r="R2412" s="7">
        <v>3.7778087047156359</v>
      </c>
      <c r="S2412" s="7"/>
      <c r="T2412" s="7"/>
      <c r="U2412" s="35">
        <v>46462.493257648886</v>
      </c>
    </row>
    <row r="2413" spans="1:21">
      <c r="A2413">
        <v>66</v>
      </c>
      <c r="B2413" t="s">
        <v>153</v>
      </c>
      <c r="C2413" t="s">
        <v>339</v>
      </c>
      <c r="D2413">
        <v>1</v>
      </c>
      <c r="E2413" s="6">
        <v>1376.9190000000001</v>
      </c>
      <c r="F2413">
        <v>2006</v>
      </c>
      <c r="G2413" s="6">
        <v>71.256</v>
      </c>
      <c r="H2413" s="6">
        <v>5.832188606262207</v>
      </c>
      <c r="I2413" s="7">
        <v>20.3101711273193</v>
      </c>
      <c r="J2413" s="8">
        <v>9.7166550812592671</v>
      </c>
      <c r="K2413" s="9">
        <v>59.909581346505362</v>
      </c>
      <c r="L2413" s="8">
        <v>37.394973609694055</v>
      </c>
      <c r="M2413" s="8">
        <v>34.383639533012953</v>
      </c>
      <c r="N2413" s="10">
        <v>1.0875804341128523</v>
      </c>
      <c r="O2413" s="10" t="s">
        <v>3445</v>
      </c>
      <c r="P2413" s="14">
        <v>24.389007344081556</v>
      </c>
      <c r="Q2413" s="45">
        <v>3</v>
      </c>
      <c r="R2413" s="7">
        <v>3.7778087047156359</v>
      </c>
      <c r="S2413" s="7"/>
      <c r="T2413" s="7"/>
      <c r="U2413" s="35">
        <v>26162.644422546204</v>
      </c>
    </row>
    <row r="2414" spans="1:21">
      <c r="A2414">
        <v>67</v>
      </c>
      <c r="B2414" t="s">
        <v>87</v>
      </c>
      <c r="C2414" t="s">
        <v>273</v>
      </c>
      <c r="D2414">
        <v>7</v>
      </c>
      <c r="E2414" s="6">
        <v>15822.748</v>
      </c>
      <c r="F2414">
        <v>2006</v>
      </c>
      <c r="G2414" s="6">
        <v>65.626999999999995</v>
      </c>
      <c r="H2414" s="6">
        <v>5.4759483337402344</v>
      </c>
      <c r="I2414" s="7">
        <v>14.7492570877075</v>
      </c>
      <c r="J2414" s="8">
        <v>9.3604148087372945</v>
      </c>
      <c r="K2414" s="9">
        <v>53.153969848791704</v>
      </c>
      <c r="L2414" s="8">
        <v>30.639362111980397</v>
      </c>
      <c r="M2414" s="8">
        <v>28.822725493401158</v>
      </c>
      <c r="N2414" s="10">
        <v>1.0630279263144338</v>
      </c>
      <c r="O2414" s="10" t="s">
        <v>3446</v>
      </c>
      <c r="P2414" s="14">
        <v>23.838416993033448</v>
      </c>
      <c r="Q2414" s="45">
        <v>3</v>
      </c>
      <c r="R2414" s="7">
        <v>3.7778087047156359</v>
      </c>
      <c r="S2414" s="7"/>
      <c r="T2414" s="7"/>
      <c r="U2414" s="35">
        <v>18112.778701195417</v>
      </c>
    </row>
    <row r="2415" spans="1:21">
      <c r="A2415">
        <v>68</v>
      </c>
      <c r="B2415" t="s">
        <v>150</v>
      </c>
      <c r="C2415" t="s">
        <v>336</v>
      </c>
      <c r="D2415">
        <v>5</v>
      </c>
      <c r="E2415" s="6">
        <v>40562.052000000003</v>
      </c>
      <c r="F2415">
        <v>2006</v>
      </c>
      <c r="G2415" s="6">
        <v>56.911000000000001</v>
      </c>
      <c r="H2415" s="6">
        <v>3.9224841594696045</v>
      </c>
      <c r="I2415" s="7">
        <v>1.55628621578217</v>
      </c>
      <c r="J2415" s="8">
        <v>7.8069506344666646</v>
      </c>
      <c r="K2415" s="9">
        <v>38.44463206604977</v>
      </c>
      <c r="L2415" s="8">
        <v>15.930024329238464</v>
      </c>
      <c r="M2415" s="8">
        <v>15.629754621475826</v>
      </c>
      <c r="N2415" s="10">
        <v>1.0192114153442984</v>
      </c>
      <c r="O2415" s="10" t="s">
        <v>3447</v>
      </c>
      <c r="P2415" s="14">
        <v>22.855831085523665</v>
      </c>
      <c r="Q2415" s="45">
        <v>1</v>
      </c>
      <c r="R2415" s="7">
        <v>3.7778087047156359</v>
      </c>
      <c r="S2415" s="7"/>
      <c r="T2415" s="7"/>
      <c r="U2415" s="35">
        <v>1735.52722167969</v>
      </c>
    </row>
    <row r="2416" spans="1:21">
      <c r="A2416">
        <v>69</v>
      </c>
      <c r="B2416" t="s">
        <v>111</v>
      </c>
      <c r="C2416" t="s">
        <v>297</v>
      </c>
      <c r="D2416">
        <v>5</v>
      </c>
      <c r="E2416" s="6">
        <v>20735.982</v>
      </c>
      <c r="F2416">
        <v>2006</v>
      </c>
      <c r="G2416" s="6">
        <v>51.960999999999999</v>
      </c>
      <c r="H2416" s="6">
        <v>4.5948796272277832</v>
      </c>
      <c r="I2416" s="7">
        <v>1.4186198711395299</v>
      </c>
      <c r="J2416" s="8">
        <v>8.4793461022248433</v>
      </c>
      <c r="K2416" s="9">
        <v>38.123952667420539</v>
      </c>
      <c r="L2416" s="8">
        <v>15.609344930609232</v>
      </c>
      <c r="M2416" s="8">
        <v>15.492088276833186</v>
      </c>
      <c r="N2416" s="10">
        <v>1.0075688087803754</v>
      </c>
      <c r="O2416" s="10" t="s">
        <v>3448</v>
      </c>
      <c r="P2416" s="14">
        <v>22.594745460878904</v>
      </c>
      <c r="Q2416" s="45">
        <v>1</v>
      </c>
      <c r="R2416" s="7">
        <v>3.7778087047156359</v>
      </c>
      <c r="S2416" s="7"/>
      <c r="T2416" s="7"/>
      <c r="U2416" s="35">
        <v>890.45295678248044</v>
      </c>
    </row>
    <row r="2417" spans="1:22">
      <c r="A2417">
        <v>70</v>
      </c>
      <c r="B2417" t="s">
        <v>168</v>
      </c>
      <c r="C2417" t="s">
        <v>354</v>
      </c>
      <c r="D2417">
        <v>5</v>
      </c>
      <c r="E2417" s="6">
        <v>11971.566999999999</v>
      </c>
      <c r="F2417">
        <v>2006</v>
      </c>
      <c r="G2417" s="6">
        <v>51.795000000000002</v>
      </c>
      <c r="H2417" s="6">
        <v>4.8244547843933105</v>
      </c>
      <c r="I2417" s="7">
        <v>2.4175932407379199</v>
      </c>
      <c r="J2417" s="8">
        <v>8.7089212593903707</v>
      </c>
      <c r="K2417" s="9">
        <v>39.031052293922087</v>
      </c>
      <c r="L2417" s="8">
        <v>16.516444557110781</v>
      </c>
      <c r="M2417" s="8">
        <v>16.491061646431575</v>
      </c>
      <c r="N2417" s="10">
        <v>1.0015391920316239</v>
      </c>
      <c r="O2417" s="10" t="s">
        <v>3449</v>
      </c>
      <c r="P2417" s="14">
        <v>22.459531215978249</v>
      </c>
      <c r="Q2417" s="45">
        <v>1</v>
      </c>
      <c r="R2417" s="7">
        <v>3.7778087047156359</v>
      </c>
      <c r="S2417" s="7"/>
      <c r="T2417" s="7"/>
      <c r="U2417" s="35">
        <v>2525.0977444439036</v>
      </c>
    </row>
    <row r="2418" spans="1:22">
      <c r="A2418">
        <v>71</v>
      </c>
      <c r="B2418" t="s">
        <v>119</v>
      </c>
      <c r="C2418" t="s">
        <v>305</v>
      </c>
      <c r="D2418">
        <v>5</v>
      </c>
      <c r="E2418" s="6">
        <v>144329.764</v>
      </c>
      <c r="F2418">
        <v>2006</v>
      </c>
      <c r="G2418" s="6">
        <v>49.73</v>
      </c>
      <c r="H2418" s="6">
        <v>4.7097458839416504</v>
      </c>
      <c r="I2418" s="7">
        <v>1.59131515026093</v>
      </c>
      <c r="J2418" s="8">
        <v>8.5942123589387105</v>
      </c>
      <c r="K2418" s="9">
        <v>36.981336187413483</v>
      </c>
      <c r="L2418" s="8">
        <v>14.466728450602176</v>
      </c>
      <c r="M2418" s="8">
        <v>15.664783555954587</v>
      </c>
      <c r="N2418" s="10">
        <v>0.92351920464952741</v>
      </c>
      <c r="O2418" s="10" t="s">
        <v>3450</v>
      </c>
      <c r="P2418" s="14">
        <v>20.709931843312766</v>
      </c>
      <c r="Q2418" s="45">
        <v>1</v>
      </c>
      <c r="R2418" s="7">
        <v>3.7778087047156359</v>
      </c>
      <c r="S2418" s="7"/>
      <c r="T2418" s="7"/>
      <c r="U2418" s="35">
        <v>4079.1356538294067</v>
      </c>
    </row>
    <row r="2419" spans="1:22">
      <c r="A2419">
        <v>72</v>
      </c>
      <c r="B2419" t="s">
        <v>89</v>
      </c>
      <c r="C2419" t="s">
        <v>275</v>
      </c>
      <c r="D2419">
        <v>4</v>
      </c>
      <c r="E2419" s="6">
        <v>2363.4090000000001</v>
      </c>
      <c r="F2419">
        <v>2006</v>
      </c>
      <c r="G2419" s="6">
        <v>76.887</v>
      </c>
      <c r="H2419" s="6">
        <v>6.0755472183227539</v>
      </c>
      <c r="I2419" s="7">
        <v>34.292045593261697</v>
      </c>
      <c r="J2419" s="8">
        <v>9.960013693319814</v>
      </c>
      <c r="K2419" s="9">
        <v>66.262971904369607</v>
      </c>
      <c r="L2419" s="8">
        <v>43.7483641675583</v>
      </c>
      <c r="M2419" s="8">
        <v>48.36551399895535</v>
      </c>
      <c r="N2419" s="10">
        <v>0.90453632248182503</v>
      </c>
      <c r="O2419" s="10" t="s">
        <v>3451</v>
      </c>
      <c r="P2419" s="14">
        <v>20.28424042953004</v>
      </c>
      <c r="Q2419" s="45">
        <v>3</v>
      </c>
      <c r="R2419" s="7">
        <v>3.7778087047156359</v>
      </c>
      <c r="S2419" s="7"/>
      <c r="T2419" s="7"/>
      <c r="U2419" s="35">
        <v>75551.110915814905</v>
      </c>
    </row>
    <row r="2420" spans="1:22">
      <c r="A2420">
        <v>73</v>
      </c>
      <c r="B2420" t="s">
        <v>40</v>
      </c>
      <c r="C2420" t="s">
        <v>226</v>
      </c>
      <c r="D2420">
        <v>5</v>
      </c>
      <c r="E2420" s="6">
        <v>17751.332999999999</v>
      </c>
      <c r="F2420">
        <v>2006</v>
      </c>
      <c r="G2420" s="6">
        <v>54.856000000000002</v>
      </c>
      <c r="H2420" s="6">
        <v>3.8510720729827881</v>
      </c>
      <c r="I2420" s="7">
        <v>1.63959765434265</v>
      </c>
      <c r="J2420" s="8">
        <v>7.7355385479798482</v>
      </c>
      <c r="K2420" s="9">
        <v>36.717470106615352</v>
      </c>
      <c r="L2420" s="8">
        <v>14.202862369804045</v>
      </c>
      <c r="M2420" s="8">
        <v>15.713066060036306</v>
      </c>
      <c r="N2420" s="10">
        <v>0.90388866918384403</v>
      </c>
      <c r="O2420" s="10" t="s">
        <v>3452</v>
      </c>
      <c r="P2420" s="14">
        <v>20.269716794729863</v>
      </c>
      <c r="Q2420" s="45">
        <v>1</v>
      </c>
      <c r="R2420" s="7">
        <v>3.7778087047156359</v>
      </c>
      <c r="S2420" s="7"/>
      <c r="T2420" s="7"/>
      <c r="U2420" s="35">
        <v>3261.4516554282209</v>
      </c>
    </row>
    <row r="2421" spans="1:22">
      <c r="A2421">
        <v>74</v>
      </c>
      <c r="B2421" t="s">
        <v>118</v>
      </c>
      <c r="C2421" t="s">
        <v>304</v>
      </c>
      <c r="D2421">
        <v>5</v>
      </c>
      <c r="E2421" s="6">
        <v>14365.168</v>
      </c>
      <c r="F2421">
        <v>2006</v>
      </c>
      <c r="G2421" s="6">
        <v>54.595999999999997</v>
      </c>
      <c r="H2421" s="6">
        <v>3.7369518280029297</v>
      </c>
      <c r="I2421" s="7">
        <v>1.0459277629852299</v>
      </c>
      <c r="J2421" s="8">
        <v>7.6214183029999898</v>
      </c>
      <c r="K2421" s="9">
        <v>36.004325768457164</v>
      </c>
      <c r="L2421" s="8">
        <v>13.489718031645857</v>
      </c>
      <c r="M2421" s="8">
        <v>15.119396168678886</v>
      </c>
      <c r="N2421" s="10">
        <v>0.89221274984453114</v>
      </c>
      <c r="O2421" s="10" t="s">
        <v>3453</v>
      </c>
      <c r="P2421" s="14">
        <v>20.007884130603561</v>
      </c>
      <c r="Q2421" s="45">
        <v>1</v>
      </c>
      <c r="R2421" s="7">
        <v>3.7778087047156359</v>
      </c>
      <c r="S2421" s="7"/>
      <c r="T2421" s="7"/>
      <c r="U2421" s="35">
        <v>965.35725252978375</v>
      </c>
    </row>
    <row r="2422" spans="1:22">
      <c r="A2422">
        <v>75</v>
      </c>
      <c r="B2422" t="s">
        <v>141</v>
      </c>
      <c r="C2422" t="s">
        <v>327</v>
      </c>
      <c r="D2422">
        <v>5</v>
      </c>
      <c r="E2422" s="6">
        <v>49491.756000000001</v>
      </c>
      <c r="F2422">
        <v>2006</v>
      </c>
      <c r="G2422" s="6">
        <v>54.277999999999999</v>
      </c>
      <c r="H2422" s="6">
        <v>5.083986759185791</v>
      </c>
      <c r="I2422" s="7">
        <v>7.9507126808166504</v>
      </c>
      <c r="J2422" s="8">
        <v>8.9684532341828511</v>
      </c>
      <c r="K2422" s="9">
        <v>42.121074691872458</v>
      </c>
      <c r="L2422" s="8">
        <v>19.606466955061151</v>
      </c>
      <c r="M2422" s="8">
        <v>22.024181086510307</v>
      </c>
      <c r="N2422" s="10">
        <v>0.8902245617236596</v>
      </c>
      <c r="O2422" s="10" t="s">
        <v>3454</v>
      </c>
      <c r="P2422" s="14">
        <v>19.963298982544231</v>
      </c>
      <c r="Q2422" s="45">
        <v>3</v>
      </c>
      <c r="R2422" s="7">
        <v>3.7778087047156359</v>
      </c>
      <c r="S2422" s="7"/>
      <c r="T2422" s="7"/>
      <c r="U2422" s="35">
        <v>12776.877942281208</v>
      </c>
    </row>
    <row r="2423" spans="1:22">
      <c r="A2423">
        <v>76</v>
      </c>
      <c r="B2423" t="s">
        <v>100</v>
      </c>
      <c r="C2423" t="s">
        <v>286</v>
      </c>
      <c r="D2423">
        <v>5</v>
      </c>
      <c r="E2423" s="6">
        <v>13118.307000000001</v>
      </c>
      <c r="F2423">
        <v>2006</v>
      </c>
      <c r="G2423" s="6">
        <v>53.238</v>
      </c>
      <c r="H2423" s="6">
        <v>3.8298680782318115</v>
      </c>
      <c r="I2423" s="7">
        <v>0.604730844497681</v>
      </c>
      <c r="J2423" s="8">
        <v>7.7143345532288716</v>
      </c>
      <c r="K2423" s="9">
        <v>35.536795250894436</v>
      </c>
      <c r="L2423" s="8">
        <v>13.022187514083129</v>
      </c>
      <c r="M2423" s="8">
        <v>14.678199250191337</v>
      </c>
      <c r="N2423" s="10">
        <v>0.8871788216060208</v>
      </c>
      <c r="O2423" s="10" t="s">
        <v>3455</v>
      </c>
      <c r="P2423" s="14">
        <v>19.894998215293072</v>
      </c>
      <c r="Q2423" s="45">
        <v>1</v>
      </c>
      <c r="R2423" s="7">
        <v>3.7778087047156359</v>
      </c>
      <c r="S2423" s="7"/>
      <c r="T2423" s="7"/>
      <c r="U2423" s="35">
        <v>1112.8372426167127</v>
      </c>
    </row>
    <row r="2424" spans="1:22">
      <c r="A2424">
        <v>77</v>
      </c>
      <c r="B2424" t="s">
        <v>157</v>
      </c>
      <c r="C2424" t="s">
        <v>343</v>
      </c>
      <c r="D2424">
        <v>5</v>
      </c>
      <c r="E2424" s="6">
        <v>28773.226999999999</v>
      </c>
      <c r="F2424">
        <v>2006</v>
      </c>
      <c r="G2424" s="6">
        <v>54.369</v>
      </c>
      <c r="H2424" s="6">
        <v>3.733583927154541</v>
      </c>
      <c r="I2424" s="7">
        <v>0.97678524255752597</v>
      </c>
      <c r="J2424" s="8">
        <v>7.6180504021516011</v>
      </c>
      <c r="K2424" s="9">
        <v>35.83878234628579</v>
      </c>
      <c r="L2424" s="8">
        <v>13.324174609474483</v>
      </c>
      <c r="M2424" s="8">
        <v>15.050253648251182</v>
      </c>
      <c r="N2424" s="10">
        <v>0.88531229578464499</v>
      </c>
      <c r="O2424" s="10" t="s">
        <v>3456</v>
      </c>
      <c r="P2424" s="14">
        <v>19.853141346101982</v>
      </c>
      <c r="Q2424" s="45">
        <v>1</v>
      </c>
      <c r="R2424" s="7">
        <v>3.7778087047156359</v>
      </c>
      <c r="S2424" s="7"/>
      <c r="T2424" s="7"/>
      <c r="U2424" s="35">
        <v>1588.0022549747569</v>
      </c>
    </row>
    <row r="2425" spans="1:22">
      <c r="A2425">
        <v>78</v>
      </c>
      <c r="B2425" t="s">
        <v>102</v>
      </c>
      <c r="C2425" t="s">
        <v>288</v>
      </c>
      <c r="D2425">
        <v>5</v>
      </c>
      <c r="E2425" s="6">
        <v>13623.540999999999</v>
      </c>
      <c r="F2425">
        <v>2006</v>
      </c>
      <c r="G2425" s="6">
        <v>54.615000000000002</v>
      </c>
      <c r="H2425" s="6">
        <v>4.014075756072998</v>
      </c>
      <c r="I2425" s="7">
        <v>2.7870061397552499</v>
      </c>
      <c r="J2425" s="8">
        <v>7.8985422310700582</v>
      </c>
      <c r="K2425" s="9">
        <v>37.326471817233099</v>
      </c>
      <c r="L2425" s="8">
        <v>14.811864080421792</v>
      </c>
      <c r="M2425" s="8">
        <v>16.860474545448906</v>
      </c>
      <c r="N2425" s="10">
        <v>0.87849627485247217</v>
      </c>
      <c r="O2425" s="10" t="s">
        <v>3457</v>
      </c>
      <c r="P2425" s="14">
        <v>19.700291975739983</v>
      </c>
      <c r="Q2425" s="45">
        <v>1</v>
      </c>
      <c r="R2425" s="7">
        <v>3.7778087047156359</v>
      </c>
      <c r="S2425" s="7"/>
      <c r="T2425" s="7"/>
      <c r="U2425" s="35">
        <v>1922.5261794969042</v>
      </c>
    </row>
    <row r="2426" spans="1:22">
      <c r="A2426">
        <v>79</v>
      </c>
      <c r="B2426" t="s">
        <v>159</v>
      </c>
      <c r="C2426" t="s">
        <v>345</v>
      </c>
      <c r="D2426">
        <v>4</v>
      </c>
      <c r="E2426" s="6">
        <v>4898.9539999999997</v>
      </c>
      <c r="F2426">
        <v>2006</v>
      </c>
      <c r="G2426" s="6">
        <v>76.909000000000006</v>
      </c>
      <c r="H2426" s="6">
        <v>6.7342219352722168</v>
      </c>
      <c r="I2426" s="7">
        <v>40.944526672363303</v>
      </c>
      <c r="J2426" s="8">
        <v>10.618688410269277</v>
      </c>
      <c r="K2426" s="9">
        <v>70.665282687415655</v>
      </c>
      <c r="L2426" s="8">
        <v>48.150674950604348</v>
      </c>
      <c r="M2426" s="8">
        <v>55.017995078056956</v>
      </c>
      <c r="N2426" s="10">
        <v>0.87518047290328238</v>
      </c>
      <c r="O2426" s="10" t="s">
        <v>3458</v>
      </c>
      <c r="P2426" s="14">
        <v>19.625935067916174</v>
      </c>
      <c r="Q2426" s="45">
        <v>3</v>
      </c>
      <c r="R2426" s="7">
        <v>3.7778087047156359</v>
      </c>
      <c r="S2426" s="7"/>
      <c r="T2426" s="7"/>
      <c r="U2426" s="35">
        <v>92323.562777996951</v>
      </c>
    </row>
    <row r="2427" spans="1:22">
      <c r="A2427">
        <v>80</v>
      </c>
      <c r="B2427" t="s">
        <v>138</v>
      </c>
      <c r="C2427" t="s">
        <v>324</v>
      </c>
      <c r="D2427">
        <v>8</v>
      </c>
      <c r="E2427" s="6">
        <v>4486.5829999999996</v>
      </c>
      <c r="F2427">
        <v>2006</v>
      </c>
      <c r="G2427" s="6">
        <v>80.709999999999994</v>
      </c>
      <c r="H2427" s="6">
        <v>6.462702751159668</v>
      </c>
      <c r="I2427" s="7">
        <v>44.256446838378899</v>
      </c>
      <c r="J2427" s="8">
        <v>10.347169226156728</v>
      </c>
      <c r="K2427" s="9">
        <v>72.261497625470867</v>
      </c>
      <c r="L2427" s="8">
        <v>49.74688988865956</v>
      </c>
      <c r="M2427" s="8">
        <v>58.329915244072552</v>
      </c>
      <c r="N2427" s="10">
        <v>0.85285380032700808</v>
      </c>
      <c r="O2427" s="10" t="s">
        <v>3459</v>
      </c>
      <c r="P2427" s="14">
        <v>19.125259104693434</v>
      </c>
      <c r="Q2427" s="45">
        <v>3</v>
      </c>
      <c r="R2427" s="7">
        <v>3.7778087047156359</v>
      </c>
      <c r="S2427" s="7"/>
      <c r="T2427" s="7"/>
      <c r="U2427" s="35">
        <v>70825.79901793749</v>
      </c>
    </row>
    <row r="2428" spans="1:22">
      <c r="A2428">
        <v>81</v>
      </c>
      <c r="B2428" t="s">
        <v>30</v>
      </c>
      <c r="C2428" t="s">
        <v>216</v>
      </c>
      <c r="D2428">
        <v>5</v>
      </c>
      <c r="E2428" s="6">
        <v>8402.6309999999994</v>
      </c>
      <c r="F2428">
        <v>2006</v>
      </c>
      <c r="G2428" s="6">
        <v>57.456000000000003</v>
      </c>
      <c r="H2428" s="6">
        <v>3.3298015594482422</v>
      </c>
      <c r="I2428" s="7">
        <v>1.62833368778229</v>
      </c>
      <c r="J2428" s="8">
        <v>7.2142680344453023</v>
      </c>
      <c r="K2428" s="9">
        <v>35.866229277962567</v>
      </c>
      <c r="L2428" s="8">
        <v>13.35162154115126</v>
      </c>
      <c r="M2428" s="8">
        <v>15.701802093475946</v>
      </c>
      <c r="N2428" s="10">
        <v>0.85032415143602025</v>
      </c>
      <c r="O2428" s="10" t="s">
        <v>3460</v>
      </c>
      <c r="P2428" s="14">
        <v>19.0685316908442</v>
      </c>
      <c r="Q2428" s="45">
        <v>1</v>
      </c>
      <c r="R2428" s="7">
        <v>3.7778087047156359</v>
      </c>
      <c r="S2428" s="7"/>
      <c r="T2428" s="7"/>
      <c r="U2428" s="35">
        <v>2549.1944186531282</v>
      </c>
      <c r="V2428" s="6"/>
    </row>
    <row r="2429" spans="1:22">
      <c r="A2429">
        <v>82</v>
      </c>
      <c r="B2429" t="s">
        <v>37</v>
      </c>
      <c r="C2429" t="s">
        <v>223</v>
      </c>
      <c r="D2429">
        <v>5</v>
      </c>
      <c r="E2429" s="6">
        <v>14316.242</v>
      </c>
      <c r="F2429">
        <v>2006</v>
      </c>
      <c r="G2429" s="6">
        <v>53.741999999999997</v>
      </c>
      <c r="H2429" s="6">
        <v>3.8014907836914063</v>
      </c>
      <c r="I2429" s="7">
        <v>1.6199418306350699</v>
      </c>
      <c r="J2429" s="8">
        <v>7.6859572586884664</v>
      </c>
      <c r="K2429" s="9">
        <v>35.741259152517813</v>
      </c>
      <c r="L2429" s="8">
        <v>13.226651415706506</v>
      </c>
      <c r="M2429" s="8">
        <v>15.693410236328727</v>
      </c>
      <c r="N2429" s="10">
        <v>0.84281562875913907</v>
      </c>
      <c r="O2429" s="10" t="s">
        <v>3461</v>
      </c>
      <c r="P2429" s="14">
        <v>18.900152958599872</v>
      </c>
      <c r="Q2429" s="45">
        <v>1</v>
      </c>
      <c r="R2429" s="7">
        <v>3.7778087047156359</v>
      </c>
      <c r="S2429" s="7"/>
      <c r="T2429" s="7"/>
      <c r="U2429" s="35">
        <v>1521.154454277015</v>
      </c>
    </row>
    <row r="2430" spans="1:22">
      <c r="A2430">
        <v>83</v>
      </c>
      <c r="B2430" t="s">
        <v>152</v>
      </c>
      <c r="C2430" t="s">
        <v>338</v>
      </c>
      <c r="D2430">
        <v>5</v>
      </c>
      <c r="E2430" s="6">
        <v>5874.24</v>
      </c>
      <c r="F2430">
        <v>2006</v>
      </c>
      <c r="G2430" s="6">
        <v>56.222000000000001</v>
      </c>
      <c r="H2430" s="6">
        <v>3.2024292945861816</v>
      </c>
      <c r="I2430" s="7">
        <v>1.61141216754913</v>
      </c>
      <c r="J2430" s="8">
        <v>7.0868957695832417</v>
      </c>
      <c r="K2430" s="9">
        <v>34.476279675168968</v>
      </c>
      <c r="L2430" s="8">
        <v>11.961671938357661</v>
      </c>
      <c r="M2430" s="8">
        <v>15.684880573242786</v>
      </c>
      <c r="N2430" s="10">
        <v>0.76262435550598728</v>
      </c>
      <c r="O2430" s="10" t="s">
        <v>3462</v>
      </c>
      <c r="P2430" s="14">
        <v>17.101862468115165</v>
      </c>
      <c r="Q2430" s="45">
        <v>1</v>
      </c>
      <c r="R2430" s="7">
        <v>3.7778087047156359</v>
      </c>
      <c r="S2430" s="7"/>
      <c r="T2430" s="7"/>
      <c r="U2430" s="35">
        <v>1543.1755065205584</v>
      </c>
    </row>
    <row r="2431" spans="1:22">
      <c r="A2431">
        <v>84</v>
      </c>
      <c r="B2431" t="s">
        <v>34</v>
      </c>
      <c r="C2431" t="s">
        <v>220</v>
      </c>
      <c r="D2431">
        <v>5</v>
      </c>
      <c r="E2431" s="6">
        <v>1928.704</v>
      </c>
      <c r="F2431">
        <v>2006</v>
      </c>
      <c r="G2431" s="6">
        <v>53.917999999999999</v>
      </c>
      <c r="H2431" s="6">
        <v>4.7393670082092285</v>
      </c>
      <c r="I2431" s="7">
        <v>9.5363121032714808</v>
      </c>
      <c r="J2431" s="8">
        <v>8.6238334832062886</v>
      </c>
      <c r="K2431" s="9">
        <v>40.233905859202693</v>
      </c>
      <c r="L2431" s="8">
        <v>17.719298122391386</v>
      </c>
      <c r="M2431" s="8">
        <v>23.609780508965137</v>
      </c>
      <c r="N2431" s="10">
        <v>0.75050668580603663</v>
      </c>
      <c r="O2431" s="10" t="s">
        <v>3463</v>
      </c>
      <c r="P2431" s="14">
        <v>16.830123545608416</v>
      </c>
      <c r="Q2431" s="45">
        <v>3</v>
      </c>
      <c r="R2431" s="7">
        <v>3.7778087047156359</v>
      </c>
      <c r="S2431" s="7"/>
      <c r="T2431" s="7"/>
      <c r="U2431" s="35">
        <v>13287.226042477516</v>
      </c>
    </row>
    <row r="2432" spans="1:22">
      <c r="A2432">
        <v>85</v>
      </c>
      <c r="B2432" t="s">
        <v>137</v>
      </c>
      <c r="C2432" t="s">
        <v>323</v>
      </c>
      <c r="D2432">
        <v>5</v>
      </c>
      <c r="E2432" s="6">
        <v>5809.7740000000003</v>
      </c>
      <c r="F2432">
        <v>2006</v>
      </c>
      <c r="G2432" s="6">
        <v>49.323</v>
      </c>
      <c r="H2432" s="6">
        <v>3.6281850337982178</v>
      </c>
      <c r="I2432" s="7">
        <v>0.89653772115707397</v>
      </c>
      <c r="J2432" s="8">
        <v>7.5126515087952779</v>
      </c>
      <c r="K2432" s="9">
        <v>32.062751309457703</v>
      </c>
      <c r="L2432" s="8">
        <v>9.5481435726463957</v>
      </c>
      <c r="M2432" s="8">
        <v>14.970006126850731</v>
      </c>
      <c r="N2432" s="10">
        <v>0.63781828088370041</v>
      </c>
      <c r="O2432" s="10" t="s">
        <v>3464</v>
      </c>
      <c r="P2432" s="14">
        <v>14.303084396098933</v>
      </c>
      <c r="Q2432" s="45">
        <v>1</v>
      </c>
      <c r="R2432" s="7">
        <v>3.7778087047156359</v>
      </c>
      <c r="S2432" s="7"/>
      <c r="T2432" s="7"/>
      <c r="U2432" s="35">
        <v>1239.0607530616019</v>
      </c>
    </row>
    <row r="2433" spans="1:25">
      <c r="A2433">
        <v>86</v>
      </c>
      <c r="B2433" t="s">
        <v>43</v>
      </c>
      <c r="C2433" t="s">
        <v>229</v>
      </c>
      <c r="D2433">
        <v>5</v>
      </c>
      <c r="E2433" s="6">
        <v>10365.614</v>
      </c>
      <c r="F2433">
        <v>2006</v>
      </c>
      <c r="G2433" s="6">
        <v>48.286000000000001</v>
      </c>
      <c r="H2433" s="6">
        <v>3.4348006248474121</v>
      </c>
      <c r="I2433" s="7">
        <v>2.0010848045349099</v>
      </c>
      <c r="J2433" s="8">
        <v>7.3192670998444722</v>
      </c>
      <c r="K2433" s="9">
        <v>30.580662160638269</v>
      </c>
      <c r="L2433" s="8">
        <v>8.0660544238269622</v>
      </c>
      <c r="M2433" s="8">
        <v>16.074553210228565</v>
      </c>
      <c r="N2433" s="10">
        <v>0.50179027176284863</v>
      </c>
      <c r="O2433" s="10" t="s">
        <v>3465</v>
      </c>
      <c r="P2433" s="14">
        <v>11.252654276734539</v>
      </c>
      <c r="Q2433" s="45">
        <v>1</v>
      </c>
      <c r="R2433" s="7">
        <v>3.7778087047156359</v>
      </c>
      <c r="S2433" s="7"/>
      <c r="T2433" s="7"/>
      <c r="U2433" s="35">
        <v>1586.3641051888826</v>
      </c>
    </row>
    <row r="2434" spans="1:25">
      <c r="A2434">
        <v>87</v>
      </c>
      <c r="B2434" t="s">
        <v>169</v>
      </c>
      <c r="C2434" t="s">
        <v>355</v>
      </c>
      <c r="D2434">
        <v>5</v>
      </c>
      <c r="E2434" s="6">
        <v>12330.49</v>
      </c>
      <c r="F2434">
        <v>2006</v>
      </c>
      <c r="G2434" s="6">
        <v>45.363999999999997</v>
      </c>
      <c r="H2434" s="6">
        <v>3.8262684345245361</v>
      </c>
      <c r="I2434" s="7">
        <v>1.45479023456574</v>
      </c>
      <c r="J2434" s="8">
        <v>7.7107349095215962</v>
      </c>
      <c r="K2434" s="9">
        <v>30.266707046900645</v>
      </c>
      <c r="L2434" s="8">
        <v>7.7520993100893385</v>
      </c>
      <c r="M2434" s="8">
        <v>15.528258640259397</v>
      </c>
      <c r="N2434" s="10">
        <v>0.49922528273652206</v>
      </c>
      <c r="O2434" s="10" t="s">
        <v>3466</v>
      </c>
      <c r="P2434" s="14">
        <v>11.195134359826881</v>
      </c>
      <c r="Q2434" s="45">
        <v>1</v>
      </c>
      <c r="R2434" s="7">
        <v>3.7778087047156359</v>
      </c>
      <c r="S2434" s="7"/>
      <c r="T2434" s="7"/>
      <c r="U2434" s="35">
        <v>1736.3583332870194</v>
      </c>
    </row>
    <row r="2435" spans="1:25" ht="15" thickBot="1">
      <c r="P2435" s="55"/>
    </row>
    <row r="2436" spans="1:25" ht="15" thickBot="1">
      <c r="A2436" s="2" t="s">
        <v>639</v>
      </c>
      <c r="I2436" s="7"/>
      <c r="O2436" s="33" t="s">
        <v>677</v>
      </c>
      <c r="P2436" s="34"/>
    </row>
    <row r="2437" spans="1:25">
      <c r="A2437" s="23"/>
      <c r="B2437" t="s">
        <v>666</v>
      </c>
      <c r="G2437" s="7">
        <v>42.914000000000001</v>
      </c>
      <c r="H2437" s="7">
        <v>2.1788094043731689</v>
      </c>
      <c r="I2437" s="7">
        <v>0.11772139370441401</v>
      </c>
      <c r="J2437" s="8">
        <v>6.063275879370229</v>
      </c>
      <c r="K2437" s="9">
        <v>22.514607736811307</v>
      </c>
      <c r="M2437" s="2"/>
      <c r="O2437" s="27" t="s">
        <v>175</v>
      </c>
      <c r="P2437" s="28">
        <v>0.10869798808334402</v>
      </c>
    </row>
    <row r="2438" spans="1:25">
      <c r="A2438" s="23"/>
      <c r="B2438" t="s">
        <v>672</v>
      </c>
      <c r="G2438" s="6">
        <v>85.472999999999999</v>
      </c>
      <c r="H2438" s="6">
        <v>7.9708919525146484</v>
      </c>
      <c r="I2438" s="6">
        <v>49.812431335449197</v>
      </c>
      <c r="J2438" s="8">
        <v>11.855358427511709</v>
      </c>
      <c r="K2438" s="9">
        <v>87.680232952484602</v>
      </c>
      <c r="O2438" s="29" t="s">
        <v>176</v>
      </c>
      <c r="P2438" s="30">
        <v>3.8844664749970601</v>
      </c>
    </row>
    <row r="2439" spans="1:25">
      <c r="A2439" s="23"/>
      <c r="B2439" t="s">
        <v>667</v>
      </c>
      <c r="G2439">
        <v>85</v>
      </c>
      <c r="H2439">
        <v>10</v>
      </c>
      <c r="O2439" s="29" t="s">
        <v>177</v>
      </c>
      <c r="P2439" s="30">
        <v>260.19942108729401</v>
      </c>
    </row>
    <row r="2440" spans="1:25" ht="15" thickBot="1">
      <c r="A2440" s="23"/>
      <c r="B2440" t="s">
        <v>668</v>
      </c>
      <c r="C2440">
        <v>2006</v>
      </c>
      <c r="G2440" s="7">
        <v>82.376000000000005</v>
      </c>
      <c r="H2440" s="7">
        <v>7.6724491119384766</v>
      </c>
      <c r="J2440" s="7">
        <v>11.556915586935537</v>
      </c>
      <c r="O2440" s="31" t="s">
        <v>178</v>
      </c>
      <c r="P2440" s="32">
        <v>14.073468405693657</v>
      </c>
    </row>
    <row r="2441" spans="1:25">
      <c r="B2441" t="s">
        <v>670</v>
      </c>
      <c r="G2441" s="7"/>
      <c r="H2441" s="7"/>
      <c r="I2441" s="7"/>
      <c r="J2441" s="7">
        <v>3.8844664749970601</v>
      </c>
      <c r="K2441" s="7"/>
      <c r="M2441" s="7"/>
      <c r="N2441" s="10"/>
      <c r="O2441" t="s">
        <v>678</v>
      </c>
      <c r="P2441" s="6">
        <v>11.195134359826879</v>
      </c>
    </row>
    <row r="2442" spans="1:25">
      <c r="B2442" t="s">
        <v>669</v>
      </c>
      <c r="G2442" s="13"/>
      <c r="H2442" s="13"/>
      <c r="I2442" s="13"/>
      <c r="J2442" s="13"/>
      <c r="K2442" s="13"/>
      <c r="M2442" s="7">
        <v>14.073468405693657</v>
      </c>
      <c r="P2442" s="47"/>
    </row>
    <row r="2443" spans="1:25">
      <c r="G2443" s="13"/>
      <c r="H2443" s="13"/>
      <c r="J2443" s="13"/>
      <c r="K2443" s="13"/>
      <c r="M2443" s="13"/>
      <c r="P2443" s="47"/>
    </row>
    <row r="2444" spans="1:25">
      <c r="A2444" s="2" t="s">
        <v>671</v>
      </c>
      <c r="G2444" t="s">
        <v>660</v>
      </c>
      <c r="L2444" t="s">
        <v>661</v>
      </c>
      <c r="M2444" s="49"/>
      <c r="Q2444" t="s">
        <v>659</v>
      </c>
      <c r="U2444" s="2"/>
      <c r="V2444" s="2"/>
    </row>
    <row r="2445" spans="1:25">
      <c r="A2445" s="2"/>
      <c r="B2445" s="51" t="s">
        <v>673</v>
      </c>
      <c r="D2445" t="s">
        <v>665</v>
      </c>
      <c r="E2445" s="39" t="s">
        <v>361</v>
      </c>
      <c r="G2445" t="s">
        <v>8</v>
      </c>
      <c r="H2445" t="s">
        <v>9</v>
      </c>
      <c r="I2445" t="s">
        <v>662</v>
      </c>
      <c r="J2445" t="s">
        <v>12</v>
      </c>
      <c r="L2445" t="s">
        <v>8</v>
      </c>
      <c r="M2445" s="49" t="s">
        <v>9</v>
      </c>
      <c r="N2445" t="s">
        <v>662</v>
      </c>
      <c r="O2445" t="s">
        <v>12</v>
      </c>
      <c r="Q2445" t="s">
        <v>8</v>
      </c>
      <c r="R2445" t="s">
        <v>9</v>
      </c>
      <c r="U2445" t="s">
        <v>662</v>
      </c>
      <c r="V2445" t="s">
        <v>12</v>
      </c>
    </row>
    <row r="2446" spans="1:25">
      <c r="A2446">
        <v>2006</v>
      </c>
      <c r="B2446" s="46">
        <v>3.7778087047156359</v>
      </c>
      <c r="D2446" s="6">
        <v>22.425014811870771</v>
      </c>
      <c r="E2446" s="44">
        <v>6641416.2180000003</v>
      </c>
      <c r="G2446" s="6">
        <v>68.874697368421081</v>
      </c>
      <c r="H2446" s="7">
        <v>5.1944246833974663</v>
      </c>
      <c r="I2446" s="6">
        <v>8.2242003729939466</v>
      </c>
      <c r="J2446" s="6">
        <v>54.441600688773249</v>
      </c>
      <c r="L2446" s="7">
        <v>9.752563701688258</v>
      </c>
      <c r="M2446" s="48">
        <v>1.1005726496706889</v>
      </c>
      <c r="N2446" s="7">
        <v>9.007209749759987</v>
      </c>
      <c r="O2446" s="7">
        <v>13.103379425628614</v>
      </c>
      <c r="Q2446" s="7">
        <v>0.14159864325095081</v>
      </c>
      <c r="R2446" s="7">
        <v>0.21187575463137684</v>
      </c>
      <c r="S2446" s="7"/>
      <c r="T2446" s="7"/>
      <c r="U2446" s="7">
        <v>1.0952079644529615</v>
      </c>
      <c r="V2446" s="7">
        <v>0.24068688759790169</v>
      </c>
      <c r="X2446" t="s">
        <v>642</v>
      </c>
      <c r="Y2446" s="23" t="s">
        <v>3467</v>
      </c>
    </row>
    <row r="2447" spans="1:25">
      <c r="A2447">
        <v>2007</v>
      </c>
      <c r="B2447" s="46">
        <v>3.7303288652694162</v>
      </c>
      <c r="D2447" s="6">
        <v>22.365369997874474</v>
      </c>
      <c r="E2447" s="44">
        <v>6725948.5439999998</v>
      </c>
      <c r="G2447" s="6">
        <v>69.211473684210517</v>
      </c>
      <c r="H2447" s="7">
        <v>5.4151229747271135</v>
      </c>
      <c r="I2447" s="6">
        <v>8.1364491869012507</v>
      </c>
      <c r="J2447" s="6">
        <v>56.765159805712422</v>
      </c>
      <c r="L2447" s="7">
        <v>9.5818185888432836</v>
      </c>
      <c r="M2447" s="48">
        <v>1.119731986983193</v>
      </c>
      <c r="N2447" s="7">
        <v>8.5794450901386501</v>
      </c>
      <c r="O2447" s="7">
        <v>13.112967313122994</v>
      </c>
      <c r="Q2447" s="7">
        <v>0.13844263210695398</v>
      </c>
      <c r="R2447" s="7">
        <v>0.20677868115074896</v>
      </c>
      <c r="S2447" s="7"/>
      <c r="T2447" s="7"/>
      <c r="U2447" s="7">
        <v>1.0544458513857091</v>
      </c>
      <c r="V2447" s="7">
        <v>0.23100379454588274</v>
      </c>
      <c r="X2447" t="s">
        <v>643</v>
      </c>
      <c r="Y2447" s="23" t="s">
        <v>3468</v>
      </c>
    </row>
    <row r="2448" spans="1:25">
      <c r="A2448">
        <v>2008</v>
      </c>
      <c r="B2448" s="46">
        <v>3.6834238722738157</v>
      </c>
      <c r="D2448" s="6">
        <v>22.306447313734211</v>
      </c>
      <c r="E2448" s="44">
        <v>6811597.2719999999</v>
      </c>
      <c r="G2448" s="6">
        <v>69.556026315789452</v>
      </c>
      <c r="H2448" s="7">
        <v>5.3986272973529363</v>
      </c>
      <c r="I2448" s="6">
        <v>8.1864754076798771</v>
      </c>
      <c r="J2448" s="6">
        <v>56.916837750320362</v>
      </c>
      <c r="L2448" s="7">
        <v>9.4693499129635299</v>
      </c>
      <c r="M2448" s="48">
        <v>1.1429991118797898</v>
      </c>
      <c r="N2448" s="7">
        <v>8.4840165579949556</v>
      </c>
      <c r="O2448" s="7">
        <v>13.139475588563961</v>
      </c>
      <c r="Q2448" s="7">
        <v>0.13613989203425722</v>
      </c>
      <c r="R2448" s="7">
        <v>0.21172032239384758</v>
      </c>
      <c r="S2448" s="7"/>
      <c r="T2448" s="7"/>
      <c r="U2448" s="7">
        <v>1.0363454521632045</v>
      </c>
      <c r="V2448" s="7">
        <v>0.2308539284315739</v>
      </c>
      <c r="X2448" t="s">
        <v>644</v>
      </c>
      <c r="Y2448" s="23" t="s">
        <v>3469</v>
      </c>
    </row>
    <row r="2449" spans="1:25">
      <c r="A2449">
        <v>2009</v>
      </c>
      <c r="B2449" s="46">
        <v>3.6371248730652841</v>
      </c>
      <c r="D2449" s="6">
        <v>22.24828588715366</v>
      </c>
      <c r="E2449" s="44">
        <v>6898305.9079999998</v>
      </c>
      <c r="G2449" s="6">
        <v>69.999881578947367</v>
      </c>
      <c r="H2449" s="7">
        <v>5.4938673328968788</v>
      </c>
      <c r="I2449" s="6">
        <v>7.6276880904038764</v>
      </c>
      <c r="J2449" s="6">
        <v>58.296106449773475</v>
      </c>
      <c r="L2449" s="7">
        <v>9.2619713905227741</v>
      </c>
      <c r="M2449" s="48">
        <v>1.1119198943786659</v>
      </c>
      <c r="N2449" s="7">
        <v>7.7870358674565416</v>
      </c>
      <c r="O2449" s="7">
        <v>12.770383604257864</v>
      </c>
      <c r="Q2449" s="7">
        <v>0.13231410084711248</v>
      </c>
      <c r="R2449" s="7">
        <v>0.20239292778705636</v>
      </c>
      <c r="S2449" s="7"/>
      <c r="T2449" s="7"/>
      <c r="U2449" s="7">
        <v>1.0208907043869735</v>
      </c>
      <c r="V2449" s="7">
        <v>0.21906066085666492</v>
      </c>
      <c r="X2449" t="s">
        <v>645</v>
      </c>
      <c r="Y2449" s="23" t="s">
        <v>3470</v>
      </c>
    </row>
    <row r="2450" spans="1:25">
      <c r="A2450">
        <v>2010</v>
      </c>
      <c r="B2450" s="46">
        <v>3.5916727049725505</v>
      </c>
      <c r="D2450" s="6">
        <v>22.191188261229911</v>
      </c>
      <c r="E2450" s="44">
        <v>6985603.1050000004</v>
      </c>
      <c r="G2450" s="6">
        <v>70.30486842105266</v>
      </c>
      <c r="H2450" s="7">
        <v>5.4714535856619477</v>
      </c>
      <c r="I2450" s="6">
        <v>7.770648053288463</v>
      </c>
      <c r="J2450" s="6">
        <v>58.380174050778905</v>
      </c>
      <c r="L2450" s="7">
        <v>9.2457633796584009</v>
      </c>
      <c r="M2450" s="48">
        <v>1.1304922417207017</v>
      </c>
      <c r="N2450" s="7">
        <v>7.7150519120126972</v>
      </c>
      <c r="O2450" s="7">
        <v>12.870325083088348</v>
      </c>
      <c r="Q2450" s="7">
        <v>0.13150957518739589</v>
      </c>
      <c r="R2450" s="7">
        <v>0.20661643638596863</v>
      </c>
      <c r="S2450" s="7"/>
      <c r="T2450" s="7"/>
      <c r="U2450" s="7">
        <v>0.99284536619153174</v>
      </c>
      <c r="V2450" s="7">
        <v>0.22045712080086943</v>
      </c>
      <c r="X2450" t="s">
        <v>646</v>
      </c>
      <c r="Y2450" s="23" t="s">
        <v>3471</v>
      </c>
    </row>
    <row r="2451" spans="1:25">
      <c r="A2451">
        <v>2011</v>
      </c>
      <c r="B2451" s="46">
        <v>3.5472296180864062</v>
      </c>
      <c r="D2451" s="6">
        <v>22.135358256712991</v>
      </c>
      <c r="E2451" s="44">
        <v>7073125.4249999998</v>
      </c>
      <c r="G2451" s="6">
        <v>70.777973684210522</v>
      </c>
      <c r="H2451" s="7">
        <v>5.4354914959440839</v>
      </c>
      <c r="I2451" s="6">
        <v>7.7738864772518479</v>
      </c>
      <c r="J2451" s="6">
        <v>57.812157573926278</v>
      </c>
      <c r="L2451" s="7">
        <v>8.8625427165841533</v>
      </c>
      <c r="M2451" s="48">
        <v>1.0849199382601127</v>
      </c>
      <c r="N2451" s="7">
        <v>7.5059146044257483</v>
      </c>
      <c r="O2451" s="7">
        <v>12.67381971015554</v>
      </c>
      <c r="Q2451" s="7">
        <v>0.12521611251723713</v>
      </c>
      <c r="R2451" s="7">
        <v>0.19959923386315118</v>
      </c>
      <c r="S2451" s="7"/>
      <c r="T2451" s="7"/>
      <c r="U2451" s="7">
        <v>0.96552922741922642</v>
      </c>
      <c r="V2451" s="7">
        <v>0.21922412589340082</v>
      </c>
      <c r="X2451" t="s">
        <v>647</v>
      </c>
      <c r="Y2451" s="23" t="s">
        <v>3472</v>
      </c>
    </row>
    <row r="2452" spans="1:25">
      <c r="A2452">
        <v>2012</v>
      </c>
      <c r="B2452" s="46">
        <v>3.5033591582283101</v>
      </c>
      <c r="D2452" s="6">
        <v>22.080247593983557</v>
      </c>
      <c r="E2452" s="44">
        <v>7161697.9210000001</v>
      </c>
      <c r="G2452" s="6">
        <v>71.115473684210514</v>
      </c>
      <c r="H2452" s="7">
        <v>5.4714166198457992</v>
      </c>
      <c r="I2452" s="6">
        <v>7.8114171602328621</v>
      </c>
      <c r="J2452" s="6">
        <v>58.957386097408836</v>
      </c>
      <c r="L2452" s="7">
        <v>8.6572854309197567</v>
      </c>
      <c r="M2452" s="48">
        <v>1.1103234344786164</v>
      </c>
      <c r="N2452" s="7">
        <v>7.6398119476715403</v>
      </c>
      <c r="O2452" s="7">
        <v>12.317109339794898</v>
      </c>
      <c r="Q2452" s="7">
        <v>0.12173560805293349</v>
      </c>
      <c r="R2452" s="7">
        <v>0.20293161929056475</v>
      </c>
      <c r="S2452" s="7"/>
      <c r="T2452" s="7"/>
      <c r="U2452" s="7">
        <v>0.97803148787969652</v>
      </c>
      <c r="V2452" s="7">
        <v>0.20891545835232056</v>
      </c>
      <c r="X2452" t="s">
        <v>648</v>
      </c>
      <c r="Y2452" s="23" t="s">
        <v>3473</v>
      </c>
    </row>
    <row r="2453" spans="1:25">
      <c r="A2453">
        <v>2013</v>
      </c>
      <c r="B2453" s="46">
        <v>3.4604064411903437</v>
      </c>
      <c r="D2453" s="6">
        <v>22.026289812149294</v>
      </c>
      <c r="E2453" s="44">
        <v>7250593.3700000001</v>
      </c>
      <c r="G2453" s="6">
        <v>71.468046052631522</v>
      </c>
      <c r="H2453" s="7">
        <v>5.4546741528133698</v>
      </c>
      <c r="I2453" s="6">
        <v>7.7722313323616969</v>
      </c>
      <c r="J2453" s="6">
        <v>59.112836090708178</v>
      </c>
      <c r="L2453" s="7">
        <v>8.5081378865110562</v>
      </c>
      <c r="M2453" s="48">
        <v>1.1777339335638759</v>
      </c>
      <c r="N2453" s="7">
        <v>7.4845378161346723</v>
      </c>
      <c r="O2453" s="7">
        <v>12.738434474694561</v>
      </c>
      <c r="Q2453" s="7">
        <v>0.11904813908365945</v>
      </c>
      <c r="R2453" s="7">
        <v>0.21591279342624589</v>
      </c>
      <c r="S2453" s="7"/>
      <c r="T2453" s="7"/>
      <c r="U2453" s="7">
        <v>0.96298443729677241</v>
      </c>
      <c r="V2453" s="7">
        <v>0.21549354280934066</v>
      </c>
      <c r="X2453" t="s">
        <v>649</v>
      </c>
      <c r="Y2453" s="23" t="s">
        <v>3474</v>
      </c>
    </row>
    <row r="2454" spans="1:25">
      <c r="A2454">
        <v>2014</v>
      </c>
      <c r="B2454" s="46">
        <v>3.4187156457630126</v>
      </c>
      <c r="D2454" s="6">
        <v>21.973917273243856</v>
      </c>
      <c r="E2454" s="44">
        <v>7339013.4189999998</v>
      </c>
      <c r="G2454" s="6">
        <v>71.753611842105215</v>
      </c>
      <c r="H2454" s="7">
        <v>5.4237097661192717</v>
      </c>
      <c r="I2454" s="6">
        <v>7.6943030773599945</v>
      </c>
      <c r="J2454" s="6">
        <v>58.871716499588516</v>
      </c>
      <c r="L2454" s="7">
        <v>8.410183207089915</v>
      </c>
      <c r="M2454" s="48">
        <v>1.1646701435439035</v>
      </c>
      <c r="N2454" s="7">
        <v>7.4722657158335863</v>
      </c>
      <c r="O2454" s="7">
        <v>12.779629875612315</v>
      </c>
      <c r="Q2454" s="7">
        <v>0.11720919673836958</v>
      </c>
      <c r="R2454" s="7">
        <v>0.21473681184405241</v>
      </c>
      <c r="S2454" s="7"/>
      <c r="T2454" s="7"/>
      <c r="U2454" s="7">
        <v>0.97114262860534584</v>
      </c>
      <c r="V2454" s="7">
        <v>0.21707588355609841</v>
      </c>
      <c r="X2454" t="s">
        <v>650</v>
      </c>
      <c r="Y2454" s="23" t="s">
        <v>3475</v>
      </c>
    </row>
    <row r="2455" spans="1:25">
      <c r="A2455">
        <v>2015</v>
      </c>
      <c r="B2455" s="46">
        <v>3.3783976949066226</v>
      </c>
      <c r="D2455" s="6">
        <v>21.923269320184431</v>
      </c>
      <c r="E2455" s="44">
        <v>7426597.5369999995</v>
      </c>
      <c r="G2455" s="6">
        <v>71.986480263157901</v>
      </c>
      <c r="H2455" s="7">
        <v>5.4405545873469272</v>
      </c>
      <c r="I2455" s="6">
        <v>7.6758998799324054</v>
      </c>
      <c r="J2455" s="6">
        <v>59.212486457741825</v>
      </c>
      <c r="L2455" s="7">
        <v>8.2042582256239704</v>
      </c>
      <c r="M2455" s="48">
        <v>1.1064326707180963</v>
      </c>
      <c r="N2455" s="7">
        <v>7.5625224322029956</v>
      </c>
      <c r="O2455" s="7">
        <v>12.320059099856669</v>
      </c>
      <c r="Q2455" s="7">
        <v>0.11396943142145601</v>
      </c>
      <c r="R2455" s="7">
        <v>0.20336762603050093</v>
      </c>
      <c r="S2455" s="7"/>
      <c r="T2455" s="7"/>
      <c r="U2455" s="7">
        <v>0.98522942593013496</v>
      </c>
      <c r="V2455" s="7">
        <v>0.20806522132201163</v>
      </c>
      <c r="X2455" t="s">
        <v>651</v>
      </c>
      <c r="Y2455" s="23" t="s">
        <v>3476</v>
      </c>
    </row>
    <row r="2456" spans="1:25">
      <c r="A2456">
        <v>2016</v>
      </c>
      <c r="B2456" s="46">
        <v>3.3393340025184766</v>
      </c>
      <c r="D2456" s="6">
        <v>21.874196983511123</v>
      </c>
      <c r="E2456" s="44">
        <v>7513474.2379999999</v>
      </c>
      <c r="G2456" s="6">
        <v>72.309032894736816</v>
      </c>
      <c r="H2456" s="7">
        <v>5.4125859000641769</v>
      </c>
      <c r="I2456" s="6">
        <v>7.605529983739058</v>
      </c>
      <c r="J2456" s="6">
        <v>59.05039981276051</v>
      </c>
      <c r="L2456" s="7">
        <v>8.0452533942517324</v>
      </c>
      <c r="M2456" s="48">
        <v>1.1333265546248148</v>
      </c>
      <c r="N2456" s="7">
        <v>7.4877436309808028</v>
      </c>
      <c r="O2456" s="7">
        <v>12.646093787620215</v>
      </c>
      <c r="Q2456" s="7">
        <v>0.11126207988376131</v>
      </c>
      <c r="R2456" s="7">
        <v>0.20938726434094598</v>
      </c>
      <c r="S2456" s="7"/>
      <c r="T2456" s="7"/>
      <c r="U2456" s="7">
        <v>0.98451306443994202</v>
      </c>
      <c r="V2456" s="7">
        <v>0.21415763191644732</v>
      </c>
      <c r="X2456" t="s">
        <v>652</v>
      </c>
      <c r="Y2456" s="23" t="s">
        <v>3477</v>
      </c>
    </row>
    <row r="2457" spans="1:25">
      <c r="A2457">
        <v>2017</v>
      </c>
      <c r="B2457" s="46">
        <v>3.3013929360762995</v>
      </c>
      <c r="D2457" s="6">
        <v>21.826534904675999</v>
      </c>
      <c r="E2457" s="44">
        <v>7599822.4040000001</v>
      </c>
      <c r="G2457" s="6">
        <v>72.56280263157899</v>
      </c>
      <c r="H2457" s="7">
        <v>5.4923717887014005</v>
      </c>
      <c r="I2457" s="6">
        <v>7.6253728769222899</v>
      </c>
      <c r="J2457" s="6">
        <v>59.606805159115048</v>
      </c>
      <c r="L2457" s="7">
        <v>7.9284427765761363</v>
      </c>
      <c r="M2457" s="48">
        <v>1.1254316078929456</v>
      </c>
      <c r="N2457" s="7">
        <v>7.3636547723592223</v>
      </c>
      <c r="O2457" s="7">
        <v>12.438335849166215</v>
      </c>
      <c r="Q2457" s="7">
        <v>0.10926318291247636</v>
      </c>
      <c r="R2457" s="7">
        <v>0.20490812552204141</v>
      </c>
      <c r="S2457" s="7"/>
      <c r="T2457" s="7"/>
      <c r="U2457" s="7">
        <v>0.96567799256674502</v>
      </c>
      <c r="V2457" s="7">
        <v>0.20867308381925834</v>
      </c>
      <c r="X2457" t="s">
        <v>653</v>
      </c>
      <c r="Y2457" s="23" t="s">
        <v>3478</v>
      </c>
    </row>
    <row r="2458" spans="1:25">
      <c r="A2458">
        <v>2018</v>
      </c>
      <c r="B2458" s="46">
        <v>3.2653157571503528</v>
      </c>
      <c r="D2458" s="6">
        <v>21.781214266450451</v>
      </c>
      <c r="E2458" s="44">
        <v>7683789.8279999997</v>
      </c>
      <c r="G2458" s="6">
        <v>72.7657960526316</v>
      </c>
      <c r="H2458" s="7">
        <v>5.5266708181235655</v>
      </c>
      <c r="I2458" s="6">
        <v>7.7384901912013691</v>
      </c>
      <c r="J2458" s="6">
        <v>59.95739362984957</v>
      </c>
      <c r="L2458" s="7">
        <v>7.8402974470019053</v>
      </c>
      <c r="M2458" s="48">
        <v>1.1005380821280857</v>
      </c>
      <c r="N2458" s="7">
        <v>7.4313882720874522</v>
      </c>
      <c r="O2458" s="7">
        <v>12.240679365447479</v>
      </c>
      <c r="Q2458" s="7">
        <v>0.10774701676225747</v>
      </c>
      <c r="R2458" s="7">
        <v>0.19913219338468655</v>
      </c>
      <c r="S2458" s="7"/>
      <c r="T2458" s="7"/>
      <c r="U2458" s="7">
        <v>0.96031500828635918</v>
      </c>
      <c r="V2458" s="7">
        <v>0.20415629540229882</v>
      </c>
      <c r="X2458" t="s">
        <v>654</v>
      </c>
      <c r="Y2458" s="23" t="s">
        <v>3479</v>
      </c>
    </row>
    <row r="2459" spans="1:25">
      <c r="A2459">
        <v>2019</v>
      </c>
      <c r="B2459" s="46">
        <v>3.2311858628086711</v>
      </c>
      <c r="D2459" s="6">
        <v>21.738339833354935</v>
      </c>
      <c r="E2459" s="44">
        <v>7764951.0319999997</v>
      </c>
      <c r="G2459" s="6">
        <v>73.005427631578939</v>
      </c>
      <c r="H2459" s="7">
        <v>5.5724324029261298</v>
      </c>
      <c r="I2459" s="6">
        <v>7.6676725955804201</v>
      </c>
      <c r="J2459" s="6">
        <v>60.522605888591322</v>
      </c>
      <c r="L2459" s="7">
        <v>7.761235992235787</v>
      </c>
      <c r="M2459" s="48">
        <v>1.1214186225552574</v>
      </c>
      <c r="N2459" s="7">
        <v>7.3428502377546012</v>
      </c>
      <c r="O2459" s="7">
        <v>12.297676601685815</v>
      </c>
      <c r="Q2459" s="7">
        <v>0.1063103969666855</v>
      </c>
      <c r="R2459" s="7">
        <v>0.20124400647128377</v>
      </c>
      <c r="S2459" s="7"/>
      <c r="T2459" s="7"/>
      <c r="U2459" s="7">
        <v>0.9576374246843764</v>
      </c>
      <c r="V2459" s="7">
        <v>0.20319145914376369</v>
      </c>
      <c r="X2459" t="s">
        <v>655</v>
      </c>
      <c r="Y2459" s="23" t="s">
        <v>3480</v>
      </c>
    </row>
    <row r="2460" spans="1:25">
      <c r="A2460">
        <v>2020</v>
      </c>
      <c r="B2460" s="46">
        <v>3.1998661876922285</v>
      </c>
      <c r="D2460" s="6">
        <v>21.69899563551154</v>
      </c>
      <c r="E2460" s="44">
        <v>7840952.8799999999</v>
      </c>
      <c r="G2460" s="6">
        <v>72.239986842105253</v>
      </c>
      <c r="H2460" s="7">
        <v>5.5318129023609561</v>
      </c>
      <c r="I2460" s="6">
        <v>7.0750799576441459</v>
      </c>
      <c r="J2460" s="6">
        <v>59.557579060527935</v>
      </c>
      <c r="L2460" s="7">
        <v>7.7115938217303226</v>
      </c>
      <c r="M2460" s="48">
        <v>1.1044050458759702</v>
      </c>
      <c r="N2460" s="7">
        <v>6.7774915558144162</v>
      </c>
      <c r="O2460" s="7">
        <v>12.19763483796485</v>
      </c>
      <c r="Q2460" s="7">
        <v>0.10674965706438365</v>
      </c>
      <c r="R2460" s="7">
        <v>0.19964613145260471</v>
      </c>
      <c r="S2460" s="7"/>
      <c r="T2460" s="7"/>
      <c r="U2460" s="7">
        <v>0.9579385104322099</v>
      </c>
      <c r="V2460" s="7">
        <v>0.20480407414761576</v>
      </c>
      <c r="X2460" t="s">
        <v>656</v>
      </c>
      <c r="Y2460" s="23" t="s">
        <v>3481</v>
      </c>
    </row>
    <row r="2461" spans="1:25">
      <c r="A2461">
        <v>2021</v>
      </c>
      <c r="B2461" s="46">
        <v>3.1722169322291363</v>
      </c>
      <c r="D2461" s="6">
        <v>21.664262268287324</v>
      </c>
      <c r="E2461" s="44">
        <v>7909295.1509999996</v>
      </c>
      <c r="G2461" s="6">
        <v>71.71815131578947</v>
      </c>
      <c r="H2461" s="7">
        <v>5.4908256985082842</v>
      </c>
      <c r="I2461" s="6">
        <v>7.294209378275827</v>
      </c>
      <c r="J2461" s="6">
        <v>58.954609456640213</v>
      </c>
      <c r="L2461" s="7">
        <v>7.9767506386865454</v>
      </c>
      <c r="M2461" s="48">
        <v>1.1813114037155532</v>
      </c>
      <c r="N2461" s="7">
        <v>6.9346955689171397</v>
      </c>
      <c r="O2461" s="7">
        <v>12.804530346123881</v>
      </c>
      <c r="Q2461" s="7">
        <v>0.11122359531498945</v>
      </c>
      <c r="R2461" s="7">
        <v>0.21514276150424608</v>
      </c>
      <c r="S2461" s="7"/>
      <c r="T2461" s="7"/>
      <c r="U2461" s="7">
        <v>0.95071243630194946</v>
      </c>
      <c r="V2461" s="7">
        <v>0.21719303145484026</v>
      </c>
      <c r="X2461" t="s">
        <v>657</v>
      </c>
      <c r="Y2461" s="23" t="s">
        <v>3482</v>
      </c>
    </row>
    <row r="2462" spans="1:25">
      <c r="E2462" s="23"/>
      <c r="M2462" s="49"/>
      <c r="Q2462"/>
      <c r="V2462" s="2"/>
    </row>
    <row r="2463" spans="1:25">
      <c r="A2463" s="52">
        <v>2030</v>
      </c>
      <c r="B2463" s="37">
        <v>2.9517647058823528</v>
      </c>
      <c r="E2463" s="53">
        <v>8500000</v>
      </c>
      <c r="M2463" s="49"/>
      <c r="Q2463"/>
      <c r="V2463" s="2"/>
    </row>
    <row r="2464" spans="1:25">
      <c r="A2464" s="52">
        <v>2024</v>
      </c>
      <c r="B2464" s="37">
        <v>3.0975308641975308</v>
      </c>
      <c r="E2464" s="53">
        <v>8100000</v>
      </c>
      <c r="M2464" s="49"/>
      <c r="Q2464"/>
      <c r="V2464" s="2"/>
    </row>
    <row r="2465" spans="1:22">
      <c r="B2465" s="7"/>
      <c r="E2465" s="53"/>
      <c r="M2465" s="49"/>
      <c r="Q2465"/>
      <c r="V2465" s="2"/>
    </row>
    <row r="2466" spans="1:22">
      <c r="A2466" s="2" t="s">
        <v>663</v>
      </c>
      <c r="G2466" s="7">
        <v>71.228108141447365</v>
      </c>
      <c r="H2466" s="7">
        <v>5.4516276254243934</v>
      </c>
      <c r="I2466" s="7">
        <v>7.7299721263605825</v>
      </c>
      <c r="J2466" s="7">
        <v>58.525990904513549</v>
      </c>
      <c r="L2466" s="7">
        <v>8.5760905319304701</v>
      </c>
      <c r="M2466" s="48">
        <v>1.126014207624392</v>
      </c>
      <c r="N2466" s="7">
        <v>7.6609772332215629</v>
      </c>
      <c r="O2466" s="7">
        <v>12.653158393924011</v>
      </c>
      <c r="Q2466" s="7">
        <v>0.12060870375905498</v>
      </c>
      <c r="R2466" s="7">
        <v>0.20658704309245765</v>
      </c>
      <c r="S2466" s="7"/>
      <c r="T2466" s="7"/>
      <c r="U2466" s="7">
        <v>0.9899654364014463</v>
      </c>
      <c r="V2466" s="7">
        <v>0.21643826250314308</v>
      </c>
    </row>
    <row r="2467" spans="1:22">
      <c r="L2467" s="47"/>
      <c r="P2467"/>
      <c r="R2467" s="2"/>
      <c r="S2467" s="2"/>
      <c r="T2467" s="2"/>
    </row>
    <row r="2468" spans="1:22" ht="13.25" customHeight="1">
      <c r="E2468" t="s">
        <v>640</v>
      </c>
      <c r="G2468" s="7">
        <v>0.58242602514387409</v>
      </c>
      <c r="H2468" s="7">
        <v>0.59671380807115515</v>
      </c>
      <c r="I2468" s="7">
        <v>-0.14090656092998455</v>
      </c>
      <c r="J2468" s="7">
        <v>0.61509373320555594</v>
      </c>
      <c r="L2468" s="47"/>
      <c r="P2468" s="50" t="s">
        <v>658</v>
      </c>
      <c r="R2468" s="2"/>
      <c r="S2468" s="2"/>
      <c r="T2468" s="2"/>
    </row>
    <row r="2469" spans="1:22">
      <c r="E2469" t="s">
        <v>641</v>
      </c>
      <c r="G2469" s="7">
        <v>0.53896294210703055</v>
      </c>
      <c r="H2469" s="7">
        <v>0.58035050433473834</v>
      </c>
      <c r="I2469" s="7">
        <v>-0.18701479052872172</v>
      </c>
      <c r="J2469" s="7">
        <v>0.58023287771086818</v>
      </c>
      <c r="L2469" s="47"/>
      <c r="O2469" t="s">
        <v>181</v>
      </c>
      <c r="P2469" s="7">
        <v>36.011383167702242</v>
      </c>
      <c r="R2469" s="2"/>
      <c r="S2469" s="2"/>
      <c r="T2469" s="2"/>
    </row>
    <row r="2470" spans="1:22">
      <c r="L2470" s="47"/>
      <c r="O2470" t="s">
        <v>182</v>
      </c>
      <c r="P2470" s="13">
        <v>12.653158393924011</v>
      </c>
      <c r="R2470" s="2"/>
      <c r="S2470" s="2"/>
      <c r="T2470" s="2"/>
    </row>
    <row r="2471" spans="1:22">
      <c r="L2471" s="7"/>
      <c r="M2471" s="7"/>
      <c r="O2471" s="7" t="s">
        <v>184</v>
      </c>
      <c r="P2471" s="13">
        <v>0.35136552059106491</v>
      </c>
      <c r="R2471" s="2"/>
      <c r="S2471" s="2"/>
      <c r="T2471" s="2"/>
    </row>
    <row r="2472" spans="1:22">
      <c r="L2472" s="7"/>
      <c r="M2472" s="7"/>
      <c r="O2472" s="7"/>
      <c r="P2472"/>
      <c r="R2472" s="2"/>
      <c r="S2472" s="2"/>
      <c r="T2472" s="2"/>
    </row>
  </sheetData>
  <autoFilter ref="A2:U2434" xr:uid="{306DA80B-41B7-40D0-AB90-0D348B7CD9F1}">
    <sortState xmlns:xlrd2="http://schemas.microsoft.com/office/spreadsheetml/2017/richdata2" ref="A3:U2434">
      <sortCondition descending="1" ref="F2:F2434"/>
    </sortState>
  </autoFilter>
  <conditionalFormatting sqref="G3:G2434">
    <cfRule type="cellIs" dxfId="15" priority="19" operator="lessThan">
      <formula>65</formula>
    </cfRule>
    <cfRule type="cellIs" dxfId="14" priority="20" operator="greaterThan">
      <formula>75</formula>
    </cfRule>
  </conditionalFormatting>
  <conditionalFormatting sqref="G3:I2434">
    <cfRule type="cellIs" dxfId="13" priority="1" stopIfTrue="1" operator="equal">
      <formula>"ERR"</formula>
    </cfRule>
    <cfRule type="containsBlanks" dxfId="12" priority="3" stopIfTrue="1">
      <formula>LEN(TRIM(G3))=0</formula>
    </cfRule>
  </conditionalFormatting>
  <conditionalFormatting sqref="H3:H2434">
    <cfRule type="cellIs" dxfId="11" priority="18" operator="lessThan">
      <formula>5</formula>
    </cfRule>
    <cfRule type="cellIs" dxfId="10" priority="21" operator="greaterThan">
      <formula>5.99999</formula>
    </cfRule>
  </conditionalFormatting>
  <conditionalFormatting sqref="I3:I2434">
    <cfRule type="cellIs" dxfId="9" priority="4" operator="greaterThan">
      <formula>2*R3</formula>
    </cfRule>
    <cfRule type="cellIs" dxfId="8" priority="17" operator="lessThan">
      <formula>R3</formula>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69AA8-6062-4A09-90E6-3AC6BA938AA4}">
  <sheetPr>
    <tabColor rgb="FFFF0000"/>
  </sheetPr>
  <dimension ref="A1:Y2488"/>
  <sheetViews>
    <sheetView zoomScale="70" zoomScaleNormal="70" workbookViewId="0">
      <pane ySplit="2" topLeftCell="A2400" activePane="bottomLeft" state="frozen"/>
      <selection pane="bottomLeft" activeCell="D2430" sqref="D2430"/>
    </sheetView>
  </sheetViews>
  <sheetFormatPr defaultColWidth="8.81640625" defaultRowHeight="14.5"/>
  <cols>
    <col min="1" max="1" width="9.6328125" customWidth="1"/>
    <col min="2" max="2" width="21" customWidth="1"/>
    <col min="3" max="3" width="7.6328125" customWidth="1"/>
    <col min="4" max="4" width="7.453125" customWidth="1"/>
    <col min="5" max="5" width="13.6328125" customWidth="1"/>
    <col min="6" max="6" width="15.453125" customWidth="1"/>
    <col min="7" max="8" width="19.08984375" customWidth="1"/>
    <col min="9" max="9" width="23" customWidth="1"/>
    <col min="10" max="10" width="9.08984375" customWidth="1"/>
    <col min="11" max="11" width="11.453125" customWidth="1"/>
    <col min="12" max="17" width="9.08984375" customWidth="1"/>
    <col min="18" max="18" width="11" style="2" customWidth="1"/>
    <col min="19" max="19" width="11.453125" style="2" customWidth="1"/>
    <col min="20" max="20" width="11.08984375" customWidth="1"/>
    <col min="21" max="21" width="37.08984375" bestFit="1" customWidth="1"/>
  </cols>
  <sheetData>
    <row r="1" spans="1:22" ht="49.5" customHeight="1">
      <c r="E1" t="s">
        <v>638</v>
      </c>
      <c r="G1" t="s">
        <v>0</v>
      </c>
      <c r="H1" s="1" t="s">
        <v>1</v>
      </c>
      <c r="I1" s="1" t="s">
        <v>356</v>
      </c>
      <c r="U1" t="s">
        <v>634</v>
      </c>
    </row>
    <row r="2" spans="1:22" ht="52.5" customHeight="1">
      <c r="A2" s="3" t="s">
        <v>2</v>
      </c>
      <c r="B2" s="3" t="s">
        <v>3</v>
      </c>
      <c r="C2" s="3" t="s">
        <v>4</v>
      </c>
      <c r="D2" s="3" t="s">
        <v>5</v>
      </c>
      <c r="E2" s="3" t="s">
        <v>6</v>
      </c>
      <c r="F2" s="3" t="s">
        <v>7</v>
      </c>
      <c r="G2" t="s">
        <v>8</v>
      </c>
      <c r="H2" s="3" t="s">
        <v>9</v>
      </c>
      <c r="I2" s="3" t="s">
        <v>357</v>
      </c>
      <c r="J2" s="4" t="s">
        <v>10</v>
      </c>
      <c r="K2" s="4" t="s">
        <v>11</v>
      </c>
      <c r="L2" s="4" t="s">
        <v>12</v>
      </c>
      <c r="M2" s="4" t="s">
        <v>13</v>
      </c>
      <c r="N2" s="4" t="s">
        <v>14</v>
      </c>
      <c r="O2" s="4" t="s">
        <v>15</v>
      </c>
      <c r="P2" s="4" t="s">
        <v>16</v>
      </c>
      <c r="Q2" s="4"/>
      <c r="R2" s="5" t="s">
        <v>17</v>
      </c>
      <c r="S2" s="5" t="s">
        <v>637</v>
      </c>
      <c r="T2" s="4" t="s">
        <v>636</v>
      </c>
      <c r="U2" s="4" t="s">
        <v>633</v>
      </c>
      <c r="V2" s="4"/>
    </row>
    <row r="3" spans="1:22">
      <c r="A3" t="str">
        <f t="shared" ref="A3:A66" si="0">IF(ISNUMBER(R3),COUNTIFS($F$3:$F$2434,F3,$R$3:$R$2434,"&gt;"&amp;R3)+1,"")</f>
        <v/>
      </c>
      <c r="B3" t="s">
        <v>145</v>
      </c>
      <c r="C3" t="str">
        <f>VLOOKUP(B3,'country codes'!$A$3:$B$287,2,0)</f>
        <v>SDN</v>
      </c>
      <c r="D3">
        <v>5</v>
      </c>
      <c r="E3" s="6">
        <v>45657.201999999997</v>
      </c>
      <c r="F3">
        <v>2021</v>
      </c>
      <c r="G3" s="6">
        <v>65.266999999999996</v>
      </c>
      <c r="H3" s="6" t="s">
        <v>693</v>
      </c>
      <c r="I3" s="7">
        <v>0.87271702337366319</v>
      </c>
      <c r="J3" s="8" t="str">
        <f t="shared" ref="J3:J66" si="1">IFERROR(H3/10,"")</f>
        <v/>
      </c>
      <c r="K3" s="8" t="str">
        <f t="shared" ref="K3:K66" si="2">IFERROR(J3+$K$2464,"")</f>
        <v/>
      </c>
      <c r="L3" s="9" t="str">
        <f t="shared" ref="L3:L66" si="3">IFERROR(K3*G3,"")</f>
        <v/>
      </c>
      <c r="M3" s="8" t="str">
        <f t="shared" ref="M3:M66" si="4">IFERROR((L3-L$2439)/($L$2438-$L$2439),"")</f>
        <v/>
      </c>
      <c r="N3" s="8">
        <f t="shared" ref="N3:N66" si="5">IFERROR(I3/16,"")</f>
        <v>5.454481396085395E-2</v>
      </c>
      <c r="O3" s="8">
        <f t="shared" ref="O3:O66" si="6">IFERROR(N3+$O$2464,"")</f>
        <v>1.5464226007724049</v>
      </c>
      <c r="P3" s="10" t="str">
        <f t="shared" ref="P3:P66" si="7">IFERROR(M3/O3,"")</f>
        <v/>
      </c>
      <c r="Q3" s="10" t="str">
        <f t="shared" ref="Q3:Q66" si="8">F3&amp;C3</f>
        <v>2021SDN</v>
      </c>
      <c r="R3" s="14" t="str">
        <f t="shared" ref="R3:R66" si="9">IFERROR(P3*100/VLOOKUP(F3,$B$2440:$P$2455,15,0),"")</f>
        <v/>
      </c>
      <c r="S3" s="45">
        <f t="shared" ref="S3:S66" si="10">IF(I3&lt;T3,1,IF(I3&lt;T3*2,2,3))</f>
        <v>1</v>
      </c>
      <c r="T3" s="7">
        <f t="shared" ref="T3:T66" si="11">VLOOKUP(F3,$F$2440:$I$2455,4,0)</f>
        <v>3.1722169322291363</v>
      </c>
      <c r="U3" s="35">
        <f>IF(ISBLANK(VLOOKUP(B3,'WB GDP'!$A$2:$AK$267,F3-1985)),"NA",VLOOKUP(B3,'WB GDP'!$A$2:$AK$267,F3-1985))</f>
        <v>3701.06909179688</v>
      </c>
    </row>
    <row r="4" spans="1:22">
      <c r="A4" t="str">
        <f t="shared" si="0"/>
        <v/>
      </c>
      <c r="B4" t="s">
        <v>38</v>
      </c>
      <c r="C4" t="str">
        <f>VLOOKUP(B4,'country codes'!$A$3:$B$287,2,0)</f>
        <v>BDI</v>
      </c>
      <c r="D4">
        <v>5</v>
      </c>
      <c r="E4" s="6">
        <v>12551.213</v>
      </c>
      <c r="F4">
        <v>2021</v>
      </c>
      <c r="G4" s="6">
        <v>61.662999999999997</v>
      </c>
      <c r="H4" s="6" t="s">
        <v>693</v>
      </c>
      <c r="I4" s="7">
        <v>0.65273077230906484</v>
      </c>
      <c r="J4" s="8" t="str">
        <f t="shared" si="1"/>
        <v/>
      </c>
      <c r="K4" s="8" t="str">
        <f t="shared" si="2"/>
        <v/>
      </c>
      <c r="L4" s="9" t="str">
        <f t="shared" si="3"/>
        <v/>
      </c>
      <c r="M4" s="8" t="str">
        <f t="shared" si="4"/>
        <v/>
      </c>
      <c r="N4" s="8">
        <f t="shared" si="5"/>
        <v>4.0795673269316553E-2</v>
      </c>
      <c r="O4" s="8">
        <f t="shared" si="6"/>
        <v>1.5326734600808676</v>
      </c>
      <c r="P4" s="10" t="str">
        <f t="shared" si="7"/>
        <v/>
      </c>
      <c r="Q4" s="10" t="str">
        <f t="shared" si="8"/>
        <v>2021BDI</v>
      </c>
      <c r="R4" s="14" t="str">
        <f t="shared" si="9"/>
        <v/>
      </c>
      <c r="S4" s="45">
        <f t="shared" si="10"/>
        <v>1</v>
      </c>
      <c r="T4" s="7">
        <f t="shared" si="11"/>
        <v>3.1722169322291363</v>
      </c>
      <c r="U4" s="35">
        <f>IF(ISBLANK(VLOOKUP(B4,'WB GDP'!$A$2:$AK$267,F4-1985)),"NA",VLOOKUP(B4,'WB GDP'!$A$2:$AK$267,F4-1985))</f>
        <v>714.06671237755381</v>
      </c>
    </row>
    <row r="5" spans="1:22">
      <c r="A5" t="str">
        <f t="shared" si="0"/>
        <v/>
      </c>
      <c r="B5" t="s">
        <v>61</v>
      </c>
      <c r="C5" t="str">
        <f>VLOOKUP(B5,'country codes'!$A$3:$B$287,2,0)</f>
        <v>SWZ</v>
      </c>
      <c r="D5">
        <v>5</v>
      </c>
      <c r="E5" s="6">
        <v>1192.271</v>
      </c>
      <c r="F5">
        <v>2021</v>
      </c>
      <c r="G5" s="6">
        <v>57.066000000000003</v>
      </c>
      <c r="H5" s="6" t="s">
        <v>693</v>
      </c>
      <c r="I5" s="7">
        <v>5.7324017406063108</v>
      </c>
      <c r="J5" s="8" t="str">
        <f t="shared" si="1"/>
        <v/>
      </c>
      <c r="K5" s="8" t="str">
        <f t="shared" si="2"/>
        <v/>
      </c>
      <c r="L5" s="9" t="str">
        <f t="shared" si="3"/>
        <v/>
      </c>
      <c r="M5" s="8" t="str">
        <f t="shared" si="4"/>
        <v/>
      </c>
      <c r="N5" s="8">
        <f t="shared" si="5"/>
        <v>0.35827510878789443</v>
      </c>
      <c r="O5" s="8">
        <f t="shared" si="6"/>
        <v>1.8501528955994453</v>
      </c>
      <c r="P5" s="10" t="str">
        <f t="shared" si="7"/>
        <v/>
      </c>
      <c r="Q5" s="10" t="str">
        <f t="shared" si="8"/>
        <v>2021SWZ</v>
      </c>
      <c r="R5" s="14" t="str">
        <f t="shared" si="9"/>
        <v/>
      </c>
      <c r="S5" s="45">
        <f t="shared" si="10"/>
        <v>2</v>
      </c>
      <c r="T5" s="7">
        <f t="shared" si="11"/>
        <v>3.1722169322291363</v>
      </c>
      <c r="U5" s="35">
        <f>IF(ISBLANK(VLOOKUP(B5,'WB GDP'!$A$2:$AK$267,F5-1985)),"NA",VLOOKUP(B5,'WB GDP'!$A$2:$AK$267,F5-1985))</f>
        <v>8856.8289680235193</v>
      </c>
    </row>
    <row r="6" spans="1:22">
      <c r="A6" t="str">
        <f t="shared" si="0"/>
        <v/>
      </c>
      <c r="B6" t="s">
        <v>123</v>
      </c>
      <c r="C6" t="str">
        <f>VLOOKUP(B6,'country codes'!$A$3:$B$287,2,0)</f>
        <v>PSE</v>
      </c>
      <c r="D6">
        <v>4</v>
      </c>
      <c r="E6" s="6">
        <v>5133.3919999999998</v>
      </c>
      <c r="F6">
        <v>2021</v>
      </c>
      <c r="G6" s="6">
        <v>73.472999999999999</v>
      </c>
      <c r="H6" s="6">
        <v>4.8</v>
      </c>
      <c r="I6" s="7" t="s">
        <v>1033</v>
      </c>
      <c r="J6" s="8">
        <f t="shared" si="1"/>
        <v>0.48</v>
      </c>
      <c r="K6" s="8">
        <f t="shared" si="2"/>
        <v>0.90675983525983195</v>
      </c>
      <c r="L6" s="9">
        <f t="shared" si="3"/>
        <v>66.622365376045636</v>
      </c>
      <c r="M6" s="8">
        <f t="shared" si="4"/>
        <v>0.50588193088681122</v>
      </c>
      <c r="N6" s="8" t="str">
        <f t="shared" si="5"/>
        <v/>
      </c>
      <c r="O6" s="8" t="str">
        <f t="shared" si="6"/>
        <v/>
      </c>
      <c r="P6" s="10" t="str">
        <f t="shared" si="7"/>
        <v/>
      </c>
      <c r="Q6" s="10" t="str">
        <f t="shared" si="8"/>
        <v>2021PSE</v>
      </c>
      <c r="R6" s="14" t="str">
        <f t="shared" si="9"/>
        <v/>
      </c>
      <c r="S6" s="45">
        <f t="shared" si="10"/>
        <v>3</v>
      </c>
      <c r="T6" s="7">
        <f t="shared" si="11"/>
        <v>3.1722169322291363</v>
      </c>
      <c r="U6" s="35">
        <f>IF(ISBLANK(VLOOKUP(B6,'WB GDP'!$A$2:$AK$267,F6-1985)),"NA",VLOOKUP(B6,'WB GDP'!$A$2:$AK$267,F6-1985))</f>
        <v>13785.636490939616</v>
      </c>
    </row>
    <row r="7" spans="1:22">
      <c r="A7" t="str">
        <f t="shared" si="0"/>
        <v/>
      </c>
      <c r="B7" t="s">
        <v>47</v>
      </c>
      <c r="C7" t="str">
        <f>VLOOKUP(B7,'country codes'!$A$3:$B$287,2,0)</f>
        <v>COM</v>
      </c>
      <c r="D7">
        <v>5</v>
      </c>
      <c r="E7" s="6">
        <v>821.625</v>
      </c>
      <c r="F7">
        <v>2021</v>
      </c>
      <c r="G7" s="6">
        <v>63.417000000000002</v>
      </c>
      <c r="H7" s="6">
        <v>3.9</v>
      </c>
      <c r="I7" s="7" t="s">
        <v>1033</v>
      </c>
      <c r="J7" s="8">
        <f t="shared" si="1"/>
        <v>0.39</v>
      </c>
      <c r="K7" s="8">
        <f t="shared" si="2"/>
        <v>0.81675983525983198</v>
      </c>
      <c r="L7" s="9">
        <f t="shared" si="3"/>
        <v>51.796458472672768</v>
      </c>
      <c r="M7" s="8">
        <f t="shared" si="4"/>
        <v>0.37183891472570357</v>
      </c>
      <c r="N7" s="8" t="str">
        <f t="shared" si="5"/>
        <v/>
      </c>
      <c r="O7" s="8" t="str">
        <f t="shared" si="6"/>
        <v/>
      </c>
      <c r="P7" s="10" t="str">
        <f t="shared" si="7"/>
        <v/>
      </c>
      <c r="Q7" s="10" t="str">
        <f t="shared" si="8"/>
        <v>2021COM</v>
      </c>
      <c r="R7" s="14" t="str">
        <f t="shared" si="9"/>
        <v/>
      </c>
      <c r="S7" s="45">
        <f t="shared" si="10"/>
        <v>3</v>
      </c>
      <c r="T7" s="7">
        <f t="shared" si="11"/>
        <v>3.1722169322291363</v>
      </c>
      <c r="U7" s="35">
        <f>IF(ISBLANK(VLOOKUP(B7,'WB GDP'!$A$2:$AK$267,F7-1985)),"NA",VLOOKUP(B7,'WB GDP'!$A$2:$AK$267,F7-1985))</f>
        <v>3228.5268583001853</v>
      </c>
    </row>
    <row r="8" spans="1:22">
      <c r="A8">
        <f t="shared" si="0"/>
        <v>1</v>
      </c>
      <c r="B8" t="s">
        <v>146</v>
      </c>
      <c r="C8" t="str">
        <f>VLOOKUP(B8,'country codes'!$A$3:$B$287,2,0)</f>
        <v>SWE</v>
      </c>
      <c r="D8">
        <v>3</v>
      </c>
      <c r="E8" s="6">
        <v>10467.097</v>
      </c>
      <c r="F8">
        <v>2021</v>
      </c>
      <c r="G8" s="6">
        <v>82.983000000000004</v>
      </c>
      <c r="H8" s="6">
        <v>7.4392800331115723</v>
      </c>
      <c r="I8" s="7">
        <v>8.6980459089488971</v>
      </c>
      <c r="J8" s="8">
        <f t="shared" si="1"/>
        <v>0.74392800331115727</v>
      </c>
      <c r="K8" s="8">
        <f t="shared" si="2"/>
        <v>1.1706878385709891</v>
      </c>
      <c r="L8" s="9">
        <f t="shared" si="3"/>
        <v>97.1471889081364</v>
      </c>
      <c r="M8" s="8">
        <f t="shared" si="4"/>
        <v>0.78186096142396921</v>
      </c>
      <c r="N8" s="8">
        <f t="shared" si="5"/>
        <v>0.54362786930930607</v>
      </c>
      <c r="O8" s="8">
        <f t="shared" si="6"/>
        <v>2.0355056561208569</v>
      </c>
      <c r="P8" s="10">
        <f t="shared" si="7"/>
        <v>0.38411141677394911</v>
      </c>
      <c r="Q8" s="10" t="str">
        <f t="shared" si="8"/>
        <v>2021SWE</v>
      </c>
      <c r="R8" s="14">
        <f t="shared" si="9"/>
        <v>64.920258660532113</v>
      </c>
      <c r="S8" s="45">
        <f t="shared" si="10"/>
        <v>3</v>
      </c>
      <c r="T8" s="7">
        <f t="shared" si="11"/>
        <v>3.1722169322291363</v>
      </c>
      <c r="U8" s="35">
        <f>IF(ISBLANK(VLOOKUP(B8,'WB GDP'!$A$2:$AK$267,F8-1985)),"NA",VLOOKUP(B8,'WB GDP'!$A$2:$AK$267,F8-1985))</f>
        <v>53771.98133093748</v>
      </c>
    </row>
    <row r="9" spans="1:22">
      <c r="A9">
        <f t="shared" si="0"/>
        <v>2</v>
      </c>
      <c r="B9" t="s">
        <v>164</v>
      </c>
      <c r="C9" t="str">
        <f>VLOOKUP(B9,'country codes'!$A$3:$B$287,2,0)</f>
        <v>VUT</v>
      </c>
      <c r="D9">
        <v>8</v>
      </c>
      <c r="E9" s="6">
        <v>319.137</v>
      </c>
      <c r="F9">
        <v>2021</v>
      </c>
      <c r="G9" s="6">
        <v>70.448999999999998</v>
      </c>
      <c r="H9" s="6">
        <v>7.1214285714285692</v>
      </c>
      <c r="I9" s="7">
        <v>2.6163892734179548</v>
      </c>
      <c r="J9" s="8">
        <f t="shared" si="1"/>
        <v>0.71214285714285697</v>
      </c>
      <c r="K9" s="8">
        <f t="shared" si="2"/>
        <v>1.1389026924026888</v>
      </c>
      <c r="L9" s="9">
        <f t="shared" si="3"/>
        <v>80.23455577707702</v>
      </c>
      <c r="M9" s="8">
        <f t="shared" si="4"/>
        <v>0.62895157308849181</v>
      </c>
      <c r="N9" s="8">
        <f t="shared" si="5"/>
        <v>0.16352432958862217</v>
      </c>
      <c r="O9" s="8">
        <f t="shared" si="6"/>
        <v>1.6554021164001731</v>
      </c>
      <c r="P9" s="10">
        <f t="shared" si="7"/>
        <v>0.37993884800401601</v>
      </c>
      <c r="Q9" s="10" t="str">
        <f t="shared" si="8"/>
        <v>2021VUT</v>
      </c>
      <c r="R9" s="14">
        <f t="shared" si="9"/>
        <v>64.215035561208495</v>
      </c>
      <c r="S9" s="45">
        <f t="shared" si="10"/>
        <v>1</v>
      </c>
      <c r="T9" s="7">
        <f t="shared" si="11"/>
        <v>3.1722169322291363</v>
      </c>
      <c r="U9" s="35">
        <f>IF(ISBLANK(VLOOKUP(B9,'WB GDP'!$A$2:$AK$267,F9-1985)),"NA",VLOOKUP(B9,'WB GDP'!$A$2:$AK$267,F9-1985))</f>
        <v>2800.4938655075521</v>
      </c>
    </row>
    <row r="10" spans="1:22">
      <c r="A10">
        <f t="shared" si="0"/>
        <v>3</v>
      </c>
      <c r="B10" t="s">
        <v>55</v>
      </c>
      <c r="C10" t="str">
        <f>VLOOKUP(B10,'country codes'!$A$3:$B$287,2,0)</f>
        <v>DNK</v>
      </c>
      <c r="D10">
        <v>3</v>
      </c>
      <c r="E10" s="6">
        <v>5854.24</v>
      </c>
      <c r="F10">
        <v>2021</v>
      </c>
      <c r="G10" s="6">
        <v>81.375</v>
      </c>
      <c r="H10" s="6">
        <v>7.6987471580505371</v>
      </c>
      <c r="I10" s="7">
        <v>10.042290345697397</v>
      </c>
      <c r="J10" s="8">
        <f t="shared" si="1"/>
        <v>0.76987471580505373</v>
      </c>
      <c r="K10" s="8">
        <f t="shared" si="2"/>
        <v>1.1966345510648857</v>
      </c>
      <c r="L10" s="9">
        <f t="shared" si="3"/>
        <v>97.37613659290507</v>
      </c>
      <c r="M10" s="8">
        <f t="shared" si="4"/>
        <v>0.78393090820088529</v>
      </c>
      <c r="N10" s="8">
        <f t="shared" si="5"/>
        <v>0.62764314660608733</v>
      </c>
      <c r="O10" s="8">
        <f t="shared" si="6"/>
        <v>2.1195209334176384</v>
      </c>
      <c r="P10" s="10">
        <f t="shared" si="7"/>
        <v>0.36986230984604135</v>
      </c>
      <c r="Q10" s="10" t="str">
        <f t="shared" si="8"/>
        <v>2021DNK</v>
      </c>
      <c r="R10" s="14">
        <f t="shared" si="9"/>
        <v>62.511958185605721</v>
      </c>
      <c r="S10" s="45">
        <f t="shared" si="10"/>
        <v>3</v>
      </c>
      <c r="T10" s="7">
        <f t="shared" si="11"/>
        <v>3.1722169322291363</v>
      </c>
      <c r="U10" s="35">
        <f>IF(ISBLANK(VLOOKUP(B10,'WB GDP'!$A$2:$AK$267,F10-1985)),"NA",VLOOKUP(B10,'WB GDP'!$A$2:$AK$267,F10-1985))</f>
        <v>57962.65409438128</v>
      </c>
    </row>
    <row r="11" spans="1:22">
      <c r="A11">
        <f t="shared" si="0"/>
        <v>4</v>
      </c>
      <c r="B11" t="s">
        <v>50</v>
      </c>
      <c r="C11" t="str">
        <f>VLOOKUP(B11,'country codes'!$A$3:$B$287,2,0)</f>
        <v>CRI</v>
      </c>
      <c r="D11">
        <v>1</v>
      </c>
      <c r="E11" s="6">
        <v>5153.9570000000003</v>
      </c>
      <c r="F11">
        <v>2021</v>
      </c>
      <c r="G11" s="6">
        <v>77.022999999999996</v>
      </c>
      <c r="H11" s="6">
        <v>6.4084482192993164</v>
      </c>
      <c r="I11" s="7">
        <v>4.369937648765565</v>
      </c>
      <c r="J11" s="8">
        <f t="shared" si="1"/>
        <v>0.64084482192993164</v>
      </c>
      <c r="K11" s="8">
        <f t="shared" si="2"/>
        <v>1.0676046571897637</v>
      </c>
      <c r="L11" s="9">
        <f t="shared" si="3"/>
        <v>82.230113510727165</v>
      </c>
      <c r="M11" s="8">
        <f t="shared" si="4"/>
        <v>0.64699367865987079</v>
      </c>
      <c r="N11" s="8">
        <f t="shared" si="5"/>
        <v>0.27312110304784781</v>
      </c>
      <c r="O11" s="8">
        <f t="shared" si="6"/>
        <v>1.7649988898593987</v>
      </c>
      <c r="P11" s="10">
        <f t="shared" si="7"/>
        <v>0.36656888702712492</v>
      </c>
      <c r="Q11" s="10" t="str">
        <f t="shared" si="8"/>
        <v>2021CRI</v>
      </c>
      <c r="R11" s="14">
        <f t="shared" si="9"/>
        <v>61.955323178299025</v>
      </c>
      <c r="S11" s="45">
        <f t="shared" si="10"/>
        <v>2</v>
      </c>
      <c r="T11" s="7">
        <f t="shared" si="11"/>
        <v>3.1722169322291363</v>
      </c>
      <c r="U11" s="35">
        <f>IF(ISBLANK(VLOOKUP(B11,'WB GDP'!$A$2:$AK$267,F11-1985)),"NA",VLOOKUP(B11,'WB GDP'!$A$2:$AK$267,F11-1985))</f>
        <v>21189.695663489412</v>
      </c>
    </row>
    <row r="12" spans="1:22">
      <c r="A12">
        <f t="shared" si="0"/>
        <v>5</v>
      </c>
      <c r="B12" t="s">
        <v>143</v>
      </c>
      <c r="C12" t="str">
        <f>VLOOKUP(B12,'country codes'!$A$3:$B$287,2,0)</f>
        <v>ESP</v>
      </c>
      <c r="D12">
        <v>3</v>
      </c>
      <c r="E12" s="6">
        <v>47486.934999999998</v>
      </c>
      <c r="F12">
        <v>2021</v>
      </c>
      <c r="G12" s="6">
        <v>83.01</v>
      </c>
      <c r="H12" s="6">
        <v>6.4696111679077148</v>
      </c>
      <c r="I12" s="7">
        <v>7.1189401590728796</v>
      </c>
      <c r="J12" s="8">
        <f t="shared" si="1"/>
        <v>0.64696111679077151</v>
      </c>
      <c r="K12" s="8">
        <f t="shared" si="2"/>
        <v>1.0737209520506035</v>
      </c>
      <c r="L12" s="9">
        <f t="shared" si="3"/>
        <v>89.129576229720598</v>
      </c>
      <c r="M12" s="8">
        <f t="shared" si="4"/>
        <v>0.70937264803911326</v>
      </c>
      <c r="N12" s="8">
        <f t="shared" si="5"/>
        <v>0.44493375994205497</v>
      </c>
      <c r="O12" s="8">
        <f t="shared" si="6"/>
        <v>1.936811546753606</v>
      </c>
      <c r="P12" s="10">
        <f t="shared" si="7"/>
        <v>0.36625796104330899</v>
      </c>
      <c r="Q12" s="10" t="str">
        <f t="shared" si="8"/>
        <v>2021ESP</v>
      </c>
      <c r="R12" s="14">
        <f t="shared" si="9"/>
        <v>61.902772292248464</v>
      </c>
      <c r="S12" s="45">
        <f t="shared" si="10"/>
        <v>3</v>
      </c>
      <c r="T12" s="7">
        <f t="shared" si="11"/>
        <v>3.1722169322291363</v>
      </c>
      <c r="U12" s="35">
        <f>IF(ISBLANK(VLOOKUP(B12,'WB GDP'!$A$2:$AK$267,F12-1985)),"NA",VLOOKUP(B12,'WB GDP'!$A$2:$AK$267,F12-1985))</f>
        <v>37933.470209649073</v>
      </c>
    </row>
    <row r="13" spans="1:22">
      <c r="A13">
        <f t="shared" si="0"/>
        <v>6</v>
      </c>
      <c r="B13" t="s">
        <v>59</v>
      </c>
      <c r="C13" t="str">
        <f>VLOOKUP(B13,'country codes'!$A$3:$B$287,2,0)</f>
        <v>SLV</v>
      </c>
      <c r="D13">
        <v>1</v>
      </c>
      <c r="E13" s="6">
        <v>6314.1670000000004</v>
      </c>
      <c r="F13">
        <v>2021</v>
      </c>
      <c r="G13" s="6">
        <v>70.748000000000005</v>
      </c>
      <c r="H13" s="6">
        <v>6.4314470291137695</v>
      </c>
      <c r="I13" s="7">
        <v>2.0284884525690066</v>
      </c>
      <c r="J13" s="8">
        <f t="shared" si="1"/>
        <v>0.64314470291137693</v>
      </c>
      <c r="K13" s="8">
        <f t="shared" si="2"/>
        <v>1.0699045381712089</v>
      </c>
      <c r="L13" s="9">
        <f t="shared" si="3"/>
        <v>75.69360626653669</v>
      </c>
      <c r="M13" s="8">
        <f t="shared" si="4"/>
        <v>0.58789623849107453</v>
      </c>
      <c r="N13" s="8">
        <f t="shared" si="5"/>
        <v>0.12678052828556291</v>
      </c>
      <c r="O13" s="8">
        <f t="shared" si="6"/>
        <v>1.6186583150971139</v>
      </c>
      <c r="P13" s="10">
        <f t="shared" si="7"/>
        <v>0.36319971485507907</v>
      </c>
      <c r="Q13" s="10" t="str">
        <f t="shared" si="8"/>
        <v>2021SLV</v>
      </c>
      <c r="R13" s="14">
        <f t="shared" si="9"/>
        <v>61.385885459633649</v>
      </c>
      <c r="S13" s="45">
        <f t="shared" si="10"/>
        <v>1</v>
      </c>
      <c r="T13" s="7">
        <f t="shared" si="11"/>
        <v>3.1722169322291363</v>
      </c>
      <c r="U13" s="35">
        <f>IF(ISBLANK(VLOOKUP(B13,'WB GDP'!$A$2:$AK$267,F13-1985)),"NA",VLOOKUP(B13,'WB GDP'!$A$2:$AK$267,F13-1985))</f>
        <v>9191.6040492169141</v>
      </c>
    </row>
    <row r="14" spans="1:22">
      <c r="A14">
        <f t="shared" si="0"/>
        <v>7</v>
      </c>
      <c r="B14" t="s">
        <v>64</v>
      </c>
      <c r="C14" t="str">
        <f>VLOOKUP(B14,'country codes'!$A$3:$B$287,2,0)</f>
        <v>FRA</v>
      </c>
      <c r="D14">
        <v>3</v>
      </c>
      <c r="E14" s="6">
        <v>64531.444000000003</v>
      </c>
      <c r="F14">
        <v>2021</v>
      </c>
      <c r="G14" s="6">
        <v>82.498999999999995</v>
      </c>
      <c r="H14" s="6">
        <v>6.6562066078186035</v>
      </c>
      <c r="I14" s="7">
        <v>7.913447065906519</v>
      </c>
      <c r="J14" s="8">
        <f t="shared" si="1"/>
        <v>0.66562066078186033</v>
      </c>
      <c r="K14" s="8">
        <f t="shared" si="2"/>
        <v>1.0923804960416923</v>
      </c>
      <c r="L14" s="9">
        <f t="shared" si="3"/>
        <v>90.120298542943573</v>
      </c>
      <c r="M14" s="8">
        <f t="shared" si="4"/>
        <v>0.71832990157564436</v>
      </c>
      <c r="N14" s="8">
        <f t="shared" si="5"/>
        <v>0.49459044161915744</v>
      </c>
      <c r="O14" s="8">
        <f t="shared" si="6"/>
        <v>1.9864682284307085</v>
      </c>
      <c r="P14" s="10">
        <f t="shared" si="7"/>
        <v>0.36161157339179711</v>
      </c>
      <c r="Q14" s="10" t="str">
        <f t="shared" si="8"/>
        <v>2021FRA</v>
      </c>
      <c r="R14" s="14">
        <f t="shared" si="9"/>
        <v>61.117467104741429</v>
      </c>
      <c r="S14" s="45">
        <f t="shared" si="10"/>
        <v>3</v>
      </c>
      <c r="T14" s="7">
        <f t="shared" si="11"/>
        <v>3.1722169322291363</v>
      </c>
      <c r="U14" s="35">
        <f>IF(ISBLANK(VLOOKUP(B14,'WB GDP'!$A$2:$AK$267,F14-1985)),"NA",VLOOKUP(B14,'WB GDP'!$A$2:$AK$267,F14-1985))</f>
        <v>44993.125945526161</v>
      </c>
    </row>
    <row r="15" spans="1:22">
      <c r="A15">
        <f t="shared" si="0"/>
        <v>8</v>
      </c>
      <c r="B15" t="s">
        <v>117</v>
      </c>
      <c r="C15" t="str">
        <f>VLOOKUP(B15,'country codes'!$A$3:$B$287,2,0)</f>
        <v>NIC</v>
      </c>
      <c r="D15">
        <v>1</v>
      </c>
      <c r="E15" s="6">
        <v>6850.54</v>
      </c>
      <c r="F15">
        <v>2021</v>
      </c>
      <c r="G15" s="6">
        <v>73.837000000000003</v>
      </c>
      <c r="H15" s="6">
        <v>6.0953488349914551</v>
      </c>
      <c r="I15" s="7">
        <v>2.6085521969683181</v>
      </c>
      <c r="J15" s="8">
        <f t="shared" si="1"/>
        <v>0.60953488349914553</v>
      </c>
      <c r="K15" s="8">
        <f t="shared" si="2"/>
        <v>1.0362947187589775</v>
      </c>
      <c r="L15" s="9">
        <f t="shared" si="3"/>
        <v>76.51689314900662</v>
      </c>
      <c r="M15" s="8">
        <f t="shared" si="4"/>
        <v>0.59533968580336261</v>
      </c>
      <c r="N15" s="8">
        <f t="shared" si="5"/>
        <v>0.16303451231051988</v>
      </c>
      <c r="O15" s="8">
        <f t="shared" si="6"/>
        <v>1.6549122991220708</v>
      </c>
      <c r="P15" s="10">
        <f t="shared" si="7"/>
        <v>0.35974092773326399</v>
      </c>
      <c r="Q15" s="10" t="str">
        <f t="shared" si="8"/>
        <v>2021NIC</v>
      </c>
      <c r="R15" s="14">
        <f t="shared" si="9"/>
        <v>60.801301547794083</v>
      </c>
      <c r="S15" s="45">
        <f t="shared" si="10"/>
        <v>1</v>
      </c>
      <c r="T15" s="7">
        <f t="shared" si="11"/>
        <v>3.1722169322291363</v>
      </c>
      <c r="U15" s="35">
        <f>IF(ISBLANK(VLOOKUP(B15,'WB GDP'!$A$2:$AK$267,F15-1985)),"NA",VLOOKUP(B15,'WB GDP'!$A$2:$AK$267,F15-1985))</f>
        <v>5692.0213270803142</v>
      </c>
    </row>
    <row r="16" spans="1:22">
      <c r="A16">
        <f t="shared" si="0"/>
        <v>9</v>
      </c>
      <c r="B16" t="s">
        <v>115</v>
      </c>
      <c r="C16" t="str">
        <f>VLOOKUP(B16,'country codes'!$A$3:$B$287,2,0)</f>
        <v>NLD</v>
      </c>
      <c r="D16">
        <v>3</v>
      </c>
      <c r="E16" s="6">
        <v>17501.696</v>
      </c>
      <c r="F16">
        <v>2021</v>
      </c>
      <c r="G16" s="6">
        <v>81.686999999999998</v>
      </c>
      <c r="H16" s="6">
        <v>7.3141512870788574</v>
      </c>
      <c r="I16" s="7">
        <v>10.107191976745607</v>
      </c>
      <c r="J16" s="8">
        <f t="shared" si="1"/>
        <v>0.73141512870788572</v>
      </c>
      <c r="K16" s="8">
        <f t="shared" si="2"/>
        <v>1.1581749639677177</v>
      </c>
      <c r="L16" s="9">
        <f t="shared" si="3"/>
        <v>94.607838281630947</v>
      </c>
      <c r="M16" s="8">
        <f t="shared" si="4"/>
        <v>0.75890235125018257</v>
      </c>
      <c r="N16" s="8">
        <f t="shared" si="5"/>
        <v>0.63169949854660046</v>
      </c>
      <c r="O16" s="8">
        <f t="shared" si="6"/>
        <v>2.1235772853581514</v>
      </c>
      <c r="P16" s="10">
        <f t="shared" si="7"/>
        <v>0.3573697818688949</v>
      </c>
      <c r="Q16" s="10" t="str">
        <f t="shared" si="8"/>
        <v>2021NLD</v>
      </c>
      <c r="R16" s="14">
        <f t="shared" si="9"/>
        <v>60.400544381736495</v>
      </c>
      <c r="S16" s="45">
        <f t="shared" si="10"/>
        <v>3</v>
      </c>
      <c r="T16" s="7">
        <f t="shared" si="11"/>
        <v>3.1722169322291363</v>
      </c>
      <c r="U16" s="35">
        <f>IF(ISBLANK(VLOOKUP(B16,'WB GDP'!$A$2:$AK$267,F16-1985)),"NA",VLOOKUP(B16,'WB GDP'!$A$2:$AK$267,F16-1985))</f>
        <v>56617.351792442154</v>
      </c>
    </row>
    <row r="17" spans="1:21">
      <c r="A17">
        <f t="shared" si="0"/>
        <v>10</v>
      </c>
      <c r="B17" t="s">
        <v>121</v>
      </c>
      <c r="C17" t="str">
        <f>VLOOKUP(B17,'country codes'!$A$3:$B$287,2,0)</f>
        <v>NOR</v>
      </c>
      <c r="D17">
        <v>3</v>
      </c>
      <c r="E17" s="6">
        <v>5403.0209999999997</v>
      </c>
      <c r="F17">
        <v>2021</v>
      </c>
      <c r="G17" s="6">
        <v>83.233999999999995</v>
      </c>
      <c r="H17" s="6">
        <v>7.3615736961364746</v>
      </c>
      <c r="I17" s="7">
        <v>11.015270888917918</v>
      </c>
      <c r="J17" s="8">
        <f t="shared" si="1"/>
        <v>0.73615736961364742</v>
      </c>
      <c r="K17" s="8">
        <f t="shared" si="2"/>
        <v>1.1629172048734793</v>
      </c>
      <c r="L17" s="9">
        <f t="shared" si="3"/>
        <v>96.794250630439166</v>
      </c>
      <c r="M17" s="8">
        <f t="shared" si="4"/>
        <v>0.77866999903835743</v>
      </c>
      <c r="N17" s="8">
        <f t="shared" si="5"/>
        <v>0.68845443055736988</v>
      </c>
      <c r="O17" s="8">
        <f t="shared" si="6"/>
        <v>2.180332217368921</v>
      </c>
      <c r="P17" s="10">
        <f t="shared" si="7"/>
        <v>0.35713364818229593</v>
      </c>
      <c r="Q17" s="10" t="str">
        <f t="shared" si="8"/>
        <v>2021NOR</v>
      </c>
      <c r="R17" s="14">
        <f t="shared" si="9"/>
        <v>60.360634451067888</v>
      </c>
      <c r="S17" s="45">
        <f t="shared" si="10"/>
        <v>3</v>
      </c>
      <c r="T17" s="7">
        <f t="shared" si="11"/>
        <v>3.1722169322291363</v>
      </c>
      <c r="U17" s="35">
        <f>IF(ISBLANK(VLOOKUP(B17,'WB GDP'!$A$2:$AK$267,F17-1985)),"NA",VLOOKUP(B17,'WB GDP'!$A$2:$AK$267,F17-1985))</f>
        <v>65909.003030281689</v>
      </c>
    </row>
    <row r="18" spans="1:21">
      <c r="A18">
        <f t="shared" si="0"/>
        <v>11</v>
      </c>
      <c r="B18" t="s">
        <v>124</v>
      </c>
      <c r="C18" t="str">
        <f>VLOOKUP(B18,'country codes'!$A$3:$B$287,2,0)</f>
        <v>PAN</v>
      </c>
      <c r="D18">
        <v>1</v>
      </c>
      <c r="E18" s="6">
        <v>4351.2669999999998</v>
      </c>
      <c r="F18">
        <v>2021</v>
      </c>
      <c r="G18" s="6">
        <v>76.222999999999999</v>
      </c>
      <c r="H18" s="6">
        <v>6.5527787208557129</v>
      </c>
      <c r="I18" s="7">
        <v>5.2394021069107026</v>
      </c>
      <c r="J18" s="8">
        <f t="shared" si="1"/>
        <v>0.65527787208557131</v>
      </c>
      <c r="K18" s="8">
        <f t="shared" si="2"/>
        <v>1.0820377073454033</v>
      </c>
      <c r="L18" s="9">
        <f t="shared" si="3"/>
        <v>82.476160166988677</v>
      </c>
      <c r="M18" s="8">
        <f t="shared" si="4"/>
        <v>0.64921821953528558</v>
      </c>
      <c r="N18" s="8">
        <f t="shared" si="5"/>
        <v>0.32746263168191891</v>
      </c>
      <c r="O18" s="8">
        <f t="shared" si="6"/>
        <v>1.8193404184934698</v>
      </c>
      <c r="P18" s="10">
        <f t="shared" si="7"/>
        <v>0.35684262985421922</v>
      </c>
      <c r="Q18" s="10" t="str">
        <f t="shared" si="8"/>
        <v>2021PAN</v>
      </c>
      <c r="R18" s="14">
        <f t="shared" si="9"/>
        <v>60.311448240222163</v>
      </c>
      <c r="S18" s="45">
        <f t="shared" si="10"/>
        <v>2</v>
      </c>
      <c r="T18" s="7">
        <f t="shared" si="11"/>
        <v>3.1722169322291363</v>
      </c>
      <c r="U18" s="35">
        <f>IF(ISBLANK(VLOOKUP(B18,'WB GDP'!$A$2:$AK$267,F18-1985)),"NA",VLOOKUP(B18,'WB GDP'!$A$2:$AK$267,F18-1985))</f>
        <v>30416.793495402671</v>
      </c>
    </row>
    <row r="19" spans="1:21">
      <c r="A19">
        <f t="shared" si="0"/>
        <v>12</v>
      </c>
      <c r="B19" t="s">
        <v>44</v>
      </c>
      <c r="C19" t="str">
        <f>VLOOKUP(B19,'country codes'!$A$3:$B$287,2,0)</f>
        <v>CHL</v>
      </c>
      <c r="D19">
        <v>1</v>
      </c>
      <c r="E19" s="6">
        <v>19493.184000000001</v>
      </c>
      <c r="F19">
        <v>2021</v>
      </c>
      <c r="G19" s="6">
        <v>78.944000000000003</v>
      </c>
      <c r="H19" s="6">
        <v>6.4356307983398438</v>
      </c>
      <c r="I19" s="7">
        <v>6.2025510934906052</v>
      </c>
      <c r="J19" s="8">
        <f t="shared" si="1"/>
        <v>0.64356307983398442</v>
      </c>
      <c r="K19" s="8">
        <f t="shared" si="2"/>
        <v>1.0703229150938163</v>
      </c>
      <c r="L19" s="9">
        <f t="shared" si="3"/>
        <v>84.495572209166241</v>
      </c>
      <c r="M19" s="8">
        <f t="shared" si="4"/>
        <v>0.66747599511486666</v>
      </c>
      <c r="N19" s="8">
        <f t="shared" si="5"/>
        <v>0.38765944334316282</v>
      </c>
      <c r="O19" s="8">
        <f t="shared" si="6"/>
        <v>1.8795372301547137</v>
      </c>
      <c r="P19" s="10">
        <f t="shared" si="7"/>
        <v>0.3551278391329995</v>
      </c>
      <c r="Q19" s="10" t="str">
        <f t="shared" si="8"/>
        <v>2021CHL</v>
      </c>
      <c r="R19" s="14">
        <f t="shared" si="9"/>
        <v>60.021624370613566</v>
      </c>
      <c r="S19" s="45">
        <f t="shared" si="10"/>
        <v>2</v>
      </c>
      <c r="T19" s="7">
        <f t="shared" si="11"/>
        <v>3.1722169322291363</v>
      </c>
      <c r="U19" s="35">
        <f>IF(ISBLANK(VLOOKUP(B19,'WB GDP'!$A$2:$AK$267,F19-1985)),"NA",VLOOKUP(B19,'WB GDP'!$A$2:$AK$267,F19-1985))</f>
        <v>25412.752072566491</v>
      </c>
    </row>
    <row r="20" spans="1:21">
      <c r="A20">
        <f t="shared" si="0"/>
        <v>13</v>
      </c>
      <c r="B20" t="s">
        <v>129</v>
      </c>
      <c r="C20" t="str">
        <f>VLOOKUP(B20,'country codes'!$A$3:$B$287,2,0)</f>
        <v>PRT</v>
      </c>
      <c r="D20">
        <v>3</v>
      </c>
      <c r="E20" s="6">
        <v>10290.102999999999</v>
      </c>
      <c r="F20">
        <v>2021</v>
      </c>
      <c r="G20" s="6">
        <v>81.043999999999997</v>
      </c>
      <c r="H20" s="6">
        <v>6.1830143928527832</v>
      </c>
      <c r="I20" s="7">
        <v>6.3640076587195367</v>
      </c>
      <c r="J20" s="8">
        <f t="shared" si="1"/>
        <v>0.61830143928527836</v>
      </c>
      <c r="K20" s="8">
        <f t="shared" si="2"/>
        <v>1.0450612745451102</v>
      </c>
      <c r="L20" s="9">
        <f t="shared" si="3"/>
        <v>84.695945934233904</v>
      </c>
      <c r="M20" s="8">
        <f t="shared" si="4"/>
        <v>0.66928760088323924</v>
      </c>
      <c r="N20" s="8">
        <f t="shared" si="5"/>
        <v>0.39775047866997104</v>
      </c>
      <c r="O20" s="8">
        <f t="shared" si="6"/>
        <v>1.889628265481522</v>
      </c>
      <c r="P20" s="10">
        <f t="shared" si="7"/>
        <v>0.35419008760047782</v>
      </c>
      <c r="Q20" s="10" t="str">
        <f t="shared" si="8"/>
        <v>2021PRT</v>
      </c>
      <c r="R20" s="14">
        <f t="shared" si="9"/>
        <v>59.863131106961248</v>
      </c>
      <c r="S20" s="45">
        <f t="shared" si="10"/>
        <v>3</v>
      </c>
      <c r="T20" s="7">
        <f t="shared" si="11"/>
        <v>3.1722169322291363</v>
      </c>
      <c r="U20" s="35">
        <f>IF(ISBLANK(VLOOKUP(B20,'WB GDP'!$A$2:$AK$267,F20-1985)),"NA",VLOOKUP(B20,'WB GDP'!$A$2:$AK$267,F20-1985))</f>
        <v>33681.028831713251</v>
      </c>
    </row>
    <row r="21" spans="1:21">
      <c r="A21">
        <f t="shared" si="0"/>
        <v>14</v>
      </c>
      <c r="B21" t="s">
        <v>63</v>
      </c>
      <c r="C21" t="str">
        <f>VLOOKUP(B21,'country codes'!$A$3:$B$287,2,0)</f>
        <v>FIN</v>
      </c>
      <c r="D21">
        <v>3</v>
      </c>
      <c r="E21" s="6">
        <v>5535.9920000000002</v>
      </c>
      <c r="F21">
        <v>2021</v>
      </c>
      <c r="G21" s="6">
        <v>82.037999999999997</v>
      </c>
      <c r="H21" s="6">
        <v>7.7943778038024902</v>
      </c>
      <c r="I21" s="7">
        <v>12.190756589123742</v>
      </c>
      <c r="J21" s="8">
        <f t="shared" si="1"/>
        <v>0.77943778038024902</v>
      </c>
      <c r="K21" s="8">
        <f t="shared" si="2"/>
        <v>1.2061976156400811</v>
      </c>
      <c r="L21" s="9">
        <f t="shared" si="3"/>
        <v>98.954039991880975</v>
      </c>
      <c r="M21" s="8">
        <f t="shared" si="4"/>
        <v>0.79819694482097747</v>
      </c>
      <c r="N21" s="8">
        <f t="shared" si="5"/>
        <v>0.76192228682023388</v>
      </c>
      <c r="O21" s="8">
        <f t="shared" si="6"/>
        <v>2.2538000736317847</v>
      </c>
      <c r="P21" s="10">
        <f t="shared" si="7"/>
        <v>0.35415605588066157</v>
      </c>
      <c r="Q21" s="10" t="str">
        <f t="shared" si="8"/>
        <v>2021FIN</v>
      </c>
      <c r="R21" s="14">
        <f t="shared" si="9"/>
        <v>59.857379265290703</v>
      </c>
      <c r="S21" s="45">
        <f t="shared" si="10"/>
        <v>3</v>
      </c>
      <c r="T21" s="7">
        <f t="shared" si="11"/>
        <v>3.1722169322291363</v>
      </c>
      <c r="U21" s="35">
        <f>IF(ISBLANK(VLOOKUP(B21,'WB GDP'!$A$2:$AK$267,F21-1985)),"NA",VLOOKUP(B21,'WB GDP'!$A$2:$AK$267,F21-1985))</f>
        <v>48713.291488585332</v>
      </c>
    </row>
    <row r="22" spans="1:21">
      <c r="A22">
        <f t="shared" si="0"/>
        <v>15</v>
      </c>
      <c r="B22" t="s">
        <v>83</v>
      </c>
      <c r="C22" t="str">
        <f>VLOOKUP(B22,'country codes'!$A$3:$B$287,2,0)</f>
        <v>ITA</v>
      </c>
      <c r="D22">
        <v>3</v>
      </c>
      <c r="E22" s="6">
        <v>59240.328999999998</v>
      </c>
      <c r="F22">
        <v>2021</v>
      </c>
      <c r="G22" s="6">
        <v>82.85</v>
      </c>
      <c r="H22" s="6">
        <v>6.4667448997497559</v>
      </c>
      <c r="I22" s="7">
        <v>8.4851225402450527</v>
      </c>
      <c r="J22" s="8">
        <f t="shared" si="1"/>
        <v>0.64667448997497556</v>
      </c>
      <c r="K22" s="8">
        <f t="shared" si="2"/>
        <v>1.0734343252348075</v>
      </c>
      <c r="L22" s="9">
        <f t="shared" si="3"/>
        <v>88.934033845703794</v>
      </c>
      <c r="M22" s="8">
        <f t="shared" si="4"/>
        <v>0.70760472307426792</v>
      </c>
      <c r="N22" s="8">
        <f t="shared" si="5"/>
        <v>0.5303201587653158</v>
      </c>
      <c r="O22" s="8">
        <f t="shared" si="6"/>
        <v>2.0221979455768668</v>
      </c>
      <c r="P22" s="10">
        <f t="shared" si="7"/>
        <v>0.34991862424843451</v>
      </c>
      <c r="Q22" s="10" t="str">
        <f t="shared" si="8"/>
        <v>2021ITA</v>
      </c>
      <c r="R22" s="14">
        <f t="shared" si="9"/>
        <v>59.141193425434778</v>
      </c>
      <c r="S22" s="45">
        <f t="shared" si="10"/>
        <v>3</v>
      </c>
      <c r="T22" s="7">
        <f t="shared" si="11"/>
        <v>3.1722169322291363</v>
      </c>
      <c r="U22" s="35">
        <f>IF(ISBLANK(VLOOKUP(B22,'WB GDP'!$A$2:$AK$267,F22-1985)),"NA",VLOOKUP(B22,'WB GDP'!$A$2:$AK$267,F22-1985))</f>
        <v>42055.54240924128</v>
      </c>
    </row>
    <row r="23" spans="1:21">
      <c r="A23">
        <f t="shared" si="0"/>
        <v>16</v>
      </c>
      <c r="B23" t="s">
        <v>160</v>
      </c>
      <c r="C23" t="str">
        <f>VLOOKUP(B23,'country codes'!$A$3:$B$287,2,0)</f>
        <v>GBR</v>
      </c>
      <c r="D23">
        <v>3</v>
      </c>
      <c r="E23" s="6">
        <v>67281.039000000004</v>
      </c>
      <c r="F23">
        <v>2021</v>
      </c>
      <c r="G23" s="6">
        <v>80.742000000000004</v>
      </c>
      <c r="H23" s="6">
        <v>6.8669619560241699</v>
      </c>
      <c r="I23" s="7">
        <v>8.9383002063083659</v>
      </c>
      <c r="J23" s="8">
        <f t="shared" si="1"/>
        <v>0.68669619560241701</v>
      </c>
      <c r="K23" s="8">
        <f t="shared" si="2"/>
        <v>1.113456030862249</v>
      </c>
      <c r="L23" s="9">
        <f t="shared" si="3"/>
        <v>89.902666843879715</v>
      </c>
      <c r="M23" s="8">
        <f t="shared" si="4"/>
        <v>0.7163622641457783</v>
      </c>
      <c r="N23" s="8">
        <f t="shared" si="5"/>
        <v>0.55864376289427287</v>
      </c>
      <c r="O23" s="8">
        <f t="shared" si="6"/>
        <v>2.0505215497058238</v>
      </c>
      <c r="P23" s="10">
        <f t="shared" si="7"/>
        <v>0.3493561256396211</v>
      </c>
      <c r="Q23" s="10" t="str">
        <f t="shared" si="8"/>
        <v>2021GBR</v>
      </c>
      <c r="R23" s="14">
        <f t="shared" si="9"/>
        <v>59.046123209904451</v>
      </c>
      <c r="S23" s="45">
        <f t="shared" si="10"/>
        <v>3</v>
      </c>
      <c r="T23" s="7">
        <f t="shared" si="11"/>
        <v>3.1722169322291363</v>
      </c>
      <c r="U23" s="35">
        <f>IF(ISBLANK(VLOOKUP(B23,'WB GDP'!$A$2:$AK$267,F23-1985)),"NA",VLOOKUP(B23,'WB GDP'!$A$2:$AK$267,F23-1985))</f>
        <v>44949.09303522898</v>
      </c>
    </row>
    <row r="24" spans="1:21">
      <c r="A24">
        <f t="shared" si="0"/>
        <v>17</v>
      </c>
      <c r="B24" t="s">
        <v>82</v>
      </c>
      <c r="C24" t="str">
        <f>VLOOKUP(B24,'country codes'!$A$3:$B$287,2,0)</f>
        <v>ISR</v>
      </c>
      <c r="D24">
        <v>4</v>
      </c>
      <c r="E24" s="6">
        <v>8900.0589999999993</v>
      </c>
      <c r="F24">
        <v>2021</v>
      </c>
      <c r="G24" s="6">
        <v>82.254999999999995</v>
      </c>
      <c r="H24" s="6">
        <v>7.5775279998779297</v>
      </c>
      <c r="I24" s="7">
        <v>12.248786251480068</v>
      </c>
      <c r="J24" s="8">
        <f t="shared" si="1"/>
        <v>0.75775279998779299</v>
      </c>
      <c r="K24" s="8">
        <f t="shared" si="2"/>
        <v>1.184512635247625</v>
      </c>
      <c r="L24" s="9">
        <f t="shared" si="3"/>
        <v>97.432086812293392</v>
      </c>
      <c r="M24" s="8">
        <f t="shared" si="4"/>
        <v>0.78443676165123843</v>
      </c>
      <c r="N24" s="8">
        <f t="shared" si="5"/>
        <v>0.76554914071750424</v>
      </c>
      <c r="O24" s="8">
        <f t="shared" si="6"/>
        <v>2.257426927529055</v>
      </c>
      <c r="P24" s="10">
        <f t="shared" si="7"/>
        <v>0.347491540959809</v>
      </c>
      <c r="Q24" s="10" t="str">
        <f t="shared" si="8"/>
        <v>2021ISR</v>
      </c>
      <c r="R24" s="14">
        <f t="shared" si="9"/>
        <v>58.730982044029901</v>
      </c>
      <c r="S24" s="45">
        <f t="shared" si="10"/>
        <v>3</v>
      </c>
      <c r="T24" s="7">
        <f t="shared" si="11"/>
        <v>3.1722169322291363</v>
      </c>
      <c r="U24" s="35">
        <f>IF(ISBLANK(VLOOKUP(B24,'WB GDP'!$A$2:$AK$267,F24-1985)),"NA",VLOOKUP(B24,'WB GDP'!$A$2:$AK$267,F24-1985))</f>
        <v>42409.476040431568</v>
      </c>
    </row>
    <row r="25" spans="1:21">
      <c r="A25">
        <f t="shared" si="0"/>
        <v>18</v>
      </c>
      <c r="B25" t="s">
        <v>73</v>
      </c>
      <c r="C25" t="str">
        <f>VLOOKUP(B25,'country codes'!$A$3:$B$287,2,0)</f>
        <v>HND</v>
      </c>
      <c r="D25">
        <v>1</v>
      </c>
      <c r="E25" s="6">
        <v>10278.344999999999</v>
      </c>
      <c r="F25">
        <v>2021</v>
      </c>
      <c r="G25" s="6">
        <v>70.123000000000005</v>
      </c>
      <c r="H25" s="6">
        <v>6.1136360168457031</v>
      </c>
      <c r="I25" s="7">
        <v>2.192797594500544</v>
      </c>
      <c r="J25" s="8">
        <f t="shared" si="1"/>
        <v>0.61136360168457027</v>
      </c>
      <c r="K25" s="8">
        <f t="shared" si="2"/>
        <v>1.0381234369444021</v>
      </c>
      <c r="L25" s="9">
        <f t="shared" si="3"/>
        <v>72.796329768852317</v>
      </c>
      <c r="M25" s="8">
        <f t="shared" si="4"/>
        <v>0.56170157242892949</v>
      </c>
      <c r="N25" s="8">
        <f t="shared" si="5"/>
        <v>0.137049849656284</v>
      </c>
      <c r="O25" s="8">
        <f t="shared" si="6"/>
        <v>1.6289276364678349</v>
      </c>
      <c r="P25" s="10">
        <f t="shared" si="7"/>
        <v>0.34482905185826584</v>
      </c>
      <c r="Q25" s="10" t="str">
        <f t="shared" si="8"/>
        <v>2021HND</v>
      </c>
      <c r="R25" s="14">
        <f t="shared" si="9"/>
        <v>58.280983752896695</v>
      </c>
      <c r="S25" s="45">
        <f t="shared" si="10"/>
        <v>1</v>
      </c>
      <c r="T25" s="7">
        <f t="shared" si="11"/>
        <v>3.1722169322291363</v>
      </c>
      <c r="U25" s="35">
        <f>IF(ISBLANK(VLOOKUP(B25,'WB GDP'!$A$2:$AK$267,F25-1985)),"NA",VLOOKUP(B25,'WB GDP'!$A$2:$AK$267,F25-1985))</f>
        <v>5572.1769880261072</v>
      </c>
    </row>
    <row r="26" spans="1:21">
      <c r="A26">
        <f t="shared" si="0"/>
        <v>19</v>
      </c>
      <c r="B26" t="s">
        <v>131</v>
      </c>
      <c r="C26" t="str">
        <f>VLOOKUP(B26,'country codes'!$A$3:$B$287,2,0)</f>
        <v>ROU</v>
      </c>
      <c r="D26">
        <v>7</v>
      </c>
      <c r="E26" s="6">
        <v>19328.560000000001</v>
      </c>
      <c r="F26">
        <v>2021</v>
      </c>
      <c r="G26" s="6">
        <v>74.185000000000002</v>
      </c>
      <c r="H26" s="6">
        <v>6.5487256050109863</v>
      </c>
      <c r="I26" s="7">
        <v>5.4220161836385694</v>
      </c>
      <c r="J26" s="8">
        <f t="shared" si="1"/>
        <v>0.65487256050109866</v>
      </c>
      <c r="K26" s="8">
        <f t="shared" si="2"/>
        <v>1.0816323957609306</v>
      </c>
      <c r="L26" s="9">
        <f t="shared" si="3"/>
        <v>80.240899279524641</v>
      </c>
      <c r="M26" s="8">
        <f t="shared" si="4"/>
        <v>0.62900892554636478</v>
      </c>
      <c r="N26" s="8">
        <f t="shared" si="5"/>
        <v>0.33887601147741059</v>
      </c>
      <c r="O26" s="8">
        <f t="shared" si="6"/>
        <v>1.8307537982889615</v>
      </c>
      <c r="P26" s="10">
        <f t="shared" si="7"/>
        <v>0.34357920007280174</v>
      </c>
      <c r="Q26" s="10" t="str">
        <f t="shared" si="8"/>
        <v>2021ROU</v>
      </c>
      <c r="R26" s="14">
        <f t="shared" si="9"/>
        <v>58.069741135113723</v>
      </c>
      <c r="S26" s="45">
        <f t="shared" si="10"/>
        <v>2</v>
      </c>
      <c r="T26" s="7">
        <f t="shared" si="11"/>
        <v>3.1722169322291363</v>
      </c>
      <c r="U26" s="35">
        <f>IF(ISBLANK(VLOOKUP(B26,'WB GDP'!$A$2:$AK$267,F26-1985)),"NA",VLOOKUP(B26,'WB GDP'!$A$2:$AK$267,F26-1985))</f>
        <v>30974.37069212964</v>
      </c>
    </row>
    <row r="27" spans="1:21">
      <c r="A27">
        <f t="shared" si="0"/>
        <v>20</v>
      </c>
      <c r="B27" t="s">
        <v>107</v>
      </c>
      <c r="C27" t="str">
        <f>VLOOKUP(B27,'country codes'!$A$3:$B$287,2,0)</f>
        <v>MDA</v>
      </c>
      <c r="D27">
        <v>7</v>
      </c>
      <c r="E27" s="6">
        <v>3061.5059999999999</v>
      </c>
      <c r="F27">
        <v>2021</v>
      </c>
      <c r="G27" s="6">
        <v>68.846000000000004</v>
      </c>
      <c r="H27" s="6">
        <v>5.9590487480163574</v>
      </c>
      <c r="I27" s="7">
        <v>1.2892843585870217</v>
      </c>
      <c r="J27" s="8">
        <f t="shared" si="1"/>
        <v>0.59590487480163579</v>
      </c>
      <c r="K27" s="8">
        <f t="shared" si="2"/>
        <v>1.0226647100614676</v>
      </c>
      <c r="L27" s="9">
        <f t="shared" si="3"/>
        <v>70.406374628891811</v>
      </c>
      <c r="M27" s="8">
        <f t="shared" si="4"/>
        <v>0.5400936669201496</v>
      </c>
      <c r="N27" s="8">
        <f t="shared" si="5"/>
        <v>8.0580272411688858E-2</v>
      </c>
      <c r="O27" s="8">
        <f t="shared" si="6"/>
        <v>1.5724580592232398</v>
      </c>
      <c r="P27" s="10">
        <f t="shared" si="7"/>
        <v>0.34347095221537682</v>
      </c>
      <c r="Q27" s="10" t="str">
        <f t="shared" si="8"/>
        <v>2021MDA</v>
      </c>
      <c r="R27" s="14">
        <f t="shared" si="9"/>
        <v>58.051445717178758</v>
      </c>
      <c r="S27" s="45">
        <f t="shared" si="10"/>
        <v>1</v>
      </c>
      <c r="T27" s="7">
        <f t="shared" si="11"/>
        <v>3.1722169322291363</v>
      </c>
      <c r="U27" s="35">
        <f>IF(ISBLANK(VLOOKUP(B27,'WB GDP'!$A$2:$AK$267,F27-1985)),"NA",VLOOKUP(B27,'WB GDP'!$A$2:$AK$267,F27-1985))</f>
        <v>13602.333457407021</v>
      </c>
    </row>
    <row r="28" spans="1:21">
      <c r="A28">
        <f t="shared" si="0"/>
        <v>21</v>
      </c>
      <c r="B28" t="s">
        <v>70</v>
      </c>
      <c r="C28" t="str">
        <f>VLOOKUP(B28,'country codes'!$A$3:$B$287,2,0)</f>
        <v>GTM</v>
      </c>
      <c r="D28">
        <v>1</v>
      </c>
      <c r="E28" s="6">
        <v>17608.483</v>
      </c>
      <c r="F28">
        <v>2021</v>
      </c>
      <c r="G28" s="6">
        <v>69.236999999999995</v>
      </c>
      <c r="H28" s="6">
        <v>6.3</v>
      </c>
      <c r="I28" s="7">
        <v>2.4673849041490548</v>
      </c>
      <c r="J28" s="8">
        <f t="shared" si="1"/>
        <v>0.63</v>
      </c>
      <c r="K28" s="8">
        <f t="shared" si="2"/>
        <v>1.056759835259832</v>
      </c>
      <c r="L28" s="9">
        <f t="shared" si="3"/>
        <v>73.166880713884979</v>
      </c>
      <c r="M28" s="8">
        <f t="shared" si="4"/>
        <v>0.56505177330616729</v>
      </c>
      <c r="N28" s="8">
        <f t="shared" si="5"/>
        <v>0.15421155650931592</v>
      </c>
      <c r="O28" s="8">
        <f t="shared" si="6"/>
        <v>1.6460893433208668</v>
      </c>
      <c r="P28" s="10">
        <f t="shared" si="7"/>
        <v>0.34326920078725254</v>
      </c>
      <c r="Q28" s="10" t="str">
        <f t="shared" si="8"/>
        <v>2021GTM</v>
      </c>
      <c r="R28" s="14">
        <f t="shared" si="9"/>
        <v>58.017346874168652</v>
      </c>
      <c r="S28" s="45">
        <f t="shared" si="10"/>
        <v>1</v>
      </c>
      <c r="T28" s="7">
        <f t="shared" si="11"/>
        <v>3.1722169322291363</v>
      </c>
      <c r="U28" s="35">
        <f>IF(ISBLANK(VLOOKUP(B28,'WB GDP'!$A$2:$AK$267,F28-1985)),"NA",VLOOKUP(B28,'WB GDP'!$A$2:$AK$267,F28-1985))</f>
        <v>8927.3019553398899</v>
      </c>
    </row>
    <row r="29" spans="1:21">
      <c r="A29">
        <f t="shared" si="0"/>
        <v>22</v>
      </c>
      <c r="B29" t="s">
        <v>140</v>
      </c>
      <c r="C29" t="str">
        <f>VLOOKUP(B29,'country codes'!$A$3:$B$287,2,0)</f>
        <v>SVN</v>
      </c>
      <c r="D29">
        <v>7</v>
      </c>
      <c r="E29" s="6">
        <v>2119.41</v>
      </c>
      <c r="F29">
        <v>2021</v>
      </c>
      <c r="G29" s="6">
        <v>80.69</v>
      </c>
      <c r="H29" s="6">
        <v>6.7612209320068359</v>
      </c>
      <c r="I29" s="7">
        <v>9.2564906497764579</v>
      </c>
      <c r="J29" s="8">
        <f t="shared" si="1"/>
        <v>0.67612209320068362</v>
      </c>
      <c r="K29" s="8">
        <f t="shared" si="2"/>
        <v>1.1028819284605156</v>
      </c>
      <c r="L29" s="9">
        <f t="shared" si="3"/>
        <v>88.991542807478993</v>
      </c>
      <c r="M29" s="8">
        <f t="shared" si="4"/>
        <v>0.70812466932395657</v>
      </c>
      <c r="N29" s="8">
        <f t="shared" si="5"/>
        <v>0.57853066561102862</v>
      </c>
      <c r="O29" s="8">
        <f t="shared" si="6"/>
        <v>2.0704084524225794</v>
      </c>
      <c r="P29" s="10">
        <f t="shared" si="7"/>
        <v>0.34202172450338569</v>
      </c>
      <c r="Q29" s="10" t="str">
        <f t="shared" si="8"/>
        <v>2021SVN</v>
      </c>
      <c r="R29" s="14">
        <f t="shared" si="9"/>
        <v>57.806505749732167</v>
      </c>
      <c r="S29" s="45">
        <f t="shared" si="10"/>
        <v>3</v>
      </c>
      <c r="T29" s="7">
        <f t="shared" si="11"/>
        <v>3.1722169322291363</v>
      </c>
      <c r="U29" s="35">
        <f>IF(ISBLANK(VLOOKUP(B29,'WB GDP'!$A$2:$AK$267,F29-1985)),"NA",VLOOKUP(B29,'WB GDP'!$A$2:$AK$267,F29-1985))</f>
        <v>40036.485435638904</v>
      </c>
    </row>
    <row r="30" spans="1:21">
      <c r="A30">
        <f t="shared" si="0"/>
        <v>23</v>
      </c>
      <c r="B30" t="s">
        <v>81</v>
      </c>
      <c r="C30" t="str">
        <f>VLOOKUP(B30,'country codes'!$A$3:$B$287,2,0)</f>
        <v>IRL</v>
      </c>
      <c r="D30">
        <v>3</v>
      </c>
      <c r="E30" s="6">
        <v>4986.5259999999998</v>
      </c>
      <c r="F30">
        <v>2021</v>
      </c>
      <c r="G30" s="6">
        <v>81.998000000000005</v>
      </c>
      <c r="H30" s="6">
        <v>6.8276519775390625</v>
      </c>
      <c r="I30" s="7">
        <v>10.207874429403324</v>
      </c>
      <c r="J30" s="8">
        <f t="shared" si="1"/>
        <v>0.68276519775390621</v>
      </c>
      <c r="K30" s="8">
        <f t="shared" si="2"/>
        <v>1.1095250330137381</v>
      </c>
      <c r="L30" s="9">
        <f t="shared" si="3"/>
        <v>90.978833657060505</v>
      </c>
      <c r="M30" s="8">
        <f t="shared" si="4"/>
        <v>0.72609203288582236</v>
      </c>
      <c r="N30" s="8">
        <f t="shared" si="5"/>
        <v>0.63799215183770774</v>
      </c>
      <c r="O30" s="8">
        <f t="shared" si="6"/>
        <v>2.1298699386492586</v>
      </c>
      <c r="P30" s="10">
        <f t="shared" si="7"/>
        <v>0.34090909482778203</v>
      </c>
      <c r="Q30" s="10" t="str">
        <f t="shared" si="8"/>
        <v>2021IRL</v>
      </c>
      <c r="R30" s="14">
        <f t="shared" si="9"/>
        <v>57.618455608082549</v>
      </c>
      <c r="S30" s="45">
        <f t="shared" si="10"/>
        <v>3</v>
      </c>
      <c r="T30" s="7">
        <f t="shared" si="11"/>
        <v>3.1722169322291363</v>
      </c>
      <c r="U30" s="35">
        <f>IF(ISBLANK(VLOOKUP(B30,'WB GDP'!$A$2:$AK$267,F30-1985)),"NA",VLOOKUP(B30,'WB GDP'!$A$2:$AK$267,F30-1985))</f>
        <v>102785.49023869034</v>
      </c>
    </row>
    <row r="31" spans="1:21">
      <c r="A31">
        <f t="shared" si="0"/>
        <v>24</v>
      </c>
      <c r="B31" t="s">
        <v>69</v>
      </c>
      <c r="C31" t="str">
        <f>VLOOKUP(B31,'country codes'!$A$3:$B$287,2,0)</f>
        <v>GRC</v>
      </c>
      <c r="D31">
        <v>3</v>
      </c>
      <c r="E31" s="6">
        <v>10445.365</v>
      </c>
      <c r="F31">
        <v>2021</v>
      </c>
      <c r="G31" s="6">
        <v>80.111000000000004</v>
      </c>
      <c r="H31" s="6">
        <v>6.1042141914367676</v>
      </c>
      <c r="I31" s="7">
        <v>6.8900634022235892</v>
      </c>
      <c r="J31" s="8">
        <f t="shared" si="1"/>
        <v>0.61042141914367676</v>
      </c>
      <c r="K31" s="8">
        <f t="shared" si="2"/>
        <v>1.0371812544035088</v>
      </c>
      <c r="L31" s="9">
        <f t="shared" si="3"/>
        <v>83.089627471519506</v>
      </c>
      <c r="M31" s="8">
        <f t="shared" si="4"/>
        <v>0.65476465985434829</v>
      </c>
      <c r="N31" s="8">
        <f t="shared" si="5"/>
        <v>0.43062896263897432</v>
      </c>
      <c r="O31" s="8">
        <f t="shared" si="6"/>
        <v>1.9225067494505252</v>
      </c>
      <c r="P31" s="10">
        <f t="shared" si="7"/>
        <v>0.34057860137109408</v>
      </c>
      <c r="Q31" s="10" t="str">
        <f t="shared" si="8"/>
        <v>2021GRC</v>
      </c>
      <c r="R31" s="14">
        <f t="shared" si="9"/>
        <v>57.562597542540018</v>
      </c>
      <c r="S31" s="45">
        <f t="shared" si="10"/>
        <v>3</v>
      </c>
      <c r="T31" s="7">
        <f t="shared" si="11"/>
        <v>3.1722169322291363</v>
      </c>
      <c r="U31" s="35">
        <f>IF(ISBLANK(VLOOKUP(B31,'WB GDP'!$A$2:$AK$267,F31-1985)),"NA",VLOOKUP(B31,'WB GDP'!$A$2:$AK$267,F31-1985))</f>
        <v>29548.038910221654</v>
      </c>
    </row>
    <row r="32" spans="1:21">
      <c r="A32">
        <f t="shared" si="0"/>
        <v>25</v>
      </c>
      <c r="B32" t="s">
        <v>52</v>
      </c>
      <c r="C32" t="str">
        <f>VLOOKUP(B32,'country codes'!$A$3:$B$287,2,0)</f>
        <v>HRV</v>
      </c>
      <c r="D32">
        <v>7</v>
      </c>
      <c r="E32" s="6">
        <v>4060.1350000000002</v>
      </c>
      <c r="F32">
        <v>2021</v>
      </c>
      <c r="G32" s="6">
        <v>77.58</v>
      </c>
      <c r="H32" s="6">
        <v>6.2867903709411621</v>
      </c>
      <c r="I32" s="7">
        <v>6.577373908309931</v>
      </c>
      <c r="J32" s="8">
        <f t="shared" si="1"/>
        <v>0.62867903709411621</v>
      </c>
      <c r="K32" s="8">
        <f t="shared" si="2"/>
        <v>1.0554388723539483</v>
      </c>
      <c r="L32" s="9">
        <f t="shared" si="3"/>
        <v>81.8809477172193</v>
      </c>
      <c r="M32" s="8">
        <f t="shared" si="4"/>
        <v>0.64383682381064511</v>
      </c>
      <c r="N32" s="8">
        <f t="shared" si="5"/>
        <v>0.41108586926937069</v>
      </c>
      <c r="O32" s="8">
        <f t="shared" si="6"/>
        <v>1.9029636560809216</v>
      </c>
      <c r="P32" s="10">
        <f t="shared" si="7"/>
        <v>0.33833374681290634</v>
      </c>
      <c r="Q32" s="10" t="str">
        <f t="shared" si="8"/>
        <v>2021HRV</v>
      </c>
      <c r="R32" s="14">
        <f t="shared" si="9"/>
        <v>57.183185392292508</v>
      </c>
      <c r="S32" s="45">
        <f t="shared" si="10"/>
        <v>3</v>
      </c>
      <c r="T32" s="7">
        <f t="shared" si="11"/>
        <v>3.1722169322291363</v>
      </c>
      <c r="U32" s="35">
        <f>IF(ISBLANK(VLOOKUP(B32,'WB GDP'!$A$2:$AK$267,F32-1985)),"NA",VLOOKUP(B32,'WB GDP'!$A$2:$AK$267,F32-1985))</f>
        <v>31793.226112243126</v>
      </c>
    </row>
    <row r="33" spans="1:22">
      <c r="A33">
        <f t="shared" si="0"/>
        <v>26</v>
      </c>
      <c r="B33" t="s">
        <v>151</v>
      </c>
      <c r="C33" t="str">
        <f>VLOOKUP(B33,'country codes'!$A$3:$B$287,2,0)</f>
        <v>THA</v>
      </c>
      <c r="D33">
        <v>8</v>
      </c>
      <c r="E33" s="6">
        <v>71601.103000000003</v>
      </c>
      <c r="F33">
        <v>2021</v>
      </c>
      <c r="G33" s="6">
        <v>78.715000000000003</v>
      </c>
      <c r="H33" s="6">
        <v>5.638096809387207</v>
      </c>
      <c r="I33" s="7">
        <v>5.0498536137938475</v>
      </c>
      <c r="J33" s="8">
        <f t="shared" si="1"/>
        <v>0.56380968093872075</v>
      </c>
      <c r="K33" s="8">
        <f t="shared" si="2"/>
        <v>0.99056951619855271</v>
      </c>
      <c r="L33" s="9">
        <f t="shared" si="3"/>
        <v>77.97267946756908</v>
      </c>
      <c r="M33" s="8">
        <f t="shared" si="4"/>
        <v>0.60850164549311314</v>
      </c>
      <c r="N33" s="8">
        <f t="shared" si="5"/>
        <v>0.31561585086211547</v>
      </c>
      <c r="O33" s="8">
        <f t="shared" si="6"/>
        <v>1.8074936376736663</v>
      </c>
      <c r="P33" s="10">
        <f t="shared" si="7"/>
        <v>0.33665493078929165</v>
      </c>
      <c r="Q33" s="10" t="str">
        <f t="shared" si="8"/>
        <v>2021THA</v>
      </c>
      <c r="R33" s="14">
        <f t="shared" si="9"/>
        <v>56.899441755063798</v>
      </c>
      <c r="S33" s="45">
        <f t="shared" si="10"/>
        <v>2</v>
      </c>
      <c r="T33" s="7">
        <f t="shared" si="11"/>
        <v>3.1722169322291363</v>
      </c>
      <c r="U33" s="35">
        <f>IF(ISBLANK(VLOOKUP(B33,'WB GDP'!$A$2:$AK$267,F33-1985)),"NA",VLOOKUP(B33,'WB GDP'!$A$2:$AK$267,F33-1985))</f>
        <v>17087.210954272807</v>
      </c>
    </row>
    <row r="34" spans="1:22">
      <c r="A34">
        <f t="shared" si="0"/>
        <v>27</v>
      </c>
      <c r="B34" t="s">
        <v>127</v>
      </c>
      <c r="C34" t="str">
        <f>VLOOKUP(B34,'country codes'!$A$3:$B$287,2,0)</f>
        <v>PHL</v>
      </c>
      <c r="D34">
        <v>8</v>
      </c>
      <c r="E34" s="6">
        <v>113880.32799999999</v>
      </c>
      <c r="F34">
        <v>2021</v>
      </c>
      <c r="G34" s="6">
        <v>69.266000000000005</v>
      </c>
      <c r="H34" s="6">
        <v>5.9650578498840332</v>
      </c>
      <c r="I34" s="7">
        <v>2.0770475305137679</v>
      </c>
      <c r="J34" s="8">
        <f t="shared" si="1"/>
        <v>0.59650578498840334</v>
      </c>
      <c r="K34" s="8">
        <f t="shared" si="2"/>
        <v>1.0232656202482353</v>
      </c>
      <c r="L34" s="9">
        <f t="shared" si="3"/>
        <v>70.877516452114278</v>
      </c>
      <c r="M34" s="8">
        <f t="shared" si="4"/>
        <v>0.54435332344139853</v>
      </c>
      <c r="N34" s="8">
        <f t="shared" si="5"/>
        <v>0.12981547065711049</v>
      </c>
      <c r="O34" s="8">
        <f t="shared" si="6"/>
        <v>1.6216932574686613</v>
      </c>
      <c r="P34" s="10">
        <f t="shared" si="7"/>
        <v>0.33566972109823795</v>
      </c>
      <c r="Q34" s="10" t="str">
        <f t="shared" si="8"/>
        <v>2021PHL</v>
      </c>
      <c r="R34" s="14">
        <f t="shared" si="9"/>
        <v>56.732927391821868</v>
      </c>
      <c r="S34" s="45">
        <f t="shared" si="10"/>
        <v>1</v>
      </c>
      <c r="T34" s="7">
        <f t="shared" si="11"/>
        <v>3.1722169322291363</v>
      </c>
      <c r="U34" s="35">
        <f>IF(ISBLANK(VLOOKUP(B34,'WB GDP'!$A$2:$AK$267,F34-1985)),"NA",VLOOKUP(B34,'WB GDP'!$A$2:$AK$267,F34-1985))</f>
        <v>8095.5795674375822</v>
      </c>
    </row>
    <row r="35" spans="1:22">
      <c r="A35">
        <f t="shared" si="0"/>
        <v>28</v>
      </c>
      <c r="B35" t="s">
        <v>54</v>
      </c>
      <c r="C35" t="str">
        <f>VLOOKUP(B35,'country codes'!$A$3:$B$287,2,0)</f>
        <v>CZE</v>
      </c>
      <c r="D35">
        <v>7</v>
      </c>
      <c r="E35" s="6">
        <v>10510.751</v>
      </c>
      <c r="F35">
        <v>2021</v>
      </c>
      <c r="G35" s="6">
        <v>77.727999999999994</v>
      </c>
      <c r="H35" s="6">
        <v>6.9424967765808105</v>
      </c>
      <c r="I35" s="7">
        <v>9.2264792510623899</v>
      </c>
      <c r="J35" s="8">
        <f t="shared" si="1"/>
        <v>0.6942496776580811</v>
      </c>
      <c r="K35" s="8">
        <f t="shared" si="2"/>
        <v>1.121009512917913</v>
      </c>
      <c r="L35" s="9">
        <f t="shared" si="3"/>
        <v>87.133827420083534</v>
      </c>
      <c r="M35" s="8">
        <f t="shared" si="4"/>
        <v>0.69132881492406573</v>
      </c>
      <c r="N35" s="8">
        <f t="shared" si="5"/>
        <v>0.57665495319139937</v>
      </c>
      <c r="O35" s="8">
        <f t="shared" si="6"/>
        <v>2.0685327400029503</v>
      </c>
      <c r="P35" s="10">
        <f t="shared" si="7"/>
        <v>0.33421216959953931</v>
      </c>
      <c r="Q35" s="10" t="str">
        <f t="shared" si="8"/>
        <v>2021CZE</v>
      </c>
      <c r="R35" s="14">
        <f t="shared" si="9"/>
        <v>56.48658058676908</v>
      </c>
      <c r="S35" s="45">
        <f t="shared" si="10"/>
        <v>3</v>
      </c>
      <c r="T35" s="7">
        <f t="shared" si="11"/>
        <v>3.1722169322291363</v>
      </c>
      <c r="U35" s="35">
        <f>IF(ISBLANK(VLOOKUP(B35,'WB GDP'!$A$2:$AK$267,F35-1985)),"NA",VLOOKUP(B35,'WB GDP'!$A$2:$AK$267,F35-1985))</f>
        <v>41694.2578125</v>
      </c>
    </row>
    <row r="36" spans="1:22">
      <c r="A36">
        <f t="shared" si="0"/>
        <v>29</v>
      </c>
      <c r="B36" t="s">
        <v>56</v>
      </c>
      <c r="C36" t="str">
        <f>VLOOKUP(B36,'country codes'!$A$3:$B$287,2,0)</f>
        <v>DOM</v>
      </c>
      <c r="D36">
        <v>1</v>
      </c>
      <c r="E36" s="6">
        <v>11117.873</v>
      </c>
      <c r="F36">
        <v>2021</v>
      </c>
      <c r="G36" s="6">
        <v>72.614999999999995</v>
      </c>
      <c r="H36" s="6">
        <v>6.0305371284484863</v>
      </c>
      <c r="I36" s="7">
        <v>4.1304504107775726</v>
      </c>
      <c r="J36" s="8">
        <f t="shared" si="1"/>
        <v>0.60305371284484866</v>
      </c>
      <c r="K36" s="8">
        <f t="shared" si="2"/>
        <v>1.0298135481046806</v>
      </c>
      <c r="L36" s="9">
        <f t="shared" si="3"/>
        <v>74.779910795621376</v>
      </c>
      <c r="M36" s="8">
        <f t="shared" si="4"/>
        <v>0.57963539498433636</v>
      </c>
      <c r="N36" s="8">
        <f t="shared" si="5"/>
        <v>0.25815315067359829</v>
      </c>
      <c r="O36" s="8">
        <f t="shared" si="6"/>
        <v>1.7500309374851493</v>
      </c>
      <c r="P36" s="10">
        <f t="shared" si="7"/>
        <v>0.33121437031124207</v>
      </c>
      <c r="Q36" s="10" t="str">
        <f t="shared" si="8"/>
        <v>2021DOM</v>
      </c>
      <c r="R36" s="14">
        <f t="shared" si="9"/>
        <v>55.979910134630067</v>
      </c>
      <c r="S36" s="45">
        <f t="shared" si="10"/>
        <v>2</v>
      </c>
      <c r="T36" s="7">
        <f t="shared" si="11"/>
        <v>3.1722169322291363</v>
      </c>
      <c r="U36" s="35">
        <f>IF(ISBLANK(VLOOKUP(B36,'WB GDP'!$A$2:$AK$267,F36-1985)),"NA",VLOOKUP(B36,'WB GDP'!$A$2:$AK$267,F36-1985))</f>
        <v>18626.078683118227</v>
      </c>
    </row>
    <row r="37" spans="1:22">
      <c r="A37">
        <f t="shared" si="0"/>
        <v>30</v>
      </c>
      <c r="B37" t="s">
        <v>20</v>
      </c>
      <c r="C37" t="str">
        <f>VLOOKUP(B37,'country codes'!$A$3:$B$287,2,0)</f>
        <v>DZA</v>
      </c>
      <c r="D37">
        <v>4</v>
      </c>
      <c r="E37" s="6">
        <v>44177.968999999997</v>
      </c>
      <c r="F37">
        <v>2021</v>
      </c>
      <c r="G37" s="6">
        <v>76.376999999999995</v>
      </c>
      <c r="H37" s="6">
        <v>5.217017650604248</v>
      </c>
      <c r="I37" s="7">
        <v>3.1109787388129218</v>
      </c>
      <c r="J37" s="8">
        <f t="shared" si="1"/>
        <v>0.52170176506042476</v>
      </c>
      <c r="K37" s="8">
        <f t="shared" si="2"/>
        <v>0.94846160032025673</v>
      </c>
      <c r="L37" s="9">
        <f t="shared" si="3"/>
        <v>72.440651647660246</v>
      </c>
      <c r="M37" s="8">
        <f t="shared" si="4"/>
        <v>0.55848583875018531</v>
      </c>
      <c r="N37" s="8">
        <f t="shared" si="5"/>
        <v>0.19443617117580761</v>
      </c>
      <c r="O37" s="8">
        <f t="shared" si="6"/>
        <v>1.6863139579873585</v>
      </c>
      <c r="P37" s="10">
        <f t="shared" si="7"/>
        <v>0.33118734272753497</v>
      </c>
      <c r="Q37" s="10" t="str">
        <f t="shared" si="8"/>
        <v>2021DZA</v>
      </c>
      <c r="R37" s="14">
        <f t="shared" si="9"/>
        <v>55.975342090961981</v>
      </c>
      <c r="S37" s="45">
        <f t="shared" si="10"/>
        <v>1</v>
      </c>
      <c r="T37" s="7">
        <f t="shared" si="11"/>
        <v>3.1722169322291363</v>
      </c>
      <c r="U37" s="35">
        <f>IF(ISBLANK(VLOOKUP(B37,'WB GDP'!$A$2:$AK$267,F37-1985)),"NA",VLOOKUP(B37,'WB GDP'!$A$2:$AK$267,F37-1985))</f>
        <v>11029.138782119184</v>
      </c>
    </row>
    <row r="38" spans="1:22">
      <c r="A38">
        <f t="shared" si="0"/>
        <v>31</v>
      </c>
      <c r="B38" t="s">
        <v>67</v>
      </c>
      <c r="C38" t="str">
        <f>VLOOKUP(B38,'country codes'!$A$3:$B$287,2,0)</f>
        <v>DEU</v>
      </c>
      <c r="D38">
        <v>3</v>
      </c>
      <c r="E38" s="6">
        <v>83408.554000000004</v>
      </c>
      <c r="F38">
        <v>2021</v>
      </c>
      <c r="G38" s="6">
        <v>80.63</v>
      </c>
      <c r="H38" s="6">
        <v>6.754523754119873</v>
      </c>
      <c r="I38" s="7">
        <v>10.442086846092252</v>
      </c>
      <c r="J38" s="8">
        <f t="shared" si="1"/>
        <v>0.67545237541198733</v>
      </c>
      <c r="K38" s="8">
        <f t="shared" si="2"/>
        <v>1.1022122106718193</v>
      </c>
      <c r="L38" s="9">
        <f t="shared" si="3"/>
        <v>88.871370546468782</v>
      </c>
      <c r="M38" s="8">
        <f t="shared" si="4"/>
        <v>0.70703817576712435</v>
      </c>
      <c r="N38" s="8">
        <f t="shared" si="5"/>
        <v>0.65263042788076575</v>
      </c>
      <c r="O38" s="8">
        <f t="shared" si="6"/>
        <v>2.1445082146923165</v>
      </c>
      <c r="P38" s="10">
        <f t="shared" si="7"/>
        <v>0.32969711700011683</v>
      </c>
      <c r="Q38" s="10" t="str">
        <f t="shared" si="8"/>
        <v>2021DEU</v>
      </c>
      <c r="R38" s="14">
        <f t="shared" si="9"/>
        <v>55.723472879421465</v>
      </c>
      <c r="S38" s="45">
        <f t="shared" si="10"/>
        <v>3</v>
      </c>
      <c r="T38" s="7">
        <f t="shared" si="11"/>
        <v>3.1722169322291363</v>
      </c>
      <c r="U38" s="35">
        <f>IF(ISBLANK(VLOOKUP(B38,'WB GDP'!$A$2:$AK$267,F38-1985)),"NA",VLOOKUP(B38,'WB GDP'!$A$2:$AK$267,F38-1985))</f>
        <v>53179.654404751462</v>
      </c>
    </row>
    <row r="39" spans="1:22">
      <c r="A39">
        <f t="shared" si="0"/>
        <v>32</v>
      </c>
      <c r="B39" t="s">
        <v>149</v>
      </c>
      <c r="C39" t="str">
        <f>VLOOKUP(B39,'country codes'!$A$3:$B$287,2,0)</f>
        <v>TJK</v>
      </c>
      <c r="D39">
        <v>7</v>
      </c>
      <c r="E39" s="6">
        <v>9750.0640000000003</v>
      </c>
      <c r="F39">
        <v>2021</v>
      </c>
      <c r="G39" s="6">
        <v>71.593999999999994</v>
      </c>
      <c r="H39" s="6">
        <v>5.2868242263793945</v>
      </c>
      <c r="I39" s="7">
        <v>1.4835521207135887</v>
      </c>
      <c r="J39" s="8">
        <f t="shared" si="1"/>
        <v>0.52868242263793941</v>
      </c>
      <c r="K39" s="8">
        <f t="shared" si="2"/>
        <v>0.95544225789777137</v>
      </c>
      <c r="L39" s="9">
        <f t="shared" si="3"/>
        <v>68.403933011933034</v>
      </c>
      <c r="M39" s="8">
        <f t="shared" si="4"/>
        <v>0.52198932323493352</v>
      </c>
      <c r="N39" s="8">
        <f t="shared" si="5"/>
        <v>9.2722007544599291E-2</v>
      </c>
      <c r="O39" s="8">
        <f t="shared" si="6"/>
        <v>1.5845997943561503</v>
      </c>
      <c r="P39" s="10">
        <f t="shared" si="7"/>
        <v>0.32941397890754276</v>
      </c>
      <c r="Q39" s="10" t="str">
        <f t="shared" si="8"/>
        <v>2021TJK</v>
      </c>
      <c r="R39" s="14">
        <f t="shared" si="9"/>
        <v>55.675618539758922</v>
      </c>
      <c r="S39" s="45">
        <f t="shared" si="10"/>
        <v>1</v>
      </c>
      <c r="T39" s="7">
        <f t="shared" si="11"/>
        <v>3.1722169322291363</v>
      </c>
      <c r="U39" s="35">
        <f>IF(ISBLANK(VLOOKUP(B39,'WB GDP'!$A$2:$AK$267,F39-1985)),"NA",VLOOKUP(B39,'WB GDP'!$A$2:$AK$267,F39-1985))</f>
        <v>3910.4627176377567</v>
      </c>
    </row>
    <row r="40" spans="1:22">
      <c r="A40">
        <f t="shared" si="0"/>
        <v>33</v>
      </c>
      <c r="B40" t="s">
        <v>24</v>
      </c>
      <c r="C40" t="str">
        <f>VLOOKUP(B40,'country codes'!$A$3:$B$287,2,0)</f>
        <v>AUT</v>
      </c>
      <c r="D40">
        <v>3</v>
      </c>
      <c r="E40" s="6">
        <v>8922.0820000000003</v>
      </c>
      <c r="F40">
        <v>2021</v>
      </c>
      <c r="G40" s="6">
        <v>81.58</v>
      </c>
      <c r="H40" s="6">
        <v>7.0796408653259277</v>
      </c>
      <c r="I40" s="7">
        <v>12.14726630313019</v>
      </c>
      <c r="J40" s="8">
        <f t="shared" si="1"/>
        <v>0.7079640865325928</v>
      </c>
      <c r="K40" s="8">
        <f t="shared" si="2"/>
        <v>1.1347239217924248</v>
      </c>
      <c r="L40" s="9">
        <f t="shared" si="3"/>
        <v>92.570777539826011</v>
      </c>
      <c r="M40" s="8">
        <f t="shared" si="4"/>
        <v>0.74048501140618306</v>
      </c>
      <c r="N40" s="8">
        <f t="shared" si="5"/>
        <v>0.75920414394563684</v>
      </c>
      <c r="O40" s="8">
        <f t="shared" si="6"/>
        <v>2.2510819307571879</v>
      </c>
      <c r="P40" s="10">
        <f t="shared" si="7"/>
        <v>0.32894627302930235</v>
      </c>
      <c r="Q40" s="10" t="str">
        <f t="shared" si="8"/>
        <v>2021AUT</v>
      </c>
      <c r="R40" s="14">
        <f t="shared" si="9"/>
        <v>55.596569635544007</v>
      </c>
      <c r="S40" s="45">
        <f t="shared" si="10"/>
        <v>3</v>
      </c>
      <c r="T40" s="7">
        <f t="shared" si="11"/>
        <v>3.1722169322291363</v>
      </c>
      <c r="U40" s="35">
        <f>IF(ISBLANK(VLOOKUP(B40,'WB GDP'!$A$2:$AK$267,F40-1985)),"NA",VLOOKUP(B40,'WB GDP'!$A$2:$AK$267,F40-1985))</f>
        <v>54121.14554204965</v>
      </c>
      <c r="V40" s="6"/>
    </row>
    <row r="41" spans="1:22">
      <c r="A41">
        <f t="shared" si="0"/>
        <v>34</v>
      </c>
      <c r="B41" t="s">
        <v>126</v>
      </c>
      <c r="C41" t="str">
        <f>VLOOKUP(B41,'country codes'!$A$3:$B$287,2,0)</f>
        <v>PER</v>
      </c>
      <c r="D41">
        <v>1</v>
      </c>
      <c r="E41" s="6">
        <v>33715.470999999998</v>
      </c>
      <c r="F41">
        <v>2021</v>
      </c>
      <c r="G41" s="6">
        <v>72.376999999999995</v>
      </c>
      <c r="H41" s="6">
        <v>5.6943178176879883</v>
      </c>
      <c r="I41" s="7">
        <v>3.1902184702301075</v>
      </c>
      <c r="J41" s="8">
        <f t="shared" si="1"/>
        <v>0.56943178176879883</v>
      </c>
      <c r="K41" s="8">
        <f t="shared" si="2"/>
        <v>0.99619161702863079</v>
      </c>
      <c r="L41" s="9">
        <f t="shared" si="3"/>
        <v>72.101360665681213</v>
      </c>
      <c r="M41" s="8">
        <f t="shared" si="4"/>
        <v>0.55541826339866418</v>
      </c>
      <c r="N41" s="8">
        <f t="shared" si="5"/>
        <v>0.19938865438938172</v>
      </c>
      <c r="O41" s="8">
        <f t="shared" si="6"/>
        <v>1.6912664412009326</v>
      </c>
      <c r="P41" s="10">
        <f t="shared" si="7"/>
        <v>0.32840376292470713</v>
      </c>
      <c r="Q41" s="10" t="str">
        <f t="shared" si="8"/>
        <v>2021PER</v>
      </c>
      <c r="R41" s="14">
        <f t="shared" si="9"/>
        <v>55.50487775975423</v>
      </c>
      <c r="S41" s="45">
        <f t="shared" si="10"/>
        <v>2</v>
      </c>
      <c r="T41" s="7">
        <f t="shared" si="11"/>
        <v>3.1722169322291363</v>
      </c>
      <c r="U41" s="35">
        <f>IF(ISBLANK(VLOOKUP(B41,'WB GDP'!$A$2:$AK$267,F41-1985)),"NA",VLOOKUP(B41,'WB GDP'!$A$2:$AK$267,F41-1985))</f>
        <v>12533.841417095811</v>
      </c>
      <c r="V41" s="6"/>
    </row>
    <row r="42" spans="1:22">
      <c r="A42">
        <f t="shared" si="0"/>
        <v>35</v>
      </c>
      <c r="B42" t="s">
        <v>19</v>
      </c>
      <c r="C42" t="str">
        <f>VLOOKUP(B42,'country codes'!$A$3:$B$287,2,0)</f>
        <v>ALB</v>
      </c>
      <c r="D42">
        <v>7</v>
      </c>
      <c r="E42" s="6">
        <v>2854.71</v>
      </c>
      <c r="F42">
        <v>2021</v>
      </c>
      <c r="G42" s="6">
        <v>76.462999999999994</v>
      </c>
      <c r="H42" s="6">
        <v>5.2554817199707031</v>
      </c>
      <c r="I42" s="7">
        <v>3.6742617211382367</v>
      </c>
      <c r="J42" s="8">
        <f t="shared" si="1"/>
        <v>0.52554817199707027</v>
      </c>
      <c r="K42" s="8">
        <f t="shared" si="2"/>
        <v>0.95230800725690223</v>
      </c>
      <c r="L42" s="9">
        <f t="shared" si="3"/>
        <v>72.816327158884505</v>
      </c>
      <c r="M42" s="8">
        <f t="shared" si="4"/>
        <v>0.56188237151884246</v>
      </c>
      <c r="N42" s="8">
        <f t="shared" si="5"/>
        <v>0.22964135757113979</v>
      </c>
      <c r="O42" s="8">
        <f t="shared" si="6"/>
        <v>1.7215191443826907</v>
      </c>
      <c r="P42" s="10">
        <f t="shared" si="7"/>
        <v>0.32638752427021339</v>
      </c>
      <c r="Q42" s="10" t="str">
        <f t="shared" si="8"/>
        <v>2021ALB</v>
      </c>
      <c r="R42" s="14">
        <f t="shared" si="9"/>
        <v>55.164104928604225</v>
      </c>
      <c r="S42" s="45">
        <f t="shared" si="10"/>
        <v>2</v>
      </c>
      <c r="T42" s="7">
        <f t="shared" si="11"/>
        <v>3.1722169322291363</v>
      </c>
      <c r="U42" s="35">
        <f>IF(ISBLANK(VLOOKUP(B42,'WB GDP'!$A$2:$AK$267,F42-1985)),"NA",VLOOKUP(B42,'WB GDP'!$A$2:$AK$267,F42-1985))</f>
        <v>14595.944385954317</v>
      </c>
      <c r="V42" s="6"/>
    </row>
    <row r="43" spans="1:22">
      <c r="A43">
        <f t="shared" si="0"/>
        <v>36</v>
      </c>
      <c r="B43" t="s">
        <v>35</v>
      </c>
      <c r="C43" t="str">
        <f>VLOOKUP(B43,'country codes'!$A$3:$B$287,2,0)</f>
        <v>BRA</v>
      </c>
      <c r="D43">
        <v>1</v>
      </c>
      <c r="E43" s="6">
        <v>214326.223</v>
      </c>
      <c r="F43">
        <v>2021</v>
      </c>
      <c r="G43" s="6">
        <v>72.75</v>
      </c>
      <c r="H43" s="6">
        <v>6.009953498840332</v>
      </c>
      <c r="I43" s="7">
        <v>4.586592635393143</v>
      </c>
      <c r="J43" s="8">
        <f t="shared" si="1"/>
        <v>0.60099534988403325</v>
      </c>
      <c r="K43" s="8">
        <f t="shared" si="2"/>
        <v>1.0277551851438651</v>
      </c>
      <c r="L43" s="9">
        <f t="shared" si="3"/>
        <v>74.769189719216186</v>
      </c>
      <c r="M43" s="8">
        <f t="shared" si="4"/>
        <v>0.57953846429218969</v>
      </c>
      <c r="N43" s="8">
        <f t="shared" si="5"/>
        <v>0.28666203971207144</v>
      </c>
      <c r="O43" s="8">
        <f t="shared" si="6"/>
        <v>1.7785398265236223</v>
      </c>
      <c r="P43" s="10">
        <f t="shared" si="7"/>
        <v>0.32585070946933464</v>
      </c>
      <c r="Q43" s="10" t="str">
        <f t="shared" si="8"/>
        <v>2021BRA</v>
      </c>
      <c r="R43" s="14">
        <f t="shared" si="9"/>
        <v>55.07337563964284</v>
      </c>
      <c r="S43" s="45">
        <f t="shared" si="10"/>
        <v>2</v>
      </c>
      <c r="T43" s="7">
        <f t="shared" si="11"/>
        <v>3.1722169322291363</v>
      </c>
      <c r="U43" s="35">
        <f>IF(ISBLANK(VLOOKUP(B43,'WB GDP'!$A$2:$AK$267,F43-1985)),"NA",VLOOKUP(B43,'WB GDP'!$A$2:$AK$267,F43-1985))</f>
        <v>14735.581783015239</v>
      </c>
      <c r="V43" s="6"/>
    </row>
    <row r="44" spans="1:22">
      <c r="A44">
        <f t="shared" si="0"/>
        <v>37</v>
      </c>
      <c r="B44" t="s">
        <v>166</v>
      </c>
      <c r="C44" t="str">
        <f>VLOOKUP(B44,'country codes'!$A$3:$B$287,2,0)</f>
        <v>VNM</v>
      </c>
      <c r="D44">
        <v>8</v>
      </c>
      <c r="E44" s="6">
        <v>97468.028999999995</v>
      </c>
      <c r="F44">
        <v>2021</v>
      </c>
      <c r="G44" s="6">
        <v>73.617999999999995</v>
      </c>
      <c r="H44" s="6">
        <v>5.5402498245239258</v>
      </c>
      <c r="I44" s="7">
        <v>3.7882876300737909</v>
      </c>
      <c r="J44" s="8">
        <f t="shared" si="1"/>
        <v>0.55402498245239262</v>
      </c>
      <c r="K44" s="8">
        <f t="shared" si="2"/>
        <v>0.98078481771222459</v>
      </c>
      <c r="L44" s="9">
        <f t="shared" si="3"/>
        <v>72.203416710338544</v>
      </c>
      <c r="M44" s="8">
        <f t="shared" si="4"/>
        <v>0.55634096580955206</v>
      </c>
      <c r="N44" s="8">
        <f t="shared" si="5"/>
        <v>0.23676797687961193</v>
      </c>
      <c r="O44" s="8">
        <f t="shared" si="6"/>
        <v>1.728645763691163</v>
      </c>
      <c r="P44" s="10">
        <f t="shared" si="7"/>
        <v>0.32183630532932428</v>
      </c>
      <c r="Q44" s="10" t="str">
        <f t="shared" si="8"/>
        <v>2021VNM</v>
      </c>
      <c r="R44" s="14">
        <f t="shared" si="9"/>
        <v>54.394884598355311</v>
      </c>
      <c r="S44" s="45">
        <f t="shared" si="10"/>
        <v>2</v>
      </c>
      <c r="T44" s="7">
        <f t="shared" si="11"/>
        <v>3.1722169322291363</v>
      </c>
      <c r="U44" s="35">
        <f>IF(ISBLANK(VLOOKUP(B44,'WB GDP'!$A$2:$AK$267,F44-1985)),"NA",VLOOKUP(B44,'WB GDP'!$A$2:$AK$267,F44-1985))</f>
        <v>10628.219165721526</v>
      </c>
      <c r="V44" s="6"/>
    </row>
    <row r="45" spans="1:22">
      <c r="A45">
        <f t="shared" si="0"/>
        <v>38</v>
      </c>
      <c r="B45" t="s">
        <v>110</v>
      </c>
      <c r="C45" t="str">
        <f>VLOOKUP(B45,'country codes'!$A$3:$B$287,2,0)</f>
        <v>MAR</v>
      </c>
      <c r="D45">
        <v>4</v>
      </c>
      <c r="E45" s="6">
        <v>37076.584000000003</v>
      </c>
      <c r="F45">
        <v>2021</v>
      </c>
      <c r="G45" s="6">
        <v>74.042000000000002</v>
      </c>
      <c r="H45" s="6">
        <v>5.3262486457824707</v>
      </c>
      <c r="I45" s="7">
        <v>3.3796431801910436</v>
      </c>
      <c r="J45" s="8">
        <f t="shared" si="1"/>
        <v>0.53262486457824709</v>
      </c>
      <c r="K45" s="8">
        <f t="shared" si="2"/>
        <v>0.95938469983807906</v>
      </c>
      <c r="L45" s="9">
        <f t="shared" si="3"/>
        <v>71.034761945411049</v>
      </c>
      <c r="M45" s="8">
        <f t="shared" si="4"/>
        <v>0.54577500107209009</v>
      </c>
      <c r="N45" s="8">
        <f t="shared" si="5"/>
        <v>0.21122769876194022</v>
      </c>
      <c r="O45" s="8">
        <f t="shared" si="6"/>
        <v>1.7031054855734911</v>
      </c>
      <c r="P45" s="10">
        <f t="shared" si="7"/>
        <v>0.32045871832085016</v>
      </c>
      <c r="Q45" s="10" t="str">
        <f t="shared" si="8"/>
        <v>2021MAR</v>
      </c>
      <c r="R45" s="14">
        <f t="shared" si="9"/>
        <v>54.16205292240916</v>
      </c>
      <c r="S45" s="45">
        <f t="shared" si="10"/>
        <v>2</v>
      </c>
      <c r="T45" s="7">
        <f t="shared" si="11"/>
        <v>3.1722169322291363</v>
      </c>
      <c r="U45" s="35">
        <f>IF(ISBLANK(VLOOKUP(B45,'WB GDP'!$A$2:$AK$267,F45-1985)),"NA",VLOOKUP(B45,'WB GDP'!$A$2:$AK$267,F45-1985))</f>
        <v>8058.39697265625</v>
      </c>
      <c r="V45" s="6"/>
    </row>
    <row r="46" spans="1:22">
      <c r="A46">
        <f t="shared" si="0"/>
        <v>39</v>
      </c>
      <c r="B46" t="s">
        <v>116</v>
      </c>
      <c r="C46" t="str">
        <f>VLOOKUP(B46,'country codes'!$A$3:$B$287,2,0)</f>
        <v>NZL</v>
      </c>
      <c r="D46">
        <v>2</v>
      </c>
      <c r="E46" s="6">
        <v>5129.7269999999999</v>
      </c>
      <c r="F46">
        <v>2021</v>
      </c>
      <c r="G46" s="6">
        <v>82.450999999999993</v>
      </c>
      <c r="H46" s="6">
        <v>7.1367006301879883</v>
      </c>
      <c r="I46" s="7">
        <v>13.909470809022935</v>
      </c>
      <c r="J46" s="8">
        <f t="shared" si="1"/>
        <v>0.71367006301879887</v>
      </c>
      <c r="K46" s="8">
        <f t="shared" si="2"/>
        <v>1.1404298982786307</v>
      </c>
      <c r="L46" s="9">
        <f t="shared" si="3"/>
        <v>94.029585542971375</v>
      </c>
      <c r="M46" s="8">
        <f t="shared" si="4"/>
        <v>0.75367429055220825</v>
      </c>
      <c r="N46" s="8">
        <f t="shared" si="5"/>
        <v>0.86934192556393342</v>
      </c>
      <c r="O46" s="8">
        <f t="shared" si="6"/>
        <v>2.3612197123754841</v>
      </c>
      <c r="P46" s="10">
        <f t="shared" si="7"/>
        <v>0.31918854759770787</v>
      </c>
      <c r="Q46" s="10" t="str">
        <f t="shared" si="8"/>
        <v>2021NZL</v>
      </c>
      <c r="R46" s="14">
        <f t="shared" si="9"/>
        <v>53.947376116960399</v>
      </c>
      <c r="S46" s="45">
        <f t="shared" si="10"/>
        <v>3</v>
      </c>
      <c r="T46" s="7">
        <f t="shared" si="11"/>
        <v>3.1722169322291363</v>
      </c>
      <c r="U46" s="35">
        <f>IF(ISBLANK(VLOOKUP(B46,'WB GDP'!$A$2:$AK$267,F46-1985)),"NA",VLOOKUP(B46,'WB GDP'!$A$2:$AK$267,F46-1985))</f>
        <v>44041.902808568666</v>
      </c>
      <c r="V46" s="6"/>
    </row>
    <row r="47" spans="1:22">
      <c r="A47">
        <f t="shared" si="0"/>
        <v>40</v>
      </c>
      <c r="B47" t="s">
        <v>57</v>
      </c>
      <c r="C47" t="str">
        <f>VLOOKUP(B47,'country codes'!$A$3:$B$287,2,0)</f>
        <v>ECU</v>
      </c>
      <c r="D47">
        <v>1</v>
      </c>
      <c r="E47" s="6">
        <v>17797.737000000001</v>
      </c>
      <c r="F47">
        <v>2021</v>
      </c>
      <c r="G47" s="6">
        <v>73.67</v>
      </c>
      <c r="H47" s="6">
        <v>5.4348721504211426</v>
      </c>
      <c r="I47" s="7">
        <v>3.8230077093324653</v>
      </c>
      <c r="J47" s="8">
        <f t="shared" si="1"/>
        <v>0.54348721504211428</v>
      </c>
      <c r="K47" s="8">
        <f t="shared" si="2"/>
        <v>0.97024705030194625</v>
      </c>
      <c r="L47" s="9">
        <f t="shared" si="3"/>
        <v>71.478100195744375</v>
      </c>
      <c r="M47" s="8">
        <f t="shared" si="4"/>
        <v>0.54978328175546254</v>
      </c>
      <c r="N47" s="8">
        <f t="shared" si="5"/>
        <v>0.23893798183327908</v>
      </c>
      <c r="O47" s="8">
        <f t="shared" si="6"/>
        <v>1.73081576864483</v>
      </c>
      <c r="P47" s="10">
        <f t="shared" si="7"/>
        <v>0.31764402180477253</v>
      </c>
      <c r="Q47" s="10" t="str">
        <f t="shared" si="8"/>
        <v>2021ECU</v>
      </c>
      <c r="R47" s="14">
        <f t="shared" si="9"/>
        <v>53.686329426842782</v>
      </c>
      <c r="S47" s="45">
        <f t="shared" si="10"/>
        <v>2</v>
      </c>
      <c r="T47" s="7">
        <f t="shared" si="11"/>
        <v>3.1722169322291363</v>
      </c>
      <c r="U47" s="35">
        <f>IF(ISBLANK(VLOOKUP(B47,'WB GDP'!$A$2:$AK$267,F47-1985)),"NA",VLOOKUP(B47,'WB GDP'!$A$2:$AK$267,F47-1985))</f>
        <v>10668.758291422186</v>
      </c>
      <c r="V47" s="6"/>
    </row>
    <row r="48" spans="1:22">
      <c r="A48">
        <f t="shared" si="0"/>
        <v>41</v>
      </c>
      <c r="B48" t="s">
        <v>147</v>
      </c>
      <c r="C48" t="str">
        <f>VLOOKUP(B48,'country codes'!$A$3:$B$287,2,0)</f>
        <v>CHE</v>
      </c>
      <c r="D48">
        <v>3</v>
      </c>
      <c r="E48" s="6">
        <v>8691.4060000000009</v>
      </c>
      <c r="F48">
        <v>2021</v>
      </c>
      <c r="G48" s="6">
        <v>83.986999999999995</v>
      </c>
      <c r="H48" s="6">
        <v>7.3276724815368652</v>
      </c>
      <c r="I48" s="7">
        <v>15.700132726835287</v>
      </c>
      <c r="J48" s="8">
        <f t="shared" si="1"/>
        <v>0.73276724815368655</v>
      </c>
      <c r="K48" s="8">
        <f t="shared" si="2"/>
        <v>1.1595270834135185</v>
      </c>
      <c r="L48" s="9">
        <f t="shared" si="3"/>
        <v>97.38520115465117</v>
      </c>
      <c r="M48" s="8">
        <f t="shared" si="4"/>
        <v>0.78401286212144783</v>
      </c>
      <c r="N48" s="8">
        <f t="shared" si="5"/>
        <v>0.98125829542720544</v>
      </c>
      <c r="O48" s="8">
        <f t="shared" si="6"/>
        <v>2.4731360822387565</v>
      </c>
      <c r="P48" s="10">
        <f t="shared" si="7"/>
        <v>0.31701161442428027</v>
      </c>
      <c r="Q48" s="10" t="str">
        <f t="shared" si="8"/>
        <v>2021CHE</v>
      </c>
      <c r="R48" s="14">
        <f t="shared" si="9"/>
        <v>53.579443640772674</v>
      </c>
      <c r="S48" s="45">
        <f t="shared" si="10"/>
        <v>3</v>
      </c>
      <c r="T48" s="7">
        <f t="shared" si="11"/>
        <v>3.1722169322291363</v>
      </c>
      <c r="U48" s="35">
        <f>IF(ISBLANK(VLOOKUP(B48,'WB GDP'!$A$2:$AK$267,F48-1985)),"NA",VLOOKUP(B48,'WB GDP'!$A$2:$AK$267,F48-1985))</f>
        <v>70097.368752882889</v>
      </c>
      <c r="V48" s="6"/>
    </row>
    <row r="49" spans="1:22">
      <c r="A49">
        <f t="shared" si="0"/>
        <v>42</v>
      </c>
      <c r="B49" t="s">
        <v>84</v>
      </c>
      <c r="C49" t="str">
        <f>VLOOKUP(B49,'country codes'!$A$3:$B$287,2,0)</f>
        <v>JAM</v>
      </c>
      <c r="D49">
        <v>1</v>
      </c>
      <c r="E49" s="6">
        <v>2827.6950000000002</v>
      </c>
      <c r="F49">
        <v>2021</v>
      </c>
      <c r="G49" s="6">
        <v>70.5</v>
      </c>
      <c r="H49" s="6">
        <v>5.8137335777282715</v>
      </c>
      <c r="I49" s="7">
        <v>3.7823999089231446</v>
      </c>
      <c r="J49" s="8">
        <f t="shared" si="1"/>
        <v>0.58137335777282717</v>
      </c>
      <c r="K49" s="8">
        <f t="shared" si="2"/>
        <v>1.0081331930326591</v>
      </c>
      <c r="L49" s="9">
        <f t="shared" si="3"/>
        <v>71.073390108802471</v>
      </c>
      <c r="M49" s="8">
        <f t="shared" si="4"/>
        <v>0.54612424348697208</v>
      </c>
      <c r="N49" s="8">
        <f t="shared" si="5"/>
        <v>0.23639999430769654</v>
      </c>
      <c r="O49" s="8">
        <f t="shared" si="6"/>
        <v>1.7282777811192473</v>
      </c>
      <c r="P49" s="10">
        <f t="shared" si="7"/>
        <v>0.31599332552507697</v>
      </c>
      <c r="Q49" s="10" t="str">
        <f t="shared" si="8"/>
        <v>2021JAM</v>
      </c>
      <c r="R49" s="14">
        <f t="shared" si="9"/>
        <v>53.407338423795146</v>
      </c>
      <c r="S49" s="45">
        <f t="shared" si="10"/>
        <v>2</v>
      </c>
      <c r="T49" s="7">
        <f t="shared" si="11"/>
        <v>3.1722169322291363</v>
      </c>
      <c r="U49" s="35">
        <f>IF(ISBLANK(VLOOKUP(B49,'WB GDP'!$A$2:$AK$267,F49-1985)),"NA",VLOOKUP(B49,'WB GDP'!$A$2:$AK$267,F49-1985))</f>
        <v>9607.2272536649743</v>
      </c>
      <c r="V49" s="6"/>
    </row>
    <row r="50" spans="1:22">
      <c r="A50">
        <f t="shared" si="0"/>
        <v>43</v>
      </c>
      <c r="B50" t="s">
        <v>21</v>
      </c>
      <c r="C50" t="str">
        <f>VLOOKUP(B50,'country codes'!$A$3:$B$287,2,0)</f>
        <v>ARG</v>
      </c>
      <c r="D50">
        <v>1</v>
      </c>
      <c r="E50" s="6">
        <v>45276.78</v>
      </c>
      <c r="F50">
        <v>2021</v>
      </c>
      <c r="G50" s="6">
        <v>75.39</v>
      </c>
      <c r="H50" s="6">
        <v>5.9082789421081543</v>
      </c>
      <c r="I50" s="7">
        <v>6.391002779400826</v>
      </c>
      <c r="J50" s="8">
        <f t="shared" si="1"/>
        <v>0.59082789421081539</v>
      </c>
      <c r="K50" s="8">
        <f t="shared" si="2"/>
        <v>1.0175877294706472</v>
      </c>
      <c r="L50" s="9">
        <f t="shared" si="3"/>
        <v>76.715938924792098</v>
      </c>
      <c r="M50" s="8">
        <f t="shared" si="4"/>
        <v>0.59713928540386618</v>
      </c>
      <c r="N50" s="8">
        <f t="shared" si="5"/>
        <v>0.39943767371255162</v>
      </c>
      <c r="O50" s="8">
        <f t="shared" si="6"/>
        <v>1.8913154605241025</v>
      </c>
      <c r="P50" s="10">
        <f t="shared" si="7"/>
        <v>0.31572696245944759</v>
      </c>
      <c r="Q50" s="10" t="str">
        <f t="shared" si="8"/>
        <v>2021ARG</v>
      </c>
      <c r="R50" s="14">
        <f t="shared" si="9"/>
        <v>53.362319300793004</v>
      </c>
      <c r="S50" s="45">
        <f t="shared" si="10"/>
        <v>3</v>
      </c>
      <c r="T50" s="7">
        <f t="shared" si="11"/>
        <v>3.1722169322291363</v>
      </c>
      <c r="U50" s="35">
        <f>IF(ISBLANK(VLOOKUP(B50,'WB GDP'!$A$2:$AK$267,F50-1985)),"NA",VLOOKUP(B50,'WB GDP'!$A$2:$AK$267,F50-1985))</f>
        <v>21527.196136701514</v>
      </c>
      <c r="V50" s="6"/>
    </row>
    <row r="51" spans="1:22">
      <c r="A51">
        <f t="shared" si="0"/>
        <v>44</v>
      </c>
      <c r="B51" t="s">
        <v>85</v>
      </c>
      <c r="C51" t="str">
        <f>VLOOKUP(B51,'country codes'!$A$3:$B$287,2,0)</f>
        <v>JPN</v>
      </c>
      <c r="D51">
        <v>8</v>
      </c>
      <c r="E51" s="6">
        <v>124612.53</v>
      </c>
      <c r="F51">
        <v>2021</v>
      </c>
      <c r="G51" s="6">
        <v>84.784000000000006</v>
      </c>
      <c r="H51" s="6">
        <v>6.0913248062133789</v>
      </c>
      <c r="I51" s="7">
        <v>11.656173012957611</v>
      </c>
      <c r="J51" s="8">
        <f t="shared" si="1"/>
        <v>0.60913248062133785</v>
      </c>
      <c r="K51" s="8">
        <f t="shared" si="2"/>
        <v>1.0358923158811697</v>
      </c>
      <c r="L51" s="9">
        <f t="shared" si="3"/>
        <v>87.827094109669105</v>
      </c>
      <c r="M51" s="8">
        <f t="shared" si="4"/>
        <v>0.69759673220438634</v>
      </c>
      <c r="N51" s="8">
        <f t="shared" si="5"/>
        <v>0.72851081330985068</v>
      </c>
      <c r="O51" s="8">
        <f t="shared" si="6"/>
        <v>2.2203886001214017</v>
      </c>
      <c r="P51" s="10">
        <f t="shared" si="7"/>
        <v>0.31417776697567473</v>
      </c>
      <c r="Q51" s="10" t="str">
        <f t="shared" si="8"/>
        <v>2021JPN</v>
      </c>
      <c r="R51" s="14">
        <f t="shared" si="9"/>
        <v>53.100483366920074</v>
      </c>
      <c r="S51" s="45">
        <f t="shared" si="10"/>
        <v>3</v>
      </c>
      <c r="T51" s="7">
        <f t="shared" si="11"/>
        <v>3.1722169322291363</v>
      </c>
      <c r="U51" s="35">
        <f>IF(ISBLANK(VLOOKUP(B51,'WB GDP'!$A$2:$AK$267,F51-1985)),"NA",VLOOKUP(B51,'WB GDP'!$A$2:$AK$267,F51-1985))</f>
        <v>41034.656780303281</v>
      </c>
      <c r="V51" s="6"/>
    </row>
    <row r="52" spans="1:22">
      <c r="A52">
        <f t="shared" si="0"/>
        <v>45</v>
      </c>
      <c r="B52" t="s">
        <v>75</v>
      </c>
      <c r="C52" t="str">
        <f>VLOOKUP(B52,'country codes'!$A$3:$B$287,2,0)</f>
        <v>HUN</v>
      </c>
      <c r="D52">
        <v>7</v>
      </c>
      <c r="E52" s="6">
        <v>9709.7860000000001</v>
      </c>
      <c r="F52">
        <v>2021</v>
      </c>
      <c r="G52" s="6">
        <v>74.53</v>
      </c>
      <c r="H52" s="6">
        <v>6.2266478538513184</v>
      </c>
      <c r="I52" s="7">
        <v>7.4636337020158807</v>
      </c>
      <c r="J52" s="8">
        <f t="shared" si="1"/>
        <v>0.62266478538513181</v>
      </c>
      <c r="K52" s="8">
        <f t="shared" si="2"/>
        <v>1.0494246206449638</v>
      </c>
      <c r="L52" s="9">
        <f t="shared" si="3"/>
        <v>78.213616976669158</v>
      </c>
      <c r="M52" s="8">
        <f t="shared" si="4"/>
        <v>0.61067999388263206</v>
      </c>
      <c r="N52" s="8">
        <f t="shared" si="5"/>
        <v>0.46647710637599255</v>
      </c>
      <c r="O52" s="8">
        <f t="shared" si="6"/>
        <v>1.9583548931875434</v>
      </c>
      <c r="P52" s="10">
        <f t="shared" si="7"/>
        <v>0.31183315956008889</v>
      </c>
      <c r="Q52" s="10" t="str">
        <f t="shared" si="8"/>
        <v>2021HUN</v>
      </c>
      <c r="R52" s="14">
        <f t="shared" si="9"/>
        <v>52.704211573814767</v>
      </c>
      <c r="S52" s="45">
        <f t="shared" si="10"/>
        <v>3</v>
      </c>
      <c r="T52" s="7">
        <f t="shared" si="11"/>
        <v>3.1722169322291363</v>
      </c>
      <c r="U52" s="35">
        <f>IF(ISBLANK(VLOOKUP(B52,'WB GDP'!$A$2:$AK$267,F52-1985)),"NA",VLOOKUP(B52,'WB GDP'!$A$2:$AK$267,F52-1985))</f>
        <v>33619.6266459951</v>
      </c>
      <c r="V52" s="6"/>
    </row>
    <row r="53" spans="1:22">
      <c r="A53">
        <f t="shared" si="0"/>
        <v>46</v>
      </c>
      <c r="B53" t="s">
        <v>106</v>
      </c>
      <c r="C53" t="str">
        <f>VLOOKUP(B53,'country codes'!$A$3:$B$287,2,0)</f>
        <v>MEX</v>
      </c>
      <c r="D53">
        <v>1</v>
      </c>
      <c r="E53" s="6">
        <v>126705.13800000001</v>
      </c>
      <c r="F53">
        <v>2021</v>
      </c>
      <c r="G53" s="6">
        <v>70.212999999999994</v>
      </c>
      <c r="H53" s="6">
        <v>5.990750789642334</v>
      </c>
      <c r="I53" s="7">
        <v>4.6910302244553606</v>
      </c>
      <c r="J53" s="8">
        <f t="shared" si="1"/>
        <v>0.5990750789642334</v>
      </c>
      <c r="K53" s="8">
        <f t="shared" si="2"/>
        <v>1.0258349142240655</v>
      </c>
      <c r="L53" s="9">
        <f t="shared" si="3"/>
        <v>72.026946832414296</v>
      </c>
      <c r="M53" s="8">
        <f t="shared" si="4"/>
        <v>0.55474547793466411</v>
      </c>
      <c r="N53" s="8">
        <f t="shared" si="5"/>
        <v>0.29318938902846003</v>
      </c>
      <c r="O53" s="8">
        <f t="shared" si="6"/>
        <v>1.785067175840011</v>
      </c>
      <c r="P53" s="10">
        <f t="shared" si="7"/>
        <v>0.31077008498215974</v>
      </c>
      <c r="Q53" s="10" t="str">
        <f t="shared" si="8"/>
        <v>2021MEX</v>
      </c>
      <c r="R53" s="14">
        <f t="shared" si="9"/>
        <v>52.524536944109052</v>
      </c>
      <c r="S53" s="45">
        <f t="shared" si="10"/>
        <v>2</v>
      </c>
      <c r="T53" s="7">
        <f t="shared" si="11"/>
        <v>3.1722169322291363</v>
      </c>
      <c r="U53" s="35">
        <f>IF(ISBLANK(VLOOKUP(B53,'WB GDP'!$A$2:$AK$267,F53-1985)),"NA",VLOOKUP(B53,'WB GDP'!$A$2:$AK$267,F53-1985))</f>
        <v>19086.104680256314</v>
      </c>
      <c r="V53" s="6"/>
    </row>
    <row r="54" spans="1:22">
      <c r="A54">
        <f t="shared" si="0"/>
        <v>47</v>
      </c>
      <c r="B54" t="s">
        <v>163</v>
      </c>
      <c r="C54" t="str">
        <f>VLOOKUP(B54,'country codes'!$A$3:$B$287,2,0)</f>
        <v>UZB</v>
      </c>
      <c r="D54">
        <v>7</v>
      </c>
      <c r="E54" s="6">
        <v>34081.449000000001</v>
      </c>
      <c r="F54">
        <v>2021</v>
      </c>
      <c r="G54" s="6">
        <v>70.861999999999995</v>
      </c>
      <c r="H54" s="6">
        <v>6.1853079795837402</v>
      </c>
      <c r="I54" s="7">
        <v>5.6863550753664986</v>
      </c>
      <c r="J54" s="8">
        <f t="shared" si="1"/>
        <v>0.61853079795837407</v>
      </c>
      <c r="K54" s="8">
        <f t="shared" si="2"/>
        <v>1.0452906332182059</v>
      </c>
      <c r="L54" s="9">
        <f t="shared" si="3"/>
        <v>74.071384851108505</v>
      </c>
      <c r="M54" s="8">
        <f t="shared" si="4"/>
        <v>0.57322951673015032</v>
      </c>
      <c r="N54" s="8">
        <f t="shared" si="5"/>
        <v>0.35539719221040617</v>
      </c>
      <c r="O54" s="8">
        <f t="shared" si="6"/>
        <v>1.8472749790219571</v>
      </c>
      <c r="P54" s="10">
        <f t="shared" si="7"/>
        <v>0.31031087587926282</v>
      </c>
      <c r="Q54" s="10" t="str">
        <f t="shared" si="8"/>
        <v>2021UZB</v>
      </c>
      <c r="R54" s="14">
        <f t="shared" si="9"/>
        <v>52.44692411502492</v>
      </c>
      <c r="S54" s="45">
        <f t="shared" si="10"/>
        <v>2</v>
      </c>
      <c r="T54" s="7">
        <f t="shared" si="11"/>
        <v>3.1722169322291363</v>
      </c>
      <c r="U54" s="35">
        <f>IF(ISBLANK(VLOOKUP(B54,'WB GDP'!$A$2:$AK$267,F54-1985)),"NA",VLOOKUP(B54,'WB GDP'!$A$2:$AK$267,F54-1985))</f>
        <v>7800.5015010093175</v>
      </c>
      <c r="V54" s="6"/>
    </row>
    <row r="55" spans="1:22">
      <c r="A55">
        <f t="shared" si="0"/>
        <v>48</v>
      </c>
      <c r="B55" t="s">
        <v>46</v>
      </c>
      <c r="C55" t="str">
        <f>VLOOKUP(B55,'country codes'!$A$3:$B$287,2,0)</f>
        <v>COL</v>
      </c>
      <c r="D55">
        <v>1</v>
      </c>
      <c r="E55" s="6">
        <v>51516.561999999998</v>
      </c>
      <c r="F55">
        <v>2021</v>
      </c>
      <c r="G55" s="6">
        <v>72.83</v>
      </c>
      <c r="H55" s="6">
        <v>5.2899584770202637</v>
      </c>
      <c r="I55" s="7">
        <v>3.7383411906929025</v>
      </c>
      <c r="J55" s="8">
        <f t="shared" si="1"/>
        <v>0.52899584770202634</v>
      </c>
      <c r="K55" s="8">
        <f t="shared" si="2"/>
        <v>0.95575568296185831</v>
      </c>
      <c r="L55" s="9">
        <f t="shared" si="3"/>
        <v>69.607686390112136</v>
      </c>
      <c r="M55" s="8">
        <f t="shared" si="4"/>
        <v>0.53287261925027141</v>
      </c>
      <c r="N55" s="8">
        <f t="shared" si="5"/>
        <v>0.23364632441830641</v>
      </c>
      <c r="O55" s="8">
        <f t="shared" si="6"/>
        <v>1.7255241112298574</v>
      </c>
      <c r="P55" s="10">
        <f t="shared" si="7"/>
        <v>0.30881783440885652</v>
      </c>
      <c r="Q55" s="10" t="str">
        <f t="shared" si="8"/>
        <v>2021COL</v>
      </c>
      <c r="R55" s="14">
        <f t="shared" si="9"/>
        <v>52.194579003120268</v>
      </c>
      <c r="S55" s="45">
        <f t="shared" si="10"/>
        <v>2</v>
      </c>
      <c r="T55" s="7">
        <f t="shared" si="11"/>
        <v>3.1722169322291363</v>
      </c>
      <c r="U55" s="35">
        <f>IF(ISBLANK(VLOOKUP(B55,'WB GDP'!$A$2:$AK$267,F55-1985)),"NA",VLOOKUP(B55,'WB GDP'!$A$2:$AK$267,F55-1985))</f>
        <v>14661.213243538057</v>
      </c>
      <c r="V55" s="6"/>
    </row>
    <row r="56" spans="1:22">
      <c r="A56">
        <f t="shared" si="0"/>
        <v>49</v>
      </c>
      <c r="B56" t="s">
        <v>22</v>
      </c>
      <c r="C56" t="str">
        <f>VLOOKUP(B56,'country codes'!$A$3:$B$287,2,0)</f>
        <v>ARM</v>
      </c>
      <c r="D56">
        <v>7</v>
      </c>
      <c r="E56" s="6">
        <v>2790.9740000000002</v>
      </c>
      <c r="F56">
        <v>2021</v>
      </c>
      <c r="G56" s="6">
        <v>72.043000000000006</v>
      </c>
      <c r="H56" s="6">
        <v>5.3005685806274414</v>
      </c>
      <c r="I56" s="7">
        <v>3.4297898904647806</v>
      </c>
      <c r="J56" s="8">
        <f t="shared" si="1"/>
        <v>0.53005685806274416</v>
      </c>
      <c r="K56" s="8">
        <f t="shared" si="2"/>
        <v>0.95681669332257613</v>
      </c>
      <c r="L56" s="9">
        <f t="shared" si="3"/>
        <v>68.931945037038361</v>
      </c>
      <c r="M56" s="8">
        <f t="shared" si="4"/>
        <v>0.52676315089186765</v>
      </c>
      <c r="N56" s="8">
        <f t="shared" si="5"/>
        <v>0.21436186815404878</v>
      </c>
      <c r="O56" s="8">
        <f t="shared" si="6"/>
        <v>1.7062396549655996</v>
      </c>
      <c r="P56" s="10">
        <f t="shared" si="7"/>
        <v>0.30872752802271963</v>
      </c>
      <c r="Q56" s="10" t="str">
        <f t="shared" si="8"/>
        <v>2021ARM</v>
      </c>
      <c r="R56" s="14">
        <f t="shared" si="9"/>
        <v>52.179315947426836</v>
      </c>
      <c r="S56" s="45">
        <f t="shared" si="10"/>
        <v>2</v>
      </c>
      <c r="T56" s="7">
        <f t="shared" si="11"/>
        <v>3.1722169322291363</v>
      </c>
      <c r="U56" s="35">
        <f>IF(ISBLANK(VLOOKUP(B56,'WB GDP'!$A$2:$AK$267,F56-1985)),"NA",VLOOKUP(B56,'WB GDP'!$A$2:$AK$267,F56-1985))</f>
        <v>14193.116834061891</v>
      </c>
      <c r="V56" s="6"/>
    </row>
    <row r="57" spans="1:22">
      <c r="A57">
        <f t="shared" si="0"/>
        <v>50</v>
      </c>
      <c r="B57" t="s">
        <v>45</v>
      </c>
      <c r="C57" t="str">
        <f>VLOOKUP(B57,'country codes'!$A$3:$B$287,2,0)</f>
        <v>CHN</v>
      </c>
      <c r="D57">
        <v>8</v>
      </c>
      <c r="E57" s="6">
        <v>1425893.4650000001</v>
      </c>
      <c r="F57">
        <v>2021</v>
      </c>
      <c r="G57" s="6">
        <v>78.210999999999999</v>
      </c>
      <c r="H57" s="6">
        <v>5.8628644943237305</v>
      </c>
      <c r="I57" s="7">
        <v>8.3825144434776337</v>
      </c>
      <c r="J57" s="8">
        <f t="shared" si="1"/>
        <v>0.58628644943237307</v>
      </c>
      <c r="K57" s="8">
        <f t="shared" si="2"/>
        <v>1.013046284692205</v>
      </c>
      <c r="L57" s="9">
        <f t="shared" si="3"/>
        <v>79.231362972062044</v>
      </c>
      <c r="M57" s="8">
        <f t="shared" si="4"/>
        <v>0.61988157216026951</v>
      </c>
      <c r="N57" s="8">
        <f t="shared" si="5"/>
        <v>0.52390715271735211</v>
      </c>
      <c r="O57" s="8">
        <f t="shared" si="6"/>
        <v>2.0157849395289031</v>
      </c>
      <c r="P57" s="10">
        <f t="shared" si="7"/>
        <v>0.30751374316009039</v>
      </c>
      <c r="Q57" s="10" t="str">
        <f t="shared" si="8"/>
        <v>2021CHN</v>
      </c>
      <c r="R57" s="14">
        <f t="shared" si="9"/>
        <v>51.974169149391138</v>
      </c>
      <c r="S57" s="45">
        <f t="shared" si="10"/>
        <v>3</v>
      </c>
      <c r="T57" s="7">
        <f t="shared" si="11"/>
        <v>3.1722169322291363</v>
      </c>
      <c r="U57" s="35">
        <f>IF(ISBLANK(VLOOKUP(B57,'WB GDP'!$A$2:$AK$267,F57-1985)),"NA",VLOOKUP(B57,'WB GDP'!$A$2:$AK$267,F57-1985))</f>
        <v>17657.495180866568</v>
      </c>
      <c r="V57" s="6"/>
    </row>
    <row r="58" spans="1:22">
      <c r="A58">
        <f t="shared" si="0"/>
        <v>51</v>
      </c>
      <c r="B58" t="s">
        <v>148</v>
      </c>
      <c r="C58" t="str">
        <f>VLOOKUP(B58,'country codes'!$A$3:$B$287,2,0)</f>
        <v>TWN</v>
      </c>
      <c r="D58">
        <v>8</v>
      </c>
      <c r="E58" s="6">
        <v>23859.912</v>
      </c>
      <c r="F58">
        <v>2021</v>
      </c>
      <c r="G58" s="6">
        <v>81.007000000000005</v>
      </c>
      <c r="H58" s="6">
        <v>6.2467441558837891</v>
      </c>
      <c r="I58" s="7">
        <v>11.434370649909916</v>
      </c>
      <c r="J58" s="8">
        <f t="shared" si="1"/>
        <v>0.62467441558837888</v>
      </c>
      <c r="K58" s="8">
        <f t="shared" si="2"/>
        <v>1.0514342508482108</v>
      </c>
      <c r="L58" s="9">
        <f t="shared" si="3"/>
        <v>85.173534358461026</v>
      </c>
      <c r="M58" s="8">
        <f t="shared" si="4"/>
        <v>0.67360554199026657</v>
      </c>
      <c r="N58" s="8">
        <f t="shared" si="5"/>
        <v>0.71464816561936972</v>
      </c>
      <c r="O58" s="8">
        <f t="shared" si="6"/>
        <v>2.2065259524309209</v>
      </c>
      <c r="P58" s="10">
        <f t="shared" si="7"/>
        <v>0.30527877600902814</v>
      </c>
      <c r="Q58" s="10" t="str">
        <f t="shared" si="8"/>
        <v>2021TWN</v>
      </c>
      <c r="R58" s="14">
        <f t="shared" si="9"/>
        <v>51.596428110701467</v>
      </c>
      <c r="S58" s="45">
        <f t="shared" si="10"/>
        <v>3</v>
      </c>
      <c r="T58" s="7">
        <f t="shared" si="11"/>
        <v>3.1722169322291363</v>
      </c>
      <c r="U58" s="35" t="str">
        <f>IF(ISBLANK(VLOOKUP(B58,'WB GDP'!$A$2:$AK$267,F58-1985)),"NA",VLOOKUP(B58,'WB GDP'!$A$2:$AK$267,F58-1985))</f>
        <v>NA</v>
      </c>
      <c r="V58" s="6"/>
    </row>
    <row r="59" spans="1:22">
      <c r="A59">
        <f t="shared" si="0"/>
        <v>52</v>
      </c>
      <c r="B59" t="s">
        <v>31</v>
      </c>
      <c r="C59" t="str">
        <f>VLOOKUP(B59,'country codes'!$A$3:$B$287,2,0)</f>
        <v>BTN</v>
      </c>
      <c r="D59">
        <v>6</v>
      </c>
      <c r="E59" s="6">
        <v>777.48599999999999</v>
      </c>
      <c r="F59">
        <v>2021</v>
      </c>
      <c r="G59" s="6">
        <v>71.814999999999998</v>
      </c>
      <c r="H59" s="6">
        <v>5.1965994834899902</v>
      </c>
      <c r="I59" s="7">
        <v>3.2930077296738625</v>
      </c>
      <c r="J59" s="8">
        <f t="shared" si="1"/>
        <v>0.51965994834899898</v>
      </c>
      <c r="K59" s="8">
        <f t="shared" si="2"/>
        <v>0.94641978360883094</v>
      </c>
      <c r="L59" s="9">
        <f t="shared" si="3"/>
        <v>67.967136759868197</v>
      </c>
      <c r="M59" s="8">
        <f t="shared" si="4"/>
        <v>0.5180401896368183</v>
      </c>
      <c r="N59" s="8">
        <f t="shared" si="5"/>
        <v>0.2058129831046164</v>
      </c>
      <c r="O59" s="8">
        <f t="shared" si="6"/>
        <v>1.6976907699161674</v>
      </c>
      <c r="P59" s="10">
        <f t="shared" si="7"/>
        <v>0.30514402199547763</v>
      </c>
      <c r="Q59" s="10" t="str">
        <f t="shared" si="8"/>
        <v>2021BTN</v>
      </c>
      <c r="R59" s="14">
        <f t="shared" si="9"/>
        <v>51.573652777729805</v>
      </c>
      <c r="S59" s="45">
        <f t="shared" si="10"/>
        <v>2</v>
      </c>
      <c r="T59" s="7">
        <f t="shared" si="11"/>
        <v>3.1722169322291363</v>
      </c>
      <c r="U59" s="35">
        <f>IF(ISBLANK(VLOOKUP(B59,'WB GDP'!$A$2:$AK$267,F59-1985)),"NA",VLOOKUP(B59,'WB GDP'!$A$2:$AK$267,F59-1985))</f>
        <v>10907.856709608446</v>
      </c>
      <c r="V59" s="6"/>
    </row>
    <row r="60" spans="1:22">
      <c r="A60">
        <f t="shared" si="0"/>
        <v>53</v>
      </c>
      <c r="B60" t="s">
        <v>120</v>
      </c>
      <c r="C60" t="str">
        <f>VLOOKUP(B60,'country codes'!$A$3:$B$287,2,0)</f>
        <v>MKD</v>
      </c>
      <c r="D60">
        <v>7</v>
      </c>
      <c r="E60" s="6">
        <v>2103.33</v>
      </c>
      <c r="F60">
        <v>2021</v>
      </c>
      <c r="G60" s="6">
        <v>73.840999999999994</v>
      </c>
      <c r="H60" s="6">
        <v>5.5347499847412109</v>
      </c>
      <c r="I60" s="7">
        <v>5.4883867345199571</v>
      </c>
      <c r="J60" s="8">
        <f t="shared" si="1"/>
        <v>0.55347499847412107</v>
      </c>
      <c r="K60" s="8">
        <f t="shared" si="2"/>
        <v>0.98023483373395304</v>
      </c>
      <c r="L60" s="9">
        <f t="shared" si="3"/>
        <v>72.381520357748826</v>
      </c>
      <c r="M60" s="8">
        <f t="shared" si="4"/>
        <v>0.55795122481385873</v>
      </c>
      <c r="N60" s="8">
        <f t="shared" si="5"/>
        <v>0.34302417090749732</v>
      </c>
      <c r="O60" s="8">
        <f t="shared" si="6"/>
        <v>1.8349019577190482</v>
      </c>
      <c r="P60" s="10">
        <f t="shared" si="7"/>
        <v>0.30407685951103536</v>
      </c>
      <c r="Q60" s="10" t="str">
        <f t="shared" si="8"/>
        <v>2021MKD</v>
      </c>
      <c r="R60" s="14">
        <f t="shared" si="9"/>
        <v>51.393287234042823</v>
      </c>
      <c r="S60" s="45">
        <f t="shared" si="10"/>
        <v>2</v>
      </c>
      <c r="T60" s="7">
        <f t="shared" si="11"/>
        <v>3.1722169322291363</v>
      </c>
      <c r="U60" s="35">
        <f>IF(ISBLANK(VLOOKUP(B60,'WB GDP'!$A$2:$AK$267,F60-1985)),"NA",VLOOKUP(B60,'WB GDP'!$A$2:$AK$267,F60-1985))</f>
        <v>16708.537207420057</v>
      </c>
      <c r="V60" s="6"/>
    </row>
    <row r="61" spans="1:22">
      <c r="A61">
        <f t="shared" si="0"/>
        <v>54</v>
      </c>
      <c r="B61" t="s">
        <v>97</v>
      </c>
      <c r="C61" t="str">
        <f>VLOOKUP(B61,'country codes'!$A$3:$B$287,2,0)</f>
        <v>LTU</v>
      </c>
      <c r="D61">
        <v>7</v>
      </c>
      <c r="E61" s="6">
        <v>2786.6509999999998</v>
      </c>
      <c r="F61">
        <v>2021</v>
      </c>
      <c r="G61" s="6">
        <v>73.72</v>
      </c>
      <c r="H61" s="6">
        <v>6.8645725250244141</v>
      </c>
      <c r="I61" s="7">
        <v>10.268497420906973</v>
      </c>
      <c r="J61" s="8">
        <f t="shared" si="1"/>
        <v>0.68645725250244138</v>
      </c>
      <c r="K61" s="8">
        <f t="shared" si="2"/>
        <v>1.1132170877622733</v>
      </c>
      <c r="L61" s="9">
        <f t="shared" si="3"/>
        <v>82.066363709834789</v>
      </c>
      <c r="M61" s="8">
        <f t="shared" si="4"/>
        <v>0.64551319471035928</v>
      </c>
      <c r="N61" s="8">
        <f t="shared" si="5"/>
        <v>0.64178108880668583</v>
      </c>
      <c r="O61" s="8">
        <f t="shared" si="6"/>
        <v>2.1336588756182366</v>
      </c>
      <c r="P61" s="10">
        <f t="shared" si="7"/>
        <v>0.30253814332120882</v>
      </c>
      <c r="Q61" s="10" t="str">
        <f t="shared" si="8"/>
        <v>2021LTU</v>
      </c>
      <c r="R61" s="14">
        <f t="shared" si="9"/>
        <v>51.133222448966478</v>
      </c>
      <c r="S61" s="45">
        <f t="shared" si="10"/>
        <v>3</v>
      </c>
      <c r="T61" s="7">
        <f t="shared" si="11"/>
        <v>3.1722169322291363</v>
      </c>
      <c r="U61" s="35">
        <f>IF(ISBLANK(VLOOKUP(B61,'WB GDP'!$A$2:$AK$267,F61-1985)),"NA",VLOOKUP(B61,'WB GDP'!$A$2:$AK$267,F61-1985))</f>
        <v>39305.422626410844</v>
      </c>
      <c r="V61" s="6"/>
    </row>
    <row r="62" spans="1:22">
      <c r="A62">
        <f t="shared" si="0"/>
        <v>55</v>
      </c>
      <c r="B62" t="s">
        <v>76</v>
      </c>
      <c r="C62" t="str">
        <f>VLOOKUP(B62,'country codes'!$A$3:$B$287,2,0)</f>
        <v>ISL</v>
      </c>
      <c r="D62">
        <v>3</v>
      </c>
      <c r="E62" s="6">
        <v>370.33499999999998</v>
      </c>
      <c r="F62">
        <v>2021</v>
      </c>
      <c r="G62" s="6">
        <v>82.677999999999997</v>
      </c>
      <c r="H62" s="6">
        <v>7.5646247863769531</v>
      </c>
      <c r="I62" s="7">
        <v>17.815244424499564</v>
      </c>
      <c r="J62" s="8">
        <f t="shared" si="1"/>
        <v>0.75646247863769533</v>
      </c>
      <c r="K62" s="8">
        <f t="shared" si="2"/>
        <v>1.1832223138975273</v>
      </c>
      <c r="L62" s="9">
        <f t="shared" si="3"/>
        <v>97.826454468419755</v>
      </c>
      <c r="M62" s="8">
        <f t="shared" si="4"/>
        <v>0.78800229261322896</v>
      </c>
      <c r="N62" s="8">
        <f t="shared" si="5"/>
        <v>1.1134527765312228</v>
      </c>
      <c r="O62" s="8">
        <f t="shared" si="6"/>
        <v>2.6053305633427737</v>
      </c>
      <c r="P62" s="10">
        <f t="shared" si="7"/>
        <v>0.30245770103052921</v>
      </c>
      <c r="Q62" s="10" t="str">
        <f t="shared" si="8"/>
        <v>2021ISL</v>
      </c>
      <c r="R62" s="14">
        <f t="shared" si="9"/>
        <v>51.11962656482946</v>
      </c>
      <c r="S62" s="45">
        <f t="shared" si="10"/>
        <v>3</v>
      </c>
      <c r="T62" s="7">
        <f t="shared" si="11"/>
        <v>3.1722169322291363</v>
      </c>
      <c r="U62" s="35">
        <f>IF(ISBLANK(VLOOKUP(B62,'WB GDP'!$A$2:$AK$267,F62-1985)),"NA",VLOOKUP(B62,'WB GDP'!$A$2:$AK$267,F62-1985))</f>
        <v>53003.170407686484</v>
      </c>
      <c r="V62" s="6"/>
    </row>
    <row r="63" spans="1:22">
      <c r="A63">
        <f t="shared" si="0"/>
        <v>56</v>
      </c>
      <c r="B63" t="s">
        <v>139</v>
      </c>
      <c r="C63" t="str">
        <f>VLOOKUP(B63,'country codes'!$A$3:$B$287,2,0)</f>
        <v>SVK</v>
      </c>
      <c r="D63">
        <v>7</v>
      </c>
      <c r="E63" s="6">
        <v>5447.6220000000003</v>
      </c>
      <c r="F63">
        <v>2021</v>
      </c>
      <c r="G63" s="6">
        <v>74.91</v>
      </c>
      <c r="H63" s="6">
        <v>6.4185037612915039</v>
      </c>
      <c r="I63" s="7">
        <v>9.3418834513797702</v>
      </c>
      <c r="J63" s="8">
        <f t="shared" si="1"/>
        <v>0.64185037612915041</v>
      </c>
      <c r="K63" s="8">
        <f t="shared" si="2"/>
        <v>1.0686102113889824</v>
      </c>
      <c r="L63" s="9">
        <f t="shared" si="3"/>
        <v>80.049590935148672</v>
      </c>
      <c r="M63" s="8">
        <f t="shared" si="4"/>
        <v>0.62727928110275177</v>
      </c>
      <c r="N63" s="8">
        <f t="shared" si="5"/>
        <v>0.58386771571123564</v>
      </c>
      <c r="O63" s="8">
        <f t="shared" si="6"/>
        <v>2.0757455025227864</v>
      </c>
      <c r="P63" s="10">
        <f t="shared" si="7"/>
        <v>0.30219469599735571</v>
      </c>
      <c r="Q63" s="10" t="str">
        <f t="shared" si="8"/>
        <v>2021SVK</v>
      </c>
      <c r="R63" s="14">
        <f t="shared" si="9"/>
        <v>51.075174996776504</v>
      </c>
      <c r="S63" s="45">
        <f t="shared" si="10"/>
        <v>3</v>
      </c>
      <c r="T63" s="7">
        <f t="shared" si="11"/>
        <v>3.1722169322291363</v>
      </c>
      <c r="U63" s="35">
        <f>IF(ISBLANK(VLOOKUP(B63,'WB GDP'!$A$2:$AK$267,F63-1985)),"NA",VLOOKUP(B63,'WB GDP'!$A$2:$AK$267,F63-1985))</f>
        <v>32534.953806575952</v>
      </c>
      <c r="V63" s="6"/>
    </row>
    <row r="64" spans="1:22">
      <c r="A64">
        <f t="shared" si="0"/>
        <v>57</v>
      </c>
      <c r="B64" t="s">
        <v>90</v>
      </c>
      <c r="C64" t="str">
        <f>VLOOKUP(B64,'country codes'!$A$3:$B$287,2,0)</f>
        <v>KGZ</v>
      </c>
      <c r="D64">
        <v>7</v>
      </c>
      <c r="E64" s="6">
        <v>6527.7430000000004</v>
      </c>
      <c r="F64">
        <v>2021</v>
      </c>
      <c r="G64" s="6">
        <v>69.977000000000004</v>
      </c>
      <c r="H64" s="6">
        <v>5.5636997222900391</v>
      </c>
      <c r="I64" s="7">
        <v>4.0901385185861541</v>
      </c>
      <c r="J64" s="8">
        <f t="shared" si="1"/>
        <v>0.55636997222900386</v>
      </c>
      <c r="K64" s="8">
        <f t="shared" si="2"/>
        <v>0.98312980748883583</v>
      </c>
      <c r="L64" s="9">
        <f t="shared" si="3"/>
        <v>68.796474538646265</v>
      </c>
      <c r="M64" s="8">
        <f t="shared" si="4"/>
        <v>0.52553834391556098</v>
      </c>
      <c r="N64" s="8">
        <f t="shared" si="5"/>
        <v>0.25563365741163463</v>
      </c>
      <c r="O64" s="8">
        <f t="shared" si="6"/>
        <v>1.7475114442231856</v>
      </c>
      <c r="P64" s="10">
        <f t="shared" si="7"/>
        <v>0.30073528024829416</v>
      </c>
      <c r="Q64" s="10" t="str">
        <f t="shared" si="8"/>
        <v>2021KGZ</v>
      </c>
      <c r="R64" s="14">
        <f t="shared" si="9"/>
        <v>50.828513107062115</v>
      </c>
      <c r="S64" s="45">
        <f t="shared" si="10"/>
        <v>2</v>
      </c>
      <c r="T64" s="7">
        <f t="shared" si="11"/>
        <v>3.1722169322291363</v>
      </c>
      <c r="U64" s="35">
        <f>IF(ISBLANK(VLOOKUP(B64,'WB GDP'!$A$2:$AK$267,F64-1985)),"NA",VLOOKUP(B64,'WB GDP'!$A$2:$AK$267,F64-1985))</f>
        <v>4933.7856501557326</v>
      </c>
      <c r="V64" s="6"/>
    </row>
    <row r="65" spans="1:22">
      <c r="A65">
        <f t="shared" si="0"/>
        <v>58</v>
      </c>
      <c r="B65" t="s">
        <v>128</v>
      </c>
      <c r="C65" t="str">
        <f>VLOOKUP(B65,'country codes'!$A$3:$B$287,2,0)</f>
        <v>POL</v>
      </c>
      <c r="D65">
        <v>7</v>
      </c>
      <c r="E65" s="6">
        <v>38307.726000000002</v>
      </c>
      <c r="F65">
        <v>2021</v>
      </c>
      <c r="G65" s="6">
        <v>76.456999999999994</v>
      </c>
      <c r="H65" s="6">
        <v>5.9780688285827637</v>
      </c>
      <c r="I65" s="7">
        <v>8.888045053573606</v>
      </c>
      <c r="J65" s="8">
        <f t="shared" si="1"/>
        <v>0.59780688285827632</v>
      </c>
      <c r="K65" s="8">
        <f t="shared" si="2"/>
        <v>1.0245667181181082</v>
      </c>
      <c r="L65" s="9">
        <f t="shared" si="3"/>
        <v>78.335297567156189</v>
      </c>
      <c r="M65" s="8">
        <f t="shared" si="4"/>
        <v>0.61178012444890684</v>
      </c>
      <c r="N65" s="8">
        <f t="shared" si="5"/>
        <v>0.55550281584835037</v>
      </c>
      <c r="O65" s="8">
        <f t="shared" si="6"/>
        <v>2.0473806026599011</v>
      </c>
      <c r="P65" s="10">
        <f t="shared" si="7"/>
        <v>0.29881113636326279</v>
      </c>
      <c r="Q65" s="10" t="str">
        <f t="shared" si="8"/>
        <v>2021POL</v>
      </c>
      <c r="R65" s="14">
        <f t="shared" si="9"/>
        <v>50.50330559366548</v>
      </c>
      <c r="S65" s="45">
        <f t="shared" si="10"/>
        <v>3</v>
      </c>
      <c r="T65" s="7">
        <f t="shared" si="11"/>
        <v>3.1722169322291363</v>
      </c>
      <c r="U65" s="35">
        <f>IF(ISBLANK(VLOOKUP(B65,'WB GDP'!$A$2:$AK$267,F65-1985)),"NA",VLOOKUP(B65,'WB GDP'!$A$2:$AK$267,F65-1985))</f>
        <v>34915.539055653397</v>
      </c>
      <c r="V65" s="6"/>
    </row>
    <row r="66" spans="1:22">
      <c r="A66">
        <f t="shared" si="0"/>
        <v>59</v>
      </c>
      <c r="B66" t="s">
        <v>26</v>
      </c>
      <c r="C66" t="str">
        <f>VLOOKUP(B66,'country codes'!$A$3:$B$287,2,0)</f>
        <v>BHR</v>
      </c>
      <c r="D66">
        <v>4</v>
      </c>
      <c r="E66" s="6">
        <v>1463.2650000000001</v>
      </c>
      <c r="F66">
        <v>2021</v>
      </c>
      <c r="G66" s="6">
        <v>78.760000000000005</v>
      </c>
      <c r="H66" s="6">
        <v>6.5</v>
      </c>
      <c r="I66" s="7">
        <v>12.142103588533454</v>
      </c>
      <c r="J66" s="8">
        <f t="shared" si="1"/>
        <v>0.65</v>
      </c>
      <c r="K66" s="8">
        <f t="shared" si="2"/>
        <v>1.076759835259832</v>
      </c>
      <c r="L66" s="9">
        <f t="shared" si="3"/>
        <v>84.805604625064376</v>
      </c>
      <c r="M66" s="8">
        <f t="shared" si="4"/>
        <v>0.67027903983958748</v>
      </c>
      <c r="N66" s="8">
        <f t="shared" si="5"/>
        <v>0.75888147428334085</v>
      </c>
      <c r="O66" s="8">
        <f t="shared" si="6"/>
        <v>2.2507592610948919</v>
      </c>
      <c r="P66" s="10">
        <f t="shared" si="7"/>
        <v>0.29780130262066645</v>
      </c>
      <c r="Q66" s="10" t="str">
        <f t="shared" si="8"/>
        <v>2021BHR</v>
      </c>
      <c r="R66" s="14">
        <f t="shared" si="9"/>
        <v>50.332629417664002</v>
      </c>
      <c r="S66" s="45">
        <f t="shared" si="10"/>
        <v>3</v>
      </c>
      <c r="T66" s="7">
        <f t="shared" si="11"/>
        <v>3.1722169322291363</v>
      </c>
      <c r="U66" s="35">
        <f>IF(ISBLANK(VLOOKUP(B66,'WB GDP'!$A$2:$AK$267,F66-1985)),"NA",VLOOKUP(B66,'WB GDP'!$A$2:$AK$267,F66-1985))</f>
        <v>49754.047737042878</v>
      </c>
      <c r="V66" s="6"/>
    </row>
    <row r="67" spans="1:22">
      <c r="A67">
        <f t="shared" ref="A67:A130" si="12">IF(ISNUMBER(R67),COUNTIFS($F$3:$F$2434,F67,$R$3:$R$2434,"&gt;"&amp;R67)+1,"")</f>
        <v>60</v>
      </c>
      <c r="B67" t="s">
        <v>23</v>
      </c>
      <c r="C67" t="str">
        <f>VLOOKUP(B67,'country codes'!$A$3:$B$287,2,0)</f>
        <v>AUS</v>
      </c>
      <c r="D67">
        <v>2</v>
      </c>
      <c r="E67" s="6">
        <v>25921.089</v>
      </c>
      <c r="F67">
        <v>2021</v>
      </c>
      <c r="G67" s="6">
        <v>84.525999999999996</v>
      </c>
      <c r="H67" s="6">
        <v>7.1115989685058594</v>
      </c>
      <c r="I67" s="7">
        <v>17.703905271125773</v>
      </c>
      <c r="J67" s="8">
        <f t="shared" ref="J67:J130" si="13">IFERROR(H67/10,"")</f>
        <v>0.71115989685058589</v>
      </c>
      <c r="K67" s="8">
        <f t="shared" ref="K67:K130" si="14">IFERROR(J67+$K$2464,"")</f>
        <v>1.1379197321104177</v>
      </c>
      <c r="L67" s="9">
        <f t="shared" ref="L67:L130" si="15">IFERROR(K67*G67,"")</f>
        <v>96.183803276365168</v>
      </c>
      <c r="M67" s="8">
        <f t="shared" ref="M67:M130" si="16">IFERROR((L67-L$2439)/($L$2438-$L$2439),"")</f>
        <v>0.77315086249710274</v>
      </c>
      <c r="N67" s="8">
        <f t="shared" ref="N67:N130" si="17">IFERROR(I67/16,"")</f>
        <v>1.1064940794453608</v>
      </c>
      <c r="O67" s="8">
        <f t="shared" ref="O67:O130" si="18">IFERROR(N67+$O$2464,"")</f>
        <v>2.5983718662569117</v>
      </c>
      <c r="P67" s="10">
        <f t="shared" ref="P67:P130" si="19">IFERROR(M67/O67,"")</f>
        <v>0.29755204500842536</v>
      </c>
      <c r="Q67" s="10" t="str">
        <f t="shared" ref="Q67:Q130" si="20">F67&amp;C67</f>
        <v>2021AUS</v>
      </c>
      <c r="R67" s="14">
        <f t="shared" ref="R67:R130" si="21">IFERROR(P67*100/VLOOKUP(F67,$B$2440:$P$2455,15,0),"")</f>
        <v>50.29050135806164</v>
      </c>
      <c r="S67" s="45">
        <f t="shared" ref="S67:S130" si="22">IF(I67&lt;T67,1,IF(I67&lt;T67*2,2,3))</f>
        <v>3</v>
      </c>
      <c r="T67" s="7">
        <f t="shared" ref="T67:T130" si="23">VLOOKUP(F67,$F$2440:$I$2455,4,0)</f>
        <v>3.1722169322291363</v>
      </c>
      <c r="U67" s="35">
        <f>IF(ISBLANK(VLOOKUP(B67,'WB GDP'!$A$2:$AK$267,F67-1985)),"NA",VLOOKUP(B67,'WB GDP'!$A$2:$AK$267,F67-1985))</f>
        <v>49774.340701916655</v>
      </c>
      <c r="V67" s="6"/>
    </row>
    <row r="68" spans="1:22">
      <c r="A68">
        <f t="shared" si="12"/>
        <v>61</v>
      </c>
      <c r="B68" t="s">
        <v>162</v>
      </c>
      <c r="C68" t="str">
        <f>VLOOKUP(B68,'country codes'!$A$3:$B$287,2,0)</f>
        <v>URY</v>
      </c>
      <c r="D68">
        <v>1</v>
      </c>
      <c r="E68" s="6">
        <v>3426.26</v>
      </c>
      <c r="F68">
        <v>2021</v>
      </c>
      <c r="G68" s="6">
        <v>75.436000000000007</v>
      </c>
      <c r="H68" s="6">
        <v>6.5017004013061523</v>
      </c>
      <c r="I68" s="7">
        <v>10.507937962001778</v>
      </c>
      <c r="J68" s="8">
        <f t="shared" si="13"/>
        <v>0.65017004013061519</v>
      </c>
      <c r="K68" s="8">
        <f t="shared" si="14"/>
        <v>1.076929875390447</v>
      </c>
      <c r="L68" s="9">
        <f t="shared" si="15"/>
        <v>81.239282079953767</v>
      </c>
      <c r="M68" s="8">
        <f t="shared" si="16"/>
        <v>0.63803543857690648</v>
      </c>
      <c r="N68" s="8">
        <f t="shared" si="17"/>
        <v>0.65674612262511112</v>
      </c>
      <c r="O68" s="8">
        <f t="shared" si="18"/>
        <v>2.1486239094366621</v>
      </c>
      <c r="P68" s="10">
        <f t="shared" si="19"/>
        <v>0.2969507300810918</v>
      </c>
      <c r="Q68" s="10" t="str">
        <f t="shared" si="20"/>
        <v>2021URY</v>
      </c>
      <c r="R68" s="14">
        <f t="shared" si="21"/>
        <v>50.188870636051867</v>
      </c>
      <c r="S68" s="45">
        <f t="shared" si="22"/>
        <v>3</v>
      </c>
      <c r="T68" s="7">
        <f t="shared" si="23"/>
        <v>3.1722169322291363</v>
      </c>
      <c r="U68" s="35">
        <f>IF(ISBLANK(VLOOKUP(B68,'WB GDP'!$A$2:$AK$267,F68-1985)),"NA",VLOOKUP(B68,'WB GDP'!$A$2:$AK$267,F68-1985))</f>
        <v>23257.256408814894</v>
      </c>
      <c r="V68" s="6"/>
    </row>
    <row r="69" spans="1:22">
      <c r="A69">
        <f t="shared" si="12"/>
        <v>62</v>
      </c>
      <c r="B69" t="s">
        <v>105</v>
      </c>
      <c r="C69" t="str">
        <f>VLOOKUP(B69,'country codes'!$A$3:$B$287,2,0)</f>
        <v>MUS</v>
      </c>
      <c r="D69">
        <v>5</v>
      </c>
      <c r="E69" s="6">
        <v>1298.915</v>
      </c>
      <c r="F69">
        <v>2021</v>
      </c>
      <c r="G69" s="6">
        <v>73.555000000000007</v>
      </c>
      <c r="H69" s="6">
        <v>5.949120044708252</v>
      </c>
      <c r="I69" s="7">
        <v>7.6541461408996616</v>
      </c>
      <c r="J69" s="8">
        <f t="shared" si="13"/>
        <v>0.59491200447082515</v>
      </c>
      <c r="K69" s="8">
        <f t="shared" si="14"/>
        <v>1.021671839730657</v>
      </c>
      <c r="L69" s="9">
        <f t="shared" si="15"/>
        <v>75.149072171388482</v>
      </c>
      <c r="M69" s="8">
        <f t="shared" si="16"/>
        <v>0.58297303257915689</v>
      </c>
      <c r="N69" s="8">
        <f t="shared" si="17"/>
        <v>0.47838413380622885</v>
      </c>
      <c r="O69" s="8">
        <f t="shared" si="18"/>
        <v>1.9702619206177798</v>
      </c>
      <c r="P69" s="10">
        <f t="shared" si="19"/>
        <v>0.29588605782746108</v>
      </c>
      <c r="Q69" s="10" t="str">
        <f t="shared" si="20"/>
        <v>2021MUS</v>
      </c>
      <c r="R69" s="14">
        <f t="shared" si="21"/>
        <v>50.008925976570232</v>
      </c>
      <c r="S69" s="45">
        <f t="shared" si="22"/>
        <v>3</v>
      </c>
      <c r="T69" s="7">
        <f t="shared" si="23"/>
        <v>3.1722169322291363</v>
      </c>
      <c r="U69" s="35">
        <f>IF(ISBLANK(VLOOKUP(B69,'WB GDP'!$A$2:$AK$267,F69-1985)),"NA",VLOOKUP(B69,'WB GDP'!$A$2:$AK$267,F69-1985))</f>
        <v>20901.875085471016</v>
      </c>
      <c r="V69" s="6"/>
    </row>
    <row r="70" spans="1:22">
      <c r="A70">
        <f t="shared" si="12"/>
        <v>63</v>
      </c>
      <c r="B70" t="s">
        <v>144</v>
      </c>
      <c r="C70" t="str">
        <f>VLOOKUP(B70,'country codes'!$A$3:$B$287,2,0)</f>
        <v>LKA</v>
      </c>
      <c r="D70">
        <v>6</v>
      </c>
      <c r="E70" s="6">
        <v>21773.440999999999</v>
      </c>
      <c r="F70">
        <v>2021</v>
      </c>
      <c r="G70" s="6">
        <v>76.399000000000001</v>
      </c>
      <c r="H70" s="6">
        <v>4.1034469604492188</v>
      </c>
      <c r="I70" s="7">
        <v>2.1815181880366783</v>
      </c>
      <c r="J70" s="8">
        <f t="shared" si="13"/>
        <v>0.41034469604492185</v>
      </c>
      <c r="K70" s="8">
        <f t="shared" si="14"/>
        <v>0.83710453130475382</v>
      </c>
      <c r="L70" s="9">
        <f t="shared" si="15"/>
        <v>63.953949087151891</v>
      </c>
      <c r="M70" s="8">
        <f t="shared" si="16"/>
        <v>0.48175642071951252</v>
      </c>
      <c r="N70" s="8">
        <f t="shared" si="17"/>
        <v>0.13634488675229239</v>
      </c>
      <c r="O70" s="8">
        <f t="shared" si="18"/>
        <v>1.6282226735638434</v>
      </c>
      <c r="P70" s="10">
        <f t="shared" si="19"/>
        <v>0.29587870783364484</v>
      </c>
      <c r="Q70" s="10" t="str">
        <f t="shared" si="20"/>
        <v>2021LKA</v>
      </c>
      <c r="R70" s="14">
        <f t="shared" si="21"/>
        <v>50.007683723726743</v>
      </c>
      <c r="S70" s="45">
        <f t="shared" si="22"/>
        <v>1</v>
      </c>
      <c r="T70" s="7">
        <f t="shared" si="23"/>
        <v>3.1722169322291363</v>
      </c>
      <c r="U70" s="35">
        <f>IF(ISBLANK(VLOOKUP(B70,'WB GDP'!$A$2:$AK$267,F70-1985)),"NA",VLOOKUP(B70,'WB GDP'!$A$2:$AK$267,F70-1985))</f>
        <v>13250.629848134558</v>
      </c>
      <c r="V70" s="6"/>
    </row>
    <row r="71" spans="1:22">
      <c r="A71">
        <f t="shared" si="12"/>
        <v>64</v>
      </c>
      <c r="B71" t="s">
        <v>103</v>
      </c>
      <c r="C71" t="str">
        <f>VLOOKUP(B71,'country codes'!$A$3:$B$287,2,0)</f>
        <v>MLT</v>
      </c>
      <c r="D71">
        <v>3</v>
      </c>
      <c r="E71" s="6">
        <v>526.74800000000005</v>
      </c>
      <c r="F71">
        <v>2021</v>
      </c>
      <c r="G71" s="6">
        <v>83.777000000000001</v>
      </c>
      <c r="H71" s="6">
        <v>6.4437150955200195</v>
      </c>
      <c r="I71" s="7">
        <v>14.821407946432116</v>
      </c>
      <c r="J71" s="8">
        <f t="shared" si="13"/>
        <v>0.64437150955200195</v>
      </c>
      <c r="K71" s="8">
        <f t="shared" si="14"/>
        <v>1.071131344811834</v>
      </c>
      <c r="L71" s="9">
        <f t="shared" si="15"/>
        <v>89.736170674301022</v>
      </c>
      <c r="M71" s="8">
        <f t="shared" si="16"/>
        <v>0.71485694990800164</v>
      </c>
      <c r="N71" s="8">
        <f t="shared" si="17"/>
        <v>0.92633799665200722</v>
      </c>
      <c r="O71" s="8">
        <f t="shared" si="18"/>
        <v>2.418215783463558</v>
      </c>
      <c r="P71" s="10">
        <f t="shared" si="19"/>
        <v>0.29561338355178857</v>
      </c>
      <c r="Q71" s="10" t="str">
        <f t="shared" si="20"/>
        <v>2021MLT</v>
      </c>
      <c r="R71" s="14">
        <f t="shared" si="21"/>
        <v>49.962840169864961</v>
      </c>
      <c r="S71" s="45">
        <f t="shared" si="22"/>
        <v>3</v>
      </c>
      <c r="T71" s="7">
        <f t="shared" si="23"/>
        <v>3.1722169322291363</v>
      </c>
      <c r="U71" s="35">
        <f>IF(ISBLANK(VLOOKUP(B71,'WB GDP'!$A$2:$AK$267,F71-1985)),"NA",VLOOKUP(B71,'WB GDP'!$A$2:$AK$267,F71-1985))</f>
        <v>45571.585258251391</v>
      </c>
      <c r="V71" s="6"/>
    </row>
    <row r="72" spans="1:22">
      <c r="A72">
        <f t="shared" si="12"/>
        <v>65</v>
      </c>
      <c r="B72" t="s">
        <v>33</v>
      </c>
      <c r="C72" t="str">
        <f>VLOOKUP(B72,'country codes'!$A$3:$B$287,2,0)</f>
        <v>BIH</v>
      </c>
      <c r="D72">
        <v>7</v>
      </c>
      <c r="E72" s="6">
        <v>3270.9430000000002</v>
      </c>
      <c r="F72">
        <v>2021</v>
      </c>
      <c r="G72" s="6">
        <v>75.3</v>
      </c>
      <c r="H72" s="6">
        <v>5.7488231658935547</v>
      </c>
      <c r="I72" s="7">
        <v>7.8508640957965792</v>
      </c>
      <c r="J72" s="8">
        <f t="shared" si="13"/>
        <v>0.57488231658935551</v>
      </c>
      <c r="K72" s="8">
        <f t="shared" si="14"/>
        <v>1.0016421518491874</v>
      </c>
      <c r="L72" s="9">
        <f t="shared" si="15"/>
        <v>75.42365403424381</v>
      </c>
      <c r="M72" s="8">
        <f t="shared" si="16"/>
        <v>0.58545556409106669</v>
      </c>
      <c r="N72" s="8">
        <f t="shared" si="17"/>
        <v>0.4906790059872862</v>
      </c>
      <c r="O72" s="8">
        <f t="shared" si="18"/>
        <v>1.982556792798837</v>
      </c>
      <c r="P72" s="10">
        <f t="shared" si="19"/>
        <v>0.29530330037333302</v>
      </c>
      <c r="Q72" s="10" t="str">
        <f t="shared" si="20"/>
        <v>2021BIH</v>
      </c>
      <c r="R72" s="14">
        <f t="shared" si="21"/>
        <v>49.910431729832936</v>
      </c>
      <c r="S72" s="45">
        <f t="shared" si="22"/>
        <v>3</v>
      </c>
      <c r="T72" s="7">
        <f t="shared" si="23"/>
        <v>3.1722169322291363</v>
      </c>
      <c r="U72" s="35">
        <f>IF(ISBLANK(VLOOKUP(B72,'WB GDP'!$A$2:$AK$267,F72-1985)),"NA",VLOOKUP(B72,'WB GDP'!$A$2:$AK$267,F72-1985))</f>
        <v>15893.060102042558</v>
      </c>
      <c r="V72" s="6"/>
    </row>
    <row r="73" spans="1:22">
      <c r="A73">
        <f t="shared" si="12"/>
        <v>66</v>
      </c>
      <c r="B73" t="s">
        <v>29</v>
      </c>
      <c r="C73" t="str">
        <f>VLOOKUP(B73,'country codes'!$A$3:$B$287,2,0)</f>
        <v>BEL</v>
      </c>
      <c r="D73">
        <v>3</v>
      </c>
      <c r="E73" s="6">
        <v>11611.419</v>
      </c>
      <c r="F73">
        <v>2021</v>
      </c>
      <c r="G73" s="6">
        <v>81.879000000000005</v>
      </c>
      <c r="H73" s="6">
        <v>6.8817563056945801</v>
      </c>
      <c r="I73" s="7">
        <v>15.843312094787617</v>
      </c>
      <c r="J73" s="8">
        <f t="shared" si="13"/>
        <v>0.68817563056945796</v>
      </c>
      <c r="K73" s="8">
        <f t="shared" si="14"/>
        <v>1.1149354658292898</v>
      </c>
      <c r="L73" s="9">
        <f t="shared" si="15"/>
        <v>91.289801006636424</v>
      </c>
      <c r="M73" s="8">
        <f t="shared" si="16"/>
        <v>0.72890353047153156</v>
      </c>
      <c r="N73" s="8">
        <f t="shared" si="17"/>
        <v>0.99020700592422606</v>
      </c>
      <c r="O73" s="8">
        <f t="shared" si="18"/>
        <v>2.482084792735777</v>
      </c>
      <c r="P73" s="10">
        <f t="shared" si="19"/>
        <v>0.2936658459875286</v>
      </c>
      <c r="Q73" s="10" t="str">
        <f t="shared" si="20"/>
        <v>2021BEL</v>
      </c>
      <c r="R73" s="14">
        <f t="shared" si="21"/>
        <v>49.63367879402054</v>
      </c>
      <c r="S73" s="45">
        <f t="shared" si="22"/>
        <v>3</v>
      </c>
      <c r="T73" s="7">
        <f t="shared" si="23"/>
        <v>3.1722169322291363</v>
      </c>
      <c r="U73" s="35">
        <f>IF(ISBLANK(VLOOKUP(B73,'WB GDP'!$A$2:$AK$267,F73-1985)),"NA",VLOOKUP(B73,'WB GDP'!$A$2:$AK$267,F73-1985))</f>
        <v>51823.507529590293</v>
      </c>
      <c r="V73" s="6"/>
    </row>
    <row r="74" spans="1:22">
      <c r="A74">
        <f t="shared" si="12"/>
        <v>67</v>
      </c>
      <c r="B74" t="s">
        <v>78</v>
      </c>
      <c r="C74" t="str">
        <f>VLOOKUP(B74,'country codes'!$A$3:$B$287,2,0)</f>
        <v>IDN</v>
      </c>
      <c r="D74">
        <v>8</v>
      </c>
      <c r="E74" s="6">
        <v>273753.19099999999</v>
      </c>
      <c r="F74">
        <v>2021</v>
      </c>
      <c r="G74" s="6">
        <v>67.569999999999993</v>
      </c>
      <c r="H74" s="6">
        <v>5.4331731796264648</v>
      </c>
      <c r="I74" s="7">
        <v>3.1867393195874647</v>
      </c>
      <c r="J74" s="8">
        <f t="shared" si="13"/>
        <v>0.54331731796264648</v>
      </c>
      <c r="K74" s="8">
        <f t="shared" si="14"/>
        <v>0.97007715322247845</v>
      </c>
      <c r="L74" s="9">
        <f t="shared" si="15"/>
        <v>65.548113243242867</v>
      </c>
      <c r="M74" s="8">
        <f t="shared" si="16"/>
        <v>0.49616947302930053</v>
      </c>
      <c r="N74" s="8">
        <f t="shared" si="17"/>
        <v>0.19917120747421654</v>
      </c>
      <c r="O74" s="8">
        <f t="shared" si="18"/>
        <v>1.6910489942857674</v>
      </c>
      <c r="P74" s="10">
        <f t="shared" si="19"/>
        <v>0.29340928305797731</v>
      </c>
      <c r="Q74" s="10" t="str">
        <f t="shared" si="20"/>
        <v>2021IDN</v>
      </c>
      <c r="R74" s="14">
        <f t="shared" si="21"/>
        <v>49.590316032535704</v>
      </c>
      <c r="S74" s="45">
        <f t="shared" si="22"/>
        <v>2</v>
      </c>
      <c r="T74" s="7">
        <f t="shared" si="23"/>
        <v>3.1722169322291363</v>
      </c>
      <c r="U74" s="35">
        <f>IF(ISBLANK(VLOOKUP(B74,'WB GDP'!$A$2:$AK$267,F74-1985)),"NA",VLOOKUP(B74,'WB GDP'!$A$2:$AK$267,F74-1985))</f>
        <v>11859.436322952586</v>
      </c>
      <c r="V74" s="6"/>
    </row>
    <row r="75" spans="1:22">
      <c r="A75">
        <f t="shared" si="12"/>
        <v>68</v>
      </c>
      <c r="B75" t="s">
        <v>101</v>
      </c>
      <c r="C75" t="str">
        <f>VLOOKUP(B75,'country codes'!$A$3:$B$287,2,0)</f>
        <v>MYS</v>
      </c>
      <c r="D75">
        <v>8</v>
      </c>
      <c r="E75" s="6">
        <v>33573.874000000003</v>
      </c>
      <c r="F75">
        <v>2021</v>
      </c>
      <c r="G75" s="6">
        <v>74.884</v>
      </c>
      <c r="H75" s="6">
        <v>6.0103917121887207</v>
      </c>
      <c r="I75" s="7">
        <v>8.9690541400852162</v>
      </c>
      <c r="J75" s="8">
        <f t="shared" si="13"/>
        <v>0.60103917121887207</v>
      </c>
      <c r="K75" s="8">
        <f t="shared" si="14"/>
        <v>1.0277990064787041</v>
      </c>
      <c r="L75" s="9">
        <f t="shared" si="15"/>
        <v>76.965700801151286</v>
      </c>
      <c r="M75" s="8">
        <f t="shared" si="16"/>
        <v>0.59939741608332076</v>
      </c>
      <c r="N75" s="8">
        <f t="shared" si="17"/>
        <v>0.56056588375532601</v>
      </c>
      <c r="O75" s="8">
        <f t="shared" si="18"/>
        <v>2.0524436705668769</v>
      </c>
      <c r="P75" s="10">
        <f t="shared" si="19"/>
        <v>0.29204086069644458</v>
      </c>
      <c r="Q75" s="10" t="str">
        <f t="shared" si="20"/>
        <v>2021MYS</v>
      </c>
      <c r="R75" s="14">
        <f t="shared" si="21"/>
        <v>49.359033311460415</v>
      </c>
      <c r="S75" s="45">
        <f t="shared" si="22"/>
        <v>3</v>
      </c>
      <c r="T75" s="7">
        <f t="shared" si="23"/>
        <v>3.1722169322291363</v>
      </c>
      <c r="U75" s="35">
        <f>IF(ISBLANK(VLOOKUP(B75,'WB GDP'!$A$2:$AK$267,F75-1985)),"NA",VLOOKUP(B75,'WB GDP'!$A$2:$AK$267,F75-1985))</f>
        <v>26333.159001005617</v>
      </c>
      <c r="V75" s="6"/>
    </row>
    <row r="76" spans="1:22">
      <c r="A76">
        <f t="shared" si="12"/>
        <v>69</v>
      </c>
      <c r="B76" t="s">
        <v>92</v>
      </c>
      <c r="C76" t="str">
        <f>VLOOKUP(B76,'country codes'!$A$3:$B$287,2,0)</f>
        <v>LVA</v>
      </c>
      <c r="D76">
        <v>7</v>
      </c>
      <c r="E76" s="6">
        <v>1873.9190000000001</v>
      </c>
      <c r="F76">
        <v>2021</v>
      </c>
      <c r="G76" s="6">
        <v>73.578999999999994</v>
      </c>
      <c r="H76" s="6">
        <v>6.353090763092041</v>
      </c>
      <c r="I76" s="7">
        <v>9.5802368461093916</v>
      </c>
      <c r="J76" s="8">
        <f t="shared" si="13"/>
        <v>0.63530907630920408</v>
      </c>
      <c r="K76" s="8">
        <f t="shared" si="14"/>
        <v>1.062068911569036</v>
      </c>
      <c r="L76" s="9">
        <f t="shared" si="15"/>
        <v>78.145968444338095</v>
      </c>
      <c r="M76" s="8">
        <f t="shared" si="16"/>
        <v>0.6100683744133053</v>
      </c>
      <c r="N76" s="8">
        <f t="shared" si="17"/>
        <v>0.59876480288183698</v>
      </c>
      <c r="O76" s="8">
        <f t="shared" si="18"/>
        <v>2.0906425896933878</v>
      </c>
      <c r="P76" s="10">
        <f t="shared" si="19"/>
        <v>0.29180902437406936</v>
      </c>
      <c r="Q76" s="10" t="str">
        <f t="shared" si="20"/>
        <v>2021LVA</v>
      </c>
      <c r="R76" s="14">
        <f t="shared" si="21"/>
        <v>49.319849696086749</v>
      </c>
      <c r="S76" s="45">
        <f t="shared" si="22"/>
        <v>3</v>
      </c>
      <c r="T76" s="7">
        <f t="shared" si="23"/>
        <v>3.1722169322291363</v>
      </c>
      <c r="U76" s="35">
        <f>IF(ISBLANK(VLOOKUP(B76,'WB GDP'!$A$2:$AK$267,F76-1985)),"NA",VLOOKUP(B76,'WB GDP'!$A$2:$AK$267,F76-1985))</f>
        <v>32080.203817928119</v>
      </c>
      <c r="V76" s="6"/>
    </row>
    <row r="77" spans="1:22">
      <c r="A77">
        <f t="shared" si="12"/>
        <v>70</v>
      </c>
      <c r="B77" t="s">
        <v>135</v>
      </c>
      <c r="C77" t="str">
        <f>VLOOKUP(B77,'country codes'!$A$3:$B$287,2,0)</f>
        <v>SEN</v>
      </c>
      <c r="D77">
        <v>5</v>
      </c>
      <c r="E77" s="6">
        <v>16876.72</v>
      </c>
      <c r="F77">
        <v>2021</v>
      </c>
      <c r="G77" s="6">
        <v>67.093000000000004</v>
      </c>
      <c r="H77" s="6">
        <v>4.9028306007385254</v>
      </c>
      <c r="I77" s="7">
        <v>1.4668271524300531</v>
      </c>
      <c r="J77" s="8">
        <f t="shared" si="13"/>
        <v>0.49028306007385253</v>
      </c>
      <c r="K77" s="8">
        <f t="shared" si="14"/>
        <v>0.91704289533368444</v>
      </c>
      <c r="L77" s="9">
        <f t="shared" si="15"/>
        <v>61.527158976622893</v>
      </c>
      <c r="M77" s="8">
        <f t="shared" si="16"/>
        <v>0.45981548529307659</v>
      </c>
      <c r="N77" s="8">
        <f t="shared" si="17"/>
        <v>9.167669702687832E-2</v>
      </c>
      <c r="O77" s="8">
        <f t="shared" si="18"/>
        <v>1.5835544838384292</v>
      </c>
      <c r="P77" s="10">
        <f t="shared" si="19"/>
        <v>0.29036922315329172</v>
      </c>
      <c r="Q77" s="10" t="str">
        <f t="shared" si="20"/>
        <v>2021SEN</v>
      </c>
      <c r="R77" s="14">
        <f t="shared" si="21"/>
        <v>49.076502938894045</v>
      </c>
      <c r="S77" s="45">
        <f t="shared" si="22"/>
        <v>1</v>
      </c>
      <c r="T77" s="7">
        <f t="shared" si="23"/>
        <v>3.1722169322291363</v>
      </c>
      <c r="U77" s="35">
        <f>IF(ISBLANK(VLOOKUP(B77,'WB GDP'!$A$2:$AK$267,F77-1985)),"NA",VLOOKUP(B77,'WB GDP'!$A$2:$AK$267,F77-1985))</f>
        <v>3511.6374237336136</v>
      </c>
      <c r="V77" s="6"/>
    </row>
    <row r="78" spans="1:22">
      <c r="A78">
        <f t="shared" si="12"/>
        <v>71</v>
      </c>
      <c r="B78" t="s">
        <v>96</v>
      </c>
      <c r="C78" t="str">
        <f>VLOOKUP(B78,'country codes'!$A$3:$B$287,2,0)</f>
        <v>LBY</v>
      </c>
      <c r="D78">
        <v>4</v>
      </c>
      <c r="E78" s="6">
        <v>6735.277</v>
      </c>
      <c r="F78">
        <v>2021</v>
      </c>
      <c r="G78" s="6">
        <v>71.911000000000001</v>
      </c>
      <c r="H78" s="6">
        <v>5.5040080070495607</v>
      </c>
      <c r="I78" s="7">
        <v>5.8878246905364957</v>
      </c>
      <c r="J78" s="8">
        <f t="shared" si="13"/>
        <v>0.55040080070495612</v>
      </c>
      <c r="K78" s="8">
        <f t="shared" si="14"/>
        <v>0.97716063596478808</v>
      </c>
      <c r="L78" s="9">
        <f t="shared" si="15"/>
        <v>70.268598492863873</v>
      </c>
      <c r="M78" s="8">
        <f t="shared" si="16"/>
        <v>0.53884801436421681</v>
      </c>
      <c r="N78" s="8">
        <f t="shared" si="17"/>
        <v>0.36798904315853098</v>
      </c>
      <c r="O78" s="8">
        <f t="shared" si="18"/>
        <v>1.8598668299700818</v>
      </c>
      <c r="P78" s="10">
        <f t="shared" si="19"/>
        <v>0.28972397683595702</v>
      </c>
      <c r="Q78" s="10" t="str">
        <f t="shared" si="20"/>
        <v>2021LBY</v>
      </c>
      <c r="R78" s="14">
        <f t="shared" si="21"/>
        <v>48.967447191025514</v>
      </c>
      <c r="S78" s="45">
        <f t="shared" si="22"/>
        <v>2</v>
      </c>
      <c r="T78" s="7">
        <f t="shared" si="23"/>
        <v>3.1722169322291363</v>
      </c>
      <c r="U78" s="35">
        <f>IF(ISBLANK(VLOOKUP(B78,'WB GDP'!$A$2:$AK$267,F78-1985)),"NA",VLOOKUP(B78,'WB GDP'!$A$2:$AK$267,F78-1985))</f>
        <v>20273.881247716708</v>
      </c>
      <c r="V78" s="6"/>
    </row>
    <row r="79" spans="1:22">
      <c r="A79">
        <f t="shared" si="12"/>
        <v>72</v>
      </c>
      <c r="B79" t="s">
        <v>60</v>
      </c>
      <c r="C79" t="str">
        <f>VLOOKUP(B79,'country codes'!$A$3:$B$287,2,0)</f>
        <v>EST</v>
      </c>
      <c r="D79">
        <v>7</v>
      </c>
      <c r="E79" s="6">
        <v>1328.701</v>
      </c>
      <c r="F79">
        <v>2021</v>
      </c>
      <c r="G79" s="6">
        <v>77.144000000000005</v>
      </c>
      <c r="H79" s="6">
        <v>6.5539155006408691</v>
      </c>
      <c r="I79" s="7">
        <v>12.586184478588061</v>
      </c>
      <c r="J79" s="8">
        <f t="shared" si="13"/>
        <v>0.65539155006408689</v>
      </c>
      <c r="K79" s="8">
        <f t="shared" si="14"/>
        <v>1.0821513853239189</v>
      </c>
      <c r="L79" s="9">
        <f t="shared" si="15"/>
        <v>83.481486469428404</v>
      </c>
      <c r="M79" s="8">
        <f t="shared" si="16"/>
        <v>0.65830750970035867</v>
      </c>
      <c r="N79" s="8">
        <f t="shared" si="17"/>
        <v>0.78663652991175381</v>
      </c>
      <c r="O79" s="8">
        <f t="shared" si="18"/>
        <v>2.2785143167233048</v>
      </c>
      <c r="P79" s="10">
        <f t="shared" si="19"/>
        <v>0.28891962840376628</v>
      </c>
      <c r="Q79" s="10" t="str">
        <f t="shared" si="20"/>
        <v>2021EST</v>
      </c>
      <c r="R79" s="14">
        <f t="shared" si="21"/>
        <v>48.831500936916264</v>
      </c>
      <c r="S79" s="45">
        <f t="shared" si="22"/>
        <v>3</v>
      </c>
      <c r="T79" s="7">
        <f t="shared" si="23"/>
        <v>3.1722169322291363</v>
      </c>
      <c r="U79" s="35">
        <f>IF(ISBLANK(VLOOKUP(B79,'WB GDP'!$A$2:$AK$267,F79-1985)),"NA",VLOOKUP(B79,'WB GDP'!$A$2:$AK$267,F79-1985))</f>
        <v>38717.696150511903</v>
      </c>
      <c r="V79" s="6"/>
    </row>
    <row r="80" spans="1:22">
      <c r="A80">
        <f t="shared" si="12"/>
        <v>73</v>
      </c>
      <c r="B80" t="s">
        <v>28</v>
      </c>
      <c r="C80" t="str">
        <f>VLOOKUP(B80,'country codes'!$A$3:$B$287,2,0)</f>
        <v>BLR</v>
      </c>
      <c r="D80">
        <v>7</v>
      </c>
      <c r="E80" s="6">
        <v>9578.1669999999995</v>
      </c>
      <c r="F80">
        <v>2021</v>
      </c>
      <c r="G80" s="6">
        <v>72.438000000000002</v>
      </c>
      <c r="H80" s="6">
        <v>5.5991160529000421</v>
      </c>
      <c r="I80" s="7">
        <v>6.59149378483629</v>
      </c>
      <c r="J80" s="8">
        <f t="shared" si="13"/>
        <v>0.55991160529000417</v>
      </c>
      <c r="K80" s="8">
        <f t="shared" si="14"/>
        <v>0.98667144054983613</v>
      </c>
      <c r="L80" s="9">
        <f t="shared" si="15"/>
        <v>71.472505810549038</v>
      </c>
      <c r="M80" s="8">
        <f t="shared" si="16"/>
        <v>0.54973270216731063</v>
      </c>
      <c r="N80" s="8">
        <f t="shared" si="17"/>
        <v>0.41196836155226813</v>
      </c>
      <c r="O80" s="8">
        <f t="shared" si="18"/>
        <v>1.9038461483638192</v>
      </c>
      <c r="P80" s="10">
        <f t="shared" si="19"/>
        <v>0.28874849085875737</v>
      </c>
      <c r="Q80" s="10" t="str">
        <f t="shared" si="20"/>
        <v>2021BLR</v>
      </c>
      <c r="R80" s="14">
        <f t="shared" si="21"/>
        <v>48.802576272864833</v>
      </c>
      <c r="S80" s="45">
        <f t="shared" si="22"/>
        <v>3</v>
      </c>
      <c r="T80" s="7">
        <f t="shared" si="23"/>
        <v>3.1722169322291363</v>
      </c>
      <c r="U80" s="35">
        <f>IF(ISBLANK(VLOOKUP(B80,'WB GDP'!$A$2:$AK$267,F80-1985)),"NA",VLOOKUP(B80,'WB GDP'!$A$2:$AK$267,F80-1985))</f>
        <v>19872.692495200874</v>
      </c>
      <c r="V80" s="6"/>
    </row>
    <row r="81" spans="1:22">
      <c r="A81">
        <f t="shared" si="12"/>
        <v>74</v>
      </c>
      <c r="B81" t="s">
        <v>27</v>
      </c>
      <c r="C81" t="str">
        <f>VLOOKUP(B81,'country codes'!$A$3:$B$287,2,0)</f>
        <v>BGD</v>
      </c>
      <c r="D81">
        <v>6</v>
      </c>
      <c r="E81" s="6">
        <v>169356.25099999999</v>
      </c>
      <c r="F81">
        <v>2021</v>
      </c>
      <c r="G81" s="6">
        <v>72.381</v>
      </c>
      <c r="H81" s="6">
        <v>4.1233186721801758</v>
      </c>
      <c r="I81" s="7">
        <v>1.2162111474661781</v>
      </c>
      <c r="J81" s="8">
        <f t="shared" si="13"/>
        <v>0.41233186721801757</v>
      </c>
      <c r="K81" s="8">
        <f t="shared" si="14"/>
        <v>0.83909170247784948</v>
      </c>
      <c r="L81" s="9">
        <f t="shared" si="15"/>
        <v>60.734296517049223</v>
      </c>
      <c r="M81" s="8">
        <f t="shared" si="16"/>
        <v>0.45264710927568835</v>
      </c>
      <c r="N81" s="8">
        <f t="shared" si="17"/>
        <v>7.6013196716636131E-2</v>
      </c>
      <c r="O81" s="8">
        <f t="shared" si="18"/>
        <v>1.5678909835281871</v>
      </c>
      <c r="P81" s="10">
        <f t="shared" si="19"/>
        <v>0.28869807533244912</v>
      </c>
      <c r="Q81" s="10" t="str">
        <f t="shared" si="20"/>
        <v>2021BGD</v>
      </c>
      <c r="R81" s="14">
        <f t="shared" si="21"/>
        <v>48.794055336320099</v>
      </c>
      <c r="S81" s="45">
        <f t="shared" si="22"/>
        <v>1</v>
      </c>
      <c r="T81" s="7">
        <f t="shared" si="23"/>
        <v>3.1722169322291363</v>
      </c>
      <c r="U81" s="35">
        <f>IF(ISBLANK(VLOOKUP(B81,'WB GDP'!$A$2:$AK$267,F81-1985)),"NA",VLOOKUP(B81,'WB GDP'!$A$2:$AK$267,F81-1985))</f>
        <v>5911.0129962422698</v>
      </c>
      <c r="V81" s="6"/>
    </row>
    <row r="82" spans="1:22">
      <c r="A82">
        <f t="shared" si="12"/>
        <v>75</v>
      </c>
      <c r="B82" s="12" t="s">
        <v>142</v>
      </c>
      <c r="C82" t="str">
        <f>VLOOKUP(B82,'country codes'!$A$3:$B$287,2,0)</f>
        <v>KOR</v>
      </c>
      <c r="D82">
        <v>8</v>
      </c>
      <c r="E82" s="6">
        <v>51830.139000000003</v>
      </c>
      <c r="F82">
        <v>2021</v>
      </c>
      <c r="G82" s="6">
        <v>83.697999999999993</v>
      </c>
      <c r="H82" s="6">
        <v>6.1127452850341797</v>
      </c>
      <c r="I82" s="7">
        <v>14.391292431220974</v>
      </c>
      <c r="J82" s="8">
        <f t="shared" si="13"/>
        <v>0.61127452850341801</v>
      </c>
      <c r="K82" s="8">
        <f t="shared" si="14"/>
        <v>1.0380343637632499</v>
      </c>
      <c r="L82" s="9">
        <f t="shared" si="15"/>
        <v>86.881400178256484</v>
      </c>
      <c r="M82" s="8">
        <f t="shared" si="16"/>
        <v>0.68904658631732663</v>
      </c>
      <c r="N82" s="8">
        <f t="shared" si="17"/>
        <v>0.89945577695131085</v>
      </c>
      <c r="O82" s="8">
        <f t="shared" si="18"/>
        <v>2.3913335637628617</v>
      </c>
      <c r="P82" s="10">
        <f t="shared" si="19"/>
        <v>0.28814323386699908</v>
      </c>
      <c r="Q82" s="10" t="str">
        <f t="shared" si="20"/>
        <v>2021KOR</v>
      </c>
      <c r="R82" s="14">
        <f t="shared" si="21"/>
        <v>48.700279286248133</v>
      </c>
      <c r="S82" s="45">
        <f t="shared" si="22"/>
        <v>3</v>
      </c>
      <c r="T82" s="7">
        <f t="shared" si="23"/>
        <v>3.1722169322291363</v>
      </c>
      <c r="U82" s="35">
        <f>IF(ISBLANK(VLOOKUP(B82,'WB GDP'!$A$2:$AK$267,F82-1985)),"NA",VLOOKUP(B82,'WB GDP'!$A$2:$AK$267,F82-1985))</f>
        <v>44232.205725348656</v>
      </c>
      <c r="V82" s="6"/>
    </row>
    <row r="83" spans="1:22">
      <c r="A83">
        <f t="shared" si="12"/>
        <v>76</v>
      </c>
      <c r="B83" t="s">
        <v>154</v>
      </c>
      <c r="C83" t="str">
        <f>VLOOKUP(B83,'country codes'!$A$3:$B$287,2,0)</f>
        <v>TUN</v>
      </c>
      <c r="D83">
        <v>4</v>
      </c>
      <c r="E83" s="6">
        <v>12262.946</v>
      </c>
      <c r="F83">
        <v>2021</v>
      </c>
      <c r="G83" s="6">
        <v>73.772000000000006</v>
      </c>
      <c r="H83" s="6">
        <v>4.499485969543457</v>
      </c>
      <c r="I83" s="7">
        <v>3.3285536266589175</v>
      </c>
      <c r="J83" s="8">
        <f t="shared" si="13"/>
        <v>0.44994859695434569</v>
      </c>
      <c r="K83" s="8">
        <f t="shared" si="14"/>
        <v>0.8767084322141776</v>
      </c>
      <c r="L83" s="9">
        <f t="shared" si="15"/>
        <v>64.676534461304314</v>
      </c>
      <c r="M83" s="8">
        <f t="shared" si="16"/>
        <v>0.48828941216594185</v>
      </c>
      <c r="N83" s="8">
        <f t="shared" si="17"/>
        <v>0.20803460166618234</v>
      </c>
      <c r="O83" s="8">
        <f t="shared" si="18"/>
        <v>1.6999123884777332</v>
      </c>
      <c r="P83" s="10">
        <f t="shared" si="19"/>
        <v>0.28724386943447344</v>
      </c>
      <c r="Q83" s="10" t="str">
        <f t="shared" si="20"/>
        <v>2021TUN</v>
      </c>
      <c r="R83" s="14">
        <f t="shared" si="21"/>
        <v>48.548273985077905</v>
      </c>
      <c r="S83" s="45">
        <f t="shared" si="22"/>
        <v>2</v>
      </c>
      <c r="T83" s="7">
        <f t="shared" si="23"/>
        <v>3.1722169322291363</v>
      </c>
      <c r="U83" s="35">
        <f>IF(ISBLANK(VLOOKUP(B83,'WB GDP'!$A$2:$AK$267,F83-1985)),"NA",VLOOKUP(B83,'WB GDP'!$A$2:$AK$267,F83-1985))</f>
        <v>10395.914297791365</v>
      </c>
      <c r="V83" s="6"/>
    </row>
    <row r="84" spans="1:22">
      <c r="A84">
        <f t="shared" si="12"/>
        <v>77</v>
      </c>
      <c r="B84" t="s">
        <v>41</v>
      </c>
      <c r="C84" t="str">
        <f>VLOOKUP(B84,'country codes'!$A$3:$B$287,2,0)</f>
        <v>CAN</v>
      </c>
      <c r="D84">
        <v>2</v>
      </c>
      <c r="E84" s="6">
        <v>38155.012000000002</v>
      </c>
      <c r="F84">
        <v>2021</v>
      </c>
      <c r="G84" s="6">
        <v>82.656000000000006</v>
      </c>
      <c r="H84" s="6">
        <v>6.9394354820251465</v>
      </c>
      <c r="I84" s="7">
        <v>17.865460803998971</v>
      </c>
      <c r="J84" s="8">
        <f t="shared" si="13"/>
        <v>0.69394354820251469</v>
      </c>
      <c r="K84" s="8">
        <f t="shared" si="14"/>
        <v>1.1207033834623465</v>
      </c>
      <c r="L84" s="9">
        <f t="shared" si="15"/>
        <v>92.632858863463724</v>
      </c>
      <c r="M84" s="8">
        <f t="shared" si="16"/>
        <v>0.74104629699376356</v>
      </c>
      <c r="N84" s="8">
        <f t="shared" si="17"/>
        <v>1.1165913002499357</v>
      </c>
      <c r="O84" s="8">
        <f t="shared" si="18"/>
        <v>2.6084690870614864</v>
      </c>
      <c r="P84" s="10">
        <f t="shared" si="19"/>
        <v>0.28409242059624062</v>
      </c>
      <c r="Q84" s="10" t="str">
        <f t="shared" si="20"/>
        <v>2021CAN</v>
      </c>
      <c r="R84" s="14">
        <f t="shared" si="21"/>
        <v>48.015634587239049</v>
      </c>
      <c r="S84" s="45">
        <f t="shared" si="22"/>
        <v>3</v>
      </c>
      <c r="T84" s="7">
        <f t="shared" si="23"/>
        <v>3.1722169322291363</v>
      </c>
      <c r="U84" s="35">
        <f>IF(ISBLANK(VLOOKUP(B84,'WB GDP'!$A$2:$AK$267,F84-1985)),"NA",VLOOKUP(B84,'WB GDP'!$A$2:$AK$267,F84-1985))</f>
        <v>48218.038315767983</v>
      </c>
      <c r="V84" s="6"/>
    </row>
    <row r="85" spans="1:22">
      <c r="A85">
        <f t="shared" si="12"/>
        <v>78</v>
      </c>
      <c r="B85" t="s">
        <v>36</v>
      </c>
      <c r="C85" t="str">
        <f>VLOOKUP(B85,'country codes'!$A$3:$B$287,2,0)</f>
        <v>BGR</v>
      </c>
      <c r="D85">
        <v>7</v>
      </c>
      <c r="E85" s="6">
        <v>6885.8680000000004</v>
      </c>
      <c r="F85">
        <v>2021</v>
      </c>
      <c r="G85" s="6">
        <v>71.798000000000002</v>
      </c>
      <c r="H85" s="6">
        <v>5.4216933250427246</v>
      </c>
      <c r="I85" s="7">
        <v>6.3416574420018206</v>
      </c>
      <c r="J85" s="8">
        <f t="shared" si="13"/>
        <v>0.54216933250427246</v>
      </c>
      <c r="K85" s="8">
        <f t="shared" si="14"/>
        <v>0.96892916776410443</v>
      </c>
      <c r="L85" s="9">
        <f t="shared" si="15"/>
        <v>69.567176387127176</v>
      </c>
      <c r="M85" s="8">
        <f t="shared" si="16"/>
        <v>0.53250636287080066</v>
      </c>
      <c r="N85" s="8">
        <f t="shared" si="17"/>
        <v>0.39635359012511379</v>
      </c>
      <c r="O85" s="8">
        <f t="shared" si="18"/>
        <v>1.8882313769366648</v>
      </c>
      <c r="P85" s="10">
        <f t="shared" si="19"/>
        <v>0.28201330058115121</v>
      </c>
      <c r="Q85" s="10" t="str">
        <f t="shared" si="20"/>
        <v>2021BGR</v>
      </c>
      <c r="R85" s="14">
        <f t="shared" si="21"/>
        <v>47.664233917351311</v>
      </c>
      <c r="S85" s="45">
        <f t="shared" si="22"/>
        <v>2</v>
      </c>
      <c r="T85" s="7">
        <f t="shared" si="23"/>
        <v>3.1722169322291363</v>
      </c>
      <c r="U85" s="35">
        <f>IF(ISBLANK(VLOOKUP(B85,'WB GDP'!$A$2:$AK$267,F85-1985)),"NA",VLOOKUP(B85,'WB GDP'!$A$2:$AK$267,F85-1985))</f>
        <v>24393.775534638502</v>
      </c>
      <c r="V85" s="6"/>
    </row>
    <row r="86" spans="1:22">
      <c r="A86">
        <f t="shared" si="12"/>
        <v>79</v>
      </c>
      <c r="B86" t="s">
        <v>66</v>
      </c>
      <c r="C86" t="str">
        <f>VLOOKUP(B86,'country codes'!$A$3:$B$287,2,0)</f>
        <v>GEO</v>
      </c>
      <c r="D86">
        <v>7</v>
      </c>
      <c r="E86" s="6">
        <v>3757.98</v>
      </c>
      <c r="F86">
        <v>2021</v>
      </c>
      <c r="G86" s="6">
        <v>71.694000000000003</v>
      </c>
      <c r="H86" s="6">
        <v>4.9112734794616699</v>
      </c>
      <c r="I86" s="7">
        <v>4.5880600816535937</v>
      </c>
      <c r="J86" s="8">
        <f t="shared" si="13"/>
        <v>0.49112734794616697</v>
      </c>
      <c r="K86" s="8">
        <f t="shared" si="14"/>
        <v>0.91788718320599894</v>
      </c>
      <c r="L86" s="9">
        <f t="shared" si="15"/>
        <v>65.807003712770893</v>
      </c>
      <c r="M86" s="8">
        <f t="shared" si="16"/>
        <v>0.49851013654601312</v>
      </c>
      <c r="N86" s="8">
        <f t="shared" si="17"/>
        <v>0.28675375510334961</v>
      </c>
      <c r="O86" s="8">
        <f t="shared" si="18"/>
        <v>1.7786315419149006</v>
      </c>
      <c r="P86" s="10">
        <f t="shared" si="19"/>
        <v>0.28027735075996113</v>
      </c>
      <c r="Q86" s="10" t="str">
        <f t="shared" si="20"/>
        <v>2021GEO</v>
      </c>
      <c r="R86" s="14">
        <f t="shared" si="21"/>
        <v>47.370833860774269</v>
      </c>
      <c r="S86" s="45">
        <f t="shared" si="22"/>
        <v>2</v>
      </c>
      <c r="T86" s="7">
        <f t="shared" si="23"/>
        <v>3.1722169322291363</v>
      </c>
      <c r="U86" s="35">
        <f>IF(ISBLANK(VLOOKUP(B86,'WB GDP'!$A$2:$AK$267,F86-1985)),"NA",VLOOKUP(B86,'WB GDP'!$A$2:$AK$267,F86-1985))</f>
        <v>15486.658980621511</v>
      </c>
      <c r="V86" s="6"/>
    </row>
    <row r="87" spans="1:22">
      <c r="A87">
        <f t="shared" si="12"/>
        <v>80</v>
      </c>
      <c r="B87" t="s">
        <v>114</v>
      </c>
      <c r="C87" t="str">
        <f>VLOOKUP(B87,'country codes'!$A$3:$B$287,2,0)</f>
        <v>NPL</v>
      </c>
      <c r="D87">
        <v>6</v>
      </c>
      <c r="E87" s="6">
        <v>30034.989000000001</v>
      </c>
      <c r="F87">
        <v>2021</v>
      </c>
      <c r="G87" s="6">
        <v>68.45</v>
      </c>
      <c r="H87" s="6">
        <v>4.6223001480102539</v>
      </c>
      <c r="I87" s="7">
        <v>2.088054868178371</v>
      </c>
      <c r="J87" s="8">
        <f t="shared" si="13"/>
        <v>0.46223001480102538</v>
      </c>
      <c r="K87" s="8">
        <f t="shared" si="14"/>
        <v>0.88898985006085729</v>
      </c>
      <c r="L87" s="9">
        <f t="shared" si="15"/>
        <v>60.851355236665682</v>
      </c>
      <c r="M87" s="8">
        <f t="shared" si="16"/>
        <v>0.45370545288647801</v>
      </c>
      <c r="N87" s="8">
        <f t="shared" si="17"/>
        <v>0.13050342926114819</v>
      </c>
      <c r="O87" s="8">
        <f t="shared" si="18"/>
        <v>1.6223812160726991</v>
      </c>
      <c r="P87" s="10">
        <f t="shared" si="19"/>
        <v>0.27965403469399353</v>
      </c>
      <c r="Q87" s="10" t="str">
        <f t="shared" si="20"/>
        <v>2021NPL</v>
      </c>
      <c r="R87" s="14">
        <f t="shared" si="21"/>
        <v>47.265484635360075</v>
      </c>
      <c r="S87" s="45">
        <f t="shared" si="22"/>
        <v>1</v>
      </c>
      <c r="T87" s="7">
        <f t="shared" si="23"/>
        <v>3.1722169322291363</v>
      </c>
      <c r="U87" s="35">
        <f>IF(ISBLANK(VLOOKUP(B87,'WB GDP'!$A$2:$AK$267,F87-1985)),"NA",VLOOKUP(B87,'WB GDP'!$A$2:$AK$267,F87-1985))</f>
        <v>3853.6802963405535</v>
      </c>
      <c r="V87" s="6"/>
    </row>
    <row r="88" spans="1:22">
      <c r="A88">
        <f t="shared" si="12"/>
        <v>81</v>
      </c>
      <c r="B88" t="s">
        <v>53</v>
      </c>
      <c r="C88" t="str">
        <f>VLOOKUP(B88,'country codes'!$A$3:$B$287,2,0)</f>
        <v>CYP</v>
      </c>
      <c r="D88">
        <v>3</v>
      </c>
      <c r="E88" s="6">
        <v>1244.1880000000001</v>
      </c>
      <c r="F88">
        <v>2021</v>
      </c>
      <c r="G88" s="6">
        <v>81.203000000000003</v>
      </c>
      <c r="H88" s="6">
        <v>6.2692022323608398</v>
      </c>
      <c r="I88" s="7">
        <v>14.956146867485002</v>
      </c>
      <c r="J88" s="8">
        <f t="shared" si="13"/>
        <v>0.62692022323608398</v>
      </c>
      <c r="K88" s="8">
        <f t="shared" si="14"/>
        <v>1.0536800584959161</v>
      </c>
      <c r="L88" s="9">
        <f t="shared" si="15"/>
        <v>85.561981790043873</v>
      </c>
      <c r="M88" s="8">
        <f t="shared" si="16"/>
        <v>0.67711754740678209</v>
      </c>
      <c r="N88" s="8">
        <f t="shared" si="17"/>
        <v>0.9347591792178126</v>
      </c>
      <c r="O88" s="8">
        <f t="shared" si="18"/>
        <v>2.4266369660293634</v>
      </c>
      <c r="P88" s="10">
        <f t="shared" si="19"/>
        <v>0.27903537153920893</v>
      </c>
      <c r="Q88" s="10" t="str">
        <f t="shared" si="20"/>
        <v>2021CYP</v>
      </c>
      <c r="R88" s="14">
        <f t="shared" si="21"/>
        <v>47.16092181770243</v>
      </c>
      <c r="S88" s="45">
        <f t="shared" si="22"/>
        <v>3</v>
      </c>
      <c r="T88" s="7">
        <f t="shared" si="23"/>
        <v>3.1722169322291363</v>
      </c>
      <c r="U88" s="35">
        <f>IF(ISBLANK(VLOOKUP(B88,'WB GDP'!$A$2:$AK$267,F88-1985)),"NA",VLOOKUP(B88,'WB GDP'!$A$2:$AK$267,F88-1985))</f>
        <v>41694.2578125</v>
      </c>
      <c r="V88" s="6"/>
    </row>
    <row r="89" spans="1:22">
      <c r="A89">
        <f t="shared" si="12"/>
        <v>82</v>
      </c>
      <c r="B89" t="s">
        <v>158</v>
      </c>
      <c r="C89" t="str">
        <f>VLOOKUP(B89,'country codes'!$A$3:$B$287,2,0)</f>
        <v>UKR</v>
      </c>
      <c r="D89">
        <v>7</v>
      </c>
      <c r="E89" s="6">
        <v>43531.421999999999</v>
      </c>
      <c r="F89">
        <v>2021</v>
      </c>
      <c r="G89" s="6">
        <v>71.623999999999995</v>
      </c>
      <c r="H89" s="6">
        <v>5.3113551139831543</v>
      </c>
      <c r="I89" s="7">
        <v>6.452409264075758</v>
      </c>
      <c r="J89" s="8">
        <f t="shared" si="13"/>
        <v>0.53113551139831539</v>
      </c>
      <c r="K89" s="8">
        <f t="shared" si="14"/>
        <v>0.95789534665814735</v>
      </c>
      <c r="L89" s="9">
        <f t="shared" si="15"/>
        <v>68.608296309043141</v>
      </c>
      <c r="M89" s="8">
        <f t="shared" si="16"/>
        <v>0.52383699926013738</v>
      </c>
      <c r="N89" s="8">
        <f t="shared" si="17"/>
        <v>0.40327557900473487</v>
      </c>
      <c r="O89" s="8">
        <f t="shared" si="18"/>
        <v>1.8951533658162858</v>
      </c>
      <c r="P89" s="10">
        <f t="shared" si="19"/>
        <v>0.27640876390735208</v>
      </c>
      <c r="Q89" s="10" t="str">
        <f t="shared" si="20"/>
        <v>2021UKR</v>
      </c>
      <c r="R89" s="14">
        <f t="shared" si="21"/>
        <v>46.716988002113119</v>
      </c>
      <c r="S89" s="45">
        <f t="shared" si="22"/>
        <v>3</v>
      </c>
      <c r="T89" s="7">
        <f t="shared" si="23"/>
        <v>3.1722169322291363</v>
      </c>
      <c r="U89" s="35">
        <f>IF(ISBLANK(VLOOKUP(B89,'WB GDP'!$A$2:$AK$267,F89-1985)),"NA",VLOOKUP(B89,'WB GDP'!$A$2:$AK$267,F89-1985))</f>
        <v>12949.326171875</v>
      </c>
      <c r="V89" s="6"/>
    </row>
    <row r="90" spans="1:22">
      <c r="A90">
        <f t="shared" si="12"/>
        <v>83</v>
      </c>
      <c r="B90" t="s">
        <v>39</v>
      </c>
      <c r="C90" t="str">
        <f>VLOOKUP(B90,'country codes'!$A$3:$B$287,2,0)</f>
        <v>KHM</v>
      </c>
      <c r="D90">
        <v>8</v>
      </c>
      <c r="E90" s="6">
        <v>16589.023000000001</v>
      </c>
      <c r="F90">
        <v>2021</v>
      </c>
      <c r="G90" s="6">
        <v>69.584000000000003</v>
      </c>
      <c r="H90" s="6">
        <v>4.5551414489746094</v>
      </c>
      <c r="I90" s="7">
        <v>2.7959798799433742</v>
      </c>
      <c r="J90" s="8">
        <f t="shared" si="13"/>
        <v>0.45551414489746095</v>
      </c>
      <c r="K90" s="8">
        <f t="shared" si="14"/>
        <v>0.88227398015729297</v>
      </c>
      <c r="L90" s="9">
        <f t="shared" si="15"/>
        <v>61.392152635265077</v>
      </c>
      <c r="M90" s="8">
        <f t="shared" si="16"/>
        <v>0.45859487482287586</v>
      </c>
      <c r="N90" s="8">
        <f t="shared" si="17"/>
        <v>0.17474874249646088</v>
      </c>
      <c r="O90" s="8">
        <f t="shared" si="18"/>
        <v>1.6666265293080118</v>
      </c>
      <c r="P90" s="10">
        <f t="shared" si="19"/>
        <v>0.27516355149661864</v>
      </c>
      <c r="Q90" s="10" t="str">
        <f t="shared" si="20"/>
        <v>2021KHM</v>
      </c>
      <c r="R90" s="14">
        <f t="shared" si="21"/>
        <v>46.506529504234898</v>
      </c>
      <c r="S90" s="45">
        <f t="shared" si="22"/>
        <v>1</v>
      </c>
      <c r="T90" s="7">
        <f t="shared" si="23"/>
        <v>3.1722169322291363</v>
      </c>
      <c r="U90" s="35">
        <f>IF(ISBLANK(VLOOKUP(B90,'WB GDP'!$A$2:$AK$267,F90-1985)),"NA",VLOOKUP(B90,'WB GDP'!$A$2:$AK$267,F90-1985))</f>
        <v>4354.5652062820318</v>
      </c>
      <c r="V90" s="6"/>
    </row>
    <row r="91" spans="1:22">
      <c r="A91">
        <f t="shared" si="12"/>
        <v>84</v>
      </c>
      <c r="B91" t="s">
        <v>109</v>
      </c>
      <c r="C91" t="str">
        <f>VLOOKUP(B91,'country codes'!$A$3:$B$287,2,0)</f>
        <v>MNE</v>
      </c>
      <c r="D91">
        <v>7</v>
      </c>
      <c r="E91" s="6">
        <v>627.85900000000004</v>
      </c>
      <c r="F91">
        <v>2021</v>
      </c>
      <c r="G91" s="6">
        <v>76.343000000000004</v>
      </c>
      <c r="H91" s="6">
        <v>5.3949032425880432</v>
      </c>
      <c r="I91" s="7">
        <v>9.5889193202667204</v>
      </c>
      <c r="J91" s="8">
        <f t="shared" si="13"/>
        <v>0.53949032425880428</v>
      </c>
      <c r="K91" s="8">
        <f t="shared" si="14"/>
        <v>0.96625015951863624</v>
      </c>
      <c r="L91" s="9">
        <f t="shared" si="15"/>
        <v>73.766435928131244</v>
      </c>
      <c r="M91" s="8">
        <f t="shared" si="16"/>
        <v>0.57047243254789004</v>
      </c>
      <c r="N91" s="8">
        <f t="shared" si="17"/>
        <v>0.59930745751667003</v>
      </c>
      <c r="O91" s="8">
        <f t="shared" si="18"/>
        <v>2.0911852443282211</v>
      </c>
      <c r="P91" s="10">
        <f t="shared" si="19"/>
        <v>0.27279861222010027</v>
      </c>
      <c r="Q91" s="10" t="str">
        <f t="shared" si="20"/>
        <v>2021MNE</v>
      </c>
      <c r="R91" s="14">
        <f t="shared" si="21"/>
        <v>46.106821339251148</v>
      </c>
      <c r="S91" s="45">
        <f t="shared" si="22"/>
        <v>3</v>
      </c>
      <c r="T91" s="7">
        <f t="shared" si="23"/>
        <v>3.1722169322291363</v>
      </c>
      <c r="U91" s="35">
        <f>IF(ISBLANK(VLOOKUP(B91,'WB GDP'!$A$2:$AK$267,F91-1985)),"NA",VLOOKUP(B91,'WB GDP'!$A$2:$AK$267,F91-1985))</f>
        <v>20710.413475112851</v>
      </c>
      <c r="V91" s="6"/>
    </row>
    <row r="92" spans="1:22">
      <c r="A92">
        <f t="shared" si="12"/>
        <v>85</v>
      </c>
      <c r="B92" t="s">
        <v>136</v>
      </c>
      <c r="C92" t="str">
        <f>VLOOKUP(B92,'country codes'!$A$3:$B$287,2,0)</f>
        <v>SRB</v>
      </c>
      <c r="D92">
        <v>7</v>
      </c>
      <c r="E92" s="6">
        <v>7296.7690000000002</v>
      </c>
      <c r="F92">
        <v>2021</v>
      </c>
      <c r="G92" s="6">
        <v>74.191999999999993</v>
      </c>
      <c r="H92" s="6">
        <v>6.245267391204834</v>
      </c>
      <c r="I92" s="7">
        <v>12.276216008231112</v>
      </c>
      <c r="J92" s="8">
        <f t="shared" si="13"/>
        <v>0.6245267391204834</v>
      </c>
      <c r="K92" s="8">
        <f t="shared" si="14"/>
        <v>1.0512865743803155</v>
      </c>
      <c r="L92" s="9">
        <f t="shared" si="15"/>
        <v>77.997053526424352</v>
      </c>
      <c r="M92" s="8">
        <f t="shared" si="16"/>
        <v>0.60872201463385733</v>
      </c>
      <c r="N92" s="8">
        <f t="shared" si="17"/>
        <v>0.76726350051444447</v>
      </c>
      <c r="O92" s="8">
        <f t="shared" si="18"/>
        <v>2.2591412873259955</v>
      </c>
      <c r="P92" s="10">
        <f t="shared" si="19"/>
        <v>0.26944840415641447</v>
      </c>
      <c r="Q92" s="10" t="str">
        <f t="shared" si="20"/>
        <v>2021SRB</v>
      </c>
      <c r="R92" s="14">
        <f t="shared" si="21"/>
        <v>45.540588822946951</v>
      </c>
      <c r="S92" s="45">
        <f t="shared" si="22"/>
        <v>3</v>
      </c>
      <c r="T92" s="7">
        <f t="shared" si="23"/>
        <v>3.1722169322291363</v>
      </c>
      <c r="U92" s="35">
        <f>IF(ISBLANK(VLOOKUP(B92,'WB GDP'!$A$2:$AK$267,F92-1985)),"NA",VLOOKUP(B92,'WB GDP'!$A$2:$AK$267,F92-1985))</f>
        <v>19827.756849927235</v>
      </c>
      <c r="V92" s="6"/>
    </row>
    <row r="93" spans="1:22">
      <c r="A93">
        <f t="shared" si="12"/>
        <v>86</v>
      </c>
      <c r="B93" t="s">
        <v>48</v>
      </c>
      <c r="C93" t="str">
        <f>VLOOKUP(B93,'country codes'!$A$3:$B$287,2,0)</f>
        <v>COG</v>
      </c>
      <c r="D93">
        <v>5</v>
      </c>
      <c r="E93" s="6">
        <v>5835.8059999999996</v>
      </c>
      <c r="F93">
        <v>2021</v>
      </c>
      <c r="G93" s="6">
        <v>63.518999999999998</v>
      </c>
      <c r="H93" s="6">
        <v>4.9205312728881836</v>
      </c>
      <c r="I93" s="7">
        <v>1.8383736549017389</v>
      </c>
      <c r="J93" s="8">
        <f t="shared" si="13"/>
        <v>0.49205312728881834</v>
      </c>
      <c r="K93" s="8">
        <f t="shared" si="14"/>
        <v>0.9188129625486503</v>
      </c>
      <c r="L93" s="9">
        <f t="shared" si="15"/>
        <v>58.362080568127716</v>
      </c>
      <c r="M93" s="8">
        <f t="shared" si="16"/>
        <v>0.43119958617633697</v>
      </c>
      <c r="N93" s="8">
        <f t="shared" si="17"/>
        <v>0.11489835343135868</v>
      </c>
      <c r="O93" s="8">
        <f t="shared" si="18"/>
        <v>1.6067761402429097</v>
      </c>
      <c r="P93" s="10">
        <f t="shared" si="19"/>
        <v>0.26836319968701361</v>
      </c>
      <c r="Q93" s="10" t="str">
        <f t="shared" si="20"/>
        <v>2021COG</v>
      </c>
      <c r="R93" s="14">
        <f t="shared" si="21"/>
        <v>45.357173928787397</v>
      </c>
      <c r="S93" s="45">
        <f t="shared" si="22"/>
        <v>1</v>
      </c>
      <c r="T93" s="7">
        <f t="shared" si="23"/>
        <v>3.1722169322291363</v>
      </c>
      <c r="U93" s="35">
        <f>IF(ISBLANK(VLOOKUP(B93,'WB GDP'!$A$2:$AK$267,F93-1985)),"NA",VLOOKUP(B93,'WB GDP'!$A$2:$AK$267,F93-1985))</f>
        <v>3234.3929719276339</v>
      </c>
      <c r="V93" s="6"/>
    </row>
    <row r="94" spans="1:22">
      <c r="A94">
        <f t="shared" si="12"/>
        <v>87</v>
      </c>
      <c r="B94" t="s">
        <v>25</v>
      </c>
      <c r="C94" t="str">
        <f>VLOOKUP(B94,'country codes'!$A$3:$B$287,2,0)</f>
        <v>AZE</v>
      </c>
      <c r="D94">
        <v>7</v>
      </c>
      <c r="E94" s="6">
        <v>10312.992</v>
      </c>
      <c r="F94">
        <v>2021</v>
      </c>
      <c r="G94" s="6">
        <v>69.366</v>
      </c>
      <c r="H94" s="6">
        <v>5.2</v>
      </c>
      <c r="I94" s="7">
        <v>6.1028438016772233</v>
      </c>
      <c r="J94" s="8">
        <f t="shared" si="13"/>
        <v>0.52</v>
      </c>
      <c r="K94" s="8">
        <f t="shared" si="14"/>
        <v>0.94675983525983198</v>
      </c>
      <c r="L94" s="9">
        <f t="shared" si="15"/>
        <v>65.672942732633501</v>
      </c>
      <c r="M94" s="8">
        <f t="shared" si="16"/>
        <v>0.49729807321361474</v>
      </c>
      <c r="N94" s="8">
        <f t="shared" si="17"/>
        <v>0.38142773760482646</v>
      </c>
      <c r="O94" s="8">
        <f t="shared" si="18"/>
        <v>1.8733055244163774</v>
      </c>
      <c r="P94" s="10">
        <f t="shared" si="19"/>
        <v>0.26546554565280878</v>
      </c>
      <c r="Q94" s="10" t="str">
        <f t="shared" si="20"/>
        <v>2021AZE</v>
      </c>
      <c r="R94" s="14">
        <f t="shared" si="21"/>
        <v>44.867429440093851</v>
      </c>
      <c r="S94" s="45">
        <f t="shared" si="22"/>
        <v>2</v>
      </c>
      <c r="T94" s="7">
        <f t="shared" si="23"/>
        <v>3.1722169322291363</v>
      </c>
      <c r="U94" s="35">
        <f>IF(ISBLANK(VLOOKUP(B94,'WB GDP'!$A$2:$AK$267,F94-1985)),"NA",VLOOKUP(B94,'WB GDP'!$A$2:$AK$267,F94-1985))</f>
        <v>14433.904206035546</v>
      </c>
      <c r="V94" s="6"/>
    </row>
    <row r="95" spans="1:22">
      <c r="A95">
        <f t="shared" si="12"/>
        <v>88</v>
      </c>
      <c r="B95" t="s">
        <v>65</v>
      </c>
      <c r="C95" t="str">
        <f>VLOOKUP(B95,'country codes'!$A$3:$B$287,2,0)</f>
        <v>GAB</v>
      </c>
      <c r="D95">
        <v>5</v>
      </c>
      <c r="E95" s="6">
        <v>2341.1790000000001</v>
      </c>
      <c r="F95">
        <v>2021</v>
      </c>
      <c r="G95" s="6">
        <v>65.820999999999998</v>
      </c>
      <c r="H95" s="6">
        <v>5.0754222869873047</v>
      </c>
      <c r="I95" s="7">
        <v>3.8688892421579344</v>
      </c>
      <c r="J95" s="8">
        <f t="shared" si="13"/>
        <v>0.50754222869873045</v>
      </c>
      <c r="K95" s="8">
        <f t="shared" si="14"/>
        <v>0.93430206395856241</v>
      </c>
      <c r="L95" s="9">
        <f t="shared" si="15"/>
        <v>61.496696151816536</v>
      </c>
      <c r="M95" s="8">
        <f t="shared" si="16"/>
        <v>0.45954006680134823</v>
      </c>
      <c r="N95" s="8">
        <f t="shared" si="17"/>
        <v>0.2418055776348709</v>
      </c>
      <c r="O95" s="8">
        <f t="shared" si="18"/>
        <v>1.7336833644464218</v>
      </c>
      <c r="P95" s="10">
        <f t="shared" si="19"/>
        <v>0.26506574166043456</v>
      </c>
      <c r="Q95" s="10" t="str">
        <f t="shared" si="20"/>
        <v>2021GAB</v>
      </c>
      <c r="R95" s="14">
        <f t="shared" si="21"/>
        <v>44.799856914350045</v>
      </c>
      <c r="S95" s="45">
        <f t="shared" si="22"/>
        <v>2</v>
      </c>
      <c r="T95" s="7">
        <f t="shared" si="23"/>
        <v>3.1722169322291363</v>
      </c>
      <c r="U95" s="35">
        <f>IF(ISBLANK(VLOOKUP(B95,'WB GDP'!$A$2:$AK$267,F95-1985)),"NA",VLOOKUP(B95,'WB GDP'!$A$2:$AK$267,F95-1985))</f>
        <v>13814.495200330593</v>
      </c>
      <c r="V95" s="6"/>
    </row>
    <row r="96" spans="1:22">
      <c r="A96">
        <f t="shared" si="12"/>
        <v>89</v>
      </c>
      <c r="B96" t="s">
        <v>155</v>
      </c>
      <c r="C96" t="str">
        <f>VLOOKUP(B96,'country codes'!$A$3:$B$287,2,0)</f>
        <v>TUR</v>
      </c>
      <c r="D96">
        <v>4</v>
      </c>
      <c r="E96" s="6">
        <v>84775.403999999995</v>
      </c>
      <c r="F96">
        <v>2021</v>
      </c>
      <c r="G96" s="6">
        <v>76.031999999999996</v>
      </c>
      <c r="H96" s="6">
        <v>4.3666396141052246</v>
      </c>
      <c r="I96" s="7">
        <v>6.2724193968143469</v>
      </c>
      <c r="J96" s="8">
        <f t="shared" si="13"/>
        <v>0.43666396141052244</v>
      </c>
      <c r="K96" s="8">
        <f t="shared" si="14"/>
        <v>0.8634237966703544</v>
      </c>
      <c r="L96" s="9">
        <f t="shared" si="15"/>
        <v>65.647838108440382</v>
      </c>
      <c r="M96" s="8">
        <f t="shared" si="16"/>
        <v>0.49707109893350027</v>
      </c>
      <c r="N96" s="8">
        <f t="shared" si="17"/>
        <v>0.39202621230089668</v>
      </c>
      <c r="O96" s="8">
        <f t="shared" si="18"/>
        <v>1.8839039991124475</v>
      </c>
      <c r="P96" s="10">
        <f t="shared" si="19"/>
        <v>0.26385160770807981</v>
      </c>
      <c r="Q96" s="10" t="str">
        <f t="shared" si="20"/>
        <v>2021TUR</v>
      </c>
      <c r="R96" s="14">
        <f t="shared" si="21"/>
        <v>44.594651115216536</v>
      </c>
      <c r="S96" s="45">
        <f t="shared" si="22"/>
        <v>2</v>
      </c>
      <c r="T96" s="7">
        <f t="shared" si="23"/>
        <v>3.1722169322291363</v>
      </c>
      <c r="U96" s="35">
        <f>IF(ISBLANK(VLOOKUP(B96,'WB GDP'!$A$2:$AK$267,F96-1985)),"NA",VLOOKUP(B96,'WB GDP'!$A$2:$AK$267,F96-1985))</f>
        <v>31466.559924485671</v>
      </c>
      <c r="V96" s="6"/>
    </row>
    <row r="97" spans="1:22">
      <c r="A97">
        <f t="shared" si="12"/>
        <v>90</v>
      </c>
      <c r="B97" t="s">
        <v>125</v>
      </c>
      <c r="C97" t="str">
        <f>VLOOKUP(B97,'country codes'!$A$3:$B$287,2,0)</f>
        <v>PRY</v>
      </c>
      <c r="D97">
        <v>1</v>
      </c>
      <c r="E97" s="6">
        <v>6703.799</v>
      </c>
      <c r="F97">
        <v>2021</v>
      </c>
      <c r="G97" s="6">
        <v>70.262</v>
      </c>
      <c r="H97" s="6">
        <v>5.5755352973937988</v>
      </c>
      <c r="I97" s="7">
        <v>8.2672367667727471</v>
      </c>
      <c r="J97" s="8">
        <f t="shared" si="13"/>
        <v>0.55755352973937988</v>
      </c>
      <c r="K97" s="8">
        <f t="shared" si="14"/>
        <v>0.98431336499921185</v>
      </c>
      <c r="L97" s="9">
        <f t="shared" si="15"/>
        <v>69.159825651574621</v>
      </c>
      <c r="M97" s="8">
        <f t="shared" si="16"/>
        <v>0.52882345014345256</v>
      </c>
      <c r="N97" s="8">
        <f t="shared" si="17"/>
        <v>0.51670229792329669</v>
      </c>
      <c r="O97" s="8">
        <f t="shared" si="18"/>
        <v>2.0085800847348478</v>
      </c>
      <c r="P97" s="10">
        <f t="shared" si="19"/>
        <v>0.26328223313697868</v>
      </c>
      <c r="Q97" s="10" t="str">
        <f t="shared" si="20"/>
        <v>2021PRY</v>
      </c>
      <c r="R97" s="14">
        <f t="shared" si="21"/>
        <v>44.498418764871246</v>
      </c>
      <c r="S97" s="45">
        <f t="shared" si="22"/>
        <v>3</v>
      </c>
      <c r="T97" s="7">
        <f t="shared" si="23"/>
        <v>3.1722169322291363</v>
      </c>
      <c r="U97" s="35">
        <f>IF(ISBLANK(VLOOKUP(B97,'WB GDP'!$A$2:$AK$267,F97-1985)),"NA",VLOOKUP(B97,'WB GDP'!$A$2:$AK$267,F97-1985))</f>
        <v>13676.390206503818</v>
      </c>
      <c r="V97" s="6"/>
    </row>
    <row r="98" spans="1:22">
      <c r="A98">
        <f t="shared" si="12"/>
        <v>91</v>
      </c>
      <c r="B98" t="s">
        <v>62</v>
      </c>
      <c r="C98" t="str">
        <f>VLOOKUP(B98,'country codes'!$A$3:$B$287,2,0)</f>
        <v>ETH</v>
      </c>
      <c r="D98">
        <v>5</v>
      </c>
      <c r="E98" s="6">
        <v>120283.026</v>
      </c>
      <c r="F98">
        <v>2021</v>
      </c>
      <c r="G98" s="6">
        <v>64.974999999999994</v>
      </c>
      <c r="H98" s="6">
        <v>4.0999999999999996</v>
      </c>
      <c r="I98" s="7">
        <v>0.20100137283152331</v>
      </c>
      <c r="J98" s="8">
        <f t="shared" si="13"/>
        <v>0.41</v>
      </c>
      <c r="K98" s="8">
        <f t="shared" si="14"/>
        <v>0.836759835259832</v>
      </c>
      <c r="L98" s="9">
        <f t="shared" si="15"/>
        <v>54.36847029600758</v>
      </c>
      <c r="M98" s="8">
        <f t="shared" si="16"/>
        <v>0.39509281916802791</v>
      </c>
      <c r="N98" s="8">
        <f t="shared" si="17"/>
        <v>1.2562585801970207E-2</v>
      </c>
      <c r="O98" s="8">
        <f t="shared" si="18"/>
        <v>1.5044403726135211</v>
      </c>
      <c r="P98" s="10">
        <f t="shared" si="19"/>
        <v>0.26261779885743874</v>
      </c>
      <c r="Q98" s="10" t="str">
        <f t="shared" si="20"/>
        <v>2021ETH</v>
      </c>
      <c r="R98" s="14">
        <f t="shared" si="21"/>
        <v>44.386119980177632</v>
      </c>
      <c r="S98" s="45">
        <f t="shared" si="22"/>
        <v>1</v>
      </c>
      <c r="T98" s="7">
        <f t="shared" si="23"/>
        <v>3.1722169322291363</v>
      </c>
      <c r="U98" s="35">
        <f>IF(ISBLANK(VLOOKUP(B98,'WB GDP'!$A$2:$AK$267,F98-1985)),"NA",VLOOKUP(B98,'WB GDP'!$A$2:$AK$267,F98-1985))</f>
        <v>2319.1610634353319</v>
      </c>
      <c r="V98" s="6"/>
    </row>
    <row r="99" spans="1:22">
      <c r="A99">
        <f t="shared" si="12"/>
        <v>92</v>
      </c>
      <c r="B99" t="s">
        <v>122</v>
      </c>
      <c r="C99" t="str">
        <f>VLOOKUP(B99,'country codes'!$A$3:$B$287,2,0)</f>
        <v>PAK</v>
      </c>
      <c r="D99">
        <v>6</v>
      </c>
      <c r="E99" s="6">
        <v>231402.117</v>
      </c>
      <c r="F99">
        <v>2021</v>
      </c>
      <c r="G99" s="6">
        <v>66.097999999999999</v>
      </c>
      <c r="H99" s="6">
        <v>4.4868345260620117</v>
      </c>
      <c r="I99" s="7">
        <v>2.2340778266651631</v>
      </c>
      <c r="J99" s="8">
        <f t="shared" si="13"/>
        <v>0.44868345260620118</v>
      </c>
      <c r="K99" s="8">
        <f t="shared" si="14"/>
        <v>0.8754432878660332</v>
      </c>
      <c r="L99" s="9">
        <f t="shared" si="15"/>
        <v>57.865050441369064</v>
      </c>
      <c r="M99" s="8">
        <f t="shared" si="16"/>
        <v>0.42670587002474614</v>
      </c>
      <c r="N99" s="8">
        <f t="shared" si="17"/>
        <v>0.13962986416657269</v>
      </c>
      <c r="O99" s="8">
        <f t="shared" si="18"/>
        <v>1.6315076509781237</v>
      </c>
      <c r="P99" s="10">
        <f t="shared" si="19"/>
        <v>0.26154083296448338</v>
      </c>
      <c r="Q99" s="10" t="str">
        <f t="shared" si="20"/>
        <v>2021PAK</v>
      </c>
      <c r="R99" s="14">
        <f t="shared" si="21"/>
        <v>44.204097521885586</v>
      </c>
      <c r="S99" s="45">
        <f t="shared" si="22"/>
        <v>1</v>
      </c>
      <c r="T99" s="7">
        <f t="shared" si="23"/>
        <v>3.1722169322291363</v>
      </c>
      <c r="U99" s="35">
        <f>IF(ISBLANK(VLOOKUP(B99,'WB GDP'!$A$2:$AK$267,F99-1985)),"NA",VLOOKUP(B99,'WB GDP'!$A$2:$AK$267,F99-1985))</f>
        <v>5232.1427731745853</v>
      </c>
      <c r="V99" s="6"/>
    </row>
    <row r="100" spans="1:22">
      <c r="A100">
        <f t="shared" si="12"/>
        <v>93</v>
      </c>
      <c r="B100" t="s">
        <v>80</v>
      </c>
      <c r="C100" t="str">
        <f>VLOOKUP(B100,'country codes'!$A$3:$B$287,2,0)</f>
        <v>IRQ</v>
      </c>
      <c r="D100">
        <v>4</v>
      </c>
      <c r="E100" s="6">
        <v>43533.591999999997</v>
      </c>
      <c r="F100">
        <v>2021</v>
      </c>
      <c r="G100" s="6">
        <v>70.378</v>
      </c>
      <c r="H100" s="6">
        <v>5.0936679840087891</v>
      </c>
      <c r="I100" s="7">
        <v>6.7926706314778365</v>
      </c>
      <c r="J100" s="8">
        <f t="shared" si="13"/>
        <v>0.50936679840087895</v>
      </c>
      <c r="K100" s="8">
        <f t="shared" si="14"/>
        <v>0.93612663366071092</v>
      </c>
      <c r="L100" s="9">
        <f t="shared" si="15"/>
        <v>65.882720223773518</v>
      </c>
      <c r="M100" s="8">
        <f t="shared" si="16"/>
        <v>0.49919469969443531</v>
      </c>
      <c r="N100" s="8">
        <f t="shared" si="17"/>
        <v>0.42454191446736478</v>
      </c>
      <c r="O100" s="8">
        <f t="shared" si="18"/>
        <v>1.9164197012789157</v>
      </c>
      <c r="P100" s="10">
        <f t="shared" si="19"/>
        <v>0.26048297215964727</v>
      </c>
      <c r="Q100" s="10" t="str">
        <f t="shared" si="20"/>
        <v>2021IRQ</v>
      </c>
      <c r="R100" s="14">
        <f t="shared" si="21"/>
        <v>44.025304093526714</v>
      </c>
      <c r="S100" s="45">
        <f t="shared" si="22"/>
        <v>3</v>
      </c>
      <c r="T100" s="7">
        <f t="shared" si="23"/>
        <v>3.1722169322291363</v>
      </c>
      <c r="U100" s="35">
        <f>IF(ISBLANK(VLOOKUP(B100,'WB GDP'!$A$2:$AK$267,F100-1985)),"NA",VLOOKUP(B100,'WB GDP'!$A$2:$AK$267,F100-1985))</f>
        <v>8786.582352320067</v>
      </c>
      <c r="V100" s="6"/>
    </row>
    <row r="101" spans="1:22">
      <c r="A101">
        <f t="shared" si="12"/>
        <v>94</v>
      </c>
      <c r="B101" t="s">
        <v>86</v>
      </c>
      <c r="C101" t="str">
        <f>VLOOKUP(B101,'country codes'!$A$3:$B$287,2,0)</f>
        <v>JOR</v>
      </c>
      <c r="D101">
        <v>4</v>
      </c>
      <c r="E101" s="6">
        <v>11148.278</v>
      </c>
      <c r="F101">
        <v>2021</v>
      </c>
      <c r="G101" s="6">
        <v>74.256</v>
      </c>
      <c r="H101" s="6">
        <v>3.909149169921875</v>
      </c>
      <c r="I101" s="7">
        <v>4.105179476119992</v>
      </c>
      <c r="J101" s="8">
        <f t="shared" si="13"/>
        <v>0.3909149169921875</v>
      </c>
      <c r="K101" s="8">
        <f t="shared" si="14"/>
        <v>0.81767475225201947</v>
      </c>
      <c r="L101" s="9">
        <f t="shared" si="15"/>
        <v>60.71725640322596</v>
      </c>
      <c r="M101" s="8">
        <f t="shared" si="16"/>
        <v>0.45249304731728768</v>
      </c>
      <c r="N101" s="8">
        <f t="shared" si="17"/>
        <v>0.2565737172574995</v>
      </c>
      <c r="O101" s="8">
        <f t="shared" si="18"/>
        <v>1.7484515040690505</v>
      </c>
      <c r="P101" s="10">
        <f t="shared" si="19"/>
        <v>0.25879645289802539</v>
      </c>
      <c r="Q101" s="10" t="str">
        <f t="shared" si="20"/>
        <v>2021JOR</v>
      </c>
      <c r="R101" s="14">
        <f t="shared" si="21"/>
        <v>43.74025850019332</v>
      </c>
      <c r="S101" s="45">
        <f t="shared" si="22"/>
        <v>2</v>
      </c>
      <c r="T101" s="7">
        <f t="shared" si="23"/>
        <v>3.1722169322291363</v>
      </c>
      <c r="U101" s="35">
        <f>IF(ISBLANK(VLOOKUP(B101,'WB GDP'!$A$2:$AK$267,F101-1985)),"NA",VLOOKUP(B101,'WB GDP'!$A$2:$AK$267,F101-1985))</f>
        <v>9203.2710098272055</v>
      </c>
      <c r="V101" s="6"/>
    </row>
    <row r="102" spans="1:22">
      <c r="A102">
        <f t="shared" si="12"/>
        <v>95</v>
      </c>
      <c r="B102" t="s">
        <v>40</v>
      </c>
      <c r="C102" t="str">
        <f>VLOOKUP(B102,'country codes'!$A$3:$B$287,2,0)</f>
        <v>CMR</v>
      </c>
      <c r="D102">
        <v>5</v>
      </c>
      <c r="E102" s="6">
        <v>27198.628000000001</v>
      </c>
      <c r="F102">
        <v>2021</v>
      </c>
      <c r="G102" s="6">
        <v>60.332999999999998</v>
      </c>
      <c r="H102" s="6">
        <v>4.9627475738525391</v>
      </c>
      <c r="I102" s="7">
        <v>1.2971178908747443</v>
      </c>
      <c r="J102" s="8">
        <f t="shared" si="13"/>
        <v>0.4962747573852539</v>
      </c>
      <c r="K102" s="8">
        <f t="shared" si="14"/>
        <v>0.92303459264508581</v>
      </c>
      <c r="L102" s="9">
        <f t="shared" si="15"/>
        <v>55.689446078055958</v>
      </c>
      <c r="M102" s="8">
        <f t="shared" si="16"/>
        <v>0.40703593868547611</v>
      </c>
      <c r="N102" s="8">
        <f t="shared" si="17"/>
        <v>8.1069868179671517E-2</v>
      </c>
      <c r="O102" s="8">
        <f t="shared" si="18"/>
        <v>1.5729476549912225</v>
      </c>
      <c r="P102" s="10">
        <f t="shared" si="19"/>
        <v>0.25877271719366113</v>
      </c>
      <c r="Q102" s="10" t="str">
        <f t="shared" si="20"/>
        <v>2021CMR</v>
      </c>
      <c r="R102" s="14">
        <f t="shared" si="21"/>
        <v>43.736246830663262</v>
      </c>
      <c r="S102" s="45">
        <f t="shared" si="22"/>
        <v>1</v>
      </c>
      <c r="T102" s="7">
        <f t="shared" si="23"/>
        <v>3.1722169322291363</v>
      </c>
      <c r="U102" s="35">
        <f>IF(ISBLANK(VLOOKUP(B102,'WB GDP'!$A$2:$AK$267,F102-1985)),"NA",VLOOKUP(B102,'WB GDP'!$A$2:$AK$267,F102-1985))</f>
        <v>3700.4642891129806</v>
      </c>
      <c r="V102" s="6"/>
    </row>
    <row r="103" spans="1:22">
      <c r="A103">
        <f t="shared" si="12"/>
        <v>96</v>
      </c>
      <c r="B103" t="s">
        <v>111</v>
      </c>
      <c r="C103" t="str">
        <f>VLOOKUP(B103,'country codes'!$A$3:$B$287,2,0)</f>
        <v>MOZ</v>
      </c>
      <c r="D103">
        <v>5</v>
      </c>
      <c r="E103" s="6">
        <v>32077.072</v>
      </c>
      <c r="F103">
        <v>2021</v>
      </c>
      <c r="G103" s="6">
        <v>59.325000000000003</v>
      </c>
      <c r="H103" s="6">
        <v>5.1784868240356445</v>
      </c>
      <c r="I103" s="7">
        <v>1.6005717063016895</v>
      </c>
      <c r="J103" s="8">
        <f t="shared" si="13"/>
        <v>0.51784868240356441</v>
      </c>
      <c r="K103" s="8">
        <f t="shared" si="14"/>
        <v>0.94460851766339637</v>
      </c>
      <c r="L103" s="9">
        <f t="shared" si="15"/>
        <v>56.038900310380996</v>
      </c>
      <c r="M103" s="8">
        <f t="shared" si="16"/>
        <v>0.41019540134879928</v>
      </c>
      <c r="N103" s="8">
        <f t="shared" si="17"/>
        <v>0.1000357316438556</v>
      </c>
      <c r="O103" s="8">
        <f t="shared" si="18"/>
        <v>1.5919135184554065</v>
      </c>
      <c r="P103" s="10">
        <f t="shared" si="19"/>
        <v>0.25767442552206071</v>
      </c>
      <c r="Q103" s="10" t="str">
        <f t="shared" si="20"/>
        <v>2021MOZ</v>
      </c>
      <c r="R103" s="14">
        <f t="shared" si="21"/>
        <v>43.550620014350827</v>
      </c>
      <c r="S103" s="45">
        <f t="shared" si="22"/>
        <v>1</v>
      </c>
      <c r="T103" s="7">
        <f t="shared" si="23"/>
        <v>3.1722169322291363</v>
      </c>
      <c r="U103" s="35">
        <f>IF(ISBLANK(VLOOKUP(B103,'WB GDP'!$A$2:$AK$267,F103-1985)),"NA",VLOOKUP(B103,'WB GDP'!$A$2:$AK$267,F103-1985))</f>
        <v>1226.766964489864</v>
      </c>
      <c r="V103" s="6"/>
    </row>
    <row r="104" spans="1:22">
      <c r="A104">
        <f t="shared" si="12"/>
        <v>97</v>
      </c>
      <c r="B104" t="s">
        <v>68</v>
      </c>
      <c r="C104" t="str">
        <f>VLOOKUP(B104,'country codes'!$A$3:$B$287,2,0)</f>
        <v>GHA</v>
      </c>
      <c r="D104">
        <v>5</v>
      </c>
      <c r="E104" s="6">
        <v>32833.031000000003</v>
      </c>
      <c r="F104">
        <v>2021</v>
      </c>
      <c r="G104" s="6">
        <v>63.795000000000002</v>
      </c>
      <c r="H104" s="6">
        <v>4.3779506683349609</v>
      </c>
      <c r="I104" s="7">
        <v>1.1269494276473568</v>
      </c>
      <c r="J104" s="8">
        <f t="shared" si="13"/>
        <v>0.43779506683349612</v>
      </c>
      <c r="K104" s="8">
        <f t="shared" si="14"/>
        <v>0.86455490209332808</v>
      </c>
      <c r="L104" s="9">
        <f t="shared" si="15"/>
        <v>55.154279979043864</v>
      </c>
      <c r="M104" s="8">
        <f t="shared" si="16"/>
        <v>0.4021974300852072</v>
      </c>
      <c r="N104" s="8">
        <f t="shared" si="17"/>
        <v>7.0434339227959802E-2</v>
      </c>
      <c r="O104" s="8">
        <f t="shared" si="18"/>
        <v>1.5623121260395108</v>
      </c>
      <c r="P104" s="10">
        <f t="shared" si="19"/>
        <v>0.25743730934533865</v>
      </c>
      <c r="Q104" s="10" t="str">
        <f t="shared" si="20"/>
        <v>2021GHA</v>
      </c>
      <c r="R104" s="14">
        <f t="shared" si="21"/>
        <v>43.510544028964404</v>
      </c>
      <c r="S104" s="45">
        <f t="shared" si="22"/>
        <v>1</v>
      </c>
      <c r="T104" s="7">
        <f t="shared" si="23"/>
        <v>3.1722169322291363</v>
      </c>
      <c r="U104" s="35">
        <f>IF(ISBLANK(VLOOKUP(B104,'WB GDP'!$A$2:$AK$267,F104-1985)),"NA",VLOOKUP(B104,'WB GDP'!$A$2:$AK$267,F104-1985))</f>
        <v>5435.2376847972118</v>
      </c>
      <c r="V104" s="6"/>
    </row>
    <row r="105" spans="1:22">
      <c r="A105">
        <f t="shared" si="12"/>
        <v>98</v>
      </c>
      <c r="B105" t="s">
        <v>165</v>
      </c>
      <c r="C105" t="str">
        <f>VLOOKUP(B105,'country codes'!$A$3:$B$287,2,0)</f>
        <v>VEN</v>
      </c>
      <c r="D105">
        <v>1</v>
      </c>
      <c r="E105" s="6">
        <v>28199.866999999998</v>
      </c>
      <c r="F105">
        <v>2021</v>
      </c>
      <c r="G105" s="6">
        <v>70.554000000000002</v>
      </c>
      <c r="H105" s="6">
        <v>5.1075530052185059</v>
      </c>
      <c r="I105" s="7">
        <v>7.3663704745368896</v>
      </c>
      <c r="J105" s="8">
        <f t="shared" si="13"/>
        <v>0.51075530052185059</v>
      </c>
      <c r="K105" s="8">
        <f t="shared" si="14"/>
        <v>0.93751513578168255</v>
      </c>
      <c r="L105" s="9">
        <f t="shared" si="15"/>
        <v>66.145442889940838</v>
      </c>
      <c r="M105" s="8">
        <f t="shared" si="16"/>
        <v>0.50157001061581608</v>
      </c>
      <c r="N105" s="8">
        <f t="shared" si="17"/>
        <v>0.4603981546585556</v>
      </c>
      <c r="O105" s="8">
        <f t="shared" si="18"/>
        <v>1.9522759414701065</v>
      </c>
      <c r="P105" s="10">
        <f t="shared" si="19"/>
        <v>0.25691553123280458</v>
      </c>
      <c r="Q105" s="10" t="str">
        <f t="shared" si="20"/>
        <v>2021VEN</v>
      </c>
      <c r="R105" s="14">
        <f t="shared" si="21"/>
        <v>43.422356152869447</v>
      </c>
      <c r="S105" s="45">
        <f t="shared" si="22"/>
        <v>3</v>
      </c>
      <c r="T105" s="7">
        <f t="shared" si="23"/>
        <v>3.1722169322291363</v>
      </c>
      <c r="U105" s="35" t="str">
        <f>IF(ISBLANK(VLOOKUP(B105,'WB GDP'!$A$2:$AK$267,F105-1985)),"NA",VLOOKUP(B105,'WB GDP'!$A$2:$AK$267,F105-1985))</f>
        <v>NA</v>
      </c>
      <c r="V105" s="6"/>
    </row>
    <row r="106" spans="1:22">
      <c r="A106">
        <f t="shared" si="12"/>
        <v>99</v>
      </c>
      <c r="B106" t="s">
        <v>104</v>
      </c>
      <c r="C106" t="str">
        <f>VLOOKUP(B106,'country codes'!$A$3:$B$287,2,0)</f>
        <v>MRT</v>
      </c>
      <c r="D106">
        <v>5</v>
      </c>
      <c r="E106" s="6">
        <v>4614.9740000000002</v>
      </c>
      <c r="F106">
        <v>2021</v>
      </c>
      <c r="G106" s="6">
        <v>64.364000000000004</v>
      </c>
      <c r="H106" s="6">
        <v>4.5</v>
      </c>
      <c r="I106" s="7">
        <v>2.0768405138956303</v>
      </c>
      <c r="J106" s="8">
        <f t="shared" si="13"/>
        <v>0.45</v>
      </c>
      <c r="K106" s="8">
        <f t="shared" si="14"/>
        <v>0.87675983525983203</v>
      </c>
      <c r="L106" s="9">
        <f t="shared" si="15"/>
        <v>56.431770036663835</v>
      </c>
      <c r="M106" s="8">
        <f t="shared" si="16"/>
        <v>0.41374738932582888</v>
      </c>
      <c r="N106" s="8">
        <f t="shared" si="17"/>
        <v>0.12980253211847689</v>
      </c>
      <c r="O106" s="8">
        <f t="shared" si="18"/>
        <v>1.6216803189300277</v>
      </c>
      <c r="P106" s="10">
        <f t="shared" si="19"/>
        <v>0.25513498837971732</v>
      </c>
      <c r="Q106" s="10" t="str">
        <f t="shared" si="20"/>
        <v>2021MRT</v>
      </c>
      <c r="R106" s="14">
        <f t="shared" si="21"/>
        <v>43.121419243601238</v>
      </c>
      <c r="S106" s="45">
        <f t="shared" si="22"/>
        <v>1</v>
      </c>
      <c r="T106" s="7">
        <f t="shared" si="23"/>
        <v>3.1722169322291363</v>
      </c>
      <c r="U106" s="35">
        <f>IF(ISBLANK(VLOOKUP(B106,'WB GDP'!$A$2:$AK$267,F106-1985)),"NA",VLOOKUP(B106,'WB GDP'!$A$2:$AK$267,F106-1985))</f>
        <v>5307.5219020273016</v>
      </c>
      <c r="V106" s="6"/>
    </row>
    <row r="107" spans="1:22">
      <c r="A107">
        <f t="shared" si="12"/>
        <v>100</v>
      </c>
      <c r="B107" t="s">
        <v>58</v>
      </c>
      <c r="C107" t="str">
        <f>VLOOKUP(B107,'country codes'!$A$3:$B$287,2,0)</f>
        <v>EGY</v>
      </c>
      <c r="D107">
        <v>4</v>
      </c>
      <c r="E107" s="6">
        <v>109262.178</v>
      </c>
      <c r="F107">
        <v>2021</v>
      </c>
      <c r="G107" s="6">
        <v>70.221000000000004</v>
      </c>
      <c r="H107" s="6">
        <v>4.0257477760314941</v>
      </c>
      <c r="I107" s="7">
        <v>3.141145894701721</v>
      </c>
      <c r="J107" s="8">
        <f t="shared" si="13"/>
        <v>0.40257477760314941</v>
      </c>
      <c r="K107" s="8">
        <f t="shared" si="14"/>
        <v>0.82933461286298138</v>
      </c>
      <c r="L107" s="9">
        <f t="shared" si="15"/>
        <v>58.236705849851418</v>
      </c>
      <c r="M107" s="8">
        <f t="shared" si="16"/>
        <v>0.43006605650441643</v>
      </c>
      <c r="N107" s="8">
        <f t="shared" si="17"/>
        <v>0.19632161841885756</v>
      </c>
      <c r="O107" s="8">
        <f t="shared" si="18"/>
        <v>1.6881994052304086</v>
      </c>
      <c r="P107" s="10">
        <f t="shared" si="19"/>
        <v>0.25474837579730114</v>
      </c>
      <c r="Q107" s="10" t="str">
        <f t="shared" si="20"/>
        <v>2021EGY</v>
      </c>
      <c r="R107" s="14">
        <f t="shared" si="21"/>
        <v>43.056076252594423</v>
      </c>
      <c r="S107" s="45">
        <f t="shared" si="22"/>
        <v>1</v>
      </c>
      <c r="T107" s="7">
        <f t="shared" si="23"/>
        <v>3.1722169322291363</v>
      </c>
      <c r="U107" s="35">
        <f>IF(ISBLANK(VLOOKUP(B107,'WB GDP'!$A$2:$AK$267,F107-1985)),"NA",VLOOKUP(B107,'WB GDP'!$A$2:$AK$267,F107-1985))</f>
        <v>12180.451645243606</v>
      </c>
      <c r="V107" s="6"/>
    </row>
    <row r="108" spans="1:22">
      <c r="A108">
        <f t="shared" si="12"/>
        <v>101</v>
      </c>
      <c r="B108" t="s">
        <v>51</v>
      </c>
      <c r="C108" t="str">
        <f>VLOOKUP(B108,'country codes'!$A$3:$B$287,2,0)</f>
        <v>CIV</v>
      </c>
      <c r="D108">
        <v>5</v>
      </c>
      <c r="E108" s="6">
        <v>27478.249</v>
      </c>
      <c r="F108">
        <v>2021</v>
      </c>
      <c r="G108" s="6">
        <v>58.597999999999999</v>
      </c>
      <c r="H108" s="6">
        <v>5.0558066368103027</v>
      </c>
      <c r="I108" s="7">
        <v>1.2301388296835429</v>
      </c>
      <c r="J108" s="8">
        <f t="shared" si="13"/>
        <v>0.50558066368103027</v>
      </c>
      <c r="K108" s="8">
        <f t="shared" si="14"/>
        <v>0.93234049894086224</v>
      </c>
      <c r="L108" s="9">
        <f t="shared" si="15"/>
        <v>54.633288556936641</v>
      </c>
      <c r="M108" s="8">
        <f t="shared" si="16"/>
        <v>0.39748707664319088</v>
      </c>
      <c r="N108" s="8">
        <f t="shared" si="17"/>
        <v>7.6883676855221433E-2</v>
      </c>
      <c r="O108" s="8">
        <f t="shared" si="18"/>
        <v>1.5687614636667724</v>
      </c>
      <c r="P108" s="10">
        <f t="shared" si="19"/>
        <v>0.25337636463488683</v>
      </c>
      <c r="Q108" s="10" t="str">
        <f t="shared" si="20"/>
        <v>2021CIV</v>
      </c>
      <c r="R108" s="14">
        <f t="shared" si="21"/>
        <v>42.82418697344422</v>
      </c>
      <c r="S108" s="45">
        <f t="shared" si="22"/>
        <v>1</v>
      </c>
      <c r="T108" s="7">
        <f t="shared" si="23"/>
        <v>3.1722169322291363</v>
      </c>
      <c r="U108" s="35">
        <f>IF(ISBLANK(VLOOKUP(B108,'WB GDP'!$A$2:$AK$267,F108-1985)),"NA",VLOOKUP(B108,'WB GDP'!$A$2:$AK$267,F108-1985))</f>
        <v>5316.4639005330509</v>
      </c>
      <c r="V108" s="6"/>
    </row>
    <row r="109" spans="1:22">
      <c r="A109">
        <f t="shared" si="12"/>
        <v>102</v>
      </c>
      <c r="B109" t="s">
        <v>161</v>
      </c>
      <c r="C109" t="str">
        <f>VLOOKUP(B109,'country codes'!$A$3:$B$287,2,0)</f>
        <v>USA</v>
      </c>
      <c r="D109">
        <v>2</v>
      </c>
      <c r="E109" s="6">
        <v>336997.62400000001</v>
      </c>
      <c r="F109">
        <v>2021</v>
      </c>
      <c r="G109" s="6">
        <v>77.197999999999993</v>
      </c>
      <c r="H109" s="6">
        <v>6.9590878486633301</v>
      </c>
      <c r="I109" s="7">
        <v>19.591280978427864</v>
      </c>
      <c r="J109" s="8">
        <f t="shared" si="13"/>
        <v>0.69590878486633301</v>
      </c>
      <c r="K109" s="8">
        <f t="shared" si="14"/>
        <v>1.1226686201261651</v>
      </c>
      <c r="L109" s="9">
        <f t="shared" si="15"/>
        <v>86.667772136499678</v>
      </c>
      <c r="M109" s="8">
        <f t="shared" si="16"/>
        <v>0.68711514649106153</v>
      </c>
      <c r="N109" s="8">
        <f t="shared" si="17"/>
        <v>1.2244550611517415</v>
      </c>
      <c r="O109" s="8">
        <f t="shared" si="18"/>
        <v>2.7163328479632924</v>
      </c>
      <c r="P109" s="10">
        <f t="shared" si="19"/>
        <v>0.25295690364539114</v>
      </c>
      <c r="Q109" s="10" t="str">
        <f t="shared" si="20"/>
        <v>2021USA</v>
      </c>
      <c r="R109" s="14">
        <f t="shared" si="21"/>
        <v>42.753292137344907</v>
      </c>
      <c r="S109" s="45">
        <f t="shared" si="22"/>
        <v>3</v>
      </c>
      <c r="T109" s="7">
        <f t="shared" si="23"/>
        <v>3.1722169322291363</v>
      </c>
      <c r="U109" s="35">
        <f>IF(ISBLANK(VLOOKUP(B109,'WB GDP'!$A$2:$AK$267,F109-1985)),"NA",VLOOKUP(B109,'WB GDP'!$A$2:$AK$267,F109-1985))</f>
        <v>63635.823810408008</v>
      </c>
      <c r="V109" s="6"/>
    </row>
    <row r="110" spans="1:22">
      <c r="A110">
        <f t="shared" si="12"/>
        <v>103</v>
      </c>
      <c r="B110" t="s">
        <v>32</v>
      </c>
      <c r="C110" t="str">
        <f>VLOOKUP(B110,'country codes'!$A$3:$B$287,2,0)</f>
        <v>BOL</v>
      </c>
      <c r="D110">
        <v>1</v>
      </c>
      <c r="E110" s="6">
        <v>12079.472</v>
      </c>
      <c r="F110">
        <v>2021</v>
      </c>
      <c r="G110" s="6">
        <v>63.63</v>
      </c>
      <c r="H110" s="6">
        <v>5.5686240196228027</v>
      </c>
      <c r="I110" s="7">
        <v>5.8759214427981412</v>
      </c>
      <c r="J110" s="8">
        <f t="shared" si="13"/>
        <v>0.55686240196228032</v>
      </c>
      <c r="K110" s="8">
        <f t="shared" si="14"/>
        <v>0.98362223722211228</v>
      </c>
      <c r="L110" s="9">
        <f t="shared" si="15"/>
        <v>62.58788295444301</v>
      </c>
      <c r="M110" s="8">
        <f t="shared" si="16"/>
        <v>0.46940563328389329</v>
      </c>
      <c r="N110" s="8">
        <f t="shared" si="17"/>
        <v>0.36724509017488383</v>
      </c>
      <c r="O110" s="8">
        <f t="shared" si="18"/>
        <v>1.8591228769864347</v>
      </c>
      <c r="P110" s="10">
        <f t="shared" si="19"/>
        <v>0.25248768604514266</v>
      </c>
      <c r="Q110" s="10" t="str">
        <f t="shared" si="20"/>
        <v>2021BOL</v>
      </c>
      <c r="R110" s="14">
        <f t="shared" si="21"/>
        <v>42.673987730743185</v>
      </c>
      <c r="S110" s="45">
        <f t="shared" si="22"/>
        <v>2</v>
      </c>
      <c r="T110" s="7">
        <f t="shared" si="23"/>
        <v>3.1722169322291363</v>
      </c>
      <c r="U110" s="35">
        <f>IF(ISBLANK(VLOOKUP(B110,'WB GDP'!$A$2:$AK$267,F110-1985)),"NA",VLOOKUP(B110,'WB GDP'!$A$2:$AK$267,F110-1985))</f>
        <v>8052.177441439303</v>
      </c>
      <c r="V110" s="6"/>
    </row>
    <row r="111" spans="1:22">
      <c r="A111">
        <f t="shared" si="12"/>
        <v>104</v>
      </c>
      <c r="B111" t="s">
        <v>112</v>
      </c>
      <c r="C111" t="str">
        <f>VLOOKUP(B111,'country codes'!$A$3:$B$287,2,0)</f>
        <v>MMR</v>
      </c>
      <c r="D111">
        <v>8</v>
      </c>
      <c r="E111" s="6">
        <v>53798.084000000003</v>
      </c>
      <c r="F111">
        <v>2021</v>
      </c>
      <c r="G111" s="6">
        <v>65.671999999999997</v>
      </c>
      <c r="H111" s="6">
        <v>4.3140397071838379</v>
      </c>
      <c r="I111" s="7">
        <v>2.4553633362443441</v>
      </c>
      <c r="J111" s="8">
        <f t="shared" si="13"/>
        <v>0.43140397071838377</v>
      </c>
      <c r="K111" s="8">
        <f t="shared" si="14"/>
        <v>0.85816380597821573</v>
      </c>
      <c r="L111" s="9">
        <f t="shared" si="15"/>
        <v>56.357333466201382</v>
      </c>
      <c r="M111" s="8">
        <f t="shared" si="16"/>
        <v>0.41307439829178927</v>
      </c>
      <c r="N111" s="8">
        <f t="shared" si="17"/>
        <v>0.15346020851527151</v>
      </c>
      <c r="O111" s="8">
        <f t="shared" si="18"/>
        <v>1.6453379953268223</v>
      </c>
      <c r="P111" s="10">
        <f t="shared" si="19"/>
        <v>0.25105747236435638</v>
      </c>
      <c r="Q111" s="10" t="str">
        <f t="shared" si="20"/>
        <v>2021MMR</v>
      </c>
      <c r="R111" s="14">
        <f t="shared" si="21"/>
        <v>42.43226140332419</v>
      </c>
      <c r="S111" s="45">
        <f t="shared" si="22"/>
        <v>1</v>
      </c>
      <c r="T111" s="7">
        <f t="shared" si="23"/>
        <v>3.1722169322291363</v>
      </c>
      <c r="U111" s="35">
        <f>IF(ISBLANK(VLOOKUP(B111,'WB GDP'!$A$2:$AK$267,F111-1985)),"NA",VLOOKUP(B111,'WB GDP'!$A$2:$AK$267,F111-1985))</f>
        <v>4032.6256525257645</v>
      </c>
      <c r="V111" s="6"/>
    </row>
    <row r="112" spans="1:22">
      <c r="A112">
        <f t="shared" si="12"/>
        <v>105</v>
      </c>
      <c r="B112" t="s">
        <v>157</v>
      </c>
      <c r="C112" t="str">
        <f>VLOOKUP(B112,'country codes'!$A$3:$B$287,2,0)</f>
        <v>UGA</v>
      </c>
      <c r="D112">
        <v>5</v>
      </c>
      <c r="E112" s="6">
        <v>45853.777999999998</v>
      </c>
      <c r="F112">
        <v>2021</v>
      </c>
      <c r="G112" s="6">
        <v>62.704999999999998</v>
      </c>
      <c r="H112" s="6">
        <v>4.2245335578918457</v>
      </c>
      <c r="I112" s="7">
        <v>1.0836235492050625</v>
      </c>
      <c r="J112" s="8">
        <f t="shared" si="13"/>
        <v>0.42245335578918458</v>
      </c>
      <c r="K112" s="8">
        <f t="shared" si="14"/>
        <v>0.8492131910490166</v>
      </c>
      <c r="L112" s="9">
        <f t="shared" si="15"/>
        <v>53.249913144728588</v>
      </c>
      <c r="M112" s="8">
        <f t="shared" si="16"/>
        <v>0.38497979368613294</v>
      </c>
      <c r="N112" s="8">
        <f t="shared" si="17"/>
        <v>6.7726471825316409E-2</v>
      </c>
      <c r="O112" s="8">
        <f t="shared" si="18"/>
        <v>1.5596042586368672</v>
      </c>
      <c r="P112" s="10">
        <f t="shared" si="19"/>
        <v>0.24684453864124148</v>
      </c>
      <c r="Q112" s="10" t="str">
        <f t="shared" si="20"/>
        <v>2021UGA</v>
      </c>
      <c r="R112" s="14">
        <f t="shared" si="21"/>
        <v>41.720216056374092</v>
      </c>
      <c r="S112" s="45">
        <f t="shared" si="22"/>
        <v>1</v>
      </c>
      <c r="T112" s="7">
        <f t="shared" si="23"/>
        <v>3.1722169322291363</v>
      </c>
      <c r="U112" s="35">
        <f>IF(ISBLANK(VLOOKUP(B112,'WB GDP'!$A$2:$AK$267,F112-1985)),"NA",VLOOKUP(B112,'WB GDP'!$A$2:$AK$267,F112-1985))</f>
        <v>2246.4141107733972</v>
      </c>
      <c r="V112" s="6"/>
    </row>
    <row r="113" spans="1:22">
      <c r="A113">
        <f t="shared" si="12"/>
        <v>106</v>
      </c>
      <c r="B113" t="s">
        <v>71</v>
      </c>
      <c r="C113" t="str">
        <f>VLOOKUP(B113,'country codes'!$A$3:$B$287,2,0)</f>
        <v>GIN</v>
      </c>
      <c r="D113">
        <v>5</v>
      </c>
      <c r="E113" s="6">
        <v>13531.906000000001</v>
      </c>
      <c r="F113">
        <v>2021</v>
      </c>
      <c r="G113" s="6">
        <v>58.892000000000003</v>
      </c>
      <c r="H113" s="6">
        <v>4.9445395469665527</v>
      </c>
      <c r="I113" s="7">
        <v>1.6968110355254435</v>
      </c>
      <c r="J113" s="8">
        <f t="shared" si="13"/>
        <v>0.49445395469665526</v>
      </c>
      <c r="K113" s="8">
        <f t="shared" si="14"/>
        <v>0.92121378995648717</v>
      </c>
      <c r="L113" s="9">
        <f t="shared" si="15"/>
        <v>54.252122518117446</v>
      </c>
      <c r="M113" s="8">
        <f t="shared" si="16"/>
        <v>0.39404090327690028</v>
      </c>
      <c r="N113" s="8">
        <f t="shared" si="17"/>
        <v>0.10605068972034022</v>
      </c>
      <c r="O113" s="8">
        <f t="shared" si="18"/>
        <v>1.5979284765318911</v>
      </c>
      <c r="P113" s="10">
        <f t="shared" si="19"/>
        <v>0.24659483141080132</v>
      </c>
      <c r="Q113" s="10" t="str">
        <f t="shared" si="20"/>
        <v>2021GIN</v>
      </c>
      <c r="R113" s="14">
        <f t="shared" si="21"/>
        <v>41.678012004940967</v>
      </c>
      <c r="S113" s="45">
        <f t="shared" si="22"/>
        <v>1</v>
      </c>
      <c r="T113" s="7">
        <f t="shared" si="23"/>
        <v>3.1722169322291363</v>
      </c>
      <c r="U113" s="35">
        <f>IF(ISBLANK(VLOOKUP(B113,'WB GDP'!$A$2:$AK$267,F113-1985)),"NA",VLOOKUP(B113,'WB GDP'!$A$2:$AK$267,F113-1985))</f>
        <v>2640.3441909513695</v>
      </c>
      <c r="V113" s="6"/>
    </row>
    <row r="114" spans="1:22">
      <c r="A114">
        <f t="shared" si="12"/>
        <v>107</v>
      </c>
      <c r="B114" t="s">
        <v>88</v>
      </c>
      <c r="C114" t="str">
        <f>VLOOKUP(B114,'country codes'!$A$3:$B$287,2,0)</f>
        <v>KEN</v>
      </c>
      <c r="D114">
        <v>5</v>
      </c>
      <c r="E114" s="6">
        <v>53005.614000000001</v>
      </c>
      <c r="F114">
        <v>2021</v>
      </c>
      <c r="G114" s="6">
        <v>61.427</v>
      </c>
      <c r="H114" s="6">
        <v>4.464540958404541</v>
      </c>
      <c r="I114" s="7">
        <v>1.3588061107029961</v>
      </c>
      <c r="J114" s="8">
        <f t="shared" si="13"/>
        <v>0.44645409584045409</v>
      </c>
      <c r="K114" s="8">
        <f t="shared" si="14"/>
        <v>0.873213931100286</v>
      </c>
      <c r="L114" s="9">
        <f t="shared" si="15"/>
        <v>53.638912145697269</v>
      </c>
      <c r="M114" s="8">
        <f t="shared" si="16"/>
        <v>0.38849678591556863</v>
      </c>
      <c r="N114" s="8">
        <f t="shared" si="17"/>
        <v>8.4925381918937254E-2</v>
      </c>
      <c r="O114" s="8">
        <f t="shared" si="18"/>
        <v>1.5768031687304882</v>
      </c>
      <c r="P114" s="10">
        <f t="shared" si="19"/>
        <v>0.24638255022556441</v>
      </c>
      <c r="Q114" s="10" t="str">
        <f t="shared" si="20"/>
        <v>2021KEN</v>
      </c>
      <c r="R114" s="14">
        <f t="shared" si="21"/>
        <v>41.642133484145901</v>
      </c>
      <c r="S114" s="45">
        <f t="shared" si="22"/>
        <v>1</v>
      </c>
      <c r="T114" s="7">
        <f t="shared" si="23"/>
        <v>3.1722169322291363</v>
      </c>
      <c r="U114" s="35">
        <f>IF(ISBLANK(VLOOKUP(B114,'WB GDP'!$A$2:$AK$267,F114-1985)),"NA",VLOOKUP(B114,'WB GDP'!$A$2:$AK$267,F114-1985))</f>
        <v>4745.6370334290377</v>
      </c>
      <c r="V114" s="6"/>
    </row>
    <row r="115" spans="1:22">
      <c r="A115">
        <f t="shared" si="12"/>
        <v>108</v>
      </c>
      <c r="B115" t="s">
        <v>118</v>
      </c>
      <c r="C115" t="str">
        <f>VLOOKUP(B115,'country codes'!$A$3:$B$287,2,0)</f>
        <v>NER</v>
      </c>
      <c r="D115">
        <v>5</v>
      </c>
      <c r="E115" s="6">
        <v>25252.722000000002</v>
      </c>
      <c r="F115">
        <v>2021</v>
      </c>
      <c r="G115" s="6">
        <v>61.576000000000001</v>
      </c>
      <c r="H115" s="6">
        <v>4.369513988494873</v>
      </c>
      <c r="I115" s="7">
        <v>1.1078575492157985</v>
      </c>
      <c r="J115" s="8">
        <f t="shared" si="13"/>
        <v>0.4369513988494873</v>
      </c>
      <c r="K115" s="8">
        <f t="shared" si="14"/>
        <v>0.86371123410931927</v>
      </c>
      <c r="L115" s="9">
        <f t="shared" si="15"/>
        <v>53.183882951515443</v>
      </c>
      <c r="M115" s="8">
        <f t="shared" si="16"/>
        <v>0.38438280583819373</v>
      </c>
      <c r="N115" s="8">
        <f t="shared" si="17"/>
        <v>6.9241096825987405E-2</v>
      </c>
      <c r="O115" s="8">
        <f t="shared" si="18"/>
        <v>1.5611188836375383</v>
      </c>
      <c r="P115" s="10">
        <f t="shared" si="19"/>
        <v>0.24622263548727916</v>
      </c>
      <c r="Q115" s="10" t="str">
        <f t="shared" si="20"/>
        <v>2021NER</v>
      </c>
      <c r="R115" s="14">
        <f t="shared" si="21"/>
        <v>41.615105633059613</v>
      </c>
      <c r="S115" s="45">
        <f t="shared" si="22"/>
        <v>1</v>
      </c>
      <c r="T115" s="7">
        <f t="shared" si="23"/>
        <v>3.1722169322291363</v>
      </c>
      <c r="U115" s="35">
        <f>IF(ISBLANK(VLOOKUP(B115,'WB GDP'!$A$2:$AK$267,F115-1985)),"NA",VLOOKUP(B115,'WB GDP'!$A$2:$AK$267,F115-1985))</f>
        <v>1186.5768088453481</v>
      </c>
      <c r="V115" s="6"/>
    </row>
    <row r="116" spans="1:22">
      <c r="A116">
        <f t="shared" si="12"/>
        <v>109</v>
      </c>
      <c r="B116" t="s">
        <v>91</v>
      </c>
      <c r="C116" t="str">
        <f>VLOOKUP(B116,'country codes'!$A$3:$B$287,2,0)</f>
        <v>LAO</v>
      </c>
      <c r="D116">
        <v>8</v>
      </c>
      <c r="E116" s="6">
        <v>7425.0569999999998</v>
      </c>
      <c r="F116">
        <v>2021</v>
      </c>
      <c r="G116" s="6">
        <v>68.061000000000007</v>
      </c>
      <c r="H116" s="6">
        <v>4.9265217781066895</v>
      </c>
      <c r="I116" s="7">
        <v>6.9751870966100711</v>
      </c>
      <c r="J116" s="8">
        <f t="shared" si="13"/>
        <v>0.49265217781066895</v>
      </c>
      <c r="K116" s="8">
        <f t="shared" si="14"/>
        <v>0.91941201307050091</v>
      </c>
      <c r="L116" s="9">
        <f t="shared" si="15"/>
        <v>62.57610102159137</v>
      </c>
      <c r="M116" s="8">
        <f t="shared" si="16"/>
        <v>0.46929911124608908</v>
      </c>
      <c r="N116" s="8">
        <f t="shared" si="17"/>
        <v>0.43594919353812944</v>
      </c>
      <c r="O116" s="8">
        <f t="shared" si="18"/>
        <v>1.9278269803496804</v>
      </c>
      <c r="P116" s="10">
        <f t="shared" si="19"/>
        <v>0.2434342480054745</v>
      </c>
      <c r="Q116" s="10" t="str">
        <f t="shared" si="20"/>
        <v>2021LAO</v>
      </c>
      <c r="R116" s="14">
        <f t="shared" si="21"/>
        <v>41.143828736150603</v>
      </c>
      <c r="S116" s="45">
        <f t="shared" si="22"/>
        <v>3</v>
      </c>
      <c r="T116" s="7">
        <f t="shared" si="23"/>
        <v>3.1722169322291363</v>
      </c>
      <c r="U116" s="35">
        <f>IF(ISBLANK(VLOOKUP(B116,'WB GDP'!$A$2:$AK$267,F116-1985)),"NA",VLOOKUP(B116,'WB GDP'!$A$2:$AK$267,F116-1985))</f>
        <v>7846.9750222927596</v>
      </c>
      <c r="V116" s="6"/>
    </row>
    <row r="117" spans="1:22">
      <c r="A117">
        <f t="shared" si="12"/>
        <v>110</v>
      </c>
      <c r="B117" t="s">
        <v>99</v>
      </c>
      <c r="C117" t="str">
        <f>VLOOKUP(B117,'country codes'!$A$3:$B$287,2,0)</f>
        <v>MDG</v>
      </c>
      <c r="D117">
        <v>5</v>
      </c>
      <c r="E117" s="6">
        <v>28915.652999999998</v>
      </c>
      <c r="F117">
        <v>2021</v>
      </c>
      <c r="G117" s="6">
        <v>64.484999999999999</v>
      </c>
      <c r="H117" s="6">
        <v>3.8907326630183627</v>
      </c>
      <c r="I117" s="7">
        <v>1.0846480188915733</v>
      </c>
      <c r="J117" s="8">
        <f t="shared" si="13"/>
        <v>0.38907326630183625</v>
      </c>
      <c r="K117" s="8">
        <f t="shared" si="14"/>
        <v>0.81583310156166822</v>
      </c>
      <c r="L117" s="9">
        <f t="shared" si="15"/>
        <v>52.608997554204173</v>
      </c>
      <c r="M117" s="8">
        <f t="shared" si="16"/>
        <v>0.37918518972574888</v>
      </c>
      <c r="N117" s="8">
        <f t="shared" si="17"/>
        <v>6.7790501180723328E-2</v>
      </c>
      <c r="O117" s="8">
        <f t="shared" si="18"/>
        <v>1.5596682879922743</v>
      </c>
      <c r="P117" s="10">
        <f t="shared" si="19"/>
        <v>0.243119125165945</v>
      </c>
      <c r="Q117" s="10" t="str">
        <f t="shared" si="20"/>
        <v>2021MDG</v>
      </c>
      <c r="R117" s="14">
        <f t="shared" si="21"/>
        <v>41.090568522163956</v>
      </c>
      <c r="S117" s="45">
        <f t="shared" si="22"/>
        <v>1</v>
      </c>
      <c r="T117" s="7">
        <f t="shared" si="23"/>
        <v>3.1722169322291363</v>
      </c>
      <c r="U117" s="35">
        <f>IF(ISBLANK(VLOOKUP(B117,'WB GDP'!$A$2:$AK$267,F117-1985)),"NA",VLOOKUP(B117,'WB GDP'!$A$2:$AK$267,F117-1985))</f>
        <v>1482.3761590949391</v>
      </c>
      <c r="V117" s="6"/>
    </row>
    <row r="118" spans="1:22">
      <c r="A118">
        <f t="shared" si="12"/>
        <v>111</v>
      </c>
      <c r="B118" t="s">
        <v>138</v>
      </c>
      <c r="C118" t="str">
        <f>VLOOKUP(B118,'country codes'!$A$3:$B$287,2,0)</f>
        <v>SGP</v>
      </c>
      <c r="D118">
        <v>8</v>
      </c>
      <c r="E118" s="6">
        <v>5941.06</v>
      </c>
      <c r="F118">
        <v>2021</v>
      </c>
      <c r="G118" s="6">
        <v>82.754000000000005</v>
      </c>
      <c r="H118" s="6">
        <v>6.5867171287536621</v>
      </c>
      <c r="I118" s="7">
        <v>23.236075643777838</v>
      </c>
      <c r="J118" s="8">
        <f t="shared" si="13"/>
        <v>0.65867171287536619</v>
      </c>
      <c r="K118" s="8">
        <f t="shared" si="14"/>
        <v>1.0854315481351982</v>
      </c>
      <c r="L118" s="9">
        <f t="shared" si="15"/>
        <v>89.82380233438019</v>
      </c>
      <c r="M118" s="8">
        <f t="shared" si="16"/>
        <v>0.7156492395200148</v>
      </c>
      <c r="N118" s="8">
        <f t="shared" si="17"/>
        <v>1.4522547277361149</v>
      </c>
      <c r="O118" s="8">
        <f t="shared" si="18"/>
        <v>2.9441325145476656</v>
      </c>
      <c r="P118" s="10">
        <f t="shared" si="19"/>
        <v>0.24307643626223346</v>
      </c>
      <c r="Q118" s="10" t="str">
        <f t="shared" si="20"/>
        <v>2021SGP</v>
      </c>
      <c r="R118" s="14">
        <f t="shared" si="21"/>
        <v>41.083353494050073</v>
      </c>
      <c r="S118" s="45">
        <f t="shared" si="22"/>
        <v>3</v>
      </c>
      <c r="T118" s="7">
        <f t="shared" si="23"/>
        <v>3.1722169322291363</v>
      </c>
      <c r="U118" s="35">
        <f>IF(ISBLANK(VLOOKUP(B118,'WB GDP'!$A$2:$AK$267,F118-1985)),"NA",VLOOKUP(B118,'WB GDP'!$A$2:$AK$267,F118-1985))</f>
        <v>107741.11843590894</v>
      </c>
      <c r="V118" s="6"/>
    </row>
    <row r="119" spans="1:22">
      <c r="A119">
        <f t="shared" si="12"/>
        <v>112</v>
      </c>
      <c r="B119" t="s">
        <v>150</v>
      </c>
      <c r="C119" t="str">
        <f>VLOOKUP(B119,'country codes'!$A$3:$B$287,2,0)</f>
        <v>TZA</v>
      </c>
      <c r="D119">
        <v>5</v>
      </c>
      <c r="E119" s="6">
        <v>63588.334000000003</v>
      </c>
      <c r="F119">
        <v>2021</v>
      </c>
      <c r="G119" s="6">
        <v>66.200999999999993</v>
      </c>
      <c r="H119" s="6">
        <v>3.6805679798126221</v>
      </c>
      <c r="I119" s="7">
        <v>1.6097682235851294</v>
      </c>
      <c r="J119" s="8">
        <f t="shared" si="13"/>
        <v>0.36805679798126223</v>
      </c>
      <c r="K119" s="8">
        <f t="shared" si="14"/>
        <v>0.79481663324109419</v>
      </c>
      <c r="L119" s="9">
        <f t="shared" si="15"/>
        <v>52.617655937193675</v>
      </c>
      <c r="M119" s="8">
        <f t="shared" si="16"/>
        <v>0.37926347132960314</v>
      </c>
      <c r="N119" s="8">
        <f t="shared" si="17"/>
        <v>0.10061051397407059</v>
      </c>
      <c r="O119" s="8">
        <f t="shared" si="18"/>
        <v>1.5924883007856214</v>
      </c>
      <c r="P119" s="10">
        <f t="shared" si="19"/>
        <v>0.23815777556576165</v>
      </c>
      <c r="Q119" s="10" t="str">
        <f t="shared" si="20"/>
        <v>2021TZA</v>
      </c>
      <c r="R119" s="14">
        <f t="shared" si="21"/>
        <v>40.252030313499404</v>
      </c>
      <c r="S119" s="45">
        <f t="shared" si="22"/>
        <v>1</v>
      </c>
      <c r="T119" s="7">
        <f t="shared" si="23"/>
        <v>3.1722169322291363</v>
      </c>
      <c r="U119" s="35">
        <f>IF(ISBLANK(VLOOKUP(B119,'WB GDP'!$A$2:$AK$267,F119-1985)),"NA",VLOOKUP(B119,'WB GDP'!$A$2:$AK$267,F119-1985))</f>
        <v>2583.34448242188</v>
      </c>
      <c r="V119" s="6"/>
    </row>
    <row r="120" spans="1:22">
      <c r="A120">
        <f t="shared" si="12"/>
        <v>113</v>
      </c>
      <c r="B120" t="s">
        <v>141</v>
      </c>
      <c r="C120" t="str">
        <f>VLOOKUP(B120,'country codes'!$A$3:$B$287,2,0)</f>
        <v>ZAF</v>
      </c>
      <c r="D120">
        <v>5</v>
      </c>
      <c r="E120" s="6">
        <v>59392.254999999997</v>
      </c>
      <c r="F120">
        <v>2021</v>
      </c>
      <c r="G120" s="6">
        <v>62.341000000000001</v>
      </c>
      <c r="H120" s="6">
        <v>5.5986537933349609</v>
      </c>
      <c r="I120" s="7">
        <v>7.0788166931152343</v>
      </c>
      <c r="J120" s="8">
        <f t="shared" si="13"/>
        <v>0.55986537933349612</v>
      </c>
      <c r="K120" s="8">
        <f t="shared" si="14"/>
        <v>0.98662521459332808</v>
      </c>
      <c r="L120" s="9">
        <f t="shared" si="15"/>
        <v>61.50720250296267</v>
      </c>
      <c r="M120" s="8">
        <f t="shared" si="16"/>
        <v>0.45963505613357958</v>
      </c>
      <c r="N120" s="8">
        <f t="shared" si="17"/>
        <v>0.44242604331970214</v>
      </c>
      <c r="O120" s="8">
        <f t="shared" si="18"/>
        <v>1.934303830131253</v>
      </c>
      <c r="P120" s="10">
        <f t="shared" si="19"/>
        <v>0.23762298816437274</v>
      </c>
      <c r="Q120" s="10" t="str">
        <f t="shared" si="20"/>
        <v>2021ZAF</v>
      </c>
      <c r="R120" s="14">
        <f t="shared" si="21"/>
        <v>40.161643683708093</v>
      </c>
      <c r="S120" s="45">
        <f t="shared" si="22"/>
        <v>3</v>
      </c>
      <c r="T120" s="7">
        <f t="shared" si="23"/>
        <v>3.1722169322291363</v>
      </c>
      <c r="U120" s="35">
        <f>IF(ISBLANK(VLOOKUP(B120,'WB GDP'!$A$2:$AK$267,F120-1985)),"NA",VLOOKUP(B120,'WB GDP'!$A$2:$AK$267,F120-1985))</f>
        <v>13311.925698786346</v>
      </c>
      <c r="V120" s="6"/>
    </row>
    <row r="121" spans="1:22">
      <c r="A121">
        <f t="shared" si="12"/>
        <v>114</v>
      </c>
      <c r="B121" t="s">
        <v>30</v>
      </c>
      <c r="C121" t="str">
        <f>VLOOKUP(B121,'country codes'!$A$3:$B$287,2,0)</f>
        <v>BEN</v>
      </c>
      <c r="D121">
        <v>5</v>
      </c>
      <c r="E121" s="6">
        <v>12996.895</v>
      </c>
      <c r="F121">
        <v>2021</v>
      </c>
      <c r="G121" s="6">
        <v>59.820999999999998</v>
      </c>
      <c r="H121" s="6">
        <v>4.4934310913085938</v>
      </c>
      <c r="I121" s="7">
        <v>1.5533328130635056</v>
      </c>
      <c r="J121" s="8">
        <f t="shared" si="13"/>
        <v>0.4493431091308594</v>
      </c>
      <c r="K121" s="8">
        <f t="shared" si="14"/>
        <v>0.87610294439069136</v>
      </c>
      <c r="L121" s="9">
        <f t="shared" si="15"/>
        <v>52.409354236395544</v>
      </c>
      <c r="M121" s="8">
        <f t="shared" si="16"/>
        <v>0.37738018766753467</v>
      </c>
      <c r="N121" s="8">
        <f t="shared" si="17"/>
        <v>9.7083300816469098E-2</v>
      </c>
      <c r="O121" s="8">
        <f t="shared" si="18"/>
        <v>1.58896108762802</v>
      </c>
      <c r="P121" s="10">
        <f t="shared" si="19"/>
        <v>0.23750121422475035</v>
      </c>
      <c r="Q121" s="10" t="str">
        <f t="shared" si="20"/>
        <v>2021BEN</v>
      </c>
      <c r="R121" s="14">
        <f t="shared" si="21"/>
        <v>40.141062166697232</v>
      </c>
      <c r="S121" s="45">
        <f t="shared" si="22"/>
        <v>1</v>
      </c>
      <c r="T121" s="7">
        <f t="shared" si="23"/>
        <v>3.1722169322291363</v>
      </c>
      <c r="U121" s="35">
        <f>IF(ISBLANK(VLOOKUP(B121,'WB GDP'!$A$2:$AK$267,F121-1985)),"NA",VLOOKUP(B121,'WB GDP'!$A$2:$AK$267,F121-1985))</f>
        <v>3321.5521744596235</v>
      </c>
      <c r="V121" s="6"/>
    </row>
    <row r="122" spans="1:22">
      <c r="A122">
        <f t="shared" si="12"/>
        <v>115</v>
      </c>
      <c r="B122" t="s">
        <v>95</v>
      </c>
      <c r="C122" t="str">
        <f>VLOOKUP(B122,'country codes'!$A$3:$B$287,2,0)</f>
        <v>LBR</v>
      </c>
      <c r="D122">
        <v>5</v>
      </c>
      <c r="E122" s="6">
        <v>5193.4160000000002</v>
      </c>
      <c r="F122">
        <v>2021</v>
      </c>
      <c r="G122" s="6">
        <v>60.747</v>
      </c>
      <c r="H122" s="6">
        <v>4.0514152050018311</v>
      </c>
      <c r="I122" s="7">
        <v>0.47813002091258749</v>
      </c>
      <c r="J122" s="8">
        <f t="shared" si="13"/>
        <v>0.40514152050018309</v>
      </c>
      <c r="K122" s="8">
        <f t="shared" si="14"/>
        <v>0.831901355760015</v>
      </c>
      <c r="L122" s="9">
        <f t="shared" si="15"/>
        <v>50.535511658353634</v>
      </c>
      <c r="M122" s="8">
        <f t="shared" si="16"/>
        <v>0.3604385251703352</v>
      </c>
      <c r="N122" s="8">
        <f t="shared" si="17"/>
        <v>2.9883126307036718E-2</v>
      </c>
      <c r="O122" s="8">
        <f t="shared" si="18"/>
        <v>1.5217609131185876</v>
      </c>
      <c r="P122" s="10">
        <f t="shared" si="19"/>
        <v>0.23685621181561192</v>
      </c>
      <c r="Q122" s="10" t="str">
        <f t="shared" si="20"/>
        <v>2021LBR</v>
      </c>
      <c r="R122" s="14">
        <f t="shared" si="21"/>
        <v>40.032047642761398</v>
      </c>
      <c r="S122" s="45">
        <f t="shared" si="22"/>
        <v>1</v>
      </c>
      <c r="T122" s="7">
        <f t="shared" si="23"/>
        <v>3.1722169322291363</v>
      </c>
      <c r="U122" s="35">
        <f>IF(ISBLANK(VLOOKUP(B122,'WB GDP'!$A$2:$AK$267,F122-1985)),"NA",VLOOKUP(B122,'WB GDP'!$A$2:$AK$267,F122-1985))</f>
        <v>1423.2295889040295</v>
      </c>
      <c r="V122" s="6"/>
    </row>
    <row r="123" spans="1:22">
      <c r="A123">
        <f t="shared" si="12"/>
        <v>116</v>
      </c>
      <c r="B123" t="s">
        <v>87</v>
      </c>
      <c r="C123" t="str">
        <f>VLOOKUP(B123,'country codes'!$A$3:$B$287,2,0)</f>
        <v>KAZ</v>
      </c>
      <c r="D123">
        <v>7</v>
      </c>
      <c r="E123" s="6">
        <v>19196.465</v>
      </c>
      <c r="F123">
        <v>2021</v>
      </c>
      <c r="G123" s="6">
        <v>69.361999999999995</v>
      </c>
      <c r="H123" s="6">
        <v>6.2596340179443359</v>
      </c>
      <c r="I123" s="7">
        <v>14.21970677539162</v>
      </c>
      <c r="J123" s="8">
        <f t="shared" si="13"/>
        <v>0.62596340179443355</v>
      </c>
      <c r="K123" s="8">
        <f t="shared" si="14"/>
        <v>1.0527232370542654</v>
      </c>
      <c r="L123" s="9">
        <f t="shared" si="15"/>
        <v>73.018989168557951</v>
      </c>
      <c r="M123" s="8">
        <f t="shared" si="16"/>
        <v>0.56371466597576503</v>
      </c>
      <c r="N123" s="8">
        <f t="shared" si="17"/>
        <v>0.88873167346197623</v>
      </c>
      <c r="O123" s="8">
        <f t="shared" si="18"/>
        <v>2.380609460273527</v>
      </c>
      <c r="P123" s="10">
        <f t="shared" si="19"/>
        <v>0.23679426440277834</v>
      </c>
      <c r="Q123" s="10" t="str">
        <f t="shared" si="20"/>
        <v>2021KAZ</v>
      </c>
      <c r="R123" s="14">
        <f t="shared" si="21"/>
        <v>40.021577654396346</v>
      </c>
      <c r="S123" s="45">
        <f t="shared" si="22"/>
        <v>3</v>
      </c>
      <c r="T123" s="7">
        <f t="shared" si="23"/>
        <v>3.1722169322291363</v>
      </c>
      <c r="U123" s="35">
        <f>IF(ISBLANK(VLOOKUP(B123,'WB GDP'!$A$2:$AK$267,F123-1985)),"NA",VLOOKUP(B123,'WB GDP'!$A$2:$AK$267,F123-1985))</f>
        <v>26110.530040918951</v>
      </c>
      <c r="V123" s="6"/>
    </row>
    <row r="124" spans="1:22">
      <c r="A124">
        <f t="shared" si="12"/>
        <v>117</v>
      </c>
      <c r="B124" t="s">
        <v>79</v>
      </c>
      <c r="C124" t="str">
        <f>VLOOKUP(B124,'country codes'!$A$3:$B$287,2,0)</f>
        <v>IRN</v>
      </c>
      <c r="D124">
        <v>4</v>
      </c>
      <c r="E124" s="6">
        <v>87923.432000000001</v>
      </c>
      <c r="F124">
        <v>2021</v>
      </c>
      <c r="G124" s="6">
        <v>73.875</v>
      </c>
      <c r="H124" s="6">
        <v>4.7878141403198242</v>
      </c>
      <c r="I124" s="7">
        <v>10.49881586327931</v>
      </c>
      <c r="J124" s="8">
        <f t="shared" si="13"/>
        <v>0.47878141403198243</v>
      </c>
      <c r="K124" s="8">
        <f t="shared" si="14"/>
        <v>0.90554124929181445</v>
      </c>
      <c r="L124" s="9">
        <f t="shared" si="15"/>
        <v>66.896859791432789</v>
      </c>
      <c r="M124" s="8">
        <f t="shared" si="16"/>
        <v>0.50836367177441277</v>
      </c>
      <c r="N124" s="8">
        <f t="shared" si="17"/>
        <v>0.65617599145495686</v>
      </c>
      <c r="O124" s="8">
        <f t="shared" si="18"/>
        <v>2.1480537782665077</v>
      </c>
      <c r="P124" s="10">
        <f t="shared" si="19"/>
        <v>0.23666245087432836</v>
      </c>
      <c r="Q124" s="10" t="str">
        <f t="shared" si="20"/>
        <v>2021IRN</v>
      </c>
      <c r="R124" s="14">
        <f t="shared" si="21"/>
        <v>39.999299304968979</v>
      </c>
      <c r="S124" s="45">
        <f t="shared" si="22"/>
        <v>3</v>
      </c>
      <c r="T124" s="7">
        <f t="shared" si="23"/>
        <v>3.1722169322291363</v>
      </c>
      <c r="U124" s="35">
        <f>IF(ISBLANK(VLOOKUP(B124,'WB GDP'!$A$2:$AK$267,F124-1985)),"NA",VLOOKUP(B124,'WB GDP'!$A$2:$AK$267,F124-1985))</f>
        <v>15004.687971136336</v>
      </c>
      <c r="V124" s="6"/>
    </row>
    <row r="125" spans="1:22">
      <c r="A125">
        <f t="shared" si="12"/>
        <v>118</v>
      </c>
      <c r="B125" t="s">
        <v>37</v>
      </c>
      <c r="C125" t="str">
        <f>VLOOKUP(B125,'country codes'!$A$3:$B$287,2,0)</f>
        <v>BFA</v>
      </c>
      <c r="D125">
        <v>5</v>
      </c>
      <c r="E125" s="6">
        <v>22100.683000000001</v>
      </c>
      <c r="F125">
        <v>2021</v>
      </c>
      <c r="G125" s="6">
        <v>59.27</v>
      </c>
      <c r="H125" s="6">
        <v>4.6355085372924805</v>
      </c>
      <c r="I125" s="7">
        <v>1.8717083424425125</v>
      </c>
      <c r="J125" s="8">
        <f t="shared" si="13"/>
        <v>0.46355085372924804</v>
      </c>
      <c r="K125" s="8">
        <f t="shared" si="14"/>
        <v>0.89031068898907995</v>
      </c>
      <c r="L125" s="9">
        <f t="shared" si="15"/>
        <v>52.768714536382774</v>
      </c>
      <c r="M125" s="8">
        <f t="shared" si="16"/>
        <v>0.38062921241946335</v>
      </c>
      <c r="N125" s="8">
        <f t="shared" si="17"/>
        <v>0.11698177140265703</v>
      </c>
      <c r="O125" s="8">
        <f t="shared" si="18"/>
        <v>1.608859558214208</v>
      </c>
      <c r="P125" s="10">
        <f t="shared" si="19"/>
        <v>0.2365832433764149</v>
      </c>
      <c r="Q125" s="10" t="str">
        <f t="shared" si="20"/>
        <v>2021BFA</v>
      </c>
      <c r="R125" s="14">
        <f t="shared" si="21"/>
        <v>39.985912118262625</v>
      </c>
      <c r="S125" s="45">
        <f t="shared" si="22"/>
        <v>1</v>
      </c>
      <c r="T125" s="7">
        <f t="shared" si="23"/>
        <v>3.1722169322291363</v>
      </c>
      <c r="U125" s="35">
        <f>IF(ISBLANK(VLOOKUP(B125,'WB GDP'!$A$2:$AK$267,F125-1985)),"NA",VLOOKUP(B125,'WB GDP'!$A$2:$AK$267,F125-1985))</f>
        <v>2179.7890386663857</v>
      </c>
      <c r="V125" s="6"/>
    </row>
    <row r="126" spans="1:22">
      <c r="A126">
        <f t="shared" si="12"/>
        <v>119</v>
      </c>
      <c r="B126" t="s">
        <v>134</v>
      </c>
      <c r="C126" t="str">
        <f>VLOOKUP(B126,'country codes'!$A$3:$B$287,2,0)</f>
        <v>SAU</v>
      </c>
      <c r="D126">
        <v>4</v>
      </c>
      <c r="E126" s="6">
        <v>35950.396000000001</v>
      </c>
      <c r="F126">
        <v>2021</v>
      </c>
      <c r="G126" s="6">
        <v>76.936000000000007</v>
      </c>
      <c r="H126" s="6">
        <v>6.4452943801879883</v>
      </c>
      <c r="I126" s="7">
        <v>20.163841969802824</v>
      </c>
      <c r="J126" s="8">
        <f t="shared" si="13"/>
        <v>0.64452943801879881</v>
      </c>
      <c r="K126" s="8">
        <f t="shared" si="14"/>
        <v>1.0712892732786308</v>
      </c>
      <c r="L126" s="9">
        <f t="shared" si="15"/>
        <v>82.420711528964745</v>
      </c>
      <c r="M126" s="8">
        <f t="shared" si="16"/>
        <v>0.6487169009494349</v>
      </c>
      <c r="N126" s="8">
        <f t="shared" si="17"/>
        <v>1.2602401231126765</v>
      </c>
      <c r="O126" s="8">
        <f t="shared" si="18"/>
        <v>2.7521179099242277</v>
      </c>
      <c r="P126" s="10">
        <f t="shared" si="19"/>
        <v>0.23571551880467781</v>
      </c>
      <c r="Q126" s="10" t="str">
        <f t="shared" si="20"/>
        <v>2021SAU</v>
      </c>
      <c r="R126" s="14">
        <f t="shared" si="21"/>
        <v>39.83925440077951</v>
      </c>
      <c r="S126" s="45">
        <f t="shared" si="22"/>
        <v>3</v>
      </c>
      <c r="T126" s="7">
        <f t="shared" si="23"/>
        <v>3.1722169322291363</v>
      </c>
      <c r="U126" s="35">
        <f>IF(ISBLANK(VLOOKUP(B126,'WB GDP'!$A$2:$AK$267,F126-1985)),"NA",VLOOKUP(B126,'WB GDP'!$A$2:$AK$267,F126-1985))</f>
        <v>46587.152771043358</v>
      </c>
      <c r="V126" s="6"/>
    </row>
    <row r="127" spans="1:22">
      <c r="A127">
        <f t="shared" si="12"/>
        <v>120</v>
      </c>
      <c r="B127" t="s">
        <v>133</v>
      </c>
      <c r="C127" t="str">
        <f>VLOOKUP(B127,'country codes'!$A$3:$B$287,2,0)</f>
        <v>RWA</v>
      </c>
      <c r="D127">
        <v>5</v>
      </c>
      <c r="E127" s="6">
        <v>13461.888000000001</v>
      </c>
      <c r="F127">
        <v>2021</v>
      </c>
      <c r="G127" s="6">
        <v>66.072000000000003</v>
      </c>
      <c r="H127" s="6">
        <v>3.4022482463291714</v>
      </c>
      <c r="I127" s="7">
        <v>0.69620089999508883</v>
      </c>
      <c r="J127" s="8">
        <f t="shared" si="13"/>
        <v>0.34022482463291714</v>
      </c>
      <c r="K127" s="8">
        <f t="shared" si="14"/>
        <v>0.76698465989274911</v>
      </c>
      <c r="L127" s="9">
        <f t="shared" si="15"/>
        <v>50.676210448433721</v>
      </c>
      <c r="M127" s="8">
        <f t="shared" si="16"/>
        <v>0.36171060183420944</v>
      </c>
      <c r="N127" s="8">
        <f t="shared" si="17"/>
        <v>4.3512556249693052E-2</v>
      </c>
      <c r="O127" s="8">
        <f t="shared" si="18"/>
        <v>1.5353903430612439</v>
      </c>
      <c r="P127" s="10">
        <f t="shared" si="19"/>
        <v>0.23558217847914489</v>
      </c>
      <c r="Q127" s="10" t="str">
        <f t="shared" si="20"/>
        <v>2021RWA</v>
      </c>
      <c r="R127" s="14">
        <f t="shared" si="21"/>
        <v>39.816718001064608</v>
      </c>
      <c r="S127" s="45">
        <f t="shared" si="22"/>
        <v>1</v>
      </c>
      <c r="T127" s="7">
        <f t="shared" si="23"/>
        <v>3.1722169322291363</v>
      </c>
      <c r="U127" s="35">
        <f>IF(ISBLANK(VLOOKUP(B127,'WB GDP'!$A$2:$AK$267,F127-1985)),"NA",VLOOKUP(B127,'WB GDP'!$A$2:$AK$267,F127-1985))</f>
        <v>2237.7032139548501</v>
      </c>
      <c r="V127" s="6"/>
    </row>
    <row r="128" spans="1:22">
      <c r="A128">
        <f t="shared" si="12"/>
        <v>121</v>
      </c>
      <c r="B128" t="s">
        <v>77</v>
      </c>
      <c r="C128" t="str">
        <f>VLOOKUP(B128,'country codes'!$A$3:$B$287,2,0)</f>
        <v>IND</v>
      </c>
      <c r="D128">
        <v>6</v>
      </c>
      <c r="E128" s="6">
        <v>1407563.8419999999</v>
      </c>
      <c r="F128">
        <v>2021</v>
      </c>
      <c r="G128" s="6">
        <v>67.239999999999995</v>
      </c>
      <c r="H128" s="6">
        <v>3.5582537651062012</v>
      </c>
      <c r="I128" s="7">
        <v>2.0976283726844787</v>
      </c>
      <c r="J128" s="8">
        <f t="shared" si="13"/>
        <v>0.35582537651062013</v>
      </c>
      <c r="K128" s="8">
        <f t="shared" si="14"/>
        <v>0.78258521177045215</v>
      </c>
      <c r="L128" s="9">
        <f t="shared" si="15"/>
        <v>52.621029639445197</v>
      </c>
      <c r="M128" s="8">
        <f t="shared" si="16"/>
        <v>0.37929397342491311</v>
      </c>
      <c r="N128" s="8">
        <f t="shared" si="17"/>
        <v>0.13110177329277992</v>
      </c>
      <c r="O128" s="8">
        <f t="shared" si="18"/>
        <v>1.6229795601043309</v>
      </c>
      <c r="P128" s="10">
        <f t="shared" si="19"/>
        <v>0.23370224909088241</v>
      </c>
      <c r="Q128" s="10" t="str">
        <f t="shared" si="20"/>
        <v>2021IND</v>
      </c>
      <c r="R128" s="14">
        <f t="shared" si="21"/>
        <v>39.498983362572048</v>
      </c>
      <c r="S128" s="45">
        <f t="shared" si="22"/>
        <v>1</v>
      </c>
      <c r="T128" s="7">
        <f t="shared" si="23"/>
        <v>3.1722169322291363</v>
      </c>
      <c r="U128" s="35">
        <f>IF(ISBLANK(VLOOKUP(B128,'WB GDP'!$A$2:$AK$267,F128-1985)),"NA",VLOOKUP(B128,'WB GDP'!$A$2:$AK$267,F128-1985))</f>
        <v>6677.1850308577568</v>
      </c>
      <c r="V128" s="6"/>
    </row>
    <row r="129" spans="1:22">
      <c r="A129">
        <f t="shared" si="12"/>
        <v>122</v>
      </c>
      <c r="B129" t="s">
        <v>72</v>
      </c>
      <c r="C129" t="str">
        <f>VLOOKUP(B129,'country codes'!$A$3:$B$287,2,0)</f>
        <v>HTI</v>
      </c>
      <c r="D129">
        <v>1</v>
      </c>
      <c r="E129" s="6">
        <v>11447.569</v>
      </c>
      <c r="F129">
        <v>2021</v>
      </c>
      <c r="G129" s="6">
        <v>63.192</v>
      </c>
      <c r="H129" s="6">
        <v>3.8119328022003174</v>
      </c>
      <c r="I129" s="7">
        <v>1.327340549687144</v>
      </c>
      <c r="J129" s="8">
        <f t="shared" si="13"/>
        <v>0.38119328022003174</v>
      </c>
      <c r="K129" s="8">
        <f t="shared" si="14"/>
        <v>0.8079531154798637</v>
      </c>
      <c r="L129" s="9">
        <f t="shared" si="15"/>
        <v>51.056173273403544</v>
      </c>
      <c r="M129" s="8">
        <f t="shared" si="16"/>
        <v>0.36514589678243708</v>
      </c>
      <c r="N129" s="8">
        <f t="shared" si="17"/>
        <v>8.2958784355446499E-2</v>
      </c>
      <c r="O129" s="8">
        <f t="shared" si="18"/>
        <v>1.5748365711669974</v>
      </c>
      <c r="P129" s="10">
        <f t="shared" si="19"/>
        <v>0.23186272370589786</v>
      </c>
      <c r="Q129" s="10" t="str">
        <f t="shared" si="20"/>
        <v>2021HTI</v>
      </c>
      <c r="R129" s="14">
        <f t="shared" si="21"/>
        <v>39.188077571724151</v>
      </c>
      <c r="S129" s="45">
        <f t="shared" si="22"/>
        <v>1</v>
      </c>
      <c r="T129" s="7">
        <f t="shared" si="23"/>
        <v>3.1722169322291363</v>
      </c>
      <c r="U129" s="35">
        <f>IF(ISBLANK(VLOOKUP(B129,'WB GDP'!$A$2:$AK$267,F129-1985)),"NA",VLOOKUP(B129,'WB GDP'!$A$2:$AK$267,F129-1985))</f>
        <v>2881.1765753347299</v>
      </c>
      <c r="V129" s="6"/>
    </row>
    <row r="130" spans="1:22">
      <c r="A130">
        <f t="shared" si="12"/>
        <v>123</v>
      </c>
      <c r="B130" t="s">
        <v>100</v>
      </c>
      <c r="C130" t="str">
        <f>VLOOKUP(B130,'country codes'!$A$3:$B$287,2,0)</f>
        <v>MWI</v>
      </c>
      <c r="D130">
        <v>5</v>
      </c>
      <c r="E130" s="6">
        <v>19889.741999999998</v>
      </c>
      <c r="F130">
        <v>2021</v>
      </c>
      <c r="G130" s="6">
        <v>62.904000000000003</v>
      </c>
      <c r="H130" s="6">
        <v>3.6352832317352295</v>
      </c>
      <c r="I130" s="7">
        <v>0.69232614003717863</v>
      </c>
      <c r="J130" s="8">
        <f t="shared" si="13"/>
        <v>0.36352832317352296</v>
      </c>
      <c r="K130" s="8">
        <f t="shared" si="14"/>
        <v>0.79028815843335498</v>
      </c>
      <c r="L130" s="9">
        <f t="shared" si="15"/>
        <v>49.712286318091763</v>
      </c>
      <c r="M130" s="8">
        <f t="shared" si="16"/>
        <v>0.35299563426941832</v>
      </c>
      <c r="N130" s="8">
        <f t="shared" si="17"/>
        <v>4.3270383752323664E-2</v>
      </c>
      <c r="O130" s="8">
        <f t="shared" si="18"/>
        <v>1.5351481705638745</v>
      </c>
      <c r="P130" s="10">
        <f t="shared" si="19"/>
        <v>0.22994238669467304</v>
      </c>
      <c r="Q130" s="10" t="str">
        <f t="shared" si="20"/>
        <v>2021MWI</v>
      </c>
      <c r="R130" s="14">
        <f t="shared" si="21"/>
        <v>38.8635134738091</v>
      </c>
      <c r="S130" s="45">
        <f t="shared" si="22"/>
        <v>1</v>
      </c>
      <c r="T130" s="7">
        <f t="shared" si="23"/>
        <v>3.1722169322291363</v>
      </c>
      <c r="U130" s="35">
        <f>IF(ISBLANK(VLOOKUP(B130,'WB GDP'!$A$2:$AK$267,F130-1985)),"NA",VLOOKUP(B130,'WB GDP'!$A$2:$AK$267,F130-1985))</f>
        <v>1491.133687668635</v>
      </c>
      <c r="V130" s="6"/>
    </row>
    <row r="131" spans="1:22">
      <c r="A131">
        <f t="shared" ref="A131:A194" si="24">IF(ISNUMBER(R131),COUNTIFS($F$3:$F$2434,F131,$R$3:$R$2434,"&gt;"&amp;R131)+1,"")</f>
        <v>124</v>
      </c>
      <c r="B131" t="s">
        <v>132</v>
      </c>
      <c r="C131" t="str">
        <f>VLOOKUP(B131,'country codes'!$A$3:$B$287,2,0)</f>
        <v>RUS</v>
      </c>
      <c r="D131">
        <v>7</v>
      </c>
      <c r="E131" s="6">
        <v>145102.755</v>
      </c>
      <c r="F131">
        <v>2021</v>
      </c>
      <c r="G131" s="6">
        <v>69.418999999999997</v>
      </c>
      <c r="H131" s="6">
        <v>5.4482612609863281</v>
      </c>
      <c r="I131" s="7">
        <v>12.088636154141438</v>
      </c>
      <c r="J131" s="8">
        <f t="shared" ref="J131:J194" si="25">IFERROR(H131/10,"")</f>
        <v>0.54482612609863279</v>
      </c>
      <c r="K131" s="8">
        <f t="shared" ref="K131:K194" si="26">IFERROR(J131+$K$2464,"")</f>
        <v>0.97158596135846476</v>
      </c>
      <c r="L131" s="9">
        <f t="shared" ref="L131:L194" si="27">IFERROR(K131*G131,"")</f>
        <v>67.446525851543257</v>
      </c>
      <c r="M131" s="8">
        <f t="shared" ref="M131:M194" si="28">IFERROR((L131-L$2439)/($L$2438-$L$2439),"")</f>
        <v>0.51333327647102922</v>
      </c>
      <c r="N131" s="8">
        <f t="shared" ref="N131:N194" si="29">IFERROR(I131/16,"")</f>
        <v>0.7555397596338399</v>
      </c>
      <c r="O131" s="8">
        <f t="shared" ref="O131:O194" si="30">IFERROR(N131+$O$2464,"")</f>
        <v>2.2474175464453907</v>
      </c>
      <c r="P131" s="10">
        <f t="shared" ref="P131:P194" si="31">IFERROR(M131/O131,"")</f>
        <v>0.22841028240744071</v>
      </c>
      <c r="Q131" s="10" t="str">
        <f t="shared" ref="Q131:Q194" si="32">F131&amp;C131</f>
        <v>2021RUS</v>
      </c>
      <c r="R131" s="14">
        <f t="shared" ref="R131:R194" si="33">IFERROR(P131*100/VLOOKUP(F131,$B$2440:$P$2455,15,0),"")</f>
        <v>38.604566193727159</v>
      </c>
      <c r="S131" s="45">
        <f t="shared" ref="S131:S194" si="34">IF(I131&lt;T131,1,IF(I131&lt;T131*2,2,3))</f>
        <v>3</v>
      </c>
      <c r="T131" s="7">
        <f t="shared" ref="T131:T194" si="35">VLOOKUP(F131,$F$2440:$I$2455,4,0)</f>
        <v>3.1722169322291363</v>
      </c>
      <c r="U131" s="35">
        <f>IF(ISBLANK(VLOOKUP(B131,'WB GDP'!$A$2:$AK$267,F131-1985)),"NA",VLOOKUP(B131,'WB GDP'!$A$2:$AK$267,F131-1985))</f>
        <v>28193.837890625</v>
      </c>
      <c r="V131" s="6"/>
    </row>
    <row r="132" spans="1:22">
      <c r="A132">
        <f t="shared" si="24"/>
        <v>125</v>
      </c>
      <c r="B132" t="s">
        <v>167</v>
      </c>
      <c r="C132" t="str">
        <f>VLOOKUP(B132,'country codes'!$A$3:$B$287,2,0)</f>
        <v>YEM</v>
      </c>
      <c r="D132">
        <v>4</v>
      </c>
      <c r="E132" s="6">
        <v>32981.641000000003</v>
      </c>
      <c r="F132">
        <v>2021</v>
      </c>
      <c r="G132" s="6">
        <v>63.753</v>
      </c>
      <c r="H132" s="6">
        <v>3.6431325844355991</v>
      </c>
      <c r="I132" s="7">
        <v>1.3819754111175584</v>
      </c>
      <c r="J132" s="8">
        <f t="shared" si="25"/>
        <v>0.36431325844355988</v>
      </c>
      <c r="K132" s="8">
        <f t="shared" si="26"/>
        <v>0.79107309370339185</v>
      </c>
      <c r="L132" s="9">
        <f t="shared" si="27"/>
        <v>50.433282942872339</v>
      </c>
      <c r="M132" s="8">
        <f t="shared" si="28"/>
        <v>0.35951426161932964</v>
      </c>
      <c r="N132" s="8">
        <f t="shared" si="29"/>
        <v>8.63734631948474E-2</v>
      </c>
      <c r="O132" s="8">
        <f t="shared" si="30"/>
        <v>1.5782512500063983</v>
      </c>
      <c r="P132" s="10">
        <f t="shared" si="31"/>
        <v>0.22779279383930293</v>
      </c>
      <c r="Q132" s="10" t="str">
        <f t="shared" si="32"/>
        <v>2021YEM</v>
      </c>
      <c r="R132" s="14">
        <f t="shared" si="33"/>
        <v>38.500201897815025</v>
      </c>
      <c r="S132" s="45">
        <f t="shared" si="34"/>
        <v>1</v>
      </c>
      <c r="T132" s="7">
        <f t="shared" si="35"/>
        <v>3.1722169322291363</v>
      </c>
      <c r="U132" s="35" t="str">
        <f>IF(ISBLANK(VLOOKUP(B132,'WB GDP'!$A$2:$AK$267,F132-1985)),"NA",VLOOKUP(B132,'WB GDP'!$A$2:$AK$267,F132-1985))</f>
        <v>NA</v>
      </c>
      <c r="V132" s="6"/>
    </row>
    <row r="133" spans="1:22">
      <c r="A133">
        <f t="shared" si="24"/>
        <v>126</v>
      </c>
      <c r="B133" t="s">
        <v>152</v>
      </c>
      <c r="C133" t="str">
        <f>VLOOKUP(B133,'country codes'!$A$3:$B$287,2,0)</f>
        <v>TGO</v>
      </c>
      <c r="D133">
        <v>5</v>
      </c>
      <c r="E133" s="6">
        <v>8644.8289999999997</v>
      </c>
      <c r="F133">
        <v>2021</v>
      </c>
      <c r="G133" s="6">
        <v>61.619</v>
      </c>
      <c r="H133" s="6">
        <v>4.0365438461303711</v>
      </c>
      <c r="I133" s="7">
        <v>2.1585597770385752</v>
      </c>
      <c r="J133" s="8">
        <f t="shared" si="25"/>
        <v>0.4036543846130371</v>
      </c>
      <c r="K133" s="8">
        <f t="shared" si="26"/>
        <v>0.83041421987286901</v>
      </c>
      <c r="L133" s="9">
        <f t="shared" si="27"/>
        <v>51.169293814346318</v>
      </c>
      <c r="M133" s="8">
        <f t="shared" si="28"/>
        <v>0.36616863479074713</v>
      </c>
      <c r="N133" s="8">
        <f t="shared" si="29"/>
        <v>0.13490998606491095</v>
      </c>
      <c r="O133" s="8">
        <f t="shared" si="30"/>
        <v>1.6267877728764619</v>
      </c>
      <c r="P133" s="10">
        <f t="shared" si="31"/>
        <v>0.2250869110869288</v>
      </c>
      <c r="Q133" s="10" t="str">
        <f t="shared" si="32"/>
        <v>2021TGO</v>
      </c>
      <c r="R133" s="14">
        <f t="shared" si="33"/>
        <v>38.042869466343504</v>
      </c>
      <c r="S133" s="45">
        <f t="shared" si="34"/>
        <v>1</v>
      </c>
      <c r="T133" s="7">
        <f t="shared" si="35"/>
        <v>3.1722169322291363</v>
      </c>
      <c r="U133" s="35">
        <f>IF(ISBLANK(VLOOKUP(B133,'WB GDP'!$A$2:$AK$267,F133-1985)),"NA",VLOOKUP(B133,'WB GDP'!$A$2:$AK$267,F133-1985))</f>
        <v>2136.6261884671567</v>
      </c>
      <c r="V133" s="6"/>
    </row>
    <row r="134" spans="1:22">
      <c r="A134">
        <f t="shared" si="24"/>
        <v>127</v>
      </c>
      <c r="B134" t="s">
        <v>49</v>
      </c>
      <c r="C134" t="str">
        <f>VLOOKUP(B134,'country codes'!$A$3:$B$287,2,0)</f>
        <v>COD</v>
      </c>
      <c r="D134">
        <v>5</v>
      </c>
      <c r="E134" s="6">
        <v>95894.118000000002</v>
      </c>
      <c r="F134">
        <v>2021</v>
      </c>
      <c r="G134" s="6">
        <v>59.192999999999998</v>
      </c>
      <c r="H134" s="6">
        <v>3.8</v>
      </c>
      <c r="I134" s="7">
        <v>0.56590933359980622</v>
      </c>
      <c r="J134" s="8">
        <f t="shared" si="25"/>
        <v>0.38</v>
      </c>
      <c r="K134" s="8">
        <f t="shared" si="26"/>
        <v>0.80675983525983197</v>
      </c>
      <c r="L134" s="9">
        <f t="shared" si="27"/>
        <v>47.754534928535229</v>
      </c>
      <c r="M134" s="8">
        <f t="shared" si="28"/>
        <v>0.33529534093423913</v>
      </c>
      <c r="N134" s="8">
        <f t="shared" si="29"/>
        <v>3.5369333349987889E-2</v>
      </c>
      <c r="O134" s="8">
        <f t="shared" si="30"/>
        <v>1.5272471201615387</v>
      </c>
      <c r="P134" s="10">
        <f t="shared" si="31"/>
        <v>0.21954229705718781</v>
      </c>
      <c r="Q134" s="10" t="str">
        <f t="shared" si="32"/>
        <v>2021COD</v>
      </c>
      <c r="R134" s="14">
        <f t="shared" si="33"/>
        <v>37.105751324928207</v>
      </c>
      <c r="S134" s="45">
        <f t="shared" si="34"/>
        <v>1</v>
      </c>
      <c r="T134" s="7">
        <f t="shared" si="35"/>
        <v>3.1722169322291363</v>
      </c>
      <c r="U134" s="35">
        <f>IF(ISBLANK(VLOOKUP(B134,'WB GDP'!$A$2:$AK$267,F134-1985)),"NA",VLOOKUP(B134,'WB GDP'!$A$2:$AK$267,F134-1985))</f>
        <v>1073.6432710427355</v>
      </c>
      <c r="V134" s="6"/>
    </row>
    <row r="135" spans="1:22">
      <c r="A135">
        <f t="shared" si="24"/>
        <v>128</v>
      </c>
      <c r="B135" t="s">
        <v>137</v>
      </c>
      <c r="C135" t="str">
        <f>VLOOKUP(B135,'country codes'!$A$3:$B$287,2,0)</f>
        <v>SLE</v>
      </c>
      <c r="D135">
        <v>5</v>
      </c>
      <c r="E135" s="6">
        <v>8420.6409999999996</v>
      </c>
      <c r="F135">
        <v>2021</v>
      </c>
      <c r="G135" s="6">
        <v>60.061999999999998</v>
      </c>
      <c r="H135" s="6">
        <v>3.71429443359375</v>
      </c>
      <c r="I135" s="7">
        <v>0.88706303867065905</v>
      </c>
      <c r="J135" s="8">
        <f t="shared" si="25"/>
        <v>0.371429443359375</v>
      </c>
      <c r="K135" s="8">
        <f t="shared" si="26"/>
        <v>0.79818927861920697</v>
      </c>
      <c r="L135" s="9">
        <f t="shared" si="27"/>
        <v>47.940844452426809</v>
      </c>
      <c r="M135" s="8">
        <f t="shared" si="28"/>
        <v>0.3369797903702656</v>
      </c>
      <c r="N135" s="8">
        <f t="shared" si="29"/>
        <v>5.5441439916916191E-2</v>
      </c>
      <c r="O135" s="8">
        <f t="shared" si="30"/>
        <v>1.547319226728467</v>
      </c>
      <c r="P135" s="10">
        <f t="shared" si="31"/>
        <v>0.21778297881216779</v>
      </c>
      <c r="Q135" s="10" t="str">
        <f t="shared" si="32"/>
        <v>2021SLE</v>
      </c>
      <c r="R135" s="14">
        <f t="shared" si="33"/>
        <v>36.80840167442274</v>
      </c>
      <c r="S135" s="45">
        <f t="shared" si="34"/>
        <v>1</v>
      </c>
      <c r="T135" s="7">
        <f t="shared" si="35"/>
        <v>3.1722169322291363</v>
      </c>
      <c r="U135" s="35">
        <f>IF(ISBLANK(VLOOKUP(B135,'WB GDP'!$A$2:$AK$267,F135-1985)),"NA",VLOOKUP(B135,'WB GDP'!$A$2:$AK$267,F135-1985))</f>
        <v>1614.8598301377122</v>
      </c>
      <c r="V135" s="6"/>
    </row>
    <row r="136" spans="1:22">
      <c r="A136">
        <f t="shared" si="24"/>
        <v>129</v>
      </c>
      <c r="B136" t="s">
        <v>74</v>
      </c>
      <c r="C136" t="str">
        <f>VLOOKUP(B136,'country codes'!$A$3:$B$287,2,0)</f>
        <v>HKG</v>
      </c>
      <c r="D136">
        <v>8</v>
      </c>
      <c r="E136" s="6">
        <v>7494.5780000000004</v>
      </c>
      <c r="F136">
        <v>2021</v>
      </c>
      <c r="G136" s="6">
        <v>85.472999999999999</v>
      </c>
      <c r="H136" s="6">
        <v>5.3215508460998535</v>
      </c>
      <c r="I136" s="7">
        <v>23.504988716506936</v>
      </c>
      <c r="J136" s="8">
        <f t="shared" si="25"/>
        <v>0.5321550846099854</v>
      </c>
      <c r="K136" s="8">
        <f t="shared" si="26"/>
        <v>0.95891491986981736</v>
      </c>
      <c r="L136" s="9">
        <f t="shared" si="27"/>
        <v>81.961334946032892</v>
      </c>
      <c r="M136" s="8">
        <f t="shared" si="28"/>
        <v>0.64456361554630315</v>
      </c>
      <c r="N136" s="8">
        <f t="shared" si="29"/>
        <v>1.4690617947816835</v>
      </c>
      <c r="O136" s="8">
        <f t="shared" si="30"/>
        <v>2.9609395815932347</v>
      </c>
      <c r="P136" s="10">
        <f t="shared" si="31"/>
        <v>0.21768887806872225</v>
      </c>
      <c r="Q136" s="10" t="str">
        <f t="shared" si="32"/>
        <v>2021HKG</v>
      </c>
      <c r="R136" s="14">
        <f t="shared" si="33"/>
        <v>36.792497318712769</v>
      </c>
      <c r="S136" s="45">
        <f t="shared" si="34"/>
        <v>3</v>
      </c>
      <c r="T136" s="7">
        <f t="shared" si="35"/>
        <v>3.1722169322291363</v>
      </c>
      <c r="U136" s="35">
        <f>IF(ISBLANK(VLOOKUP(B136,'WB GDP'!$A$2:$AK$267,F136-1985)),"NA",VLOOKUP(B136,'WB GDP'!$A$2:$AK$267,F136-1985))</f>
        <v>60037.445876895603</v>
      </c>
      <c r="V136" s="6"/>
    </row>
    <row r="137" spans="1:22">
      <c r="A137">
        <f t="shared" si="24"/>
        <v>130</v>
      </c>
      <c r="B137" t="s">
        <v>159</v>
      </c>
      <c r="C137" t="str">
        <f>VLOOKUP(B137,'country codes'!$A$3:$B$287,2,0)</f>
        <v>ARE</v>
      </c>
      <c r="D137">
        <v>4</v>
      </c>
      <c r="E137" s="6">
        <v>9365.1450000000004</v>
      </c>
      <c r="F137">
        <v>2021</v>
      </c>
      <c r="G137" s="6">
        <v>78.709999999999994</v>
      </c>
      <c r="H137" s="6">
        <v>6.733067512512207</v>
      </c>
      <c r="I137" s="7">
        <v>26.780156062763233</v>
      </c>
      <c r="J137" s="8">
        <f t="shared" si="25"/>
        <v>0.67330675125122075</v>
      </c>
      <c r="K137" s="8">
        <f t="shared" si="26"/>
        <v>1.1000665865110526</v>
      </c>
      <c r="L137" s="9">
        <f t="shared" si="27"/>
        <v>86.586241024284945</v>
      </c>
      <c r="M137" s="8">
        <f t="shared" si="28"/>
        <v>0.68637801275189403</v>
      </c>
      <c r="N137" s="8">
        <f t="shared" si="29"/>
        <v>1.673759753922702</v>
      </c>
      <c r="O137" s="8">
        <f t="shared" si="30"/>
        <v>3.1656375407342532</v>
      </c>
      <c r="P137" s="10">
        <f t="shared" si="31"/>
        <v>0.21682141556632292</v>
      </c>
      <c r="Q137" s="10" t="str">
        <f t="shared" si="32"/>
        <v>2021ARE</v>
      </c>
      <c r="R137" s="14">
        <f t="shared" si="33"/>
        <v>36.645883894651959</v>
      </c>
      <c r="S137" s="45">
        <f t="shared" si="34"/>
        <v>3</v>
      </c>
      <c r="T137" s="7">
        <f t="shared" si="35"/>
        <v>3.1722169322291363</v>
      </c>
      <c r="U137" s="35">
        <f>IF(ISBLANK(VLOOKUP(B137,'WB GDP'!$A$2:$AK$267,F137-1985)),"NA",VLOOKUP(B137,'WB GDP'!$A$2:$AK$267,F137-1985))</f>
        <v>69733.79377435385</v>
      </c>
      <c r="V137" s="6"/>
    </row>
    <row r="138" spans="1:22">
      <c r="A138">
        <f t="shared" si="24"/>
        <v>131</v>
      </c>
      <c r="B138" t="s">
        <v>156</v>
      </c>
      <c r="C138" t="str">
        <f>VLOOKUP(B138,'country codes'!$A$3:$B$287,2,0)</f>
        <v>TKM</v>
      </c>
      <c r="D138">
        <v>7</v>
      </c>
      <c r="E138" s="6">
        <v>6341.8549999999996</v>
      </c>
      <c r="F138">
        <v>2021</v>
      </c>
      <c r="G138" s="6">
        <v>69.263999999999996</v>
      </c>
      <c r="H138" s="6">
        <v>5.4545291491917203</v>
      </c>
      <c r="I138" s="7">
        <v>14.230151746147179</v>
      </c>
      <c r="J138" s="8">
        <f t="shared" si="25"/>
        <v>0.54545291491917203</v>
      </c>
      <c r="K138" s="8">
        <f t="shared" si="26"/>
        <v>0.97221275017900399</v>
      </c>
      <c r="L138" s="9">
        <f t="shared" si="27"/>
        <v>67.339343928398534</v>
      </c>
      <c r="M138" s="8">
        <f t="shared" si="28"/>
        <v>0.51236423030407952</v>
      </c>
      <c r="N138" s="8">
        <f t="shared" si="29"/>
        <v>0.88938448413419868</v>
      </c>
      <c r="O138" s="8">
        <f t="shared" si="30"/>
        <v>2.3812622709457498</v>
      </c>
      <c r="P138" s="10">
        <f t="shared" si="31"/>
        <v>0.21516497218955527</v>
      </c>
      <c r="Q138" s="10" t="str">
        <f t="shared" si="32"/>
        <v>2021TKM</v>
      </c>
      <c r="R138" s="14">
        <f t="shared" si="33"/>
        <v>36.365921550966753</v>
      </c>
      <c r="S138" s="45">
        <f t="shared" si="34"/>
        <v>3</v>
      </c>
      <c r="T138" s="7">
        <f t="shared" si="35"/>
        <v>3.1722169322291363</v>
      </c>
      <c r="U138" s="35" t="str">
        <f>IF(ISBLANK(VLOOKUP(B138,'WB GDP'!$A$2:$AK$267,F138-1985)),"NA",VLOOKUP(B138,'WB GDP'!$A$2:$AK$267,F138-1985))</f>
        <v>NA</v>
      </c>
      <c r="V138" s="6"/>
    </row>
    <row r="139" spans="1:22">
      <c r="A139">
        <f t="shared" si="24"/>
        <v>132</v>
      </c>
      <c r="B139" t="s">
        <v>153</v>
      </c>
      <c r="C139" t="str">
        <f>VLOOKUP(B139,'country codes'!$A$3:$B$287,2,0)</f>
        <v>TTO</v>
      </c>
      <c r="D139">
        <v>1</v>
      </c>
      <c r="E139" s="6">
        <v>1525.663</v>
      </c>
      <c r="F139">
        <v>2021</v>
      </c>
      <c r="G139" s="6">
        <v>72.971000000000004</v>
      </c>
      <c r="H139" s="6">
        <v>6.2</v>
      </c>
      <c r="I139" s="7">
        <v>21.807663040969839</v>
      </c>
      <c r="J139" s="8">
        <f t="shared" si="25"/>
        <v>0.62</v>
      </c>
      <c r="K139" s="8">
        <f t="shared" si="26"/>
        <v>1.046759835259832</v>
      </c>
      <c r="L139" s="9">
        <f t="shared" si="27"/>
        <v>76.383111938745202</v>
      </c>
      <c r="M139" s="8">
        <f t="shared" si="28"/>
        <v>0.59413015190799978</v>
      </c>
      <c r="N139" s="8">
        <f t="shared" si="29"/>
        <v>1.3629789400606149</v>
      </c>
      <c r="O139" s="8">
        <f t="shared" si="30"/>
        <v>2.8548567268721659</v>
      </c>
      <c r="P139" s="10">
        <f t="shared" si="31"/>
        <v>0.20811207312632457</v>
      </c>
      <c r="Q139" s="10" t="str">
        <f t="shared" si="32"/>
        <v>2021TTO</v>
      </c>
      <c r="R139" s="14">
        <f t="shared" si="33"/>
        <v>35.173881920025444</v>
      </c>
      <c r="S139" s="45">
        <f t="shared" si="34"/>
        <v>3</v>
      </c>
      <c r="T139" s="7">
        <f t="shared" si="35"/>
        <v>3.1722169322291363</v>
      </c>
      <c r="U139" s="35">
        <f>IF(ISBLANK(VLOOKUP(B139,'WB GDP'!$A$2:$AK$267,F139-1985)),"NA",VLOOKUP(B139,'WB GDP'!$A$2:$AK$267,F139-1985))</f>
        <v>23037.143296211056</v>
      </c>
      <c r="V139" s="6"/>
    </row>
    <row r="140" spans="1:22">
      <c r="A140">
        <f t="shared" si="24"/>
        <v>133</v>
      </c>
      <c r="B140" t="s">
        <v>98</v>
      </c>
      <c r="C140" t="str">
        <f>VLOOKUP(B140,'country codes'!$A$3:$B$287,2,0)</f>
        <v>LUX</v>
      </c>
      <c r="D140">
        <v>3</v>
      </c>
      <c r="E140" s="6">
        <v>639.32100000000003</v>
      </c>
      <c r="F140">
        <v>2021</v>
      </c>
      <c r="G140" s="6">
        <v>82.629000000000005</v>
      </c>
      <c r="H140" s="6">
        <v>7.0569823128836493</v>
      </c>
      <c r="I140" s="7">
        <v>34.907353300769834</v>
      </c>
      <c r="J140" s="8">
        <f t="shared" si="25"/>
        <v>0.70569823128836495</v>
      </c>
      <c r="K140" s="8">
        <f t="shared" si="26"/>
        <v>1.1324580665481969</v>
      </c>
      <c r="L140" s="9">
        <f t="shared" si="27"/>
        <v>93.573877580810972</v>
      </c>
      <c r="M140" s="8">
        <f t="shared" si="28"/>
        <v>0.74955417364234722</v>
      </c>
      <c r="N140" s="8">
        <f t="shared" si="29"/>
        <v>2.1817095812981147</v>
      </c>
      <c r="O140" s="8">
        <f t="shared" si="30"/>
        <v>3.6735873681096658</v>
      </c>
      <c r="P140" s="10">
        <f t="shared" si="31"/>
        <v>0.20403874973798394</v>
      </c>
      <c r="Q140" s="10" t="str">
        <f t="shared" si="32"/>
        <v>2021LUX</v>
      </c>
      <c r="R140" s="14">
        <f t="shared" si="33"/>
        <v>34.485432692975543</v>
      </c>
      <c r="S140" s="45">
        <f t="shared" si="34"/>
        <v>3</v>
      </c>
      <c r="T140" s="7">
        <f t="shared" si="35"/>
        <v>3.1722169322291363</v>
      </c>
      <c r="U140" s="35">
        <f>IF(ISBLANK(VLOOKUP(B140,'WB GDP'!$A$2:$AK$267,F140-1985)),"NA",VLOOKUP(B140,'WB GDP'!$A$2:$AK$267,F140-1985))</f>
        <v>115683.49370826466</v>
      </c>
      <c r="V140" s="6"/>
    </row>
    <row r="141" spans="1:22">
      <c r="A141">
        <f t="shared" si="24"/>
        <v>134</v>
      </c>
      <c r="B141" t="s">
        <v>102</v>
      </c>
      <c r="C141" t="str">
        <f>VLOOKUP(B141,'country codes'!$A$3:$B$287,2,0)</f>
        <v>MLI</v>
      </c>
      <c r="D141">
        <v>5</v>
      </c>
      <c r="E141" s="6">
        <v>21904.983</v>
      </c>
      <c r="F141">
        <v>2021</v>
      </c>
      <c r="G141" s="6">
        <v>58.941000000000003</v>
      </c>
      <c r="H141" s="6">
        <v>4.113095760345459</v>
      </c>
      <c r="I141" s="7">
        <v>3.7643021272072774</v>
      </c>
      <c r="J141" s="8">
        <f t="shared" si="25"/>
        <v>0.41130957603454588</v>
      </c>
      <c r="K141" s="8">
        <f t="shared" si="26"/>
        <v>0.83806941129437784</v>
      </c>
      <c r="L141" s="9">
        <f t="shared" si="27"/>
        <v>49.396649171101927</v>
      </c>
      <c r="M141" s="8">
        <f t="shared" si="28"/>
        <v>0.3501419164179066</v>
      </c>
      <c r="N141" s="8">
        <f t="shared" si="29"/>
        <v>0.23526888295045484</v>
      </c>
      <c r="O141" s="8">
        <f t="shared" si="30"/>
        <v>1.7271466697620057</v>
      </c>
      <c r="P141" s="10">
        <f t="shared" si="31"/>
        <v>0.20272853634726623</v>
      </c>
      <c r="Q141" s="10" t="str">
        <f t="shared" si="32"/>
        <v>2021MLI</v>
      </c>
      <c r="R141" s="14">
        <f t="shared" si="33"/>
        <v>34.263988110723133</v>
      </c>
      <c r="S141" s="45">
        <f t="shared" si="34"/>
        <v>2</v>
      </c>
      <c r="T141" s="7">
        <f t="shared" si="35"/>
        <v>3.1722169322291363</v>
      </c>
      <c r="U141" s="35">
        <f>IF(ISBLANK(VLOOKUP(B141,'WB GDP'!$A$2:$AK$267,F141-1985)),"NA",VLOOKUP(B141,'WB GDP'!$A$2:$AK$267,F141-1985))</f>
        <v>2120.6233012301118</v>
      </c>
      <c r="V141" s="6"/>
    </row>
    <row r="142" spans="1:22">
      <c r="A142">
        <f t="shared" si="24"/>
        <v>135</v>
      </c>
      <c r="B142" t="s">
        <v>119</v>
      </c>
      <c r="C142" t="str">
        <f>VLOOKUP(B142,'country codes'!$A$3:$B$287,2,0)</f>
        <v>NGA</v>
      </c>
      <c r="D142">
        <v>5</v>
      </c>
      <c r="E142" s="6">
        <v>213401.323</v>
      </c>
      <c r="F142">
        <v>2021</v>
      </c>
      <c r="G142" s="6">
        <v>52.676000000000002</v>
      </c>
      <c r="H142" s="6">
        <v>4.4792656898498535</v>
      </c>
      <c r="I142" s="7">
        <v>1.5473560576837091</v>
      </c>
      <c r="J142" s="8">
        <f t="shared" si="25"/>
        <v>0.44792656898498534</v>
      </c>
      <c r="K142" s="8">
        <f t="shared" si="26"/>
        <v>0.87468640424481725</v>
      </c>
      <c r="L142" s="9">
        <f t="shared" si="27"/>
        <v>46.074981029999996</v>
      </c>
      <c r="M142" s="8">
        <f t="shared" si="28"/>
        <v>0.32011026849097485</v>
      </c>
      <c r="N142" s="8">
        <f t="shared" si="29"/>
        <v>9.6709753605231819E-2</v>
      </c>
      <c r="O142" s="8">
        <f t="shared" si="30"/>
        <v>1.5885875404167829</v>
      </c>
      <c r="P142" s="10">
        <f t="shared" si="31"/>
        <v>0.20150621879294767</v>
      </c>
      <c r="Q142" s="10" t="str">
        <f t="shared" si="32"/>
        <v>2021NGA</v>
      </c>
      <c r="R142" s="14">
        <f t="shared" si="33"/>
        <v>34.057399167186553</v>
      </c>
      <c r="S142" s="45">
        <f t="shared" si="34"/>
        <v>1</v>
      </c>
      <c r="T142" s="7">
        <f t="shared" si="35"/>
        <v>3.1722169322291363</v>
      </c>
      <c r="U142" s="35">
        <f>IF(ISBLANK(VLOOKUP(B142,'WB GDP'!$A$2:$AK$267,F142-1985)),"NA",VLOOKUP(B142,'WB GDP'!$A$2:$AK$267,F142-1985))</f>
        <v>4922.6324522863542</v>
      </c>
      <c r="V142" s="6"/>
    </row>
    <row r="143" spans="1:22">
      <c r="A143">
        <f t="shared" si="24"/>
        <v>136</v>
      </c>
      <c r="B143" t="s">
        <v>113</v>
      </c>
      <c r="C143" t="str">
        <f>VLOOKUP(B143,'country codes'!$A$3:$B$287,2,0)</f>
        <v>NAM</v>
      </c>
      <c r="D143">
        <v>5</v>
      </c>
      <c r="E143" s="6">
        <v>2530.1509999999998</v>
      </c>
      <c r="F143">
        <v>2021</v>
      </c>
      <c r="G143" s="6">
        <v>59.268999999999998</v>
      </c>
      <c r="H143" s="6">
        <v>4.4912071228027344</v>
      </c>
      <c r="I143" s="7">
        <v>6.2186195466141747</v>
      </c>
      <c r="J143" s="8">
        <f t="shared" si="25"/>
        <v>0.44912071228027345</v>
      </c>
      <c r="K143" s="8">
        <f t="shared" si="26"/>
        <v>0.87588054754010547</v>
      </c>
      <c r="L143" s="9">
        <f t="shared" si="27"/>
        <v>51.912564172154511</v>
      </c>
      <c r="M143" s="8">
        <f t="shared" si="28"/>
        <v>0.37288864195341798</v>
      </c>
      <c r="N143" s="8">
        <f t="shared" si="29"/>
        <v>0.38866372166338592</v>
      </c>
      <c r="O143" s="8">
        <f t="shared" si="30"/>
        <v>1.8805415084749368</v>
      </c>
      <c r="P143" s="10">
        <f t="shared" si="31"/>
        <v>0.19828790817588471</v>
      </c>
      <c r="Q143" s="10" t="str">
        <f t="shared" si="32"/>
        <v>2021NAM</v>
      </c>
      <c r="R143" s="14">
        <f t="shared" si="33"/>
        <v>33.513459183667074</v>
      </c>
      <c r="S143" s="45">
        <f t="shared" si="34"/>
        <v>2</v>
      </c>
      <c r="T143" s="7">
        <f t="shared" si="35"/>
        <v>3.1722169322291363</v>
      </c>
      <c r="U143" s="35">
        <f>IF(ISBLANK(VLOOKUP(B143,'WB GDP'!$A$2:$AK$267,F143-1985)),"NA",VLOOKUP(B143,'WB GDP'!$A$2:$AK$267,F143-1985))</f>
        <v>9208.5830291536986</v>
      </c>
      <c r="V143" s="6"/>
    </row>
    <row r="144" spans="1:22">
      <c r="A144">
        <f t="shared" si="24"/>
        <v>137</v>
      </c>
      <c r="B144" t="s">
        <v>89</v>
      </c>
      <c r="C144" t="str">
        <f>VLOOKUP(B144,'country codes'!$A$3:$B$287,2,0)</f>
        <v>KWT</v>
      </c>
      <c r="D144">
        <v>4</v>
      </c>
      <c r="E144" s="6">
        <v>4250.1139999999996</v>
      </c>
      <c r="F144">
        <v>2021</v>
      </c>
      <c r="G144" s="6">
        <v>78.673000000000002</v>
      </c>
      <c r="H144" s="6">
        <v>6.1694602966308594</v>
      </c>
      <c r="I144" s="7">
        <v>28.839283323864009</v>
      </c>
      <c r="J144" s="8">
        <f t="shared" si="25"/>
        <v>0.61694602966308598</v>
      </c>
      <c r="K144" s="8">
        <f t="shared" si="26"/>
        <v>1.0437058649229178</v>
      </c>
      <c r="L144" s="9">
        <f t="shared" si="27"/>
        <v>82.111471511080723</v>
      </c>
      <c r="M144" s="8">
        <f t="shared" si="28"/>
        <v>0.6459210204016177</v>
      </c>
      <c r="N144" s="8">
        <f t="shared" si="29"/>
        <v>1.8024552077415006</v>
      </c>
      <c r="O144" s="8">
        <f t="shared" si="30"/>
        <v>3.2943329945530513</v>
      </c>
      <c r="P144" s="10">
        <f t="shared" si="31"/>
        <v>0.19607034913276916</v>
      </c>
      <c r="Q144" s="10" t="str">
        <f t="shared" si="32"/>
        <v>2021KWT</v>
      </c>
      <c r="R144" s="14">
        <f t="shared" si="33"/>
        <v>33.138660361275427</v>
      </c>
      <c r="S144" s="45">
        <f t="shared" si="34"/>
        <v>3</v>
      </c>
      <c r="T144" s="7">
        <f t="shared" si="35"/>
        <v>3.1722169322291363</v>
      </c>
      <c r="U144" s="35">
        <f>IF(ISBLANK(VLOOKUP(B144,'WB GDP'!$A$2:$AK$267,F144-1985)),"NA",VLOOKUP(B144,'WB GDP'!$A$2:$AK$267,F144-1985))</f>
        <v>45652.278400988987</v>
      </c>
      <c r="V144" s="6"/>
    </row>
    <row r="145" spans="1:22">
      <c r="A145">
        <f t="shared" si="24"/>
        <v>138</v>
      </c>
      <c r="B145" t="s">
        <v>169</v>
      </c>
      <c r="C145" t="str">
        <f>VLOOKUP(B145,'country codes'!$A$3:$B$287,2,0)</f>
        <v>ZWE</v>
      </c>
      <c r="D145">
        <v>5</v>
      </c>
      <c r="E145" s="6">
        <v>15993.523999999999</v>
      </c>
      <c r="F145">
        <v>2021</v>
      </c>
      <c r="G145" s="6">
        <v>59.253</v>
      </c>
      <c r="H145" s="6">
        <v>3.1545782089233398</v>
      </c>
      <c r="I145" s="7">
        <v>0.82109229486465451</v>
      </c>
      <c r="J145" s="8">
        <f t="shared" si="25"/>
        <v>0.31545782089233398</v>
      </c>
      <c r="K145" s="8">
        <f t="shared" si="26"/>
        <v>0.74221765615216595</v>
      </c>
      <c r="L145" s="9">
        <f t="shared" si="27"/>
        <v>43.978622779984292</v>
      </c>
      <c r="M145" s="8">
        <f t="shared" si="28"/>
        <v>0.30115681190867294</v>
      </c>
      <c r="N145" s="8">
        <f t="shared" si="29"/>
        <v>5.1318268429040907E-2</v>
      </c>
      <c r="O145" s="8">
        <f t="shared" si="30"/>
        <v>1.5431960552405919</v>
      </c>
      <c r="P145" s="10">
        <f t="shared" si="31"/>
        <v>0.19515136193224722</v>
      </c>
      <c r="Q145" s="10" t="str">
        <f t="shared" si="32"/>
        <v>2021ZWE</v>
      </c>
      <c r="R145" s="14">
        <f t="shared" si="33"/>
        <v>32.983338534955664</v>
      </c>
      <c r="S145" s="45">
        <f t="shared" si="34"/>
        <v>1</v>
      </c>
      <c r="T145" s="7">
        <f t="shared" si="35"/>
        <v>3.1722169322291363</v>
      </c>
      <c r="U145" s="35">
        <f>IF(ISBLANK(VLOOKUP(B145,'WB GDP'!$A$2:$AK$267,F145-1985)),"NA",VLOOKUP(B145,'WB GDP'!$A$2:$AK$267,F145-1985))</f>
        <v>2115.1445549070004</v>
      </c>
      <c r="V145" s="6"/>
    </row>
    <row r="146" spans="1:22">
      <c r="A146">
        <f t="shared" si="24"/>
        <v>139</v>
      </c>
      <c r="B146" t="s">
        <v>168</v>
      </c>
      <c r="C146" t="str">
        <f>VLOOKUP(B146,'country codes'!$A$3:$B$287,2,0)</f>
        <v>ZMB</v>
      </c>
      <c r="D146">
        <v>5</v>
      </c>
      <c r="E146" s="6">
        <v>19473.125</v>
      </c>
      <c r="F146">
        <v>2021</v>
      </c>
      <c r="G146" s="6">
        <v>61.222999999999999</v>
      </c>
      <c r="H146" s="6">
        <v>3.0821549892425537</v>
      </c>
      <c r="I146" s="7">
        <v>2.2303057388296121</v>
      </c>
      <c r="J146" s="8">
        <f t="shared" si="25"/>
        <v>0.30821549892425537</v>
      </c>
      <c r="K146" s="8">
        <f t="shared" si="26"/>
        <v>0.73497533418408734</v>
      </c>
      <c r="L146" s="9">
        <f t="shared" si="27"/>
        <v>44.997394884752381</v>
      </c>
      <c r="M146" s="8">
        <f t="shared" si="28"/>
        <v>0.31036766737902854</v>
      </c>
      <c r="N146" s="8">
        <f t="shared" si="29"/>
        <v>0.13939410867685076</v>
      </c>
      <c r="O146" s="8">
        <f t="shared" si="30"/>
        <v>1.6312718954884016</v>
      </c>
      <c r="P146" s="10">
        <f t="shared" si="31"/>
        <v>0.1902611503559955</v>
      </c>
      <c r="Q146" s="10" t="str">
        <f t="shared" si="32"/>
        <v>2021ZMB</v>
      </c>
      <c r="R146" s="14">
        <f t="shared" si="33"/>
        <v>32.15682365783649</v>
      </c>
      <c r="S146" s="45">
        <f t="shared" si="34"/>
        <v>1</v>
      </c>
      <c r="T146" s="7">
        <f t="shared" si="35"/>
        <v>3.1722169322291363</v>
      </c>
      <c r="U146" s="35">
        <f>IF(ISBLANK(VLOOKUP(B146,'WB GDP'!$A$2:$AK$267,F146-1985)),"NA",VLOOKUP(B146,'WB GDP'!$A$2:$AK$267,F146-1985))</f>
        <v>3236.7889807777906</v>
      </c>
      <c r="V146" s="6"/>
    </row>
    <row r="147" spans="1:22">
      <c r="A147">
        <f t="shared" si="24"/>
        <v>140</v>
      </c>
      <c r="B147" t="s">
        <v>93</v>
      </c>
      <c r="C147" t="str">
        <f>VLOOKUP(B147,'country codes'!$A$3:$B$287,2,0)</f>
        <v>LBN</v>
      </c>
      <c r="D147">
        <v>4</v>
      </c>
      <c r="E147" s="6">
        <v>5592.6310000000003</v>
      </c>
      <c r="F147">
        <v>2021</v>
      </c>
      <c r="G147" s="6">
        <v>75.046999999999997</v>
      </c>
      <c r="H147" s="6">
        <v>2.1788094043731689</v>
      </c>
      <c r="I147" s="7">
        <v>4.9066583125009524</v>
      </c>
      <c r="J147" s="8">
        <f t="shared" si="25"/>
        <v>0.2178809404373169</v>
      </c>
      <c r="K147" s="8">
        <f t="shared" si="26"/>
        <v>0.64464077569714884</v>
      </c>
      <c r="L147" s="9">
        <f t="shared" si="27"/>
        <v>48.378356293743927</v>
      </c>
      <c r="M147" s="8">
        <f t="shared" si="28"/>
        <v>0.34093539370694947</v>
      </c>
      <c r="N147" s="8">
        <f t="shared" si="29"/>
        <v>0.30666614453130953</v>
      </c>
      <c r="O147" s="8">
        <f t="shared" si="30"/>
        <v>1.7985439313428604</v>
      </c>
      <c r="P147" s="10">
        <f t="shared" si="31"/>
        <v>0.18956189379949942</v>
      </c>
      <c r="Q147" s="10" t="str">
        <f t="shared" si="32"/>
        <v>2021LBN</v>
      </c>
      <c r="R147" s="14">
        <f t="shared" si="33"/>
        <v>32.038639416141557</v>
      </c>
      <c r="S147" s="45">
        <f t="shared" si="34"/>
        <v>2</v>
      </c>
      <c r="T147" s="7">
        <f t="shared" si="35"/>
        <v>3.1722169322291363</v>
      </c>
      <c r="U147" s="35">
        <f>IF(ISBLANK(VLOOKUP(B147,'WB GDP'!$A$2:$AK$267,F147-1985)),"NA",VLOOKUP(B147,'WB GDP'!$A$2:$AK$267,F147-1985))</f>
        <v>12986.912832506738</v>
      </c>
      <c r="V147" s="6"/>
    </row>
    <row r="148" spans="1:22">
      <c r="A148">
        <f t="shared" si="24"/>
        <v>141</v>
      </c>
      <c r="B148" t="s">
        <v>43</v>
      </c>
      <c r="C148" t="str">
        <f>VLOOKUP(B148,'country codes'!$A$3:$B$287,2,0)</f>
        <v>TCD</v>
      </c>
      <c r="D148">
        <v>5</v>
      </c>
      <c r="E148" s="6">
        <v>17179.740000000002</v>
      </c>
      <c r="F148">
        <v>2021</v>
      </c>
      <c r="G148" s="6">
        <v>52.524999999999999</v>
      </c>
      <c r="H148" s="6">
        <v>4.4000000000000004</v>
      </c>
      <c r="I148" s="7">
        <v>3.8823529332160973</v>
      </c>
      <c r="J148" s="8">
        <f t="shared" si="25"/>
        <v>0.44000000000000006</v>
      </c>
      <c r="K148" s="8">
        <f t="shared" si="26"/>
        <v>0.86675983525983202</v>
      </c>
      <c r="L148" s="9">
        <f t="shared" si="27"/>
        <v>45.526560347022674</v>
      </c>
      <c r="M148" s="8">
        <f t="shared" si="28"/>
        <v>0.31515192341633447</v>
      </c>
      <c r="N148" s="8">
        <f t="shared" si="29"/>
        <v>0.24264705832600608</v>
      </c>
      <c r="O148" s="8">
        <f t="shared" si="30"/>
        <v>1.734524845137557</v>
      </c>
      <c r="P148" s="10">
        <f t="shared" si="31"/>
        <v>0.18169351929423719</v>
      </c>
      <c r="Q148" s="10" t="str">
        <f t="shared" si="32"/>
        <v>2021TCD</v>
      </c>
      <c r="R148" s="14">
        <f t="shared" si="33"/>
        <v>30.708772909153094</v>
      </c>
      <c r="S148" s="45">
        <f t="shared" si="34"/>
        <v>2</v>
      </c>
      <c r="T148" s="7">
        <f t="shared" si="35"/>
        <v>3.1722169322291363</v>
      </c>
      <c r="U148" s="35">
        <f>IF(ISBLANK(VLOOKUP(B148,'WB GDP'!$A$2:$AK$267,F148-1985)),"NA",VLOOKUP(B148,'WB GDP'!$A$2:$AK$267,F148-1985))</f>
        <v>1425.4945124539749</v>
      </c>
      <c r="V148" s="6"/>
    </row>
    <row r="149" spans="1:22">
      <c r="A149">
        <f t="shared" si="24"/>
        <v>142</v>
      </c>
      <c r="B149" t="s">
        <v>108</v>
      </c>
      <c r="C149" t="str">
        <f>VLOOKUP(B149,'country codes'!$A$3:$B$287,2,0)</f>
        <v>MNG</v>
      </c>
      <c r="D149">
        <v>8</v>
      </c>
      <c r="E149" s="6">
        <v>3347.7820000000002</v>
      </c>
      <c r="F149">
        <v>2021</v>
      </c>
      <c r="G149" s="6">
        <v>70.974999999999994</v>
      </c>
      <c r="H149" s="6">
        <v>5.721034049987793</v>
      </c>
      <c r="I149" s="7">
        <v>24.674599586231245</v>
      </c>
      <c r="J149" s="8">
        <f t="shared" si="25"/>
        <v>0.57210340499877932</v>
      </c>
      <c r="K149" s="8">
        <f t="shared" si="26"/>
        <v>0.99886324025861128</v>
      </c>
      <c r="L149" s="9">
        <f t="shared" si="27"/>
        <v>70.894318477354929</v>
      </c>
      <c r="M149" s="8">
        <f t="shared" si="28"/>
        <v>0.54450523280893681</v>
      </c>
      <c r="N149" s="8">
        <f t="shared" si="29"/>
        <v>1.5421624741394528</v>
      </c>
      <c r="O149" s="8">
        <f t="shared" si="30"/>
        <v>3.034040260951004</v>
      </c>
      <c r="P149" s="10">
        <f t="shared" si="31"/>
        <v>0.17946539464781674</v>
      </c>
      <c r="Q149" s="10" t="str">
        <f t="shared" si="32"/>
        <v>2021MNG</v>
      </c>
      <c r="R149" s="14">
        <f t="shared" si="33"/>
        <v>30.332188350463319</v>
      </c>
      <c r="S149" s="45">
        <f t="shared" si="34"/>
        <v>3</v>
      </c>
      <c r="T149" s="7">
        <f t="shared" si="35"/>
        <v>3.1722169322291363</v>
      </c>
      <c r="U149" s="35">
        <f>IF(ISBLANK(VLOOKUP(B149,'WB GDP'!$A$2:$AK$267,F149-1985)),"NA",VLOOKUP(B149,'WB GDP'!$A$2:$AK$267,F149-1985))</f>
        <v>11668.430417588181</v>
      </c>
      <c r="V149" s="6"/>
    </row>
    <row r="150" spans="1:22">
      <c r="A150">
        <f t="shared" si="24"/>
        <v>143</v>
      </c>
      <c r="B150" t="s">
        <v>18</v>
      </c>
      <c r="C150" t="str">
        <f>VLOOKUP(B150,'country codes'!$A$3:$B$287,2,0)</f>
        <v>AFG</v>
      </c>
      <c r="D150">
        <v>6</v>
      </c>
      <c r="E150" s="6">
        <v>40099.462</v>
      </c>
      <c r="F150">
        <v>2021</v>
      </c>
      <c r="G150" s="6">
        <v>61.981999999999999</v>
      </c>
      <c r="H150" s="6">
        <v>2.4360344409942627</v>
      </c>
      <c r="I150" s="7">
        <v>1.139634579187635</v>
      </c>
      <c r="J150" s="8">
        <f t="shared" si="25"/>
        <v>0.24360344409942628</v>
      </c>
      <c r="K150" s="8">
        <f t="shared" si="26"/>
        <v>0.67036327935925821</v>
      </c>
      <c r="L150" s="9">
        <f t="shared" si="27"/>
        <v>41.550456781245543</v>
      </c>
      <c r="M150" s="8">
        <f t="shared" si="28"/>
        <v>0.27920343689208332</v>
      </c>
      <c r="N150" s="8">
        <f t="shared" si="29"/>
        <v>7.1227161199227187E-2</v>
      </c>
      <c r="O150" s="8">
        <f t="shared" si="30"/>
        <v>1.5631049480107782</v>
      </c>
      <c r="P150" s="10">
        <f t="shared" si="31"/>
        <v>0.17862104348617167</v>
      </c>
      <c r="Q150" s="10" t="str">
        <f t="shared" si="32"/>
        <v>2021AFG</v>
      </c>
      <c r="R150" s="14">
        <f t="shared" si="33"/>
        <v>30.189481069657397</v>
      </c>
      <c r="S150" s="45">
        <f t="shared" si="34"/>
        <v>1</v>
      </c>
      <c r="T150" s="7">
        <f t="shared" si="35"/>
        <v>3.1722169322291363</v>
      </c>
      <c r="U150" s="35">
        <f>IF(ISBLANK(VLOOKUP(B150,'WB GDP'!$A$2:$AK$267,F150-1985)),"NA",VLOOKUP(B150,'WB GDP'!$A$2:$AK$267,F150-1985))</f>
        <v>1517.0162662229004</v>
      </c>
      <c r="V150" s="6"/>
    </row>
    <row r="151" spans="1:22">
      <c r="A151">
        <f t="shared" si="24"/>
        <v>144</v>
      </c>
      <c r="B151" t="s">
        <v>94</v>
      </c>
      <c r="C151" t="str">
        <f>VLOOKUP(B151,'country codes'!$A$3:$B$287,2,0)</f>
        <v>LSO</v>
      </c>
      <c r="D151">
        <v>5</v>
      </c>
      <c r="E151" s="6">
        <v>2281.4540000000002</v>
      </c>
      <c r="F151">
        <v>2021</v>
      </c>
      <c r="G151" s="6">
        <v>53.061999999999998</v>
      </c>
      <c r="H151" s="6">
        <v>3.7</v>
      </c>
      <c r="I151" s="7">
        <v>3.0372155941963195</v>
      </c>
      <c r="J151" s="8">
        <f t="shared" si="25"/>
        <v>0.37</v>
      </c>
      <c r="K151" s="8">
        <f t="shared" si="26"/>
        <v>0.79675983525983196</v>
      </c>
      <c r="L151" s="9">
        <f t="shared" si="27"/>
        <v>42.277670378557204</v>
      </c>
      <c r="M151" s="8">
        <f t="shared" si="28"/>
        <v>0.28577827272589312</v>
      </c>
      <c r="N151" s="8">
        <f t="shared" si="29"/>
        <v>0.18982597463726997</v>
      </c>
      <c r="O151" s="8">
        <f t="shared" si="30"/>
        <v>1.6817037614488208</v>
      </c>
      <c r="P151" s="10">
        <f t="shared" si="31"/>
        <v>0.16993377744466096</v>
      </c>
      <c r="Q151" s="10" t="str">
        <f t="shared" si="32"/>
        <v>2021LSO</v>
      </c>
      <c r="R151" s="14">
        <f t="shared" si="33"/>
        <v>28.721210318414311</v>
      </c>
      <c r="S151" s="45">
        <f t="shared" si="34"/>
        <v>1</v>
      </c>
      <c r="T151" s="7">
        <f t="shared" si="35"/>
        <v>3.1722169322291363</v>
      </c>
      <c r="U151" s="35">
        <f>IF(ISBLANK(VLOOKUP(B151,'WB GDP'!$A$2:$AK$267,F151-1985)),"NA",VLOOKUP(B151,'WB GDP'!$A$2:$AK$267,F151-1985))</f>
        <v>2292.8527189440197</v>
      </c>
      <c r="V151" s="6"/>
    </row>
    <row r="152" spans="1:22">
      <c r="A152">
        <f t="shared" si="24"/>
        <v>145</v>
      </c>
      <c r="B152" t="s">
        <v>130</v>
      </c>
      <c r="C152" t="str">
        <f>VLOOKUP(B152,'country codes'!$A$3:$B$287,2,0)</f>
        <v>QAT</v>
      </c>
      <c r="D152">
        <v>4</v>
      </c>
      <c r="E152" s="6">
        <v>2688.2350000000001</v>
      </c>
      <c r="F152">
        <v>2021</v>
      </c>
      <c r="G152" s="6">
        <v>79.272000000000006</v>
      </c>
      <c r="H152" s="6">
        <v>6.5</v>
      </c>
      <c r="I152" s="7">
        <v>42.201008770732898</v>
      </c>
      <c r="J152" s="8">
        <f t="shared" si="25"/>
        <v>0.65</v>
      </c>
      <c r="K152" s="8">
        <f t="shared" si="26"/>
        <v>1.076759835259832</v>
      </c>
      <c r="L152" s="9">
        <f t="shared" si="27"/>
        <v>85.356905660717402</v>
      </c>
      <c r="M152" s="8">
        <f t="shared" si="28"/>
        <v>0.6752634265697417</v>
      </c>
      <c r="N152" s="8">
        <f t="shared" si="29"/>
        <v>2.6375630481708061</v>
      </c>
      <c r="O152" s="8">
        <f t="shared" si="30"/>
        <v>4.1294408349823568</v>
      </c>
      <c r="P152" s="10">
        <f t="shared" si="31"/>
        <v>0.16352418004134614</v>
      </c>
      <c r="Q152" s="10" t="str">
        <f t="shared" si="32"/>
        <v>2021QAT</v>
      </c>
      <c r="R152" s="14">
        <f t="shared" si="33"/>
        <v>27.637897760750981</v>
      </c>
      <c r="S152" s="45">
        <f t="shared" si="34"/>
        <v>3</v>
      </c>
      <c r="T152" s="7">
        <f t="shared" si="35"/>
        <v>3.1722169322291363</v>
      </c>
      <c r="U152" s="35">
        <f>IF(ISBLANK(VLOOKUP(B152,'WB GDP'!$A$2:$AK$267,F152-1985)),"NA",VLOOKUP(B152,'WB GDP'!$A$2:$AK$267,F152-1985))</f>
        <v>92862.571798069766</v>
      </c>
      <c r="V152" s="6"/>
    </row>
    <row r="153" spans="1:22">
      <c r="A153">
        <f t="shared" si="24"/>
        <v>146</v>
      </c>
      <c r="B153" t="s">
        <v>42</v>
      </c>
      <c r="C153" t="str">
        <f>VLOOKUP(B153,'country codes'!$A$3:$B$287,2,0)</f>
        <v>CAF</v>
      </c>
      <c r="D153">
        <v>5</v>
      </c>
      <c r="E153" s="6">
        <v>5457.1540000000005</v>
      </c>
      <c r="F153">
        <v>2021</v>
      </c>
      <c r="G153" s="6">
        <v>53.895000000000003</v>
      </c>
      <c r="H153" s="6">
        <v>3.1</v>
      </c>
      <c r="I153" s="7">
        <v>1.8322907772055892</v>
      </c>
      <c r="J153" s="8">
        <f t="shared" si="25"/>
        <v>0.31</v>
      </c>
      <c r="K153" s="8">
        <f t="shared" si="26"/>
        <v>0.73675983525983191</v>
      </c>
      <c r="L153" s="9">
        <f t="shared" si="27"/>
        <v>39.70767132132864</v>
      </c>
      <c r="M153" s="8">
        <f t="shared" si="28"/>
        <v>0.26254256597234882</v>
      </c>
      <c r="N153" s="8">
        <f t="shared" si="29"/>
        <v>0.11451817357534932</v>
      </c>
      <c r="O153" s="8">
        <f t="shared" si="30"/>
        <v>1.6063959603869002</v>
      </c>
      <c r="P153" s="10">
        <f t="shared" si="31"/>
        <v>0.163435773275423</v>
      </c>
      <c r="Q153" s="10" t="str">
        <f t="shared" si="32"/>
        <v>2021CAF</v>
      </c>
      <c r="R153" s="14">
        <f t="shared" si="33"/>
        <v>27.622955767723866</v>
      </c>
      <c r="S153" s="45">
        <f t="shared" si="34"/>
        <v>1</v>
      </c>
      <c r="T153" s="7">
        <f t="shared" si="35"/>
        <v>3.1722169322291363</v>
      </c>
      <c r="U153" s="35">
        <f>IF(ISBLANK(VLOOKUP(B153,'WB GDP'!$A$2:$AK$267,F153-1985)),"NA",VLOOKUP(B153,'WB GDP'!$A$2:$AK$267,F153-1985))</f>
        <v>837.50468572537579</v>
      </c>
    </row>
    <row r="154" spans="1:22">
      <c r="A154">
        <f t="shared" si="24"/>
        <v>147</v>
      </c>
      <c r="B154" t="s">
        <v>34</v>
      </c>
      <c r="C154" t="str">
        <f>VLOOKUP(B154,'country codes'!$A$3:$B$287,2,0)</f>
        <v>BWA</v>
      </c>
      <c r="D154">
        <v>5</v>
      </c>
      <c r="E154" s="6">
        <v>2588.4229999999998</v>
      </c>
      <c r="F154">
        <v>2021</v>
      </c>
      <c r="G154" s="6">
        <v>61.140999999999998</v>
      </c>
      <c r="H154" s="6">
        <v>3.5</v>
      </c>
      <c r="I154" s="7">
        <v>10.277935505807877</v>
      </c>
      <c r="J154" s="8">
        <f t="shared" si="25"/>
        <v>0.35</v>
      </c>
      <c r="K154" s="8">
        <f t="shared" si="26"/>
        <v>0.77675983525983194</v>
      </c>
      <c r="L154" s="9">
        <f t="shared" si="27"/>
        <v>47.491873087621386</v>
      </c>
      <c r="M154" s="8">
        <f t="shared" si="28"/>
        <v>0.33292057994214685</v>
      </c>
      <c r="N154" s="8">
        <f t="shared" si="29"/>
        <v>0.6423709691129923</v>
      </c>
      <c r="O154" s="8">
        <f t="shared" si="30"/>
        <v>2.1342487559245433</v>
      </c>
      <c r="P154" s="10">
        <f t="shared" si="31"/>
        <v>0.15598958603957472</v>
      </c>
      <c r="Q154" s="10" t="str">
        <f t="shared" si="32"/>
        <v>2021BWA</v>
      </c>
      <c r="R154" s="14">
        <f t="shared" si="33"/>
        <v>26.364444876675527</v>
      </c>
      <c r="S154" s="45">
        <f t="shared" si="34"/>
        <v>3</v>
      </c>
      <c r="T154" s="7">
        <f t="shared" si="35"/>
        <v>3.1722169322291363</v>
      </c>
      <c r="U154" s="35">
        <f>IF(ISBLANK(VLOOKUP(B154,'WB GDP'!$A$2:$AK$267,F154-1985)),"NA",VLOOKUP(B154,'WB GDP'!$A$2:$AK$267,F154-1985))</f>
        <v>14907.085768038567</v>
      </c>
    </row>
    <row r="155" spans="1:22">
      <c r="A155" t="str">
        <f t="shared" si="24"/>
        <v/>
      </c>
      <c r="B155" t="s">
        <v>38</v>
      </c>
      <c r="C155" t="str">
        <f>VLOOKUP(B155,'country codes'!$A$3:$B$287,2,0)</f>
        <v>BDI</v>
      </c>
      <c r="D155">
        <v>5</v>
      </c>
      <c r="E155" s="6">
        <v>12220.227000000001</v>
      </c>
      <c r="F155">
        <v>2020</v>
      </c>
      <c r="G155" s="6">
        <v>61.566000000000003</v>
      </c>
      <c r="H155" s="6" t="s">
        <v>693</v>
      </c>
      <c r="I155" s="7">
        <v>0.62704813480377197</v>
      </c>
      <c r="J155" s="8" t="str">
        <f t="shared" si="25"/>
        <v/>
      </c>
      <c r="K155" s="8" t="str">
        <f t="shared" si="26"/>
        <v/>
      </c>
      <c r="L155" s="9" t="str">
        <f t="shared" si="27"/>
        <v/>
      </c>
      <c r="M155" s="8" t="str">
        <f t="shared" si="28"/>
        <v/>
      </c>
      <c r="N155" s="8">
        <f t="shared" si="29"/>
        <v>3.9190508425235748E-2</v>
      </c>
      <c r="O155" s="8">
        <f t="shared" si="30"/>
        <v>1.5310682952367867</v>
      </c>
      <c r="P155" s="10" t="str">
        <f t="shared" si="31"/>
        <v/>
      </c>
      <c r="Q155" s="10" t="str">
        <f t="shared" si="32"/>
        <v>2020BDI</v>
      </c>
      <c r="R155" s="14" t="str">
        <f t="shared" si="33"/>
        <v/>
      </c>
      <c r="S155" s="45">
        <f t="shared" si="34"/>
        <v>1</v>
      </c>
      <c r="T155" s="7">
        <f t="shared" si="35"/>
        <v>3.1998661876922285</v>
      </c>
      <c r="U155" s="35">
        <f>IF(ISBLANK(VLOOKUP(B155,'WB GDP'!$A$2:$AK$267,F155-1985)),"NA",VLOOKUP(B155,'WB GDP'!$A$2:$AK$267,F155-1985))</f>
        <v>711.35526342316905</v>
      </c>
    </row>
    <row r="156" spans="1:22">
      <c r="A156" t="str">
        <f t="shared" si="24"/>
        <v/>
      </c>
      <c r="B156" t="s">
        <v>145</v>
      </c>
      <c r="C156" t="str">
        <f>VLOOKUP(B156,'country codes'!$A$3:$B$287,2,0)</f>
        <v>SDN</v>
      </c>
      <c r="D156">
        <v>5</v>
      </c>
      <c r="E156" s="6">
        <v>44440.485999999997</v>
      </c>
      <c r="F156">
        <v>2020</v>
      </c>
      <c r="G156" s="6">
        <v>65.614000000000004</v>
      </c>
      <c r="H156" s="6" t="s">
        <v>693</v>
      </c>
      <c r="I156" s="7">
        <v>0.85005539655685403</v>
      </c>
      <c r="J156" s="8" t="str">
        <f t="shared" si="25"/>
        <v/>
      </c>
      <c r="K156" s="8" t="str">
        <f t="shared" si="26"/>
        <v/>
      </c>
      <c r="L156" s="9" t="str">
        <f t="shared" si="27"/>
        <v/>
      </c>
      <c r="M156" s="8" t="str">
        <f t="shared" si="28"/>
        <v/>
      </c>
      <c r="N156" s="8">
        <f t="shared" si="29"/>
        <v>5.3128462284803377E-2</v>
      </c>
      <c r="O156" s="8">
        <f t="shared" si="30"/>
        <v>1.5450062490963543</v>
      </c>
      <c r="P156" s="10" t="str">
        <f t="shared" si="31"/>
        <v/>
      </c>
      <c r="Q156" s="10" t="str">
        <f t="shared" si="32"/>
        <v>2020SDN</v>
      </c>
      <c r="R156" s="14" t="str">
        <f t="shared" si="33"/>
        <v/>
      </c>
      <c r="S156" s="45">
        <f t="shared" si="34"/>
        <v>1</v>
      </c>
      <c r="T156" s="7">
        <f t="shared" si="35"/>
        <v>3.1998661876922285</v>
      </c>
      <c r="U156" s="35">
        <f>IF(ISBLANK(VLOOKUP(B156,'WB GDP'!$A$2:$AK$267,F156-1985)),"NA",VLOOKUP(B156,'WB GDP'!$A$2:$AK$267,F156-1985))</f>
        <v>3874.80029296875</v>
      </c>
    </row>
    <row r="157" spans="1:22">
      <c r="A157" t="str">
        <f t="shared" si="24"/>
        <v/>
      </c>
      <c r="B157" t="s">
        <v>61</v>
      </c>
      <c r="C157" t="str">
        <f>VLOOKUP(B157,'country codes'!$A$3:$B$287,2,0)</f>
        <v>SWZ</v>
      </c>
      <c r="D157">
        <v>5</v>
      </c>
      <c r="E157" s="6">
        <v>1180.655</v>
      </c>
      <c r="F157">
        <v>2020</v>
      </c>
      <c r="G157" s="6">
        <v>59.692</v>
      </c>
      <c r="H157" s="6" t="s">
        <v>693</v>
      </c>
      <c r="I157" s="7">
        <v>5.5439195632934597</v>
      </c>
      <c r="J157" s="8" t="str">
        <f t="shared" si="25"/>
        <v/>
      </c>
      <c r="K157" s="8" t="str">
        <f t="shared" si="26"/>
        <v/>
      </c>
      <c r="L157" s="9" t="str">
        <f t="shared" si="27"/>
        <v/>
      </c>
      <c r="M157" s="8" t="str">
        <f t="shared" si="28"/>
        <v/>
      </c>
      <c r="N157" s="8">
        <f t="shared" si="29"/>
        <v>0.34649497270584123</v>
      </c>
      <c r="O157" s="8">
        <f t="shared" si="30"/>
        <v>1.8383727595173922</v>
      </c>
      <c r="P157" s="10" t="str">
        <f t="shared" si="31"/>
        <v/>
      </c>
      <c r="Q157" s="10" t="str">
        <f t="shared" si="32"/>
        <v>2020SWZ</v>
      </c>
      <c r="R157" s="14" t="str">
        <f t="shared" si="33"/>
        <v/>
      </c>
      <c r="S157" s="45">
        <f t="shared" si="34"/>
        <v>2</v>
      </c>
      <c r="T157" s="7">
        <f t="shared" si="35"/>
        <v>3.1998661876922285</v>
      </c>
      <c r="U157" s="35">
        <f>IF(ISBLANK(VLOOKUP(B157,'WB GDP'!$A$2:$AK$267,F157-1985)),"NA",VLOOKUP(B157,'WB GDP'!$A$2:$AK$267,F157-1985))</f>
        <v>8290.4094449110435</v>
      </c>
    </row>
    <row r="158" spans="1:22">
      <c r="A158" t="str">
        <f t="shared" si="24"/>
        <v/>
      </c>
      <c r="B158" t="s">
        <v>47</v>
      </c>
      <c r="C158" t="str">
        <f>VLOOKUP(B158,'country codes'!$A$3:$B$287,2,0)</f>
        <v>COM</v>
      </c>
      <c r="D158">
        <v>5</v>
      </c>
      <c r="E158" s="6">
        <v>806.16600000000005</v>
      </c>
      <c r="F158">
        <v>2020</v>
      </c>
      <c r="G158" s="6">
        <v>64.165999999999997</v>
      </c>
      <c r="H158" s="6">
        <v>4.3</v>
      </c>
      <c r="I158" s="7" t="s">
        <v>693</v>
      </c>
      <c r="J158" s="8">
        <f t="shared" si="25"/>
        <v>0.43</v>
      </c>
      <c r="K158" s="8">
        <f t="shared" si="26"/>
        <v>0.85675983525983201</v>
      </c>
      <c r="L158" s="9">
        <f t="shared" si="27"/>
        <v>54.97485158928238</v>
      </c>
      <c r="M158" s="8">
        <f t="shared" si="28"/>
        <v>0.40057519390732532</v>
      </c>
      <c r="N158" s="8" t="str">
        <f t="shared" si="29"/>
        <v/>
      </c>
      <c r="O158" s="8" t="str">
        <f t="shared" si="30"/>
        <v/>
      </c>
      <c r="P158" s="10" t="str">
        <f t="shared" si="31"/>
        <v/>
      </c>
      <c r="Q158" s="10" t="str">
        <f t="shared" si="32"/>
        <v>2020COM</v>
      </c>
      <c r="R158" s="14" t="str">
        <f t="shared" si="33"/>
        <v/>
      </c>
      <c r="S158" s="45">
        <f t="shared" si="34"/>
        <v>3</v>
      </c>
      <c r="T158" s="7">
        <f t="shared" si="35"/>
        <v>3.1998661876922285</v>
      </c>
      <c r="U158" s="35">
        <f>IF(ISBLANK(VLOOKUP(B158,'WB GDP'!$A$2:$AK$267,F158-1985)),"NA",VLOOKUP(B158,'WB GDP'!$A$2:$AK$267,F158-1985))</f>
        <v>3222.3740892959781</v>
      </c>
    </row>
    <row r="159" spans="1:22">
      <c r="A159" t="str">
        <f t="shared" si="24"/>
        <v/>
      </c>
      <c r="B159" t="s">
        <v>123</v>
      </c>
      <c r="C159" t="str">
        <f>VLOOKUP(B159,'country codes'!$A$3:$B$287,2,0)</f>
        <v>PSE</v>
      </c>
      <c r="D159">
        <v>4</v>
      </c>
      <c r="E159" s="6">
        <v>5019.4009999999998</v>
      </c>
      <c r="F159">
        <v>2020</v>
      </c>
      <c r="G159" s="6">
        <v>74.403000000000006</v>
      </c>
      <c r="H159" s="6">
        <v>4.7</v>
      </c>
      <c r="I159" s="7" t="s">
        <v>693</v>
      </c>
      <c r="J159" s="8">
        <f t="shared" si="25"/>
        <v>0.47000000000000003</v>
      </c>
      <c r="K159" s="8">
        <f t="shared" si="26"/>
        <v>0.89675983525983205</v>
      </c>
      <c r="L159" s="9">
        <f t="shared" si="27"/>
        <v>66.721622022837295</v>
      </c>
      <c r="M159" s="8">
        <f t="shared" si="28"/>
        <v>0.50677932356549893</v>
      </c>
      <c r="N159" s="8" t="str">
        <f t="shared" si="29"/>
        <v/>
      </c>
      <c r="O159" s="8" t="str">
        <f t="shared" si="30"/>
        <v/>
      </c>
      <c r="P159" s="10" t="str">
        <f t="shared" si="31"/>
        <v/>
      </c>
      <c r="Q159" s="10" t="str">
        <f t="shared" si="32"/>
        <v>2020PSE</v>
      </c>
      <c r="R159" s="14" t="str">
        <f t="shared" si="33"/>
        <v/>
      </c>
      <c r="S159" s="45">
        <f t="shared" si="34"/>
        <v>3</v>
      </c>
      <c r="T159" s="7">
        <f t="shared" si="35"/>
        <v>3.1998661876922285</v>
      </c>
      <c r="U159" s="35">
        <f>IF(ISBLANK(VLOOKUP(B159,'WB GDP'!$A$2:$AK$267,F159-1985)),"NA",VLOOKUP(B159,'WB GDP'!$A$2:$AK$267,F159-1985))</f>
        <v>15952.527357472454</v>
      </c>
    </row>
    <row r="160" spans="1:22">
      <c r="A160">
        <f t="shared" si="24"/>
        <v>1</v>
      </c>
      <c r="B160" t="s">
        <v>50</v>
      </c>
      <c r="C160" t="str">
        <f>VLOOKUP(B160,'country codes'!$A$3:$B$287,2,0)</f>
        <v>CRI</v>
      </c>
      <c r="D160">
        <v>1</v>
      </c>
      <c r="E160" s="6">
        <v>5123.1049999999996</v>
      </c>
      <c r="F160">
        <v>2020</v>
      </c>
      <c r="G160" s="6">
        <v>79.277000000000001</v>
      </c>
      <c r="H160" s="6">
        <v>6.3384723663330078</v>
      </c>
      <c r="I160" s="7">
        <v>4.0792160034179696</v>
      </c>
      <c r="J160" s="8">
        <f t="shared" si="25"/>
        <v>0.63384723663330078</v>
      </c>
      <c r="K160" s="8">
        <f t="shared" si="26"/>
        <v>1.0606070718931329</v>
      </c>
      <c r="L160" s="9">
        <f t="shared" si="27"/>
        <v>84.081746838471901</v>
      </c>
      <c r="M160" s="8">
        <f t="shared" si="28"/>
        <v>0.66373454434134005</v>
      </c>
      <c r="N160" s="8">
        <f t="shared" si="29"/>
        <v>0.2549510002136231</v>
      </c>
      <c r="O160" s="8">
        <f t="shared" si="30"/>
        <v>1.746828787025174</v>
      </c>
      <c r="P160" s="10">
        <f t="shared" si="31"/>
        <v>0.37996542607456746</v>
      </c>
      <c r="Q160" s="10" t="str">
        <f t="shared" si="32"/>
        <v>2020CRI</v>
      </c>
      <c r="R160" s="14">
        <f t="shared" si="33"/>
        <v>64.285188637878861</v>
      </c>
      <c r="S160" s="45">
        <f t="shared" si="34"/>
        <v>2</v>
      </c>
      <c r="T160" s="7">
        <f t="shared" si="35"/>
        <v>3.1998661876922285</v>
      </c>
      <c r="U160" s="35">
        <f>IF(ISBLANK(VLOOKUP(B160,'WB GDP'!$A$2:$AK$267,F160-1985)),"NA",VLOOKUP(B160,'WB GDP'!$A$2:$AK$267,F160-1985))</f>
        <v>19778.386530261319</v>
      </c>
    </row>
    <row r="161" spans="1:21">
      <c r="A161">
        <f t="shared" si="24"/>
        <v>2</v>
      </c>
      <c r="B161" t="s">
        <v>146</v>
      </c>
      <c r="C161" t="str">
        <f>VLOOKUP(B161,'country codes'!$A$3:$B$287,2,0)</f>
        <v>SWE</v>
      </c>
      <c r="D161">
        <v>3</v>
      </c>
      <c r="E161" s="6">
        <v>10368.968999999999</v>
      </c>
      <c r="F161">
        <v>2020</v>
      </c>
      <c r="G161" s="6">
        <v>82.427000000000007</v>
      </c>
      <c r="H161" s="6">
        <v>7.3143410682678223</v>
      </c>
      <c r="I161" s="7">
        <v>8.5058727264404297</v>
      </c>
      <c r="J161" s="8">
        <f t="shared" si="25"/>
        <v>0.73143410682678223</v>
      </c>
      <c r="K161" s="8">
        <f t="shared" si="26"/>
        <v>1.1581939420866143</v>
      </c>
      <c r="L161" s="9">
        <f t="shared" si="27"/>
        <v>95.466452064373371</v>
      </c>
      <c r="M161" s="8">
        <f t="shared" si="28"/>
        <v>0.76666519381397269</v>
      </c>
      <c r="N161" s="8">
        <f t="shared" si="29"/>
        <v>0.53161704540252686</v>
      </c>
      <c r="O161" s="8">
        <f t="shared" si="30"/>
        <v>2.0234948322140776</v>
      </c>
      <c r="P161" s="10">
        <f t="shared" si="31"/>
        <v>0.37888171573687646</v>
      </c>
      <c r="Q161" s="10" t="str">
        <f t="shared" si="32"/>
        <v>2020SWE</v>
      </c>
      <c r="R161" s="14">
        <f t="shared" si="33"/>
        <v>64.101838999447253</v>
      </c>
      <c r="S161" s="45">
        <f t="shared" si="34"/>
        <v>3</v>
      </c>
      <c r="T161" s="7">
        <f t="shared" si="35"/>
        <v>3.1998661876922285</v>
      </c>
      <c r="U161" s="35">
        <f>IF(ISBLANK(VLOOKUP(B161,'WB GDP'!$A$2:$AK$267,F161-1985)),"NA",VLOOKUP(B161,'WB GDP'!$A$2:$AK$267,F161-1985))</f>
        <v>51331.2822226344</v>
      </c>
    </row>
    <row r="162" spans="1:21">
      <c r="A162">
        <f t="shared" si="24"/>
        <v>3</v>
      </c>
      <c r="B162" t="s">
        <v>164</v>
      </c>
      <c r="C162" t="str">
        <f>VLOOKUP(B162,'country codes'!$A$3:$B$287,2,0)</f>
        <v>VUT</v>
      </c>
      <c r="D162">
        <v>8</v>
      </c>
      <c r="E162" s="6">
        <v>311.685</v>
      </c>
      <c r="F162">
        <v>2020</v>
      </c>
      <c r="G162" s="6">
        <v>70.299000000000007</v>
      </c>
      <c r="H162" s="6">
        <v>7.04</v>
      </c>
      <c r="I162" s="7">
        <v>2.5907845497131401</v>
      </c>
      <c r="J162" s="8">
        <f t="shared" si="25"/>
        <v>0.70399999999999996</v>
      </c>
      <c r="K162" s="8">
        <f t="shared" si="26"/>
        <v>1.1307598352598318</v>
      </c>
      <c r="L162" s="9">
        <f t="shared" si="27"/>
        <v>79.49128565893092</v>
      </c>
      <c r="M162" s="8">
        <f t="shared" si="28"/>
        <v>0.62223156809263813</v>
      </c>
      <c r="N162" s="8">
        <f t="shared" si="29"/>
        <v>0.16192403435707126</v>
      </c>
      <c r="O162" s="8">
        <f t="shared" si="30"/>
        <v>1.6538018211686221</v>
      </c>
      <c r="P162" s="10">
        <f t="shared" si="31"/>
        <v>0.37624312667218623</v>
      </c>
      <c r="Q162" s="10" t="str">
        <f t="shared" si="32"/>
        <v>2020VUT</v>
      </c>
      <c r="R162" s="14">
        <f t="shared" si="33"/>
        <v>63.655424183463005</v>
      </c>
      <c r="S162" s="45">
        <f t="shared" si="34"/>
        <v>1</v>
      </c>
      <c r="T162" s="7">
        <f t="shared" si="35"/>
        <v>3.1998661876922285</v>
      </c>
      <c r="U162" s="35">
        <f>IF(ISBLANK(VLOOKUP(B162,'WB GDP'!$A$2:$AK$267,F162-1985)),"NA",VLOOKUP(B162,'WB GDP'!$A$2:$AK$267,F162-1985))</f>
        <v>2848.9702397598171</v>
      </c>
    </row>
    <row r="163" spans="1:21">
      <c r="A163">
        <f t="shared" si="24"/>
        <v>4</v>
      </c>
      <c r="B163" t="s">
        <v>55</v>
      </c>
      <c r="C163" t="str">
        <f>VLOOKUP(B163,'country codes'!$A$3:$B$287,2,0)</f>
        <v>DNK</v>
      </c>
      <c r="D163">
        <v>3</v>
      </c>
      <c r="E163" s="6">
        <v>5825.6409999999996</v>
      </c>
      <c r="F163">
        <v>2020</v>
      </c>
      <c r="G163" s="6">
        <v>81.545000000000002</v>
      </c>
      <c r="H163" s="6">
        <v>7.5146312713623047</v>
      </c>
      <c r="I163" s="7">
        <v>9.7881221771240199</v>
      </c>
      <c r="J163" s="8">
        <f t="shared" si="25"/>
        <v>0.75146312713623042</v>
      </c>
      <c r="K163" s="8">
        <f t="shared" si="26"/>
        <v>1.1782229623960623</v>
      </c>
      <c r="L163" s="9">
        <f t="shared" si="27"/>
        <v>96.078191468586894</v>
      </c>
      <c r="M163" s="8">
        <f t="shared" si="28"/>
        <v>0.77219601195412468</v>
      </c>
      <c r="N163" s="8">
        <f t="shared" si="29"/>
        <v>0.61175763607025124</v>
      </c>
      <c r="O163" s="8">
        <f t="shared" si="30"/>
        <v>2.1036354228818022</v>
      </c>
      <c r="P163" s="10">
        <f t="shared" si="31"/>
        <v>0.36707692005693726</v>
      </c>
      <c r="Q163" s="10" t="str">
        <f t="shared" si="32"/>
        <v>2020DNK</v>
      </c>
      <c r="R163" s="14">
        <f t="shared" si="33"/>
        <v>62.104621713241905</v>
      </c>
      <c r="S163" s="45">
        <f t="shared" si="34"/>
        <v>3</v>
      </c>
      <c r="T163" s="7">
        <f t="shared" si="35"/>
        <v>3.1998661876922285</v>
      </c>
      <c r="U163" s="35">
        <f>IF(ISBLANK(VLOOKUP(B163,'WB GDP'!$A$2:$AK$267,F163-1985)),"NA",VLOOKUP(B163,'WB GDP'!$A$2:$AK$267,F163-1985))</f>
        <v>55518.597100915576</v>
      </c>
    </row>
    <row r="164" spans="1:21">
      <c r="A164">
        <f t="shared" si="24"/>
        <v>5</v>
      </c>
      <c r="B164" t="s">
        <v>143</v>
      </c>
      <c r="C164" t="str">
        <f>VLOOKUP(B164,'country codes'!$A$3:$B$287,2,0)</f>
        <v>ESP</v>
      </c>
      <c r="D164">
        <v>3</v>
      </c>
      <c r="E164" s="6">
        <v>47363.807000000001</v>
      </c>
      <c r="F164">
        <v>2020</v>
      </c>
      <c r="G164" s="6">
        <v>82.289000000000001</v>
      </c>
      <c r="H164" s="6">
        <v>6.5021753311157227</v>
      </c>
      <c r="I164" s="7">
        <v>6.9187126159668004</v>
      </c>
      <c r="J164" s="8">
        <f t="shared" si="25"/>
        <v>0.65021753311157227</v>
      </c>
      <c r="K164" s="8">
        <f t="shared" si="26"/>
        <v>1.0769773683714043</v>
      </c>
      <c r="L164" s="9">
        <f t="shared" si="27"/>
        <v>88.623390665914499</v>
      </c>
      <c r="M164" s="8">
        <f t="shared" si="28"/>
        <v>0.70479615635115156</v>
      </c>
      <c r="N164" s="8">
        <f t="shared" si="29"/>
        <v>0.43241953849792503</v>
      </c>
      <c r="O164" s="8">
        <f t="shared" si="30"/>
        <v>1.9242973253094759</v>
      </c>
      <c r="P164" s="10">
        <f t="shared" si="31"/>
        <v>0.36626156835602441</v>
      </c>
      <c r="Q164" s="10" t="str">
        <f t="shared" si="32"/>
        <v>2020ESP</v>
      </c>
      <c r="R164" s="14">
        <f t="shared" si="33"/>
        <v>61.966674852021136</v>
      </c>
      <c r="S164" s="45">
        <f t="shared" si="34"/>
        <v>3</v>
      </c>
      <c r="T164" s="7">
        <f t="shared" si="35"/>
        <v>3.1998661876922285</v>
      </c>
      <c r="U164" s="35">
        <f>IF(ISBLANK(VLOOKUP(B164,'WB GDP'!$A$2:$AK$267,F164-1985)),"NA",VLOOKUP(B164,'WB GDP'!$A$2:$AK$267,F164-1985))</f>
        <v>35987.239644842164</v>
      </c>
    </row>
    <row r="165" spans="1:21">
      <c r="A165">
        <f t="shared" si="24"/>
        <v>6</v>
      </c>
      <c r="B165" t="s">
        <v>115</v>
      </c>
      <c r="C165" t="str">
        <f>VLOOKUP(B165,'country codes'!$A$3:$B$287,2,0)</f>
        <v>NLD</v>
      </c>
      <c r="D165">
        <v>3</v>
      </c>
      <c r="E165" s="6">
        <v>17434.557000000001</v>
      </c>
      <c r="F165">
        <v>2020</v>
      </c>
      <c r="G165" s="6">
        <v>81.638000000000005</v>
      </c>
      <c r="H165" s="6">
        <v>7.5044479370117188</v>
      </c>
      <c r="I165" s="7">
        <v>9.8810348510742205</v>
      </c>
      <c r="J165" s="8">
        <f t="shared" si="25"/>
        <v>0.7504447937011719</v>
      </c>
      <c r="K165" s="8">
        <f t="shared" si="26"/>
        <v>1.1772046289610039</v>
      </c>
      <c r="L165" s="9">
        <f t="shared" si="27"/>
        <v>96.10463149911844</v>
      </c>
      <c r="M165" s="8">
        <f t="shared" si="28"/>
        <v>0.7724350598223555</v>
      </c>
      <c r="N165" s="8">
        <f t="shared" si="29"/>
        <v>0.61756467819213878</v>
      </c>
      <c r="O165" s="8">
        <f t="shared" si="30"/>
        <v>2.1094424650036898</v>
      </c>
      <c r="P165" s="10">
        <f t="shared" si="31"/>
        <v>0.36617972409169469</v>
      </c>
      <c r="Q165" s="10" t="str">
        <f t="shared" si="32"/>
        <v>2020NLD</v>
      </c>
      <c r="R165" s="14">
        <f t="shared" si="33"/>
        <v>61.952827871189953</v>
      </c>
      <c r="S165" s="45">
        <f t="shared" si="34"/>
        <v>3</v>
      </c>
      <c r="T165" s="7">
        <f t="shared" si="35"/>
        <v>3.1998661876922285</v>
      </c>
      <c r="U165" s="35">
        <f>IF(ISBLANK(VLOOKUP(B165,'WB GDP'!$A$2:$AK$267,F165-1985)),"NA",VLOOKUP(B165,'WB GDP'!$A$2:$AK$267,F165-1985))</f>
        <v>54275.003046567697</v>
      </c>
    </row>
    <row r="166" spans="1:21">
      <c r="A166">
        <f t="shared" si="24"/>
        <v>7</v>
      </c>
      <c r="B166" t="s">
        <v>64</v>
      </c>
      <c r="C166" t="str">
        <f>VLOOKUP(B166,'country codes'!$A$3:$B$287,2,0)</f>
        <v>FRA</v>
      </c>
      <c r="D166">
        <v>3</v>
      </c>
      <c r="E166" s="6">
        <v>64480.053</v>
      </c>
      <c r="F166">
        <v>2020</v>
      </c>
      <c r="G166" s="6">
        <v>82.21</v>
      </c>
      <c r="H166" s="6">
        <v>6.7141118049621582</v>
      </c>
      <c r="I166" s="7">
        <v>7.6917552947998002</v>
      </c>
      <c r="J166" s="8">
        <f t="shared" si="25"/>
        <v>0.67141118049621584</v>
      </c>
      <c r="K166" s="8">
        <f t="shared" si="26"/>
        <v>1.0981710157560478</v>
      </c>
      <c r="L166" s="9">
        <f t="shared" si="27"/>
        <v>90.280639205304681</v>
      </c>
      <c r="M166" s="8">
        <f t="shared" si="28"/>
        <v>0.7197795630456798</v>
      </c>
      <c r="N166" s="8">
        <f t="shared" si="29"/>
        <v>0.48073470592498752</v>
      </c>
      <c r="O166" s="8">
        <f t="shared" si="30"/>
        <v>1.9726124927365385</v>
      </c>
      <c r="P166" s="10">
        <f t="shared" si="31"/>
        <v>0.36488644662650088</v>
      </c>
      <c r="Q166" s="10" t="str">
        <f t="shared" si="32"/>
        <v>2020FRA</v>
      </c>
      <c r="R166" s="14">
        <f t="shared" si="33"/>
        <v>61.734022211238184</v>
      </c>
      <c r="S166" s="45">
        <f t="shared" si="34"/>
        <v>3</v>
      </c>
      <c r="T166" s="7">
        <f t="shared" si="35"/>
        <v>3.1998661876922285</v>
      </c>
      <c r="U166" s="35">
        <f>IF(ISBLANK(VLOOKUP(B166,'WB GDP'!$A$2:$AK$267,F166-1985)),"NA",VLOOKUP(B166,'WB GDP'!$A$2:$AK$267,F166-1985))</f>
        <v>42233.1396001127</v>
      </c>
    </row>
    <row r="167" spans="1:21">
      <c r="A167">
        <f t="shared" si="24"/>
        <v>8</v>
      </c>
      <c r="B167" t="s">
        <v>121</v>
      </c>
      <c r="C167" t="str">
        <f>VLOOKUP(B167,'country codes'!$A$3:$B$287,2,0)</f>
        <v>NOR</v>
      </c>
      <c r="D167">
        <v>3</v>
      </c>
      <c r="E167" s="6">
        <v>5379.8389999999999</v>
      </c>
      <c r="F167">
        <v>2020</v>
      </c>
      <c r="G167" s="6">
        <v>83.194999999999993</v>
      </c>
      <c r="H167" s="6">
        <v>7.2900323867797852</v>
      </c>
      <c r="I167" s="7">
        <v>10.347028732299799</v>
      </c>
      <c r="J167" s="8">
        <f t="shared" si="25"/>
        <v>0.72900323867797856</v>
      </c>
      <c r="K167" s="8">
        <f t="shared" si="26"/>
        <v>1.1557630739378104</v>
      </c>
      <c r="L167" s="9">
        <f t="shared" si="27"/>
        <v>96.153708936256123</v>
      </c>
      <c r="M167" s="8">
        <f t="shared" si="28"/>
        <v>0.77287877552502837</v>
      </c>
      <c r="N167" s="8">
        <f t="shared" si="29"/>
        <v>0.64668929576873746</v>
      </c>
      <c r="O167" s="8">
        <f t="shared" si="30"/>
        <v>2.1385670825802885</v>
      </c>
      <c r="P167" s="10">
        <f t="shared" si="31"/>
        <v>0.36140029546910979</v>
      </c>
      <c r="Q167" s="10" t="str">
        <f t="shared" si="32"/>
        <v>2020NOR</v>
      </c>
      <c r="R167" s="14">
        <f t="shared" si="33"/>
        <v>61.144210956334518</v>
      </c>
      <c r="S167" s="45">
        <f t="shared" si="34"/>
        <v>3</v>
      </c>
      <c r="T167" s="7">
        <f t="shared" si="35"/>
        <v>3.1998661876922285</v>
      </c>
      <c r="U167" s="35">
        <f>IF(ISBLANK(VLOOKUP(B167,'WB GDP'!$A$2:$AK$267,F167-1985)),"NA",VLOOKUP(B167,'WB GDP'!$A$2:$AK$267,F167-1985))</f>
        <v>63776.160965344156</v>
      </c>
    </row>
    <row r="168" spans="1:21">
      <c r="A168">
        <f t="shared" si="24"/>
        <v>9</v>
      </c>
      <c r="B168" t="s">
        <v>131</v>
      </c>
      <c r="C168" t="str">
        <f>VLOOKUP(B168,'country codes'!$A$3:$B$287,2,0)</f>
        <v>ROU</v>
      </c>
      <c r="D168">
        <v>7</v>
      </c>
      <c r="E168" s="6">
        <v>19442.038</v>
      </c>
      <c r="F168">
        <v>2020</v>
      </c>
      <c r="G168" s="6">
        <v>75.346000000000004</v>
      </c>
      <c r="H168" s="6">
        <v>6.7851424217224121</v>
      </c>
      <c r="I168" s="7">
        <v>5.21435451507568</v>
      </c>
      <c r="J168" s="8">
        <f t="shared" si="25"/>
        <v>0.67851424217224121</v>
      </c>
      <c r="K168" s="8">
        <f t="shared" si="26"/>
        <v>1.1052740774320733</v>
      </c>
      <c r="L168" s="9">
        <f t="shared" si="27"/>
        <v>83.277980638196993</v>
      </c>
      <c r="M168" s="8">
        <f t="shared" si="28"/>
        <v>0.65646758613936385</v>
      </c>
      <c r="N168" s="8">
        <f t="shared" si="29"/>
        <v>0.32589715719223</v>
      </c>
      <c r="O168" s="8">
        <f t="shared" si="30"/>
        <v>1.8177749440037809</v>
      </c>
      <c r="P168" s="10">
        <f t="shared" si="31"/>
        <v>0.36113798812379183</v>
      </c>
      <c r="Q168" s="10" t="str">
        <f t="shared" si="32"/>
        <v>2020ROU</v>
      </c>
      <c r="R168" s="14">
        <f t="shared" si="33"/>
        <v>61.099831978623115</v>
      </c>
      <c r="S168" s="45">
        <f t="shared" si="34"/>
        <v>2</v>
      </c>
      <c r="T168" s="7">
        <f t="shared" si="35"/>
        <v>3.1998661876922285</v>
      </c>
      <c r="U168" s="35">
        <f>IF(ISBLANK(VLOOKUP(B168,'WB GDP'!$A$2:$AK$267,F168-1985)),"NA",VLOOKUP(B168,'WB GDP'!$A$2:$AK$267,F168-1985))</f>
        <v>29057.284603928569</v>
      </c>
    </row>
    <row r="169" spans="1:21">
      <c r="A169">
        <f t="shared" si="24"/>
        <v>10</v>
      </c>
      <c r="B169" t="s">
        <v>70</v>
      </c>
      <c r="C169" t="str">
        <f>VLOOKUP(B169,'country codes'!$A$3:$B$287,2,0)</f>
        <v>GTM</v>
      </c>
      <c r="D169">
        <v>1</v>
      </c>
      <c r="E169" s="6">
        <v>17362.718000000001</v>
      </c>
      <c r="F169">
        <v>2020</v>
      </c>
      <c r="G169" s="6">
        <v>71.796999999999997</v>
      </c>
      <c r="H169" s="6">
        <v>6.3</v>
      </c>
      <c r="I169" s="7">
        <v>2.34027075767517</v>
      </c>
      <c r="J169" s="8">
        <f t="shared" si="25"/>
        <v>0.63</v>
      </c>
      <c r="K169" s="8">
        <f t="shared" si="26"/>
        <v>1.056759835259832</v>
      </c>
      <c r="L169" s="9">
        <f t="shared" si="27"/>
        <v>75.872185892150156</v>
      </c>
      <c r="M169" s="8">
        <f t="shared" si="28"/>
        <v>0.58951080087826346</v>
      </c>
      <c r="N169" s="8">
        <f t="shared" si="29"/>
        <v>0.14626692235469813</v>
      </c>
      <c r="O169" s="8">
        <f t="shared" si="30"/>
        <v>1.6381447091662491</v>
      </c>
      <c r="P169" s="10">
        <f t="shared" si="31"/>
        <v>0.35986491155491457</v>
      </c>
      <c r="Q169" s="10" t="str">
        <f t="shared" si="32"/>
        <v>2020GTM</v>
      </c>
      <c r="R169" s="14">
        <f t="shared" si="33"/>
        <v>60.884444046551955</v>
      </c>
      <c r="S169" s="45">
        <f t="shared" si="34"/>
        <v>1</v>
      </c>
      <c r="T169" s="7">
        <f t="shared" si="35"/>
        <v>3.1998661876922285</v>
      </c>
      <c r="U169" s="35">
        <f>IF(ISBLANK(VLOOKUP(B169,'WB GDP'!$A$2:$AK$267,F169-1985)),"NA",VLOOKUP(B169,'WB GDP'!$A$2:$AK$267,F169-1985))</f>
        <v>8389.1067360440393</v>
      </c>
    </row>
    <row r="170" spans="1:21">
      <c r="A170">
        <f t="shared" si="24"/>
        <v>11</v>
      </c>
      <c r="B170" t="s">
        <v>63</v>
      </c>
      <c r="C170" t="str">
        <f>VLOOKUP(B170,'country codes'!$A$3:$B$287,2,0)</f>
        <v>FIN</v>
      </c>
      <c r="D170">
        <v>3</v>
      </c>
      <c r="E170" s="6">
        <v>5529.4679999999998</v>
      </c>
      <c r="F170">
        <v>2020</v>
      </c>
      <c r="G170" s="6">
        <v>81.866</v>
      </c>
      <c r="H170" s="6">
        <v>7.8893499374389648</v>
      </c>
      <c r="I170" s="7">
        <v>11.9725332260132</v>
      </c>
      <c r="J170" s="8">
        <f t="shared" si="25"/>
        <v>0.78893499374389653</v>
      </c>
      <c r="K170" s="8">
        <f t="shared" si="26"/>
        <v>1.2156948290037284</v>
      </c>
      <c r="L170" s="9">
        <f t="shared" si="27"/>
        <v>99.524072871219232</v>
      </c>
      <c r="M170" s="8">
        <f t="shared" si="28"/>
        <v>0.80335068866649673</v>
      </c>
      <c r="N170" s="8">
        <f t="shared" si="29"/>
        <v>0.74828332662582497</v>
      </c>
      <c r="O170" s="8">
        <f t="shared" si="30"/>
        <v>2.240161113437376</v>
      </c>
      <c r="P170" s="10">
        <f t="shared" si="31"/>
        <v>0.35861290683410235</v>
      </c>
      <c r="Q170" s="10" t="str">
        <f t="shared" si="32"/>
        <v>2020FIN</v>
      </c>
      <c r="R170" s="14">
        <f t="shared" si="33"/>
        <v>60.672621196024672</v>
      </c>
      <c r="S170" s="45">
        <f t="shared" si="34"/>
        <v>3</v>
      </c>
      <c r="T170" s="7">
        <f t="shared" si="35"/>
        <v>3.1998661876922285</v>
      </c>
      <c r="U170" s="35">
        <f>IF(ISBLANK(VLOOKUP(B170,'WB GDP'!$A$2:$AK$267,F170-1985)),"NA",VLOOKUP(B170,'WB GDP'!$A$2:$AK$267,F170-1985))</f>
        <v>47371.217569872817</v>
      </c>
    </row>
    <row r="171" spans="1:21">
      <c r="A171">
        <f t="shared" si="24"/>
        <v>12</v>
      </c>
      <c r="B171" t="s">
        <v>117</v>
      </c>
      <c r="C171" t="str">
        <f>VLOOKUP(B171,'country codes'!$A$3:$B$287,2,0)</f>
        <v>NIC</v>
      </c>
      <c r="D171">
        <v>1</v>
      </c>
      <c r="E171" s="6">
        <v>6755.8950000000004</v>
      </c>
      <c r="F171">
        <v>2020</v>
      </c>
      <c r="G171" s="6">
        <v>71.795000000000002</v>
      </c>
      <c r="H171" s="6">
        <v>6.2868900299072266</v>
      </c>
      <c r="I171" s="7">
        <v>2.51837182044983</v>
      </c>
      <c r="J171" s="8">
        <f t="shared" si="25"/>
        <v>0.62868900299072261</v>
      </c>
      <c r="K171" s="8">
        <f t="shared" si="26"/>
        <v>1.0554488382505545</v>
      </c>
      <c r="L171" s="9">
        <f t="shared" si="27"/>
        <v>75.775949342198558</v>
      </c>
      <c r="M171" s="8">
        <f t="shared" si="28"/>
        <v>0.58864071330085421</v>
      </c>
      <c r="N171" s="8">
        <f t="shared" si="29"/>
        <v>0.15739823877811437</v>
      </c>
      <c r="O171" s="8">
        <f t="shared" si="30"/>
        <v>1.6492760255896652</v>
      </c>
      <c r="P171" s="10">
        <f t="shared" si="31"/>
        <v>0.35690854906497393</v>
      </c>
      <c r="Q171" s="10" t="str">
        <f t="shared" si="32"/>
        <v>2020NIC</v>
      </c>
      <c r="R171" s="14">
        <f t="shared" si="33"/>
        <v>60.384266116388154</v>
      </c>
      <c r="S171" s="45">
        <f t="shared" si="34"/>
        <v>1</v>
      </c>
      <c r="T171" s="7">
        <f t="shared" si="35"/>
        <v>3.1998661876922285</v>
      </c>
      <c r="U171" s="35">
        <f>IF(ISBLANK(VLOOKUP(B171,'WB GDP'!$A$2:$AK$267,F171-1985)),"NA",VLOOKUP(B171,'WB GDP'!$A$2:$AK$267,F171-1985))</f>
        <v>5230.5614228735212</v>
      </c>
    </row>
    <row r="172" spans="1:21">
      <c r="A172">
        <f t="shared" si="24"/>
        <v>13</v>
      </c>
      <c r="B172" t="s">
        <v>124</v>
      </c>
      <c r="C172" t="str">
        <f>VLOOKUP(B172,'country codes'!$A$3:$B$287,2,0)</f>
        <v>PAN</v>
      </c>
      <c r="D172">
        <v>1</v>
      </c>
      <c r="E172" s="6">
        <v>4294.3959999999997</v>
      </c>
      <c r="F172">
        <v>2020</v>
      </c>
      <c r="G172" s="6">
        <v>76.656999999999996</v>
      </c>
      <c r="H172" s="6">
        <v>6.4</v>
      </c>
      <c r="I172" s="7">
        <v>5.0991549491882298</v>
      </c>
      <c r="J172" s="8">
        <f t="shared" si="25"/>
        <v>0.64</v>
      </c>
      <c r="K172" s="8">
        <f t="shared" si="26"/>
        <v>1.066759835259832</v>
      </c>
      <c r="L172" s="9">
        <f t="shared" si="27"/>
        <v>81.774608691512938</v>
      </c>
      <c r="M172" s="8">
        <f t="shared" si="28"/>
        <v>0.64287539839267815</v>
      </c>
      <c r="N172" s="8">
        <f t="shared" si="29"/>
        <v>0.31869718432426436</v>
      </c>
      <c r="O172" s="8">
        <f t="shared" si="30"/>
        <v>1.8105749711358152</v>
      </c>
      <c r="P172" s="10">
        <f t="shared" si="31"/>
        <v>0.35506698625651922</v>
      </c>
      <c r="Q172" s="10" t="str">
        <f t="shared" si="32"/>
        <v>2020PAN</v>
      </c>
      <c r="R172" s="14">
        <f t="shared" si="33"/>
        <v>60.072697735672435</v>
      </c>
      <c r="S172" s="45">
        <f t="shared" si="34"/>
        <v>2</v>
      </c>
      <c r="T172" s="7">
        <f t="shared" si="35"/>
        <v>3.1998661876922285</v>
      </c>
      <c r="U172" s="35">
        <f>IF(ISBLANK(VLOOKUP(B172,'WB GDP'!$A$2:$AK$267,F172-1985)),"NA",VLOOKUP(B172,'WB GDP'!$A$2:$AK$267,F172-1985))</f>
        <v>26606.294977685287</v>
      </c>
    </row>
    <row r="173" spans="1:21">
      <c r="A173">
        <f t="shared" si="24"/>
        <v>14</v>
      </c>
      <c r="B173" t="s">
        <v>67</v>
      </c>
      <c r="C173" t="str">
        <f>VLOOKUP(B173,'country codes'!$A$3:$B$287,2,0)</f>
        <v>DEU</v>
      </c>
      <c r="D173">
        <v>3</v>
      </c>
      <c r="E173" s="6">
        <v>83328.987999999998</v>
      </c>
      <c r="F173">
        <v>2020</v>
      </c>
      <c r="G173" s="6">
        <v>81.147000000000006</v>
      </c>
      <c r="H173" s="6">
        <v>7.3118977546691895</v>
      </c>
      <c r="I173" s="7">
        <v>10.2073783874512</v>
      </c>
      <c r="J173" s="8">
        <f t="shared" si="25"/>
        <v>0.73118977546691899</v>
      </c>
      <c r="K173" s="8">
        <f t="shared" si="26"/>
        <v>1.1579496107267508</v>
      </c>
      <c r="L173" s="9">
        <f t="shared" si="27"/>
        <v>93.964137061643655</v>
      </c>
      <c r="M173" s="8">
        <f t="shared" si="28"/>
        <v>0.75308256203957769</v>
      </c>
      <c r="N173" s="8">
        <f t="shared" si="29"/>
        <v>0.63796114921570002</v>
      </c>
      <c r="O173" s="8">
        <f t="shared" si="30"/>
        <v>2.1298389360272507</v>
      </c>
      <c r="P173" s="10">
        <f t="shared" si="31"/>
        <v>0.35358662540196051</v>
      </c>
      <c r="Q173" s="10" t="str">
        <f t="shared" si="32"/>
        <v>2020DEU</v>
      </c>
      <c r="R173" s="14">
        <f t="shared" si="33"/>
        <v>59.822240009108747</v>
      </c>
      <c r="S173" s="45">
        <f t="shared" si="34"/>
        <v>3</v>
      </c>
      <c r="T173" s="7">
        <f t="shared" si="35"/>
        <v>3.1998661876922285</v>
      </c>
      <c r="U173" s="35">
        <f>IF(ISBLANK(VLOOKUP(B173,'WB GDP'!$A$2:$AK$267,F173-1985)),"NA",VLOOKUP(B173,'WB GDP'!$A$2:$AK$267,F173-1985))</f>
        <v>51840.329691935811</v>
      </c>
    </row>
    <row r="174" spans="1:21">
      <c r="A174">
        <f t="shared" si="24"/>
        <v>15</v>
      </c>
      <c r="B174" t="s">
        <v>52</v>
      </c>
      <c r="C174" t="str">
        <f>VLOOKUP(B174,'country codes'!$A$3:$B$287,2,0)</f>
        <v>HRV</v>
      </c>
      <c r="D174">
        <v>7</v>
      </c>
      <c r="E174" s="6">
        <v>4096.8689999999997</v>
      </c>
      <c r="F174">
        <v>2020</v>
      </c>
      <c r="G174" s="6">
        <v>77.983999999999995</v>
      </c>
      <c r="H174" s="6">
        <v>6.5079922676086426</v>
      </c>
      <c r="I174" s="7">
        <v>6.2545871734619096</v>
      </c>
      <c r="J174" s="8">
        <f t="shared" si="25"/>
        <v>0.65079922676086421</v>
      </c>
      <c r="K174" s="8">
        <f t="shared" si="26"/>
        <v>1.0775590620206961</v>
      </c>
      <c r="L174" s="9">
        <f t="shared" si="27"/>
        <v>84.032365892621954</v>
      </c>
      <c r="M174" s="8">
        <f t="shared" si="28"/>
        <v>0.66328808457562349</v>
      </c>
      <c r="N174" s="8">
        <f t="shared" si="29"/>
        <v>0.39091169834136935</v>
      </c>
      <c r="O174" s="8">
        <f t="shared" si="30"/>
        <v>1.8827894851529203</v>
      </c>
      <c r="P174" s="10">
        <f t="shared" si="31"/>
        <v>0.35229009393036376</v>
      </c>
      <c r="Q174" s="10" t="str">
        <f t="shared" si="32"/>
        <v>2020HRV</v>
      </c>
      <c r="R174" s="14">
        <f t="shared" si="33"/>
        <v>59.602883813763263</v>
      </c>
      <c r="S174" s="45">
        <f t="shared" si="34"/>
        <v>2</v>
      </c>
      <c r="T174" s="7">
        <f t="shared" si="35"/>
        <v>3.1998661876922285</v>
      </c>
      <c r="U174" s="35">
        <f>IF(ISBLANK(VLOOKUP(B174,'WB GDP'!$A$2:$AK$267,F174-1985)),"NA",VLOOKUP(B174,'WB GDP'!$A$2:$AK$267,F174-1985))</f>
        <v>26945.878450492954</v>
      </c>
    </row>
    <row r="175" spans="1:21">
      <c r="A175">
        <f t="shared" si="24"/>
        <v>16</v>
      </c>
      <c r="B175" t="s">
        <v>81</v>
      </c>
      <c r="C175" t="str">
        <f>VLOOKUP(B175,'country codes'!$A$3:$B$287,2,0)</f>
        <v>IRL</v>
      </c>
      <c r="D175">
        <v>3</v>
      </c>
      <c r="E175" s="6">
        <v>4946.1189999999997</v>
      </c>
      <c r="F175">
        <v>2020</v>
      </c>
      <c r="G175" s="6">
        <v>82.47</v>
      </c>
      <c r="H175" s="6">
        <v>7.0349307060241699</v>
      </c>
      <c r="I175" s="7">
        <v>10.024732589721699</v>
      </c>
      <c r="J175" s="8">
        <f t="shared" si="25"/>
        <v>0.70349307060241695</v>
      </c>
      <c r="K175" s="8">
        <f t="shared" si="26"/>
        <v>1.1302529058622488</v>
      </c>
      <c r="L175" s="9">
        <f t="shared" si="27"/>
        <v>93.211957146459653</v>
      </c>
      <c r="M175" s="8">
        <f t="shared" si="28"/>
        <v>0.74628200237168096</v>
      </c>
      <c r="N175" s="8">
        <f t="shared" si="29"/>
        <v>0.6265457868576062</v>
      </c>
      <c r="O175" s="8">
        <f t="shared" si="30"/>
        <v>2.118423573669157</v>
      </c>
      <c r="P175" s="10">
        <f t="shared" si="31"/>
        <v>0.35228176822027329</v>
      </c>
      <c r="Q175" s="10" t="str">
        <f t="shared" si="32"/>
        <v>2020IRL</v>
      </c>
      <c r="R175" s="14">
        <f t="shared" si="33"/>
        <v>59.601475212330129</v>
      </c>
      <c r="S175" s="45">
        <f t="shared" si="34"/>
        <v>3</v>
      </c>
      <c r="T175" s="7">
        <f t="shared" si="35"/>
        <v>3.1998661876922285</v>
      </c>
      <c r="U175" s="35">
        <f>IF(ISBLANK(VLOOKUP(B175,'WB GDP'!$A$2:$AK$267,F175-1985)),"NA",VLOOKUP(B175,'WB GDP'!$A$2:$AK$267,F175-1985))</f>
        <v>91356.855053801977</v>
      </c>
    </row>
    <row r="176" spans="1:21">
      <c r="A176">
        <f t="shared" si="24"/>
        <v>17</v>
      </c>
      <c r="B176" t="s">
        <v>83</v>
      </c>
      <c r="C176" t="str">
        <f>VLOOKUP(B176,'country codes'!$A$3:$B$287,2,0)</f>
        <v>ITA</v>
      </c>
      <c r="D176">
        <v>3</v>
      </c>
      <c r="E176" s="6">
        <v>59500.578999999998</v>
      </c>
      <c r="F176">
        <v>2020</v>
      </c>
      <c r="G176" s="6">
        <v>82.394999999999996</v>
      </c>
      <c r="H176" s="6">
        <v>6.4883561134338379</v>
      </c>
      <c r="I176" s="7">
        <v>8.2005233764648402</v>
      </c>
      <c r="J176" s="8">
        <f t="shared" si="25"/>
        <v>0.64883561134338374</v>
      </c>
      <c r="K176" s="8">
        <f t="shared" si="26"/>
        <v>1.0755954466032156</v>
      </c>
      <c r="L176" s="9">
        <f t="shared" si="27"/>
        <v>88.623686822871946</v>
      </c>
      <c r="M176" s="8">
        <f t="shared" si="28"/>
        <v>0.7047988339459923</v>
      </c>
      <c r="N176" s="8">
        <f t="shared" si="29"/>
        <v>0.51253271102905251</v>
      </c>
      <c r="O176" s="8">
        <f t="shared" si="30"/>
        <v>2.0044104978406034</v>
      </c>
      <c r="P176" s="10">
        <f t="shared" si="31"/>
        <v>0.35162399852988596</v>
      </c>
      <c r="Q176" s="10" t="str">
        <f t="shared" si="32"/>
        <v>2020ITA</v>
      </c>
      <c r="R176" s="14">
        <f t="shared" si="33"/>
        <v>59.49018916964021</v>
      </c>
      <c r="S176" s="45">
        <f t="shared" si="34"/>
        <v>3</v>
      </c>
      <c r="T176" s="7">
        <f t="shared" si="35"/>
        <v>3.1998661876922285</v>
      </c>
      <c r="U176" s="35">
        <f>IF(ISBLANK(VLOOKUP(B176,'WB GDP'!$A$2:$AK$267,F176-1985)),"NA",VLOOKUP(B176,'WB GDP'!$A$2:$AK$267,F176-1985))</f>
        <v>39091.406055017738</v>
      </c>
    </row>
    <row r="177" spans="1:22">
      <c r="A177">
        <f t="shared" si="24"/>
        <v>18</v>
      </c>
      <c r="B177" t="s">
        <v>151</v>
      </c>
      <c r="C177" t="str">
        <f>VLOOKUP(B177,'country codes'!$A$3:$B$287,2,0)</f>
        <v>THA</v>
      </c>
      <c r="D177">
        <v>8</v>
      </c>
      <c r="E177" s="6">
        <v>71475.664000000004</v>
      </c>
      <c r="F177">
        <v>2020</v>
      </c>
      <c r="G177" s="6">
        <v>79.274000000000001</v>
      </c>
      <c r="H177" s="6">
        <v>5.8845443725585938</v>
      </c>
      <c r="I177" s="7">
        <v>4.9436879158020002</v>
      </c>
      <c r="J177" s="8">
        <f t="shared" si="25"/>
        <v>0.58845443725585933</v>
      </c>
      <c r="K177" s="8">
        <f t="shared" si="26"/>
        <v>1.0152142725156912</v>
      </c>
      <c r="L177" s="9">
        <f t="shared" si="27"/>
        <v>80.480096239408908</v>
      </c>
      <c r="M177" s="8">
        <f t="shared" si="28"/>
        <v>0.63117153739658216</v>
      </c>
      <c r="N177" s="8">
        <f t="shared" si="29"/>
        <v>0.30898049473762501</v>
      </c>
      <c r="O177" s="8">
        <f t="shared" si="30"/>
        <v>1.8008582815491758</v>
      </c>
      <c r="P177" s="10">
        <f t="shared" si="31"/>
        <v>0.35048373537401356</v>
      </c>
      <c r="Q177" s="10" t="str">
        <f t="shared" si="32"/>
        <v>2020THA</v>
      </c>
      <c r="R177" s="14">
        <f t="shared" si="33"/>
        <v>59.297271532818961</v>
      </c>
      <c r="S177" s="45">
        <f t="shared" si="34"/>
        <v>2</v>
      </c>
      <c r="T177" s="7">
        <f t="shared" si="35"/>
        <v>3.1998661876922285</v>
      </c>
      <c r="U177" s="35">
        <f>IF(ISBLANK(VLOOKUP(B177,'WB GDP'!$A$2:$AK$267,F177-1985)),"NA",VLOOKUP(B177,'WB GDP'!$A$2:$AK$267,F177-1985))</f>
        <v>16865.548770916295</v>
      </c>
    </row>
    <row r="178" spans="1:22">
      <c r="A178">
        <f t="shared" si="24"/>
        <v>19</v>
      </c>
      <c r="B178" t="s">
        <v>73</v>
      </c>
      <c r="C178" t="str">
        <f>VLOOKUP(B178,'country codes'!$A$3:$B$287,2,0)</f>
        <v>HND</v>
      </c>
      <c r="D178">
        <v>1</v>
      </c>
      <c r="E178" s="6">
        <v>10121.763000000001</v>
      </c>
      <c r="F178">
        <v>2020</v>
      </c>
      <c r="G178" s="6">
        <v>71.462000000000003</v>
      </c>
      <c r="H178" s="6">
        <v>6</v>
      </c>
      <c r="I178" s="7">
        <v>2.0534965991973899</v>
      </c>
      <c r="J178" s="8">
        <f t="shared" si="25"/>
        <v>0.6</v>
      </c>
      <c r="K178" s="8">
        <f t="shared" si="26"/>
        <v>1.0267598352598319</v>
      </c>
      <c r="L178" s="9">
        <f t="shared" si="27"/>
        <v>73.374311347338107</v>
      </c>
      <c r="M178" s="8">
        <f t="shared" si="28"/>
        <v>0.56692718153134247</v>
      </c>
      <c r="N178" s="8">
        <f t="shared" si="29"/>
        <v>0.12834353744983687</v>
      </c>
      <c r="O178" s="8">
        <f t="shared" si="30"/>
        <v>1.6202213242613879</v>
      </c>
      <c r="P178" s="10">
        <f t="shared" si="31"/>
        <v>0.34990724602997569</v>
      </c>
      <c r="Q178" s="10" t="str">
        <f t="shared" si="32"/>
        <v>2020HND</v>
      </c>
      <c r="R178" s="14">
        <f t="shared" si="33"/>
        <v>59.1997370634014</v>
      </c>
      <c r="S178" s="45">
        <f t="shared" si="34"/>
        <v>1</v>
      </c>
      <c r="T178" s="7">
        <f t="shared" si="35"/>
        <v>3.1998661876922285</v>
      </c>
      <c r="U178" s="35">
        <f>IF(ISBLANK(VLOOKUP(B178,'WB GDP'!$A$2:$AK$267,F178-1985)),"NA",VLOOKUP(B178,'WB GDP'!$A$2:$AK$267,F178-1985))</f>
        <v>5028.1451089198927</v>
      </c>
    </row>
    <row r="179" spans="1:22">
      <c r="A179">
        <f t="shared" si="24"/>
        <v>20</v>
      </c>
      <c r="B179" t="s">
        <v>44</v>
      </c>
      <c r="C179" t="str">
        <f>VLOOKUP(B179,'country codes'!$A$3:$B$287,2,0)</f>
        <v>CHL</v>
      </c>
      <c r="D179">
        <v>1</v>
      </c>
      <c r="E179" s="6">
        <v>19300.314999999999</v>
      </c>
      <c r="F179">
        <v>2020</v>
      </c>
      <c r="G179" s="6">
        <v>79.376999999999995</v>
      </c>
      <c r="H179" s="6">
        <v>6.1506428718566895</v>
      </c>
      <c r="I179" s="7">
        <v>5.9159584045410201</v>
      </c>
      <c r="J179" s="8">
        <f t="shared" si="25"/>
        <v>0.61506428718566897</v>
      </c>
      <c r="K179" s="8">
        <f t="shared" si="26"/>
        <v>1.0418241224455009</v>
      </c>
      <c r="L179" s="9">
        <f t="shared" si="27"/>
        <v>82.696873367356517</v>
      </c>
      <c r="M179" s="8">
        <f t="shared" si="28"/>
        <v>0.65121371723243804</v>
      </c>
      <c r="N179" s="8">
        <f t="shared" si="29"/>
        <v>0.36974740028381375</v>
      </c>
      <c r="O179" s="8">
        <f t="shared" si="30"/>
        <v>1.8616251870953646</v>
      </c>
      <c r="P179" s="10">
        <f t="shared" si="31"/>
        <v>0.34980925362774362</v>
      </c>
      <c r="Q179" s="10" t="str">
        <f t="shared" si="32"/>
        <v>2020CHL</v>
      </c>
      <c r="R179" s="14">
        <f t="shared" si="33"/>
        <v>59.183158028493821</v>
      </c>
      <c r="S179" s="45">
        <f t="shared" si="34"/>
        <v>2</v>
      </c>
      <c r="T179" s="7">
        <f t="shared" si="35"/>
        <v>3.1998661876922285</v>
      </c>
      <c r="U179" s="35">
        <f>IF(ISBLANK(VLOOKUP(B179,'WB GDP'!$A$2:$AK$267,F179-1985)),"NA",VLOOKUP(B179,'WB GDP'!$A$2:$AK$267,F179-1985))</f>
        <v>22970.550435184301</v>
      </c>
    </row>
    <row r="180" spans="1:22">
      <c r="A180">
        <f t="shared" si="24"/>
        <v>21</v>
      </c>
      <c r="B180" t="s">
        <v>160</v>
      </c>
      <c r="C180" t="str">
        <f>VLOOKUP(B180,'country codes'!$A$3:$B$287,2,0)</f>
        <v>GBR</v>
      </c>
      <c r="D180">
        <v>3</v>
      </c>
      <c r="E180" s="6">
        <v>67059.474000000002</v>
      </c>
      <c r="F180">
        <v>2020</v>
      </c>
      <c r="G180" s="6">
        <v>80.433999999999997</v>
      </c>
      <c r="H180" s="6">
        <v>6.7981772422790527</v>
      </c>
      <c r="I180" s="7">
        <v>8.6908626556396502</v>
      </c>
      <c r="J180" s="8">
        <f t="shared" si="25"/>
        <v>0.67981772422790532</v>
      </c>
      <c r="K180" s="8">
        <f t="shared" si="26"/>
        <v>1.1065775594877372</v>
      </c>
      <c r="L180" s="9">
        <f t="shared" si="27"/>
        <v>89.006459419836645</v>
      </c>
      <c r="M180" s="8">
        <f t="shared" si="28"/>
        <v>0.70825953242031603</v>
      </c>
      <c r="N180" s="8">
        <f t="shared" si="29"/>
        <v>0.54317891597747814</v>
      </c>
      <c r="O180" s="8">
        <f t="shared" si="30"/>
        <v>2.0350567027890292</v>
      </c>
      <c r="P180" s="10">
        <f t="shared" si="31"/>
        <v>0.34802938485677176</v>
      </c>
      <c r="Q180" s="10" t="str">
        <f t="shared" si="32"/>
        <v>2020GBR</v>
      </c>
      <c r="R180" s="14">
        <f t="shared" si="33"/>
        <v>58.882027473341296</v>
      </c>
      <c r="S180" s="45">
        <f t="shared" si="34"/>
        <v>3</v>
      </c>
      <c r="T180" s="7">
        <f t="shared" si="35"/>
        <v>3.1998661876922285</v>
      </c>
      <c r="U180" s="35">
        <f>IF(ISBLANK(VLOOKUP(B180,'WB GDP'!$A$2:$AK$267,F180-1985)),"NA",VLOOKUP(B180,'WB GDP'!$A$2:$AK$267,F180-1985))</f>
        <v>41741.0214460528</v>
      </c>
    </row>
    <row r="181" spans="1:22">
      <c r="A181">
        <f t="shared" si="24"/>
        <v>22</v>
      </c>
      <c r="B181" t="s">
        <v>107</v>
      </c>
      <c r="C181" t="str">
        <f>VLOOKUP(B181,'country codes'!$A$3:$B$287,2,0)</f>
        <v>MDA</v>
      </c>
      <c r="D181">
        <v>7</v>
      </c>
      <c r="E181" s="6">
        <v>3084.8470000000002</v>
      </c>
      <c r="F181">
        <v>2020</v>
      </c>
      <c r="G181" s="6">
        <v>70.165999999999997</v>
      </c>
      <c r="H181" s="6">
        <v>5.8116288185119629</v>
      </c>
      <c r="I181" s="7">
        <v>1.2129212617874101</v>
      </c>
      <c r="J181" s="8">
        <f t="shared" si="25"/>
        <v>0.58116288185119624</v>
      </c>
      <c r="K181" s="8">
        <f t="shared" si="26"/>
        <v>1.0079227171110281</v>
      </c>
      <c r="L181" s="9">
        <f t="shared" si="27"/>
        <v>70.721905368812401</v>
      </c>
      <c r="M181" s="8">
        <f t="shared" si="28"/>
        <v>0.54294642273105242</v>
      </c>
      <c r="N181" s="8">
        <f t="shared" si="29"/>
        <v>7.5807578861713132E-2</v>
      </c>
      <c r="O181" s="8">
        <f t="shared" si="30"/>
        <v>1.5676853656732641</v>
      </c>
      <c r="P181" s="10">
        <f t="shared" si="31"/>
        <v>0.34633634696071591</v>
      </c>
      <c r="Q181" s="10" t="str">
        <f t="shared" si="32"/>
        <v>2020MDA</v>
      </c>
      <c r="R181" s="14">
        <f t="shared" si="33"/>
        <v>58.59558756841777</v>
      </c>
      <c r="S181" s="45">
        <f t="shared" si="34"/>
        <v>1</v>
      </c>
      <c r="T181" s="7">
        <f t="shared" si="35"/>
        <v>3.1998661876922285</v>
      </c>
      <c r="U181" s="35">
        <f>IF(ISBLANK(VLOOKUP(B181,'WB GDP'!$A$2:$AK$267,F181-1985)),"NA",VLOOKUP(B181,'WB GDP'!$A$2:$AK$267,F181-1985))</f>
        <v>11848.89952657619</v>
      </c>
    </row>
    <row r="182" spans="1:22">
      <c r="A182">
        <f t="shared" si="24"/>
        <v>23</v>
      </c>
      <c r="B182" t="s">
        <v>129</v>
      </c>
      <c r="C182" t="str">
        <f>VLOOKUP(B182,'country codes'!$A$3:$B$287,2,0)</f>
        <v>PRT</v>
      </c>
      <c r="D182">
        <v>3</v>
      </c>
      <c r="E182" s="6">
        <v>10298.191999999999</v>
      </c>
      <c r="F182">
        <v>2020</v>
      </c>
      <c r="G182" s="6">
        <v>81.055000000000007</v>
      </c>
      <c r="H182" s="6">
        <v>5.7677922248840332</v>
      </c>
      <c r="I182" s="7">
        <v>6.2474122047424299</v>
      </c>
      <c r="J182" s="8">
        <f t="shared" si="25"/>
        <v>0.5767792224884033</v>
      </c>
      <c r="K182" s="8">
        <f t="shared" si="26"/>
        <v>1.0035390577482353</v>
      </c>
      <c r="L182" s="9">
        <f t="shared" si="27"/>
        <v>81.341858325783221</v>
      </c>
      <c r="M182" s="8">
        <f t="shared" si="28"/>
        <v>0.63896284419648008</v>
      </c>
      <c r="N182" s="8">
        <f t="shared" si="29"/>
        <v>0.39046326279640187</v>
      </c>
      <c r="O182" s="8">
        <f t="shared" si="30"/>
        <v>1.8823410496079527</v>
      </c>
      <c r="P182" s="10">
        <f t="shared" si="31"/>
        <v>0.3394511554266752</v>
      </c>
      <c r="Q182" s="10" t="str">
        <f t="shared" si="32"/>
        <v>2020PRT</v>
      </c>
      <c r="R182" s="14">
        <f t="shared" si="33"/>
        <v>57.430703065250185</v>
      </c>
      <c r="S182" s="45">
        <f t="shared" si="34"/>
        <v>2</v>
      </c>
      <c r="T182" s="7">
        <f t="shared" si="35"/>
        <v>3.1998661876922285</v>
      </c>
      <c r="U182" s="35">
        <f>IF(ISBLANK(VLOOKUP(B182,'WB GDP'!$A$2:$AK$267,F182-1985)),"NA",VLOOKUP(B182,'WB GDP'!$A$2:$AK$267,F182-1985))</f>
        <v>32011.325158682892</v>
      </c>
    </row>
    <row r="183" spans="1:22">
      <c r="A183">
        <f t="shared" si="24"/>
        <v>24</v>
      </c>
      <c r="B183" t="s">
        <v>54</v>
      </c>
      <c r="C183" t="str">
        <f>VLOOKUP(B183,'country codes'!$A$3:$B$287,2,0)</f>
        <v>CZE</v>
      </c>
      <c r="D183">
        <v>7</v>
      </c>
      <c r="E183" s="6">
        <v>10530.953</v>
      </c>
      <c r="F183">
        <v>2020</v>
      </c>
      <c r="G183" s="6">
        <v>78.575000000000003</v>
      </c>
      <c r="H183" s="6">
        <v>6.8970913887023926</v>
      </c>
      <c r="I183" s="7">
        <v>8.9809665679931605</v>
      </c>
      <c r="J183" s="8">
        <f t="shared" si="25"/>
        <v>0.68970913887023921</v>
      </c>
      <c r="K183" s="8">
        <f t="shared" si="26"/>
        <v>1.1164689741300711</v>
      </c>
      <c r="L183" s="9">
        <f t="shared" si="27"/>
        <v>87.726549642270342</v>
      </c>
      <c r="M183" s="8">
        <f t="shared" si="28"/>
        <v>0.69668769616657222</v>
      </c>
      <c r="N183" s="8">
        <f t="shared" si="29"/>
        <v>0.56131041049957253</v>
      </c>
      <c r="O183" s="8">
        <f t="shared" si="30"/>
        <v>2.0531881973111235</v>
      </c>
      <c r="P183" s="10">
        <f t="shared" si="31"/>
        <v>0.33931994011993721</v>
      </c>
      <c r="Q183" s="10" t="str">
        <f t="shared" si="32"/>
        <v>2020CZE</v>
      </c>
      <c r="R183" s="14">
        <f t="shared" si="33"/>
        <v>57.408503148713116</v>
      </c>
      <c r="S183" s="45">
        <f t="shared" si="34"/>
        <v>3</v>
      </c>
      <c r="T183" s="7">
        <f t="shared" si="35"/>
        <v>3.1998661876922285</v>
      </c>
      <c r="U183" s="35">
        <f>IF(ISBLANK(VLOOKUP(B183,'WB GDP'!$A$2:$AK$267,F183-1985)),"NA",VLOOKUP(B183,'WB GDP'!$A$2:$AK$267,F183-1985))</f>
        <v>39464.53515625</v>
      </c>
    </row>
    <row r="184" spans="1:22">
      <c r="A184">
        <f t="shared" si="24"/>
        <v>25</v>
      </c>
      <c r="B184" t="s">
        <v>35</v>
      </c>
      <c r="C184" t="str">
        <f>VLOOKUP(B184,'country codes'!$A$3:$B$287,2,0)</f>
        <v>BRA</v>
      </c>
      <c r="D184">
        <v>1</v>
      </c>
      <c r="E184" s="6">
        <v>213196.304</v>
      </c>
      <c r="F184">
        <v>2020</v>
      </c>
      <c r="G184" s="6">
        <v>74.009</v>
      </c>
      <c r="H184" s="6">
        <v>6.109717845916748</v>
      </c>
      <c r="I184" s="7">
        <v>4.3375110626220703</v>
      </c>
      <c r="J184" s="8">
        <f t="shared" si="25"/>
        <v>0.61097178459167478</v>
      </c>
      <c r="K184" s="8">
        <f t="shared" si="26"/>
        <v>1.0377316198515067</v>
      </c>
      <c r="L184" s="9">
        <f t="shared" si="27"/>
        <v>76.801479453590161</v>
      </c>
      <c r="M184" s="8">
        <f t="shared" si="28"/>
        <v>0.59791266881702532</v>
      </c>
      <c r="N184" s="8">
        <f t="shared" si="29"/>
        <v>0.27109444141387939</v>
      </c>
      <c r="O184" s="8">
        <f t="shared" si="30"/>
        <v>1.7629722282254303</v>
      </c>
      <c r="P184" s="10">
        <f t="shared" si="31"/>
        <v>0.3391503616701162</v>
      </c>
      <c r="Q184" s="10" t="str">
        <f t="shared" si="32"/>
        <v>2020BRA</v>
      </c>
      <c r="R184" s="14">
        <f t="shared" si="33"/>
        <v>57.379812689298724</v>
      </c>
      <c r="S184" s="45">
        <f t="shared" si="34"/>
        <v>2</v>
      </c>
      <c r="T184" s="7">
        <f t="shared" si="35"/>
        <v>3.1998661876922285</v>
      </c>
      <c r="U184" s="35">
        <f>IF(ISBLANK(VLOOKUP(B184,'WB GDP'!$A$2:$AK$267,F184-1985)),"NA",VLOOKUP(B184,'WB GDP'!$A$2:$AK$267,F184-1985))</f>
        <v>14109.763969044454</v>
      </c>
    </row>
    <row r="185" spans="1:22">
      <c r="A185">
        <f t="shared" si="24"/>
        <v>26</v>
      </c>
      <c r="B185" t="s">
        <v>114</v>
      </c>
      <c r="C185" t="str">
        <f>VLOOKUP(B185,'country codes'!$A$3:$B$287,2,0)</f>
        <v>NPL</v>
      </c>
      <c r="D185">
        <v>6</v>
      </c>
      <c r="E185" s="6">
        <v>29348.627</v>
      </c>
      <c r="F185">
        <v>2020</v>
      </c>
      <c r="G185" s="6">
        <v>69.245999999999995</v>
      </c>
      <c r="H185" s="6">
        <v>5.9824104309082031</v>
      </c>
      <c r="I185" s="7">
        <v>1.9702422618866</v>
      </c>
      <c r="J185" s="8">
        <f t="shared" si="25"/>
        <v>0.59824104309082027</v>
      </c>
      <c r="K185" s="8">
        <f t="shared" si="26"/>
        <v>1.0250008783506521</v>
      </c>
      <c r="L185" s="9">
        <f t="shared" si="27"/>
        <v>70.977210822269257</v>
      </c>
      <c r="M185" s="8">
        <f t="shared" si="28"/>
        <v>0.5452546736358217</v>
      </c>
      <c r="N185" s="8">
        <f t="shared" si="29"/>
        <v>0.1231401413679125</v>
      </c>
      <c r="O185" s="8">
        <f t="shared" si="30"/>
        <v>1.6150179281794634</v>
      </c>
      <c r="P185" s="10">
        <f t="shared" si="31"/>
        <v>0.33761524508304536</v>
      </c>
      <c r="Q185" s="10" t="str">
        <f t="shared" si="32"/>
        <v>2020NPL</v>
      </c>
      <c r="R185" s="14">
        <f t="shared" si="33"/>
        <v>57.120091007774938</v>
      </c>
      <c r="S185" s="45">
        <f t="shared" si="34"/>
        <v>1</v>
      </c>
      <c r="T185" s="7">
        <f t="shared" si="35"/>
        <v>3.1998661876922285</v>
      </c>
      <c r="U185" s="35">
        <f>IF(ISBLANK(VLOOKUP(B185,'WB GDP'!$A$2:$AK$267,F185-1985)),"NA",VLOOKUP(B185,'WB GDP'!$A$2:$AK$267,F185-1985))</f>
        <v>3761.8027875187113</v>
      </c>
    </row>
    <row r="186" spans="1:22">
      <c r="A186">
        <f t="shared" si="24"/>
        <v>27</v>
      </c>
      <c r="B186" t="s">
        <v>82</v>
      </c>
      <c r="C186" t="str">
        <f>VLOOKUP(B186,'country codes'!$A$3:$B$287,2,0)</f>
        <v>ISR</v>
      </c>
      <c r="D186">
        <v>4</v>
      </c>
      <c r="E186" s="6">
        <v>8757.4889999999996</v>
      </c>
      <c r="F186">
        <v>2020</v>
      </c>
      <c r="G186" s="6">
        <v>82.36</v>
      </c>
      <c r="H186" s="6">
        <v>7.1949281692504883</v>
      </c>
      <c r="I186" s="7">
        <v>12.036983489990201</v>
      </c>
      <c r="J186" s="8">
        <f t="shared" si="25"/>
        <v>0.71949281692504885</v>
      </c>
      <c r="K186" s="8">
        <f t="shared" si="26"/>
        <v>1.1462526521848808</v>
      </c>
      <c r="L186" s="9">
        <f t="shared" si="27"/>
        <v>94.405368433946776</v>
      </c>
      <c r="M186" s="8">
        <f t="shared" si="28"/>
        <v>0.75707179415562187</v>
      </c>
      <c r="N186" s="8">
        <f t="shared" si="29"/>
        <v>0.75231146812438754</v>
      </c>
      <c r="O186" s="8">
        <f t="shared" si="30"/>
        <v>2.2441892549359386</v>
      </c>
      <c r="P186" s="10">
        <f t="shared" si="31"/>
        <v>0.33734757106179658</v>
      </c>
      <c r="Q186" s="10" t="str">
        <f t="shared" si="32"/>
        <v>2020ISR</v>
      </c>
      <c r="R186" s="14">
        <f t="shared" si="33"/>
        <v>57.074804058572198</v>
      </c>
      <c r="S186" s="45">
        <f t="shared" si="34"/>
        <v>3</v>
      </c>
      <c r="T186" s="7">
        <f t="shared" si="35"/>
        <v>3.1998661876922285</v>
      </c>
      <c r="U186" s="35">
        <f>IF(ISBLANK(VLOOKUP(B186,'WB GDP'!$A$2:$AK$267,F186-1985)),"NA",VLOOKUP(B186,'WB GDP'!$A$2:$AK$267,F186-1985))</f>
        <v>39680.66587035705</v>
      </c>
    </row>
    <row r="187" spans="1:22">
      <c r="A187">
        <f t="shared" si="24"/>
        <v>28</v>
      </c>
      <c r="B187" t="s">
        <v>24</v>
      </c>
      <c r="C187" t="str">
        <f>VLOOKUP(B187,'country codes'!$A$3:$B$287,2,0)</f>
        <v>AUT</v>
      </c>
      <c r="D187">
        <v>3</v>
      </c>
      <c r="E187" s="6">
        <v>8907.777</v>
      </c>
      <c r="F187">
        <v>2020</v>
      </c>
      <c r="G187" s="6">
        <v>81.504000000000005</v>
      </c>
      <c r="H187" s="6">
        <v>7.2134890556335449</v>
      </c>
      <c r="I187" s="7">
        <v>11.732872962951699</v>
      </c>
      <c r="J187" s="8">
        <f t="shared" si="25"/>
        <v>0.72134890556335451</v>
      </c>
      <c r="K187" s="8">
        <f t="shared" si="26"/>
        <v>1.1481087408231865</v>
      </c>
      <c r="L187" s="9">
        <f t="shared" si="27"/>
        <v>93.575454812052996</v>
      </c>
      <c r="M187" s="8">
        <f t="shared" si="28"/>
        <v>0.74956843360190595</v>
      </c>
      <c r="N187" s="8">
        <f t="shared" si="29"/>
        <v>0.7333045601844812</v>
      </c>
      <c r="O187" s="8">
        <f t="shared" si="30"/>
        <v>2.2251823469960321</v>
      </c>
      <c r="P187" s="10">
        <f t="shared" si="31"/>
        <v>0.33685708257294678</v>
      </c>
      <c r="Q187" s="10" t="str">
        <f t="shared" si="32"/>
        <v>2020AUT</v>
      </c>
      <c r="R187" s="14">
        <f t="shared" si="33"/>
        <v>56.991819810883754</v>
      </c>
      <c r="S187" s="45">
        <f t="shared" si="34"/>
        <v>3</v>
      </c>
      <c r="T187" s="7">
        <f t="shared" si="35"/>
        <v>3.1998661876922285</v>
      </c>
      <c r="U187" s="35">
        <f>IF(ISBLANK(VLOOKUP(B187,'WB GDP'!$A$2:$AK$267,F187-1985)),"NA",VLOOKUP(B187,'WB GDP'!$A$2:$AK$267,F187-1985))</f>
        <v>51988.415829793303</v>
      </c>
    </row>
    <row r="188" spans="1:22">
      <c r="A188">
        <f t="shared" si="24"/>
        <v>29</v>
      </c>
      <c r="B188" t="s">
        <v>19</v>
      </c>
      <c r="C188" t="str">
        <f>VLOOKUP(B188,'country codes'!$A$3:$B$287,2,0)</f>
        <v>ALB</v>
      </c>
      <c r="D188">
        <v>7</v>
      </c>
      <c r="E188" s="6">
        <v>2866.8490000000002</v>
      </c>
      <c r="F188">
        <v>2020</v>
      </c>
      <c r="G188" s="6">
        <v>76.989000000000004</v>
      </c>
      <c r="H188" s="6">
        <v>5.3649096488952637</v>
      </c>
      <c r="I188" s="7">
        <v>3.44864773750305</v>
      </c>
      <c r="J188" s="8">
        <f t="shared" si="25"/>
        <v>0.53649096488952641</v>
      </c>
      <c r="K188" s="8">
        <f t="shared" si="26"/>
        <v>0.96325080014935838</v>
      </c>
      <c r="L188" s="9">
        <f t="shared" si="27"/>
        <v>74.159715852698952</v>
      </c>
      <c r="M188" s="8">
        <f t="shared" si="28"/>
        <v>0.57402812918272295</v>
      </c>
      <c r="N188" s="8">
        <f t="shared" si="29"/>
        <v>0.21554048359394062</v>
      </c>
      <c r="O188" s="8">
        <f t="shared" si="30"/>
        <v>1.7074182704054914</v>
      </c>
      <c r="P188" s="10">
        <f t="shared" si="31"/>
        <v>0.336196548398418</v>
      </c>
      <c r="Q188" s="10" t="str">
        <f t="shared" si="32"/>
        <v>2020ALB</v>
      </c>
      <c r="R188" s="14">
        <f t="shared" si="33"/>
        <v>56.880066053574758</v>
      </c>
      <c r="S188" s="45">
        <f t="shared" si="34"/>
        <v>2</v>
      </c>
      <c r="T188" s="7">
        <f t="shared" si="35"/>
        <v>3.1998661876922285</v>
      </c>
      <c r="U188" s="35">
        <f>IF(ISBLANK(VLOOKUP(B188,'WB GDP'!$A$2:$AK$267,F188-1985)),"NA",VLOOKUP(B188,'WB GDP'!$A$2:$AK$267,F188-1985))</f>
        <v>13278.369768708613</v>
      </c>
    </row>
    <row r="189" spans="1:22">
      <c r="A189">
        <f t="shared" si="24"/>
        <v>30</v>
      </c>
      <c r="B189" t="s">
        <v>27</v>
      </c>
      <c r="C189" t="str">
        <f>VLOOKUP(B189,'country codes'!$A$3:$B$287,2,0)</f>
        <v>BGD</v>
      </c>
      <c r="D189">
        <v>6</v>
      </c>
      <c r="E189" s="6">
        <v>167420.951</v>
      </c>
      <c r="F189">
        <v>2020</v>
      </c>
      <c r="G189" s="6">
        <v>71.968000000000004</v>
      </c>
      <c r="H189" s="6">
        <v>5.2799868583679199</v>
      </c>
      <c r="I189" s="7">
        <v>1.16401886940002</v>
      </c>
      <c r="J189" s="8">
        <f t="shared" si="25"/>
        <v>0.52799868583679199</v>
      </c>
      <c r="K189" s="8">
        <f t="shared" si="26"/>
        <v>0.95475852109662396</v>
      </c>
      <c r="L189" s="9">
        <f t="shared" si="27"/>
        <v>68.712061246281834</v>
      </c>
      <c r="M189" s="8">
        <f t="shared" si="28"/>
        <v>0.5247751519984416</v>
      </c>
      <c r="N189" s="8">
        <f t="shared" si="29"/>
        <v>7.2751179337501248E-2</v>
      </c>
      <c r="O189" s="8">
        <f t="shared" si="30"/>
        <v>1.5646289661490522</v>
      </c>
      <c r="P189" s="10">
        <f t="shared" si="31"/>
        <v>0.33539910314331328</v>
      </c>
      <c r="Q189" s="10" t="str">
        <f t="shared" si="32"/>
        <v>2020BGD</v>
      </c>
      <c r="R189" s="14">
        <f t="shared" si="33"/>
        <v>56.745148729168697</v>
      </c>
      <c r="S189" s="45">
        <f t="shared" si="34"/>
        <v>1</v>
      </c>
      <c r="T189" s="7">
        <f t="shared" si="35"/>
        <v>3.1998661876922285</v>
      </c>
      <c r="U189" s="35">
        <f>IF(ISBLANK(VLOOKUP(B189,'WB GDP'!$A$2:$AK$267,F189-1985)),"NA",VLOOKUP(B189,'WB GDP'!$A$2:$AK$267,F189-1985))</f>
        <v>5591.3737781881409</v>
      </c>
    </row>
    <row r="190" spans="1:22">
      <c r="A190">
        <f t="shared" si="24"/>
        <v>31</v>
      </c>
      <c r="B190" t="s">
        <v>46</v>
      </c>
      <c r="C190" t="str">
        <f>VLOOKUP(B190,'country codes'!$A$3:$B$287,2,0)</f>
        <v>COL</v>
      </c>
      <c r="D190">
        <v>1</v>
      </c>
      <c r="E190" s="6">
        <v>50930.661999999997</v>
      </c>
      <c r="F190">
        <v>2020</v>
      </c>
      <c r="G190" s="6">
        <v>74.769000000000005</v>
      </c>
      <c r="H190" s="6">
        <v>5.7091751098632813</v>
      </c>
      <c r="I190" s="7">
        <v>3.7420682907104501</v>
      </c>
      <c r="J190" s="8">
        <f t="shared" si="25"/>
        <v>0.57091751098632815</v>
      </c>
      <c r="K190" s="8">
        <f t="shared" si="26"/>
        <v>0.99767734624616011</v>
      </c>
      <c r="L190" s="9">
        <f t="shared" si="27"/>
        <v>74.59533750147915</v>
      </c>
      <c r="M190" s="8">
        <f t="shared" si="28"/>
        <v>0.57796664303473477</v>
      </c>
      <c r="N190" s="8">
        <f t="shared" si="29"/>
        <v>0.23387926816940313</v>
      </c>
      <c r="O190" s="8">
        <f t="shared" si="30"/>
        <v>1.725757054980954</v>
      </c>
      <c r="P190" s="10">
        <f t="shared" si="31"/>
        <v>0.33490614531551977</v>
      </c>
      <c r="Q190" s="10" t="str">
        <f t="shared" si="32"/>
        <v>2020COL</v>
      </c>
      <c r="R190" s="14">
        <f t="shared" si="33"/>
        <v>56.661746701574728</v>
      </c>
      <c r="S190" s="45">
        <f t="shared" si="34"/>
        <v>2</v>
      </c>
      <c r="T190" s="7">
        <f t="shared" si="35"/>
        <v>3.1998661876922285</v>
      </c>
      <c r="U190" s="35">
        <f>IF(ISBLANK(VLOOKUP(B190,'WB GDP'!$A$2:$AK$267,F190-1985)),"NA",VLOOKUP(B190,'WB GDP'!$A$2:$AK$267,F190-1985))</f>
        <v>13358.298082883701</v>
      </c>
      <c r="V190" s="6"/>
    </row>
    <row r="191" spans="1:22">
      <c r="A191">
        <f t="shared" si="24"/>
        <v>32</v>
      </c>
      <c r="B191" t="s">
        <v>69</v>
      </c>
      <c r="C191" t="str">
        <f>VLOOKUP(B191,'country codes'!$A$3:$B$287,2,0)</f>
        <v>GRC</v>
      </c>
      <c r="D191">
        <v>3</v>
      </c>
      <c r="E191" s="6">
        <v>10512.232</v>
      </c>
      <c r="F191">
        <v>2020</v>
      </c>
      <c r="G191" s="6">
        <v>80.909000000000006</v>
      </c>
      <c r="H191" s="6">
        <v>5.7876157760620117</v>
      </c>
      <c r="I191" s="7">
        <v>6.8730525970459002</v>
      </c>
      <c r="J191" s="8">
        <f t="shared" si="25"/>
        <v>0.57876157760620117</v>
      </c>
      <c r="K191" s="8">
        <f t="shared" si="26"/>
        <v>1.0055214128660332</v>
      </c>
      <c r="L191" s="9">
        <f t="shared" si="27"/>
        <v>81.355731993577891</v>
      </c>
      <c r="M191" s="8">
        <f t="shared" si="28"/>
        <v>0.63908827789092693</v>
      </c>
      <c r="N191" s="8">
        <f t="shared" si="29"/>
        <v>0.42956578731536876</v>
      </c>
      <c r="O191" s="8">
        <f t="shared" si="30"/>
        <v>1.9214435741269198</v>
      </c>
      <c r="P191" s="10">
        <f t="shared" si="31"/>
        <v>0.33260840260756591</v>
      </c>
      <c r="Q191" s="10" t="str">
        <f t="shared" si="32"/>
        <v>2020GRC</v>
      </c>
      <c r="R191" s="14">
        <f t="shared" si="33"/>
        <v>56.272998638499281</v>
      </c>
      <c r="S191" s="45">
        <f t="shared" si="34"/>
        <v>3</v>
      </c>
      <c r="T191" s="7">
        <f t="shared" si="35"/>
        <v>3.1998661876922285</v>
      </c>
      <c r="U191" s="35">
        <f>IF(ISBLANK(VLOOKUP(B191,'WB GDP'!$A$2:$AK$267,F191-1985)),"NA",VLOOKUP(B191,'WB GDP'!$A$2:$AK$267,F191-1985))</f>
        <v>27103.540907337152</v>
      </c>
      <c r="V191" s="6"/>
    </row>
    <row r="192" spans="1:22">
      <c r="A192">
        <f t="shared" si="24"/>
        <v>33</v>
      </c>
      <c r="B192" t="s">
        <v>140</v>
      </c>
      <c r="C192" t="str">
        <f>VLOOKUP(B192,'country codes'!$A$3:$B$287,2,0)</f>
        <v>SVN</v>
      </c>
      <c r="D192">
        <v>7</v>
      </c>
      <c r="E192" s="6">
        <v>2117.6410000000001</v>
      </c>
      <c r="F192">
        <v>2020</v>
      </c>
      <c r="G192" s="6">
        <v>80.441000000000003</v>
      </c>
      <c r="H192" s="6">
        <v>6.4620761871337891</v>
      </c>
      <c r="I192" s="7">
        <v>9.1527442932128906</v>
      </c>
      <c r="J192" s="8">
        <f t="shared" si="25"/>
        <v>0.64620761871337895</v>
      </c>
      <c r="K192" s="8">
        <f t="shared" si="26"/>
        <v>1.0729674539732108</v>
      </c>
      <c r="L192" s="9">
        <f t="shared" si="27"/>
        <v>86.310574965059047</v>
      </c>
      <c r="M192" s="8">
        <f t="shared" si="28"/>
        <v>0.68388567887493712</v>
      </c>
      <c r="N192" s="8">
        <f t="shared" si="29"/>
        <v>0.57204651832580566</v>
      </c>
      <c r="O192" s="8">
        <f t="shared" si="30"/>
        <v>2.0639243051373564</v>
      </c>
      <c r="P192" s="10">
        <f t="shared" si="31"/>
        <v>0.33135211265871684</v>
      </c>
      <c r="Q192" s="10" t="str">
        <f t="shared" si="32"/>
        <v>2020SVN</v>
      </c>
      <c r="R192" s="14">
        <f t="shared" si="33"/>
        <v>56.06045078334315</v>
      </c>
      <c r="S192" s="45">
        <f t="shared" si="34"/>
        <v>3</v>
      </c>
      <c r="T192" s="7">
        <f t="shared" si="35"/>
        <v>3.1998661876922285</v>
      </c>
      <c r="U192" s="35">
        <f>IF(ISBLANK(VLOOKUP(B192,'WB GDP'!$A$2:$AK$267,F192-1985)),"NA",VLOOKUP(B192,'WB GDP'!$A$2:$AK$267,F192-1985))</f>
        <v>37098.119340396966</v>
      </c>
      <c r="V192" s="6"/>
    </row>
    <row r="193" spans="1:22">
      <c r="A193">
        <f t="shared" si="24"/>
        <v>34</v>
      </c>
      <c r="B193" t="s">
        <v>20</v>
      </c>
      <c r="C193" t="str">
        <f>VLOOKUP(B193,'country codes'!$A$3:$B$287,2,0)</f>
        <v>DZA</v>
      </c>
      <c r="D193">
        <v>4</v>
      </c>
      <c r="E193" s="6">
        <v>43451.665999999997</v>
      </c>
      <c r="F193">
        <v>2020</v>
      </c>
      <c r="G193" s="6">
        <v>74.453000000000003</v>
      </c>
      <c r="H193" s="6">
        <v>5.4377551078796387</v>
      </c>
      <c r="I193" s="7">
        <v>3.05937623977661</v>
      </c>
      <c r="J193" s="8">
        <f t="shared" si="25"/>
        <v>0.54377551078796382</v>
      </c>
      <c r="K193" s="8">
        <f t="shared" si="26"/>
        <v>0.97053534604779579</v>
      </c>
      <c r="L193" s="9">
        <f t="shared" si="27"/>
        <v>72.259268119296536</v>
      </c>
      <c r="M193" s="8">
        <f t="shared" si="28"/>
        <v>0.55684592590152959</v>
      </c>
      <c r="N193" s="8">
        <f t="shared" si="29"/>
        <v>0.19121101498603812</v>
      </c>
      <c r="O193" s="8">
        <f t="shared" si="30"/>
        <v>1.6830888017975891</v>
      </c>
      <c r="P193" s="10">
        <f t="shared" si="31"/>
        <v>0.33084762093764841</v>
      </c>
      <c r="Q193" s="10" t="str">
        <f t="shared" si="32"/>
        <v>2020DZA</v>
      </c>
      <c r="R193" s="14">
        <f t="shared" si="33"/>
        <v>55.97509737161257</v>
      </c>
      <c r="S193" s="45">
        <f t="shared" si="34"/>
        <v>1</v>
      </c>
      <c r="T193" s="7">
        <f t="shared" si="35"/>
        <v>3.1998661876922285</v>
      </c>
      <c r="U193" s="35">
        <f>IF(ISBLANK(VLOOKUP(B193,'WB GDP'!$A$2:$AK$267,F193-1985)),"NA",VLOOKUP(B193,'WB GDP'!$A$2:$AK$267,F193-1985))</f>
        <v>10844.770763706258</v>
      </c>
      <c r="V193" s="6"/>
    </row>
    <row r="194" spans="1:22">
      <c r="A194">
        <f t="shared" si="24"/>
        <v>35</v>
      </c>
      <c r="B194" t="s">
        <v>166</v>
      </c>
      <c r="C194" t="str">
        <f>VLOOKUP(B194,'country codes'!$A$3:$B$287,2,0)</f>
        <v>VNM</v>
      </c>
      <c r="D194">
        <v>8</v>
      </c>
      <c r="E194" s="6">
        <v>96648.684999999998</v>
      </c>
      <c r="F194">
        <v>2020</v>
      </c>
      <c r="G194" s="6">
        <v>75.378</v>
      </c>
      <c r="H194" s="6">
        <v>5.4623417854309082</v>
      </c>
      <c r="I194" s="7">
        <v>3.55473113059998</v>
      </c>
      <c r="J194" s="8">
        <f t="shared" si="25"/>
        <v>0.54623417854309086</v>
      </c>
      <c r="K194" s="8">
        <f t="shared" si="26"/>
        <v>0.97299401380292283</v>
      </c>
      <c r="L194" s="9">
        <f t="shared" si="27"/>
        <v>73.342342772436723</v>
      </c>
      <c r="M194" s="8">
        <f t="shared" si="28"/>
        <v>0.56663814935070878</v>
      </c>
      <c r="N194" s="8">
        <f t="shared" si="29"/>
        <v>0.22217069566249875</v>
      </c>
      <c r="O194" s="8">
        <f t="shared" si="30"/>
        <v>1.7140484824740496</v>
      </c>
      <c r="P194" s="10">
        <f t="shared" si="31"/>
        <v>0.33058466848780493</v>
      </c>
      <c r="Q194" s="10" t="str">
        <f t="shared" si="32"/>
        <v>2020VNM</v>
      </c>
      <c r="R194" s="14">
        <f t="shared" si="33"/>
        <v>55.930609250638987</v>
      </c>
      <c r="S194" s="45">
        <f t="shared" si="34"/>
        <v>2</v>
      </c>
      <c r="T194" s="7">
        <f t="shared" si="35"/>
        <v>3.1998661876922285</v>
      </c>
      <c r="U194" s="35">
        <f>IF(ISBLANK(VLOOKUP(B194,'WB GDP'!$A$2:$AK$267,F194-1985)),"NA",VLOOKUP(B194,'WB GDP'!$A$2:$AK$267,F194-1985))</f>
        <v>10450.622381569274</v>
      </c>
      <c r="V194" s="6"/>
    </row>
    <row r="195" spans="1:22">
      <c r="A195">
        <f t="shared" ref="A195:A258" si="36">IF(ISNUMBER(R195),COUNTIFS($F$3:$F$2434,F195,$R$3:$R$2434,"&gt;"&amp;R195)+1,"")</f>
        <v>36</v>
      </c>
      <c r="B195" t="s">
        <v>59</v>
      </c>
      <c r="C195" t="str">
        <f>VLOOKUP(B195,'country codes'!$A$3:$B$287,2,0)</f>
        <v>SLV</v>
      </c>
      <c r="D195">
        <v>1</v>
      </c>
      <c r="E195" s="6">
        <v>6292.7309999999998</v>
      </c>
      <c r="F195">
        <v>2020</v>
      </c>
      <c r="G195" s="6">
        <v>71.061000000000007</v>
      </c>
      <c r="H195" s="6">
        <v>5.4619269371032715</v>
      </c>
      <c r="I195" s="7">
        <v>1.9380197525024401</v>
      </c>
      <c r="J195" s="8">
        <f t="shared" ref="J195:J258" si="37">IFERROR(H195/10,"")</f>
        <v>0.54619269371032719</v>
      </c>
      <c r="K195" s="8">
        <f t="shared" ref="K195:K258" si="38">IFERROR(J195+$K$2464,"")</f>
        <v>0.97295252897015916</v>
      </c>
      <c r="L195" s="9">
        <f t="shared" ref="L195:L258" si="39">IFERROR(K195*G195,"")</f>
        <v>69.138979661148483</v>
      </c>
      <c r="M195" s="8">
        <f t="shared" ref="M195:M258" si="40">IFERROR((L195-L$2439)/($L$2438-$L$2439),"")</f>
        <v>0.52863497874336918</v>
      </c>
      <c r="N195" s="8">
        <f t="shared" ref="N195:N258" si="41">IFERROR(I195/16,"")</f>
        <v>0.1211262345314025</v>
      </c>
      <c r="O195" s="8">
        <f t="shared" ref="O195:O258" si="42">IFERROR(N195+$O$2464,"")</f>
        <v>1.6130040213429535</v>
      </c>
      <c r="P195" s="10">
        <f t="shared" ref="P195:P258" si="43">IFERROR(M195/O195,"")</f>
        <v>0.32773320571342329</v>
      </c>
      <c r="Q195" s="10" t="str">
        <f t="shared" ref="Q195:Q258" si="44">F195&amp;C195</f>
        <v>2020SLV</v>
      </c>
      <c r="R195" s="14">
        <f t="shared" ref="R195:R258" si="45">IFERROR(P195*100/VLOOKUP(F195,$B$2440:$P$2455,15,0),"")</f>
        <v>55.448178982604453</v>
      </c>
      <c r="S195" s="45">
        <f t="shared" ref="S195:S258" si="46">IF(I195&lt;T195,1,IF(I195&lt;T195*2,2,3))</f>
        <v>1</v>
      </c>
      <c r="T195" s="7">
        <f t="shared" ref="T195:T258" si="47">VLOOKUP(F195,$F$2440:$I$2455,4,0)</f>
        <v>3.1998661876922285</v>
      </c>
      <c r="U195" s="35">
        <f>IF(ISBLANK(VLOOKUP(B195,'WB GDP'!$A$2:$AK$267,F195-1985)),"NA",VLOOKUP(B195,'WB GDP'!$A$2:$AK$267,F195-1985))</f>
        <v>8295.6279919935532</v>
      </c>
      <c r="V195" s="6"/>
    </row>
    <row r="196" spans="1:22">
      <c r="A196">
        <f t="shared" si="36"/>
        <v>37</v>
      </c>
      <c r="B196" t="s">
        <v>116</v>
      </c>
      <c r="C196" t="str">
        <f>VLOOKUP(B196,'country codes'!$A$3:$B$287,2,0)</f>
        <v>NZL</v>
      </c>
      <c r="D196">
        <v>2</v>
      </c>
      <c r="E196" s="6">
        <v>5061.1329999999998</v>
      </c>
      <c r="F196">
        <v>2020</v>
      </c>
      <c r="G196" s="6">
        <v>82.742000000000004</v>
      </c>
      <c r="H196" s="6">
        <v>7.2573819160461426</v>
      </c>
      <c r="I196" s="7">
        <v>13.6340894699097</v>
      </c>
      <c r="J196" s="8">
        <f t="shared" si="37"/>
        <v>0.72573819160461428</v>
      </c>
      <c r="K196" s="8">
        <f t="shared" si="38"/>
        <v>1.1524980268644462</v>
      </c>
      <c r="L196" s="9">
        <f t="shared" si="39"/>
        <v>95.35999173881801</v>
      </c>
      <c r="M196" s="8">
        <f t="shared" si="40"/>
        <v>0.7657026717077744</v>
      </c>
      <c r="N196" s="8">
        <f t="shared" si="41"/>
        <v>0.85213059186935625</v>
      </c>
      <c r="O196" s="8">
        <f t="shared" si="42"/>
        <v>2.3440083786809072</v>
      </c>
      <c r="P196" s="10">
        <f t="shared" si="43"/>
        <v>0.326663794665561</v>
      </c>
      <c r="Q196" s="10" t="str">
        <f t="shared" si="44"/>
        <v>2020NZL</v>
      </c>
      <c r="R196" s="14">
        <f t="shared" si="45"/>
        <v>55.267248597296792</v>
      </c>
      <c r="S196" s="45">
        <f t="shared" si="46"/>
        <v>3</v>
      </c>
      <c r="T196" s="7">
        <f t="shared" si="47"/>
        <v>3.1998661876922285</v>
      </c>
      <c r="U196" s="35">
        <f>IF(ISBLANK(VLOOKUP(B196,'WB GDP'!$A$2:$AK$267,F196-1985)),"NA",VLOOKUP(B196,'WB GDP'!$A$2:$AK$267,F196-1985))</f>
        <v>42052.140967772641</v>
      </c>
      <c r="V196" s="6"/>
    </row>
    <row r="197" spans="1:22">
      <c r="A197">
        <f t="shared" si="36"/>
        <v>38</v>
      </c>
      <c r="B197" t="s">
        <v>144</v>
      </c>
      <c r="C197" t="str">
        <f>VLOOKUP(B197,'country codes'!$A$3:$B$287,2,0)</f>
        <v>LKA</v>
      </c>
      <c r="D197">
        <v>6</v>
      </c>
      <c r="E197" s="6">
        <v>21715.079000000002</v>
      </c>
      <c r="F197">
        <v>2020</v>
      </c>
      <c r="G197" s="6">
        <v>76.393000000000001</v>
      </c>
      <c r="H197" s="6">
        <v>4.7784891128540039</v>
      </c>
      <c r="I197" s="7">
        <v>2.0968172550201398</v>
      </c>
      <c r="J197" s="8">
        <f t="shared" si="37"/>
        <v>0.47784891128540041</v>
      </c>
      <c r="K197" s="8">
        <f t="shared" si="38"/>
        <v>0.90460874654523238</v>
      </c>
      <c r="L197" s="9">
        <f t="shared" si="39"/>
        <v>69.105775974829939</v>
      </c>
      <c r="M197" s="8">
        <f t="shared" si="40"/>
        <v>0.52833477975447685</v>
      </c>
      <c r="N197" s="8">
        <f t="shared" si="41"/>
        <v>0.13105107843875874</v>
      </c>
      <c r="O197" s="8">
        <f t="shared" si="42"/>
        <v>1.6229288652503095</v>
      </c>
      <c r="P197" s="10">
        <f t="shared" si="43"/>
        <v>0.32554401555547541</v>
      </c>
      <c r="Q197" s="10" t="str">
        <f t="shared" si="44"/>
        <v>2020LKA</v>
      </c>
      <c r="R197" s="14">
        <f t="shared" si="45"/>
        <v>55.077796593549273</v>
      </c>
      <c r="S197" s="45">
        <f t="shared" si="46"/>
        <v>1</v>
      </c>
      <c r="T197" s="7">
        <f t="shared" si="47"/>
        <v>3.1998661876922285</v>
      </c>
      <c r="U197" s="35">
        <f>IF(ISBLANK(VLOOKUP(B197,'WB GDP'!$A$2:$AK$267,F197-1985)),"NA",VLOOKUP(B197,'WB GDP'!$A$2:$AK$267,F197-1985))</f>
        <v>12939.440565654826</v>
      </c>
      <c r="V197" s="6"/>
    </row>
    <row r="198" spans="1:22">
      <c r="A198">
        <f t="shared" si="36"/>
        <v>39</v>
      </c>
      <c r="B198" t="s">
        <v>90</v>
      </c>
      <c r="C198" t="str">
        <f>VLOOKUP(B198,'country codes'!$A$3:$B$287,2,0)</f>
        <v>KGZ</v>
      </c>
      <c r="D198">
        <v>7</v>
      </c>
      <c r="E198" s="6">
        <v>6424.8739999999998</v>
      </c>
      <c r="F198">
        <v>2020</v>
      </c>
      <c r="G198" s="6">
        <v>69.629000000000005</v>
      </c>
      <c r="H198" s="6">
        <v>6.2495861053466797</v>
      </c>
      <c r="I198" s="7">
        <v>3.9535856246948202</v>
      </c>
      <c r="J198" s="8">
        <f t="shared" si="37"/>
        <v>0.62495861053466795</v>
      </c>
      <c r="K198" s="8">
        <f t="shared" si="38"/>
        <v>1.0517184457944999</v>
      </c>
      <c r="L198" s="9">
        <f t="shared" si="39"/>
        <v>73.230103662225233</v>
      </c>
      <c r="M198" s="8">
        <f t="shared" si="40"/>
        <v>0.56562338047605976</v>
      </c>
      <c r="N198" s="8">
        <f t="shared" si="41"/>
        <v>0.24709910154342626</v>
      </c>
      <c r="O198" s="8">
        <f t="shared" si="42"/>
        <v>1.7389768883549772</v>
      </c>
      <c r="P198" s="10">
        <f t="shared" si="43"/>
        <v>0.32526216090837379</v>
      </c>
      <c r="Q198" s="10" t="str">
        <f t="shared" si="44"/>
        <v>2020KGZ</v>
      </c>
      <c r="R198" s="14">
        <f t="shared" si="45"/>
        <v>55.030110467617817</v>
      </c>
      <c r="S198" s="45">
        <f t="shared" si="46"/>
        <v>2</v>
      </c>
      <c r="T198" s="7">
        <f t="shared" si="47"/>
        <v>3.1998661876922285</v>
      </c>
      <c r="U198" s="35">
        <f>IF(ISBLANK(VLOOKUP(B198,'WB GDP'!$A$2:$AK$267,F198-1985)),"NA",VLOOKUP(B198,'WB GDP'!$A$2:$AK$267,F198-1985))</f>
        <v>4726.1965588636149</v>
      </c>
      <c r="V198" s="6"/>
    </row>
    <row r="199" spans="1:22">
      <c r="A199">
        <f t="shared" si="36"/>
        <v>40</v>
      </c>
      <c r="B199" t="s">
        <v>148</v>
      </c>
      <c r="C199" t="str">
        <f>VLOOKUP(B199,'country codes'!$A$3:$B$287,2,0)</f>
        <v>TWN</v>
      </c>
      <c r="D199">
        <v>8</v>
      </c>
      <c r="E199" s="6">
        <v>23821.464</v>
      </c>
      <c r="F199">
        <v>2020</v>
      </c>
      <c r="G199" s="6">
        <v>80.891999999999996</v>
      </c>
      <c r="H199" s="6">
        <v>6.7510676383972168</v>
      </c>
      <c r="I199" s="7">
        <v>11.0295848846435</v>
      </c>
      <c r="J199" s="8">
        <f t="shared" si="37"/>
        <v>0.67510676383972168</v>
      </c>
      <c r="K199" s="8">
        <f t="shared" si="38"/>
        <v>1.1018665990995538</v>
      </c>
      <c r="L199" s="9">
        <f t="shared" si="39"/>
        <v>89.1321929343611</v>
      </c>
      <c r="M199" s="8">
        <f t="shared" si="40"/>
        <v>0.70939630601732007</v>
      </c>
      <c r="N199" s="8">
        <f t="shared" si="41"/>
        <v>0.68934905529021873</v>
      </c>
      <c r="O199" s="8">
        <f t="shared" si="42"/>
        <v>2.1812268421017698</v>
      </c>
      <c r="P199" s="10">
        <f t="shared" si="43"/>
        <v>0.32522812039749405</v>
      </c>
      <c r="Q199" s="10" t="str">
        <f t="shared" si="44"/>
        <v>2020TWN</v>
      </c>
      <c r="R199" s="14">
        <f t="shared" si="45"/>
        <v>55.024351257665892</v>
      </c>
      <c r="S199" s="45">
        <f t="shared" si="46"/>
        <v>3</v>
      </c>
      <c r="T199" s="7">
        <f t="shared" si="47"/>
        <v>3.1998661876922285</v>
      </c>
      <c r="U199" s="35" t="str">
        <f>IF(ISBLANK(VLOOKUP(B199,'WB GDP'!$A$2:$AK$267,F199-1985)),"NA",VLOOKUP(B199,'WB GDP'!$A$2:$AK$267,F199-1985))</f>
        <v>NA</v>
      </c>
      <c r="V199" s="6"/>
    </row>
    <row r="200" spans="1:22">
      <c r="A200">
        <f t="shared" si="36"/>
        <v>41</v>
      </c>
      <c r="B200" t="s">
        <v>147</v>
      </c>
      <c r="C200" t="str">
        <f>VLOOKUP(B200,'country codes'!$A$3:$B$287,2,0)</f>
        <v>CHE</v>
      </c>
      <c r="D200">
        <v>3</v>
      </c>
      <c r="E200" s="6">
        <v>8638.6129999999994</v>
      </c>
      <c r="F200">
        <v>2020</v>
      </c>
      <c r="G200" s="6">
        <v>83.066999999999993</v>
      </c>
      <c r="H200" s="6">
        <v>7.5084352493286133</v>
      </c>
      <c r="I200" s="7">
        <v>15.306958198547401</v>
      </c>
      <c r="J200" s="8">
        <f t="shared" si="37"/>
        <v>0.75084352493286133</v>
      </c>
      <c r="K200" s="8">
        <f t="shared" si="38"/>
        <v>1.1776033601926934</v>
      </c>
      <c r="L200" s="9">
        <f t="shared" si="39"/>
        <v>97.819978321126456</v>
      </c>
      <c r="M200" s="8">
        <f t="shared" si="40"/>
        <v>0.78794374089548547</v>
      </c>
      <c r="N200" s="8">
        <f t="shared" si="41"/>
        <v>0.95668488740921254</v>
      </c>
      <c r="O200" s="8">
        <f t="shared" si="42"/>
        <v>2.4485626742207636</v>
      </c>
      <c r="P200" s="10">
        <f t="shared" si="43"/>
        <v>0.32179847760941738</v>
      </c>
      <c r="Q200" s="10" t="str">
        <f t="shared" si="44"/>
        <v>2020CHE</v>
      </c>
      <c r="R200" s="14">
        <f t="shared" si="45"/>
        <v>54.44410048098397</v>
      </c>
      <c r="S200" s="45">
        <f t="shared" si="46"/>
        <v>3</v>
      </c>
      <c r="T200" s="7">
        <f t="shared" si="47"/>
        <v>3.1998661876922285</v>
      </c>
      <c r="U200" s="35">
        <f>IF(ISBLANK(VLOOKUP(B200,'WB GDP'!$A$2:$AK$267,F200-1985)),"NA",VLOOKUP(B200,'WB GDP'!$A$2:$AK$267,F200-1985))</f>
        <v>67765.881429025932</v>
      </c>
      <c r="V200" s="6"/>
    </row>
    <row r="201" spans="1:22">
      <c r="A201">
        <f t="shared" si="36"/>
        <v>42</v>
      </c>
      <c r="B201" t="s">
        <v>21</v>
      </c>
      <c r="C201" t="str">
        <f>VLOOKUP(B201,'country codes'!$A$3:$B$287,2,0)</f>
        <v>ARG</v>
      </c>
      <c r="D201">
        <v>1</v>
      </c>
      <c r="E201" s="6">
        <v>45036.031999999999</v>
      </c>
      <c r="F201">
        <v>2020</v>
      </c>
      <c r="G201" s="6">
        <v>75.891999999999996</v>
      </c>
      <c r="H201" s="6">
        <v>5.9005670547485352</v>
      </c>
      <c r="I201" s="7">
        <v>6.1007242202758798</v>
      </c>
      <c r="J201" s="8">
        <f t="shared" si="37"/>
        <v>0.59005670547485356</v>
      </c>
      <c r="K201" s="8">
        <f t="shared" si="38"/>
        <v>1.0168165407346854</v>
      </c>
      <c r="L201" s="9">
        <f t="shared" si="39"/>
        <v>77.168240909436747</v>
      </c>
      <c r="M201" s="8">
        <f t="shared" si="40"/>
        <v>0.60122860841341719</v>
      </c>
      <c r="N201" s="8">
        <f t="shared" si="41"/>
        <v>0.38129526376724249</v>
      </c>
      <c r="O201" s="8">
        <f t="shared" si="42"/>
        <v>1.8731730505787934</v>
      </c>
      <c r="P201" s="10">
        <f t="shared" si="43"/>
        <v>0.32096800038183498</v>
      </c>
      <c r="Q201" s="10" t="str">
        <f t="shared" si="44"/>
        <v>2020ARG</v>
      </c>
      <c r="R201" s="14">
        <f t="shared" si="45"/>
        <v>54.303594578154474</v>
      </c>
      <c r="S201" s="45">
        <f t="shared" si="46"/>
        <v>2</v>
      </c>
      <c r="T201" s="7">
        <f t="shared" si="47"/>
        <v>3.1998661876922285</v>
      </c>
      <c r="U201" s="35">
        <f>IF(ISBLANK(VLOOKUP(B201,'WB GDP'!$A$2:$AK$267,F201-1985)),"NA",VLOOKUP(B201,'WB GDP'!$A$2:$AK$267,F201-1985))</f>
        <v>19685.215869505017</v>
      </c>
      <c r="V201" s="6"/>
    </row>
    <row r="202" spans="1:22">
      <c r="A202">
        <f t="shared" si="36"/>
        <v>43</v>
      </c>
      <c r="B202" t="s">
        <v>139</v>
      </c>
      <c r="C202" t="str">
        <f>VLOOKUP(B202,'country codes'!$A$3:$B$287,2,0)</f>
        <v>SVK</v>
      </c>
      <c r="D202">
        <v>7</v>
      </c>
      <c r="E202" s="6">
        <v>5456.6809999999996</v>
      </c>
      <c r="F202">
        <v>2020</v>
      </c>
      <c r="G202" s="6">
        <v>77.004999999999995</v>
      </c>
      <c r="H202" s="6">
        <v>6.5190982818603516</v>
      </c>
      <c r="I202" s="7">
        <v>9.0151996612548793</v>
      </c>
      <c r="J202" s="8">
        <f t="shared" si="37"/>
        <v>0.65190982818603516</v>
      </c>
      <c r="K202" s="8">
        <f t="shared" si="38"/>
        <v>1.0786696634458672</v>
      </c>
      <c r="L202" s="9">
        <f t="shared" si="39"/>
        <v>83.062957433649004</v>
      </c>
      <c r="M202" s="8">
        <f t="shared" si="40"/>
        <v>0.65452353245886463</v>
      </c>
      <c r="N202" s="8">
        <f t="shared" si="41"/>
        <v>0.56344997882842995</v>
      </c>
      <c r="O202" s="8">
        <f t="shared" si="42"/>
        <v>2.0553277656399809</v>
      </c>
      <c r="P202" s="10">
        <f t="shared" si="43"/>
        <v>0.31845214344927675</v>
      </c>
      <c r="Q202" s="10" t="str">
        <f t="shared" si="44"/>
        <v>2020SVK</v>
      </c>
      <c r="R202" s="14">
        <f t="shared" si="45"/>
        <v>53.877944436334253</v>
      </c>
      <c r="S202" s="45">
        <f t="shared" si="46"/>
        <v>3</v>
      </c>
      <c r="T202" s="7">
        <f t="shared" si="47"/>
        <v>3.1998661876922285</v>
      </c>
      <c r="U202" s="35">
        <f>IF(ISBLANK(VLOOKUP(B202,'WB GDP'!$A$2:$AK$267,F202-1985)),"NA",VLOOKUP(B202,'WB GDP'!$A$2:$AK$267,F202-1985))</f>
        <v>30960.257299971192</v>
      </c>
      <c r="V202" s="6"/>
    </row>
    <row r="203" spans="1:22">
      <c r="A203">
        <f t="shared" si="36"/>
        <v>44</v>
      </c>
      <c r="B203" t="s">
        <v>85</v>
      </c>
      <c r="C203" t="str">
        <f>VLOOKUP(B203,'country codes'!$A$3:$B$287,2,0)</f>
        <v>JPN</v>
      </c>
      <c r="D203">
        <v>8</v>
      </c>
      <c r="E203" s="6">
        <v>125244.761</v>
      </c>
      <c r="F203">
        <v>2020</v>
      </c>
      <c r="G203" s="6">
        <v>84.688000000000002</v>
      </c>
      <c r="H203" s="6">
        <v>6.1179633140563965</v>
      </c>
      <c r="I203" s="7">
        <v>11.325524330139199</v>
      </c>
      <c r="J203" s="8">
        <f t="shared" si="37"/>
        <v>0.6117963314056396</v>
      </c>
      <c r="K203" s="8">
        <f t="shared" si="38"/>
        <v>1.0385561666654715</v>
      </c>
      <c r="L203" s="9">
        <f t="shared" si="39"/>
        <v>87.953244642565451</v>
      </c>
      <c r="M203" s="8">
        <f t="shared" si="40"/>
        <v>0.69873727612051673</v>
      </c>
      <c r="N203" s="8">
        <f t="shared" si="41"/>
        <v>0.70784527063369995</v>
      </c>
      <c r="O203" s="8">
        <f t="shared" si="42"/>
        <v>2.1997230574452509</v>
      </c>
      <c r="P203" s="10">
        <f t="shared" si="43"/>
        <v>0.31764783923846635</v>
      </c>
      <c r="Q203" s="10" t="str">
        <f t="shared" si="44"/>
        <v>2020JPN</v>
      </c>
      <c r="R203" s="14">
        <f t="shared" si="45"/>
        <v>53.741866666184613</v>
      </c>
      <c r="S203" s="45">
        <f t="shared" si="46"/>
        <v>3</v>
      </c>
      <c r="T203" s="7">
        <f t="shared" si="47"/>
        <v>3.1998661876922285</v>
      </c>
      <c r="U203" s="35">
        <f>IF(ISBLANK(VLOOKUP(B203,'WB GDP'!$A$2:$AK$267,F203-1985)),"NA",VLOOKUP(B203,'WB GDP'!$A$2:$AK$267,F203-1985))</f>
        <v>39989.578606681753</v>
      </c>
      <c r="V203" s="6"/>
    </row>
    <row r="204" spans="1:22">
      <c r="A204">
        <f t="shared" si="36"/>
        <v>45</v>
      </c>
      <c r="B204" t="s">
        <v>127</v>
      </c>
      <c r="C204" t="str">
        <f>VLOOKUP(B204,'country codes'!$A$3:$B$287,2,0)</f>
        <v>PHL</v>
      </c>
      <c r="D204">
        <v>8</v>
      </c>
      <c r="E204" s="6">
        <v>112190.977</v>
      </c>
      <c r="F204">
        <v>2020</v>
      </c>
      <c r="G204" s="6">
        <v>72.119</v>
      </c>
      <c r="H204" s="6">
        <v>5.079585075378418</v>
      </c>
      <c r="I204" s="7">
        <v>2.0123329162597701</v>
      </c>
      <c r="J204" s="8">
        <f t="shared" si="37"/>
        <v>0.50795850753784177</v>
      </c>
      <c r="K204" s="8">
        <f t="shared" si="38"/>
        <v>0.93471834279767374</v>
      </c>
      <c r="L204" s="9">
        <f t="shared" si="39"/>
        <v>67.410952164225435</v>
      </c>
      <c r="M204" s="8">
        <f t="shared" si="40"/>
        <v>0.51301164998469473</v>
      </c>
      <c r="N204" s="8">
        <f t="shared" si="41"/>
        <v>0.12577080726623563</v>
      </c>
      <c r="O204" s="8">
        <f t="shared" si="42"/>
        <v>1.6176485940777865</v>
      </c>
      <c r="P204" s="10">
        <f t="shared" si="43"/>
        <v>0.31713417355464657</v>
      </c>
      <c r="Q204" s="10" t="str">
        <f t="shared" si="44"/>
        <v>2020PHL</v>
      </c>
      <c r="R204" s="14">
        <f t="shared" si="45"/>
        <v>53.654961139746845</v>
      </c>
      <c r="S204" s="45">
        <f t="shared" si="46"/>
        <v>1</v>
      </c>
      <c r="T204" s="7">
        <f t="shared" si="47"/>
        <v>3.1998661876922285</v>
      </c>
      <c r="U204" s="35">
        <f>IF(ISBLANK(VLOOKUP(B204,'WB GDP'!$A$2:$AK$267,F204-1985)),"NA",VLOOKUP(B204,'WB GDP'!$A$2:$AK$267,F204-1985))</f>
        <v>7773.2602307440684</v>
      </c>
      <c r="V204" s="6"/>
    </row>
    <row r="205" spans="1:22">
      <c r="A205">
        <f t="shared" si="36"/>
        <v>46</v>
      </c>
      <c r="B205" t="s">
        <v>22</v>
      </c>
      <c r="C205" t="str">
        <f>VLOOKUP(B205,'country codes'!$A$3:$B$287,2,0)</f>
        <v>ARM</v>
      </c>
      <c r="D205">
        <v>7</v>
      </c>
      <c r="E205" s="6">
        <v>2805.6080000000002</v>
      </c>
      <c r="F205">
        <v>2020</v>
      </c>
      <c r="G205" s="6">
        <v>72.173000000000002</v>
      </c>
      <c r="H205" s="6">
        <v>5.4</v>
      </c>
      <c r="I205" s="7">
        <v>3.26406669616699</v>
      </c>
      <c r="J205" s="8">
        <f t="shared" si="37"/>
        <v>0.54</v>
      </c>
      <c r="K205" s="8">
        <f t="shared" si="38"/>
        <v>0.966759835259832</v>
      </c>
      <c r="L205" s="9">
        <f t="shared" si="39"/>
        <v>69.773957590207857</v>
      </c>
      <c r="M205" s="8">
        <f t="shared" si="40"/>
        <v>0.5343758995087281</v>
      </c>
      <c r="N205" s="8">
        <f t="shared" si="41"/>
        <v>0.20400416851043687</v>
      </c>
      <c r="O205" s="8">
        <f t="shared" si="42"/>
        <v>1.6958819553219877</v>
      </c>
      <c r="P205" s="10">
        <f t="shared" si="43"/>
        <v>0.31510206110263678</v>
      </c>
      <c r="Q205" s="10" t="str">
        <f t="shared" si="44"/>
        <v>2020ARM</v>
      </c>
      <c r="R205" s="14">
        <f t="shared" si="45"/>
        <v>53.31115424747135</v>
      </c>
      <c r="S205" s="45">
        <f t="shared" si="46"/>
        <v>2</v>
      </c>
      <c r="T205" s="7">
        <f t="shared" si="47"/>
        <v>3.1998661876922285</v>
      </c>
      <c r="U205" s="35">
        <f>IF(ISBLANK(VLOOKUP(B205,'WB GDP'!$A$2:$AK$267,F205-1985)),"NA",VLOOKUP(B205,'WB GDP'!$A$2:$AK$267,F205-1985))</f>
        <v>13357.697063857249</v>
      </c>
      <c r="V205" s="6"/>
    </row>
    <row r="206" spans="1:22">
      <c r="A206">
        <f t="shared" si="36"/>
        <v>47</v>
      </c>
      <c r="B206" t="s">
        <v>149</v>
      </c>
      <c r="C206" t="str">
        <f>VLOOKUP(B206,'country codes'!$A$3:$B$287,2,0)</f>
        <v>TJK</v>
      </c>
      <c r="D206">
        <v>7</v>
      </c>
      <c r="E206" s="6">
        <v>9543.2070000000003</v>
      </c>
      <c r="F206">
        <v>2020</v>
      </c>
      <c r="G206" s="6">
        <v>67.994</v>
      </c>
      <c r="H206" s="6">
        <v>5.3733987808227539</v>
      </c>
      <c r="I206" s="7">
        <v>1.4305571317672701</v>
      </c>
      <c r="J206" s="8">
        <f t="shared" si="37"/>
        <v>0.53733987808227535</v>
      </c>
      <c r="K206" s="8">
        <f t="shared" si="38"/>
        <v>0.96409971334210731</v>
      </c>
      <c r="L206" s="9">
        <f t="shared" si="39"/>
        <v>65.552995908983249</v>
      </c>
      <c r="M206" s="8">
        <f t="shared" si="40"/>
        <v>0.49621361786624124</v>
      </c>
      <c r="N206" s="8">
        <f t="shared" si="41"/>
        <v>8.9409820735454379E-2</v>
      </c>
      <c r="O206" s="8">
        <f t="shared" si="42"/>
        <v>1.5812876075470053</v>
      </c>
      <c r="P206" s="10">
        <f t="shared" si="43"/>
        <v>0.31380352030709935</v>
      </c>
      <c r="Q206" s="10" t="str">
        <f t="shared" si="44"/>
        <v>2020TJK</v>
      </c>
      <c r="R206" s="14">
        <f t="shared" si="45"/>
        <v>53.091458100752142</v>
      </c>
      <c r="S206" s="45">
        <f t="shared" si="46"/>
        <v>1</v>
      </c>
      <c r="T206" s="7">
        <f t="shared" si="47"/>
        <v>3.1998661876922285</v>
      </c>
      <c r="U206" s="35">
        <f>IF(ISBLANK(VLOOKUP(B206,'WB GDP'!$A$2:$AK$267,F206-1985)),"NA",VLOOKUP(B206,'WB GDP'!$A$2:$AK$267,F206-1985))</f>
        <v>3651.9426602834665</v>
      </c>
      <c r="V206" s="6"/>
    </row>
    <row r="207" spans="1:22">
      <c r="A207">
        <f t="shared" si="36"/>
        <v>48</v>
      </c>
      <c r="B207" t="s">
        <v>75</v>
      </c>
      <c r="C207" t="str">
        <f>VLOOKUP(B207,'country codes'!$A$3:$B$287,2,0)</f>
        <v>HUN</v>
      </c>
      <c r="D207">
        <v>7</v>
      </c>
      <c r="E207" s="6">
        <v>9750.5730000000003</v>
      </c>
      <c r="F207">
        <v>2020</v>
      </c>
      <c r="G207" s="6">
        <v>75.73</v>
      </c>
      <c r="H207" s="6">
        <v>6.0380496978759766</v>
      </c>
      <c r="I207" s="7">
        <v>7.29561567306519</v>
      </c>
      <c r="J207" s="8">
        <f t="shared" si="37"/>
        <v>0.60380496978759768</v>
      </c>
      <c r="K207" s="8">
        <f t="shared" si="38"/>
        <v>1.0305648050474296</v>
      </c>
      <c r="L207" s="9">
        <f t="shared" si="39"/>
        <v>78.044672686241853</v>
      </c>
      <c r="M207" s="8">
        <f t="shared" si="40"/>
        <v>0.60915254585536005</v>
      </c>
      <c r="N207" s="8">
        <f t="shared" si="41"/>
        <v>0.45597597956657437</v>
      </c>
      <c r="O207" s="8">
        <f t="shared" si="42"/>
        <v>1.9478537663781252</v>
      </c>
      <c r="P207" s="10">
        <f t="shared" si="43"/>
        <v>0.31273012192698091</v>
      </c>
      <c r="Q207" s="10" t="str">
        <f t="shared" si="44"/>
        <v>2020HUN</v>
      </c>
      <c r="R207" s="14">
        <f t="shared" si="45"/>
        <v>52.909853110891916</v>
      </c>
      <c r="S207" s="45">
        <f t="shared" si="46"/>
        <v>3</v>
      </c>
      <c r="T207" s="7">
        <f t="shared" si="47"/>
        <v>3.1998661876922285</v>
      </c>
      <c r="U207" s="35">
        <f>IF(ISBLANK(VLOOKUP(B207,'WB GDP'!$A$2:$AK$267,F207-1985)),"NA",VLOOKUP(B207,'WB GDP'!$A$2:$AK$267,F207-1985))</f>
        <v>31232.101080990775</v>
      </c>
      <c r="V207" s="6"/>
    </row>
    <row r="208" spans="1:22">
      <c r="A208">
        <f t="shared" si="36"/>
        <v>49</v>
      </c>
      <c r="B208" t="s">
        <v>106</v>
      </c>
      <c r="C208" t="str">
        <f>VLOOKUP(B208,'country codes'!$A$3:$B$287,2,0)</f>
        <v>MEX</v>
      </c>
      <c r="D208">
        <v>1</v>
      </c>
      <c r="E208" s="6">
        <v>125998.302</v>
      </c>
      <c r="F208">
        <v>2020</v>
      </c>
      <c r="G208" s="6">
        <v>70.132999999999996</v>
      </c>
      <c r="H208" s="6">
        <v>5.9642210006713867</v>
      </c>
      <c r="I208" s="7">
        <v>4.4650835990905797</v>
      </c>
      <c r="J208" s="8">
        <f t="shared" si="37"/>
        <v>0.59642210006713869</v>
      </c>
      <c r="K208" s="8">
        <f t="shared" si="38"/>
        <v>1.0231819353269707</v>
      </c>
      <c r="L208" s="9">
        <f t="shared" si="39"/>
        <v>71.758818670286431</v>
      </c>
      <c r="M208" s="8">
        <f t="shared" si="40"/>
        <v>0.55232129519808049</v>
      </c>
      <c r="N208" s="8">
        <f t="shared" si="41"/>
        <v>0.27906772494316123</v>
      </c>
      <c r="O208" s="8">
        <f t="shared" si="42"/>
        <v>1.7709455117547122</v>
      </c>
      <c r="P208" s="10">
        <f t="shared" si="43"/>
        <v>0.31187932747339137</v>
      </c>
      <c r="Q208" s="10" t="str">
        <f t="shared" si="44"/>
        <v>2020MEX</v>
      </c>
      <c r="R208" s="14">
        <f t="shared" si="45"/>
        <v>52.765909798717161</v>
      </c>
      <c r="S208" s="45">
        <f t="shared" si="46"/>
        <v>2</v>
      </c>
      <c r="T208" s="7">
        <f t="shared" si="47"/>
        <v>3.1998661876922285</v>
      </c>
      <c r="U208" s="35">
        <f>IF(ISBLANK(VLOOKUP(B208,'WB GDP'!$A$2:$AK$267,F208-1985)),"NA",VLOOKUP(B208,'WB GDP'!$A$2:$AK$267,F208-1985))</f>
        <v>18327.990763239639</v>
      </c>
      <c r="V208" s="6"/>
    </row>
    <row r="209" spans="1:22">
      <c r="A209">
        <f t="shared" si="36"/>
        <v>50</v>
      </c>
      <c r="B209" t="s">
        <v>84</v>
      </c>
      <c r="C209" t="str">
        <f>VLOOKUP(B209,'country codes'!$A$3:$B$287,2,0)</f>
        <v>JAM</v>
      </c>
      <c r="D209">
        <v>1</v>
      </c>
      <c r="E209" s="6">
        <v>2820.4360000000001</v>
      </c>
      <c r="F209">
        <v>2020</v>
      </c>
      <c r="G209" s="6">
        <v>71.869</v>
      </c>
      <c r="H209" s="6">
        <v>5.4249906539916992</v>
      </c>
      <c r="I209" s="7">
        <v>3.54654741287231</v>
      </c>
      <c r="J209" s="8">
        <f t="shared" si="37"/>
        <v>0.54249906539916992</v>
      </c>
      <c r="K209" s="8">
        <f t="shared" si="38"/>
        <v>0.96925890065900189</v>
      </c>
      <c r="L209" s="9">
        <f t="shared" si="39"/>
        <v>69.659667931461811</v>
      </c>
      <c r="M209" s="8">
        <f t="shared" si="40"/>
        <v>0.53334259134928874</v>
      </c>
      <c r="N209" s="8">
        <f t="shared" si="41"/>
        <v>0.22165921330451938</v>
      </c>
      <c r="O209" s="8">
        <f t="shared" si="42"/>
        <v>1.7135370001160704</v>
      </c>
      <c r="P209" s="10">
        <f t="shared" si="43"/>
        <v>0.31125245110736538</v>
      </c>
      <c r="Q209" s="10" t="str">
        <f t="shared" si="44"/>
        <v>2020JAM</v>
      </c>
      <c r="R209" s="14">
        <f t="shared" si="45"/>
        <v>52.659850503115095</v>
      </c>
      <c r="S209" s="45">
        <f t="shared" si="46"/>
        <v>2</v>
      </c>
      <c r="T209" s="7">
        <f t="shared" si="47"/>
        <v>3.1998661876922285</v>
      </c>
      <c r="U209" s="35">
        <f>IF(ISBLANK(VLOOKUP(B209,'WB GDP'!$A$2:$AK$267,F209-1985)),"NA",VLOOKUP(B209,'WB GDP'!$A$2:$AK$267,F209-1985))</f>
        <v>9208.368569666196</v>
      </c>
      <c r="V209" s="6"/>
    </row>
    <row r="210" spans="1:22">
      <c r="A210">
        <f t="shared" si="36"/>
        <v>51</v>
      </c>
      <c r="B210" t="s">
        <v>128</v>
      </c>
      <c r="C210" t="str">
        <f>VLOOKUP(B210,'country codes'!$A$3:$B$287,2,0)</f>
        <v>POL</v>
      </c>
      <c r="D210">
        <v>7</v>
      </c>
      <c r="E210" s="6">
        <v>38428.366000000002</v>
      </c>
      <c r="F210">
        <v>2020</v>
      </c>
      <c r="G210" s="6">
        <v>76.941999999999993</v>
      </c>
      <c r="H210" s="6">
        <v>6.1394553184509277</v>
      </c>
      <c r="I210" s="7">
        <v>8.5100784301757795</v>
      </c>
      <c r="J210" s="8">
        <f t="shared" si="37"/>
        <v>0.61394553184509282</v>
      </c>
      <c r="K210" s="8">
        <f t="shared" si="38"/>
        <v>1.0407053671049247</v>
      </c>
      <c r="L210" s="9">
        <f t="shared" si="39"/>
        <v>80.073952355787114</v>
      </c>
      <c r="M210" s="8">
        <f t="shared" si="40"/>
        <v>0.62749953597967956</v>
      </c>
      <c r="N210" s="8">
        <f t="shared" si="41"/>
        <v>0.53187990188598622</v>
      </c>
      <c r="O210" s="8">
        <f t="shared" si="42"/>
        <v>2.023757688697537</v>
      </c>
      <c r="P210" s="10">
        <f t="shared" si="43"/>
        <v>0.31006653587244909</v>
      </c>
      <c r="Q210" s="10" t="str">
        <f t="shared" si="44"/>
        <v>2020POL</v>
      </c>
      <c r="R210" s="14">
        <f t="shared" si="45"/>
        <v>52.459209130628302</v>
      </c>
      <c r="S210" s="45">
        <f t="shared" si="46"/>
        <v>3</v>
      </c>
      <c r="T210" s="7">
        <f t="shared" si="47"/>
        <v>3.1998661876922285</v>
      </c>
      <c r="U210" s="35">
        <f>IF(ISBLANK(VLOOKUP(B210,'WB GDP'!$A$2:$AK$267,F210-1985)),"NA",VLOOKUP(B210,'WB GDP'!$A$2:$AK$267,F210-1985))</f>
        <v>32546.825941931886</v>
      </c>
      <c r="V210" s="6"/>
    </row>
    <row r="211" spans="1:22">
      <c r="A211">
        <f t="shared" si="36"/>
        <v>52</v>
      </c>
      <c r="B211" t="s">
        <v>126</v>
      </c>
      <c r="C211" t="str">
        <f>VLOOKUP(B211,'country codes'!$A$3:$B$287,2,0)</f>
        <v>PER</v>
      </c>
      <c r="D211">
        <v>1</v>
      </c>
      <c r="E211" s="6">
        <v>33304.756000000001</v>
      </c>
      <c r="F211">
        <v>2020</v>
      </c>
      <c r="G211" s="6">
        <v>73.665000000000006</v>
      </c>
      <c r="H211" s="6">
        <v>4.9943790435791016</v>
      </c>
      <c r="I211" s="7">
        <v>3.0379676818847701</v>
      </c>
      <c r="J211" s="8">
        <f t="shared" si="37"/>
        <v>0.49943790435791013</v>
      </c>
      <c r="K211" s="8">
        <f t="shared" si="38"/>
        <v>0.9261977396177421</v>
      </c>
      <c r="L211" s="9">
        <f t="shared" si="39"/>
        <v>68.228356488940975</v>
      </c>
      <c r="M211" s="8">
        <f t="shared" si="40"/>
        <v>0.52040191230200894</v>
      </c>
      <c r="N211" s="8">
        <f t="shared" si="41"/>
        <v>0.18987298011779813</v>
      </c>
      <c r="O211" s="8">
        <f t="shared" si="42"/>
        <v>1.681750766929349</v>
      </c>
      <c r="P211" s="10">
        <f t="shared" si="43"/>
        <v>0.30944056785072438</v>
      </c>
      <c r="Q211" s="10" t="str">
        <f t="shared" si="44"/>
        <v>2020PER</v>
      </c>
      <c r="R211" s="14">
        <f t="shared" si="45"/>
        <v>52.353303515021175</v>
      </c>
      <c r="S211" s="45">
        <f t="shared" si="46"/>
        <v>1</v>
      </c>
      <c r="T211" s="7">
        <f t="shared" si="47"/>
        <v>3.1998661876922285</v>
      </c>
      <c r="U211" s="35">
        <f>IF(ISBLANK(VLOOKUP(B211,'WB GDP'!$A$2:$AK$267,F211-1985)),"NA",VLOOKUP(B211,'WB GDP'!$A$2:$AK$267,F211-1985))</f>
        <v>11187.343789603729</v>
      </c>
      <c r="V211" s="6"/>
    </row>
    <row r="212" spans="1:22">
      <c r="A212">
        <f t="shared" si="36"/>
        <v>53</v>
      </c>
      <c r="B212" t="s">
        <v>57</v>
      </c>
      <c r="C212" t="str">
        <f>VLOOKUP(B212,'country codes'!$A$3:$B$287,2,0)</f>
        <v>ECU</v>
      </c>
      <c r="D212">
        <v>1</v>
      </c>
      <c r="E212" s="6">
        <v>17588.595000000001</v>
      </c>
      <c r="F212">
        <v>2020</v>
      </c>
      <c r="G212" s="6">
        <v>72.153000000000006</v>
      </c>
      <c r="H212" s="6">
        <v>5.354461669921875</v>
      </c>
      <c r="I212" s="7">
        <v>3.6932954788207999</v>
      </c>
      <c r="J212" s="8">
        <f t="shared" si="37"/>
        <v>0.5354461669921875</v>
      </c>
      <c r="K212" s="8">
        <f t="shared" si="38"/>
        <v>0.96220600225201947</v>
      </c>
      <c r="L212" s="9">
        <f t="shared" si="39"/>
        <v>69.426049680489967</v>
      </c>
      <c r="M212" s="8">
        <f t="shared" si="40"/>
        <v>0.53123041735584331</v>
      </c>
      <c r="N212" s="8">
        <f t="shared" si="41"/>
        <v>0.23083096742629999</v>
      </c>
      <c r="O212" s="8">
        <f t="shared" si="42"/>
        <v>1.722708754237851</v>
      </c>
      <c r="P212" s="10">
        <f t="shared" si="43"/>
        <v>0.30836925629420547</v>
      </c>
      <c r="Q212" s="10" t="str">
        <f t="shared" si="44"/>
        <v>2020ECU</v>
      </c>
      <c r="R212" s="14">
        <f t="shared" si="45"/>
        <v>52.172051588464988</v>
      </c>
      <c r="S212" s="45">
        <f t="shared" si="46"/>
        <v>2</v>
      </c>
      <c r="T212" s="7">
        <f t="shared" si="47"/>
        <v>3.1998661876922285</v>
      </c>
      <c r="U212" s="35">
        <f>IF(ISBLANK(VLOOKUP(B212,'WB GDP'!$A$2:$AK$267,F212-1985)),"NA",VLOOKUP(B212,'WB GDP'!$A$2:$AK$267,F212-1985))</f>
        <v>10356.974201715828</v>
      </c>
      <c r="V212" s="6"/>
    </row>
    <row r="213" spans="1:22">
      <c r="A213">
        <f t="shared" si="36"/>
        <v>54</v>
      </c>
      <c r="B213" t="s">
        <v>162</v>
      </c>
      <c r="C213" t="str">
        <f>VLOOKUP(B213,'country codes'!$A$3:$B$287,2,0)</f>
        <v>URY</v>
      </c>
      <c r="D213">
        <v>1</v>
      </c>
      <c r="E213" s="6">
        <v>3429.0859999999998</v>
      </c>
      <c r="F213">
        <v>2020</v>
      </c>
      <c r="G213" s="6">
        <v>78.430000000000007</v>
      </c>
      <c r="H213" s="6">
        <v>6.3096814155578613</v>
      </c>
      <c r="I213" s="7">
        <v>10.199138641357401</v>
      </c>
      <c r="J213" s="8">
        <f t="shared" si="37"/>
        <v>0.63096814155578618</v>
      </c>
      <c r="K213" s="8">
        <f t="shared" si="38"/>
        <v>1.057727976815618</v>
      </c>
      <c r="L213" s="9">
        <f t="shared" si="39"/>
        <v>82.957605221648933</v>
      </c>
      <c r="M213" s="8">
        <f t="shared" si="40"/>
        <v>0.6535710289561939</v>
      </c>
      <c r="N213" s="8">
        <f t="shared" si="41"/>
        <v>0.63744616508483753</v>
      </c>
      <c r="O213" s="8">
        <f t="shared" si="42"/>
        <v>2.1293239518963887</v>
      </c>
      <c r="P213" s="10">
        <f t="shared" si="43"/>
        <v>0.30693827887208974</v>
      </c>
      <c r="Q213" s="10" t="str">
        <f t="shared" si="44"/>
        <v>2020URY</v>
      </c>
      <c r="R213" s="14">
        <f t="shared" si="45"/>
        <v>51.929948893839288</v>
      </c>
      <c r="S213" s="45">
        <f t="shared" si="46"/>
        <v>3</v>
      </c>
      <c r="T213" s="7">
        <f t="shared" si="47"/>
        <v>3.1998661876922285</v>
      </c>
      <c r="U213" s="35">
        <f>IF(ISBLANK(VLOOKUP(B213,'WB GDP'!$A$2:$AK$267,F213-1985)),"NA",VLOOKUP(B213,'WB GDP'!$A$2:$AK$267,F213-1985))</f>
        <v>22073.374872663455</v>
      </c>
      <c r="V213" s="6"/>
    </row>
    <row r="214" spans="1:22">
      <c r="A214">
        <f t="shared" si="36"/>
        <v>55</v>
      </c>
      <c r="B214" t="s">
        <v>45</v>
      </c>
      <c r="C214" t="str">
        <f>VLOOKUP(B214,'country codes'!$A$3:$B$287,2,0)</f>
        <v>CHN</v>
      </c>
      <c r="D214">
        <v>8</v>
      </c>
      <c r="E214" s="6">
        <v>1424929.781</v>
      </c>
      <c r="F214">
        <v>2020</v>
      </c>
      <c r="G214" s="6">
        <v>78.076999999999998</v>
      </c>
      <c r="H214" s="6">
        <v>5.7710647583007813</v>
      </c>
      <c r="I214" s="7">
        <v>8.0576152801513707</v>
      </c>
      <c r="J214" s="8">
        <f t="shared" si="37"/>
        <v>0.57710647583007813</v>
      </c>
      <c r="K214" s="8">
        <f t="shared" si="38"/>
        <v>1.0038663110899102</v>
      </c>
      <c r="L214" s="9">
        <f t="shared" si="39"/>
        <v>78.378869970966917</v>
      </c>
      <c r="M214" s="8">
        <f t="shared" si="40"/>
        <v>0.61217406840567423</v>
      </c>
      <c r="N214" s="8">
        <f t="shared" si="41"/>
        <v>0.50360095500946067</v>
      </c>
      <c r="O214" s="8">
        <f t="shared" si="42"/>
        <v>1.9954787418210116</v>
      </c>
      <c r="P214" s="10">
        <f t="shared" si="43"/>
        <v>0.30678055124106374</v>
      </c>
      <c r="Q214" s="10" t="str">
        <f t="shared" si="44"/>
        <v>2020CHN</v>
      </c>
      <c r="R214" s="14">
        <f t="shared" si="45"/>
        <v>51.903263438221217</v>
      </c>
      <c r="S214" s="45">
        <f t="shared" si="46"/>
        <v>3</v>
      </c>
      <c r="T214" s="7">
        <f t="shared" si="47"/>
        <v>3.1998661876922285</v>
      </c>
      <c r="U214" s="35">
        <f>IF(ISBLANK(VLOOKUP(B214,'WB GDP'!$A$2:$AK$267,F214-1985)),"NA",VLOOKUP(B214,'WB GDP'!$A$2:$AK$267,F214-1985))</f>
        <v>16296.609378967843</v>
      </c>
      <c r="V214" s="6"/>
    </row>
    <row r="215" spans="1:22">
      <c r="A215">
        <f t="shared" si="36"/>
        <v>56</v>
      </c>
      <c r="B215" t="s">
        <v>76</v>
      </c>
      <c r="C215" t="str">
        <f>VLOOKUP(B215,'country codes'!$A$3:$B$287,2,0)</f>
        <v>ISL</v>
      </c>
      <c r="D215">
        <v>3</v>
      </c>
      <c r="E215" s="6">
        <v>366.66899999999998</v>
      </c>
      <c r="F215">
        <v>2020</v>
      </c>
      <c r="G215" s="6">
        <v>82.575999999999993</v>
      </c>
      <c r="H215" s="6">
        <v>7.5754895210266113</v>
      </c>
      <c r="I215" s="7">
        <v>17.2438354492188</v>
      </c>
      <c r="J215" s="8">
        <f t="shared" si="37"/>
        <v>0.75754895210266116</v>
      </c>
      <c r="K215" s="8">
        <f t="shared" si="38"/>
        <v>1.1843087873624931</v>
      </c>
      <c r="L215" s="9">
        <f t="shared" si="39"/>
        <v>97.795482425245225</v>
      </c>
      <c r="M215" s="8">
        <f t="shared" si="40"/>
        <v>0.78772227020982089</v>
      </c>
      <c r="N215" s="8">
        <f t="shared" si="41"/>
        <v>1.077739715576175</v>
      </c>
      <c r="O215" s="8">
        <f t="shared" si="42"/>
        <v>2.5696175023877261</v>
      </c>
      <c r="P215" s="10">
        <f t="shared" si="43"/>
        <v>0.30655234464968339</v>
      </c>
      <c r="Q215" s="10" t="str">
        <f t="shared" si="44"/>
        <v>2020ISL</v>
      </c>
      <c r="R215" s="14">
        <f t="shared" si="45"/>
        <v>51.864653862800495</v>
      </c>
      <c r="S215" s="45">
        <f t="shared" si="46"/>
        <v>3</v>
      </c>
      <c r="T215" s="7">
        <f t="shared" si="47"/>
        <v>3.1998661876922285</v>
      </c>
      <c r="U215" s="35">
        <f>IF(ISBLANK(VLOOKUP(B215,'WB GDP'!$A$2:$AK$267,F215-1985)),"NA",VLOOKUP(B215,'WB GDP'!$A$2:$AK$267,F215-1985))</f>
        <v>51641.392081009624</v>
      </c>
      <c r="V215" s="6"/>
    </row>
    <row r="216" spans="1:22">
      <c r="A216">
        <f t="shared" si="36"/>
        <v>57</v>
      </c>
      <c r="B216" t="s">
        <v>105</v>
      </c>
      <c r="C216" t="str">
        <f>VLOOKUP(B216,'country codes'!$A$3:$B$287,2,0)</f>
        <v>MUS</v>
      </c>
      <c r="D216">
        <v>5</v>
      </c>
      <c r="E216" s="6">
        <v>1297.828</v>
      </c>
      <c r="F216">
        <v>2020</v>
      </c>
      <c r="G216" s="6">
        <v>74.331000000000003</v>
      </c>
      <c r="H216" s="6">
        <v>6.0153002738952637</v>
      </c>
      <c r="I216" s="7">
        <v>7.3383054733276403</v>
      </c>
      <c r="J216" s="8">
        <f t="shared" si="37"/>
        <v>0.60153002738952632</v>
      </c>
      <c r="K216" s="8">
        <f t="shared" si="38"/>
        <v>1.0282898626493582</v>
      </c>
      <c r="L216" s="9">
        <f t="shared" si="39"/>
        <v>76.433813780589446</v>
      </c>
      <c r="M216" s="8">
        <f t="shared" si="40"/>
        <v>0.59458855407186206</v>
      </c>
      <c r="N216" s="8">
        <f t="shared" si="41"/>
        <v>0.45864409208297752</v>
      </c>
      <c r="O216" s="8">
        <f t="shared" si="42"/>
        <v>1.9505218788945284</v>
      </c>
      <c r="P216" s="10">
        <f t="shared" si="43"/>
        <v>0.30483562399661429</v>
      </c>
      <c r="Q216" s="10" t="str">
        <f t="shared" si="44"/>
        <v>2020MUS</v>
      </c>
      <c r="R216" s="14">
        <f t="shared" si="45"/>
        <v>51.57420714463138</v>
      </c>
      <c r="S216" s="45">
        <f t="shared" si="46"/>
        <v>3</v>
      </c>
      <c r="T216" s="7">
        <f t="shared" si="47"/>
        <v>3.1998661876922285</v>
      </c>
      <c r="U216" s="35">
        <f>IF(ISBLANK(VLOOKUP(B216,'WB GDP'!$A$2:$AK$267,F216-1985)),"NA",VLOOKUP(B216,'WB GDP'!$A$2:$AK$267,F216-1985))</f>
        <v>20219.810081180611</v>
      </c>
      <c r="V216" s="6"/>
    </row>
    <row r="217" spans="1:22">
      <c r="A217">
        <f t="shared" si="36"/>
        <v>58</v>
      </c>
      <c r="B217" t="s">
        <v>31</v>
      </c>
      <c r="C217" t="str">
        <f>VLOOKUP(B217,'country codes'!$A$3:$B$287,2,0)</f>
        <v>BTN</v>
      </c>
      <c r="D217">
        <v>6</v>
      </c>
      <c r="E217" s="6">
        <v>772.50599999999997</v>
      </c>
      <c r="F217">
        <v>2020</v>
      </c>
      <c r="G217" s="6">
        <v>71.608999999999995</v>
      </c>
      <c r="H217" s="6">
        <v>5.2</v>
      </c>
      <c r="I217" s="7">
        <v>3.2956013679504399</v>
      </c>
      <c r="J217" s="8">
        <f t="shared" si="37"/>
        <v>0.52</v>
      </c>
      <c r="K217" s="8">
        <f t="shared" si="38"/>
        <v>0.94675983525983198</v>
      </c>
      <c r="L217" s="9">
        <f t="shared" si="39"/>
        <v>67.796525043121306</v>
      </c>
      <c r="M217" s="8">
        <f t="shared" si="40"/>
        <v>0.5164976661841737</v>
      </c>
      <c r="N217" s="8">
        <f t="shared" si="41"/>
        <v>0.20597508549690249</v>
      </c>
      <c r="O217" s="8">
        <f t="shared" si="42"/>
        <v>1.6978528723084534</v>
      </c>
      <c r="P217" s="10">
        <f t="shared" si="43"/>
        <v>0.30420637418478286</v>
      </c>
      <c r="Q217" s="10" t="str">
        <f t="shared" si="44"/>
        <v>2020BTN</v>
      </c>
      <c r="R217" s="14">
        <f t="shared" si="45"/>
        <v>51.46774629299064</v>
      </c>
      <c r="S217" s="45">
        <f t="shared" si="46"/>
        <v>2</v>
      </c>
      <c r="T217" s="7">
        <f t="shared" si="47"/>
        <v>3.1998661876922285</v>
      </c>
      <c r="U217" s="35">
        <f>IF(ISBLANK(VLOOKUP(B217,'WB GDP'!$A$2:$AK$267,F217-1985)),"NA",VLOOKUP(B217,'WB GDP'!$A$2:$AK$267,F217-1985))</f>
        <v>10547.051505250716</v>
      </c>
      <c r="V217" s="6"/>
    </row>
    <row r="218" spans="1:22">
      <c r="A218">
        <f t="shared" si="36"/>
        <v>59</v>
      </c>
      <c r="B218" t="s">
        <v>154</v>
      </c>
      <c r="C218" t="str">
        <f>VLOOKUP(B218,'country codes'!$A$3:$B$287,2,0)</f>
        <v>TUN</v>
      </c>
      <c r="D218">
        <v>4</v>
      </c>
      <c r="E218" s="6">
        <v>12161.723</v>
      </c>
      <c r="F218">
        <v>2020</v>
      </c>
      <c r="G218" s="6">
        <v>75.292000000000002</v>
      </c>
      <c r="H218" s="6">
        <v>4.7308111190795898</v>
      </c>
      <c r="I218" s="7">
        <v>3.2876324653625502</v>
      </c>
      <c r="J218" s="8">
        <f t="shared" si="37"/>
        <v>0.47308111190795898</v>
      </c>
      <c r="K218" s="8">
        <f t="shared" si="38"/>
        <v>0.89984094716779095</v>
      </c>
      <c r="L218" s="9">
        <f t="shared" si="39"/>
        <v>67.750824594157322</v>
      </c>
      <c r="M218" s="8">
        <f t="shared" si="40"/>
        <v>0.5160844822852747</v>
      </c>
      <c r="N218" s="8">
        <f t="shared" si="41"/>
        <v>0.20547702908515939</v>
      </c>
      <c r="O218" s="8">
        <f t="shared" si="42"/>
        <v>1.6973548158967102</v>
      </c>
      <c r="P218" s="10">
        <f t="shared" si="43"/>
        <v>0.30405220962160934</v>
      </c>
      <c r="Q218" s="10" t="str">
        <f t="shared" si="44"/>
        <v>2020TUN</v>
      </c>
      <c r="R218" s="14">
        <f t="shared" si="45"/>
        <v>51.441663661927933</v>
      </c>
      <c r="S218" s="45">
        <f t="shared" si="46"/>
        <v>2</v>
      </c>
      <c r="T218" s="7">
        <f t="shared" si="47"/>
        <v>3.1998661876922285</v>
      </c>
      <c r="U218" s="35">
        <f>IF(ISBLANK(VLOOKUP(B218,'WB GDP'!$A$2:$AK$267,F218-1985)),"NA",VLOOKUP(B218,'WB GDP'!$A$2:$AK$267,F218-1985))</f>
        <v>10040.135993665323</v>
      </c>
      <c r="V218" s="6"/>
    </row>
    <row r="219" spans="1:22">
      <c r="A219">
        <f t="shared" si="36"/>
        <v>60</v>
      </c>
      <c r="B219" t="s">
        <v>96</v>
      </c>
      <c r="C219" t="str">
        <f>VLOOKUP(B219,'country codes'!$A$3:$B$287,2,0)</f>
        <v>LBY</v>
      </c>
      <c r="D219">
        <v>4</v>
      </c>
      <c r="E219" s="6">
        <v>6653.942</v>
      </c>
      <c r="F219">
        <v>2020</v>
      </c>
      <c r="G219" s="6">
        <v>72.471999999999994</v>
      </c>
      <c r="H219" s="6">
        <v>5.4</v>
      </c>
      <c r="I219" s="7">
        <v>4.4704742431640598</v>
      </c>
      <c r="J219" s="8">
        <f t="shared" si="37"/>
        <v>0.54</v>
      </c>
      <c r="K219" s="8">
        <f t="shared" si="38"/>
        <v>0.966759835259832</v>
      </c>
      <c r="L219" s="9">
        <f t="shared" si="39"/>
        <v>70.063018780950543</v>
      </c>
      <c r="M219" s="8">
        <f t="shared" si="40"/>
        <v>0.53698934056935266</v>
      </c>
      <c r="N219" s="8">
        <f t="shared" si="41"/>
        <v>0.27940464019775374</v>
      </c>
      <c r="O219" s="8">
        <f t="shared" si="42"/>
        <v>1.7712824270093046</v>
      </c>
      <c r="P219" s="10">
        <f t="shared" si="43"/>
        <v>0.30316415517994172</v>
      </c>
      <c r="Q219" s="10" t="str">
        <f t="shared" si="44"/>
        <v>2020LBY</v>
      </c>
      <c r="R219" s="14">
        <f t="shared" si="45"/>
        <v>51.291416446298101</v>
      </c>
      <c r="S219" s="45">
        <f t="shared" si="46"/>
        <v>2</v>
      </c>
      <c r="T219" s="7">
        <f t="shared" si="47"/>
        <v>3.1998661876922285</v>
      </c>
      <c r="U219" s="35">
        <f>IF(ISBLANK(VLOOKUP(B219,'WB GDP'!$A$2:$AK$267,F219-1985)),"NA",VLOOKUP(B219,'WB GDP'!$A$2:$AK$267,F219-1985))</f>
        <v>15621.000033071854</v>
      </c>
      <c r="V219" s="6"/>
    </row>
    <row r="220" spans="1:22">
      <c r="A220">
        <f t="shared" si="36"/>
        <v>61</v>
      </c>
      <c r="B220" t="s">
        <v>56</v>
      </c>
      <c r="C220" t="str">
        <f>VLOOKUP(B220,'country codes'!$A$3:$B$287,2,0)</f>
        <v>DOM</v>
      </c>
      <c r="D220">
        <v>1</v>
      </c>
      <c r="E220" s="6">
        <v>10999.664000000001</v>
      </c>
      <c r="F220">
        <v>2020</v>
      </c>
      <c r="G220" s="6">
        <v>72.888999999999996</v>
      </c>
      <c r="H220" s="6">
        <v>5.1684098243713379</v>
      </c>
      <c r="I220" s="7">
        <v>3.9190230369567902</v>
      </c>
      <c r="J220" s="8">
        <f t="shared" si="37"/>
        <v>0.51684098243713383</v>
      </c>
      <c r="K220" s="8">
        <f t="shared" si="38"/>
        <v>0.9436008176969658</v>
      </c>
      <c r="L220" s="9">
        <f t="shared" si="39"/>
        <v>68.778120001114132</v>
      </c>
      <c r="M220" s="8">
        <f t="shared" si="40"/>
        <v>0.5253723980758167</v>
      </c>
      <c r="N220" s="8">
        <f t="shared" si="41"/>
        <v>0.24493893980979939</v>
      </c>
      <c r="O220" s="8">
        <f t="shared" si="42"/>
        <v>1.7368167266213503</v>
      </c>
      <c r="P220" s="10">
        <f t="shared" si="43"/>
        <v>0.30249155827617441</v>
      </c>
      <c r="Q220" s="10" t="str">
        <f t="shared" si="44"/>
        <v>2020DOM</v>
      </c>
      <c r="R220" s="14">
        <f t="shared" si="45"/>
        <v>51.177621832712781</v>
      </c>
      <c r="S220" s="45">
        <f t="shared" si="46"/>
        <v>2</v>
      </c>
      <c r="T220" s="7">
        <f t="shared" si="47"/>
        <v>3.1998661876922285</v>
      </c>
      <c r="U220" s="35">
        <f>IF(ISBLANK(VLOOKUP(B220,'WB GDP'!$A$2:$AK$267,F220-1985)),"NA",VLOOKUP(B220,'WB GDP'!$A$2:$AK$267,F220-1985))</f>
        <v>16768.426104425511</v>
      </c>
      <c r="V220" s="6"/>
    </row>
    <row r="221" spans="1:22">
      <c r="A221">
        <f t="shared" si="36"/>
        <v>62</v>
      </c>
      <c r="B221" t="s">
        <v>110</v>
      </c>
      <c r="C221" t="str">
        <f>VLOOKUP(B221,'country codes'!$A$3:$B$287,2,0)</f>
        <v>MAR</v>
      </c>
      <c r="D221">
        <v>4</v>
      </c>
      <c r="E221" s="6">
        <v>36688.771999999997</v>
      </c>
      <c r="F221">
        <v>2020</v>
      </c>
      <c r="G221" s="6">
        <v>73.92</v>
      </c>
      <c r="H221" s="6">
        <v>4.8026175498962402</v>
      </c>
      <c r="I221" s="7">
        <v>3.2212295532226598</v>
      </c>
      <c r="J221" s="8">
        <f t="shared" si="37"/>
        <v>0.48026175498962403</v>
      </c>
      <c r="K221" s="8">
        <f t="shared" si="38"/>
        <v>0.90702159024945606</v>
      </c>
      <c r="L221" s="9">
        <f t="shared" si="39"/>
        <v>67.047035951239792</v>
      </c>
      <c r="M221" s="8">
        <f t="shared" si="40"/>
        <v>0.50972143461126451</v>
      </c>
      <c r="N221" s="8">
        <f t="shared" si="41"/>
        <v>0.20132684707641624</v>
      </c>
      <c r="O221" s="8">
        <f t="shared" si="42"/>
        <v>1.6932046338879672</v>
      </c>
      <c r="P221" s="10">
        <f t="shared" si="43"/>
        <v>0.30103947532959019</v>
      </c>
      <c r="Q221" s="10" t="str">
        <f t="shared" si="44"/>
        <v>2020MAR</v>
      </c>
      <c r="R221" s="14">
        <f t="shared" si="45"/>
        <v>50.931948358935479</v>
      </c>
      <c r="S221" s="45">
        <f t="shared" si="46"/>
        <v>2</v>
      </c>
      <c r="T221" s="7">
        <f t="shared" si="47"/>
        <v>3.1998661876922285</v>
      </c>
      <c r="U221" s="35">
        <f>IF(ISBLANK(VLOOKUP(B221,'WB GDP'!$A$2:$AK$267,F221-1985)),"NA",VLOOKUP(B221,'WB GDP'!$A$2:$AK$267,F221-1985))</f>
        <v>7545.9951171875</v>
      </c>
      <c r="V221" s="6"/>
    </row>
    <row r="222" spans="1:22">
      <c r="A222">
        <f t="shared" si="36"/>
        <v>63</v>
      </c>
      <c r="B222" t="s">
        <v>92</v>
      </c>
      <c r="C222" t="str">
        <f>VLOOKUP(B222,'country codes'!$A$3:$B$287,2,0)</f>
        <v>LVA</v>
      </c>
      <c r="D222">
        <v>7</v>
      </c>
      <c r="E222" s="6">
        <v>1897.0519999999999</v>
      </c>
      <c r="F222">
        <v>2020</v>
      </c>
      <c r="G222" s="6">
        <v>75.453000000000003</v>
      </c>
      <c r="H222" s="6">
        <v>6.229008674621582</v>
      </c>
      <c r="I222" s="7">
        <v>9.1562213897705096</v>
      </c>
      <c r="J222" s="8">
        <f t="shared" si="37"/>
        <v>0.62290086746215823</v>
      </c>
      <c r="K222" s="8">
        <f t="shared" si="38"/>
        <v>1.0496607027219902</v>
      </c>
      <c r="L222" s="9">
        <f t="shared" si="39"/>
        <v>79.200049002482331</v>
      </c>
      <c r="M222" s="8">
        <f t="shared" si="40"/>
        <v>0.61959845835429472</v>
      </c>
      <c r="N222" s="8">
        <f t="shared" si="41"/>
        <v>0.57226383686065685</v>
      </c>
      <c r="O222" s="8">
        <f t="shared" si="42"/>
        <v>2.0641416236722079</v>
      </c>
      <c r="P222" s="10">
        <f t="shared" si="43"/>
        <v>0.30017245485898347</v>
      </c>
      <c r="Q222" s="10" t="str">
        <f t="shared" si="44"/>
        <v>2020LVA</v>
      </c>
      <c r="R222" s="14">
        <f t="shared" si="45"/>
        <v>50.785259816554998</v>
      </c>
      <c r="S222" s="45">
        <f t="shared" si="46"/>
        <v>3</v>
      </c>
      <c r="T222" s="7">
        <f t="shared" si="47"/>
        <v>3.1998661876922285</v>
      </c>
      <c r="U222" s="35">
        <f>IF(ISBLANK(VLOOKUP(B222,'WB GDP'!$A$2:$AK$267,F222-1985)),"NA",VLOOKUP(B222,'WB GDP'!$A$2:$AK$267,F222-1985))</f>
        <v>30568.501815632218</v>
      </c>
      <c r="V222" s="6"/>
    </row>
    <row r="223" spans="1:22">
      <c r="A223">
        <f t="shared" si="36"/>
        <v>64</v>
      </c>
      <c r="B223" t="s">
        <v>36</v>
      </c>
      <c r="C223" t="str">
        <f>VLOOKUP(B223,'country codes'!$A$3:$B$287,2,0)</f>
        <v>BGR</v>
      </c>
      <c r="D223">
        <v>7</v>
      </c>
      <c r="E223" s="6">
        <v>6979.1750000000002</v>
      </c>
      <c r="F223">
        <v>2020</v>
      </c>
      <c r="G223" s="6">
        <v>73.644999999999996</v>
      </c>
      <c r="H223" s="6">
        <v>5.5977230072021484</v>
      </c>
      <c r="I223" s="7">
        <v>6.0016007423400897</v>
      </c>
      <c r="J223" s="8">
        <f t="shared" si="37"/>
        <v>0.55977230072021489</v>
      </c>
      <c r="K223" s="8">
        <f t="shared" si="38"/>
        <v>0.98653213598004685</v>
      </c>
      <c r="L223" s="9">
        <f t="shared" si="39"/>
        <v>72.653159154250545</v>
      </c>
      <c r="M223" s="8">
        <f t="shared" si="40"/>
        <v>0.56040714766746713</v>
      </c>
      <c r="N223" s="8">
        <f t="shared" si="41"/>
        <v>0.3751000463962556</v>
      </c>
      <c r="O223" s="8">
        <f t="shared" si="42"/>
        <v>1.8669778332078066</v>
      </c>
      <c r="P223" s="10">
        <f t="shared" si="43"/>
        <v>0.30016807789548627</v>
      </c>
      <c r="Q223" s="10" t="str">
        <f t="shared" si="44"/>
        <v>2020BGR</v>
      </c>
      <c r="R223" s="14">
        <f t="shared" si="45"/>
        <v>50.784519291484116</v>
      </c>
      <c r="S223" s="45">
        <f t="shared" si="46"/>
        <v>2</v>
      </c>
      <c r="T223" s="7">
        <f t="shared" si="47"/>
        <v>3.1998661876922285</v>
      </c>
      <c r="U223" s="35">
        <f>IF(ISBLANK(VLOOKUP(B223,'WB GDP'!$A$2:$AK$267,F223-1985)),"NA",VLOOKUP(B223,'WB GDP'!$A$2:$AK$267,F223-1985))</f>
        <v>22479.582939657375</v>
      </c>
      <c r="V223" s="6"/>
    </row>
    <row r="224" spans="1:22">
      <c r="A224">
        <f t="shared" si="36"/>
        <v>65</v>
      </c>
      <c r="B224" t="s">
        <v>23</v>
      </c>
      <c r="C224" t="str">
        <f>VLOOKUP(B224,'country codes'!$A$3:$B$287,2,0)</f>
        <v>AUS</v>
      </c>
      <c r="D224">
        <v>2</v>
      </c>
      <c r="E224" s="6">
        <v>25670.050999999999</v>
      </c>
      <c r="F224">
        <v>2020</v>
      </c>
      <c r="G224" s="6">
        <v>84.323999999999998</v>
      </c>
      <c r="H224" s="6">
        <v>7.1373677253723145</v>
      </c>
      <c r="I224" s="7">
        <v>17.409099578857401</v>
      </c>
      <c r="J224" s="8">
        <f t="shared" si="37"/>
        <v>0.71373677253723145</v>
      </c>
      <c r="K224" s="8">
        <f t="shared" si="38"/>
        <v>1.1404966077970635</v>
      </c>
      <c r="L224" s="9">
        <f t="shared" si="39"/>
        <v>96.171235955879581</v>
      </c>
      <c r="M224" s="8">
        <f t="shared" si="40"/>
        <v>0.77303723966418392</v>
      </c>
      <c r="N224" s="8">
        <f t="shared" si="41"/>
        <v>1.0880687236785875</v>
      </c>
      <c r="O224" s="8">
        <f t="shared" si="42"/>
        <v>2.5799465104901387</v>
      </c>
      <c r="P224" s="10">
        <f t="shared" si="43"/>
        <v>0.29963304918183059</v>
      </c>
      <c r="Q224" s="10" t="str">
        <f t="shared" si="44"/>
        <v>2020AUS</v>
      </c>
      <c r="R224" s="14">
        <f t="shared" si="45"/>
        <v>50.693999419348991</v>
      </c>
      <c r="S224" s="45">
        <f t="shared" si="46"/>
        <v>3</v>
      </c>
      <c r="T224" s="7">
        <f t="shared" si="47"/>
        <v>3.1998661876922285</v>
      </c>
      <c r="U224" s="35">
        <f>IF(ISBLANK(VLOOKUP(B224,'WB GDP'!$A$2:$AK$267,F224-1985)),"NA",VLOOKUP(B224,'WB GDP'!$A$2:$AK$267,F224-1985))</f>
        <v>48747.851714513286</v>
      </c>
      <c r="V224" s="6"/>
    </row>
    <row r="225" spans="1:22">
      <c r="A225">
        <f t="shared" si="36"/>
        <v>66</v>
      </c>
      <c r="B225" t="s">
        <v>163</v>
      </c>
      <c r="C225" t="str">
        <f>VLOOKUP(B225,'country codes'!$A$3:$B$287,2,0)</f>
        <v>UZB</v>
      </c>
      <c r="D225">
        <v>7</v>
      </c>
      <c r="E225" s="6">
        <v>33526.656000000003</v>
      </c>
      <c r="F225">
        <v>2020</v>
      </c>
      <c r="G225" s="6">
        <v>70.331000000000003</v>
      </c>
      <c r="H225" s="6">
        <v>5.8419299125671387</v>
      </c>
      <c r="I225" s="7">
        <v>5.51326608657837</v>
      </c>
      <c r="J225" s="8">
        <f t="shared" si="37"/>
        <v>0.58419299125671387</v>
      </c>
      <c r="K225" s="8">
        <f t="shared" si="38"/>
        <v>1.0109528265165459</v>
      </c>
      <c r="L225" s="9">
        <f t="shared" si="39"/>
        <v>71.101323241735201</v>
      </c>
      <c r="M225" s="8">
        <f t="shared" si="40"/>
        <v>0.54637679069460909</v>
      </c>
      <c r="N225" s="8">
        <f t="shared" si="41"/>
        <v>0.34457913041114813</v>
      </c>
      <c r="O225" s="8">
        <f t="shared" si="42"/>
        <v>1.836456917222699</v>
      </c>
      <c r="P225" s="10">
        <f t="shared" si="43"/>
        <v>0.29751680291030341</v>
      </c>
      <c r="Q225" s="10" t="str">
        <f t="shared" si="44"/>
        <v>2020UZB</v>
      </c>
      <c r="R225" s="14">
        <f t="shared" si="45"/>
        <v>50.335958183400763</v>
      </c>
      <c r="S225" s="45">
        <f t="shared" si="46"/>
        <v>2</v>
      </c>
      <c r="T225" s="7">
        <f t="shared" si="47"/>
        <v>3.1998661876922285</v>
      </c>
      <c r="U225" s="35">
        <f>IF(ISBLANK(VLOOKUP(B225,'WB GDP'!$A$2:$AK$267,F225-1985)),"NA",VLOOKUP(B225,'WB GDP'!$A$2:$AK$267,F225-1985))</f>
        <v>7407.7276400851442</v>
      </c>
      <c r="V225" s="6"/>
    </row>
    <row r="226" spans="1:22">
      <c r="A226">
        <f t="shared" si="36"/>
        <v>67</v>
      </c>
      <c r="B226" t="s">
        <v>101</v>
      </c>
      <c r="C226" t="str">
        <f>VLOOKUP(B226,'country codes'!$A$3:$B$287,2,0)</f>
        <v>MYS</v>
      </c>
      <c r="D226">
        <v>8</v>
      </c>
      <c r="E226" s="6">
        <v>33199.993000000002</v>
      </c>
      <c r="F226">
        <v>2020</v>
      </c>
      <c r="G226" s="6">
        <v>75.938000000000002</v>
      </c>
      <c r="H226" s="6">
        <v>6.0141987800598145</v>
      </c>
      <c r="I226" s="7">
        <v>8.93597316741943</v>
      </c>
      <c r="J226" s="8">
        <f t="shared" si="37"/>
        <v>0.6014198780059814</v>
      </c>
      <c r="K226" s="8">
        <f t="shared" si="38"/>
        <v>1.0281797132658133</v>
      </c>
      <c r="L226" s="9">
        <f t="shared" si="39"/>
        <v>78.077911065979336</v>
      </c>
      <c r="M226" s="8">
        <f t="shared" si="40"/>
        <v>0.60945305851211407</v>
      </c>
      <c r="N226" s="8">
        <f t="shared" si="41"/>
        <v>0.55849832296371438</v>
      </c>
      <c r="O226" s="8">
        <f t="shared" si="42"/>
        <v>2.0503761097752653</v>
      </c>
      <c r="P226" s="10">
        <f t="shared" si="43"/>
        <v>0.29723964086711591</v>
      </c>
      <c r="Q226" s="10" t="str">
        <f t="shared" si="44"/>
        <v>2020MYS</v>
      </c>
      <c r="R226" s="14">
        <f t="shared" si="45"/>
        <v>50.289065984777217</v>
      </c>
      <c r="S226" s="45">
        <f t="shared" si="46"/>
        <v>3</v>
      </c>
      <c r="T226" s="7">
        <f t="shared" si="47"/>
        <v>3.1998661876922285</v>
      </c>
      <c r="U226" s="35">
        <f>IF(ISBLANK(VLOOKUP(B226,'WB GDP'!$A$2:$AK$267,F226-1985)),"NA",VLOOKUP(B226,'WB GDP'!$A$2:$AK$267,F226-1985))</f>
        <v>25830.973590392216</v>
      </c>
      <c r="V226" s="6"/>
    </row>
    <row r="227" spans="1:22">
      <c r="A227">
        <f t="shared" si="36"/>
        <v>68</v>
      </c>
      <c r="B227" t="s">
        <v>97</v>
      </c>
      <c r="C227" t="str">
        <f>VLOOKUP(B227,'country codes'!$A$3:$B$287,2,0)</f>
        <v>LTU</v>
      </c>
      <c r="D227">
        <v>7</v>
      </c>
      <c r="E227" s="6">
        <v>2820.2669999999998</v>
      </c>
      <c r="F227">
        <v>2020</v>
      </c>
      <c r="G227" s="6">
        <v>75.067999999999998</v>
      </c>
      <c r="H227" s="6">
        <v>6.3913788795471191</v>
      </c>
      <c r="I227" s="7">
        <v>10.0030660629272</v>
      </c>
      <c r="J227" s="8">
        <f t="shared" si="37"/>
        <v>0.63913788795471194</v>
      </c>
      <c r="K227" s="8">
        <f t="shared" si="38"/>
        <v>1.0658977232145439</v>
      </c>
      <c r="L227" s="9">
        <f t="shared" si="39"/>
        <v>80.01481028626938</v>
      </c>
      <c r="M227" s="8">
        <f t="shared" si="40"/>
        <v>0.62696482458348413</v>
      </c>
      <c r="N227" s="8">
        <f t="shared" si="41"/>
        <v>0.62519162893294999</v>
      </c>
      <c r="O227" s="8">
        <f t="shared" si="42"/>
        <v>2.1170694157445009</v>
      </c>
      <c r="P227" s="10">
        <f t="shared" si="43"/>
        <v>0.29614750462161959</v>
      </c>
      <c r="Q227" s="10" t="str">
        <f t="shared" si="44"/>
        <v>2020LTU</v>
      </c>
      <c r="R227" s="14">
        <f t="shared" si="45"/>
        <v>50.104290792767472</v>
      </c>
      <c r="S227" s="45">
        <f t="shared" si="46"/>
        <v>3</v>
      </c>
      <c r="T227" s="7">
        <f t="shared" si="47"/>
        <v>3.1998661876922285</v>
      </c>
      <c r="U227" s="35">
        <f>IF(ISBLANK(VLOOKUP(B227,'WB GDP'!$A$2:$AK$267,F227-1985)),"NA",VLOOKUP(B227,'WB GDP'!$A$2:$AK$267,F227-1985))</f>
        <v>37166.296056782652</v>
      </c>
      <c r="V227" s="6"/>
    </row>
    <row r="228" spans="1:22">
      <c r="A228">
        <f t="shared" si="36"/>
        <v>69</v>
      </c>
      <c r="B228" t="s">
        <v>60</v>
      </c>
      <c r="C228" t="str">
        <f>VLOOKUP(B228,'country codes'!$A$3:$B$287,2,0)</f>
        <v>EST</v>
      </c>
      <c r="D228">
        <v>7</v>
      </c>
      <c r="E228" s="6">
        <v>1329.444</v>
      </c>
      <c r="F228">
        <v>2020</v>
      </c>
      <c r="G228" s="6">
        <v>78.343000000000004</v>
      </c>
      <c r="H228" s="6">
        <v>6.4525637626647949</v>
      </c>
      <c r="I228" s="7">
        <v>11.9825172424316</v>
      </c>
      <c r="J228" s="8">
        <f t="shared" si="37"/>
        <v>0.64525637626647947</v>
      </c>
      <c r="K228" s="8">
        <f t="shared" si="38"/>
        <v>1.0720162115263114</v>
      </c>
      <c r="L228" s="9">
        <f t="shared" si="39"/>
        <v>83.984966059605824</v>
      </c>
      <c r="M228" s="8">
        <f t="shared" si="40"/>
        <v>0.66285953631719829</v>
      </c>
      <c r="N228" s="8">
        <f t="shared" si="41"/>
        <v>0.74890732765197499</v>
      </c>
      <c r="O228" s="8">
        <f t="shared" si="42"/>
        <v>2.240785114463526</v>
      </c>
      <c r="P228" s="10">
        <f t="shared" si="43"/>
        <v>0.29581575316555769</v>
      </c>
      <c r="Q228" s="10" t="str">
        <f t="shared" si="44"/>
        <v>2020EST</v>
      </c>
      <c r="R228" s="14">
        <f t="shared" si="45"/>
        <v>50.048162778294795</v>
      </c>
      <c r="S228" s="45">
        <f t="shared" si="46"/>
        <v>3</v>
      </c>
      <c r="T228" s="7">
        <f t="shared" si="47"/>
        <v>3.1998661876922285</v>
      </c>
      <c r="U228" s="35">
        <f>IF(ISBLANK(VLOOKUP(B228,'WB GDP'!$A$2:$AK$267,F228-1985)),"NA",VLOOKUP(B228,'WB GDP'!$A$2:$AK$267,F228-1985))</f>
        <v>35883.265325260989</v>
      </c>
      <c r="V228" s="6"/>
    </row>
    <row r="229" spans="1:22">
      <c r="A229">
        <f t="shared" si="36"/>
        <v>70</v>
      </c>
      <c r="B229" t="s">
        <v>33</v>
      </c>
      <c r="C229" t="str">
        <f>VLOOKUP(B229,'country codes'!$A$3:$B$287,2,0)</f>
        <v>BIH</v>
      </c>
      <c r="D229">
        <v>7</v>
      </c>
      <c r="E229" s="6">
        <v>3318.4070000000002</v>
      </c>
      <c r="F229">
        <v>2020</v>
      </c>
      <c r="G229" s="6">
        <v>76.224999999999994</v>
      </c>
      <c r="H229" s="6">
        <v>5.5158162117004395</v>
      </c>
      <c r="I229" s="7">
        <v>7.4677534103393501</v>
      </c>
      <c r="J229" s="8">
        <f t="shared" si="37"/>
        <v>0.55158162117004395</v>
      </c>
      <c r="K229" s="8">
        <f t="shared" si="38"/>
        <v>0.97834145642987591</v>
      </c>
      <c r="L229" s="9">
        <f t="shared" si="39"/>
        <v>74.574077516367282</v>
      </c>
      <c r="M229" s="8">
        <f t="shared" si="40"/>
        <v>0.57777442865307782</v>
      </c>
      <c r="N229" s="8">
        <f t="shared" si="41"/>
        <v>0.46673458814620938</v>
      </c>
      <c r="O229" s="8">
        <f t="shared" si="42"/>
        <v>1.9586123749577604</v>
      </c>
      <c r="P229" s="10">
        <f t="shared" si="43"/>
        <v>0.29499171762638238</v>
      </c>
      <c r="Q229" s="10" t="str">
        <f t="shared" si="44"/>
        <v>2020BIH</v>
      </c>
      <c r="R229" s="14">
        <f t="shared" si="45"/>
        <v>49.908746725030497</v>
      </c>
      <c r="S229" s="45">
        <f t="shared" si="46"/>
        <v>3</v>
      </c>
      <c r="T229" s="7">
        <f t="shared" si="47"/>
        <v>3.1998661876922285</v>
      </c>
      <c r="U229" s="35">
        <f>IF(ISBLANK(VLOOKUP(B229,'WB GDP'!$A$2:$AK$267,F229-1985)),"NA",VLOOKUP(B229,'WB GDP'!$A$2:$AK$267,F229-1985))</f>
        <v>14587.481736905855</v>
      </c>
      <c r="V229" s="6"/>
    </row>
    <row r="230" spans="1:22">
      <c r="A230">
        <f t="shared" si="36"/>
        <v>71</v>
      </c>
      <c r="B230" t="s">
        <v>68</v>
      </c>
      <c r="C230" t="str">
        <f>VLOOKUP(B230,'country codes'!$A$3:$B$287,2,0)</f>
        <v>GHA</v>
      </c>
      <c r="D230">
        <v>5</v>
      </c>
      <c r="E230" s="6">
        <v>32180.401000000002</v>
      </c>
      <c r="F230">
        <v>2020</v>
      </c>
      <c r="G230" s="6">
        <v>64.114000000000004</v>
      </c>
      <c r="H230" s="6">
        <v>5.3194832801818848</v>
      </c>
      <c r="I230" s="7">
        <v>1.0975964069366499</v>
      </c>
      <c r="J230" s="8">
        <f t="shared" si="37"/>
        <v>0.53194832801818848</v>
      </c>
      <c r="K230" s="8">
        <f t="shared" si="38"/>
        <v>0.95870816327802044</v>
      </c>
      <c r="L230" s="9">
        <f t="shared" si="39"/>
        <v>61.466615180407004</v>
      </c>
      <c r="M230" s="8">
        <f t="shared" si="40"/>
        <v>0.45926810069748225</v>
      </c>
      <c r="N230" s="8">
        <f t="shared" si="41"/>
        <v>6.8599775433540622E-2</v>
      </c>
      <c r="O230" s="8">
        <f t="shared" si="42"/>
        <v>1.5604775622450915</v>
      </c>
      <c r="P230" s="10">
        <f t="shared" si="43"/>
        <v>0.29431253086184955</v>
      </c>
      <c r="Q230" s="10" t="str">
        <f t="shared" si="44"/>
        <v>2020GHA</v>
      </c>
      <c r="R230" s="14">
        <f t="shared" si="45"/>
        <v>49.793837193051729</v>
      </c>
      <c r="S230" s="45">
        <f t="shared" si="46"/>
        <v>1</v>
      </c>
      <c r="T230" s="7">
        <f t="shared" si="47"/>
        <v>3.1998661876922285</v>
      </c>
      <c r="U230" s="35">
        <f>IF(ISBLANK(VLOOKUP(B230,'WB GDP'!$A$2:$AK$267,F230-1985)),"NA",VLOOKUP(B230,'WB GDP'!$A$2:$AK$267,F230-1985))</f>
        <v>5263.5266040155329</v>
      </c>
      <c r="V230" s="6"/>
    </row>
    <row r="231" spans="1:22">
      <c r="A231">
        <f t="shared" si="36"/>
        <v>72</v>
      </c>
      <c r="B231" t="s">
        <v>66</v>
      </c>
      <c r="C231" t="str">
        <f>VLOOKUP(B231,'country codes'!$A$3:$B$287,2,0)</f>
        <v>GEO</v>
      </c>
      <c r="D231">
        <v>7</v>
      </c>
      <c r="E231" s="6">
        <v>3765.9119999999998</v>
      </c>
      <c r="F231">
        <v>2020</v>
      </c>
      <c r="G231" s="6">
        <v>72.765000000000001</v>
      </c>
      <c r="H231" s="6">
        <v>5.123143196105957</v>
      </c>
      <c r="I231" s="7">
        <v>4.5003924369812003</v>
      </c>
      <c r="J231" s="8">
        <f t="shared" si="37"/>
        <v>0.5123143196105957</v>
      </c>
      <c r="K231" s="8">
        <f t="shared" si="38"/>
        <v>0.93907415487042767</v>
      </c>
      <c r="L231" s="9">
        <f t="shared" si="39"/>
        <v>68.331730879146676</v>
      </c>
      <c r="M231" s="8">
        <f t="shared" si="40"/>
        <v>0.52133653405211822</v>
      </c>
      <c r="N231" s="8">
        <f t="shared" si="41"/>
        <v>0.28127452731132502</v>
      </c>
      <c r="O231" s="8">
        <f t="shared" si="42"/>
        <v>1.773152314122876</v>
      </c>
      <c r="P231" s="10">
        <f t="shared" si="43"/>
        <v>0.29401678011514054</v>
      </c>
      <c r="Q231" s="10" t="str">
        <f t="shared" si="44"/>
        <v>2020GEO</v>
      </c>
      <c r="R231" s="14">
        <f t="shared" si="45"/>
        <v>49.74380002851705</v>
      </c>
      <c r="S231" s="45">
        <f t="shared" si="46"/>
        <v>2</v>
      </c>
      <c r="T231" s="7">
        <f t="shared" si="47"/>
        <v>3.1998661876922285</v>
      </c>
      <c r="U231" s="35">
        <f>IF(ISBLANK(VLOOKUP(B231,'WB GDP'!$A$2:$AK$267,F231-1985)),"NA",VLOOKUP(B231,'WB GDP'!$A$2:$AK$267,F231-1985))</f>
        <v>13966.326335016558</v>
      </c>
      <c r="V231" s="6"/>
    </row>
    <row r="232" spans="1:22">
      <c r="A232">
        <f t="shared" si="36"/>
        <v>73</v>
      </c>
      <c r="B232" t="s">
        <v>120</v>
      </c>
      <c r="C232" t="str">
        <f>VLOOKUP(B232,'country codes'!$A$3:$B$287,2,0)</f>
        <v>MKD</v>
      </c>
      <c r="D232">
        <v>7</v>
      </c>
      <c r="E232" s="6">
        <v>2111.0720000000001</v>
      </c>
      <c r="F232">
        <v>2020</v>
      </c>
      <c r="G232" s="6">
        <v>75.168000000000006</v>
      </c>
      <c r="H232" s="6">
        <v>5.0536642074584961</v>
      </c>
      <c r="I232" s="7">
        <v>5.3560285568237296</v>
      </c>
      <c r="J232" s="8">
        <f t="shared" si="37"/>
        <v>0.50536642074584959</v>
      </c>
      <c r="K232" s="8">
        <f t="shared" si="38"/>
        <v>0.93212625600568155</v>
      </c>
      <c r="L232" s="9">
        <f t="shared" si="39"/>
        <v>70.066066411435074</v>
      </c>
      <c r="M232" s="8">
        <f t="shared" si="40"/>
        <v>0.53701689460600976</v>
      </c>
      <c r="N232" s="8">
        <f t="shared" si="41"/>
        <v>0.3347517848014831</v>
      </c>
      <c r="O232" s="8">
        <f t="shared" si="42"/>
        <v>1.8266295716130341</v>
      </c>
      <c r="P232" s="10">
        <f t="shared" si="43"/>
        <v>0.29399332133432426</v>
      </c>
      <c r="Q232" s="10" t="str">
        <f t="shared" si="44"/>
        <v>2020MKD</v>
      </c>
      <c r="R232" s="14">
        <f t="shared" si="45"/>
        <v>49.739831109119386</v>
      </c>
      <c r="S232" s="45">
        <f t="shared" si="46"/>
        <v>2</v>
      </c>
      <c r="T232" s="7">
        <f t="shared" si="47"/>
        <v>3.1998661876922285</v>
      </c>
      <c r="U232" s="35">
        <f>IF(ISBLANK(VLOOKUP(B232,'WB GDP'!$A$2:$AK$267,F232-1985)),"NA",VLOOKUP(B232,'WB GDP'!$A$2:$AK$267,F232-1985))</f>
        <v>15779.730193018311</v>
      </c>
      <c r="V232" s="6"/>
    </row>
    <row r="233" spans="1:22">
      <c r="A233">
        <f t="shared" si="36"/>
        <v>74</v>
      </c>
      <c r="B233" t="s">
        <v>28</v>
      </c>
      <c r="C233" t="str">
        <f>VLOOKUP(B233,'country codes'!$A$3:$B$287,2,0)</f>
        <v>BLR</v>
      </c>
      <c r="D233">
        <v>7</v>
      </c>
      <c r="E233" s="6">
        <v>9633.74</v>
      </c>
      <c r="F233">
        <v>2020</v>
      </c>
      <c r="G233" s="6">
        <v>72.513000000000005</v>
      </c>
      <c r="H233" s="6">
        <v>5.7</v>
      </c>
      <c r="I233" s="7">
        <v>6.4512248039245597</v>
      </c>
      <c r="J233" s="8">
        <f t="shared" si="37"/>
        <v>0.57000000000000006</v>
      </c>
      <c r="K233" s="8">
        <f t="shared" si="38"/>
        <v>0.99675983525983203</v>
      </c>
      <c r="L233" s="9">
        <f t="shared" si="39"/>
        <v>72.2780459341962</v>
      </c>
      <c r="M233" s="8">
        <f t="shared" si="40"/>
        <v>0.5570156986488205</v>
      </c>
      <c r="N233" s="8">
        <f t="shared" si="41"/>
        <v>0.40320155024528498</v>
      </c>
      <c r="O233" s="8">
        <f t="shared" si="42"/>
        <v>1.895079337056836</v>
      </c>
      <c r="P233" s="10">
        <f t="shared" si="43"/>
        <v>0.29392737694765697</v>
      </c>
      <c r="Q233" s="10" t="str">
        <f t="shared" si="44"/>
        <v>2020BLR</v>
      </c>
      <c r="R233" s="14">
        <f t="shared" si="45"/>
        <v>49.728674179973716</v>
      </c>
      <c r="S233" s="45">
        <f t="shared" si="46"/>
        <v>3</v>
      </c>
      <c r="T233" s="7">
        <f t="shared" si="47"/>
        <v>3.1998661876922285</v>
      </c>
      <c r="U233" s="35">
        <f>IF(ISBLANK(VLOOKUP(B233,'WB GDP'!$A$2:$AK$267,F233-1985)),"NA",VLOOKUP(B233,'WB GDP'!$A$2:$AK$267,F233-1985))</f>
        <v>19239.553142745815</v>
      </c>
      <c r="V233" s="6"/>
    </row>
    <row r="234" spans="1:22">
      <c r="A234">
        <f t="shared" si="36"/>
        <v>75</v>
      </c>
      <c r="B234" t="s">
        <v>29</v>
      </c>
      <c r="C234" t="str">
        <f>VLOOKUP(B234,'country codes'!$A$3:$B$287,2,0)</f>
        <v>BEL</v>
      </c>
      <c r="D234">
        <v>3</v>
      </c>
      <c r="E234" s="6">
        <v>11561.717000000001</v>
      </c>
      <c r="F234">
        <v>2020</v>
      </c>
      <c r="G234" s="6">
        <v>80.787999999999997</v>
      </c>
      <c r="H234" s="6">
        <v>6.8387608528137207</v>
      </c>
      <c r="I234" s="7">
        <v>15.403511047363301</v>
      </c>
      <c r="J234" s="8">
        <f t="shared" si="37"/>
        <v>0.68387608528137211</v>
      </c>
      <c r="K234" s="8">
        <f t="shared" si="38"/>
        <v>1.110635920541204</v>
      </c>
      <c r="L234" s="9">
        <f t="shared" si="39"/>
        <v>89.726054748682785</v>
      </c>
      <c r="M234" s="8">
        <f t="shared" si="40"/>
        <v>0.71476549046542126</v>
      </c>
      <c r="N234" s="8">
        <f t="shared" si="41"/>
        <v>0.9627194404602063</v>
      </c>
      <c r="O234" s="8">
        <f t="shared" si="42"/>
        <v>2.4545972272717571</v>
      </c>
      <c r="P234" s="10">
        <f t="shared" si="43"/>
        <v>0.29119461332557234</v>
      </c>
      <c r="Q234" s="10" t="str">
        <f t="shared" si="44"/>
        <v>2020BEL</v>
      </c>
      <c r="R234" s="14">
        <f t="shared" si="45"/>
        <v>49.266326258576342</v>
      </c>
      <c r="S234" s="45">
        <f t="shared" si="46"/>
        <v>3</v>
      </c>
      <c r="T234" s="7">
        <f t="shared" si="47"/>
        <v>3.1998661876922285</v>
      </c>
      <c r="U234" s="35">
        <f>IF(ISBLANK(VLOOKUP(B234,'WB GDP'!$A$2:$AK$267,F234-1985)),"NA",VLOOKUP(B234,'WB GDP'!$A$2:$AK$267,F234-1985))</f>
        <v>48988.234703789742</v>
      </c>
      <c r="V234" s="6"/>
    </row>
    <row r="235" spans="1:22">
      <c r="A235">
        <f t="shared" si="36"/>
        <v>76</v>
      </c>
      <c r="B235" t="s">
        <v>135</v>
      </c>
      <c r="C235" t="str">
        <f>VLOOKUP(B235,'country codes'!$A$3:$B$287,2,0)</f>
        <v>SEN</v>
      </c>
      <c r="D235">
        <v>5</v>
      </c>
      <c r="E235" s="6">
        <v>16436.12</v>
      </c>
      <c r="F235">
        <v>2020</v>
      </c>
      <c r="G235" s="6">
        <v>68.006</v>
      </c>
      <c r="H235" s="6">
        <v>4.7567734718322754</v>
      </c>
      <c r="I235" s="7">
        <v>1.45150506496429</v>
      </c>
      <c r="J235" s="8">
        <f t="shared" si="37"/>
        <v>0.47567734718322752</v>
      </c>
      <c r="K235" s="8">
        <f t="shared" si="38"/>
        <v>0.90243718244305948</v>
      </c>
      <c r="L235" s="9">
        <f t="shared" si="39"/>
        <v>61.371143029222701</v>
      </c>
      <c r="M235" s="8">
        <f t="shared" si="40"/>
        <v>0.4584049241520245</v>
      </c>
      <c r="N235" s="8">
        <f t="shared" si="41"/>
        <v>9.0719066560268125E-2</v>
      </c>
      <c r="O235" s="8">
        <f t="shared" si="42"/>
        <v>1.5825968533718191</v>
      </c>
      <c r="P235" s="10">
        <f t="shared" si="43"/>
        <v>0.28965363047156628</v>
      </c>
      <c r="Q235" s="10" t="str">
        <f t="shared" si="44"/>
        <v>2020SEN</v>
      </c>
      <c r="R235" s="14">
        <f t="shared" si="45"/>
        <v>49.005612081286763</v>
      </c>
      <c r="S235" s="45">
        <f t="shared" si="46"/>
        <v>1</v>
      </c>
      <c r="T235" s="7">
        <f t="shared" si="47"/>
        <v>3.1998661876922285</v>
      </c>
      <c r="U235" s="35">
        <f>IF(ISBLANK(VLOOKUP(B235,'WB GDP'!$A$2:$AK$267,F235-1985)),"NA",VLOOKUP(B235,'WB GDP'!$A$2:$AK$267,F235-1985))</f>
        <v>3384.4417824662637</v>
      </c>
      <c r="V235" s="6"/>
    </row>
    <row r="236" spans="1:22">
      <c r="A236">
        <f t="shared" si="36"/>
        <v>77</v>
      </c>
      <c r="B236" t="s">
        <v>41</v>
      </c>
      <c r="C236" t="str">
        <f>VLOOKUP(B236,'country codes'!$A$3:$B$287,2,0)</f>
        <v>CAN</v>
      </c>
      <c r="D236">
        <v>2</v>
      </c>
      <c r="E236" s="6">
        <v>37888.705000000002</v>
      </c>
      <c r="F236">
        <v>2020</v>
      </c>
      <c r="G236" s="6">
        <v>82.046999999999997</v>
      </c>
      <c r="H236" s="6">
        <v>7.024904727935791</v>
      </c>
      <c r="I236" s="7">
        <v>17.320875167846701</v>
      </c>
      <c r="J236" s="8">
        <f t="shared" si="37"/>
        <v>0.70249047279357912</v>
      </c>
      <c r="K236" s="8">
        <f t="shared" si="38"/>
        <v>1.1292503080534111</v>
      </c>
      <c r="L236" s="9">
        <f t="shared" si="39"/>
        <v>92.651600024858212</v>
      </c>
      <c r="M236" s="8">
        <f t="shared" si="40"/>
        <v>0.74121573835178978</v>
      </c>
      <c r="N236" s="8">
        <f t="shared" si="41"/>
        <v>1.0825546979904188</v>
      </c>
      <c r="O236" s="8">
        <f t="shared" si="42"/>
        <v>2.57443248480197</v>
      </c>
      <c r="P236" s="10">
        <f t="shared" si="43"/>
        <v>0.28791422681601436</v>
      </c>
      <c r="Q236" s="10" t="str">
        <f t="shared" si="44"/>
        <v>2020CAN</v>
      </c>
      <c r="R236" s="14">
        <f t="shared" si="45"/>
        <v>48.711327695284162</v>
      </c>
      <c r="S236" s="45">
        <f t="shared" si="46"/>
        <v>3</v>
      </c>
      <c r="T236" s="7">
        <f t="shared" si="47"/>
        <v>3.1998661876922285</v>
      </c>
      <c r="U236" s="35">
        <f>IF(ISBLANK(VLOOKUP(B236,'WB GDP'!$A$2:$AK$267,F236-1985)),"NA",VLOOKUP(B236,'WB GDP'!$A$2:$AK$267,F236-1985))</f>
        <v>46181.757554575641</v>
      </c>
      <c r="V236" s="6"/>
    </row>
    <row r="237" spans="1:22">
      <c r="A237">
        <f t="shared" si="36"/>
        <v>78</v>
      </c>
      <c r="B237" t="s">
        <v>103</v>
      </c>
      <c r="C237" t="str">
        <f>VLOOKUP(B237,'country codes'!$A$3:$B$287,2,0)</f>
        <v>MLT</v>
      </c>
      <c r="D237">
        <v>3</v>
      </c>
      <c r="E237" s="6">
        <v>515.35799999999995</v>
      </c>
      <c r="F237">
        <v>2020</v>
      </c>
      <c r="G237" s="6">
        <v>83.355000000000004</v>
      </c>
      <c r="H237" s="6">
        <v>6.156822681427002</v>
      </c>
      <c r="I237" s="7">
        <v>14.438302040100099</v>
      </c>
      <c r="J237" s="8">
        <f t="shared" si="37"/>
        <v>0.61568226814270022</v>
      </c>
      <c r="K237" s="8">
        <f t="shared" si="38"/>
        <v>1.0424421034025322</v>
      </c>
      <c r="L237" s="9">
        <f t="shared" si="39"/>
        <v>86.892761529118076</v>
      </c>
      <c r="M237" s="8">
        <f t="shared" si="40"/>
        <v>0.68914930581685396</v>
      </c>
      <c r="N237" s="8">
        <f t="shared" si="41"/>
        <v>0.90239387750625621</v>
      </c>
      <c r="O237" s="8">
        <f t="shared" si="42"/>
        <v>2.3942716643178072</v>
      </c>
      <c r="P237" s="10">
        <f t="shared" si="43"/>
        <v>0.28783254468878794</v>
      </c>
      <c r="Q237" s="10" t="str">
        <f t="shared" si="44"/>
        <v>2020MLT</v>
      </c>
      <c r="R237" s="14">
        <f t="shared" si="45"/>
        <v>48.697508145933739</v>
      </c>
      <c r="S237" s="45">
        <f t="shared" si="46"/>
        <v>3</v>
      </c>
      <c r="T237" s="7">
        <f t="shared" si="47"/>
        <v>3.1998661876922285</v>
      </c>
      <c r="U237" s="35">
        <f>IF(ISBLANK(VLOOKUP(B237,'WB GDP'!$A$2:$AK$267,F237-1985)),"NA",VLOOKUP(B237,'WB GDP'!$A$2:$AK$267,F237-1985))</f>
        <v>41012.968499547322</v>
      </c>
      <c r="V237" s="6"/>
    </row>
    <row r="238" spans="1:22">
      <c r="A238">
        <f t="shared" si="36"/>
        <v>79</v>
      </c>
      <c r="B238" t="s">
        <v>26</v>
      </c>
      <c r="C238" t="str">
        <f>VLOOKUP(B238,'country codes'!$A$3:$B$287,2,0)</f>
        <v>BHR</v>
      </c>
      <c r="D238">
        <v>4</v>
      </c>
      <c r="E238" s="6">
        <v>1477.4690000000001</v>
      </c>
      <c r="F238">
        <v>2020</v>
      </c>
      <c r="G238" s="6">
        <v>79.174000000000007</v>
      </c>
      <c r="H238" s="6">
        <v>6.1731758117675781</v>
      </c>
      <c r="I238" s="7">
        <v>12.7187061309815</v>
      </c>
      <c r="J238" s="8">
        <f t="shared" si="37"/>
        <v>0.61731758117675783</v>
      </c>
      <c r="K238" s="8">
        <f t="shared" si="38"/>
        <v>1.0440774164365898</v>
      </c>
      <c r="L238" s="9">
        <f t="shared" si="39"/>
        <v>82.66378536895057</v>
      </c>
      <c r="M238" s="8">
        <f t="shared" si="40"/>
        <v>0.65091456419350602</v>
      </c>
      <c r="N238" s="8">
        <f t="shared" si="41"/>
        <v>0.79491913318634377</v>
      </c>
      <c r="O238" s="8">
        <f t="shared" si="42"/>
        <v>2.2867969199978946</v>
      </c>
      <c r="P238" s="10">
        <f t="shared" si="43"/>
        <v>0.2846403012446358</v>
      </c>
      <c r="Q238" s="10" t="str">
        <f t="shared" si="44"/>
        <v>2020BHR</v>
      </c>
      <c r="R238" s="14">
        <f t="shared" si="45"/>
        <v>48.157422238367296</v>
      </c>
      <c r="S238" s="45">
        <f t="shared" si="46"/>
        <v>3</v>
      </c>
      <c r="T238" s="7">
        <f t="shared" si="47"/>
        <v>3.1998661876922285</v>
      </c>
      <c r="U238" s="35">
        <f>IF(ISBLANK(VLOOKUP(B238,'WB GDP'!$A$2:$AK$267,F238-1985)),"NA",VLOOKUP(B238,'WB GDP'!$A$2:$AK$267,F238-1985))</f>
        <v>47994.414292422567</v>
      </c>
      <c r="V238" s="6"/>
    </row>
    <row r="239" spans="1:22">
      <c r="A239">
        <f t="shared" si="36"/>
        <v>80</v>
      </c>
      <c r="B239" t="s">
        <v>109</v>
      </c>
      <c r="C239" t="str">
        <f>VLOOKUP(B239,'country codes'!$A$3:$B$287,2,0)</f>
        <v>MNE</v>
      </c>
      <c r="D239">
        <v>7</v>
      </c>
      <c r="E239" s="6">
        <v>629.048</v>
      </c>
      <c r="F239">
        <v>2020</v>
      </c>
      <c r="G239" s="6">
        <v>76.257000000000005</v>
      </c>
      <c r="H239" s="6">
        <v>5.7221627235412598</v>
      </c>
      <c r="I239" s="7">
        <v>9.4473228454589808</v>
      </c>
      <c r="J239" s="8">
        <f t="shared" si="37"/>
        <v>0.57221627235412598</v>
      </c>
      <c r="K239" s="8">
        <f t="shared" si="38"/>
        <v>0.99897610761395794</v>
      </c>
      <c r="L239" s="9">
        <f t="shared" si="39"/>
        <v>76.178921038317597</v>
      </c>
      <c r="M239" s="8">
        <f t="shared" si="40"/>
        <v>0.59228403454436374</v>
      </c>
      <c r="N239" s="8">
        <f t="shared" si="41"/>
        <v>0.5904576778411863</v>
      </c>
      <c r="O239" s="8">
        <f t="shared" si="42"/>
        <v>2.0823354646527372</v>
      </c>
      <c r="P239" s="10">
        <f t="shared" si="43"/>
        <v>0.28443257323244819</v>
      </c>
      <c r="Q239" s="10" t="str">
        <f t="shared" si="44"/>
        <v>2020MNE</v>
      </c>
      <c r="R239" s="14">
        <f t="shared" si="45"/>
        <v>48.122277371143944</v>
      </c>
      <c r="S239" s="45">
        <f t="shared" si="46"/>
        <v>3</v>
      </c>
      <c r="T239" s="7">
        <f t="shared" si="47"/>
        <v>3.1998661876922285</v>
      </c>
      <c r="U239" s="35">
        <f>IF(ISBLANK(VLOOKUP(B239,'WB GDP'!$A$2:$AK$267,F239-1985)),"NA",VLOOKUP(B239,'WB GDP'!$A$2:$AK$267,F239-1985))</f>
        <v>18258.976366749986</v>
      </c>
      <c r="V239" s="6"/>
    </row>
    <row r="240" spans="1:22">
      <c r="A240">
        <f t="shared" si="36"/>
        <v>81</v>
      </c>
      <c r="B240" t="s">
        <v>53</v>
      </c>
      <c r="C240" t="str">
        <f>VLOOKUP(B240,'country codes'!$A$3:$B$287,2,0)</f>
        <v>CYP</v>
      </c>
      <c r="D240">
        <v>3</v>
      </c>
      <c r="E240" s="6">
        <v>1237.537</v>
      </c>
      <c r="F240">
        <v>2020</v>
      </c>
      <c r="G240" s="6">
        <v>81.391000000000005</v>
      </c>
      <c r="H240" s="6">
        <v>6.2598104476928711</v>
      </c>
      <c r="I240" s="7">
        <v>14.4640789031982</v>
      </c>
      <c r="J240" s="8">
        <f t="shared" si="37"/>
        <v>0.62598104476928706</v>
      </c>
      <c r="K240" s="8">
        <f t="shared" si="38"/>
        <v>1.0527408800291189</v>
      </c>
      <c r="L240" s="9">
        <f t="shared" si="39"/>
        <v>85.68363296645002</v>
      </c>
      <c r="M240" s="8">
        <f t="shared" si="40"/>
        <v>0.67821741203639996</v>
      </c>
      <c r="N240" s="8">
        <f t="shared" si="41"/>
        <v>0.90400493144988747</v>
      </c>
      <c r="O240" s="8">
        <f t="shared" si="42"/>
        <v>2.3958827182614382</v>
      </c>
      <c r="P240" s="10">
        <f t="shared" si="43"/>
        <v>0.28307621523667298</v>
      </c>
      <c r="Q240" s="10" t="str">
        <f t="shared" si="44"/>
        <v>2020CYP</v>
      </c>
      <c r="R240" s="14">
        <f t="shared" si="45"/>
        <v>47.892799309101029</v>
      </c>
      <c r="S240" s="45">
        <f t="shared" si="46"/>
        <v>3</v>
      </c>
      <c r="T240" s="7">
        <f t="shared" si="47"/>
        <v>3.1998661876922285</v>
      </c>
      <c r="U240" s="35">
        <f>IF(ISBLANK(VLOOKUP(B240,'WB GDP'!$A$2:$AK$267,F240-1985)),"NA",VLOOKUP(B240,'WB GDP'!$A$2:$AK$267,F240-1985))</f>
        <v>39464.53515625</v>
      </c>
      <c r="V240" s="6"/>
    </row>
    <row r="241" spans="1:22">
      <c r="A241">
        <f t="shared" si="36"/>
        <v>82</v>
      </c>
      <c r="B241" t="s">
        <v>155</v>
      </c>
      <c r="C241" t="str">
        <f>VLOOKUP(B241,'country codes'!$A$3:$B$287,2,0)</f>
        <v>TUR</v>
      </c>
      <c r="D241">
        <v>4</v>
      </c>
      <c r="E241" s="6">
        <v>84135.428</v>
      </c>
      <c r="F241">
        <v>2020</v>
      </c>
      <c r="G241" s="6">
        <v>75.849999999999994</v>
      </c>
      <c r="H241" s="6">
        <v>4.8615541458129883</v>
      </c>
      <c r="I241" s="7">
        <v>6.0746412277221697</v>
      </c>
      <c r="J241" s="8">
        <f t="shared" si="37"/>
        <v>0.48615541458129885</v>
      </c>
      <c r="K241" s="8">
        <f t="shared" si="38"/>
        <v>0.91291524984113082</v>
      </c>
      <c r="L241" s="9">
        <f t="shared" si="39"/>
        <v>69.24462170044977</v>
      </c>
      <c r="M241" s="8">
        <f t="shared" si="40"/>
        <v>0.52959010261360828</v>
      </c>
      <c r="N241" s="8">
        <f t="shared" si="41"/>
        <v>0.37966507673263561</v>
      </c>
      <c r="O241" s="8">
        <f t="shared" si="42"/>
        <v>1.8715428635441866</v>
      </c>
      <c r="P241" s="10">
        <f t="shared" si="43"/>
        <v>0.28296979616630874</v>
      </c>
      <c r="Q241" s="10" t="str">
        <f t="shared" si="44"/>
        <v>2020TUR</v>
      </c>
      <c r="R241" s="14">
        <f t="shared" si="45"/>
        <v>47.874794591977924</v>
      </c>
      <c r="S241" s="45">
        <f t="shared" si="46"/>
        <v>2</v>
      </c>
      <c r="T241" s="7">
        <f t="shared" si="47"/>
        <v>3.1998661876922285</v>
      </c>
      <c r="U241" s="35">
        <f>IF(ISBLANK(VLOOKUP(B241,'WB GDP'!$A$2:$AK$267,F241-1985)),"NA",VLOOKUP(B241,'WB GDP'!$A$2:$AK$267,F241-1985))</f>
        <v>28473.205858382837</v>
      </c>
      <c r="V241" s="6"/>
    </row>
    <row r="242" spans="1:22">
      <c r="A242">
        <f t="shared" si="36"/>
        <v>83</v>
      </c>
      <c r="B242" s="12" t="s">
        <v>142</v>
      </c>
      <c r="C242" t="str">
        <f>VLOOKUP(B242,'country codes'!$A$3:$B$287,2,0)</f>
        <v>KOR</v>
      </c>
      <c r="D242">
        <v>8</v>
      </c>
      <c r="E242" s="6">
        <v>51844.69</v>
      </c>
      <c r="F242">
        <v>2020</v>
      </c>
      <c r="G242" s="6">
        <v>83.608999999999995</v>
      </c>
      <c r="H242" s="6">
        <v>5.7926955223083496</v>
      </c>
      <c r="I242" s="7">
        <v>13.6923265457153</v>
      </c>
      <c r="J242" s="8">
        <f t="shared" si="37"/>
        <v>0.57926955223083498</v>
      </c>
      <c r="K242" s="8">
        <f t="shared" si="38"/>
        <v>1.0060293874906669</v>
      </c>
      <c r="L242" s="9">
        <f t="shared" si="39"/>
        <v>84.113111058707162</v>
      </c>
      <c r="M242" s="8">
        <f t="shared" si="40"/>
        <v>0.66401811247024278</v>
      </c>
      <c r="N242" s="8">
        <f t="shared" si="41"/>
        <v>0.85577040910720625</v>
      </c>
      <c r="O242" s="8">
        <f t="shared" si="42"/>
        <v>2.3476481959187572</v>
      </c>
      <c r="P242" s="10">
        <f t="shared" si="43"/>
        <v>0.28284396002118106</v>
      </c>
      <c r="Q242" s="10" t="str">
        <f t="shared" si="44"/>
        <v>2020KOR</v>
      </c>
      <c r="R242" s="14">
        <f t="shared" si="45"/>
        <v>47.85350475934613</v>
      </c>
      <c r="S242" s="45">
        <f t="shared" si="46"/>
        <v>3</v>
      </c>
      <c r="T242" s="7">
        <f t="shared" si="47"/>
        <v>3.1998661876922285</v>
      </c>
      <c r="U242" s="35">
        <f>IF(ISBLANK(VLOOKUP(B242,'WB GDP'!$A$2:$AK$267,F242-1985)),"NA",VLOOKUP(B242,'WB GDP'!$A$2:$AK$267,F242-1985))</f>
        <v>42396.761944199534</v>
      </c>
      <c r="V242" s="6"/>
    </row>
    <row r="243" spans="1:22">
      <c r="A243">
        <f t="shared" si="36"/>
        <v>84</v>
      </c>
      <c r="B243" t="s">
        <v>62</v>
      </c>
      <c r="C243" t="str">
        <f>VLOOKUP(B243,'country codes'!$A$3:$B$287,2,0)</f>
        <v>ETH</v>
      </c>
      <c r="D243">
        <v>5</v>
      </c>
      <c r="E243" s="6">
        <v>117190.91099999999</v>
      </c>
      <c r="F243">
        <v>2020</v>
      </c>
      <c r="G243" s="6">
        <v>65.370999999999995</v>
      </c>
      <c r="H243" s="6">
        <v>4.5492196083068848</v>
      </c>
      <c r="I243" s="7">
        <v>0.19354709982872001</v>
      </c>
      <c r="J243" s="8">
        <f t="shared" si="37"/>
        <v>0.45492196083068848</v>
      </c>
      <c r="K243" s="8">
        <f t="shared" si="38"/>
        <v>0.88168179609052044</v>
      </c>
      <c r="L243" s="9">
        <f t="shared" si="39"/>
        <v>57.636420692233408</v>
      </c>
      <c r="M243" s="8">
        <f t="shared" si="40"/>
        <v>0.42463879774660257</v>
      </c>
      <c r="N243" s="8">
        <f t="shared" si="41"/>
        <v>1.2096693739295001E-2</v>
      </c>
      <c r="O243" s="8">
        <f t="shared" si="42"/>
        <v>1.5039744805508459</v>
      </c>
      <c r="P243" s="10">
        <f t="shared" si="43"/>
        <v>0.28234441690199047</v>
      </c>
      <c r="Q243" s="10" t="str">
        <f t="shared" si="44"/>
        <v>2020ETH</v>
      </c>
      <c r="R243" s="14">
        <f t="shared" si="45"/>
        <v>47.76898858643618</v>
      </c>
      <c r="S243" s="45">
        <f t="shared" si="46"/>
        <v>1</v>
      </c>
      <c r="T243" s="7">
        <f t="shared" si="47"/>
        <v>3.1998661876922285</v>
      </c>
      <c r="U243" s="35">
        <f>IF(ISBLANK(VLOOKUP(B243,'WB GDP'!$A$2:$AK$267,F243-1985)),"NA",VLOOKUP(B243,'WB GDP'!$A$2:$AK$267,F243-1985))</f>
        <v>2253.2357883219242</v>
      </c>
      <c r="V243" s="6"/>
    </row>
    <row r="244" spans="1:22">
      <c r="A244">
        <f t="shared" si="36"/>
        <v>85</v>
      </c>
      <c r="B244" t="s">
        <v>158</v>
      </c>
      <c r="C244" t="str">
        <f>VLOOKUP(B244,'country codes'!$A$3:$B$287,2,0)</f>
        <v>UKR</v>
      </c>
      <c r="D244">
        <v>7</v>
      </c>
      <c r="E244" s="6">
        <v>43909.665999999997</v>
      </c>
      <c r="F244">
        <v>2020</v>
      </c>
      <c r="G244" s="6">
        <v>72.572999999999993</v>
      </c>
      <c r="H244" s="6">
        <v>5.2696757316589355</v>
      </c>
      <c r="I244" s="7">
        <v>6.23522996902466</v>
      </c>
      <c r="J244" s="8">
        <f t="shared" si="37"/>
        <v>0.5269675731658936</v>
      </c>
      <c r="K244" s="8">
        <f t="shared" si="38"/>
        <v>0.95372740842572556</v>
      </c>
      <c r="L244" s="9">
        <f t="shared" si="39"/>
        <v>69.214859211680178</v>
      </c>
      <c r="M244" s="8">
        <f t="shared" si="40"/>
        <v>0.52932101595407788</v>
      </c>
      <c r="N244" s="8">
        <f t="shared" si="41"/>
        <v>0.38970187306404125</v>
      </c>
      <c r="O244" s="8">
        <f t="shared" si="42"/>
        <v>1.8815796598755923</v>
      </c>
      <c r="P244" s="10">
        <f t="shared" si="43"/>
        <v>0.28131735649665557</v>
      </c>
      <c r="Q244" s="10" t="str">
        <f t="shared" si="44"/>
        <v>2020UKR</v>
      </c>
      <c r="R244" s="14">
        <f t="shared" si="45"/>
        <v>47.595223376844466</v>
      </c>
      <c r="S244" s="45">
        <f t="shared" si="46"/>
        <v>2</v>
      </c>
      <c r="T244" s="7">
        <f t="shared" si="47"/>
        <v>3.1998661876922285</v>
      </c>
      <c r="U244" s="35">
        <f>IF(ISBLANK(VLOOKUP(B244,'WB GDP'!$A$2:$AK$267,F244-1985)),"NA",VLOOKUP(B244,'WB GDP'!$A$2:$AK$267,F244-1985))</f>
        <v>12407.7900390625</v>
      </c>
      <c r="V244" s="6"/>
    </row>
    <row r="245" spans="1:22">
      <c r="A245">
        <f t="shared" si="36"/>
        <v>86</v>
      </c>
      <c r="B245" t="s">
        <v>78</v>
      </c>
      <c r="C245" t="str">
        <f>VLOOKUP(B245,'country codes'!$A$3:$B$287,2,0)</f>
        <v>IDN</v>
      </c>
      <c r="D245">
        <v>8</v>
      </c>
      <c r="E245" s="6">
        <v>271857.96999999997</v>
      </c>
      <c r="F245">
        <v>2020</v>
      </c>
      <c r="G245" s="6">
        <v>68.808000000000007</v>
      </c>
      <c r="H245" s="6">
        <v>4.8281474113464355</v>
      </c>
      <c r="I245" s="7">
        <v>3.01106476783752</v>
      </c>
      <c r="J245" s="8">
        <f t="shared" si="37"/>
        <v>0.48281474113464357</v>
      </c>
      <c r="K245" s="8">
        <f t="shared" si="38"/>
        <v>0.90957457639447559</v>
      </c>
      <c r="L245" s="9">
        <f t="shared" si="39"/>
        <v>62.58600745255108</v>
      </c>
      <c r="M245" s="8">
        <f t="shared" si="40"/>
        <v>0.46938867661931627</v>
      </c>
      <c r="N245" s="8">
        <f t="shared" si="41"/>
        <v>0.188191547989845</v>
      </c>
      <c r="O245" s="8">
        <f t="shared" si="42"/>
        <v>1.680069334801396</v>
      </c>
      <c r="P245" s="10">
        <f t="shared" si="43"/>
        <v>0.2793864913169215</v>
      </c>
      <c r="Q245" s="10" t="str">
        <f t="shared" si="44"/>
        <v>2020IDN</v>
      </c>
      <c r="R245" s="14">
        <f t="shared" si="45"/>
        <v>47.268546200987011</v>
      </c>
      <c r="S245" s="45">
        <f t="shared" si="46"/>
        <v>1</v>
      </c>
      <c r="T245" s="7">
        <f t="shared" si="47"/>
        <v>3.1998661876922285</v>
      </c>
      <c r="U245" s="35">
        <f>IF(ISBLANK(VLOOKUP(B245,'WB GDP'!$A$2:$AK$267,F245-1985)),"NA",VLOOKUP(B245,'WB GDP'!$A$2:$AK$267,F245-1985))</f>
        <v>11515.680743615412</v>
      </c>
      <c r="V245" s="6"/>
    </row>
    <row r="246" spans="1:22">
      <c r="A246">
        <f t="shared" si="36"/>
        <v>87</v>
      </c>
      <c r="B246" t="s">
        <v>125</v>
      </c>
      <c r="C246" t="str">
        <f>VLOOKUP(B246,'country codes'!$A$3:$B$287,2,0)</f>
        <v>PRY</v>
      </c>
      <c r="D246">
        <v>1</v>
      </c>
      <c r="E246" s="6">
        <v>6618.6949999999997</v>
      </c>
      <c r="F246">
        <v>2020</v>
      </c>
      <c r="G246" s="6">
        <v>73.182000000000002</v>
      </c>
      <c r="H246" s="6">
        <v>5.501248836517334</v>
      </c>
      <c r="I246" s="7">
        <v>7.8663592338562003</v>
      </c>
      <c r="J246" s="8">
        <f t="shared" si="37"/>
        <v>0.5501248836517334</v>
      </c>
      <c r="K246" s="8">
        <f t="shared" si="38"/>
        <v>0.97688471891156536</v>
      </c>
      <c r="L246" s="9">
        <f t="shared" si="39"/>
        <v>71.490377499386184</v>
      </c>
      <c r="M246" s="8">
        <f t="shared" si="40"/>
        <v>0.54989428250713324</v>
      </c>
      <c r="N246" s="8">
        <f t="shared" si="41"/>
        <v>0.49164745211601252</v>
      </c>
      <c r="O246" s="8">
        <f t="shared" si="42"/>
        <v>1.9835252389275635</v>
      </c>
      <c r="P246" s="10">
        <f t="shared" si="43"/>
        <v>0.27723079682335966</v>
      </c>
      <c r="Q246" s="10" t="str">
        <f t="shared" si="44"/>
        <v>2020PRY</v>
      </c>
      <c r="R246" s="14">
        <f t="shared" si="45"/>
        <v>46.903830840971423</v>
      </c>
      <c r="S246" s="45">
        <f t="shared" si="46"/>
        <v>3</v>
      </c>
      <c r="T246" s="7">
        <f t="shared" si="47"/>
        <v>3.1998661876922285</v>
      </c>
      <c r="U246" s="35">
        <f>IF(ISBLANK(VLOOKUP(B246,'WB GDP'!$A$2:$AK$267,F246-1985)),"NA",VLOOKUP(B246,'WB GDP'!$A$2:$AK$267,F246-1985))</f>
        <v>13317.321118433343</v>
      </c>
      <c r="V246" s="6"/>
    </row>
    <row r="247" spans="1:22">
      <c r="A247">
        <f t="shared" si="36"/>
        <v>88</v>
      </c>
      <c r="B247" t="s">
        <v>58</v>
      </c>
      <c r="C247" t="str">
        <f>VLOOKUP(B247,'country codes'!$A$3:$B$287,2,0)</f>
        <v>EGY</v>
      </c>
      <c r="D247">
        <v>4</v>
      </c>
      <c r="E247" s="6">
        <v>107465.13400000001</v>
      </c>
      <c r="F247">
        <v>2020</v>
      </c>
      <c r="G247" s="6">
        <v>70.989999999999995</v>
      </c>
      <c r="H247" s="6">
        <v>4.4723968505859375</v>
      </c>
      <c r="I247" s="7">
        <v>3.0807659626007098</v>
      </c>
      <c r="J247" s="8">
        <f t="shared" si="37"/>
        <v>0.44723968505859374</v>
      </c>
      <c r="K247" s="8">
        <f t="shared" si="38"/>
        <v>0.87399952031842565</v>
      </c>
      <c r="L247" s="9">
        <f t="shared" si="39"/>
        <v>62.045225947405029</v>
      </c>
      <c r="M247" s="8">
        <f t="shared" si="40"/>
        <v>0.46449939837776533</v>
      </c>
      <c r="N247" s="8">
        <f t="shared" si="41"/>
        <v>0.19254787266254436</v>
      </c>
      <c r="O247" s="8">
        <f t="shared" si="42"/>
        <v>1.6844256594740954</v>
      </c>
      <c r="P247" s="10">
        <f t="shared" si="43"/>
        <v>0.2757612933317517</v>
      </c>
      <c r="Q247" s="10" t="str">
        <f t="shared" si="44"/>
        <v>2020EGY</v>
      </c>
      <c r="R247" s="14">
        <f t="shared" si="45"/>
        <v>46.655210038447407</v>
      </c>
      <c r="S247" s="45">
        <f t="shared" si="46"/>
        <v>1</v>
      </c>
      <c r="T247" s="7">
        <f t="shared" si="47"/>
        <v>3.1998661876922285</v>
      </c>
      <c r="U247" s="35">
        <f>IF(ISBLANK(VLOOKUP(B247,'WB GDP'!$A$2:$AK$267,F247-1985)),"NA",VLOOKUP(B247,'WB GDP'!$A$2:$AK$267,F247-1985))</f>
        <v>11989.599251464588</v>
      </c>
      <c r="V247" s="6"/>
    </row>
    <row r="248" spans="1:22">
      <c r="A248">
        <f t="shared" si="36"/>
        <v>89</v>
      </c>
      <c r="B248" t="s">
        <v>48</v>
      </c>
      <c r="C248" t="str">
        <f>VLOOKUP(B248,'country codes'!$A$3:$B$287,2,0)</f>
        <v>COG</v>
      </c>
      <c r="D248">
        <v>5</v>
      </c>
      <c r="E248" s="6">
        <v>5702.174</v>
      </c>
      <c r="F248">
        <v>2020</v>
      </c>
      <c r="G248" s="6">
        <v>63.784999999999997</v>
      </c>
      <c r="H248" s="6">
        <v>5.079139232635498</v>
      </c>
      <c r="I248" s="7">
        <v>1.84783828258514</v>
      </c>
      <c r="J248" s="8">
        <f t="shared" si="37"/>
        <v>0.50791392326354978</v>
      </c>
      <c r="K248" s="8">
        <f t="shared" si="38"/>
        <v>0.93467375852338175</v>
      </c>
      <c r="L248" s="9">
        <f t="shared" si="39"/>
        <v>59.618165687413899</v>
      </c>
      <c r="M248" s="8">
        <f t="shared" si="40"/>
        <v>0.44255602049374798</v>
      </c>
      <c r="N248" s="8">
        <f t="shared" si="41"/>
        <v>0.11548989266157125</v>
      </c>
      <c r="O248" s="8">
        <f t="shared" si="42"/>
        <v>1.6073676794731222</v>
      </c>
      <c r="P248" s="10">
        <f t="shared" si="43"/>
        <v>0.27532967481268072</v>
      </c>
      <c r="Q248" s="10" t="str">
        <f t="shared" si="44"/>
        <v>2020COG</v>
      </c>
      <c r="R248" s="14">
        <f t="shared" si="45"/>
        <v>46.582185820942328</v>
      </c>
      <c r="S248" s="45">
        <f t="shared" si="46"/>
        <v>1</v>
      </c>
      <c r="T248" s="7">
        <f t="shared" si="47"/>
        <v>3.1998661876922285</v>
      </c>
      <c r="U248" s="35">
        <f>IF(ISBLANK(VLOOKUP(B248,'WB GDP'!$A$2:$AK$267,F248-1985)),"NA",VLOOKUP(B248,'WB GDP'!$A$2:$AK$267,F248-1985))</f>
        <v>3384.6543353217503</v>
      </c>
      <c r="V248" s="6"/>
    </row>
    <row r="249" spans="1:22">
      <c r="A249">
        <f t="shared" si="36"/>
        <v>90</v>
      </c>
      <c r="B249" t="s">
        <v>77</v>
      </c>
      <c r="C249" t="str">
        <f>VLOOKUP(B249,'country codes'!$A$3:$B$287,2,0)</f>
        <v>IND</v>
      </c>
      <c r="D249">
        <v>6</v>
      </c>
      <c r="E249" s="6">
        <v>1396387.1270000001</v>
      </c>
      <c r="F249">
        <v>2020</v>
      </c>
      <c r="G249" s="6">
        <v>70.150000000000006</v>
      </c>
      <c r="H249" s="6">
        <v>4.2238655090332031</v>
      </c>
      <c r="I249" s="7">
        <v>2.0024785995483398</v>
      </c>
      <c r="J249" s="8">
        <f t="shared" si="37"/>
        <v>0.42238655090332033</v>
      </c>
      <c r="K249" s="8">
        <f t="shared" si="38"/>
        <v>0.8491463861631523</v>
      </c>
      <c r="L249" s="9">
        <f t="shared" si="39"/>
        <v>59.567618989345142</v>
      </c>
      <c r="M249" s="8">
        <f t="shared" si="40"/>
        <v>0.44209902100560339</v>
      </c>
      <c r="N249" s="8">
        <f t="shared" si="41"/>
        <v>0.12515491247177124</v>
      </c>
      <c r="O249" s="8">
        <f t="shared" si="42"/>
        <v>1.6170326992833222</v>
      </c>
      <c r="P249" s="10">
        <f t="shared" si="43"/>
        <v>0.27340141062177908</v>
      </c>
      <c r="Q249" s="10" t="str">
        <f t="shared" si="44"/>
        <v>2020IND</v>
      </c>
      <c r="R249" s="14">
        <f t="shared" si="45"/>
        <v>46.255948698432526</v>
      </c>
      <c r="S249" s="45">
        <f t="shared" si="46"/>
        <v>1</v>
      </c>
      <c r="T249" s="7">
        <f t="shared" si="47"/>
        <v>3.1998661876922285</v>
      </c>
      <c r="U249" s="35">
        <f>IF(ISBLANK(VLOOKUP(B249,'WB GDP'!$A$2:$AK$267,F249-1985)),"NA",VLOOKUP(B249,'WB GDP'!$A$2:$AK$267,F249-1985))</f>
        <v>6172.0423863914439</v>
      </c>
      <c r="V249" s="6"/>
    </row>
    <row r="250" spans="1:22">
      <c r="A250">
        <f t="shared" si="36"/>
        <v>91</v>
      </c>
      <c r="B250" t="s">
        <v>39</v>
      </c>
      <c r="C250" t="str">
        <f>VLOOKUP(B250,'country codes'!$A$3:$B$287,2,0)</f>
        <v>KHM</v>
      </c>
      <c r="D250">
        <v>8</v>
      </c>
      <c r="E250" s="6">
        <v>16396.86</v>
      </c>
      <c r="F250">
        <v>2020</v>
      </c>
      <c r="G250" s="6">
        <v>70.415999999999997</v>
      </c>
      <c r="H250" s="6">
        <v>4.3769850730895996</v>
      </c>
      <c r="I250" s="7">
        <v>2.70907807350159</v>
      </c>
      <c r="J250" s="8">
        <f t="shared" si="37"/>
        <v>0.43769850730895998</v>
      </c>
      <c r="K250" s="8">
        <f t="shared" si="38"/>
        <v>0.86445834256879195</v>
      </c>
      <c r="L250" s="9">
        <f t="shared" si="39"/>
        <v>60.871698650324049</v>
      </c>
      <c r="M250" s="8">
        <f t="shared" si="40"/>
        <v>0.45388938042248322</v>
      </c>
      <c r="N250" s="8">
        <f t="shared" si="41"/>
        <v>0.16931737959384938</v>
      </c>
      <c r="O250" s="8">
        <f t="shared" si="42"/>
        <v>1.6611951664054003</v>
      </c>
      <c r="P250" s="10">
        <f t="shared" si="43"/>
        <v>0.27323061708916352</v>
      </c>
      <c r="Q250" s="10" t="str">
        <f t="shared" si="44"/>
        <v>2020KHM</v>
      </c>
      <c r="R250" s="14">
        <f t="shared" si="45"/>
        <v>46.227052662875415</v>
      </c>
      <c r="S250" s="45">
        <f t="shared" si="46"/>
        <v>1</v>
      </c>
      <c r="T250" s="7">
        <f t="shared" si="47"/>
        <v>3.1998661876922285</v>
      </c>
      <c r="U250" s="35">
        <f>IF(ISBLANK(VLOOKUP(B250,'WB GDP'!$A$2:$AK$267,F250-1985)),"NA",VLOOKUP(B250,'WB GDP'!$A$2:$AK$267,F250-1985))</f>
        <v>4276.1845389917808</v>
      </c>
      <c r="V250" s="6"/>
    </row>
    <row r="251" spans="1:22">
      <c r="A251">
        <f t="shared" si="36"/>
        <v>92</v>
      </c>
      <c r="B251" t="s">
        <v>136</v>
      </c>
      <c r="C251" t="str">
        <f>VLOOKUP(B251,'country codes'!$A$3:$B$287,2,0)</f>
        <v>SRB</v>
      </c>
      <c r="D251">
        <v>7</v>
      </c>
      <c r="E251" s="6">
        <v>7358.0050000000001</v>
      </c>
      <c r="F251">
        <v>2020</v>
      </c>
      <c r="G251" s="6">
        <v>75.406000000000006</v>
      </c>
      <c r="H251" s="6">
        <v>6.0415463447570801</v>
      </c>
      <c r="I251" s="7">
        <v>11.729739189147899</v>
      </c>
      <c r="J251" s="8">
        <f t="shared" si="37"/>
        <v>0.60415463447570805</v>
      </c>
      <c r="K251" s="8">
        <f t="shared" si="38"/>
        <v>1.0309144697355399</v>
      </c>
      <c r="L251" s="9">
        <f t="shared" si="39"/>
        <v>77.737136504878123</v>
      </c>
      <c r="M251" s="8">
        <f t="shared" si="40"/>
        <v>0.60637206992243176</v>
      </c>
      <c r="N251" s="8">
        <f t="shared" si="41"/>
        <v>0.73310869932174372</v>
      </c>
      <c r="O251" s="8">
        <f t="shared" si="42"/>
        <v>2.2249864861332949</v>
      </c>
      <c r="P251" s="10">
        <f t="shared" si="43"/>
        <v>0.27252842824057721</v>
      </c>
      <c r="Q251" s="10" t="str">
        <f t="shared" si="44"/>
        <v>2020SRB</v>
      </c>
      <c r="R251" s="14">
        <f t="shared" si="45"/>
        <v>46.108251478627864</v>
      </c>
      <c r="S251" s="45">
        <f t="shared" si="46"/>
        <v>3</v>
      </c>
      <c r="T251" s="7">
        <f t="shared" si="47"/>
        <v>3.1998661876922285</v>
      </c>
      <c r="U251" s="35">
        <f>IF(ISBLANK(VLOOKUP(B251,'WB GDP'!$A$2:$AK$267,F251-1985)),"NA",VLOOKUP(B251,'WB GDP'!$A$2:$AK$267,F251-1985))</f>
        <v>18262.706401510804</v>
      </c>
      <c r="V251" s="6"/>
    </row>
    <row r="252" spans="1:22">
      <c r="A252">
        <f t="shared" si="36"/>
        <v>93</v>
      </c>
      <c r="B252" t="s">
        <v>40</v>
      </c>
      <c r="C252" t="str">
        <f>VLOOKUP(B252,'country codes'!$A$3:$B$287,2,0)</f>
        <v>CMR</v>
      </c>
      <c r="D252">
        <v>5</v>
      </c>
      <c r="E252" s="6">
        <v>26491.087</v>
      </c>
      <c r="F252">
        <v>2020</v>
      </c>
      <c r="G252" s="6">
        <v>60.832999999999998</v>
      </c>
      <c r="H252" s="6">
        <v>5.2410778999328613</v>
      </c>
      <c r="I252" s="7">
        <v>1.3158863782882699</v>
      </c>
      <c r="J252" s="8">
        <f t="shared" si="37"/>
        <v>0.52410778999328611</v>
      </c>
      <c r="K252" s="8">
        <f t="shared" si="38"/>
        <v>0.95086762525311808</v>
      </c>
      <c r="L252" s="9">
        <f t="shared" si="39"/>
        <v>57.844130247022932</v>
      </c>
      <c r="M252" s="8">
        <f t="shared" si="40"/>
        <v>0.42651672773705285</v>
      </c>
      <c r="N252" s="8">
        <f t="shared" si="41"/>
        <v>8.2242898643016871E-2</v>
      </c>
      <c r="O252" s="8">
        <f t="shared" si="42"/>
        <v>1.5741206854545677</v>
      </c>
      <c r="P252" s="10">
        <f t="shared" si="43"/>
        <v>0.27095554469121608</v>
      </c>
      <c r="Q252" s="10" t="str">
        <f t="shared" si="44"/>
        <v>2020CMR</v>
      </c>
      <c r="R252" s="14">
        <f t="shared" si="45"/>
        <v>45.84214012023218</v>
      </c>
      <c r="S252" s="45">
        <f t="shared" si="46"/>
        <v>1</v>
      </c>
      <c r="T252" s="7">
        <f t="shared" si="47"/>
        <v>3.1998661876922285</v>
      </c>
      <c r="U252" s="35">
        <f>IF(ISBLANK(VLOOKUP(B252,'WB GDP'!$A$2:$AK$267,F252-1985)),"NA",VLOOKUP(B252,'WB GDP'!$A$2:$AK$267,F252-1985))</f>
        <v>3665.5105811133776</v>
      </c>
      <c r="V252" s="6"/>
    </row>
    <row r="253" spans="1:22">
      <c r="A253">
        <f t="shared" si="36"/>
        <v>94</v>
      </c>
      <c r="B253" t="s">
        <v>86</v>
      </c>
      <c r="C253" t="str">
        <f>VLOOKUP(B253,'country codes'!$A$3:$B$287,2,0)</f>
        <v>JOR</v>
      </c>
      <c r="D253">
        <v>4</v>
      </c>
      <c r="E253" s="6">
        <v>10928.721</v>
      </c>
      <c r="F253">
        <v>2020</v>
      </c>
      <c r="G253" s="6">
        <v>75.183999999999997</v>
      </c>
      <c r="H253" s="6">
        <v>4.093991756439209</v>
      </c>
      <c r="I253" s="7">
        <v>4.0711770057678196</v>
      </c>
      <c r="J253" s="8">
        <f t="shared" si="37"/>
        <v>0.40939917564392092</v>
      </c>
      <c r="K253" s="8">
        <f t="shared" si="38"/>
        <v>0.83615901090375289</v>
      </c>
      <c r="L253" s="9">
        <f t="shared" si="39"/>
        <v>62.865779075787756</v>
      </c>
      <c r="M253" s="8">
        <f t="shared" si="40"/>
        <v>0.47191812945207356</v>
      </c>
      <c r="N253" s="8">
        <f t="shared" si="41"/>
        <v>0.25444856286048873</v>
      </c>
      <c r="O253" s="8">
        <f t="shared" si="42"/>
        <v>1.7463263496720396</v>
      </c>
      <c r="P253" s="10">
        <f t="shared" si="43"/>
        <v>0.27023478718092975</v>
      </c>
      <c r="Q253" s="10" t="str">
        <f t="shared" si="44"/>
        <v>2020JOR</v>
      </c>
      <c r="R253" s="14">
        <f t="shared" si="45"/>
        <v>45.720197360887987</v>
      </c>
      <c r="S253" s="45">
        <f t="shared" si="46"/>
        <v>2</v>
      </c>
      <c r="T253" s="7">
        <f t="shared" si="47"/>
        <v>3.1998661876922285</v>
      </c>
      <c r="U253" s="35">
        <f>IF(ISBLANK(VLOOKUP(B253,'WB GDP'!$A$2:$AK$267,F253-1985)),"NA",VLOOKUP(B253,'WB GDP'!$A$2:$AK$267,F253-1985))</f>
        <v>9184.0035456647583</v>
      </c>
      <c r="V253" s="6"/>
    </row>
    <row r="254" spans="1:22">
      <c r="A254">
        <f t="shared" si="36"/>
        <v>95</v>
      </c>
      <c r="B254" t="s">
        <v>122</v>
      </c>
      <c r="C254" t="str">
        <f>VLOOKUP(B254,'country codes'!$A$3:$B$287,2,0)</f>
        <v>PAK</v>
      </c>
      <c r="D254">
        <v>6</v>
      </c>
      <c r="E254" s="6">
        <v>227196.74100000001</v>
      </c>
      <c r="F254">
        <v>2020</v>
      </c>
      <c r="G254" s="6">
        <v>66.269000000000005</v>
      </c>
      <c r="H254" s="6">
        <v>4.6239690780639648</v>
      </c>
      <c r="I254" s="7">
        <v>2.1386082172393799</v>
      </c>
      <c r="J254" s="8">
        <f t="shared" si="37"/>
        <v>0.46239690780639647</v>
      </c>
      <c r="K254" s="8">
        <f t="shared" si="38"/>
        <v>0.88915674306622838</v>
      </c>
      <c r="L254" s="9">
        <f t="shared" si="39"/>
        <v>58.923528206255895</v>
      </c>
      <c r="M254" s="8">
        <f t="shared" si="40"/>
        <v>0.43627570970265622</v>
      </c>
      <c r="N254" s="8">
        <f t="shared" si="41"/>
        <v>0.13366301357746124</v>
      </c>
      <c r="O254" s="8">
        <f t="shared" si="42"/>
        <v>1.6255408003890122</v>
      </c>
      <c r="P254" s="10">
        <f t="shared" si="43"/>
        <v>0.26838804021298635</v>
      </c>
      <c r="Q254" s="10" t="str">
        <f t="shared" si="44"/>
        <v>2020PAK</v>
      </c>
      <c r="R254" s="14">
        <f t="shared" si="45"/>
        <v>45.407751888079694</v>
      </c>
      <c r="S254" s="45">
        <f t="shared" si="46"/>
        <v>1</v>
      </c>
      <c r="T254" s="7">
        <f t="shared" si="47"/>
        <v>3.1998661876922285</v>
      </c>
      <c r="U254" s="35">
        <f>IF(ISBLANK(VLOOKUP(B254,'WB GDP'!$A$2:$AK$267,F254-1985)),"NA",VLOOKUP(B254,'WB GDP'!$A$2:$AK$267,F254-1985))</f>
        <v>5004.3522419186647</v>
      </c>
      <c r="V254" s="6"/>
    </row>
    <row r="255" spans="1:22">
      <c r="A255">
        <f t="shared" si="36"/>
        <v>96</v>
      </c>
      <c r="B255" t="s">
        <v>111</v>
      </c>
      <c r="C255" t="str">
        <f>VLOOKUP(B255,'country codes'!$A$3:$B$287,2,0)</f>
        <v>MOZ</v>
      </c>
      <c r="D255">
        <v>5</v>
      </c>
      <c r="E255" s="6">
        <v>31178.239000000001</v>
      </c>
      <c r="F255">
        <v>2020</v>
      </c>
      <c r="G255" s="6">
        <v>61.171999999999997</v>
      </c>
      <c r="H255" s="6">
        <v>5.0999999999999996</v>
      </c>
      <c r="I255" s="7">
        <v>1.56629490852356</v>
      </c>
      <c r="J255" s="8">
        <f t="shared" si="37"/>
        <v>0.51</v>
      </c>
      <c r="K255" s="8">
        <f t="shared" si="38"/>
        <v>0.93675983525983197</v>
      </c>
      <c r="L255" s="9">
        <f t="shared" si="39"/>
        <v>57.303472642514436</v>
      </c>
      <c r="M255" s="8">
        <f t="shared" si="40"/>
        <v>0.42162856969781204</v>
      </c>
      <c r="N255" s="8">
        <f t="shared" si="41"/>
        <v>9.7893431782722501E-2</v>
      </c>
      <c r="O255" s="8">
        <f t="shared" si="42"/>
        <v>1.5897712185942734</v>
      </c>
      <c r="P255" s="10">
        <f t="shared" si="43"/>
        <v>0.26521336200225687</v>
      </c>
      <c r="Q255" s="10" t="str">
        <f t="shared" si="44"/>
        <v>2020MOZ</v>
      </c>
      <c r="R255" s="14">
        <f t="shared" si="45"/>
        <v>44.87063778864777</v>
      </c>
      <c r="S255" s="45">
        <f t="shared" si="46"/>
        <v>1</v>
      </c>
      <c r="T255" s="7">
        <f t="shared" si="47"/>
        <v>3.1998661876922285</v>
      </c>
      <c r="U255" s="35">
        <f>IF(ISBLANK(VLOOKUP(B255,'WB GDP'!$A$2:$AK$267,F255-1985)),"NA",VLOOKUP(B255,'WB GDP'!$A$2:$AK$267,F255-1985))</f>
        <v>1233.4249959559188</v>
      </c>
      <c r="V255" s="6"/>
    </row>
    <row r="256" spans="1:22">
      <c r="A256">
        <f t="shared" si="36"/>
        <v>97</v>
      </c>
      <c r="B256" t="s">
        <v>51</v>
      </c>
      <c r="C256" t="str">
        <f>VLOOKUP(B256,'country codes'!$A$3:$B$287,2,0)</f>
        <v>CIV</v>
      </c>
      <c r="D256">
        <v>5</v>
      </c>
      <c r="E256" s="6">
        <v>26811.79</v>
      </c>
      <c r="F256">
        <v>2020</v>
      </c>
      <c r="G256" s="6">
        <v>59.031999999999996</v>
      </c>
      <c r="H256" s="6">
        <v>5.2565035820007324</v>
      </c>
      <c r="I256" s="7">
        <v>1.1759274005889899</v>
      </c>
      <c r="J256" s="8">
        <f t="shared" si="37"/>
        <v>0.52565035820007322</v>
      </c>
      <c r="K256" s="8">
        <f t="shared" si="38"/>
        <v>0.95241019345990519</v>
      </c>
      <c r="L256" s="9">
        <f t="shared" si="39"/>
        <v>56.22267854032512</v>
      </c>
      <c r="M256" s="8">
        <f t="shared" si="40"/>
        <v>0.41185696501616964</v>
      </c>
      <c r="N256" s="8">
        <f t="shared" si="41"/>
        <v>7.349546253681187E-2</v>
      </c>
      <c r="O256" s="8">
        <f t="shared" si="42"/>
        <v>1.5653732493483627</v>
      </c>
      <c r="P256" s="10">
        <f t="shared" si="43"/>
        <v>0.26310463985993016</v>
      </c>
      <c r="Q256" s="10" t="str">
        <f t="shared" si="44"/>
        <v>2020CIV</v>
      </c>
      <c r="R256" s="14">
        <f t="shared" si="45"/>
        <v>44.513869537112853</v>
      </c>
      <c r="S256" s="45">
        <f t="shared" si="46"/>
        <v>1</v>
      </c>
      <c r="T256" s="7">
        <f t="shared" si="47"/>
        <v>3.1998661876922285</v>
      </c>
      <c r="U256" s="35">
        <f>IF(ISBLANK(VLOOKUP(B256,'WB GDP'!$A$2:$AK$267,F256-1985)),"NA",VLOOKUP(B256,'WB GDP'!$A$2:$AK$267,F256-1985))</f>
        <v>5092.1634710325106</v>
      </c>
      <c r="V256" s="6"/>
    </row>
    <row r="257" spans="1:22">
      <c r="A257">
        <f t="shared" si="36"/>
        <v>98</v>
      </c>
      <c r="B257" t="s">
        <v>157</v>
      </c>
      <c r="C257" t="str">
        <f>VLOOKUP(B257,'country codes'!$A$3:$B$287,2,0)</f>
        <v>UGA</v>
      </c>
      <c r="D257">
        <v>5</v>
      </c>
      <c r="E257" s="6">
        <v>44404.610999999997</v>
      </c>
      <c r="F257">
        <v>2020</v>
      </c>
      <c r="G257" s="6">
        <v>62.850999999999999</v>
      </c>
      <c r="H257" s="6">
        <v>4.6409096717834473</v>
      </c>
      <c r="I257" s="7">
        <v>1.0741889476776101</v>
      </c>
      <c r="J257" s="8">
        <f t="shared" si="37"/>
        <v>0.46409096717834475</v>
      </c>
      <c r="K257" s="8">
        <f t="shared" si="38"/>
        <v>0.89085080243817671</v>
      </c>
      <c r="L257" s="9">
        <f t="shared" si="39"/>
        <v>55.990863784041842</v>
      </c>
      <c r="M257" s="8">
        <f t="shared" si="40"/>
        <v>0.40976109666050148</v>
      </c>
      <c r="N257" s="8">
        <f t="shared" si="41"/>
        <v>6.713680922985063E-2</v>
      </c>
      <c r="O257" s="8">
        <f t="shared" si="42"/>
        <v>1.5590145960414015</v>
      </c>
      <c r="P257" s="10">
        <f t="shared" si="43"/>
        <v>0.26283339341463086</v>
      </c>
      <c r="Q257" s="10" t="str">
        <f t="shared" si="44"/>
        <v>2020UGA</v>
      </c>
      <c r="R257" s="14">
        <f t="shared" si="45"/>
        <v>44.46797818040821</v>
      </c>
      <c r="S257" s="45">
        <f t="shared" si="46"/>
        <v>1</v>
      </c>
      <c r="T257" s="7">
        <f t="shared" si="47"/>
        <v>3.1998661876922285</v>
      </c>
      <c r="U257" s="35">
        <f>IF(ISBLANK(VLOOKUP(B257,'WB GDP'!$A$2:$AK$267,F257-1985)),"NA",VLOOKUP(B257,'WB GDP'!$A$2:$AK$267,F257-1985))</f>
        <v>2240.4902372908259</v>
      </c>
      <c r="V257" s="6"/>
    </row>
    <row r="258" spans="1:22">
      <c r="A258">
        <f t="shared" si="36"/>
        <v>99</v>
      </c>
      <c r="B258" t="s">
        <v>65</v>
      </c>
      <c r="C258" t="str">
        <f>VLOOKUP(B258,'country codes'!$A$3:$B$287,2,0)</f>
        <v>GAB</v>
      </c>
      <c r="D258">
        <v>5</v>
      </c>
      <c r="E258" s="6">
        <v>2292.5729999999999</v>
      </c>
      <c r="F258">
        <v>2020</v>
      </c>
      <c r="G258" s="6">
        <v>66.531000000000006</v>
      </c>
      <c r="H258" s="6">
        <v>4.8865499496459961</v>
      </c>
      <c r="I258" s="7">
        <v>3.9394366741180402</v>
      </c>
      <c r="J258" s="8">
        <f t="shared" si="37"/>
        <v>0.48865499496459963</v>
      </c>
      <c r="K258" s="8">
        <f t="shared" si="38"/>
        <v>0.9154148302244316</v>
      </c>
      <c r="L258" s="9">
        <f t="shared" si="39"/>
        <v>60.903464069661666</v>
      </c>
      <c r="M258" s="8">
        <f t="shared" si="40"/>
        <v>0.45417657584637117</v>
      </c>
      <c r="N258" s="8">
        <f t="shared" si="41"/>
        <v>0.24621479213237751</v>
      </c>
      <c r="O258" s="8">
        <f t="shared" si="42"/>
        <v>1.7380925789439283</v>
      </c>
      <c r="P258" s="10">
        <f t="shared" si="43"/>
        <v>0.26130747081512229</v>
      </c>
      <c r="Q258" s="10" t="str">
        <f t="shared" si="44"/>
        <v>2020GAB</v>
      </c>
      <c r="R258" s="14">
        <f t="shared" si="45"/>
        <v>44.209812001528135</v>
      </c>
      <c r="S258" s="45">
        <f t="shared" si="46"/>
        <v>2</v>
      </c>
      <c r="T258" s="7">
        <f t="shared" si="47"/>
        <v>3.1998661876922285</v>
      </c>
      <c r="U258" s="35">
        <f>IF(ISBLANK(VLOOKUP(B258,'WB GDP'!$A$2:$AK$267,F258-1985)),"NA",VLOOKUP(B258,'WB GDP'!$A$2:$AK$267,F258-1985))</f>
        <v>13903.288954665359</v>
      </c>
      <c r="V258" s="6"/>
    </row>
    <row r="259" spans="1:22">
      <c r="A259">
        <f t="shared" ref="A259:A322" si="48">IF(ISNUMBER(R259),COUNTIFS($F$3:$F$2434,F259,$R$3:$R$2434,"&gt;"&amp;R259)+1,"")</f>
        <v>100</v>
      </c>
      <c r="B259" t="s">
        <v>112</v>
      </c>
      <c r="C259" t="str">
        <f>VLOOKUP(B259,'country codes'!$A$3:$B$287,2,0)</f>
        <v>MMR</v>
      </c>
      <c r="D259">
        <v>8</v>
      </c>
      <c r="E259" s="6">
        <v>53423.197999999997</v>
      </c>
      <c r="F259">
        <v>2020</v>
      </c>
      <c r="G259" s="6">
        <v>66.796999999999997</v>
      </c>
      <c r="H259" s="6">
        <v>4.4313640594482422</v>
      </c>
      <c r="I259" s="7">
        <v>2.45647120475769</v>
      </c>
      <c r="J259" s="8">
        <f t="shared" ref="J259:J322" si="49">IFERROR(H259/10,"")</f>
        <v>0.44313640594482423</v>
      </c>
      <c r="K259" s="8">
        <f t="shared" ref="K259:K322" si="50">IFERROR(J259+$K$2464,"")</f>
        <v>0.86989624120465625</v>
      </c>
      <c r="L259" s="9">
        <f t="shared" ref="L259:L322" si="51">IFERROR(K259*G259,"")</f>
        <v>58.106459223747422</v>
      </c>
      <c r="M259" s="8">
        <f t="shared" ref="M259:M322" si="52">IFERROR((L259-L$2439)/($L$2438-$L$2439),"")</f>
        <v>0.42888847925928908</v>
      </c>
      <c r="N259" s="8">
        <f t="shared" ref="N259:N322" si="53">IFERROR(I259/16,"")</f>
        <v>0.15352945029735562</v>
      </c>
      <c r="O259" s="8">
        <f t="shared" ref="O259:O322" si="54">IFERROR(N259+$O$2464,"")</f>
        <v>1.6454072371089066</v>
      </c>
      <c r="P259" s="10">
        <f t="shared" ref="P259:P322" si="55">IFERROR(M259/O259,"")</f>
        <v>0.26065795116646961</v>
      </c>
      <c r="Q259" s="10" t="str">
        <f t="shared" ref="Q259:Q322" si="56">F259&amp;C259</f>
        <v>2020MMR</v>
      </c>
      <c r="R259" s="14">
        <f t="shared" ref="R259:R322" si="57">IFERROR(P259*100/VLOOKUP(F259,$B$2440:$P$2455,15,0),"")</f>
        <v>44.099921758173586</v>
      </c>
      <c r="S259" s="45">
        <f t="shared" ref="S259:S322" si="58">IF(I259&lt;T259,1,IF(I259&lt;T259*2,2,3))</f>
        <v>1</v>
      </c>
      <c r="T259" s="7">
        <f t="shared" ref="T259:T322" si="59">VLOOKUP(F259,$F$2440:$I$2455,4,0)</f>
        <v>3.1998661876922285</v>
      </c>
      <c r="U259" s="35">
        <f>IF(ISBLANK(VLOOKUP(B259,'WB GDP'!$A$2:$AK$267,F259-1985)),"NA",VLOOKUP(B259,'WB GDP'!$A$2:$AK$267,F259-1985))</f>
        <v>4947.0939613933933</v>
      </c>
      <c r="V259" s="6"/>
    </row>
    <row r="260" spans="1:22">
      <c r="A260">
        <f t="shared" si="48"/>
        <v>101</v>
      </c>
      <c r="B260" t="s">
        <v>91</v>
      </c>
      <c r="C260" t="str">
        <f>VLOOKUP(B260,'country codes'!$A$3:$B$287,2,0)</f>
        <v>LAO</v>
      </c>
      <c r="D260">
        <v>8</v>
      </c>
      <c r="E260" s="6">
        <v>7319.3990000000003</v>
      </c>
      <c r="F260">
        <v>2020</v>
      </c>
      <c r="G260" s="6">
        <v>68.497</v>
      </c>
      <c r="H260" s="6">
        <v>5.284390926361084</v>
      </c>
      <c r="I260" s="7">
        <v>6.5628004074096697</v>
      </c>
      <c r="J260" s="8">
        <f t="shared" si="49"/>
        <v>0.52843909263610844</v>
      </c>
      <c r="K260" s="8">
        <f t="shared" si="50"/>
        <v>0.95519892789594041</v>
      </c>
      <c r="L260" s="9">
        <f t="shared" si="51"/>
        <v>65.428260964088224</v>
      </c>
      <c r="M260" s="8">
        <f t="shared" si="52"/>
        <v>0.49508587247141383</v>
      </c>
      <c r="N260" s="8">
        <f t="shared" si="53"/>
        <v>0.41017502546310436</v>
      </c>
      <c r="O260" s="8">
        <f t="shared" si="54"/>
        <v>1.9020528122746554</v>
      </c>
      <c r="P260" s="10">
        <f t="shared" si="55"/>
        <v>0.26029028703958179</v>
      </c>
      <c r="Q260" s="10" t="str">
        <f t="shared" si="56"/>
        <v>2020LAO</v>
      </c>
      <c r="R260" s="14">
        <f t="shared" si="57"/>
        <v>44.037717788732103</v>
      </c>
      <c r="S260" s="45">
        <f t="shared" si="58"/>
        <v>3</v>
      </c>
      <c r="T260" s="7">
        <f t="shared" si="59"/>
        <v>3.1998661876922285</v>
      </c>
      <c r="U260" s="35">
        <f>IF(ISBLANK(VLOOKUP(B260,'WB GDP'!$A$2:$AK$267,F260-1985)),"NA",VLOOKUP(B260,'WB GDP'!$A$2:$AK$267,F260-1985))</f>
        <v>7763.9488813409635</v>
      </c>
      <c r="V260" s="6"/>
    </row>
    <row r="261" spans="1:22">
      <c r="A261">
        <f t="shared" si="48"/>
        <v>102</v>
      </c>
      <c r="B261" t="s">
        <v>161</v>
      </c>
      <c r="C261" t="str">
        <f>VLOOKUP(B261,'country codes'!$A$3:$B$287,2,0)</f>
        <v>USA</v>
      </c>
      <c r="D261">
        <v>2</v>
      </c>
      <c r="E261" s="6">
        <v>335942.00300000003</v>
      </c>
      <c r="F261">
        <v>2020</v>
      </c>
      <c r="G261" s="6">
        <v>77.414000000000001</v>
      </c>
      <c r="H261" s="6">
        <v>7.0280880928039551</v>
      </c>
      <c r="I261" s="7">
        <v>18.963182449340799</v>
      </c>
      <c r="J261" s="8">
        <f t="shared" si="49"/>
        <v>0.70280880928039546</v>
      </c>
      <c r="K261" s="8">
        <f t="shared" si="50"/>
        <v>1.1295686445402273</v>
      </c>
      <c r="L261" s="9">
        <f t="shared" si="51"/>
        <v>87.444427048437163</v>
      </c>
      <c r="M261" s="8">
        <f t="shared" si="52"/>
        <v>0.69413698789280109</v>
      </c>
      <c r="N261" s="8">
        <f t="shared" si="53"/>
        <v>1.1851989030837999</v>
      </c>
      <c r="O261" s="8">
        <f t="shared" si="54"/>
        <v>2.6770766898953511</v>
      </c>
      <c r="P261" s="10">
        <f t="shared" si="55"/>
        <v>0.25928916811118152</v>
      </c>
      <c r="Q261" s="10" t="str">
        <f t="shared" si="56"/>
        <v>2020USA</v>
      </c>
      <c r="R261" s="14">
        <f t="shared" si="57"/>
        <v>43.868341538303113</v>
      </c>
      <c r="S261" s="45">
        <f t="shared" si="58"/>
        <v>3</v>
      </c>
      <c r="T261" s="7">
        <f t="shared" si="59"/>
        <v>3.1998661876922285</v>
      </c>
      <c r="U261" s="35">
        <f>IF(ISBLANK(VLOOKUP(B261,'WB GDP'!$A$2:$AK$267,F261-1985)),"NA",VLOOKUP(B261,'WB GDP'!$A$2:$AK$267,F261-1985))</f>
        <v>60158.910452830198</v>
      </c>
      <c r="V261" s="6"/>
    </row>
    <row r="262" spans="1:22">
      <c r="A262">
        <f t="shared" si="48"/>
        <v>103</v>
      </c>
      <c r="B262" t="s">
        <v>32</v>
      </c>
      <c r="C262" t="str">
        <f>VLOOKUP(B262,'country codes'!$A$3:$B$287,2,0)</f>
        <v>BOL</v>
      </c>
      <c r="D262">
        <v>1</v>
      </c>
      <c r="E262" s="6">
        <v>11936.162</v>
      </c>
      <c r="F262">
        <v>2020</v>
      </c>
      <c r="G262" s="6">
        <v>64.466999999999999</v>
      </c>
      <c r="H262" s="6">
        <v>5.5592589378356934</v>
      </c>
      <c r="I262" s="7">
        <v>5.60728216171265</v>
      </c>
      <c r="J262" s="8">
        <f t="shared" si="49"/>
        <v>0.55592589378356938</v>
      </c>
      <c r="K262" s="8">
        <f t="shared" si="50"/>
        <v>0.98268572904340135</v>
      </c>
      <c r="L262" s="9">
        <f t="shared" si="51"/>
        <v>63.350800894240955</v>
      </c>
      <c r="M262" s="8">
        <f t="shared" si="52"/>
        <v>0.47630327687496898</v>
      </c>
      <c r="N262" s="8">
        <f t="shared" si="53"/>
        <v>0.35045513510704063</v>
      </c>
      <c r="O262" s="8">
        <f t="shared" si="54"/>
        <v>1.8423329219185915</v>
      </c>
      <c r="P262" s="10">
        <f t="shared" si="55"/>
        <v>0.25853268494977028</v>
      </c>
      <c r="Q262" s="10" t="str">
        <f t="shared" si="56"/>
        <v>2020BOL</v>
      </c>
      <c r="R262" s="14">
        <f t="shared" si="57"/>
        <v>43.740354465281484</v>
      </c>
      <c r="S262" s="45">
        <f t="shared" si="58"/>
        <v>2</v>
      </c>
      <c r="T262" s="7">
        <f t="shared" si="59"/>
        <v>3.1998661876922285</v>
      </c>
      <c r="U262" s="35">
        <f>IF(ISBLANK(VLOOKUP(B262,'WB GDP'!$A$2:$AK$267,F262-1985)),"NA",VLOOKUP(B262,'WB GDP'!$A$2:$AK$267,F262-1985))</f>
        <v>7679.9331944980249</v>
      </c>
      <c r="V262" s="6"/>
    </row>
    <row r="263" spans="1:22">
      <c r="A263">
        <f t="shared" si="48"/>
        <v>104</v>
      </c>
      <c r="B263" t="s">
        <v>95</v>
      </c>
      <c r="C263" t="str">
        <f>VLOOKUP(B263,'country codes'!$A$3:$B$287,2,0)</f>
        <v>LBR</v>
      </c>
      <c r="D263">
        <v>5</v>
      </c>
      <c r="E263" s="6">
        <v>5087.5839999999998</v>
      </c>
      <c r="F263">
        <v>2020</v>
      </c>
      <c r="G263" s="6">
        <v>60.948</v>
      </c>
      <c r="H263" s="6">
        <v>4.5999999999999996</v>
      </c>
      <c r="I263" s="7">
        <v>0.41015502810478199</v>
      </c>
      <c r="J263" s="8">
        <f t="shared" si="49"/>
        <v>0.45999999999999996</v>
      </c>
      <c r="K263" s="8">
        <f t="shared" si="50"/>
        <v>0.88675983525983193</v>
      </c>
      <c r="L263" s="9">
        <f t="shared" si="51"/>
        <v>54.046238439416236</v>
      </c>
      <c r="M263" s="8">
        <f t="shared" si="52"/>
        <v>0.39217947766101557</v>
      </c>
      <c r="N263" s="8">
        <f t="shared" si="53"/>
        <v>2.5634689256548875E-2</v>
      </c>
      <c r="O263" s="8">
        <f t="shared" si="54"/>
        <v>1.5175124760680998</v>
      </c>
      <c r="P263" s="10">
        <f t="shared" si="55"/>
        <v>0.258435751827991</v>
      </c>
      <c r="Q263" s="10" t="str">
        <f t="shared" si="56"/>
        <v>2020LBR</v>
      </c>
      <c r="R263" s="14">
        <f t="shared" si="57"/>
        <v>43.723954646794795</v>
      </c>
      <c r="S263" s="45">
        <f t="shared" si="58"/>
        <v>1</v>
      </c>
      <c r="T263" s="7">
        <f t="shared" si="59"/>
        <v>3.1998661876922285</v>
      </c>
      <c r="U263" s="35">
        <f>IF(ISBLANK(VLOOKUP(B263,'WB GDP'!$A$2:$AK$267,F263-1985)),"NA",VLOOKUP(B263,'WB GDP'!$A$2:$AK$267,F263-1985))</f>
        <v>1383.8280991000138</v>
      </c>
      <c r="V263" s="6"/>
    </row>
    <row r="264" spans="1:22">
      <c r="A264">
        <f t="shared" si="48"/>
        <v>105</v>
      </c>
      <c r="B264" t="s">
        <v>118</v>
      </c>
      <c r="C264" t="str">
        <f>VLOOKUP(B264,'country codes'!$A$3:$B$287,2,0)</f>
        <v>NER</v>
      </c>
      <c r="D264">
        <v>5</v>
      </c>
      <c r="E264" s="6">
        <v>24333.638999999999</v>
      </c>
      <c r="F264">
        <v>2020</v>
      </c>
      <c r="G264" s="6">
        <v>61.451000000000001</v>
      </c>
      <c r="H264" s="6">
        <v>4.7</v>
      </c>
      <c r="I264" s="7">
        <v>1.0877088308334399</v>
      </c>
      <c r="J264" s="8">
        <f t="shared" si="49"/>
        <v>0.47000000000000003</v>
      </c>
      <c r="K264" s="8">
        <f t="shared" si="50"/>
        <v>0.89675983525983205</v>
      </c>
      <c r="L264" s="9">
        <f t="shared" si="51"/>
        <v>55.10678863655194</v>
      </c>
      <c r="M264" s="8">
        <f t="shared" si="52"/>
        <v>0.40176805447731712</v>
      </c>
      <c r="N264" s="8">
        <f t="shared" si="53"/>
        <v>6.7981801927089996E-2</v>
      </c>
      <c r="O264" s="8">
        <f t="shared" si="54"/>
        <v>1.5598595887386408</v>
      </c>
      <c r="P264" s="10">
        <f t="shared" si="55"/>
        <v>0.2575668075369536</v>
      </c>
      <c r="Q264" s="10" t="str">
        <f t="shared" si="56"/>
        <v>2020NER</v>
      </c>
      <c r="R264" s="14">
        <f t="shared" si="57"/>
        <v>43.576940619118012</v>
      </c>
      <c r="S264" s="45">
        <f t="shared" si="58"/>
        <v>1</v>
      </c>
      <c r="T264" s="7">
        <f t="shared" si="59"/>
        <v>3.1998661876922285</v>
      </c>
      <c r="U264" s="35">
        <f>IF(ISBLANK(VLOOKUP(B264,'WB GDP'!$A$2:$AK$267,F264-1985)),"NA",VLOOKUP(B264,'WB GDP'!$A$2:$AK$267,F264-1985))</f>
        <v>1214.5465562107745</v>
      </c>
      <c r="V264" s="6"/>
    </row>
    <row r="265" spans="1:22">
      <c r="A265">
        <f t="shared" si="48"/>
        <v>106</v>
      </c>
      <c r="B265" t="s">
        <v>25</v>
      </c>
      <c r="C265" t="str">
        <f>VLOOKUP(B265,'country codes'!$A$3:$B$287,2,0)</f>
        <v>AZE</v>
      </c>
      <c r="D265">
        <v>7</v>
      </c>
      <c r="E265" s="6">
        <v>10284.950999999999</v>
      </c>
      <c r="F265">
        <v>2020</v>
      </c>
      <c r="G265" s="6">
        <v>66.867999999999995</v>
      </c>
      <c r="H265" s="6">
        <v>5.2</v>
      </c>
      <c r="I265" s="7">
        <v>5.8435368537902797</v>
      </c>
      <c r="J265" s="8">
        <f t="shared" si="49"/>
        <v>0.52</v>
      </c>
      <c r="K265" s="8">
        <f t="shared" si="50"/>
        <v>0.94675983525983198</v>
      </c>
      <c r="L265" s="9">
        <f t="shared" si="51"/>
        <v>63.30793666415444</v>
      </c>
      <c r="M265" s="8">
        <f t="shared" si="52"/>
        <v>0.47591573561198469</v>
      </c>
      <c r="N265" s="8">
        <f t="shared" si="53"/>
        <v>0.36522105336189248</v>
      </c>
      <c r="O265" s="8">
        <f t="shared" si="54"/>
        <v>1.8570988401734434</v>
      </c>
      <c r="P265" s="10">
        <f t="shared" si="55"/>
        <v>0.25626839310692617</v>
      </c>
      <c r="Q265" s="10" t="str">
        <f t="shared" si="56"/>
        <v>2020AZE</v>
      </c>
      <c r="R265" s="14">
        <f t="shared" si="57"/>
        <v>43.357265851793059</v>
      </c>
      <c r="S265" s="45">
        <f t="shared" si="58"/>
        <v>2</v>
      </c>
      <c r="T265" s="7">
        <f t="shared" si="59"/>
        <v>3.1998661876922285</v>
      </c>
      <c r="U265" s="35">
        <f>IF(ISBLANK(VLOOKUP(B265,'WB GDP'!$A$2:$AK$267,F265-1985)),"NA",VLOOKUP(B265,'WB GDP'!$A$2:$AK$267,F265-1985))</f>
        <v>13726.769657688519</v>
      </c>
      <c r="V265" s="6"/>
    </row>
    <row r="266" spans="1:22">
      <c r="A266">
        <f t="shared" si="48"/>
        <v>107</v>
      </c>
      <c r="B266" t="s">
        <v>168</v>
      </c>
      <c r="C266" t="str">
        <f>VLOOKUP(B266,'country codes'!$A$3:$B$287,2,0)</f>
        <v>ZMB</v>
      </c>
      <c r="D266">
        <v>5</v>
      </c>
      <c r="E266" s="6">
        <v>18927.715</v>
      </c>
      <c r="F266">
        <v>2020</v>
      </c>
      <c r="G266" s="6">
        <v>62.38</v>
      </c>
      <c r="H266" s="6">
        <v>4.8379921913146973</v>
      </c>
      <c r="I266" s="7">
        <v>2.1915202140808101</v>
      </c>
      <c r="J266" s="8">
        <f t="shared" si="49"/>
        <v>0.48379921913146973</v>
      </c>
      <c r="K266" s="8">
        <f t="shared" si="50"/>
        <v>0.91055905439130169</v>
      </c>
      <c r="L266" s="9">
        <f t="shared" si="51"/>
        <v>56.800673812929404</v>
      </c>
      <c r="M266" s="8">
        <f t="shared" si="52"/>
        <v>0.41708269792894775</v>
      </c>
      <c r="N266" s="8">
        <f t="shared" si="53"/>
        <v>0.13697001338005063</v>
      </c>
      <c r="O266" s="8">
        <f t="shared" si="54"/>
        <v>1.6288478001916016</v>
      </c>
      <c r="P266" s="10">
        <f t="shared" si="55"/>
        <v>0.25605995715492036</v>
      </c>
      <c r="Q266" s="10" t="str">
        <f t="shared" si="56"/>
        <v>2020ZMB</v>
      </c>
      <c r="R266" s="14">
        <f t="shared" si="57"/>
        <v>43.322001210396508</v>
      </c>
      <c r="S266" s="45">
        <f t="shared" si="58"/>
        <v>1</v>
      </c>
      <c r="T266" s="7">
        <f t="shared" si="59"/>
        <v>3.1998661876922285</v>
      </c>
      <c r="U266" s="35">
        <f>IF(ISBLANK(VLOOKUP(B266,'WB GDP'!$A$2:$AK$267,F266-1985)),"NA",VLOOKUP(B266,'WB GDP'!$A$2:$AK$267,F266-1985))</f>
        <v>3183.6507732625855</v>
      </c>
      <c r="V266" s="6"/>
    </row>
    <row r="267" spans="1:22">
      <c r="A267">
        <f t="shared" si="48"/>
        <v>108</v>
      </c>
      <c r="B267" t="s">
        <v>88</v>
      </c>
      <c r="C267" t="str">
        <f>VLOOKUP(B267,'country codes'!$A$3:$B$287,2,0)</f>
        <v>KEN</v>
      </c>
      <c r="D267">
        <v>5</v>
      </c>
      <c r="E267" s="6">
        <v>51985.78</v>
      </c>
      <c r="F267">
        <v>2020</v>
      </c>
      <c r="G267" s="6">
        <v>62.674999999999997</v>
      </c>
      <c r="H267" s="6">
        <v>4.5465841293334961</v>
      </c>
      <c r="I267" s="7">
        <v>1.34501433372498</v>
      </c>
      <c r="J267" s="8">
        <f t="shared" si="49"/>
        <v>0.45465841293334963</v>
      </c>
      <c r="K267" s="8">
        <f t="shared" si="50"/>
        <v>0.8814182481931816</v>
      </c>
      <c r="L267" s="9">
        <f t="shared" si="51"/>
        <v>55.242888705507653</v>
      </c>
      <c r="M267" s="8">
        <f t="shared" si="52"/>
        <v>0.40299855348567176</v>
      </c>
      <c r="N267" s="8">
        <f t="shared" si="53"/>
        <v>8.4063395857811252E-2</v>
      </c>
      <c r="O267" s="8">
        <f t="shared" si="54"/>
        <v>1.5759411826693621</v>
      </c>
      <c r="P267" s="10">
        <f t="shared" si="55"/>
        <v>0.25571928566716201</v>
      </c>
      <c r="Q267" s="10" t="str">
        <f t="shared" si="56"/>
        <v>2020KEN</v>
      </c>
      <c r="R267" s="14">
        <f t="shared" si="57"/>
        <v>43.264364043035407</v>
      </c>
      <c r="S267" s="45">
        <f t="shared" si="58"/>
        <v>1</v>
      </c>
      <c r="T267" s="7">
        <f t="shared" si="59"/>
        <v>3.1998661876922285</v>
      </c>
      <c r="U267" s="35">
        <f>IF(ISBLANK(VLOOKUP(B267,'WB GDP'!$A$2:$AK$267,F267-1985)),"NA",VLOOKUP(B267,'WB GDP'!$A$2:$AK$267,F267-1985))</f>
        <v>4497.3629750232867</v>
      </c>
      <c r="V267" s="6"/>
    </row>
    <row r="268" spans="1:22">
      <c r="A268">
        <f t="shared" si="48"/>
        <v>109</v>
      </c>
      <c r="B268" t="s">
        <v>99</v>
      </c>
      <c r="C268" t="str">
        <f>VLOOKUP(B268,'country codes'!$A$3:$B$287,2,0)</f>
        <v>MDG</v>
      </c>
      <c r="D268">
        <v>5</v>
      </c>
      <c r="E268" s="6">
        <v>28225.177</v>
      </c>
      <c r="F268">
        <v>2020</v>
      </c>
      <c r="G268" s="6">
        <v>65.182000000000002</v>
      </c>
      <c r="H268" s="6">
        <v>4.0999999999999996</v>
      </c>
      <c r="I268" s="7">
        <v>1.0899473428726201</v>
      </c>
      <c r="J268" s="8">
        <f t="shared" si="49"/>
        <v>0.41</v>
      </c>
      <c r="K268" s="8">
        <f t="shared" si="50"/>
        <v>0.836759835259832</v>
      </c>
      <c r="L268" s="9">
        <f t="shared" si="51"/>
        <v>54.541679581906372</v>
      </c>
      <c r="M268" s="8">
        <f t="shared" si="52"/>
        <v>0.39665882759235599</v>
      </c>
      <c r="N268" s="8">
        <f t="shared" si="53"/>
        <v>6.8121708929538755E-2</v>
      </c>
      <c r="O268" s="8">
        <f t="shared" si="54"/>
        <v>1.5599994957410896</v>
      </c>
      <c r="P268" s="10">
        <f t="shared" si="55"/>
        <v>0.25426856141637416</v>
      </c>
      <c r="Q268" s="10" t="str">
        <f t="shared" si="56"/>
        <v>2020MDG</v>
      </c>
      <c r="R268" s="14">
        <f t="shared" si="57"/>
        <v>43.01892044284547</v>
      </c>
      <c r="S268" s="45">
        <f t="shared" si="58"/>
        <v>1</v>
      </c>
      <c r="T268" s="7">
        <f t="shared" si="59"/>
        <v>3.1998661876922285</v>
      </c>
      <c r="U268" s="35">
        <f>IF(ISBLANK(VLOOKUP(B268,'WB GDP'!$A$2:$AK$267,F268-1985)),"NA",VLOOKUP(B268,'WB GDP'!$A$2:$AK$267,F268-1985))</f>
        <v>1436.20695047955</v>
      </c>
      <c r="V268" s="6"/>
    </row>
    <row r="269" spans="1:22">
      <c r="A269">
        <f t="shared" si="48"/>
        <v>110</v>
      </c>
      <c r="B269" t="s">
        <v>104</v>
      </c>
      <c r="C269" t="str">
        <f>VLOOKUP(B269,'country codes'!$A$3:$B$287,2,0)</f>
        <v>MRT</v>
      </c>
      <c r="D269">
        <v>5</v>
      </c>
      <c r="E269" s="6">
        <v>4498.6040000000003</v>
      </c>
      <c r="F269">
        <v>2020</v>
      </c>
      <c r="G269" s="6">
        <v>64.531999999999996</v>
      </c>
      <c r="H269" s="6">
        <v>4.4000000000000004</v>
      </c>
      <c r="I269" s="7">
        <v>1.9715760946273799</v>
      </c>
      <c r="J269" s="8">
        <f t="shared" si="49"/>
        <v>0.44000000000000006</v>
      </c>
      <c r="K269" s="8">
        <f t="shared" si="50"/>
        <v>0.86675983525983202</v>
      </c>
      <c r="L269" s="9">
        <f t="shared" si="51"/>
        <v>55.933745688987479</v>
      </c>
      <c r="M269" s="8">
        <f t="shared" si="52"/>
        <v>0.40924468428934851</v>
      </c>
      <c r="N269" s="8">
        <f t="shared" si="53"/>
        <v>0.12322350591421125</v>
      </c>
      <c r="O269" s="8">
        <f t="shared" si="54"/>
        <v>1.6151012927257622</v>
      </c>
      <c r="P269" s="10">
        <f t="shared" si="55"/>
        <v>0.25338638891104931</v>
      </c>
      <c r="Q269" s="10" t="str">
        <f t="shared" si="56"/>
        <v>2020MRT</v>
      </c>
      <c r="R269" s="14">
        <f t="shared" si="57"/>
        <v>42.869668374040593</v>
      </c>
      <c r="S269" s="45">
        <f t="shared" si="58"/>
        <v>1</v>
      </c>
      <c r="T269" s="7">
        <f t="shared" si="59"/>
        <v>3.1998661876922285</v>
      </c>
      <c r="U269" s="35">
        <f>IF(ISBLANK(VLOOKUP(B269,'WB GDP'!$A$2:$AK$267,F269-1985)),"NA",VLOOKUP(B269,'WB GDP'!$A$2:$AK$267,F269-1985))</f>
        <v>5314.8493701716734</v>
      </c>
      <c r="V269" s="6"/>
    </row>
    <row r="270" spans="1:22">
      <c r="A270">
        <f t="shared" si="48"/>
        <v>111</v>
      </c>
      <c r="B270" t="s">
        <v>165</v>
      </c>
      <c r="C270" t="str">
        <f>VLOOKUP(B270,'country codes'!$A$3:$B$287,2,0)</f>
        <v>VEN</v>
      </c>
      <c r="D270">
        <v>1</v>
      </c>
      <c r="E270" s="6">
        <v>28490.453000000001</v>
      </c>
      <c r="F270">
        <v>2020</v>
      </c>
      <c r="G270" s="6">
        <v>71.094999999999999</v>
      </c>
      <c r="H270" s="6">
        <v>4.5738296508789063</v>
      </c>
      <c r="I270" s="7">
        <v>6.21366167068481</v>
      </c>
      <c r="J270" s="8">
        <f t="shared" si="49"/>
        <v>0.45738296508789061</v>
      </c>
      <c r="K270" s="8">
        <f t="shared" si="50"/>
        <v>0.88414280034772252</v>
      </c>
      <c r="L270" s="9">
        <f t="shared" si="51"/>
        <v>62.85813239072133</v>
      </c>
      <c r="M270" s="8">
        <f t="shared" si="52"/>
        <v>0.47184899474506259</v>
      </c>
      <c r="N270" s="8">
        <f t="shared" si="53"/>
        <v>0.38835385441780063</v>
      </c>
      <c r="O270" s="8">
        <f t="shared" si="54"/>
        <v>1.8802316412293516</v>
      </c>
      <c r="P270" s="10">
        <f t="shared" si="55"/>
        <v>0.25095258711663504</v>
      </c>
      <c r="Q270" s="10" t="str">
        <f t="shared" si="56"/>
        <v>2020VEN</v>
      </c>
      <c r="R270" s="14">
        <f t="shared" si="57"/>
        <v>42.4579008901474</v>
      </c>
      <c r="S270" s="45">
        <f t="shared" si="58"/>
        <v>2</v>
      </c>
      <c r="T270" s="7">
        <f t="shared" si="59"/>
        <v>3.1998661876922285</v>
      </c>
      <c r="U270" s="35" t="str">
        <f>IF(ISBLANK(VLOOKUP(B270,'WB GDP'!$A$2:$AK$267,F270-1985)),"NA",VLOOKUP(B270,'WB GDP'!$A$2:$AK$267,F270-1985))</f>
        <v>NA</v>
      </c>
      <c r="V270" s="6"/>
    </row>
    <row r="271" spans="1:22">
      <c r="A271">
        <f t="shared" si="48"/>
        <v>112</v>
      </c>
      <c r="B271" t="s">
        <v>71</v>
      </c>
      <c r="C271" t="str">
        <f>VLOOKUP(B271,'country codes'!$A$3:$B$287,2,0)</f>
        <v>GIN</v>
      </c>
      <c r="D271">
        <v>5</v>
      </c>
      <c r="E271" s="6">
        <v>13205.153</v>
      </c>
      <c r="F271">
        <v>2020</v>
      </c>
      <c r="G271" s="6">
        <v>59.326999999999998</v>
      </c>
      <c r="H271" s="6">
        <v>4.9721684455871582</v>
      </c>
      <c r="I271" s="7">
        <v>1.6699038743972801</v>
      </c>
      <c r="J271" s="8">
        <f t="shared" si="49"/>
        <v>0.49721684455871584</v>
      </c>
      <c r="K271" s="8">
        <f t="shared" si="50"/>
        <v>0.92397667981854781</v>
      </c>
      <c r="L271" s="9">
        <f t="shared" si="51"/>
        <v>54.816764483594987</v>
      </c>
      <c r="M271" s="8">
        <f t="shared" si="52"/>
        <v>0.39914590714594034</v>
      </c>
      <c r="N271" s="8">
        <f t="shared" si="53"/>
        <v>0.10436899214983</v>
      </c>
      <c r="O271" s="8">
        <f t="shared" si="54"/>
        <v>1.596246778961381</v>
      </c>
      <c r="P271" s="10">
        <f t="shared" si="55"/>
        <v>0.2500527565077687</v>
      </c>
      <c r="Q271" s="10" t="str">
        <f t="shared" si="56"/>
        <v>2020GIN</v>
      </c>
      <c r="R271" s="14">
        <f t="shared" si="57"/>
        <v>42.305661300796558</v>
      </c>
      <c r="S271" s="45">
        <f t="shared" si="58"/>
        <v>1</v>
      </c>
      <c r="T271" s="7">
        <f t="shared" si="59"/>
        <v>3.1998661876922285</v>
      </c>
      <c r="U271" s="35">
        <f>IF(ISBLANK(VLOOKUP(B271,'WB GDP'!$A$2:$AK$267,F271-1985)),"NA",VLOOKUP(B271,'WB GDP'!$A$2:$AK$267,F271-1985))</f>
        <v>2604.1172340730163</v>
      </c>
      <c r="V271" s="6"/>
    </row>
    <row r="272" spans="1:22">
      <c r="A272">
        <f t="shared" si="48"/>
        <v>113</v>
      </c>
      <c r="B272" t="s">
        <v>80</v>
      </c>
      <c r="C272" t="str">
        <f>VLOOKUP(B272,'country codes'!$A$3:$B$287,2,0)</f>
        <v>IRQ</v>
      </c>
      <c r="D272">
        <v>4</v>
      </c>
      <c r="E272" s="6">
        <v>42556.983999999997</v>
      </c>
      <c r="F272">
        <v>2020</v>
      </c>
      <c r="G272" s="6">
        <v>69.123000000000005</v>
      </c>
      <c r="H272" s="6">
        <v>4.7851653099060059</v>
      </c>
      <c r="I272" s="7">
        <v>6.4344944953918501</v>
      </c>
      <c r="J272" s="8">
        <f t="shared" si="49"/>
        <v>0.4785165309906006</v>
      </c>
      <c r="K272" s="8">
        <f t="shared" si="50"/>
        <v>0.90527636625043262</v>
      </c>
      <c r="L272" s="9">
        <f t="shared" si="51"/>
        <v>62.575418264328661</v>
      </c>
      <c r="M272" s="8">
        <f t="shared" si="52"/>
        <v>0.4692929383459491</v>
      </c>
      <c r="N272" s="8">
        <f t="shared" si="53"/>
        <v>0.40215590596199063</v>
      </c>
      <c r="O272" s="8">
        <f t="shared" si="54"/>
        <v>1.8940336927735415</v>
      </c>
      <c r="P272" s="10">
        <f t="shared" si="55"/>
        <v>0.24777433481594338</v>
      </c>
      <c r="Q272" s="10" t="str">
        <f t="shared" si="56"/>
        <v>2020IRQ</v>
      </c>
      <c r="R272" s="14">
        <f t="shared" si="57"/>
        <v>41.920182101363075</v>
      </c>
      <c r="S272" s="45">
        <f t="shared" si="58"/>
        <v>3</v>
      </c>
      <c r="T272" s="7">
        <f t="shared" si="59"/>
        <v>3.1998661876922285</v>
      </c>
      <c r="U272" s="35">
        <f>IF(ISBLANK(VLOOKUP(B272,'WB GDP'!$A$2:$AK$267,F272-1985)),"NA",VLOOKUP(B272,'WB GDP'!$A$2:$AK$267,F272-1985))</f>
        <v>8848.1184567801283</v>
      </c>
      <c r="V272" s="6"/>
    </row>
    <row r="273" spans="1:22">
      <c r="A273">
        <f t="shared" si="48"/>
        <v>114</v>
      </c>
      <c r="B273" t="s">
        <v>79</v>
      </c>
      <c r="C273" t="str">
        <f>VLOOKUP(B273,'country codes'!$A$3:$B$287,2,0)</f>
        <v>IRN</v>
      </c>
      <c r="D273">
        <v>4</v>
      </c>
      <c r="E273" s="6">
        <v>87290.192999999999</v>
      </c>
      <c r="F273">
        <v>2020</v>
      </c>
      <c r="G273" s="6">
        <v>74.831999999999994</v>
      </c>
      <c r="H273" s="6">
        <v>4.8645281791687012</v>
      </c>
      <c r="I273" s="7">
        <v>10.0437726974487</v>
      </c>
      <c r="J273" s="8">
        <f t="shared" si="49"/>
        <v>0.48645281791687012</v>
      </c>
      <c r="K273" s="8">
        <f t="shared" si="50"/>
        <v>0.91321265317670208</v>
      </c>
      <c r="L273" s="9">
        <f t="shared" si="51"/>
        <v>68.33752926251897</v>
      </c>
      <c r="M273" s="8">
        <f t="shared" si="52"/>
        <v>0.52138895801519491</v>
      </c>
      <c r="N273" s="8">
        <f t="shared" si="53"/>
        <v>0.62773579359054377</v>
      </c>
      <c r="O273" s="8">
        <f t="shared" si="54"/>
        <v>2.1196135804020946</v>
      </c>
      <c r="P273" s="10">
        <f t="shared" si="55"/>
        <v>0.24598302390395446</v>
      </c>
      <c r="Q273" s="10" t="str">
        <f t="shared" si="56"/>
        <v>2020IRN</v>
      </c>
      <c r="R273" s="14">
        <f t="shared" si="57"/>
        <v>41.617115685357902</v>
      </c>
      <c r="S273" s="45">
        <f t="shared" si="58"/>
        <v>3</v>
      </c>
      <c r="T273" s="7">
        <f t="shared" si="59"/>
        <v>3.1998661876922285</v>
      </c>
      <c r="U273" s="35">
        <f>IF(ISBLANK(VLOOKUP(B273,'WB GDP'!$A$2:$AK$267,F273-1985)),"NA",VLOOKUP(B273,'WB GDP'!$A$2:$AK$267,F273-1985))</f>
        <v>14432.362714039966</v>
      </c>
      <c r="V273" s="6"/>
    </row>
    <row r="274" spans="1:22">
      <c r="A274">
        <f t="shared" si="48"/>
        <v>115</v>
      </c>
      <c r="B274" t="s">
        <v>150</v>
      </c>
      <c r="C274" t="str">
        <f>VLOOKUP(B274,'country codes'!$A$3:$B$287,2,0)</f>
        <v>TZA</v>
      </c>
      <c r="D274">
        <v>5</v>
      </c>
      <c r="E274" s="6">
        <v>61704.517999999996</v>
      </c>
      <c r="F274">
        <v>2020</v>
      </c>
      <c r="G274" s="6">
        <v>66.408000000000001</v>
      </c>
      <c r="H274" s="6">
        <v>3.7856841087341309</v>
      </c>
      <c r="I274" s="7">
        <v>1.58945655822754</v>
      </c>
      <c r="J274" s="8">
        <f t="shared" si="49"/>
        <v>0.37856841087341309</v>
      </c>
      <c r="K274" s="8">
        <f t="shared" si="50"/>
        <v>0.80532824613324505</v>
      </c>
      <c r="L274" s="9">
        <f t="shared" si="51"/>
        <v>53.480238169216541</v>
      </c>
      <c r="M274" s="8">
        <f t="shared" si="52"/>
        <v>0.38706219317649548</v>
      </c>
      <c r="N274" s="8">
        <f t="shared" si="53"/>
        <v>9.9341034889221247E-2</v>
      </c>
      <c r="O274" s="8">
        <f t="shared" si="54"/>
        <v>1.5912188217007721</v>
      </c>
      <c r="P274" s="10">
        <f t="shared" si="55"/>
        <v>0.24324887809131404</v>
      </c>
      <c r="Q274" s="10" t="str">
        <f t="shared" si="56"/>
        <v>2020TZA</v>
      </c>
      <c r="R274" s="14">
        <f t="shared" si="57"/>
        <v>41.154533915366642</v>
      </c>
      <c r="S274" s="45">
        <f t="shared" si="58"/>
        <v>1</v>
      </c>
      <c r="T274" s="7">
        <f t="shared" si="59"/>
        <v>3.1998661876922285</v>
      </c>
      <c r="U274" s="35">
        <f>IF(ISBLANK(VLOOKUP(B274,'WB GDP'!$A$2:$AK$267,F274-1985)),"NA",VLOOKUP(B274,'WB GDP'!$A$2:$AK$267,F274-1985))</f>
        <v>2551.5068359375</v>
      </c>
      <c r="V274" s="6"/>
    </row>
    <row r="275" spans="1:22">
      <c r="A275">
        <f t="shared" si="48"/>
        <v>116</v>
      </c>
      <c r="B275" t="s">
        <v>132</v>
      </c>
      <c r="C275" t="str">
        <f>VLOOKUP(B275,'country codes'!$A$3:$B$287,2,0)</f>
        <v>RUS</v>
      </c>
      <c r="D275">
        <v>7</v>
      </c>
      <c r="E275" s="6">
        <v>145617.329</v>
      </c>
      <c r="F275">
        <v>2020</v>
      </c>
      <c r="G275" s="6">
        <v>71.341999999999999</v>
      </c>
      <c r="H275" s="6">
        <v>5.4952888488769531</v>
      </c>
      <c r="I275" s="7">
        <v>11.402813911438001</v>
      </c>
      <c r="J275" s="8">
        <f t="shared" si="49"/>
        <v>0.54952888488769536</v>
      </c>
      <c r="K275" s="8">
        <f t="shared" si="50"/>
        <v>0.97628872014752732</v>
      </c>
      <c r="L275" s="9">
        <f t="shared" si="51"/>
        <v>69.65038987276489</v>
      </c>
      <c r="M275" s="8">
        <f t="shared" si="52"/>
        <v>0.53325870717411084</v>
      </c>
      <c r="N275" s="8">
        <f t="shared" si="53"/>
        <v>0.71267586946487504</v>
      </c>
      <c r="O275" s="8">
        <f t="shared" si="54"/>
        <v>2.2045536562764259</v>
      </c>
      <c r="P275" s="10">
        <f t="shared" si="55"/>
        <v>0.24188964766446414</v>
      </c>
      <c r="Q275" s="10" t="str">
        <f t="shared" si="56"/>
        <v>2020RUS</v>
      </c>
      <c r="R275" s="14">
        <f t="shared" si="57"/>
        <v>40.92456987549307</v>
      </c>
      <c r="S275" s="45">
        <f t="shared" si="58"/>
        <v>3</v>
      </c>
      <c r="T275" s="7">
        <f t="shared" si="59"/>
        <v>3.1998661876922285</v>
      </c>
      <c r="U275" s="35">
        <f>IF(ISBLANK(VLOOKUP(B275,'WB GDP'!$A$2:$AK$267,F275-1985)),"NA",VLOOKUP(B275,'WB GDP'!$A$2:$AK$267,F275-1985))</f>
        <v>26586.5546875</v>
      </c>
      <c r="V275" s="6"/>
    </row>
    <row r="276" spans="1:22">
      <c r="A276">
        <f t="shared" si="48"/>
        <v>117</v>
      </c>
      <c r="B276" t="s">
        <v>167</v>
      </c>
      <c r="C276" t="str">
        <f>VLOOKUP(B276,'country codes'!$A$3:$B$287,2,0)</f>
        <v>YEM</v>
      </c>
      <c r="D276">
        <v>4</v>
      </c>
      <c r="E276" s="6">
        <v>32284.045999999998</v>
      </c>
      <c r="F276">
        <v>2020</v>
      </c>
      <c r="G276" s="6">
        <v>64.650000000000006</v>
      </c>
      <c r="H276" s="6">
        <v>3.9</v>
      </c>
      <c r="I276" s="7">
        <v>1.33186531066895</v>
      </c>
      <c r="J276" s="8">
        <f t="shared" si="49"/>
        <v>0.39</v>
      </c>
      <c r="K276" s="8">
        <f t="shared" si="50"/>
        <v>0.81675983525983198</v>
      </c>
      <c r="L276" s="9">
        <f t="shared" si="51"/>
        <v>52.803523349548144</v>
      </c>
      <c r="M276" s="8">
        <f t="shared" si="52"/>
        <v>0.38094392357582524</v>
      </c>
      <c r="N276" s="8">
        <f t="shared" si="53"/>
        <v>8.3241581916809373E-2</v>
      </c>
      <c r="O276" s="8">
        <f t="shared" si="54"/>
        <v>1.5751193687283602</v>
      </c>
      <c r="P276" s="10">
        <f t="shared" si="55"/>
        <v>0.24185082803176522</v>
      </c>
      <c r="Q276" s="10" t="str">
        <f t="shared" si="56"/>
        <v>2020YEM</v>
      </c>
      <c r="R276" s="14">
        <f t="shared" si="57"/>
        <v>40.918002100533421</v>
      </c>
      <c r="S276" s="45">
        <f t="shared" si="58"/>
        <v>1</v>
      </c>
      <c r="T276" s="7">
        <f t="shared" si="59"/>
        <v>3.1998661876922285</v>
      </c>
      <c r="U276" s="35" t="str">
        <f>IF(ISBLANK(VLOOKUP(B276,'WB GDP'!$A$2:$AK$267,F276-1985)),"NA",VLOOKUP(B276,'WB GDP'!$A$2:$AK$267,F276-1985))</f>
        <v>NA</v>
      </c>
      <c r="V276" s="6"/>
    </row>
    <row r="277" spans="1:22">
      <c r="A277">
        <f t="shared" si="48"/>
        <v>118</v>
      </c>
      <c r="B277" t="s">
        <v>138</v>
      </c>
      <c r="C277" t="str">
        <f>VLOOKUP(B277,'country codes'!$A$3:$B$287,2,0)</f>
        <v>SGP</v>
      </c>
      <c r="D277">
        <v>8</v>
      </c>
      <c r="E277" s="6">
        <v>5909.8689999999997</v>
      </c>
      <c r="F277">
        <v>2020</v>
      </c>
      <c r="G277" s="6">
        <v>82.861000000000004</v>
      </c>
      <c r="H277" s="6">
        <v>6.5</v>
      </c>
      <c r="I277" s="7">
        <v>23.303071975708001</v>
      </c>
      <c r="J277" s="8">
        <f t="shared" si="49"/>
        <v>0.65</v>
      </c>
      <c r="K277" s="8">
        <f t="shared" si="50"/>
        <v>1.076759835259832</v>
      </c>
      <c r="L277" s="9">
        <f t="shared" si="51"/>
        <v>89.22139670946494</v>
      </c>
      <c r="M277" s="8">
        <f t="shared" si="52"/>
        <v>0.71020280933248359</v>
      </c>
      <c r="N277" s="8">
        <f t="shared" si="53"/>
        <v>1.45644199848175</v>
      </c>
      <c r="O277" s="8">
        <f t="shared" si="54"/>
        <v>2.9483197852933012</v>
      </c>
      <c r="P277" s="10">
        <f t="shared" si="55"/>
        <v>0.24088391390753838</v>
      </c>
      <c r="Q277" s="10" t="str">
        <f t="shared" si="56"/>
        <v>2020SGP</v>
      </c>
      <c r="R277" s="14">
        <f t="shared" si="57"/>
        <v>40.754412856336366</v>
      </c>
      <c r="S277" s="45">
        <f t="shared" si="58"/>
        <v>3</v>
      </c>
      <c r="T277" s="7">
        <f t="shared" si="59"/>
        <v>3.1998661876922285</v>
      </c>
      <c r="U277" s="35">
        <f>IF(ISBLANK(VLOOKUP(B277,'WB GDP'!$A$2:$AK$267,F277-1985)),"NA",VLOOKUP(B277,'WB GDP'!$A$2:$AK$267,F277-1985))</f>
        <v>94910.10143137259</v>
      </c>
      <c r="V277" s="6"/>
    </row>
    <row r="278" spans="1:22">
      <c r="A278">
        <f t="shared" si="48"/>
        <v>119</v>
      </c>
      <c r="B278" t="s">
        <v>100</v>
      </c>
      <c r="C278" t="str">
        <f>VLOOKUP(B278,'country codes'!$A$3:$B$287,2,0)</f>
        <v>MWI</v>
      </c>
      <c r="D278">
        <v>5</v>
      </c>
      <c r="E278" s="6">
        <v>19377.061000000002</v>
      </c>
      <c r="F278">
        <v>2020</v>
      </c>
      <c r="G278" s="6">
        <v>63.716999999999999</v>
      </c>
      <c r="H278" s="6">
        <v>3.8</v>
      </c>
      <c r="I278" s="7">
        <v>0.684556424617767</v>
      </c>
      <c r="J278" s="8">
        <f t="shared" si="49"/>
        <v>0.38</v>
      </c>
      <c r="K278" s="8">
        <f t="shared" si="50"/>
        <v>0.80675983525983197</v>
      </c>
      <c r="L278" s="9">
        <f t="shared" si="51"/>
        <v>51.404316423250712</v>
      </c>
      <c r="M278" s="8">
        <f t="shared" si="52"/>
        <v>0.36829350577293518</v>
      </c>
      <c r="N278" s="8">
        <f t="shared" si="53"/>
        <v>4.2784776538610438E-2</v>
      </c>
      <c r="O278" s="8">
        <f t="shared" si="54"/>
        <v>1.5346625633501614</v>
      </c>
      <c r="P278" s="10">
        <f t="shared" si="55"/>
        <v>0.2399833778240815</v>
      </c>
      <c r="Q278" s="10" t="str">
        <f t="shared" si="56"/>
        <v>2020MWI</v>
      </c>
      <c r="R278" s="14">
        <f t="shared" si="57"/>
        <v>40.60205390989664</v>
      </c>
      <c r="S278" s="45">
        <f t="shared" si="58"/>
        <v>1</v>
      </c>
      <c r="T278" s="7">
        <f t="shared" si="59"/>
        <v>3.1998661876922285</v>
      </c>
      <c r="U278" s="35">
        <f>IF(ISBLANK(VLOOKUP(B278,'WB GDP'!$A$2:$AK$267,F278-1985)),"NA",VLOOKUP(B278,'WB GDP'!$A$2:$AK$267,F278-1985))</f>
        <v>1489.6013808411024</v>
      </c>
      <c r="V278" s="6"/>
    </row>
    <row r="279" spans="1:22">
      <c r="A279">
        <f t="shared" si="48"/>
        <v>120</v>
      </c>
      <c r="B279" t="s">
        <v>37</v>
      </c>
      <c r="C279" t="str">
        <f>VLOOKUP(B279,'country codes'!$A$3:$B$287,2,0)</f>
        <v>BFA</v>
      </c>
      <c r="D279">
        <v>5</v>
      </c>
      <c r="E279" s="6">
        <v>21522.626</v>
      </c>
      <c r="F279">
        <v>2020</v>
      </c>
      <c r="G279" s="6">
        <v>59.731000000000002</v>
      </c>
      <c r="H279" s="6">
        <v>4.6396398544311523</v>
      </c>
      <c r="I279" s="7">
        <v>1.80763840675354</v>
      </c>
      <c r="J279" s="8">
        <f t="shared" si="49"/>
        <v>0.46396398544311523</v>
      </c>
      <c r="K279" s="8">
        <f t="shared" si="50"/>
        <v>0.8907238207029472</v>
      </c>
      <c r="L279" s="9">
        <f t="shared" si="51"/>
        <v>53.203824534407744</v>
      </c>
      <c r="M279" s="8">
        <f t="shared" si="52"/>
        <v>0.38456310036825736</v>
      </c>
      <c r="N279" s="8">
        <f t="shared" si="53"/>
        <v>0.11297740042209625</v>
      </c>
      <c r="O279" s="8">
        <f t="shared" si="54"/>
        <v>1.6048551872336472</v>
      </c>
      <c r="P279" s="10">
        <f t="shared" si="55"/>
        <v>0.23962479819200641</v>
      </c>
      <c r="Q279" s="10" t="str">
        <f t="shared" si="56"/>
        <v>2020BFA</v>
      </c>
      <c r="R279" s="14">
        <f t="shared" si="57"/>
        <v>40.54138691835535</v>
      </c>
      <c r="S279" s="45">
        <f t="shared" si="58"/>
        <v>1</v>
      </c>
      <c r="T279" s="7">
        <f t="shared" si="59"/>
        <v>3.1998661876922285</v>
      </c>
      <c r="U279" s="35">
        <f>IF(ISBLANK(VLOOKUP(B279,'WB GDP'!$A$2:$AK$267,F279-1985)),"NA",VLOOKUP(B279,'WB GDP'!$A$2:$AK$267,F279-1985))</f>
        <v>2093.7336472986876</v>
      </c>
      <c r="V279" s="6"/>
    </row>
    <row r="280" spans="1:22">
      <c r="A280">
        <f t="shared" si="48"/>
        <v>121</v>
      </c>
      <c r="B280" t="s">
        <v>133</v>
      </c>
      <c r="C280" t="str">
        <f>VLOOKUP(B280,'country codes'!$A$3:$B$287,2,0)</f>
        <v>RWA</v>
      </c>
      <c r="D280">
        <v>5</v>
      </c>
      <c r="E280" s="6">
        <v>13146.361999999999</v>
      </c>
      <c r="F280">
        <v>2020</v>
      </c>
      <c r="G280" s="6">
        <v>66.774000000000001</v>
      </c>
      <c r="H280" s="6">
        <v>3.4</v>
      </c>
      <c r="I280" s="7">
        <v>0.68707787990570102</v>
      </c>
      <c r="J280" s="8">
        <f t="shared" si="49"/>
        <v>0.33999999999999997</v>
      </c>
      <c r="K280" s="8">
        <f t="shared" si="50"/>
        <v>0.76675983525983193</v>
      </c>
      <c r="L280" s="9">
        <f t="shared" si="51"/>
        <v>51.199621239640017</v>
      </c>
      <c r="M280" s="8">
        <f t="shared" si="52"/>
        <v>0.36644282911729076</v>
      </c>
      <c r="N280" s="8">
        <f t="shared" si="53"/>
        <v>4.2942367494106314E-2</v>
      </c>
      <c r="O280" s="8">
        <f t="shared" si="54"/>
        <v>1.5348201543056572</v>
      </c>
      <c r="P280" s="10">
        <f t="shared" si="55"/>
        <v>0.23875294319617998</v>
      </c>
      <c r="Q280" s="10" t="str">
        <f t="shared" si="56"/>
        <v>2020RWA</v>
      </c>
      <c r="R280" s="14">
        <f t="shared" si="57"/>
        <v>40.393880437435222</v>
      </c>
      <c r="S280" s="45">
        <f t="shared" si="58"/>
        <v>1</v>
      </c>
      <c r="T280" s="7">
        <f t="shared" si="59"/>
        <v>3.1998661876922285</v>
      </c>
      <c r="U280" s="35">
        <f>IF(ISBLANK(VLOOKUP(B280,'WB GDP'!$A$2:$AK$267,F280-1985)),"NA",VLOOKUP(B280,'WB GDP'!$A$2:$AK$267,F280-1985))</f>
        <v>2066.6286592528595</v>
      </c>
      <c r="V280" s="6"/>
    </row>
    <row r="281" spans="1:22">
      <c r="A281">
        <f t="shared" si="48"/>
        <v>122</v>
      </c>
      <c r="B281" t="s">
        <v>87</v>
      </c>
      <c r="C281" t="str">
        <f>VLOOKUP(B281,'country codes'!$A$3:$B$287,2,0)</f>
        <v>KAZ</v>
      </c>
      <c r="D281">
        <v>7</v>
      </c>
      <c r="E281" s="6">
        <v>18979.242999999999</v>
      </c>
      <c r="F281">
        <v>2020</v>
      </c>
      <c r="G281" s="6">
        <v>70.03</v>
      </c>
      <c r="H281" s="6">
        <v>6.168269157409668</v>
      </c>
      <c r="I281" s="7">
        <v>14.0624742507935</v>
      </c>
      <c r="J281" s="8">
        <f t="shared" si="49"/>
        <v>0.61682691574096682</v>
      </c>
      <c r="K281" s="8">
        <f t="shared" si="50"/>
        <v>1.0435867510007988</v>
      </c>
      <c r="L281" s="9">
        <f t="shared" si="51"/>
        <v>73.082380172585943</v>
      </c>
      <c r="M281" s="8">
        <f t="shared" si="52"/>
        <v>0.5642877925597084</v>
      </c>
      <c r="N281" s="8">
        <f t="shared" si="53"/>
        <v>0.87890464067459373</v>
      </c>
      <c r="O281" s="8">
        <f t="shared" si="54"/>
        <v>2.3707824274861444</v>
      </c>
      <c r="P281" s="10">
        <f t="shared" si="55"/>
        <v>0.23801753632789074</v>
      </c>
      <c r="Q281" s="10" t="str">
        <f t="shared" si="56"/>
        <v>2020KAZ</v>
      </c>
      <c r="R281" s="14">
        <f t="shared" si="57"/>
        <v>40.269459198003062</v>
      </c>
      <c r="S281" s="45">
        <f t="shared" si="58"/>
        <v>3</v>
      </c>
      <c r="T281" s="7">
        <f t="shared" si="59"/>
        <v>3.1998661876922285</v>
      </c>
      <c r="U281" s="35">
        <f>IF(ISBLANK(VLOOKUP(B281,'WB GDP'!$A$2:$AK$267,F281-1985)),"NA",VLOOKUP(B281,'WB GDP'!$A$2:$AK$267,F281-1985))</f>
        <v>25361.507991001541</v>
      </c>
      <c r="V281" s="6"/>
    </row>
    <row r="282" spans="1:22">
      <c r="A282">
        <f t="shared" si="48"/>
        <v>123</v>
      </c>
      <c r="B282" t="s">
        <v>134</v>
      </c>
      <c r="C282" t="str">
        <f>VLOOKUP(B282,'country codes'!$A$3:$B$287,2,0)</f>
        <v>SAU</v>
      </c>
      <c r="D282">
        <v>4</v>
      </c>
      <c r="E282" s="6">
        <v>35997.107000000004</v>
      </c>
      <c r="F282">
        <v>2020</v>
      </c>
      <c r="G282" s="6">
        <v>76.239000000000004</v>
      </c>
      <c r="H282" s="6">
        <v>6.5595884323120117</v>
      </c>
      <c r="I282" s="7">
        <v>19.9555854797363</v>
      </c>
      <c r="J282" s="8">
        <f t="shared" si="49"/>
        <v>0.65595884323120113</v>
      </c>
      <c r="K282" s="8">
        <f t="shared" si="50"/>
        <v>1.082718678491033</v>
      </c>
      <c r="L282" s="9">
        <f t="shared" si="51"/>
        <v>82.545389329477871</v>
      </c>
      <c r="M282" s="8">
        <f t="shared" si="52"/>
        <v>0.64984412969422822</v>
      </c>
      <c r="N282" s="8">
        <f t="shared" si="53"/>
        <v>1.2472240924835187</v>
      </c>
      <c r="O282" s="8">
        <f t="shared" si="54"/>
        <v>2.7391018792950694</v>
      </c>
      <c r="P282" s="10">
        <f t="shared" si="55"/>
        <v>0.23724715557548776</v>
      </c>
      <c r="Q282" s="10" t="str">
        <f t="shared" si="56"/>
        <v>2020SAU</v>
      </c>
      <c r="R282" s="14">
        <f t="shared" si="57"/>
        <v>40.139120834055447</v>
      </c>
      <c r="S282" s="45">
        <f t="shared" si="58"/>
        <v>3</v>
      </c>
      <c r="T282" s="7">
        <f t="shared" si="59"/>
        <v>3.1998661876922285</v>
      </c>
      <c r="U282" s="35">
        <f>IF(ISBLANK(VLOOKUP(B282,'WB GDP'!$A$2:$AK$267,F282-1985)),"NA",VLOOKUP(B282,'WB GDP'!$A$2:$AK$267,F282-1985))</f>
        <v>44770.908279760886</v>
      </c>
      <c r="V282" s="6"/>
    </row>
    <row r="283" spans="1:22">
      <c r="A283">
        <f t="shared" si="48"/>
        <v>124</v>
      </c>
      <c r="B283" t="s">
        <v>30</v>
      </c>
      <c r="C283" t="str">
        <f>VLOOKUP(B283,'country codes'!$A$3:$B$287,2,0)</f>
        <v>BEN</v>
      </c>
      <c r="D283">
        <v>5</v>
      </c>
      <c r="E283" s="6">
        <v>12643.123</v>
      </c>
      <c r="F283">
        <v>2020</v>
      </c>
      <c r="G283" s="6">
        <v>60.088000000000001</v>
      </c>
      <c r="H283" s="6">
        <v>4.4077458381652832</v>
      </c>
      <c r="I283" s="7">
        <v>1.4913364648819001</v>
      </c>
      <c r="J283" s="8">
        <f t="shared" si="49"/>
        <v>0.44077458381652834</v>
      </c>
      <c r="K283" s="8">
        <f t="shared" si="50"/>
        <v>0.86753441907636031</v>
      </c>
      <c r="L283" s="9">
        <f t="shared" si="51"/>
        <v>52.128408173460336</v>
      </c>
      <c r="M283" s="8">
        <f t="shared" si="52"/>
        <v>0.37484011656767802</v>
      </c>
      <c r="N283" s="8">
        <f t="shared" si="53"/>
        <v>9.3208529055118755E-2</v>
      </c>
      <c r="O283" s="8">
        <f t="shared" si="54"/>
        <v>1.5850863158666697</v>
      </c>
      <c r="P283" s="10">
        <f t="shared" si="55"/>
        <v>0.23647930892818828</v>
      </c>
      <c r="Q283" s="10" t="str">
        <f t="shared" si="56"/>
        <v>2020BEN</v>
      </c>
      <c r="R283" s="14">
        <f t="shared" si="57"/>
        <v>40.009211207601901</v>
      </c>
      <c r="S283" s="45">
        <f t="shared" si="58"/>
        <v>1</v>
      </c>
      <c r="T283" s="7">
        <f t="shared" si="59"/>
        <v>3.1998661876922285</v>
      </c>
      <c r="U283" s="35">
        <f>IF(ISBLANK(VLOOKUP(B283,'WB GDP'!$A$2:$AK$267,F283-1985)),"NA",VLOOKUP(B283,'WB GDP'!$A$2:$AK$267,F283-1985))</f>
        <v>3186.4862944155761</v>
      </c>
      <c r="V283" s="6"/>
    </row>
    <row r="284" spans="1:22">
      <c r="A284">
        <f t="shared" si="48"/>
        <v>125</v>
      </c>
      <c r="B284" t="s">
        <v>72</v>
      </c>
      <c r="C284" t="str">
        <f>VLOOKUP(B284,'country codes'!$A$3:$B$287,2,0)</f>
        <v>HTI</v>
      </c>
      <c r="D284">
        <v>1</v>
      </c>
      <c r="E284" s="6">
        <v>11306.800999999999</v>
      </c>
      <c r="F284">
        <v>2020</v>
      </c>
      <c r="G284" s="6">
        <v>64.052000000000007</v>
      </c>
      <c r="H284" s="6">
        <v>3.8</v>
      </c>
      <c r="I284" s="7">
        <v>1.2869122028350799</v>
      </c>
      <c r="J284" s="8">
        <f t="shared" si="49"/>
        <v>0.38</v>
      </c>
      <c r="K284" s="8">
        <f t="shared" si="50"/>
        <v>0.80675983525983197</v>
      </c>
      <c r="L284" s="9">
        <f t="shared" si="51"/>
        <v>51.674580968062763</v>
      </c>
      <c r="M284" s="8">
        <f t="shared" si="52"/>
        <v>0.37073700383238772</v>
      </c>
      <c r="N284" s="8">
        <f t="shared" si="53"/>
        <v>8.0432012677192494E-2</v>
      </c>
      <c r="O284" s="8">
        <f t="shared" si="54"/>
        <v>1.5723097994887434</v>
      </c>
      <c r="P284" s="10">
        <f t="shared" si="55"/>
        <v>0.23579132048463833</v>
      </c>
      <c r="Q284" s="10" t="str">
        <f t="shared" si="56"/>
        <v>2020HTI</v>
      </c>
      <c r="R284" s="14">
        <f t="shared" si="57"/>
        <v>39.892812546462636</v>
      </c>
      <c r="S284" s="45">
        <f t="shared" si="58"/>
        <v>1</v>
      </c>
      <c r="T284" s="7">
        <f t="shared" si="59"/>
        <v>3.1998661876922285</v>
      </c>
      <c r="U284" s="35">
        <f>IF(ISBLANK(VLOOKUP(B284,'WB GDP'!$A$2:$AK$267,F284-1985)),"NA",VLOOKUP(B284,'WB GDP'!$A$2:$AK$267,F284-1985))</f>
        <v>2970.4628453088812</v>
      </c>
      <c r="V284" s="6"/>
    </row>
    <row r="285" spans="1:22">
      <c r="A285">
        <f t="shared" si="48"/>
        <v>126</v>
      </c>
      <c r="B285" t="s">
        <v>119</v>
      </c>
      <c r="C285" t="str">
        <f>VLOOKUP(B285,'country codes'!$A$3:$B$287,2,0)</f>
        <v>NGA</v>
      </c>
      <c r="D285">
        <v>5</v>
      </c>
      <c r="E285" s="6">
        <v>208327.405</v>
      </c>
      <c r="F285">
        <v>2020</v>
      </c>
      <c r="G285" s="6">
        <v>52.887</v>
      </c>
      <c r="H285" s="6">
        <v>5.5029482841491699</v>
      </c>
      <c r="I285" s="7">
        <v>1.5197602510452299</v>
      </c>
      <c r="J285" s="8">
        <f t="shared" si="49"/>
        <v>0.55029482841491695</v>
      </c>
      <c r="K285" s="8">
        <f t="shared" si="50"/>
        <v>0.97705466367474891</v>
      </c>
      <c r="L285" s="9">
        <f t="shared" si="51"/>
        <v>51.673489997766445</v>
      </c>
      <c r="M285" s="8">
        <f t="shared" si="52"/>
        <v>0.37072714022336783</v>
      </c>
      <c r="N285" s="8">
        <f t="shared" si="53"/>
        <v>9.4985015690326871E-2</v>
      </c>
      <c r="O285" s="8">
        <f t="shared" si="54"/>
        <v>1.5868628025018778</v>
      </c>
      <c r="P285" s="10">
        <f t="shared" si="55"/>
        <v>0.23362267969157285</v>
      </c>
      <c r="Q285" s="10" t="str">
        <f t="shared" si="56"/>
        <v>2020NGA</v>
      </c>
      <c r="R285" s="14">
        <f t="shared" si="57"/>
        <v>39.525906841619232</v>
      </c>
      <c r="S285" s="45">
        <f t="shared" si="58"/>
        <v>1</v>
      </c>
      <c r="T285" s="7">
        <f t="shared" si="59"/>
        <v>3.1998661876922285</v>
      </c>
      <c r="U285" s="35">
        <f>IF(ISBLANK(VLOOKUP(B285,'WB GDP'!$A$2:$AK$267,F285-1985)),"NA",VLOOKUP(B285,'WB GDP'!$A$2:$AK$267,F285-1985))</f>
        <v>4865.0868321690768</v>
      </c>
      <c r="V285" s="6"/>
    </row>
    <row r="286" spans="1:22">
      <c r="A286">
        <f t="shared" si="48"/>
        <v>127</v>
      </c>
      <c r="B286" t="s">
        <v>141</v>
      </c>
      <c r="C286" t="str">
        <f>VLOOKUP(B286,'country codes'!$A$3:$B$287,2,0)</f>
        <v>ZAF</v>
      </c>
      <c r="D286">
        <v>5</v>
      </c>
      <c r="E286" s="6">
        <v>58801.927000000003</v>
      </c>
      <c r="F286">
        <v>2020</v>
      </c>
      <c r="G286" s="6">
        <v>65.251999999999995</v>
      </c>
      <c r="H286" s="6">
        <v>4.946800708770752</v>
      </c>
      <c r="I286" s="7">
        <v>6.88507080078125</v>
      </c>
      <c r="J286" s="8">
        <f t="shared" si="49"/>
        <v>0.49468007087707522</v>
      </c>
      <c r="K286" s="8">
        <f t="shared" si="50"/>
        <v>0.92143990613690718</v>
      </c>
      <c r="L286" s="9">
        <f t="shared" si="51"/>
        <v>60.12579675524546</v>
      </c>
      <c r="M286" s="8">
        <f t="shared" si="52"/>
        <v>0.44714558117780606</v>
      </c>
      <c r="N286" s="8">
        <f t="shared" si="53"/>
        <v>0.43031692504882813</v>
      </c>
      <c r="O286" s="8">
        <f t="shared" si="54"/>
        <v>1.922194711860379</v>
      </c>
      <c r="P286" s="10">
        <f t="shared" si="55"/>
        <v>0.23262241770764222</v>
      </c>
      <c r="Q286" s="10" t="str">
        <f t="shared" si="56"/>
        <v>2020ZAF</v>
      </c>
      <c r="R286" s="14">
        <f t="shared" si="57"/>
        <v>39.356675575004836</v>
      </c>
      <c r="S286" s="45">
        <f t="shared" si="58"/>
        <v>3</v>
      </c>
      <c r="T286" s="7">
        <f t="shared" si="59"/>
        <v>3.1998661876922285</v>
      </c>
      <c r="U286" s="35">
        <f>IF(ISBLANK(VLOOKUP(B286,'WB GDP'!$A$2:$AK$267,F286-1985)),"NA",VLOOKUP(B286,'WB GDP'!$A$2:$AK$267,F286-1985))</f>
        <v>12815.909590529323</v>
      </c>
      <c r="V286" s="6"/>
    </row>
    <row r="287" spans="1:22">
      <c r="A287">
        <f t="shared" si="48"/>
        <v>128</v>
      </c>
      <c r="B287" t="s">
        <v>152</v>
      </c>
      <c r="C287" t="str">
        <f>VLOOKUP(B287,'country codes'!$A$3:$B$287,2,0)</f>
        <v>TGO</v>
      </c>
      <c r="D287">
        <v>5</v>
      </c>
      <c r="E287" s="6">
        <v>8442.58</v>
      </c>
      <c r="F287">
        <v>2020</v>
      </c>
      <c r="G287" s="6">
        <v>61.034999999999997</v>
      </c>
      <c r="H287" s="6">
        <v>4.0999999999999996</v>
      </c>
      <c r="I287" s="7">
        <v>2.0312874317169198</v>
      </c>
      <c r="J287" s="8">
        <f t="shared" si="49"/>
        <v>0.41</v>
      </c>
      <c r="K287" s="8">
        <f t="shared" si="50"/>
        <v>0.836759835259832</v>
      </c>
      <c r="L287" s="9">
        <f t="shared" si="51"/>
        <v>51.071636545083841</v>
      </c>
      <c r="M287" s="8">
        <f t="shared" si="52"/>
        <v>0.36528570229917584</v>
      </c>
      <c r="N287" s="8">
        <f t="shared" si="53"/>
        <v>0.12695546448230749</v>
      </c>
      <c r="O287" s="8">
        <f t="shared" si="54"/>
        <v>1.6188332512938584</v>
      </c>
      <c r="P287" s="10">
        <f t="shared" si="55"/>
        <v>0.22564751620169646</v>
      </c>
      <c r="Q287" s="10" t="str">
        <f t="shared" si="56"/>
        <v>2020TGO</v>
      </c>
      <c r="R287" s="14">
        <f t="shared" si="57"/>
        <v>38.176613315991943</v>
      </c>
      <c r="S287" s="45">
        <f t="shared" si="58"/>
        <v>1</v>
      </c>
      <c r="T287" s="7">
        <f t="shared" si="59"/>
        <v>3.1998661876922285</v>
      </c>
      <c r="U287" s="35">
        <f>IF(ISBLANK(VLOOKUP(B287,'WB GDP'!$A$2:$AK$267,F287-1985)),"NA",VLOOKUP(B287,'WB GDP'!$A$2:$AK$267,F287-1985))</f>
        <v>2064.1366073939803</v>
      </c>
      <c r="V287" s="6"/>
    </row>
    <row r="288" spans="1:22">
      <c r="A288">
        <f t="shared" si="48"/>
        <v>129</v>
      </c>
      <c r="B288" t="s">
        <v>49</v>
      </c>
      <c r="C288" t="str">
        <f>VLOOKUP(B288,'country codes'!$A$3:$B$287,2,0)</f>
        <v>COD</v>
      </c>
      <c r="D288">
        <v>5</v>
      </c>
      <c r="E288" s="6">
        <v>92853.164000000004</v>
      </c>
      <c r="F288">
        <v>2020</v>
      </c>
      <c r="G288" s="6">
        <v>59.738999999999997</v>
      </c>
      <c r="H288" s="6">
        <v>3.8</v>
      </c>
      <c r="I288" s="7">
        <v>0.57203352451324496</v>
      </c>
      <c r="J288" s="8">
        <f t="shared" si="49"/>
        <v>0.38</v>
      </c>
      <c r="K288" s="8">
        <f t="shared" si="50"/>
        <v>0.80675983525983197</v>
      </c>
      <c r="L288" s="9">
        <f t="shared" si="51"/>
        <v>48.195025798587103</v>
      </c>
      <c r="M288" s="8">
        <f t="shared" si="52"/>
        <v>0.33927787806994386</v>
      </c>
      <c r="N288" s="8">
        <f t="shared" si="53"/>
        <v>3.575209528207781E-2</v>
      </c>
      <c r="O288" s="8">
        <f t="shared" si="54"/>
        <v>1.5276298820936287</v>
      </c>
      <c r="P288" s="10">
        <f t="shared" si="55"/>
        <v>0.22209429263386815</v>
      </c>
      <c r="Q288" s="10" t="str">
        <f t="shared" si="56"/>
        <v>2020COD</v>
      </c>
      <c r="R288" s="14">
        <f t="shared" si="57"/>
        <v>37.575454285050078</v>
      </c>
      <c r="S288" s="45">
        <f t="shared" si="58"/>
        <v>1</v>
      </c>
      <c r="T288" s="7">
        <f t="shared" si="59"/>
        <v>3.1998661876922285</v>
      </c>
      <c r="U288" s="35">
        <f>IF(ISBLANK(VLOOKUP(B288,'WB GDP'!$A$2:$AK$267,F288-1985)),"NA",VLOOKUP(B288,'WB GDP'!$A$2:$AK$267,F288-1985))</f>
        <v>1044.0712138463073</v>
      </c>
      <c r="V288" s="6"/>
    </row>
    <row r="289" spans="1:22">
      <c r="A289">
        <f t="shared" si="48"/>
        <v>130</v>
      </c>
      <c r="B289" t="s">
        <v>74</v>
      </c>
      <c r="C289" t="str">
        <f>VLOOKUP(B289,'country codes'!$A$3:$B$287,2,0)</f>
        <v>HKG</v>
      </c>
      <c r="D289">
        <v>8</v>
      </c>
      <c r="E289" s="6">
        <v>7500.9579999999996</v>
      </c>
      <c r="F289">
        <v>2020</v>
      </c>
      <c r="G289" s="6">
        <v>85.197000000000003</v>
      </c>
      <c r="H289" s="6">
        <v>5.2953414916992188</v>
      </c>
      <c r="I289" s="7">
        <v>22.672893524169901</v>
      </c>
      <c r="J289" s="8">
        <f t="shared" si="49"/>
        <v>0.52953414916992192</v>
      </c>
      <c r="K289" s="8">
        <f t="shared" si="50"/>
        <v>0.95629398442975388</v>
      </c>
      <c r="L289" s="9">
        <f t="shared" si="51"/>
        <v>81.473378591461739</v>
      </c>
      <c r="M289" s="8">
        <f t="shared" si="52"/>
        <v>0.64015193658811298</v>
      </c>
      <c r="N289" s="8">
        <f t="shared" si="53"/>
        <v>1.4170558452606188</v>
      </c>
      <c r="O289" s="8">
        <f t="shared" si="54"/>
        <v>2.9089336320721699</v>
      </c>
      <c r="P289" s="10">
        <f t="shared" si="55"/>
        <v>0.2200641257435986</v>
      </c>
      <c r="Q289" s="10" t="str">
        <f t="shared" si="56"/>
        <v>2020HKG</v>
      </c>
      <c r="R289" s="14">
        <f t="shared" si="57"/>
        <v>37.231976556416576</v>
      </c>
      <c r="S289" s="45">
        <f t="shared" si="58"/>
        <v>3</v>
      </c>
      <c r="T289" s="7">
        <f t="shared" si="59"/>
        <v>3.1998661876922285</v>
      </c>
      <c r="U289" s="35">
        <f>IF(ISBLANK(VLOOKUP(B289,'WB GDP'!$A$2:$AK$267,F289-1985)),"NA",VLOOKUP(B289,'WB GDP'!$A$2:$AK$267,F289-1985))</f>
        <v>55892.110974709358</v>
      </c>
      <c r="V289" s="6"/>
    </row>
    <row r="290" spans="1:22">
      <c r="A290">
        <f t="shared" si="48"/>
        <v>131</v>
      </c>
      <c r="B290" t="s">
        <v>93</v>
      </c>
      <c r="C290" t="str">
        <f>VLOOKUP(B290,'country codes'!$A$3:$B$287,2,0)</f>
        <v>LBN</v>
      </c>
      <c r="D290">
        <v>4</v>
      </c>
      <c r="E290" s="6">
        <v>5662.9229999999998</v>
      </c>
      <c r="F290">
        <v>2020</v>
      </c>
      <c r="G290" s="6">
        <v>77.804000000000002</v>
      </c>
      <c r="H290" s="6">
        <v>2.6337525844573975</v>
      </c>
      <c r="I290" s="7">
        <v>4.5819749832153303</v>
      </c>
      <c r="J290" s="8">
        <f t="shared" si="49"/>
        <v>0.26337525844573972</v>
      </c>
      <c r="K290" s="8">
        <f t="shared" si="50"/>
        <v>0.69013509370557169</v>
      </c>
      <c r="L290" s="9">
        <f t="shared" si="51"/>
        <v>53.695270830668299</v>
      </c>
      <c r="M290" s="8">
        <f t="shared" si="52"/>
        <v>0.38900633235813209</v>
      </c>
      <c r="N290" s="8">
        <f t="shared" si="53"/>
        <v>0.28637343645095814</v>
      </c>
      <c r="O290" s="8">
        <f t="shared" si="54"/>
        <v>1.778251223262509</v>
      </c>
      <c r="P290" s="10">
        <f t="shared" si="55"/>
        <v>0.21875780388579336</v>
      </c>
      <c r="Q290" s="10" t="str">
        <f t="shared" si="56"/>
        <v>2020LBN</v>
      </c>
      <c r="R290" s="14">
        <f t="shared" si="57"/>
        <v>37.010963955564009</v>
      </c>
      <c r="S290" s="45">
        <f t="shared" si="58"/>
        <v>2</v>
      </c>
      <c r="T290" s="7">
        <f t="shared" si="59"/>
        <v>3.1998661876922285</v>
      </c>
      <c r="U290" s="35">
        <f>IF(ISBLANK(VLOOKUP(B290,'WB GDP'!$A$2:$AK$267,F290-1985)),"NA",VLOOKUP(B290,'WB GDP'!$A$2:$AK$267,F290-1985))</f>
        <v>13791.270299543639</v>
      </c>
      <c r="V290" s="6"/>
    </row>
    <row r="291" spans="1:22">
      <c r="A291">
        <f t="shared" si="48"/>
        <v>132</v>
      </c>
      <c r="B291" t="s">
        <v>156</v>
      </c>
      <c r="C291" t="str">
        <f>VLOOKUP(B291,'country codes'!$A$3:$B$287,2,0)</f>
        <v>TKM</v>
      </c>
      <c r="D291">
        <v>7</v>
      </c>
      <c r="E291" s="6">
        <v>6250.4380000000001</v>
      </c>
      <c r="F291">
        <v>2020</v>
      </c>
      <c r="G291" s="6">
        <v>68.686999999999998</v>
      </c>
      <c r="H291" s="6">
        <v>5.5</v>
      </c>
      <c r="I291" s="7">
        <v>13.830774307251</v>
      </c>
      <c r="J291" s="8">
        <f t="shared" si="49"/>
        <v>0.55000000000000004</v>
      </c>
      <c r="K291" s="8">
        <f t="shared" si="50"/>
        <v>0.97675983525983201</v>
      </c>
      <c r="L291" s="9">
        <f t="shared" si="51"/>
        <v>67.090702804492082</v>
      </c>
      <c r="M291" s="8">
        <f t="shared" si="52"/>
        <v>0.51011623249812221</v>
      </c>
      <c r="N291" s="8">
        <f t="shared" si="53"/>
        <v>0.86442339420318748</v>
      </c>
      <c r="O291" s="8">
        <f t="shared" si="54"/>
        <v>2.3563011810147385</v>
      </c>
      <c r="P291" s="10">
        <f t="shared" si="55"/>
        <v>0.21649025031615068</v>
      </c>
      <c r="Q291" s="10" t="str">
        <f t="shared" si="56"/>
        <v>2020TKM</v>
      </c>
      <c r="R291" s="14">
        <f t="shared" si="57"/>
        <v>36.627323500491741</v>
      </c>
      <c r="S291" s="45">
        <f t="shared" si="58"/>
        <v>3</v>
      </c>
      <c r="T291" s="7">
        <f t="shared" si="59"/>
        <v>3.1998661876922285</v>
      </c>
      <c r="U291" s="35">
        <f>IF(ISBLANK(VLOOKUP(B291,'WB GDP'!$A$2:$AK$267,F291-1985)),"NA",VLOOKUP(B291,'WB GDP'!$A$2:$AK$267,F291-1985))</f>
        <v>14269.641029788265</v>
      </c>
      <c r="V291" s="6"/>
    </row>
    <row r="292" spans="1:22">
      <c r="A292">
        <f t="shared" si="48"/>
        <v>133</v>
      </c>
      <c r="B292" t="s">
        <v>137</v>
      </c>
      <c r="C292" t="str">
        <f>VLOOKUP(B292,'country codes'!$A$3:$B$287,2,0)</f>
        <v>SLE</v>
      </c>
      <c r="D292">
        <v>5</v>
      </c>
      <c r="E292" s="6">
        <v>8233.9699999999993</v>
      </c>
      <c r="F292">
        <v>2020</v>
      </c>
      <c r="G292" s="6">
        <v>59.762999999999998</v>
      </c>
      <c r="H292" s="6">
        <v>3.6</v>
      </c>
      <c r="I292" s="7">
        <v>0.87129777669906605</v>
      </c>
      <c r="J292" s="8">
        <f t="shared" si="49"/>
        <v>0.36</v>
      </c>
      <c r="K292" s="8">
        <f t="shared" si="50"/>
        <v>0.78675983525983195</v>
      </c>
      <c r="L292" s="9">
        <f t="shared" si="51"/>
        <v>47.019128034633333</v>
      </c>
      <c r="M292" s="8">
        <f t="shared" si="52"/>
        <v>0.32864642840519476</v>
      </c>
      <c r="N292" s="8">
        <f t="shared" si="53"/>
        <v>5.4456111043691628E-2</v>
      </c>
      <c r="O292" s="8">
        <f t="shared" si="54"/>
        <v>1.5463338978552426</v>
      </c>
      <c r="P292" s="10">
        <f t="shared" si="55"/>
        <v>0.21253264179296963</v>
      </c>
      <c r="Q292" s="10" t="str">
        <f t="shared" si="56"/>
        <v>2020SLE</v>
      </c>
      <c r="R292" s="14">
        <f t="shared" si="57"/>
        <v>35.957747815419687</v>
      </c>
      <c r="S292" s="45">
        <f t="shared" si="58"/>
        <v>1</v>
      </c>
      <c r="T292" s="7">
        <f t="shared" si="59"/>
        <v>3.1998661876922285</v>
      </c>
      <c r="U292" s="35">
        <f>IF(ISBLANK(VLOOKUP(B292,'WB GDP'!$A$2:$AK$267,F292-1985)),"NA",VLOOKUP(B292,'WB GDP'!$A$2:$AK$267,F292-1985))</f>
        <v>1586.3549429916561</v>
      </c>
      <c r="V292" s="6"/>
    </row>
    <row r="293" spans="1:22">
      <c r="A293">
        <f t="shared" si="48"/>
        <v>134</v>
      </c>
      <c r="B293" t="s">
        <v>153</v>
      </c>
      <c r="C293" t="str">
        <f>VLOOKUP(B293,'country codes'!$A$3:$B$287,2,0)</f>
        <v>TTO</v>
      </c>
      <c r="D293">
        <v>1</v>
      </c>
      <c r="E293" s="6">
        <v>1518.1469999999999</v>
      </c>
      <c r="F293">
        <v>2020</v>
      </c>
      <c r="G293" s="6">
        <v>74.406000000000006</v>
      </c>
      <c r="H293" s="6">
        <v>6.2</v>
      </c>
      <c r="I293" s="7">
        <v>21.968605041503899</v>
      </c>
      <c r="J293" s="8">
        <f t="shared" si="49"/>
        <v>0.62</v>
      </c>
      <c r="K293" s="8">
        <f t="shared" si="50"/>
        <v>1.046759835259832</v>
      </c>
      <c r="L293" s="9">
        <f t="shared" si="51"/>
        <v>77.885212302343064</v>
      </c>
      <c r="M293" s="8">
        <f t="shared" si="52"/>
        <v>0.60771084310116708</v>
      </c>
      <c r="N293" s="8">
        <f t="shared" si="53"/>
        <v>1.3730378150939937</v>
      </c>
      <c r="O293" s="8">
        <f t="shared" si="54"/>
        <v>2.8649156019055448</v>
      </c>
      <c r="P293" s="10">
        <f t="shared" si="55"/>
        <v>0.21212172627248063</v>
      </c>
      <c r="Q293" s="10" t="str">
        <f t="shared" si="56"/>
        <v>2020TTO</v>
      </c>
      <c r="R293" s="14">
        <f t="shared" si="57"/>
        <v>35.888226274942255</v>
      </c>
      <c r="S293" s="45">
        <f t="shared" si="58"/>
        <v>3</v>
      </c>
      <c r="T293" s="7">
        <f t="shared" si="59"/>
        <v>3.1998661876922285</v>
      </c>
      <c r="U293" s="35">
        <f>IF(ISBLANK(VLOOKUP(B293,'WB GDP'!$A$2:$AK$267,F293-1985)),"NA",VLOOKUP(B293,'WB GDP'!$A$2:$AK$267,F293-1985))</f>
        <v>23391.316198833167</v>
      </c>
      <c r="V293" s="6"/>
    </row>
    <row r="294" spans="1:22">
      <c r="A294">
        <f t="shared" si="48"/>
        <v>135</v>
      </c>
      <c r="B294" t="s">
        <v>113</v>
      </c>
      <c r="C294" t="str">
        <f>VLOOKUP(B294,'country codes'!$A$3:$B$287,2,0)</f>
        <v>NAM</v>
      </c>
      <c r="D294">
        <v>5</v>
      </c>
      <c r="E294" s="6">
        <v>2489.098</v>
      </c>
      <c r="F294">
        <v>2020</v>
      </c>
      <c r="G294" s="6">
        <v>62.829000000000001</v>
      </c>
      <c r="H294" s="6">
        <v>4.4510102272033691</v>
      </c>
      <c r="I294" s="7">
        <v>6.2137541770935103</v>
      </c>
      <c r="J294" s="8">
        <f t="shared" si="49"/>
        <v>0.44510102272033691</v>
      </c>
      <c r="K294" s="8">
        <f t="shared" si="50"/>
        <v>0.87186085798016888</v>
      </c>
      <c r="L294" s="9">
        <f t="shared" si="51"/>
        <v>54.778145846036033</v>
      </c>
      <c r="M294" s="8">
        <f t="shared" si="52"/>
        <v>0.3987967508553894</v>
      </c>
      <c r="N294" s="8">
        <f t="shared" si="53"/>
        <v>0.38835963606834439</v>
      </c>
      <c r="O294" s="8">
        <f t="shared" si="54"/>
        <v>1.8802374228798953</v>
      </c>
      <c r="P294" s="10">
        <f t="shared" si="55"/>
        <v>0.21209914556671577</v>
      </c>
      <c r="Q294" s="10" t="str">
        <f t="shared" si="56"/>
        <v>2020NAM</v>
      </c>
      <c r="R294" s="14">
        <f t="shared" si="57"/>
        <v>35.884405914377702</v>
      </c>
      <c r="S294" s="45">
        <f t="shared" si="58"/>
        <v>2</v>
      </c>
      <c r="T294" s="7">
        <f t="shared" si="59"/>
        <v>3.1998661876922285</v>
      </c>
      <c r="U294" s="35">
        <f>IF(ISBLANK(VLOOKUP(B294,'WB GDP'!$A$2:$AK$267,F294-1985)),"NA",VLOOKUP(B294,'WB GDP'!$A$2:$AK$267,F294-1985))</f>
        <v>9041.7698604857887</v>
      </c>
      <c r="V294" s="6"/>
    </row>
    <row r="295" spans="1:22">
      <c r="A295">
        <f t="shared" si="48"/>
        <v>136</v>
      </c>
      <c r="B295" t="s">
        <v>159</v>
      </c>
      <c r="C295" t="str">
        <f>VLOOKUP(B295,'country codes'!$A$3:$B$287,2,0)</f>
        <v>ARE</v>
      </c>
      <c r="D295">
        <v>4</v>
      </c>
      <c r="E295" s="6">
        <v>9287.2890000000007</v>
      </c>
      <c r="F295">
        <v>2020</v>
      </c>
      <c r="G295" s="6">
        <v>78.945999999999998</v>
      </c>
      <c r="H295" s="6">
        <v>6.4583921432495117</v>
      </c>
      <c r="I295" s="7">
        <v>26.911457061767599</v>
      </c>
      <c r="J295" s="8">
        <f t="shared" si="49"/>
        <v>0.64583921432495117</v>
      </c>
      <c r="K295" s="8">
        <f t="shared" si="50"/>
        <v>1.0725990495847832</v>
      </c>
      <c r="L295" s="9">
        <f t="shared" si="51"/>
        <v>84.677404568520302</v>
      </c>
      <c r="M295" s="8">
        <f t="shared" si="52"/>
        <v>0.66911996590480627</v>
      </c>
      <c r="N295" s="8">
        <f t="shared" si="53"/>
        <v>1.681966066360475</v>
      </c>
      <c r="O295" s="8">
        <f t="shared" si="54"/>
        <v>3.1738438531720261</v>
      </c>
      <c r="P295" s="10">
        <f t="shared" si="55"/>
        <v>0.21082321527445955</v>
      </c>
      <c r="Q295" s="10" t="str">
        <f t="shared" si="56"/>
        <v>2020ARE</v>
      </c>
      <c r="R295" s="14">
        <f t="shared" si="57"/>
        <v>35.66853516957373</v>
      </c>
      <c r="S295" s="45">
        <f t="shared" si="58"/>
        <v>3</v>
      </c>
      <c r="T295" s="7">
        <f t="shared" si="59"/>
        <v>3.1998661876922285</v>
      </c>
      <c r="U295" s="35">
        <f>IF(ISBLANK(VLOOKUP(B295,'WB GDP'!$A$2:$AK$267,F295-1985)),"NA",VLOOKUP(B295,'WB GDP'!$A$2:$AK$267,F295-1985))</f>
        <v>67668.286641326529</v>
      </c>
      <c r="V295" s="6"/>
    </row>
    <row r="296" spans="1:22">
      <c r="A296">
        <f t="shared" si="48"/>
        <v>137</v>
      </c>
      <c r="B296" t="s">
        <v>102</v>
      </c>
      <c r="C296" t="str">
        <f>VLOOKUP(B296,'country codes'!$A$3:$B$287,2,0)</f>
        <v>MLI</v>
      </c>
      <c r="D296">
        <v>5</v>
      </c>
      <c r="E296" s="6">
        <v>21224.04</v>
      </c>
      <c r="F296">
        <v>2020</v>
      </c>
      <c r="G296" s="6">
        <v>58.633000000000003</v>
      </c>
      <c r="H296" s="6">
        <v>4.2694735527038574</v>
      </c>
      <c r="I296" s="7">
        <v>3.45268678665161</v>
      </c>
      <c r="J296" s="8">
        <f t="shared" si="49"/>
        <v>0.42694735527038574</v>
      </c>
      <c r="K296" s="8">
        <f t="shared" si="50"/>
        <v>0.85370719053021771</v>
      </c>
      <c r="L296" s="9">
        <f t="shared" si="51"/>
        <v>50.055413702358258</v>
      </c>
      <c r="M296" s="8">
        <f t="shared" si="52"/>
        <v>0.35609789504943767</v>
      </c>
      <c r="N296" s="8">
        <f t="shared" si="53"/>
        <v>0.21579292416572562</v>
      </c>
      <c r="O296" s="8">
        <f t="shared" si="54"/>
        <v>1.7076707109772766</v>
      </c>
      <c r="P296" s="10">
        <f t="shared" si="55"/>
        <v>0.20852843160005227</v>
      </c>
      <c r="Q296" s="10" t="str">
        <f t="shared" si="56"/>
        <v>2020MLI</v>
      </c>
      <c r="R296" s="14">
        <f t="shared" si="57"/>
        <v>35.280287736336355</v>
      </c>
      <c r="S296" s="45">
        <f t="shared" si="58"/>
        <v>2</v>
      </c>
      <c r="T296" s="7">
        <f t="shared" si="59"/>
        <v>3.1998661876922285</v>
      </c>
      <c r="U296" s="35">
        <f>IF(ISBLANK(VLOOKUP(B296,'WB GDP'!$A$2:$AK$267,F296-1985)),"NA",VLOOKUP(B296,'WB GDP'!$A$2:$AK$267,F296-1985))</f>
        <v>2123.8282021637692</v>
      </c>
      <c r="V296" s="6"/>
    </row>
    <row r="297" spans="1:22">
      <c r="A297">
        <f t="shared" si="48"/>
        <v>138</v>
      </c>
      <c r="B297" t="s">
        <v>98</v>
      </c>
      <c r="C297" t="str">
        <f>VLOOKUP(B297,'country codes'!$A$3:$B$287,2,0)</f>
        <v>LUX</v>
      </c>
      <c r="D297">
        <v>3</v>
      </c>
      <c r="E297" s="6">
        <v>630.399</v>
      </c>
      <c r="F297">
        <v>2020</v>
      </c>
      <c r="G297" s="6">
        <v>81.433000000000007</v>
      </c>
      <c r="H297" s="6">
        <v>7.3</v>
      </c>
      <c r="I297" s="7">
        <v>34.0815238952637</v>
      </c>
      <c r="J297" s="8">
        <f t="shared" si="49"/>
        <v>0.73</v>
      </c>
      <c r="K297" s="8">
        <f t="shared" si="50"/>
        <v>1.1567598352598321</v>
      </c>
      <c r="L297" s="9">
        <f t="shared" si="51"/>
        <v>94.198423664713914</v>
      </c>
      <c r="M297" s="8">
        <f t="shared" si="52"/>
        <v>0.7552007786941376</v>
      </c>
      <c r="N297" s="8">
        <f t="shared" si="53"/>
        <v>2.1300952434539813</v>
      </c>
      <c r="O297" s="8">
        <f t="shared" si="54"/>
        <v>3.621973030265532</v>
      </c>
      <c r="P297" s="10">
        <f t="shared" si="55"/>
        <v>0.20850535671679829</v>
      </c>
      <c r="Q297" s="10" t="str">
        <f t="shared" si="56"/>
        <v>2020LUX</v>
      </c>
      <c r="R297" s="14">
        <f t="shared" si="57"/>
        <v>35.276383767393433</v>
      </c>
      <c r="S297" s="45">
        <f t="shared" si="58"/>
        <v>3</v>
      </c>
      <c r="T297" s="7">
        <f t="shared" si="59"/>
        <v>3.1998661876922285</v>
      </c>
      <c r="U297" s="35">
        <f>IF(ISBLANK(VLOOKUP(B297,'WB GDP'!$A$2:$AK$267,F297-1985)),"NA",VLOOKUP(B297,'WB GDP'!$A$2:$AK$267,F297-1985))</f>
        <v>111751.3147513618</v>
      </c>
      <c r="V297" s="6"/>
    </row>
    <row r="298" spans="1:22">
      <c r="A298">
        <f t="shared" si="48"/>
        <v>139</v>
      </c>
      <c r="B298" t="s">
        <v>169</v>
      </c>
      <c r="C298" t="str">
        <f>VLOOKUP(B298,'country codes'!$A$3:$B$287,2,0)</f>
        <v>ZWE</v>
      </c>
      <c r="D298">
        <v>5</v>
      </c>
      <c r="E298" s="6">
        <v>15669.665999999999</v>
      </c>
      <c r="F298">
        <v>2020</v>
      </c>
      <c r="G298" s="6">
        <v>61.124000000000002</v>
      </c>
      <c r="H298" s="6">
        <v>3.1598021984100342</v>
      </c>
      <c r="I298" s="7">
        <v>0.80809807777404796</v>
      </c>
      <c r="J298" s="8">
        <f t="shared" si="49"/>
        <v>0.31598021984100344</v>
      </c>
      <c r="K298" s="8">
        <f t="shared" si="50"/>
        <v>0.74274005510083541</v>
      </c>
      <c r="L298" s="9">
        <f t="shared" si="51"/>
        <v>45.399243127983468</v>
      </c>
      <c r="M298" s="8">
        <f t="shared" si="52"/>
        <v>0.31400083133404316</v>
      </c>
      <c r="N298" s="8">
        <f t="shared" si="53"/>
        <v>5.0506129860877998E-2</v>
      </c>
      <c r="O298" s="8">
        <f t="shared" si="54"/>
        <v>1.5423839166724289</v>
      </c>
      <c r="P298" s="10">
        <f t="shared" si="55"/>
        <v>0.20358150000129349</v>
      </c>
      <c r="Q298" s="10" t="str">
        <f t="shared" si="56"/>
        <v>2020ZWE</v>
      </c>
      <c r="R298" s="14">
        <f t="shared" si="57"/>
        <v>34.443331505106826</v>
      </c>
      <c r="S298" s="45">
        <f t="shared" si="58"/>
        <v>1</v>
      </c>
      <c r="T298" s="7">
        <f t="shared" si="59"/>
        <v>3.1998661876922285</v>
      </c>
      <c r="U298" s="35">
        <f>IF(ISBLANK(VLOOKUP(B298,'WB GDP'!$A$2:$AK$267,F298-1985)),"NA",VLOOKUP(B298,'WB GDP'!$A$2:$AK$267,F298-1985))</f>
        <v>1990.3194191982541</v>
      </c>
      <c r="V298" s="6"/>
    </row>
    <row r="299" spans="1:22">
      <c r="A299">
        <f t="shared" si="48"/>
        <v>140</v>
      </c>
      <c r="B299" t="s">
        <v>89</v>
      </c>
      <c r="C299" t="str">
        <f>VLOOKUP(B299,'country codes'!$A$3:$B$287,2,0)</f>
        <v>KWT</v>
      </c>
      <c r="D299">
        <v>4</v>
      </c>
      <c r="E299" s="6">
        <v>4360.4440000000004</v>
      </c>
      <c r="F299">
        <v>2020</v>
      </c>
      <c r="G299" s="6">
        <v>76.92</v>
      </c>
      <c r="H299" s="6">
        <v>6.2</v>
      </c>
      <c r="I299" s="7">
        <v>28.1635551452637</v>
      </c>
      <c r="J299" s="8">
        <f t="shared" si="49"/>
        <v>0.62</v>
      </c>
      <c r="K299" s="8">
        <f t="shared" si="50"/>
        <v>1.046759835259832</v>
      </c>
      <c r="L299" s="9">
        <f t="shared" si="51"/>
        <v>80.516766528186281</v>
      </c>
      <c r="M299" s="8">
        <f t="shared" si="52"/>
        <v>0.63150307840403985</v>
      </c>
      <c r="N299" s="8">
        <f t="shared" si="53"/>
        <v>1.7602221965789813</v>
      </c>
      <c r="O299" s="8">
        <f t="shared" si="54"/>
        <v>3.252099983390532</v>
      </c>
      <c r="P299" s="10">
        <f t="shared" si="55"/>
        <v>0.19418316830027335</v>
      </c>
      <c r="Q299" s="10" t="str">
        <f t="shared" si="56"/>
        <v>2020KWT</v>
      </c>
      <c r="R299" s="14">
        <f t="shared" si="57"/>
        <v>32.853256501380386</v>
      </c>
      <c r="S299" s="45">
        <f t="shared" si="58"/>
        <v>3</v>
      </c>
      <c r="T299" s="7">
        <f t="shared" si="59"/>
        <v>3.1998661876922285</v>
      </c>
      <c r="U299" s="35">
        <f>IF(ISBLANK(VLOOKUP(B299,'WB GDP'!$A$2:$AK$267,F299-1985)),"NA",VLOOKUP(B299,'WB GDP'!$A$2:$AK$267,F299-1985))</f>
        <v>43922.630209562616</v>
      </c>
      <c r="V299" s="6"/>
    </row>
    <row r="300" spans="1:22">
      <c r="A300">
        <f t="shared" si="48"/>
        <v>141</v>
      </c>
      <c r="B300" t="s">
        <v>108</v>
      </c>
      <c r="C300" t="str">
        <f>VLOOKUP(B300,'country codes'!$A$3:$B$287,2,0)</f>
        <v>MNG</v>
      </c>
      <c r="D300">
        <v>8</v>
      </c>
      <c r="E300" s="6">
        <v>3294.335</v>
      </c>
      <c r="F300">
        <v>2020</v>
      </c>
      <c r="G300" s="6">
        <v>72.141000000000005</v>
      </c>
      <c r="H300" s="6">
        <v>6.0113649368286133</v>
      </c>
      <c r="I300" s="7">
        <v>23.807552337646499</v>
      </c>
      <c r="J300" s="8">
        <f t="shared" si="49"/>
        <v>0.60113649368286137</v>
      </c>
      <c r="K300" s="8">
        <f t="shared" si="50"/>
        <v>1.0278963289426932</v>
      </c>
      <c r="L300" s="9">
        <f t="shared" si="51"/>
        <v>74.153469066254843</v>
      </c>
      <c r="M300" s="8">
        <f t="shared" si="52"/>
        <v>0.57397165114723137</v>
      </c>
      <c r="N300" s="8">
        <f t="shared" si="53"/>
        <v>1.4879720211029062</v>
      </c>
      <c r="O300" s="8">
        <f t="shared" si="54"/>
        <v>2.9798498079144569</v>
      </c>
      <c r="P300" s="10">
        <f t="shared" si="55"/>
        <v>0.19261764456140285</v>
      </c>
      <c r="Q300" s="10" t="str">
        <f t="shared" si="56"/>
        <v>2020MNG</v>
      </c>
      <c r="R300" s="14">
        <f t="shared" si="57"/>
        <v>32.588390326817922</v>
      </c>
      <c r="S300" s="45">
        <f t="shared" si="58"/>
        <v>3</v>
      </c>
      <c r="T300" s="7">
        <f t="shared" si="59"/>
        <v>3.1998661876922285</v>
      </c>
      <c r="U300" s="35">
        <f>IF(ISBLANK(VLOOKUP(B300,'WB GDP'!$A$2:$AK$267,F300-1985)),"NA",VLOOKUP(B300,'WB GDP'!$A$2:$AK$267,F300-1985))</f>
        <v>11666.779701198984</v>
      </c>
      <c r="V300" s="6"/>
    </row>
    <row r="301" spans="1:22">
      <c r="A301">
        <f t="shared" si="48"/>
        <v>142</v>
      </c>
      <c r="B301" t="s">
        <v>43</v>
      </c>
      <c r="C301" t="str">
        <f>VLOOKUP(B301,'country codes'!$A$3:$B$287,2,0)</f>
        <v>TCD</v>
      </c>
      <c r="D301">
        <v>5</v>
      </c>
      <c r="E301" s="6">
        <v>16644.701000000001</v>
      </c>
      <c r="F301">
        <v>2020</v>
      </c>
      <c r="G301" s="6">
        <v>52.777000000000001</v>
      </c>
      <c r="H301" s="6">
        <v>4.4000000000000004</v>
      </c>
      <c r="I301" s="7">
        <v>3.8281841278076199</v>
      </c>
      <c r="J301" s="8">
        <f t="shared" si="49"/>
        <v>0.44000000000000006</v>
      </c>
      <c r="K301" s="8">
        <f t="shared" si="50"/>
        <v>0.86675983525983202</v>
      </c>
      <c r="L301" s="9">
        <f t="shared" si="51"/>
        <v>45.744983825508157</v>
      </c>
      <c r="M301" s="8">
        <f t="shared" si="52"/>
        <v>0.31712671943032628</v>
      </c>
      <c r="N301" s="8">
        <f t="shared" si="53"/>
        <v>0.23926150798797624</v>
      </c>
      <c r="O301" s="8">
        <f t="shared" si="54"/>
        <v>1.7311392947995272</v>
      </c>
      <c r="P301" s="10">
        <f t="shared" si="55"/>
        <v>0.18318960258310746</v>
      </c>
      <c r="Q301" s="10" t="str">
        <f t="shared" si="56"/>
        <v>2020TCD</v>
      </c>
      <c r="R301" s="14">
        <f t="shared" si="57"/>
        <v>30.993288732122785</v>
      </c>
      <c r="S301" s="45">
        <f t="shared" si="58"/>
        <v>2</v>
      </c>
      <c r="T301" s="7">
        <f t="shared" si="59"/>
        <v>3.1998661876922285</v>
      </c>
      <c r="U301" s="35">
        <f>IF(ISBLANK(VLOOKUP(B301,'WB GDP'!$A$2:$AK$267,F301-1985)),"NA",VLOOKUP(B301,'WB GDP'!$A$2:$AK$267,F301-1985))</f>
        <v>1489.186712179657</v>
      </c>
      <c r="V301" s="6"/>
    </row>
    <row r="302" spans="1:22">
      <c r="A302">
        <f t="shared" si="48"/>
        <v>143</v>
      </c>
      <c r="B302" t="s">
        <v>18</v>
      </c>
      <c r="C302" t="str">
        <f>VLOOKUP(B302,'country codes'!$A$3:$B$287,2,0)</f>
        <v>AFG</v>
      </c>
      <c r="D302">
        <v>6</v>
      </c>
      <c r="E302" s="6">
        <v>38972.230000000003</v>
      </c>
      <c r="F302">
        <v>2020</v>
      </c>
      <c r="G302" s="6">
        <v>62.575000000000003</v>
      </c>
      <c r="H302" s="6">
        <v>2.4</v>
      </c>
      <c r="I302" s="7">
        <v>1.1076748371124301</v>
      </c>
      <c r="J302" s="8">
        <f t="shared" si="49"/>
        <v>0.24</v>
      </c>
      <c r="K302" s="8">
        <f t="shared" si="50"/>
        <v>0.66675983525983196</v>
      </c>
      <c r="L302" s="9">
        <f t="shared" si="51"/>
        <v>41.722496691383988</v>
      </c>
      <c r="M302" s="8">
        <f t="shared" si="52"/>
        <v>0.28075887283305745</v>
      </c>
      <c r="N302" s="8">
        <f t="shared" si="53"/>
        <v>6.9229677319526881E-2</v>
      </c>
      <c r="O302" s="8">
        <f t="shared" si="54"/>
        <v>1.5611074641310778</v>
      </c>
      <c r="P302" s="10">
        <f t="shared" si="55"/>
        <v>0.17984596146257592</v>
      </c>
      <c r="Q302" s="10" t="str">
        <f t="shared" si="56"/>
        <v>2020AFG</v>
      </c>
      <c r="R302" s="14">
        <f t="shared" si="57"/>
        <v>30.427588314610173</v>
      </c>
      <c r="S302" s="45">
        <f t="shared" si="58"/>
        <v>1</v>
      </c>
      <c r="T302" s="7">
        <f t="shared" si="59"/>
        <v>3.1998661876922285</v>
      </c>
      <c r="U302" s="35">
        <f>IF(ISBLANK(VLOOKUP(B302,'WB GDP'!$A$2:$AK$267,F302-1985)),"NA",VLOOKUP(B302,'WB GDP'!$A$2:$AK$267,F302-1985))</f>
        <v>1968.3410015211643</v>
      </c>
      <c r="V302" s="6"/>
    </row>
    <row r="303" spans="1:22">
      <c r="A303">
        <f t="shared" si="48"/>
        <v>144</v>
      </c>
      <c r="B303" t="s">
        <v>94</v>
      </c>
      <c r="C303" t="str">
        <f>VLOOKUP(B303,'country codes'!$A$3:$B$287,2,0)</f>
        <v>LSO</v>
      </c>
      <c r="D303">
        <v>5</v>
      </c>
      <c r="E303" s="6">
        <v>2254.1</v>
      </c>
      <c r="F303">
        <v>2020</v>
      </c>
      <c r="G303" s="6">
        <v>54.692999999999998</v>
      </c>
      <c r="H303" s="6">
        <v>3.6</v>
      </c>
      <c r="I303" s="7">
        <v>2.9073166847228999</v>
      </c>
      <c r="J303" s="8">
        <f t="shared" si="49"/>
        <v>0.36</v>
      </c>
      <c r="K303" s="8">
        <f t="shared" si="50"/>
        <v>0.78675983525983195</v>
      </c>
      <c r="L303" s="9">
        <f t="shared" si="51"/>
        <v>43.030255669865987</v>
      </c>
      <c r="M303" s="8">
        <f t="shared" si="52"/>
        <v>0.292582497453796</v>
      </c>
      <c r="N303" s="8">
        <f t="shared" si="53"/>
        <v>0.18170729279518125</v>
      </c>
      <c r="O303" s="8">
        <f t="shared" si="54"/>
        <v>1.6735850796067322</v>
      </c>
      <c r="P303" s="10">
        <f t="shared" si="55"/>
        <v>0.17482379654253882</v>
      </c>
      <c r="Q303" s="10" t="str">
        <f t="shared" si="56"/>
        <v>2020LSO</v>
      </c>
      <c r="R303" s="14">
        <f t="shared" si="57"/>
        <v>29.577903587790416</v>
      </c>
      <c r="S303" s="45">
        <f t="shared" si="58"/>
        <v>1</v>
      </c>
      <c r="T303" s="7">
        <f t="shared" si="59"/>
        <v>3.1998661876922285</v>
      </c>
      <c r="U303" s="35">
        <f>IF(ISBLANK(VLOOKUP(B303,'WB GDP'!$A$2:$AK$267,F303-1985)),"NA",VLOOKUP(B303,'WB GDP'!$A$2:$AK$267,F303-1985))</f>
        <v>2285.0827190355162</v>
      </c>
      <c r="V303" s="6"/>
    </row>
    <row r="304" spans="1:22">
      <c r="A304">
        <f t="shared" si="48"/>
        <v>145</v>
      </c>
      <c r="B304" t="s">
        <v>34</v>
      </c>
      <c r="C304" t="str">
        <f>VLOOKUP(B304,'country codes'!$A$3:$B$287,2,0)</f>
        <v>BWA</v>
      </c>
      <c r="D304">
        <v>5</v>
      </c>
      <c r="E304" s="6">
        <v>2546.402</v>
      </c>
      <c r="F304">
        <v>2020</v>
      </c>
      <c r="G304" s="6">
        <v>65.647000000000006</v>
      </c>
      <c r="H304" s="6">
        <v>3.5</v>
      </c>
      <c r="I304" s="7">
        <v>9.9088697433471697</v>
      </c>
      <c r="J304" s="8">
        <f t="shared" si="49"/>
        <v>0.35</v>
      </c>
      <c r="K304" s="8">
        <f t="shared" si="50"/>
        <v>0.77675983525983194</v>
      </c>
      <c r="L304" s="9">
        <f t="shared" si="51"/>
        <v>50.991952905302192</v>
      </c>
      <c r="M304" s="8">
        <f t="shared" si="52"/>
        <v>0.36456527180648218</v>
      </c>
      <c r="N304" s="8">
        <f t="shared" si="53"/>
        <v>0.61930435895919811</v>
      </c>
      <c r="O304" s="8">
        <f t="shared" si="54"/>
        <v>2.1111821457707491</v>
      </c>
      <c r="P304" s="10">
        <f t="shared" si="55"/>
        <v>0.17268300252387125</v>
      </c>
      <c r="Q304" s="10" t="str">
        <f t="shared" si="56"/>
        <v>2020BWA</v>
      </c>
      <c r="R304" s="14">
        <f t="shared" si="57"/>
        <v>29.215709193561821</v>
      </c>
      <c r="S304" s="45">
        <f t="shared" si="58"/>
        <v>3</v>
      </c>
      <c r="T304" s="7">
        <f t="shared" si="59"/>
        <v>3.1998661876922285</v>
      </c>
      <c r="U304" s="35">
        <f>IF(ISBLANK(VLOOKUP(B304,'WB GDP'!$A$2:$AK$267,F304-1985)),"NA",VLOOKUP(B304,'WB GDP'!$A$2:$AK$267,F304-1985))</f>
        <v>13545.218171150938</v>
      </c>
      <c r="V304" s="6"/>
    </row>
    <row r="305" spans="1:22">
      <c r="A305">
        <f t="shared" si="48"/>
        <v>146</v>
      </c>
      <c r="B305" t="s">
        <v>130</v>
      </c>
      <c r="C305" t="str">
        <f>VLOOKUP(B305,'country codes'!$A$3:$B$287,2,0)</f>
        <v>QAT</v>
      </c>
      <c r="D305">
        <v>4</v>
      </c>
      <c r="E305" s="6">
        <v>2760.3850000000002</v>
      </c>
      <c r="F305">
        <v>2020</v>
      </c>
      <c r="G305" s="6">
        <v>79.099000000000004</v>
      </c>
      <c r="H305" s="6">
        <v>6.5</v>
      </c>
      <c r="I305" s="7">
        <v>40.543392181396499</v>
      </c>
      <c r="J305" s="8">
        <f t="shared" si="49"/>
        <v>0.65</v>
      </c>
      <c r="K305" s="8">
        <f t="shared" si="50"/>
        <v>1.076759835259832</v>
      </c>
      <c r="L305" s="9">
        <f t="shared" si="51"/>
        <v>85.17062620921746</v>
      </c>
      <c r="M305" s="8">
        <f t="shared" si="52"/>
        <v>0.67357924902224819</v>
      </c>
      <c r="N305" s="8">
        <f t="shared" si="53"/>
        <v>2.5339620113372812</v>
      </c>
      <c r="O305" s="8">
        <f t="shared" si="54"/>
        <v>4.0258397981488319</v>
      </c>
      <c r="P305" s="10">
        <f t="shared" si="55"/>
        <v>0.16731397243675084</v>
      </c>
      <c r="Q305" s="10" t="str">
        <f t="shared" si="56"/>
        <v>2020QAT</v>
      </c>
      <c r="R305" s="14">
        <f t="shared" si="57"/>
        <v>28.307339409714046</v>
      </c>
      <c r="S305" s="45">
        <f t="shared" si="58"/>
        <v>3</v>
      </c>
      <c r="T305" s="7">
        <f t="shared" si="59"/>
        <v>3.1998661876922285</v>
      </c>
      <c r="U305" s="35">
        <f>IF(ISBLANK(VLOOKUP(B305,'WB GDP'!$A$2:$AK$267,F305-1985)),"NA",VLOOKUP(B305,'WB GDP'!$A$2:$AK$267,F305-1985))</f>
        <v>89019.069857330993</v>
      </c>
      <c r="V305" s="6"/>
    </row>
    <row r="306" spans="1:22">
      <c r="A306">
        <f t="shared" si="48"/>
        <v>147</v>
      </c>
      <c r="B306" t="s">
        <v>42</v>
      </c>
      <c r="C306" t="str">
        <f>VLOOKUP(B306,'country codes'!$A$3:$B$287,2,0)</f>
        <v>CAF</v>
      </c>
      <c r="D306">
        <v>5</v>
      </c>
      <c r="E306" s="6">
        <v>5343.02</v>
      </c>
      <c r="F306">
        <v>2020</v>
      </c>
      <c r="G306" s="6">
        <v>54.603999999999999</v>
      </c>
      <c r="H306" s="6">
        <v>3.1</v>
      </c>
      <c r="I306" s="7">
        <v>1.7948695421218901</v>
      </c>
      <c r="J306" s="8">
        <f t="shared" si="49"/>
        <v>0.31</v>
      </c>
      <c r="K306" s="8">
        <f t="shared" si="50"/>
        <v>0.73675983525983191</v>
      </c>
      <c r="L306" s="9">
        <f t="shared" si="51"/>
        <v>40.230034044527862</v>
      </c>
      <c r="M306" s="8">
        <f t="shared" si="52"/>
        <v>0.26726531753177107</v>
      </c>
      <c r="N306" s="8">
        <f t="shared" si="53"/>
        <v>0.11217934638261813</v>
      </c>
      <c r="O306" s="8">
        <f t="shared" si="54"/>
        <v>1.6040571331941691</v>
      </c>
      <c r="P306" s="10">
        <f t="shared" si="55"/>
        <v>0.16661832798908102</v>
      </c>
      <c r="Q306" s="10" t="str">
        <f t="shared" si="56"/>
        <v>2020CAF</v>
      </c>
      <c r="R306" s="14">
        <f t="shared" si="57"/>
        <v>28.189645452647088</v>
      </c>
      <c r="S306" s="45">
        <f t="shared" si="58"/>
        <v>1</v>
      </c>
      <c r="T306" s="7">
        <f t="shared" si="59"/>
        <v>3.1998661876922285</v>
      </c>
      <c r="U306" s="35">
        <f>IF(ISBLANK(VLOOKUP(B306,'WB GDP'!$A$2:$AK$267,F306-1985)),"NA",VLOOKUP(B306,'WB GDP'!$A$2:$AK$267,F306-1985))</f>
        <v>847.76501242058339</v>
      </c>
      <c r="V306" s="6"/>
    </row>
    <row r="307" spans="1:22">
      <c r="A307" t="str">
        <f t="shared" si="48"/>
        <v/>
      </c>
      <c r="B307" t="s">
        <v>38</v>
      </c>
      <c r="C307" t="str">
        <f>VLOOKUP(B307,'country codes'!$A$3:$B$287,2,0)</f>
        <v>BDI</v>
      </c>
      <c r="D307">
        <v>5</v>
      </c>
      <c r="E307" s="6">
        <v>11874.838</v>
      </c>
      <c r="F307">
        <v>2019</v>
      </c>
      <c r="G307" s="6">
        <v>62.350999999999999</v>
      </c>
      <c r="H307" s="6" t="s">
        <v>693</v>
      </c>
      <c r="I307" s="7">
        <v>0.66321694850921598</v>
      </c>
      <c r="J307" s="8" t="str">
        <f t="shared" si="49"/>
        <v/>
      </c>
      <c r="K307" s="8" t="str">
        <f t="shared" si="50"/>
        <v/>
      </c>
      <c r="L307" s="9" t="str">
        <f t="shared" si="51"/>
        <v/>
      </c>
      <c r="M307" s="8" t="str">
        <f t="shared" si="52"/>
        <v/>
      </c>
      <c r="N307" s="8">
        <f t="shared" si="53"/>
        <v>4.1451059281825998E-2</v>
      </c>
      <c r="O307" s="8">
        <f t="shared" si="54"/>
        <v>1.5333288460933769</v>
      </c>
      <c r="P307" s="10" t="str">
        <f t="shared" si="55"/>
        <v/>
      </c>
      <c r="Q307" s="10" t="str">
        <f t="shared" si="56"/>
        <v>2019BDI</v>
      </c>
      <c r="R307" s="14" t="str">
        <f t="shared" si="57"/>
        <v/>
      </c>
      <c r="S307" s="45">
        <f t="shared" si="58"/>
        <v>1</v>
      </c>
      <c r="T307" s="7">
        <f t="shared" si="59"/>
        <v>3.2311858628086711</v>
      </c>
      <c r="U307" s="35">
        <f>IF(ISBLANK(VLOOKUP(B307,'WB GDP'!$A$2:$AK$267,F307-1985)),"NA",VLOOKUP(B307,'WB GDP'!$A$2:$AK$267,F307-1985))</f>
        <v>729.65846262042612</v>
      </c>
      <c r="V307" s="6"/>
    </row>
    <row r="308" spans="1:22">
      <c r="A308" t="str">
        <f t="shared" si="48"/>
        <v/>
      </c>
      <c r="B308" t="s">
        <v>42</v>
      </c>
      <c r="C308" t="str">
        <f>VLOOKUP(B308,'country codes'!$A$3:$B$287,2,0)</f>
        <v>CAF</v>
      </c>
      <c r="D308">
        <v>5</v>
      </c>
      <c r="E308" s="6">
        <v>5209.3239999999996</v>
      </c>
      <c r="F308">
        <v>2019</v>
      </c>
      <c r="G308" s="6">
        <v>55.024999999999999</v>
      </c>
      <c r="H308" s="6" t="s">
        <v>693</v>
      </c>
      <c r="I308" s="7">
        <v>1.8737053871154801</v>
      </c>
      <c r="J308" s="8" t="str">
        <f t="shared" si="49"/>
        <v/>
      </c>
      <c r="K308" s="8" t="str">
        <f t="shared" si="50"/>
        <v/>
      </c>
      <c r="L308" s="9" t="str">
        <f t="shared" si="51"/>
        <v/>
      </c>
      <c r="M308" s="8" t="str">
        <f t="shared" si="52"/>
        <v/>
      </c>
      <c r="N308" s="8">
        <f t="shared" si="53"/>
        <v>0.1171065866947175</v>
      </c>
      <c r="O308" s="8">
        <f t="shared" si="54"/>
        <v>1.6089843735062683</v>
      </c>
      <c r="P308" s="10" t="str">
        <f t="shared" si="55"/>
        <v/>
      </c>
      <c r="Q308" s="10" t="str">
        <f t="shared" si="56"/>
        <v>2019CAF</v>
      </c>
      <c r="R308" s="14" t="str">
        <f t="shared" si="57"/>
        <v/>
      </c>
      <c r="S308" s="45">
        <f t="shared" si="58"/>
        <v>1</v>
      </c>
      <c r="T308" s="7">
        <f t="shared" si="59"/>
        <v>3.2311858628086711</v>
      </c>
      <c r="U308" s="35">
        <f>IF(ISBLANK(VLOOKUP(B308,'WB GDP'!$A$2:$AK$267,F308-1985)),"NA",VLOOKUP(B308,'WB GDP'!$A$2:$AK$267,F308-1985))</f>
        <v>861.76678875587277</v>
      </c>
      <c r="V308" s="6"/>
    </row>
    <row r="309" spans="1:22">
      <c r="A309" t="str">
        <f t="shared" si="48"/>
        <v/>
      </c>
      <c r="B309" t="s">
        <v>49</v>
      </c>
      <c r="C309" t="str">
        <f>VLOOKUP(B309,'country codes'!$A$3:$B$287,2,0)</f>
        <v>COD</v>
      </c>
      <c r="D309">
        <v>5</v>
      </c>
      <c r="E309" s="6">
        <v>89906.89</v>
      </c>
      <c r="F309">
        <v>2019</v>
      </c>
      <c r="G309" s="6">
        <v>60.276000000000003</v>
      </c>
      <c r="H309" s="6" t="s">
        <v>693</v>
      </c>
      <c r="I309" s="7">
        <v>0.60543173551559404</v>
      </c>
      <c r="J309" s="8" t="str">
        <f t="shared" si="49"/>
        <v/>
      </c>
      <c r="K309" s="8" t="str">
        <f t="shared" si="50"/>
        <v/>
      </c>
      <c r="L309" s="9" t="str">
        <f t="shared" si="51"/>
        <v/>
      </c>
      <c r="M309" s="8" t="str">
        <f t="shared" si="52"/>
        <v/>
      </c>
      <c r="N309" s="8">
        <f t="shared" si="53"/>
        <v>3.7839483469724627E-2</v>
      </c>
      <c r="O309" s="8">
        <f t="shared" si="54"/>
        <v>1.5297172702812756</v>
      </c>
      <c r="P309" s="10" t="str">
        <f t="shared" si="55"/>
        <v/>
      </c>
      <c r="Q309" s="10" t="str">
        <f t="shared" si="56"/>
        <v>2019COD</v>
      </c>
      <c r="R309" s="14" t="str">
        <f t="shared" si="57"/>
        <v/>
      </c>
      <c r="S309" s="45">
        <f t="shared" si="58"/>
        <v>1</v>
      </c>
      <c r="T309" s="7">
        <f t="shared" si="59"/>
        <v>3.2311858628086711</v>
      </c>
      <c r="U309" s="35">
        <f>IF(ISBLANK(VLOOKUP(B309,'WB GDP'!$A$2:$AK$267,F309-1985)),"NA",VLOOKUP(B309,'WB GDP'!$A$2:$AK$267,F309-1985))</f>
        <v>1059.8921113671797</v>
      </c>
      <c r="V309" s="6"/>
    </row>
    <row r="310" spans="1:22">
      <c r="A310" t="str">
        <f t="shared" si="48"/>
        <v/>
      </c>
      <c r="B310" t="s">
        <v>72</v>
      </c>
      <c r="C310" t="str">
        <f>VLOOKUP(B310,'country codes'!$A$3:$B$287,2,0)</f>
        <v>HTI</v>
      </c>
      <c r="D310">
        <v>1</v>
      </c>
      <c r="E310" s="6">
        <v>11160.438</v>
      </c>
      <c r="F310">
        <v>2019</v>
      </c>
      <c r="G310" s="6">
        <v>64.254999999999995</v>
      </c>
      <c r="H310" s="6" t="s">
        <v>693</v>
      </c>
      <c r="I310" s="7">
        <v>1.3714165687561</v>
      </c>
      <c r="J310" s="8" t="str">
        <f t="shared" si="49"/>
        <v/>
      </c>
      <c r="K310" s="8" t="str">
        <f t="shared" si="50"/>
        <v/>
      </c>
      <c r="L310" s="9" t="str">
        <f t="shared" si="51"/>
        <v/>
      </c>
      <c r="M310" s="8" t="str">
        <f t="shared" si="52"/>
        <v/>
      </c>
      <c r="N310" s="8">
        <f t="shared" si="53"/>
        <v>8.5713535547256248E-2</v>
      </c>
      <c r="O310" s="8">
        <f t="shared" si="54"/>
        <v>1.5775913223588072</v>
      </c>
      <c r="P310" s="10" t="str">
        <f t="shared" si="55"/>
        <v/>
      </c>
      <c r="Q310" s="10" t="str">
        <f t="shared" si="56"/>
        <v>2019HTI</v>
      </c>
      <c r="R310" s="14" t="str">
        <f t="shared" si="57"/>
        <v/>
      </c>
      <c r="S310" s="45">
        <f t="shared" si="58"/>
        <v>1</v>
      </c>
      <c r="T310" s="7">
        <f t="shared" si="59"/>
        <v>3.2311858628086711</v>
      </c>
      <c r="U310" s="35">
        <f>IF(ISBLANK(VLOOKUP(B310,'WB GDP'!$A$2:$AK$267,F310-1985)),"NA",VLOOKUP(B310,'WB GDP'!$A$2:$AK$267,F310-1985))</f>
        <v>3112.2959428540739</v>
      </c>
      <c r="V310" s="6"/>
    </row>
    <row r="311" spans="1:22">
      <c r="A311" t="str">
        <f t="shared" si="48"/>
        <v/>
      </c>
      <c r="B311" t="s">
        <v>145</v>
      </c>
      <c r="C311" t="str">
        <f>VLOOKUP(B311,'country codes'!$A$3:$B$287,2,0)</f>
        <v>SDN</v>
      </c>
      <c r="D311">
        <v>5</v>
      </c>
      <c r="E311" s="6">
        <v>43232.093000000001</v>
      </c>
      <c r="F311">
        <v>2019</v>
      </c>
      <c r="G311" s="6">
        <v>65.876000000000005</v>
      </c>
      <c r="H311" s="6" t="s">
        <v>693</v>
      </c>
      <c r="I311" s="7">
        <v>0.89294928312301602</v>
      </c>
      <c r="J311" s="8" t="str">
        <f t="shared" si="49"/>
        <v/>
      </c>
      <c r="K311" s="8" t="str">
        <f t="shared" si="50"/>
        <v/>
      </c>
      <c r="L311" s="9" t="str">
        <f t="shared" si="51"/>
        <v/>
      </c>
      <c r="M311" s="8" t="str">
        <f t="shared" si="52"/>
        <v/>
      </c>
      <c r="N311" s="8">
        <f t="shared" si="53"/>
        <v>5.5809330195188502E-2</v>
      </c>
      <c r="O311" s="8">
        <f t="shared" si="54"/>
        <v>1.5476871170067394</v>
      </c>
      <c r="P311" s="10" t="str">
        <f t="shared" si="55"/>
        <v/>
      </c>
      <c r="Q311" s="10" t="str">
        <f t="shared" si="56"/>
        <v>2019SDN</v>
      </c>
      <c r="R311" s="14" t="str">
        <f t="shared" si="57"/>
        <v/>
      </c>
      <c r="S311" s="45">
        <f t="shared" si="58"/>
        <v>1</v>
      </c>
      <c r="T311" s="7">
        <f t="shared" si="59"/>
        <v>3.2311858628086711</v>
      </c>
      <c r="U311" s="35">
        <f>IF(ISBLANK(VLOOKUP(B311,'WB GDP'!$A$2:$AK$267,F311-1985)),"NA",VLOOKUP(B311,'WB GDP'!$A$2:$AK$267,F311-1985))</f>
        <v>4133.13037109375</v>
      </c>
      <c r="V311" s="6"/>
    </row>
    <row r="312" spans="1:22">
      <c r="A312" t="str">
        <f t="shared" si="48"/>
        <v/>
      </c>
      <c r="B312" t="s">
        <v>31</v>
      </c>
      <c r="C312" t="str">
        <f>VLOOKUP(B312,'country codes'!$A$3:$B$287,2,0)</f>
        <v>BTN</v>
      </c>
      <c r="D312">
        <v>6</v>
      </c>
      <c r="E312" s="6">
        <v>767.45899999999995</v>
      </c>
      <c r="F312">
        <v>2019</v>
      </c>
      <c r="G312" s="6">
        <v>71.391000000000005</v>
      </c>
      <c r="H312" s="6" t="s">
        <v>693</v>
      </c>
      <c r="I312" s="7">
        <v>3.5832040309906001</v>
      </c>
      <c r="J312" s="8" t="str">
        <f t="shared" si="49"/>
        <v/>
      </c>
      <c r="K312" s="8" t="str">
        <f t="shared" si="50"/>
        <v/>
      </c>
      <c r="L312" s="9" t="str">
        <f t="shared" si="51"/>
        <v/>
      </c>
      <c r="M312" s="8" t="str">
        <f t="shared" si="52"/>
        <v/>
      </c>
      <c r="N312" s="8">
        <f t="shared" si="53"/>
        <v>0.22395025193691251</v>
      </c>
      <c r="O312" s="8">
        <f t="shared" si="54"/>
        <v>1.7158280387484635</v>
      </c>
      <c r="P312" s="10" t="str">
        <f t="shared" si="55"/>
        <v/>
      </c>
      <c r="Q312" s="10" t="str">
        <f t="shared" si="56"/>
        <v>2019BTN</v>
      </c>
      <c r="R312" s="14" t="str">
        <f t="shared" si="57"/>
        <v/>
      </c>
      <c r="S312" s="45">
        <f t="shared" si="58"/>
        <v>2</v>
      </c>
      <c r="T312" s="7">
        <f t="shared" si="59"/>
        <v>3.2311858628086711</v>
      </c>
      <c r="U312" s="35">
        <f>IF(ISBLANK(VLOOKUP(B312,'WB GDP'!$A$2:$AK$267,F312-1985)),"NA",VLOOKUP(B312,'WB GDP'!$A$2:$AK$267,F312-1985))</f>
        <v>11797.284199149686</v>
      </c>
      <c r="V312" s="6"/>
    </row>
    <row r="313" spans="1:22">
      <c r="A313" t="str">
        <f t="shared" si="48"/>
        <v/>
      </c>
      <c r="B313" t="s">
        <v>47</v>
      </c>
      <c r="C313" t="str">
        <f>VLOOKUP(B313,'country codes'!$A$3:$B$287,2,0)</f>
        <v>COM</v>
      </c>
      <c r="D313">
        <v>5</v>
      </c>
      <c r="E313" s="6">
        <v>790.98599999999999</v>
      </c>
      <c r="F313">
        <v>2019</v>
      </c>
      <c r="G313" s="6">
        <v>64.067999999999998</v>
      </c>
      <c r="H313" s="6">
        <v>4.6086163520812988</v>
      </c>
      <c r="I313" s="7" t="s">
        <v>693</v>
      </c>
      <c r="J313" s="8">
        <f t="shared" si="49"/>
        <v>0.46086163520812989</v>
      </c>
      <c r="K313" s="8">
        <f t="shared" si="50"/>
        <v>0.88762147046796191</v>
      </c>
      <c r="L313" s="9">
        <f t="shared" si="51"/>
        <v>56.868132369941385</v>
      </c>
      <c r="M313" s="8">
        <f t="shared" si="52"/>
        <v>0.41769259980589168</v>
      </c>
      <c r="N313" s="8" t="str">
        <f t="shared" si="53"/>
        <v/>
      </c>
      <c r="O313" s="8" t="str">
        <f t="shared" si="54"/>
        <v/>
      </c>
      <c r="P313" s="10" t="str">
        <f t="shared" si="55"/>
        <v/>
      </c>
      <c r="Q313" s="10" t="str">
        <f t="shared" si="56"/>
        <v>2019COM</v>
      </c>
      <c r="R313" s="14" t="str">
        <f t="shared" si="57"/>
        <v/>
      </c>
      <c r="S313" s="45">
        <f t="shared" si="58"/>
        <v>3</v>
      </c>
      <c r="T313" s="7">
        <f t="shared" si="59"/>
        <v>3.2311858628086711</v>
      </c>
      <c r="U313" s="35">
        <f>IF(ISBLANK(VLOOKUP(B313,'WB GDP'!$A$2:$AK$267,F313-1985)),"NA",VLOOKUP(B313,'WB GDP'!$A$2:$AK$267,F313-1985))</f>
        <v>3290.6505267658554</v>
      </c>
      <c r="V313" s="6"/>
    </row>
    <row r="314" spans="1:22">
      <c r="A314" t="str">
        <f t="shared" si="48"/>
        <v/>
      </c>
      <c r="B314" t="s">
        <v>54</v>
      </c>
      <c r="C314" t="str">
        <f>VLOOKUP(B314,'country codes'!$A$3:$B$287,2,0)</f>
        <v>CZE</v>
      </c>
      <c r="D314">
        <v>7</v>
      </c>
      <c r="E314" s="6">
        <v>10536.870999999999</v>
      </c>
      <c r="F314">
        <v>2019</v>
      </c>
      <c r="G314" s="6">
        <v>79.242999999999995</v>
      </c>
      <c r="H314" s="6" t="s">
        <v>693</v>
      </c>
      <c r="I314" s="7">
        <v>9.9973096847534197</v>
      </c>
      <c r="J314" s="8" t="str">
        <f t="shared" si="49"/>
        <v/>
      </c>
      <c r="K314" s="8" t="str">
        <f t="shared" si="50"/>
        <v/>
      </c>
      <c r="L314" s="9" t="str">
        <f t="shared" si="51"/>
        <v/>
      </c>
      <c r="M314" s="8" t="str">
        <f t="shared" si="52"/>
        <v/>
      </c>
      <c r="N314" s="8">
        <f t="shared" si="53"/>
        <v>0.62483185529708873</v>
      </c>
      <c r="O314" s="8">
        <f t="shared" si="54"/>
        <v>2.1167096421086398</v>
      </c>
      <c r="P314" s="10" t="str">
        <f t="shared" si="55"/>
        <v/>
      </c>
      <c r="Q314" s="10" t="str">
        <f t="shared" si="56"/>
        <v>2019CZE</v>
      </c>
      <c r="R314" s="14" t="str">
        <f t="shared" si="57"/>
        <v/>
      </c>
      <c r="S314" s="45">
        <f t="shared" si="58"/>
        <v>3</v>
      </c>
      <c r="T314" s="7">
        <f t="shared" si="59"/>
        <v>3.2311858628086711</v>
      </c>
      <c r="U314" s="35">
        <f>IF(ISBLANK(VLOOKUP(B314,'WB GDP'!$A$2:$AK$267,F314-1985)),"NA",VLOOKUP(B314,'WB GDP'!$A$2:$AK$267,F314-1985))</f>
        <v>41739.46484375</v>
      </c>
      <c r="V314" s="6"/>
    </row>
    <row r="315" spans="1:22">
      <c r="A315" t="str">
        <f t="shared" si="48"/>
        <v/>
      </c>
      <c r="B315" t="s">
        <v>123</v>
      </c>
      <c r="C315" t="str">
        <f>VLOOKUP(B315,'country codes'!$A$3:$B$287,2,0)</f>
        <v>PSE</v>
      </c>
      <c r="D315">
        <v>4</v>
      </c>
      <c r="E315" s="6">
        <v>4909.7749999999996</v>
      </c>
      <c r="F315">
        <v>2019</v>
      </c>
      <c r="G315" s="6">
        <v>75.241</v>
      </c>
      <c r="H315" s="6">
        <v>4.4825372695922852</v>
      </c>
      <c r="I315" s="7" t="s">
        <v>693</v>
      </c>
      <c r="J315" s="8">
        <f t="shared" si="49"/>
        <v>0.44825372695922849</v>
      </c>
      <c r="K315" s="8">
        <f t="shared" si="50"/>
        <v>0.87501356221906046</v>
      </c>
      <c r="L315" s="9">
        <f t="shared" si="51"/>
        <v>65.83689543492433</v>
      </c>
      <c r="M315" s="8">
        <f t="shared" si="52"/>
        <v>0.49878039162192922</v>
      </c>
      <c r="N315" s="8" t="str">
        <f t="shared" si="53"/>
        <v/>
      </c>
      <c r="O315" s="8" t="str">
        <f t="shared" si="54"/>
        <v/>
      </c>
      <c r="P315" s="10" t="str">
        <f t="shared" si="55"/>
        <v/>
      </c>
      <c r="Q315" s="10" t="str">
        <f t="shared" si="56"/>
        <v>2019PSE</v>
      </c>
      <c r="R315" s="14" t="str">
        <f t="shared" si="57"/>
        <v/>
      </c>
      <c r="S315" s="45">
        <f t="shared" si="58"/>
        <v>3</v>
      </c>
      <c r="T315" s="7">
        <f t="shared" si="59"/>
        <v>3.2311858628086711</v>
      </c>
      <c r="U315" s="35">
        <f>IF(ISBLANK(VLOOKUP(B315,'WB GDP'!$A$2:$AK$267,F315-1985)),"NA",VLOOKUP(B315,'WB GDP'!$A$2:$AK$267,F315-1985))</f>
        <v>17605.785439071406</v>
      </c>
      <c r="V315" s="6"/>
    </row>
    <row r="316" spans="1:22">
      <c r="A316" t="str">
        <f t="shared" si="48"/>
        <v/>
      </c>
      <c r="B316" t="s">
        <v>130</v>
      </c>
      <c r="C316" t="str">
        <f>VLOOKUP(B316,'country codes'!$A$3:$B$287,2,0)</f>
        <v>QAT</v>
      </c>
      <c r="D316">
        <v>4</v>
      </c>
      <c r="E316" s="6">
        <v>2807.2350000000001</v>
      </c>
      <c r="F316">
        <v>2019</v>
      </c>
      <c r="G316" s="6">
        <v>80.989999999999995</v>
      </c>
      <c r="H316" s="6" t="s">
        <v>693</v>
      </c>
      <c r="I316" s="7">
        <v>42.302223205566399</v>
      </c>
      <c r="J316" s="8" t="str">
        <f t="shared" si="49"/>
        <v/>
      </c>
      <c r="K316" s="8" t="str">
        <f t="shared" si="50"/>
        <v/>
      </c>
      <c r="L316" s="9" t="str">
        <f t="shared" si="51"/>
        <v/>
      </c>
      <c r="M316" s="8" t="str">
        <f t="shared" si="52"/>
        <v/>
      </c>
      <c r="N316" s="8">
        <f t="shared" si="53"/>
        <v>2.6438889503478999</v>
      </c>
      <c r="O316" s="8">
        <f t="shared" si="54"/>
        <v>4.1357667371594511</v>
      </c>
      <c r="P316" s="10" t="str">
        <f t="shared" si="55"/>
        <v/>
      </c>
      <c r="Q316" s="10" t="str">
        <f t="shared" si="56"/>
        <v>2019QAT</v>
      </c>
      <c r="R316" s="14" t="str">
        <f t="shared" si="57"/>
        <v/>
      </c>
      <c r="S316" s="45">
        <f t="shared" si="58"/>
        <v>3</v>
      </c>
      <c r="T316" s="7">
        <f t="shared" si="59"/>
        <v>3.2311858628086711</v>
      </c>
      <c r="U316" s="35">
        <f>IF(ISBLANK(VLOOKUP(B316,'WB GDP'!$A$2:$AK$267,F316-1985)),"NA",VLOOKUP(B316,'WB GDP'!$A$2:$AK$267,F316-1985))</f>
        <v>90840.429077197987</v>
      </c>
      <c r="V316" s="6"/>
    </row>
    <row r="317" spans="1:22">
      <c r="A317" t="str">
        <f t="shared" si="48"/>
        <v/>
      </c>
      <c r="B317" t="s">
        <v>153</v>
      </c>
      <c r="C317" t="str">
        <f>VLOOKUP(B317,'country codes'!$A$3:$B$287,2,0)</f>
        <v>TTO</v>
      </c>
      <c r="D317">
        <v>1</v>
      </c>
      <c r="E317" s="6">
        <v>1519.9549999999999</v>
      </c>
      <c r="F317">
        <v>2019</v>
      </c>
      <c r="G317" s="6">
        <v>74.227999999999994</v>
      </c>
      <c r="H317" s="6" t="s">
        <v>693</v>
      </c>
      <c r="I317" s="7">
        <v>23.199693679809599</v>
      </c>
      <c r="J317" s="8" t="str">
        <f t="shared" si="49"/>
        <v/>
      </c>
      <c r="K317" s="8" t="str">
        <f t="shared" si="50"/>
        <v/>
      </c>
      <c r="L317" s="9" t="str">
        <f t="shared" si="51"/>
        <v/>
      </c>
      <c r="M317" s="8" t="str">
        <f t="shared" si="52"/>
        <v/>
      </c>
      <c r="N317" s="8">
        <f t="shared" si="53"/>
        <v>1.4499808549880999</v>
      </c>
      <c r="O317" s="8">
        <f t="shared" si="54"/>
        <v>2.9418586417996506</v>
      </c>
      <c r="P317" s="10" t="str">
        <f t="shared" si="55"/>
        <v/>
      </c>
      <c r="Q317" s="10" t="str">
        <f t="shared" si="56"/>
        <v>2019TTO</v>
      </c>
      <c r="R317" s="14" t="str">
        <f t="shared" si="57"/>
        <v/>
      </c>
      <c r="S317" s="45">
        <f t="shared" si="58"/>
        <v>3</v>
      </c>
      <c r="T317" s="7">
        <f t="shared" si="59"/>
        <v>3.2311858628086711</v>
      </c>
      <c r="U317" s="35">
        <f>IF(ISBLANK(VLOOKUP(B317,'WB GDP'!$A$2:$AK$267,F317-1985)),"NA",VLOOKUP(B317,'WB GDP'!$A$2:$AK$267,F317-1985))</f>
        <v>25306.617956332746</v>
      </c>
      <c r="V317" s="6"/>
    </row>
    <row r="318" spans="1:22">
      <c r="A318">
        <f t="shared" si="48"/>
        <v>1</v>
      </c>
      <c r="B318" t="s">
        <v>50</v>
      </c>
      <c r="C318" t="str">
        <f>VLOOKUP(B318,'country codes'!$A$3:$B$287,2,0)</f>
        <v>CRI</v>
      </c>
      <c r="D318">
        <v>1</v>
      </c>
      <c r="E318" s="6">
        <v>5084.5320000000002</v>
      </c>
      <c r="F318">
        <v>2019</v>
      </c>
      <c r="G318" s="6">
        <v>79.427000000000007</v>
      </c>
      <c r="H318" s="6">
        <v>6.9976186752319336</v>
      </c>
      <c r="I318" s="7">
        <v>4.33351755142212</v>
      </c>
      <c r="J318" s="8">
        <f t="shared" si="49"/>
        <v>0.69976186752319336</v>
      </c>
      <c r="K318" s="8">
        <f t="shared" si="50"/>
        <v>1.1265217027830254</v>
      </c>
      <c r="L318" s="9">
        <f t="shared" si="51"/>
        <v>89.476239286947376</v>
      </c>
      <c r="M318" s="8">
        <f t="shared" si="52"/>
        <v>0.71250687531338119</v>
      </c>
      <c r="N318" s="8">
        <f t="shared" si="53"/>
        <v>0.2708448469638825</v>
      </c>
      <c r="O318" s="8">
        <f t="shared" si="54"/>
        <v>1.7627226337754334</v>
      </c>
      <c r="P318" s="10">
        <f t="shared" si="55"/>
        <v>0.40420816165917167</v>
      </c>
      <c r="Q318" s="10" t="str">
        <f t="shared" si="56"/>
        <v>2019CRI</v>
      </c>
      <c r="R318" s="14">
        <f t="shared" si="57"/>
        <v>68.465865872631298</v>
      </c>
      <c r="S318" s="45">
        <f t="shared" si="58"/>
        <v>2</v>
      </c>
      <c r="T318" s="7">
        <f t="shared" si="59"/>
        <v>3.2311858628086711</v>
      </c>
      <c r="U318" s="35">
        <f>IF(ISBLANK(VLOOKUP(B318,'WB GDP'!$A$2:$AK$267,F318-1985)),"NA",VLOOKUP(B318,'WB GDP'!$A$2:$AK$267,F318-1985))</f>
        <v>20818.061678298985</v>
      </c>
      <c r="V318" s="6"/>
    </row>
    <row r="319" spans="1:22">
      <c r="A319">
        <f t="shared" si="48"/>
        <v>2</v>
      </c>
      <c r="B319" t="s">
        <v>59</v>
      </c>
      <c r="C319" t="str">
        <f>VLOOKUP(B319,'country codes'!$A$3:$B$287,2,0)</f>
        <v>SLV</v>
      </c>
      <c r="D319">
        <v>1</v>
      </c>
      <c r="E319" s="6">
        <v>6280.2169999999996</v>
      </c>
      <c r="F319">
        <v>2019</v>
      </c>
      <c r="G319" s="6">
        <v>72.558999999999997</v>
      </c>
      <c r="H319" s="6">
        <v>6.4548206329345703</v>
      </c>
      <c r="I319" s="7">
        <v>2.05034232139587</v>
      </c>
      <c r="J319" s="8">
        <f t="shared" si="49"/>
        <v>0.64548206329345703</v>
      </c>
      <c r="K319" s="8">
        <f t="shared" si="50"/>
        <v>1.0722418985532891</v>
      </c>
      <c r="L319" s="9">
        <f t="shared" si="51"/>
        <v>77.800799917128103</v>
      </c>
      <c r="M319" s="8">
        <f t="shared" si="52"/>
        <v>0.60694765938570794</v>
      </c>
      <c r="N319" s="8">
        <f t="shared" si="53"/>
        <v>0.12814639508724188</v>
      </c>
      <c r="O319" s="8">
        <f t="shared" si="54"/>
        <v>1.6200241818987928</v>
      </c>
      <c r="P319" s="10">
        <f t="shared" si="55"/>
        <v>0.37465345651465437</v>
      </c>
      <c r="Q319" s="10" t="str">
        <f t="shared" si="56"/>
        <v>2019SLV</v>
      </c>
      <c r="R319" s="14">
        <f t="shared" si="57"/>
        <v>63.459810403528984</v>
      </c>
      <c r="S319" s="45">
        <f t="shared" si="58"/>
        <v>1</v>
      </c>
      <c r="T319" s="7">
        <f t="shared" si="59"/>
        <v>3.2311858628086711</v>
      </c>
      <c r="U319" s="35">
        <f>IF(ISBLANK(VLOOKUP(B319,'WB GDP'!$A$2:$AK$267,F319-1985)),"NA",VLOOKUP(B319,'WB GDP'!$A$2:$AK$267,F319-1985))</f>
        <v>9023.0265751172974</v>
      </c>
      <c r="V319" s="6"/>
    </row>
    <row r="320" spans="1:22">
      <c r="A320">
        <f t="shared" si="48"/>
        <v>3</v>
      </c>
      <c r="B320" t="s">
        <v>146</v>
      </c>
      <c r="C320" t="str">
        <f>VLOOKUP(B320,'country codes'!$A$3:$B$287,2,0)</f>
        <v>SWE</v>
      </c>
      <c r="D320">
        <v>3</v>
      </c>
      <c r="E320" s="6">
        <v>10267.922</v>
      </c>
      <c r="F320">
        <v>2019</v>
      </c>
      <c r="G320" s="6">
        <v>83.052000000000007</v>
      </c>
      <c r="H320" s="6">
        <v>7.3980927467346191</v>
      </c>
      <c r="I320" s="7">
        <v>9.5101871490478498</v>
      </c>
      <c r="J320" s="8">
        <f t="shared" si="49"/>
        <v>0.73980927467346191</v>
      </c>
      <c r="K320" s="8">
        <f t="shared" si="50"/>
        <v>1.166569109933294</v>
      </c>
      <c r="L320" s="9">
        <f t="shared" si="51"/>
        <v>96.885897718179933</v>
      </c>
      <c r="M320" s="8">
        <f t="shared" si="52"/>
        <v>0.77949859267132837</v>
      </c>
      <c r="N320" s="8">
        <f t="shared" si="53"/>
        <v>0.59438669681549061</v>
      </c>
      <c r="O320" s="8">
        <f t="shared" si="54"/>
        <v>2.0862644836270414</v>
      </c>
      <c r="P320" s="10">
        <f t="shared" si="55"/>
        <v>0.37363363983273284</v>
      </c>
      <c r="Q320" s="10" t="str">
        <f t="shared" si="56"/>
        <v>2019SWE</v>
      </c>
      <c r="R320" s="14">
        <f t="shared" si="57"/>
        <v>63.287071110308119</v>
      </c>
      <c r="S320" s="45">
        <f t="shared" si="58"/>
        <v>3</v>
      </c>
      <c r="T320" s="7">
        <f t="shared" si="59"/>
        <v>3.2311858628086711</v>
      </c>
      <c r="U320" s="35">
        <f>IF(ISBLANK(VLOOKUP(B320,'WB GDP'!$A$2:$AK$267,F320-1985)),"NA",VLOOKUP(B320,'WB GDP'!$A$2:$AK$267,F320-1985))</f>
        <v>52850.569179253296</v>
      </c>
      <c r="V320" s="6"/>
    </row>
    <row r="321" spans="1:22">
      <c r="A321">
        <f t="shared" si="48"/>
        <v>4</v>
      </c>
      <c r="B321" t="s">
        <v>46</v>
      </c>
      <c r="C321" t="str">
        <f>VLOOKUP(B321,'country codes'!$A$3:$B$287,2,0)</f>
        <v>COL</v>
      </c>
      <c r="D321">
        <v>1</v>
      </c>
      <c r="E321" s="6">
        <v>50187.406000000003</v>
      </c>
      <c r="F321">
        <v>2019</v>
      </c>
      <c r="G321" s="6">
        <v>76.751999999999995</v>
      </c>
      <c r="H321" s="6">
        <v>6.3502979278564453</v>
      </c>
      <c r="I321" s="7">
        <v>3.9815437793731698</v>
      </c>
      <c r="J321" s="8">
        <f t="shared" si="49"/>
        <v>0.63502979278564453</v>
      </c>
      <c r="K321" s="8">
        <f t="shared" si="50"/>
        <v>1.0617896280454766</v>
      </c>
      <c r="L321" s="9">
        <f t="shared" si="51"/>
        <v>81.494477531746412</v>
      </c>
      <c r="M321" s="8">
        <f t="shared" si="52"/>
        <v>0.64034269494185103</v>
      </c>
      <c r="N321" s="8">
        <f t="shared" si="53"/>
        <v>0.24884648621082311</v>
      </c>
      <c r="O321" s="8">
        <f t="shared" si="54"/>
        <v>1.740724273022374</v>
      </c>
      <c r="P321" s="10">
        <f t="shared" si="55"/>
        <v>0.36785992179567922</v>
      </c>
      <c r="Q321" s="10" t="str">
        <f t="shared" si="56"/>
        <v>2019COL</v>
      </c>
      <c r="R321" s="14">
        <f t="shared" si="57"/>
        <v>62.309103216021448</v>
      </c>
      <c r="S321" s="45">
        <f t="shared" si="58"/>
        <v>2</v>
      </c>
      <c r="T321" s="7">
        <f t="shared" si="59"/>
        <v>3.2311858628086711</v>
      </c>
      <c r="U321" s="35">
        <f>IF(ISBLANK(VLOOKUP(B321,'WB GDP'!$A$2:$AK$267,F321-1985)),"NA",VLOOKUP(B321,'WB GDP'!$A$2:$AK$267,F321-1985))</f>
        <v>14616.135124170616</v>
      </c>
      <c r="V321" s="6"/>
    </row>
    <row r="322" spans="1:22">
      <c r="A322">
        <f t="shared" si="48"/>
        <v>5</v>
      </c>
      <c r="B322" t="s">
        <v>164</v>
      </c>
      <c r="C322" t="str">
        <f>VLOOKUP(B322,'country codes'!$A$3:$B$287,2,0)</f>
        <v>VUT</v>
      </c>
      <c r="D322">
        <v>8</v>
      </c>
      <c r="E322" s="6">
        <v>304.404</v>
      </c>
      <c r="F322">
        <v>2019</v>
      </c>
      <c r="G322" s="6">
        <v>69.876999999999995</v>
      </c>
      <c r="H322" s="6">
        <v>6.9585714285714309</v>
      </c>
      <c r="I322" s="7">
        <v>2.85326051712036</v>
      </c>
      <c r="J322" s="8">
        <f t="shared" si="49"/>
        <v>0.69585714285714306</v>
      </c>
      <c r="K322" s="8">
        <f t="shared" si="50"/>
        <v>1.122616978116975</v>
      </c>
      <c r="L322" s="9">
        <f t="shared" si="51"/>
        <v>78.445106579879862</v>
      </c>
      <c r="M322" s="8">
        <f t="shared" si="52"/>
        <v>0.61277292248568704</v>
      </c>
      <c r="N322" s="8">
        <f t="shared" si="53"/>
        <v>0.1783287823200225</v>
      </c>
      <c r="O322" s="8">
        <f t="shared" si="54"/>
        <v>1.6702065691315735</v>
      </c>
      <c r="P322" s="10">
        <f t="shared" si="55"/>
        <v>0.36688451225784563</v>
      </c>
      <c r="Q322" s="10" t="str">
        <f t="shared" si="56"/>
        <v>2019VUT</v>
      </c>
      <c r="R322" s="14">
        <f t="shared" si="57"/>
        <v>62.143885724335789</v>
      </c>
      <c r="S322" s="45">
        <f t="shared" si="58"/>
        <v>1</v>
      </c>
      <c r="T322" s="7">
        <f t="shared" si="59"/>
        <v>3.2311858628086711</v>
      </c>
      <c r="U322" s="35">
        <f>IF(ISBLANK(VLOOKUP(B322,'WB GDP'!$A$2:$AK$267,F322-1985)),"NA",VLOOKUP(B322,'WB GDP'!$A$2:$AK$267,F322-1985))</f>
        <v>3070.4040503814285</v>
      </c>
      <c r="V322" s="6"/>
    </row>
    <row r="323" spans="1:22">
      <c r="A323">
        <f t="shared" ref="A323:A386" si="60">IF(ISNUMBER(R323),COUNTIFS($F$3:$F$2434,F323,$R$3:$R$2434,"&gt;"&amp;R323)+1,"")</f>
        <v>6</v>
      </c>
      <c r="B323" t="s">
        <v>70</v>
      </c>
      <c r="C323" t="str">
        <f>VLOOKUP(B323,'country codes'!$A$3:$B$287,2,0)</f>
        <v>GTM</v>
      </c>
      <c r="D323">
        <v>1</v>
      </c>
      <c r="E323" s="6">
        <v>17106.338</v>
      </c>
      <c r="F323">
        <v>2019</v>
      </c>
      <c r="G323" s="6">
        <v>73.129000000000005</v>
      </c>
      <c r="H323" s="6">
        <v>6.2621750831604004</v>
      </c>
      <c r="I323" s="7">
        <v>2.5102550983428999</v>
      </c>
      <c r="J323" s="8">
        <f t="shared" ref="J323:J386" si="61">IFERROR(H323/10,"")</f>
        <v>0.62621750831604006</v>
      </c>
      <c r="K323" s="8">
        <f t="shared" ref="K323:K386" si="62">IFERROR(J323+$K$2464,"")</f>
        <v>1.052977343575872</v>
      </c>
      <c r="L323" s="9">
        <f t="shared" ref="L323:L386" si="63">IFERROR(K323*G323,"")</f>
        <v>77.003180158359953</v>
      </c>
      <c r="M323" s="8">
        <f t="shared" ref="M323:M386" si="64">IFERROR((L323-L$2439)/($L$2438-$L$2439),"")</f>
        <v>0.59973627198716339</v>
      </c>
      <c r="N323" s="8">
        <f t="shared" ref="N323:N386" si="65">IFERROR(I323/16,"")</f>
        <v>0.15689094364643125</v>
      </c>
      <c r="O323" s="8">
        <f t="shared" ref="O323:O386" si="66">IFERROR(N323+$O$2464,"")</f>
        <v>1.6487687304579821</v>
      </c>
      <c r="P323" s="10">
        <f t="shared" ref="P323:P386" si="67">IFERROR(M323/O323,"")</f>
        <v>0.36374796592641184</v>
      </c>
      <c r="Q323" s="10" t="str">
        <f t="shared" ref="Q323:Q386" si="68">F323&amp;C323</f>
        <v>2019GTM</v>
      </c>
      <c r="R323" s="14">
        <f t="shared" ref="R323:R386" si="69">IFERROR(P323*100/VLOOKUP(F323,$B$2440:$P$2455,15,0),"")</f>
        <v>61.612609068392572</v>
      </c>
      <c r="S323" s="45">
        <f t="shared" ref="S323:S386" si="70">IF(I323&lt;T323,1,IF(I323&lt;T323*2,2,3))</f>
        <v>1</v>
      </c>
      <c r="T323" s="7">
        <f t="shared" ref="T323:T386" si="71">VLOOKUP(F323,$F$2440:$I$2455,4,0)</f>
        <v>3.2311858628086711</v>
      </c>
      <c r="U323" s="35">
        <f>IF(ISBLANK(VLOOKUP(B323,'WB GDP'!$A$2:$AK$267,F323-1985)),"NA",VLOOKUP(B323,'WB GDP'!$A$2:$AK$267,F323-1985))</f>
        <v>8673.0020163106346</v>
      </c>
      <c r="V323" s="6"/>
    </row>
    <row r="324" spans="1:22">
      <c r="A324">
        <f t="shared" si="60"/>
        <v>7</v>
      </c>
      <c r="B324" t="s">
        <v>143</v>
      </c>
      <c r="C324" t="str">
        <f>VLOOKUP(B324,'country codes'!$A$3:$B$287,2,0)</f>
        <v>ESP</v>
      </c>
      <c r="D324">
        <v>3</v>
      </c>
      <c r="E324" s="6">
        <v>47131.372000000003</v>
      </c>
      <c r="F324">
        <v>2019</v>
      </c>
      <c r="G324" s="6">
        <v>83.531999999999996</v>
      </c>
      <c r="H324" s="6">
        <v>6.4574494361877441</v>
      </c>
      <c r="I324" s="7">
        <v>7.6904191970825204</v>
      </c>
      <c r="J324" s="8">
        <f t="shared" si="61"/>
        <v>0.64574494361877444</v>
      </c>
      <c r="K324" s="8">
        <f t="shared" si="62"/>
        <v>1.0725047788786064</v>
      </c>
      <c r="L324" s="9">
        <f t="shared" si="63"/>
        <v>89.58846918928775</v>
      </c>
      <c r="M324" s="8">
        <f t="shared" si="64"/>
        <v>0.71352156093843044</v>
      </c>
      <c r="N324" s="8">
        <f t="shared" si="65"/>
        <v>0.48065119981765753</v>
      </c>
      <c r="O324" s="8">
        <f t="shared" si="66"/>
        <v>1.9725289866292084</v>
      </c>
      <c r="P324" s="10">
        <f t="shared" si="67"/>
        <v>0.36172931590614776</v>
      </c>
      <c r="Q324" s="10" t="str">
        <f t="shared" si="68"/>
        <v>2019ESP</v>
      </c>
      <c r="R324" s="14">
        <f t="shared" si="69"/>
        <v>61.270684697138229</v>
      </c>
      <c r="S324" s="45">
        <f t="shared" si="70"/>
        <v>3</v>
      </c>
      <c r="T324" s="7">
        <f t="shared" si="71"/>
        <v>3.2311858628086711</v>
      </c>
      <c r="U324" s="35">
        <f>IF(ISBLANK(VLOOKUP(B324,'WB GDP'!$A$2:$AK$267,F324-1985)),"NA",VLOOKUP(B324,'WB GDP'!$A$2:$AK$267,F324-1985))</f>
        <v>40782.235043603483</v>
      </c>
      <c r="V324" s="6"/>
    </row>
    <row r="325" spans="1:22">
      <c r="A325">
        <f t="shared" si="60"/>
        <v>8</v>
      </c>
      <c r="B325" t="s">
        <v>127</v>
      </c>
      <c r="C325" t="str">
        <f>VLOOKUP(B325,'country codes'!$A$3:$B$287,2,0)</f>
        <v>PHL</v>
      </c>
      <c r="D325">
        <v>8</v>
      </c>
      <c r="E325" s="6">
        <v>110380.804</v>
      </c>
      <c r="F325">
        <v>2019</v>
      </c>
      <c r="G325" s="6">
        <v>71.864999999999995</v>
      </c>
      <c r="H325" s="6">
        <v>6.2677450180053711</v>
      </c>
      <c r="I325" s="7">
        <v>2.1931080818176301</v>
      </c>
      <c r="J325" s="8">
        <f t="shared" si="61"/>
        <v>0.62677450180053706</v>
      </c>
      <c r="K325" s="8">
        <f t="shared" si="62"/>
        <v>1.0535343370603689</v>
      </c>
      <c r="L325" s="9">
        <f t="shared" si="63"/>
        <v>75.712245132843407</v>
      </c>
      <c r="M325" s="8">
        <f t="shared" si="64"/>
        <v>0.58806475498546906</v>
      </c>
      <c r="N325" s="8">
        <f t="shared" si="65"/>
        <v>0.13706925511360188</v>
      </c>
      <c r="O325" s="8">
        <f t="shared" si="66"/>
        <v>1.6289470419251528</v>
      </c>
      <c r="P325" s="10">
        <f t="shared" si="67"/>
        <v>0.36100913034623355</v>
      </c>
      <c r="Q325" s="10" t="str">
        <f t="shared" si="68"/>
        <v>2019PHL</v>
      </c>
      <c r="R325" s="14">
        <f t="shared" si="69"/>
        <v>61.148697729467678</v>
      </c>
      <c r="S325" s="45">
        <f t="shared" si="70"/>
        <v>1</v>
      </c>
      <c r="T325" s="7">
        <f t="shared" si="71"/>
        <v>3.2311858628086711</v>
      </c>
      <c r="U325" s="35">
        <f>IF(ISBLANK(VLOOKUP(B325,'WB GDP'!$A$2:$AK$267,F325-1985)),"NA",VLOOKUP(B325,'WB GDP'!$A$2:$AK$267,F325-1985))</f>
        <v>8731.8608688855475</v>
      </c>
      <c r="V325" s="6"/>
    </row>
    <row r="326" spans="1:22">
      <c r="A326">
        <f t="shared" si="60"/>
        <v>9</v>
      </c>
      <c r="B326" t="s">
        <v>55</v>
      </c>
      <c r="C326" t="str">
        <f>VLOOKUP(B326,'country codes'!$A$3:$B$287,2,0)</f>
        <v>DNK</v>
      </c>
      <c r="D326">
        <v>3</v>
      </c>
      <c r="E326" s="6">
        <v>5795.8779999999997</v>
      </c>
      <c r="F326">
        <v>2019</v>
      </c>
      <c r="G326" s="6">
        <v>81.433999999999997</v>
      </c>
      <c r="H326" s="6">
        <v>7.6930031776428223</v>
      </c>
      <c r="I326" s="7">
        <v>10.9139919281006</v>
      </c>
      <c r="J326" s="8">
        <f t="shared" si="61"/>
        <v>0.7693003177642822</v>
      </c>
      <c r="K326" s="8">
        <f t="shared" si="62"/>
        <v>1.1960601530241142</v>
      </c>
      <c r="L326" s="9">
        <f t="shared" si="63"/>
        <v>97.399962501365707</v>
      </c>
      <c r="M326" s="8">
        <f t="shared" si="64"/>
        <v>0.78414632144026797</v>
      </c>
      <c r="N326" s="8">
        <f t="shared" si="65"/>
        <v>0.68212449550628751</v>
      </c>
      <c r="O326" s="8">
        <f t="shared" si="66"/>
        <v>2.1740022823178382</v>
      </c>
      <c r="P326" s="10">
        <f t="shared" si="67"/>
        <v>0.360692501483596</v>
      </c>
      <c r="Q326" s="10" t="str">
        <f t="shared" si="68"/>
        <v>2019DNK</v>
      </c>
      <c r="R326" s="14">
        <f t="shared" si="69"/>
        <v>61.095066280879998</v>
      </c>
      <c r="S326" s="45">
        <f t="shared" si="70"/>
        <v>3</v>
      </c>
      <c r="T326" s="7">
        <f t="shared" si="71"/>
        <v>3.2311858628086711</v>
      </c>
      <c r="U326" s="35">
        <f>IF(ISBLANK(VLOOKUP(B326,'WB GDP'!$A$2:$AK$267,F326-1985)),"NA",VLOOKUP(B326,'WB GDP'!$A$2:$AK$267,F326-1985))</f>
        <v>56813.964155463473</v>
      </c>
      <c r="V326" s="6"/>
    </row>
    <row r="327" spans="1:22">
      <c r="A327">
        <f t="shared" si="60"/>
        <v>10</v>
      </c>
      <c r="B327" t="s">
        <v>117</v>
      </c>
      <c r="C327" t="str">
        <f>VLOOKUP(B327,'country codes'!$A$3:$B$287,2,0)</f>
        <v>NIC</v>
      </c>
      <c r="D327">
        <v>1</v>
      </c>
      <c r="E327" s="6">
        <v>6663.924</v>
      </c>
      <c r="F327">
        <v>2019</v>
      </c>
      <c r="G327" s="6">
        <v>74.054000000000002</v>
      </c>
      <c r="H327" s="6">
        <v>6.1125450134277344</v>
      </c>
      <c r="I327" s="7">
        <v>2.68293356895447</v>
      </c>
      <c r="J327" s="8">
        <f t="shared" si="61"/>
        <v>0.61125450134277348</v>
      </c>
      <c r="K327" s="8">
        <f t="shared" si="62"/>
        <v>1.0380143366026053</v>
      </c>
      <c r="L327" s="9">
        <f t="shared" si="63"/>
        <v>76.869113682769338</v>
      </c>
      <c r="M327" s="8">
        <f t="shared" si="64"/>
        <v>0.59852415896963418</v>
      </c>
      <c r="N327" s="8">
        <f t="shared" si="65"/>
        <v>0.16768334805965437</v>
      </c>
      <c r="O327" s="8">
        <f t="shared" si="66"/>
        <v>1.6595611348712054</v>
      </c>
      <c r="P327" s="10">
        <f t="shared" si="67"/>
        <v>0.3606520702330645</v>
      </c>
      <c r="Q327" s="10" t="str">
        <f t="shared" si="68"/>
        <v>2019NIC</v>
      </c>
      <c r="R327" s="14">
        <f t="shared" si="69"/>
        <v>61.088217926891815</v>
      </c>
      <c r="S327" s="45">
        <f t="shared" si="70"/>
        <v>1</v>
      </c>
      <c r="T327" s="7">
        <f t="shared" si="71"/>
        <v>3.2311858628086711</v>
      </c>
      <c r="U327" s="35">
        <f>IF(ISBLANK(VLOOKUP(B327,'WB GDP'!$A$2:$AK$267,F327-1985)),"NA",VLOOKUP(B327,'WB GDP'!$A$2:$AK$267,F327-1985))</f>
        <v>5398.0944148439403</v>
      </c>
      <c r="V327" s="6"/>
    </row>
    <row r="328" spans="1:22">
      <c r="A328">
        <f t="shared" si="60"/>
        <v>11</v>
      </c>
      <c r="B328" t="s">
        <v>126</v>
      </c>
      <c r="C328" t="str">
        <f>VLOOKUP(B328,'country codes'!$A$3:$B$287,2,0)</f>
        <v>PER</v>
      </c>
      <c r="D328">
        <v>1</v>
      </c>
      <c r="E328" s="6">
        <v>32824.860999999997</v>
      </c>
      <c r="F328">
        <v>2019</v>
      </c>
      <c r="G328" s="6">
        <v>76.156000000000006</v>
      </c>
      <c r="H328" s="6">
        <v>5.9993815422058105</v>
      </c>
      <c r="I328" s="7">
        <v>3.24324631690979</v>
      </c>
      <c r="J328" s="8">
        <f t="shared" si="61"/>
        <v>0.59993815422058105</v>
      </c>
      <c r="K328" s="8">
        <f t="shared" si="62"/>
        <v>1.0266979894804131</v>
      </c>
      <c r="L328" s="9">
        <f t="shared" si="63"/>
        <v>78.189212086870342</v>
      </c>
      <c r="M328" s="8">
        <f t="shared" si="64"/>
        <v>0.61045934599518514</v>
      </c>
      <c r="N328" s="8">
        <f t="shared" si="65"/>
        <v>0.20270289480686188</v>
      </c>
      <c r="O328" s="8">
        <f t="shared" si="66"/>
        <v>1.6945806816184128</v>
      </c>
      <c r="P328" s="10">
        <f t="shared" si="67"/>
        <v>0.36024212515639248</v>
      </c>
      <c r="Q328" s="10" t="str">
        <f t="shared" si="68"/>
        <v>2019PER</v>
      </c>
      <c r="R328" s="14">
        <f t="shared" si="69"/>
        <v>61.018780326920158</v>
      </c>
      <c r="S328" s="45">
        <f t="shared" si="70"/>
        <v>2</v>
      </c>
      <c r="T328" s="7">
        <f t="shared" si="71"/>
        <v>3.2311858628086711</v>
      </c>
      <c r="U328" s="35">
        <f>IF(ISBLANK(VLOOKUP(B328,'WB GDP'!$A$2:$AK$267,F328-1985)),"NA",VLOOKUP(B328,'WB GDP'!$A$2:$AK$267,F328-1985))</f>
        <v>12735.168277970011</v>
      </c>
      <c r="V328" s="6"/>
    </row>
    <row r="329" spans="1:22">
      <c r="A329">
        <f t="shared" si="60"/>
        <v>12</v>
      </c>
      <c r="B329" t="s">
        <v>35</v>
      </c>
      <c r="C329" t="str">
        <f>VLOOKUP(B329,'country codes'!$A$3:$B$287,2,0)</f>
        <v>BRA</v>
      </c>
      <c r="D329">
        <v>1</v>
      </c>
      <c r="E329" s="6">
        <v>211782.878</v>
      </c>
      <c r="F329">
        <v>2019</v>
      </c>
      <c r="G329" s="6">
        <v>75.337999999999994</v>
      </c>
      <c r="H329" s="6">
        <v>6.4511489868164063</v>
      </c>
      <c r="I329" s="7">
        <v>4.5984663963317898</v>
      </c>
      <c r="J329" s="8">
        <f t="shared" si="61"/>
        <v>0.64511489868164063</v>
      </c>
      <c r="K329" s="8">
        <f t="shared" si="62"/>
        <v>1.0718747339414727</v>
      </c>
      <c r="L329" s="9">
        <f t="shared" si="63"/>
        <v>80.752898705682668</v>
      </c>
      <c r="M329" s="8">
        <f t="shared" si="64"/>
        <v>0.63363798114493763</v>
      </c>
      <c r="N329" s="8">
        <f t="shared" si="65"/>
        <v>0.28740414977073686</v>
      </c>
      <c r="O329" s="8">
        <f t="shared" si="66"/>
        <v>1.7792819365822878</v>
      </c>
      <c r="P329" s="10">
        <f t="shared" si="67"/>
        <v>0.3561200550161564</v>
      </c>
      <c r="Q329" s="10" t="str">
        <f t="shared" si="68"/>
        <v>2019BRA</v>
      </c>
      <c r="R329" s="14">
        <f t="shared" si="69"/>
        <v>60.320572996863937</v>
      </c>
      <c r="S329" s="45">
        <f t="shared" si="70"/>
        <v>2</v>
      </c>
      <c r="T329" s="7">
        <f t="shared" si="71"/>
        <v>3.2311858628086711</v>
      </c>
      <c r="U329" s="35">
        <f>IF(ISBLANK(VLOOKUP(B329,'WB GDP'!$A$2:$AK$267,F329-1985)),"NA",VLOOKUP(B329,'WB GDP'!$A$2:$AK$267,F329-1985))</f>
        <v>14685.12789246737</v>
      </c>
      <c r="V329" s="6"/>
    </row>
    <row r="330" spans="1:22">
      <c r="A330">
        <f t="shared" si="60"/>
        <v>13</v>
      </c>
      <c r="B330" t="s">
        <v>64</v>
      </c>
      <c r="C330" t="str">
        <f>VLOOKUP(B330,'country codes'!$A$3:$B$287,2,0)</f>
        <v>FRA</v>
      </c>
      <c r="D330">
        <v>3</v>
      </c>
      <c r="E330" s="6">
        <v>64399.758999999998</v>
      </c>
      <c r="F330">
        <v>2019</v>
      </c>
      <c r="G330" s="6">
        <v>82.730999999999995</v>
      </c>
      <c r="H330" s="6">
        <v>6.6896443367004395</v>
      </c>
      <c r="I330" s="7">
        <v>8.6635255813598597</v>
      </c>
      <c r="J330" s="8">
        <f t="shared" si="61"/>
        <v>0.66896443367004399</v>
      </c>
      <c r="K330" s="8">
        <f t="shared" si="62"/>
        <v>1.0957242689298758</v>
      </c>
      <c r="L330" s="9">
        <f t="shared" si="63"/>
        <v>90.650364492837554</v>
      </c>
      <c r="M330" s="8">
        <f t="shared" si="64"/>
        <v>0.72312229904253578</v>
      </c>
      <c r="N330" s="8">
        <f t="shared" si="65"/>
        <v>0.54147034883499123</v>
      </c>
      <c r="O330" s="8">
        <f t="shared" si="66"/>
        <v>2.0333481356465422</v>
      </c>
      <c r="P330" s="10">
        <f t="shared" si="67"/>
        <v>0.35563132862765046</v>
      </c>
      <c r="Q330" s="10" t="str">
        <f t="shared" si="68"/>
        <v>2019FRA</v>
      </c>
      <c r="R330" s="14">
        <f t="shared" si="69"/>
        <v>60.237791206346607</v>
      </c>
      <c r="S330" s="45">
        <f t="shared" si="70"/>
        <v>3</v>
      </c>
      <c r="T330" s="7">
        <f t="shared" si="71"/>
        <v>3.2311858628086711</v>
      </c>
      <c r="U330" s="35">
        <f>IF(ISBLANK(VLOOKUP(B330,'WB GDP'!$A$2:$AK$267,F330-1985)),"NA",VLOOKUP(B330,'WB GDP'!$A$2:$AK$267,F330-1985))</f>
        <v>45922.794739031262</v>
      </c>
      <c r="V330" s="6"/>
    </row>
    <row r="331" spans="1:22">
      <c r="A331">
        <f t="shared" si="60"/>
        <v>14</v>
      </c>
      <c r="B331" t="s">
        <v>160</v>
      </c>
      <c r="C331" t="str">
        <f>VLOOKUP(B331,'country codes'!$A$3:$B$287,2,0)</f>
        <v>GBR</v>
      </c>
      <c r="D331">
        <v>3</v>
      </c>
      <c r="E331" s="6">
        <v>66778.659</v>
      </c>
      <c r="F331">
        <v>2019</v>
      </c>
      <c r="G331" s="6">
        <v>81.724999999999994</v>
      </c>
      <c r="H331" s="6">
        <v>7.1571512222290039</v>
      </c>
      <c r="I331" s="7">
        <v>9.9280185699462908</v>
      </c>
      <c r="J331" s="8">
        <f t="shared" si="61"/>
        <v>0.71571512222290035</v>
      </c>
      <c r="K331" s="8">
        <f t="shared" si="62"/>
        <v>1.1424749574827322</v>
      </c>
      <c r="L331" s="9">
        <f t="shared" si="63"/>
        <v>93.368765900276287</v>
      </c>
      <c r="M331" s="8">
        <f t="shared" si="64"/>
        <v>0.74769973138205703</v>
      </c>
      <c r="N331" s="8">
        <f t="shared" si="65"/>
        <v>0.62050116062164318</v>
      </c>
      <c r="O331" s="8">
        <f t="shared" si="66"/>
        <v>2.1123789474331942</v>
      </c>
      <c r="P331" s="10">
        <f t="shared" si="67"/>
        <v>0.35396098426875827</v>
      </c>
      <c r="Q331" s="10" t="str">
        <f t="shared" si="68"/>
        <v>2019GBR</v>
      </c>
      <c r="R331" s="14">
        <f t="shared" si="69"/>
        <v>59.954863785070415</v>
      </c>
      <c r="S331" s="45">
        <f t="shared" si="70"/>
        <v>3</v>
      </c>
      <c r="T331" s="7">
        <f t="shared" si="71"/>
        <v>3.2311858628086711</v>
      </c>
      <c r="U331" s="35">
        <f>IF(ISBLANK(VLOOKUP(B331,'WB GDP'!$A$2:$AK$267,F331-1985)),"NA",VLOOKUP(B331,'WB GDP'!$A$2:$AK$267,F331-1985))</f>
        <v>47088.205526678226</v>
      </c>
      <c r="V331" s="6"/>
    </row>
    <row r="332" spans="1:22">
      <c r="A332">
        <f t="shared" si="60"/>
        <v>15</v>
      </c>
      <c r="B332" t="s">
        <v>115</v>
      </c>
      <c r="C332" t="str">
        <f>VLOOKUP(B332,'country codes'!$A$3:$B$287,2,0)</f>
        <v>NLD</v>
      </c>
      <c r="D332">
        <v>3</v>
      </c>
      <c r="E332" s="6">
        <v>17363.261999999999</v>
      </c>
      <c r="F332">
        <v>2019</v>
      </c>
      <c r="G332" s="6">
        <v>82.046000000000006</v>
      </c>
      <c r="H332" s="6">
        <v>7.4252686500549316</v>
      </c>
      <c r="I332" s="7">
        <v>11.0031652450562</v>
      </c>
      <c r="J332" s="8">
        <f t="shared" si="61"/>
        <v>0.74252686500549314</v>
      </c>
      <c r="K332" s="8">
        <f t="shared" si="62"/>
        <v>1.1692867002653251</v>
      </c>
      <c r="L332" s="9">
        <f t="shared" si="63"/>
        <v>95.935296609968873</v>
      </c>
      <c r="M332" s="8">
        <f t="shared" si="64"/>
        <v>0.77090408033955904</v>
      </c>
      <c r="N332" s="8">
        <f t="shared" si="65"/>
        <v>0.68769782781601252</v>
      </c>
      <c r="O332" s="8">
        <f t="shared" si="66"/>
        <v>2.1795756146275633</v>
      </c>
      <c r="P332" s="10">
        <f t="shared" si="67"/>
        <v>0.35369457942448485</v>
      </c>
      <c r="Q332" s="10" t="str">
        <f t="shared" si="68"/>
        <v>2019NLD</v>
      </c>
      <c r="R332" s="14">
        <f t="shared" si="69"/>
        <v>59.909739415832121</v>
      </c>
      <c r="S332" s="45">
        <f t="shared" si="70"/>
        <v>3</v>
      </c>
      <c r="T332" s="7">
        <f t="shared" si="71"/>
        <v>3.2311858628086711</v>
      </c>
      <c r="U332" s="35">
        <f>IF(ISBLANK(VLOOKUP(B332,'WB GDP'!$A$2:$AK$267,F332-1985)),"NA",VLOOKUP(B332,'WB GDP'!$A$2:$AK$267,F332-1985))</f>
        <v>56784.037252982409</v>
      </c>
      <c r="V332" s="6"/>
    </row>
    <row r="333" spans="1:22">
      <c r="A333">
        <f t="shared" si="60"/>
        <v>16</v>
      </c>
      <c r="B333" t="s">
        <v>73</v>
      </c>
      <c r="C333" t="str">
        <f>VLOOKUP(B333,'country codes'!$A$3:$B$287,2,0)</f>
        <v>HND</v>
      </c>
      <c r="D333">
        <v>1</v>
      </c>
      <c r="E333" s="6">
        <v>9958.8289999999997</v>
      </c>
      <c r="F333">
        <v>2019</v>
      </c>
      <c r="G333" s="6">
        <v>72.881</v>
      </c>
      <c r="H333" s="6">
        <v>5.930051326751709</v>
      </c>
      <c r="I333" s="7">
        <v>2.19672656059265</v>
      </c>
      <c r="J333" s="8">
        <f t="shared" si="61"/>
        <v>0.59300513267517085</v>
      </c>
      <c r="K333" s="8">
        <f t="shared" si="62"/>
        <v>1.0197649679350027</v>
      </c>
      <c r="L333" s="9">
        <f t="shared" si="63"/>
        <v>74.321490628070933</v>
      </c>
      <c r="M333" s="8">
        <f t="shared" si="64"/>
        <v>0.57549075666116156</v>
      </c>
      <c r="N333" s="8">
        <f t="shared" si="65"/>
        <v>0.13729541003704063</v>
      </c>
      <c r="O333" s="8">
        <f t="shared" si="66"/>
        <v>1.6291731968485916</v>
      </c>
      <c r="P333" s="10">
        <f t="shared" si="67"/>
        <v>0.35324099228637457</v>
      </c>
      <c r="Q333" s="10" t="str">
        <f t="shared" si="68"/>
        <v>2019HND</v>
      </c>
      <c r="R333" s="14">
        <f t="shared" si="69"/>
        <v>59.832909606082772</v>
      </c>
      <c r="S333" s="45">
        <f t="shared" si="70"/>
        <v>1</v>
      </c>
      <c r="T333" s="7">
        <f t="shared" si="71"/>
        <v>3.2311858628086711</v>
      </c>
      <c r="U333" s="35">
        <f>IF(ISBLANK(VLOOKUP(B333,'WB GDP'!$A$2:$AK$267,F333-1985)),"NA",VLOOKUP(B333,'WB GDP'!$A$2:$AK$267,F333-1985))</f>
        <v>5613.6605879154449</v>
      </c>
      <c r="V333" s="6"/>
    </row>
    <row r="334" spans="1:22">
      <c r="A334">
        <f t="shared" si="60"/>
        <v>17</v>
      </c>
      <c r="B334" t="s">
        <v>121</v>
      </c>
      <c r="C334" t="str">
        <f>VLOOKUP(B334,'country codes'!$A$3:$B$287,2,0)</f>
        <v>NOR</v>
      </c>
      <c r="D334">
        <v>3</v>
      </c>
      <c r="E334" s="6">
        <v>5348.2790000000005</v>
      </c>
      <c r="F334">
        <v>2019</v>
      </c>
      <c r="G334" s="6">
        <v>82.954999999999998</v>
      </c>
      <c r="H334" s="6">
        <v>7.4421396255493164</v>
      </c>
      <c r="I334" s="7">
        <v>11.5872898101807</v>
      </c>
      <c r="J334" s="8">
        <f t="shared" si="61"/>
        <v>0.74421396255493166</v>
      </c>
      <c r="K334" s="8">
        <f t="shared" si="62"/>
        <v>1.1709737978147636</v>
      </c>
      <c r="L334" s="9">
        <f t="shared" si="63"/>
        <v>97.138131397723711</v>
      </c>
      <c r="M334" s="8">
        <f t="shared" si="64"/>
        <v>0.78177907125545942</v>
      </c>
      <c r="N334" s="8">
        <f t="shared" si="65"/>
        <v>0.72420561313629372</v>
      </c>
      <c r="O334" s="8">
        <f t="shared" si="66"/>
        <v>2.2160833999478449</v>
      </c>
      <c r="P334" s="10">
        <f t="shared" si="67"/>
        <v>0.3527751127389242</v>
      </c>
      <c r="Q334" s="10" t="str">
        <f t="shared" si="68"/>
        <v>2019NOR</v>
      </c>
      <c r="R334" s="14">
        <f t="shared" si="69"/>
        <v>59.753997674968836</v>
      </c>
      <c r="S334" s="45">
        <f t="shared" si="70"/>
        <v>3</v>
      </c>
      <c r="T334" s="7">
        <f t="shared" si="71"/>
        <v>3.2311858628086711</v>
      </c>
      <c r="U334" s="35">
        <f>IF(ISBLANK(VLOOKUP(B334,'WB GDP'!$A$2:$AK$267,F334-1985)),"NA",VLOOKUP(B334,'WB GDP'!$A$2:$AK$267,F334-1985))</f>
        <v>64983.354207692195</v>
      </c>
      <c r="V334" s="6"/>
    </row>
    <row r="335" spans="1:22">
      <c r="A335">
        <f t="shared" si="60"/>
        <v>18</v>
      </c>
      <c r="B335" t="s">
        <v>151</v>
      </c>
      <c r="C335" t="str">
        <f>VLOOKUP(B335,'country codes'!$A$3:$B$287,2,0)</f>
        <v>THA</v>
      </c>
      <c r="D335">
        <v>8</v>
      </c>
      <c r="E335" s="6">
        <v>71307.763000000006</v>
      </c>
      <c r="F335">
        <v>2019</v>
      </c>
      <c r="G335" s="6">
        <v>78.974999999999994</v>
      </c>
      <c r="H335" s="6">
        <v>6.0221514701843262</v>
      </c>
      <c r="I335" s="7">
        <v>5.3291077613830602</v>
      </c>
      <c r="J335" s="8">
        <f t="shared" si="61"/>
        <v>0.60221514701843259</v>
      </c>
      <c r="K335" s="8">
        <f t="shared" si="62"/>
        <v>1.0289749822782646</v>
      </c>
      <c r="L335" s="9">
        <f t="shared" si="63"/>
        <v>81.263299225425939</v>
      </c>
      <c r="M335" s="8">
        <f t="shared" si="64"/>
        <v>0.63825258081580305</v>
      </c>
      <c r="N335" s="8">
        <f t="shared" si="65"/>
        <v>0.33306923508644126</v>
      </c>
      <c r="O335" s="8">
        <f t="shared" si="66"/>
        <v>1.8249470218979922</v>
      </c>
      <c r="P335" s="10">
        <f t="shared" si="67"/>
        <v>0.34973759410944644</v>
      </c>
      <c r="Q335" s="10" t="str">
        <f t="shared" si="68"/>
        <v>2019THA</v>
      </c>
      <c r="R335" s="14">
        <f t="shared" si="69"/>
        <v>59.239494597599503</v>
      </c>
      <c r="S335" s="45">
        <f t="shared" si="70"/>
        <v>2</v>
      </c>
      <c r="T335" s="7">
        <f t="shared" si="71"/>
        <v>3.2311858628086711</v>
      </c>
      <c r="U335" s="35">
        <f>IF(ISBLANK(VLOOKUP(B335,'WB GDP'!$A$2:$AK$267,F335-1985)),"NA",VLOOKUP(B335,'WB GDP'!$A$2:$AK$267,F335-1985))</f>
        <v>17997.133070712905</v>
      </c>
      <c r="V335" s="6"/>
    </row>
    <row r="336" spans="1:22">
      <c r="A336">
        <f t="shared" si="60"/>
        <v>19</v>
      </c>
      <c r="B336" t="s">
        <v>57</v>
      </c>
      <c r="C336" t="str">
        <f>VLOOKUP(B336,'country codes'!$A$3:$B$287,2,0)</f>
        <v>ECU</v>
      </c>
      <c r="D336">
        <v>1</v>
      </c>
      <c r="E336" s="6">
        <v>17343.740000000002</v>
      </c>
      <c r="F336">
        <v>2019</v>
      </c>
      <c r="G336" s="6">
        <v>77.296999999999997</v>
      </c>
      <c r="H336" s="6">
        <v>5.8091311454772949</v>
      </c>
      <c r="I336" s="7">
        <v>3.9479608535766602</v>
      </c>
      <c r="J336" s="8">
        <f t="shared" si="61"/>
        <v>0.58091311454772954</v>
      </c>
      <c r="K336" s="8">
        <f t="shared" si="62"/>
        <v>1.0076729498075614</v>
      </c>
      <c r="L336" s="9">
        <f t="shared" si="63"/>
        <v>77.890096001275069</v>
      </c>
      <c r="M336" s="8">
        <f t="shared" si="64"/>
        <v>0.60775499727933202</v>
      </c>
      <c r="N336" s="8">
        <f t="shared" si="65"/>
        <v>0.24674755334854126</v>
      </c>
      <c r="O336" s="8">
        <f t="shared" si="66"/>
        <v>1.7386253401600922</v>
      </c>
      <c r="P336" s="10">
        <f t="shared" si="67"/>
        <v>0.34956064612711218</v>
      </c>
      <c r="Q336" s="10" t="str">
        <f t="shared" si="68"/>
        <v>2019ECU</v>
      </c>
      <c r="R336" s="14">
        <f t="shared" si="69"/>
        <v>59.209522672304374</v>
      </c>
      <c r="S336" s="45">
        <f t="shared" si="70"/>
        <v>2</v>
      </c>
      <c r="T336" s="7">
        <f t="shared" si="71"/>
        <v>3.2311858628086711</v>
      </c>
      <c r="U336" s="35">
        <f>IF(ISBLANK(VLOOKUP(B336,'WB GDP'!$A$2:$AK$267,F336-1985)),"NA",VLOOKUP(B336,'WB GDP'!$A$2:$AK$267,F336-1985))</f>
        <v>11390.216965956924</v>
      </c>
      <c r="V336" s="6"/>
    </row>
    <row r="337" spans="1:22">
      <c r="A337">
        <f t="shared" si="60"/>
        <v>20</v>
      </c>
      <c r="B337" t="s">
        <v>107</v>
      </c>
      <c r="C337" t="str">
        <f>VLOOKUP(B337,'country codes'!$A$3:$B$287,2,0)</f>
        <v>MDA</v>
      </c>
      <c r="D337">
        <v>7</v>
      </c>
      <c r="E337" s="6">
        <v>3109.491</v>
      </c>
      <c r="F337">
        <v>2019</v>
      </c>
      <c r="G337" s="6">
        <v>70.935000000000002</v>
      </c>
      <c r="H337" s="6">
        <v>5.8034505844116211</v>
      </c>
      <c r="I337" s="7">
        <v>1.3445904254913299</v>
      </c>
      <c r="J337" s="8">
        <f t="shared" si="61"/>
        <v>0.58034505844116213</v>
      </c>
      <c r="K337" s="8">
        <f t="shared" si="62"/>
        <v>1.0071048937009941</v>
      </c>
      <c r="L337" s="9">
        <f t="shared" si="63"/>
        <v>71.438985634680023</v>
      </c>
      <c r="M337" s="8">
        <f t="shared" si="64"/>
        <v>0.54942964175387243</v>
      </c>
      <c r="N337" s="8">
        <f t="shared" si="65"/>
        <v>8.4036901593208119E-2</v>
      </c>
      <c r="O337" s="8">
        <f t="shared" si="66"/>
        <v>1.575914688404759</v>
      </c>
      <c r="P337" s="10">
        <f t="shared" si="67"/>
        <v>0.34864174171131057</v>
      </c>
      <c r="Q337" s="10" t="str">
        <f t="shared" si="68"/>
        <v>2019MDA</v>
      </c>
      <c r="R337" s="14">
        <f t="shared" si="69"/>
        <v>59.053876170205555</v>
      </c>
      <c r="S337" s="45">
        <f t="shared" si="70"/>
        <v>1</v>
      </c>
      <c r="T337" s="7">
        <f t="shared" si="71"/>
        <v>3.2311858628086711</v>
      </c>
      <c r="U337" s="35">
        <f>IF(ISBLANK(VLOOKUP(B337,'WB GDP'!$A$2:$AK$267,F337-1985)),"NA",VLOOKUP(B337,'WB GDP'!$A$2:$AK$267,F337-1985))</f>
        <v>12776.92182687252</v>
      </c>
      <c r="V337" s="6"/>
    </row>
    <row r="338" spans="1:22">
      <c r="A338">
        <f t="shared" si="60"/>
        <v>21</v>
      </c>
      <c r="B338" t="s">
        <v>129</v>
      </c>
      <c r="C338" t="str">
        <f>VLOOKUP(B338,'country codes'!$A$3:$B$287,2,0)</f>
        <v>PRT</v>
      </c>
      <c r="D338">
        <v>3</v>
      </c>
      <c r="E338" s="6">
        <v>10289.923000000001</v>
      </c>
      <c r="F338">
        <v>2019</v>
      </c>
      <c r="G338" s="6">
        <v>81.700999999999993</v>
      </c>
      <c r="H338" s="6">
        <v>6.0954732894897461</v>
      </c>
      <c r="I338" s="7">
        <v>6.9215593338012704</v>
      </c>
      <c r="J338" s="8">
        <f t="shared" si="61"/>
        <v>0.60954732894897456</v>
      </c>
      <c r="K338" s="8">
        <f t="shared" si="62"/>
        <v>1.0363071642088064</v>
      </c>
      <c r="L338" s="9">
        <f t="shared" si="63"/>
        <v>84.667331623023685</v>
      </c>
      <c r="M338" s="8">
        <f t="shared" si="64"/>
        <v>0.66902889505127983</v>
      </c>
      <c r="N338" s="8">
        <f t="shared" si="65"/>
        <v>0.4325974583625794</v>
      </c>
      <c r="O338" s="8">
        <f t="shared" si="66"/>
        <v>1.9244752451741303</v>
      </c>
      <c r="P338" s="10">
        <f t="shared" si="67"/>
        <v>0.34764224519330972</v>
      </c>
      <c r="Q338" s="10" t="str">
        <f t="shared" si="68"/>
        <v>2019PRT</v>
      </c>
      <c r="R338" s="14">
        <f t="shared" si="69"/>
        <v>58.884578761017401</v>
      </c>
      <c r="S338" s="45">
        <f t="shared" si="70"/>
        <v>3</v>
      </c>
      <c r="T338" s="7">
        <f t="shared" si="71"/>
        <v>3.2311858628086711</v>
      </c>
      <c r="U338" s="35">
        <f>IF(ISBLANK(VLOOKUP(B338,'WB GDP'!$A$2:$AK$267,F338-1985)),"NA",VLOOKUP(B338,'WB GDP'!$A$2:$AK$267,F338-1985))</f>
        <v>34945.6615139469</v>
      </c>
      <c r="V338" s="6"/>
    </row>
    <row r="339" spans="1:22">
      <c r="A339">
        <f t="shared" si="60"/>
        <v>22</v>
      </c>
      <c r="B339" t="s">
        <v>106</v>
      </c>
      <c r="C339" t="str">
        <f>VLOOKUP(B339,'country codes'!$A$3:$B$287,2,0)</f>
        <v>MEX</v>
      </c>
      <c r="D339">
        <v>1</v>
      </c>
      <c r="E339" s="6">
        <v>125085.311</v>
      </c>
      <c r="F339">
        <v>2019</v>
      </c>
      <c r="G339" s="6">
        <v>74.201999999999998</v>
      </c>
      <c r="H339" s="6">
        <v>6.4319453239440918</v>
      </c>
      <c r="I339" s="7">
        <v>4.7500905990600604</v>
      </c>
      <c r="J339" s="8">
        <f t="shared" si="61"/>
        <v>0.64319453239440916</v>
      </c>
      <c r="K339" s="8">
        <f t="shared" si="62"/>
        <v>1.0699543676542411</v>
      </c>
      <c r="L339" s="9">
        <f t="shared" si="63"/>
        <v>79.392753988679999</v>
      </c>
      <c r="M339" s="8">
        <f t="shared" si="64"/>
        <v>0.62134073002425527</v>
      </c>
      <c r="N339" s="8">
        <f t="shared" si="65"/>
        <v>0.29688066244125377</v>
      </c>
      <c r="O339" s="8">
        <f t="shared" si="66"/>
        <v>1.7887584492528048</v>
      </c>
      <c r="P339" s="10">
        <f t="shared" si="67"/>
        <v>0.34735865554334627</v>
      </c>
      <c r="Q339" s="10" t="str">
        <f t="shared" si="68"/>
        <v>2019MEX</v>
      </c>
      <c r="R339" s="14">
        <f t="shared" si="69"/>
        <v>58.836543583158637</v>
      </c>
      <c r="S339" s="45">
        <f t="shared" si="70"/>
        <v>2</v>
      </c>
      <c r="T339" s="7">
        <f t="shared" si="71"/>
        <v>3.2311858628086711</v>
      </c>
      <c r="U339" s="35">
        <f>IF(ISBLANK(VLOOKUP(B339,'WB GDP'!$A$2:$AK$267,F339-1985)),"NA",VLOOKUP(B339,'WB GDP'!$A$2:$AK$267,F339-1985))</f>
        <v>20064.500499715417</v>
      </c>
      <c r="V339" s="6"/>
    </row>
    <row r="340" spans="1:22">
      <c r="A340">
        <f t="shared" si="60"/>
        <v>23</v>
      </c>
      <c r="B340" t="s">
        <v>81</v>
      </c>
      <c r="C340" t="str">
        <f>VLOOKUP(B340,'country codes'!$A$3:$B$287,2,0)</f>
        <v>IRL</v>
      </c>
      <c r="D340">
        <v>3</v>
      </c>
      <c r="E340" s="6">
        <v>4896.0190000000002</v>
      </c>
      <c r="F340">
        <v>2019</v>
      </c>
      <c r="G340" s="6">
        <v>82.259</v>
      </c>
      <c r="H340" s="6">
        <v>7.2548413276672363</v>
      </c>
      <c r="I340" s="7">
        <v>11.2647294998169</v>
      </c>
      <c r="J340" s="8">
        <f t="shared" si="61"/>
        <v>0.72548413276672363</v>
      </c>
      <c r="K340" s="8">
        <f t="shared" si="62"/>
        <v>1.1522439680265557</v>
      </c>
      <c r="L340" s="9">
        <f t="shared" si="63"/>
        <v>94.782436565896447</v>
      </c>
      <c r="M340" s="8">
        <f t="shared" si="64"/>
        <v>0.76048091779535476</v>
      </c>
      <c r="N340" s="8">
        <f t="shared" si="65"/>
        <v>0.70404559373855624</v>
      </c>
      <c r="O340" s="8">
        <f t="shared" si="66"/>
        <v>2.1959233805501071</v>
      </c>
      <c r="P340" s="10">
        <f t="shared" si="67"/>
        <v>0.34631486896635005</v>
      </c>
      <c r="Q340" s="10" t="str">
        <f t="shared" si="68"/>
        <v>2019IRL</v>
      </c>
      <c r="R340" s="14">
        <f t="shared" si="69"/>
        <v>58.65974420462323</v>
      </c>
      <c r="S340" s="45">
        <f t="shared" si="70"/>
        <v>3</v>
      </c>
      <c r="T340" s="7">
        <f t="shared" si="71"/>
        <v>3.2311858628086711</v>
      </c>
      <c r="U340" s="35">
        <f>IF(ISBLANK(VLOOKUP(B340,'WB GDP'!$A$2:$AK$267,F340-1985)),"NA",VLOOKUP(B340,'WB GDP'!$A$2:$AK$267,F340-1985))</f>
        <v>86925.906581797564</v>
      </c>
      <c r="V340" s="6"/>
    </row>
    <row r="341" spans="1:22">
      <c r="A341">
        <f t="shared" si="60"/>
        <v>24</v>
      </c>
      <c r="B341" t="s">
        <v>83</v>
      </c>
      <c r="C341" t="str">
        <f>VLOOKUP(B341,'country codes'!$A$3:$B$287,2,0)</f>
        <v>ITA</v>
      </c>
      <c r="D341">
        <v>3</v>
      </c>
      <c r="E341" s="6">
        <v>59727.932000000001</v>
      </c>
      <c r="F341">
        <v>2019</v>
      </c>
      <c r="G341" s="6">
        <v>83.552000000000007</v>
      </c>
      <c r="H341" s="6">
        <v>6.4454169273376465</v>
      </c>
      <c r="I341" s="7">
        <v>9.0984125137329102</v>
      </c>
      <c r="J341" s="8">
        <f t="shared" si="61"/>
        <v>0.6445416927337646</v>
      </c>
      <c r="K341" s="8">
        <f t="shared" si="62"/>
        <v>1.0713015279935965</v>
      </c>
      <c r="L341" s="9">
        <f t="shared" si="63"/>
        <v>89.509385266920972</v>
      </c>
      <c r="M341" s="8">
        <f t="shared" si="64"/>
        <v>0.71280655257145609</v>
      </c>
      <c r="N341" s="8">
        <f t="shared" si="65"/>
        <v>0.56865078210830688</v>
      </c>
      <c r="O341" s="8">
        <f t="shared" si="66"/>
        <v>2.0605285689198576</v>
      </c>
      <c r="P341" s="10">
        <f t="shared" si="67"/>
        <v>0.34593383626081625</v>
      </c>
      <c r="Q341" s="10" t="str">
        <f t="shared" si="68"/>
        <v>2019ITA</v>
      </c>
      <c r="R341" s="14">
        <f t="shared" si="69"/>
        <v>58.595203859858593</v>
      </c>
      <c r="S341" s="45">
        <f t="shared" si="70"/>
        <v>3</v>
      </c>
      <c r="T341" s="7">
        <f t="shared" si="71"/>
        <v>3.2311858628086711</v>
      </c>
      <c r="U341" s="35">
        <f>IF(ISBLANK(VLOOKUP(B341,'WB GDP'!$A$2:$AK$267,F341-1985)),"NA",VLOOKUP(B341,'WB GDP'!$A$2:$AK$267,F341-1985))</f>
        <v>42739.0499116836</v>
      </c>
      <c r="V341" s="6"/>
    </row>
    <row r="342" spans="1:22">
      <c r="A342">
        <f t="shared" si="60"/>
        <v>25</v>
      </c>
      <c r="B342" t="s">
        <v>124</v>
      </c>
      <c r="C342" t="str">
        <f>VLOOKUP(B342,'country codes'!$A$3:$B$287,2,0)</f>
        <v>PAN</v>
      </c>
      <c r="D342">
        <v>1</v>
      </c>
      <c r="E342" s="6">
        <v>4232.5320000000002</v>
      </c>
      <c r="F342">
        <v>2019</v>
      </c>
      <c r="G342" s="6">
        <v>77.81</v>
      </c>
      <c r="H342" s="6">
        <v>6.0859551429748535</v>
      </c>
      <c r="I342" s="7">
        <v>5.4538984298706001</v>
      </c>
      <c r="J342" s="8">
        <f t="shared" si="61"/>
        <v>0.60859551429748537</v>
      </c>
      <c r="K342" s="8">
        <f t="shared" si="62"/>
        <v>1.0353553495573173</v>
      </c>
      <c r="L342" s="9">
        <f t="shared" si="63"/>
        <v>80.560999749054858</v>
      </c>
      <c r="M342" s="8">
        <f t="shared" si="64"/>
        <v>0.63190299689660745</v>
      </c>
      <c r="N342" s="8">
        <f t="shared" si="65"/>
        <v>0.34086865186691251</v>
      </c>
      <c r="O342" s="8">
        <f t="shared" si="66"/>
        <v>1.8327464386784635</v>
      </c>
      <c r="P342" s="10">
        <f t="shared" si="67"/>
        <v>0.34478473593556841</v>
      </c>
      <c r="Q342" s="10" t="str">
        <f t="shared" si="68"/>
        <v>2019PAN</v>
      </c>
      <c r="R342" s="14">
        <f t="shared" si="69"/>
        <v>58.40056615531627</v>
      </c>
      <c r="S342" s="45">
        <f t="shared" si="70"/>
        <v>2</v>
      </c>
      <c r="T342" s="7">
        <f t="shared" si="71"/>
        <v>3.2311858628086711</v>
      </c>
      <c r="U342" s="35">
        <f>IF(ISBLANK(VLOOKUP(B342,'WB GDP'!$A$2:$AK$267,F342-1985)),"NA",VLOOKUP(B342,'WB GDP'!$A$2:$AK$267,F342-1985))</f>
        <v>32788.332510881635</v>
      </c>
      <c r="V342" s="6"/>
    </row>
    <row r="343" spans="1:22">
      <c r="A343">
        <f t="shared" si="60"/>
        <v>26</v>
      </c>
      <c r="B343" t="s">
        <v>44</v>
      </c>
      <c r="C343" t="str">
        <f>VLOOKUP(B343,'country codes'!$A$3:$B$287,2,0)</f>
        <v>CHL</v>
      </c>
      <c r="D343">
        <v>1</v>
      </c>
      <c r="E343" s="6">
        <v>19039.485000000001</v>
      </c>
      <c r="F343">
        <v>2019</v>
      </c>
      <c r="G343" s="6">
        <v>80.325999999999993</v>
      </c>
      <c r="H343" s="6">
        <v>5.9422502517700195</v>
      </c>
      <c r="I343" s="7">
        <v>6.2812657356262198</v>
      </c>
      <c r="J343" s="8">
        <f t="shared" si="61"/>
        <v>0.59422502517700193</v>
      </c>
      <c r="K343" s="8">
        <f t="shared" si="62"/>
        <v>1.0209848604368339</v>
      </c>
      <c r="L343" s="9">
        <f t="shared" si="63"/>
        <v>82.011629899449119</v>
      </c>
      <c r="M343" s="8">
        <f t="shared" si="64"/>
        <v>0.64501833897722261</v>
      </c>
      <c r="N343" s="8">
        <f t="shared" si="65"/>
        <v>0.39257910847663874</v>
      </c>
      <c r="O343" s="8">
        <f t="shared" si="66"/>
        <v>1.8844568952881897</v>
      </c>
      <c r="P343" s="10">
        <f t="shared" si="67"/>
        <v>0.34228341364028919</v>
      </c>
      <c r="Q343" s="10" t="str">
        <f t="shared" si="68"/>
        <v>2019CHL</v>
      </c>
      <c r="R343" s="14">
        <f t="shared" si="69"/>
        <v>57.9768854555752</v>
      </c>
      <c r="S343" s="45">
        <f t="shared" si="70"/>
        <v>2</v>
      </c>
      <c r="T343" s="7">
        <f t="shared" si="71"/>
        <v>3.2311858628086711</v>
      </c>
      <c r="U343" s="35">
        <f>IF(ISBLANK(VLOOKUP(B343,'WB GDP'!$A$2:$AK$267,F343-1985)),"NA",VLOOKUP(B343,'WB GDP'!$A$2:$AK$267,F343-1985))</f>
        <v>24809.860973599447</v>
      </c>
      <c r="V343" s="6"/>
    </row>
    <row r="344" spans="1:22">
      <c r="A344">
        <f t="shared" si="60"/>
        <v>27</v>
      </c>
      <c r="B344" t="s">
        <v>63</v>
      </c>
      <c r="C344" t="str">
        <f>VLOOKUP(B344,'country codes'!$A$3:$B$287,2,0)</f>
        <v>FIN</v>
      </c>
      <c r="D344">
        <v>3</v>
      </c>
      <c r="E344" s="6">
        <v>5521.5370000000003</v>
      </c>
      <c r="F344">
        <v>2019</v>
      </c>
      <c r="G344" s="6">
        <v>81.870999999999995</v>
      </c>
      <c r="H344" s="6">
        <v>7.7803478240966797</v>
      </c>
      <c r="I344" s="7">
        <v>13.3234100341797</v>
      </c>
      <c r="J344" s="8">
        <f t="shared" si="61"/>
        <v>0.77803478240966795</v>
      </c>
      <c r="K344" s="8">
        <f t="shared" si="62"/>
        <v>1.2047946176694999</v>
      </c>
      <c r="L344" s="9">
        <f t="shared" si="63"/>
        <v>98.637740143219617</v>
      </c>
      <c r="M344" s="8">
        <f t="shared" si="64"/>
        <v>0.7953372353946202</v>
      </c>
      <c r="N344" s="8">
        <f t="shared" si="65"/>
        <v>0.83271312713623125</v>
      </c>
      <c r="O344" s="8">
        <f t="shared" si="66"/>
        <v>2.3245909139477821</v>
      </c>
      <c r="P344" s="10">
        <f t="shared" si="67"/>
        <v>0.34214073135299455</v>
      </c>
      <c r="Q344" s="10" t="str">
        <f t="shared" si="68"/>
        <v>2019FIN</v>
      </c>
      <c r="R344" s="14">
        <f t="shared" si="69"/>
        <v>57.952717545891694</v>
      </c>
      <c r="S344" s="45">
        <f t="shared" si="70"/>
        <v>3</v>
      </c>
      <c r="T344" s="7">
        <f t="shared" si="71"/>
        <v>3.2311858628086711</v>
      </c>
      <c r="U344" s="35">
        <f>IF(ISBLANK(VLOOKUP(B344,'WB GDP'!$A$2:$AK$267,F344-1985)),"NA",VLOOKUP(B344,'WB GDP'!$A$2:$AK$267,F344-1985))</f>
        <v>48583.433989793491</v>
      </c>
      <c r="V344" s="6"/>
    </row>
    <row r="345" spans="1:22">
      <c r="A345">
        <f t="shared" si="60"/>
        <v>28</v>
      </c>
      <c r="B345" t="s">
        <v>84</v>
      </c>
      <c r="C345" t="str">
        <f>VLOOKUP(B345,'country codes'!$A$3:$B$287,2,0)</f>
        <v>JAM</v>
      </c>
      <c r="D345">
        <v>1</v>
      </c>
      <c r="E345" s="6">
        <v>2813.7730000000001</v>
      </c>
      <c r="F345">
        <v>2019</v>
      </c>
      <c r="G345" s="6">
        <v>71.766999999999996</v>
      </c>
      <c r="H345" s="6">
        <v>6.3092389106750488</v>
      </c>
      <c r="I345" s="7">
        <v>3.7495269775390598</v>
      </c>
      <c r="J345" s="8">
        <f t="shared" si="61"/>
        <v>0.63092389106750491</v>
      </c>
      <c r="K345" s="8">
        <f t="shared" si="62"/>
        <v>1.0576837263273369</v>
      </c>
      <c r="L345" s="9">
        <f t="shared" si="63"/>
        <v>75.906787987333985</v>
      </c>
      <c r="M345" s="8">
        <f t="shared" si="64"/>
        <v>0.5898236430695819</v>
      </c>
      <c r="N345" s="8">
        <f t="shared" si="65"/>
        <v>0.23434543609619124</v>
      </c>
      <c r="O345" s="8">
        <f t="shared" si="66"/>
        <v>1.7262232229077421</v>
      </c>
      <c r="P345" s="10">
        <f t="shared" si="67"/>
        <v>0.34168445612500314</v>
      </c>
      <c r="Q345" s="10" t="str">
        <f t="shared" si="68"/>
        <v>2019JAM</v>
      </c>
      <c r="R345" s="14">
        <f t="shared" si="69"/>
        <v>57.87543242024644</v>
      </c>
      <c r="S345" s="45">
        <f t="shared" si="70"/>
        <v>2</v>
      </c>
      <c r="T345" s="7">
        <f t="shared" si="71"/>
        <v>3.2311858628086711</v>
      </c>
      <c r="U345" s="35">
        <f>IF(ISBLANK(VLOOKUP(B345,'WB GDP'!$A$2:$AK$267,F345-1985)),"NA",VLOOKUP(B345,'WB GDP'!$A$2:$AK$267,F345-1985))</f>
        <v>10244.366192124531</v>
      </c>
      <c r="V345" s="6"/>
    </row>
    <row r="346" spans="1:22">
      <c r="A346">
        <f t="shared" si="60"/>
        <v>29</v>
      </c>
      <c r="B346" t="s">
        <v>82</v>
      </c>
      <c r="C346" t="str">
        <f>VLOOKUP(B346,'country codes'!$A$3:$B$287,2,0)</f>
        <v>ISR</v>
      </c>
      <c r="D346">
        <v>4</v>
      </c>
      <c r="E346" s="6">
        <v>8607.9189999999999</v>
      </c>
      <c r="F346">
        <v>2019</v>
      </c>
      <c r="G346" s="6">
        <v>82.811999999999998</v>
      </c>
      <c r="H346" s="6">
        <v>7.331779956817627</v>
      </c>
      <c r="I346" s="7">
        <v>12.5429334640503</v>
      </c>
      <c r="J346" s="8">
        <f t="shared" si="61"/>
        <v>0.73317799568176267</v>
      </c>
      <c r="K346" s="8">
        <f t="shared" si="62"/>
        <v>1.1599378309415946</v>
      </c>
      <c r="L346" s="9">
        <f t="shared" si="63"/>
        <v>96.056771655935336</v>
      </c>
      <c r="M346" s="8">
        <f t="shared" si="64"/>
        <v>0.77200235255020877</v>
      </c>
      <c r="N346" s="8">
        <f t="shared" si="65"/>
        <v>0.78393334150314375</v>
      </c>
      <c r="O346" s="8">
        <f t="shared" si="66"/>
        <v>2.2758111283146949</v>
      </c>
      <c r="P346" s="10">
        <f t="shared" si="67"/>
        <v>0.33922074769091193</v>
      </c>
      <c r="Q346" s="10" t="str">
        <f t="shared" si="68"/>
        <v>2019ISR</v>
      </c>
      <c r="R346" s="14">
        <f t="shared" si="69"/>
        <v>57.458122857506865</v>
      </c>
      <c r="S346" s="45">
        <f t="shared" si="70"/>
        <v>3</v>
      </c>
      <c r="T346" s="7">
        <f t="shared" si="71"/>
        <v>3.2311858628086711</v>
      </c>
      <c r="U346" s="35">
        <f>IF(ISBLANK(VLOOKUP(B346,'WB GDP'!$A$2:$AK$267,F346-1985)),"NA",VLOOKUP(B346,'WB GDP'!$A$2:$AK$267,F346-1985))</f>
        <v>41151.00673964755</v>
      </c>
      <c r="V346" s="6"/>
    </row>
    <row r="347" spans="1:22">
      <c r="A347">
        <f t="shared" si="60"/>
        <v>30</v>
      </c>
      <c r="B347" t="s">
        <v>131</v>
      </c>
      <c r="C347" t="str">
        <f>VLOOKUP(B347,'country codes'!$A$3:$B$287,2,0)</f>
        <v>ROU</v>
      </c>
      <c r="D347">
        <v>7</v>
      </c>
      <c r="E347" s="6">
        <v>19524.210999999999</v>
      </c>
      <c r="F347">
        <v>2019</v>
      </c>
      <c r="G347" s="6">
        <v>76.507999999999996</v>
      </c>
      <c r="H347" s="6">
        <v>6.1299424171447754</v>
      </c>
      <c r="I347" s="7">
        <v>5.7557702064514196</v>
      </c>
      <c r="J347" s="8">
        <f t="shared" si="61"/>
        <v>0.61299424171447758</v>
      </c>
      <c r="K347" s="8">
        <f t="shared" si="62"/>
        <v>1.0397540769743094</v>
      </c>
      <c r="L347" s="9">
        <f t="shared" si="63"/>
        <v>79.549504921150458</v>
      </c>
      <c r="M347" s="8">
        <f t="shared" si="64"/>
        <v>0.62275793626407228</v>
      </c>
      <c r="N347" s="8">
        <f t="shared" si="65"/>
        <v>0.35973563790321372</v>
      </c>
      <c r="O347" s="8">
        <f t="shared" si="66"/>
        <v>1.8516134247147646</v>
      </c>
      <c r="P347" s="10">
        <f t="shared" si="67"/>
        <v>0.33633258862335491</v>
      </c>
      <c r="Q347" s="10" t="str">
        <f t="shared" si="68"/>
        <v>2019ROU</v>
      </c>
      <c r="R347" s="14">
        <f t="shared" si="69"/>
        <v>56.968918704561233</v>
      </c>
      <c r="S347" s="45">
        <f t="shared" si="70"/>
        <v>2</v>
      </c>
      <c r="T347" s="7">
        <f t="shared" si="71"/>
        <v>3.2311858628086711</v>
      </c>
      <c r="U347" s="35">
        <f>IF(ISBLANK(VLOOKUP(B347,'WB GDP'!$A$2:$AK$267,F347-1985)),"NA",VLOOKUP(B347,'WB GDP'!$A$2:$AK$267,F347-1985))</f>
        <v>30000.977830377007</v>
      </c>
      <c r="V347" s="6"/>
    </row>
    <row r="348" spans="1:22">
      <c r="A348">
        <f t="shared" si="60"/>
        <v>31</v>
      </c>
      <c r="B348" t="s">
        <v>67</v>
      </c>
      <c r="C348" t="str">
        <f>VLOOKUP(B348,'country codes'!$A$3:$B$287,2,0)</f>
        <v>DEU</v>
      </c>
      <c r="D348">
        <v>3</v>
      </c>
      <c r="E348" s="6">
        <v>83148.141000000003</v>
      </c>
      <c r="F348">
        <v>2019</v>
      </c>
      <c r="G348" s="6">
        <v>81.558000000000007</v>
      </c>
      <c r="H348" s="6">
        <v>7.0354723930358887</v>
      </c>
      <c r="I348" s="7">
        <v>11.2527456283569</v>
      </c>
      <c r="J348" s="8">
        <f t="shared" si="61"/>
        <v>0.70354723930358887</v>
      </c>
      <c r="K348" s="8">
        <f t="shared" si="62"/>
        <v>1.1303070745634209</v>
      </c>
      <c r="L348" s="9">
        <f t="shared" si="63"/>
        <v>92.185584387243495</v>
      </c>
      <c r="M348" s="8">
        <f t="shared" si="64"/>
        <v>0.73700242836331908</v>
      </c>
      <c r="N348" s="8">
        <f t="shared" si="65"/>
        <v>0.70329660177230624</v>
      </c>
      <c r="O348" s="8">
        <f t="shared" si="66"/>
        <v>2.1951743885838573</v>
      </c>
      <c r="P348" s="10">
        <f t="shared" si="67"/>
        <v>0.33573753055618116</v>
      </c>
      <c r="Q348" s="10" t="str">
        <f t="shared" si="68"/>
        <v>2019DEU</v>
      </c>
      <c r="R348" s="14">
        <f t="shared" si="69"/>
        <v>56.868126168244515</v>
      </c>
      <c r="S348" s="45">
        <f t="shared" si="70"/>
        <v>3</v>
      </c>
      <c r="T348" s="7">
        <f t="shared" si="71"/>
        <v>3.2311858628086711</v>
      </c>
      <c r="U348" s="35">
        <f>IF(ISBLANK(VLOOKUP(B348,'WB GDP'!$A$2:$AK$267,F348-1985)),"NA",VLOOKUP(B348,'WB GDP'!$A$2:$AK$267,F348-1985))</f>
        <v>53874.316651009874</v>
      </c>
      <c r="V348" s="6"/>
    </row>
    <row r="349" spans="1:22">
      <c r="A349">
        <f t="shared" si="60"/>
        <v>32</v>
      </c>
      <c r="B349" t="s">
        <v>56</v>
      </c>
      <c r="C349" t="str">
        <f>VLOOKUP(B349,'country codes'!$A$3:$B$287,2,0)</f>
        <v>DOM</v>
      </c>
      <c r="D349">
        <v>1</v>
      </c>
      <c r="E349" s="6">
        <v>10881.882</v>
      </c>
      <c r="F349">
        <v>2019</v>
      </c>
      <c r="G349" s="6">
        <v>73.576999999999998</v>
      </c>
      <c r="H349" s="6">
        <v>6.004237174987793</v>
      </c>
      <c r="I349" s="7">
        <v>4.1671404838562003</v>
      </c>
      <c r="J349" s="8">
        <f t="shared" si="61"/>
        <v>0.60042371749877932</v>
      </c>
      <c r="K349" s="8">
        <f t="shared" si="62"/>
        <v>1.0271835527586113</v>
      </c>
      <c r="L349" s="9">
        <f t="shared" si="63"/>
        <v>75.577084261320337</v>
      </c>
      <c r="M349" s="8">
        <f t="shared" si="64"/>
        <v>0.58684274738728326</v>
      </c>
      <c r="N349" s="8">
        <f t="shared" si="65"/>
        <v>0.26044628024101252</v>
      </c>
      <c r="O349" s="8">
        <f t="shared" si="66"/>
        <v>1.7523240670525635</v>
      </c>
      <c r="P349" s="10">
        <f t="shared" si="67"/>
        <v>0.33489396078110251</v>
      </c>
      <c r="Q349" s="10" t="str">
        <f t="shared" si="68"/>
        <v>2019DOM</v>
      </c>
      <c r="R349" s="14">
        <f t="shared" si="69"/>
        <v>56.725240050265938</v>
      </c>
      <c r="S349" s="45">
        <f t="shared" si="70"/>
        <v>2</v>
      </c>
      <c r="T349" s="7">
        <f t="shared" si="71"/>
        <v>3.2311858628086711</v>
      </c>
      <c r="U349" s="35">
        <f>IF(ISBLANK(VLOOKUP(B349,'WB GDP'!$A$2:$AK$267,F349-1985)),"NA",VLOOKUP(B349,'WB GDP'!$A$2:$AK$267,F349-1985))</f>
        <v>18171.060962765507</v>
      </c>
      <c r="V349" s="6"/>
    </row>
    <row r="350" spans="1:22">
      <c r="A350">
        <f t="shared" si="60"/>
        <v>33</v>
      </c>
      <c r="B350" t="s">
        <v>140</v>
      </c>
      <c r="C350" t="str">
        <f>VLOOKUP(B350,'country codes'!$A$3:$B$287,2,0)</f>
        <v>SVN</v>
      </c>
      <c r="D350">
        <v>7</v>
      </c>
      <c r="E350" s="6">
        <v>2112.9009999999998</v>
      </c>
      <c r="F350">
        <v>2019</v>
      </c>
      <c r="G350" s="6">
        <v>81.603999999999999</v>
      </c>
      <c r="H350" s="6">
        <v>6.6652736663818359</v>
      </c>
      <c r="I350" s="7">
        <v>10.171105384826699</v>
      </c>
      <c r="J350" s="8">
        <f t="shared" si="61"/>
        <v>0.66652736663818357</v>
      </c>
      <c r="K350" s="8">
        <f t="shared" si="62"/>
        <v>1.0932872018980155</v>
      </c>
      <c r="L350" s="9">
        <f t="shared" si="63"/>
        <v>89.216608823685661</v>
      </c>
      <c r="M350" s="8">
        <f t="shared" si="64"/>
        <v>0.71015952141390482</v>
      </c>
      <c r="N350" s="8">
        <f t="shared" si="65"/>
        <v>0.6356940865516687</v>
      </c>
      <c r="O350" s="8">
        <f t="shared" si="66"/>
        <v>2.1275718733632196</v>
      </c>
      <c r="P350" s="10">
        <f t="shared" si="67"/>
        <v>0.33378873367568074</v>
      </c>
      <c r="Q350" s="10" t="str">
        <f t="shared" si="68"/>
        <v>2019SVN</v>
      </c>
      <c r="R350" s="14">
        <f t="shared" si="69"/>
        <v>56.538033709730911</v>
      </c>
      <c r="S350" s="45">
        <f t="shared" si="70"/>
        <v>3</v>
      </c>
      <c r="T350" s="7">
        <f t="shared" si="71"/>
        <v>3.2311858628086711</v>
      </c>
      <c r="U350" s="35">
        <f>IF(ISBLANK(VLOOKUP(B350,'WB GDP'!$A$2:$AK$267,F350-1985)),"NA",VLOOKUP(B350,'WB GDP'!$A$2:$AK$267,F350-1985))</f>
        <v>39034.233248355813</v>
      </c>
      <c r="V350" s="6"/>
    </row>
    <row r="351" spans="1:22">
      <c r="A351">
        <f t="shared" si="60"/>
        <v>34</v>
      </c>
      <c r="B351" t="s">
        <v>69</v>
      </c>
      <c r="C351" t="str">
        <f>VLOOKUP(B351,'country codes'!$A$3:$B$287,2,0)</f>
        <v>GRC</v>
      </c>
      <c r="D351">
        <v>3</v>
      </c>
      <c r="E351" s="6">
        <v>10574.023999999999</v>
      </c>
      <c r="F351">
        <v>2019</v>
      </c>
      <c r="G351" s="6">
        <v>81.248999999999995</v>
      </c>
      <c r="H351" s="6">
        <v>5.9521574974060059</v>
      </c>
      <c r="I351" s="7">
        <v>7.5999755859375</v>
      </c>
      <c r="J351" s="8">
        <f t="shared" si="61"/>
        <v>0.59521574974060054</v>
      </c>
      <c r="K351" s="8">
        <f t="shared" si="62"/>
        <v>1.0219755850004324</v>
      </c>
      <c r="L351" s="9">
        <f t="shared" si="63"/>
        <v>83.034494305700122</v>
      </c>
      <c r="M351" s="8">
        <f t="shared" si="64"/>
        <v>0.6542661934950823</v>
      </c>
      <c r="N351" s="8">
        <f t="shared" si="65"/>
        <v>0.47499847412109375</v>
      </c>
      <c r="O351" s="8">
        <f t="shared" si="66"/>
        <v>1.9668762609326447</v>
      </c>
      <c r="P351" s="10">
        <f t="shared" si="67"/>
        <v>0.33264227470255053</v>
      </c>
      <c r="Q351" s="10" t="str">
        <f t="shared" si="68"/>
        <v>2019GRC</v>
      </c>
      <c r="R351" s="14">
        <f t="shared" si="69"/>
        <v>56.343843404516349</v>
      </c>
      <c r="S351" s="45">
        <f t="shared" si="70"/>
        <v>3</v>
      </c>
      <c r="T351" s="7">
        <f t="shared" si="71"/>
        <v>3.2311858628086711</v>
      </c>
      <c r="U351" s="35">
        <f>IF(ISBLANK(VLOOKUP(B351,'WB GDP'!$A$2:$AK$267,F351-1985)),"NA",VLOOKUP(B351,'WB GDP'!$A$2:$AK$267,F351-1985))</f>
        <v>29721.585762042763</v>
      </c>
      <c r="V351" s="6"/>
    </row>
    <row r="352" spans="1:22">
      <c r="A352">
        <f t="shared" si="60"/>
        <v>35</v>
      </c>
      <c r="B352" t="s">
        <v>22</v>
      </c>
      <c r="C352" t="str">
        <f>VLOOKUP(B352,'country codes'!$A$3:$B$287,2,0)</f>
        <v>ARM</v>
      </c>
      <c r="D352">
        <v>7</v>
      </c>
      <c r="E352" s="6">
        <v>2820.6019999999999</v>
      </c>
      <c r="F352">
        <v>2019</v>
      </c>
      <c r="G352" s="6">
        <v>75.438999999999993</v>
      </c>
      <c r="H352" s="6">
        <v>5.4880867004394531</v>
      </c>
      <c r="I352" s="7">
        <v>3.51628971099854</v>
      </c>
      <c r="J352" s="8">
        <f t="shared" si="61"/>
        <v>0.54880867004394529</v>
      </c>
      <c r="K352" s="8">
        <f t="shared" si="62"/>
        <v>0.97556850530377726</v>
      </c>
      <c r="L352" s="9">
        <f t="shared" si="63"/>
        <v>73.595912471611641</v>
      </c>
      <c r="M352" s="8">
        <f t="shared" si="64"/>
        <v>0.56893070706781801</v>
      </c>
      <c r="N352" s="8">
        <f t="shared" si="65"/>
        <v>0.21976810693740875</v>
      </c>
      <c r="O352" s="8">
        <f t="shared" si="66"/>
        <v>1.7116458937489596</v>
      </c>
      <c r="P352" s="10">
        <f t="shared" si="67"/>
        <v>0.33238808864940428</v>
      </c>
      <c r="Q352" s="10" t="str">
        <f t="shared" si="68"/>
        <v>2019ARM</v>
      </c>
      <c r="R352" s="14">
        <f t="shared" si="69"/>
        <v>56.30078868699168</v>
      </c>
      <c r="S352" s="45">
        <f t="shared" si="70"/>
        <v>2</v>
      </c>
      <c r="T352" s="7">
        <f t="shared" si="71"/>
        <v>3.2311858628086711</v>
      </c>
      <c r="U352" s="35">
        <f>IF(ISBLANK(VLOOKUP(B352,'WB GDP'!$A$2:$AK$267,F352-1985)),"NA",VLOOKUP(B352,'WB GDP'!$A$2:$AK$267,F352-1985))</f>
        <v>14317.552869282732</v>
      </c>
      <c r="V352" s="6"/>
    </row>
    <row r="353" spans="1:22">
      <c r="A353">
        <f t="shared" si="60"/>
        <v>36</v>
      </c>
      <c r="B353" t="s">
        <v>27</v>
      </c>
      <c r="C353" t="str">
        <f>VLOOKUP(B353,'country codes'!$A$3:$B$287,2,0)</f>
        <v>BGD</v>
      </c>
      <c r="D353">
        <v>6</v>
      </c>
      <c r="E353" s="6">
        <v>165516.22200000001</v>
      </c>
      <c r="F353">
        <v>2019</v>
      </c>
      <c r="G353" s="6">
        <v>72.805999999999997</v>
      </c>
      <c r="H353" s="6">
        <v>5.1142168045043945</v>
      </c>
      <c r="I353" s="7">
        <v>1.2642474174499501</v>
      </c>
      <c r="J353" s="8">
        <f t="shared" si="61"/>
        <v>0.51142168045043945</v>
      </c>
      <c r="K353" s="8">
        <f t="shared" si="62"/>
        <v>0.93818151571027142</v>
      </c>
      <c r="L353" s="9">
        <f t="shared" si="63"/>
        <v>68.305243432802015</v>
      </c>
      <c r="M353" s="8">
        <f t="shared" si="64"/>
        <v>0.52109705749115076</v>
      </c>
      <c r="N353" s="8">
        <f t="shared" si="65"/>
        <v>7.9015463590621879E-2</v>
      </c>
      <c r="O353" s="8">
        <f t="shared" si="66"/>
        <v>1.5708932504021729</v>
      </c>
      <c r="P353" s="10">
        <f t="shared" si="67"/>
        <v>0.331720221827767</v>
      </c>
      <c r="Q353" s="10" t="str">
        <f t="shared" si="68"/>
        <v>2019BGD</v>
      </c>
      <c r="R353" s="14">
        <f t="shared" si="69"/>
        <v>56.187663607964808</v>
      </c>
      <c r="S353" s="45">
        <f t="shared" si="70"/>
        <v>1</v>
      </c>
      <c r="T353" s="7">
        <f t="shared" si="71"/>
        <v>3.2311858628086711</v>
      </c>
      <c r="U353" s="35">
        <f>IF(ISBLANK(VLOOKUP(B353,'WB GDP'!$A$2:$AK$267,F353-1985)),"NA",VLOOKUP(B353,'WB GDP'!$A$2:$AK$267,F353-1985))</f>
        <v>5467.2075209020613</v>
      </c>
      <c r="V353" s="6"/>
    </row>
    <row r="354" spans="1:22">
      <c r="A354">
        <f t="shared" si="60"/>
        <v>37</v>
      </c>
      <c r="B354" t="s">
        <v>149</v>
      </c>
      <c r="C354" t="str">
        <f>VLOOKUP(B354,'country codes'!$A$3:$B$287,2,0)</f>
        <v>TJK</v>
      </c>
      <c r="D354">
        <v>7</v>
      </c>
      <c r="E354" s="6">
        <v>9337.0030000000006</v>
      </c>
      <c r="F354">
        <v>2019</v>
      </c>
      <c r="G354" s="6">
        <v>70.867000000000004</v>
      </c>
      <c r="H354" s="6">
        <v>5.4640154838562012</v>
      </c>
      <c r="I354" s="7">
        <v>1.5739830732345601</v>
      </c>
      <c r="J354" s="8">
        <f t="shared" si="61"/>
        <v>0.54640154838562016</v>
      </c>
      <c r="K354" s="8">
        <f t="shared" si="62"/>
        <v>0.97316138364545213</v>
      </c>
      <c r="L354" s="9">
        <f t="shared" si="63"/>
        <v>68.965027774802266</v>
      </c>
      <c r="M354" s="8">
        <f t="shared" si="64"/>
        <v>0.52706225636862825</v>
      </c>
      <c r="N354" s="8">
        <f t="shared" si="65"/>
        <v>9.8373942077160006E-2</v>
      </c>
      <c r="O354" s="8">
        <f t="shared" si="66"/>
        <v>1.590251728888711</v>
      </c>
      <c r="P354" s="10">
        <f t="shared" si="67"/>
        <v>0.33143322330292091</v>
      </c>
      <c r="Q354" s="10" t="str">
        <f t="shared" si="68"/>
        <v>2019TJK</v>
      </c>
      <c r="R354" s="14">
        <f t="shared" si="69"/>
        <v>56.139051025707445</v>
      </c>
      <c r="S354" s="45">
        <f t="shared" si="70"/>
        <v>1</v>
      </c>
      <c r="T354" s="7">
        <f t="shared" si="71"/>
        <v>3.2311858628086711</v>
      </c>
      <c r="U354" s="35">
        <f>IF(ISBLANK(VLOOKUP(B354,'WB GDP'!$A$2:$AK$267,F354-1985)),"NA",VLOOKUP(B354,'WB GDP'!$A$2:$AK$267,F354-1985))</f>
        <v>3575.281956291461</v>
      </c>
      <c r="V354" s="6"/>
    </row>
    <row r="355" spans="1:22">
      <c r="A355">
        <f t="shared" si="60"/>
        <v>38</v>
      </c>
      <c r="B355" t="s">
        <v>21</v>
      </c>
      <c r="C355" t="str">
        <f>VLOOKUP(B355,'country codes'!$A$3:$B$287,2,0)</f>
        <v>ARG</v>
      </c>
      <c r="D355">
        <v>1</v>
      </c>
      <c r="E355" s="6">
        <v>44745.52</v>
      </c>
      <c r="F355">
        <v>2019</v>
      </c>
      <c r="G355" s="6">
        <v>77.284000000000006</v>
      </c>
      <c r="H355" s="6">
        <v>6.0855607986450195</v>
      </c>
      <c r="I355" s="7">
        <v>6.4813427925109899</v>
      </c>
      <c r="J355" s="8">
        <f t="shared" si="61"/>
        <v>0.608556079864502</v>
      </c>
      <c r="K355" s="8">
        <f t="shared" si="62"/>
        <v>1.0353159151243339</v>
      </c>
      <c r="L355" s="9">
        <f t="shared" si="63"/>
        <v>80.01335518446902</v>
      </c>
      <c r="M355" s="8">
        <f t="shared" si="64"/>
        <v>0.62695166881261544</v>
      </c>
      <c r="N355" s="8">
        <f t="shared" si="65"/>
        <v>0.40508392453193687</v>
      </c>
      <c r="O355" s="8">
        <f t="shared" si="66"/>
        <v>1.8969617113434878</v>
      </c>
      <c r="P355" s="10">
        <f t="shared" si="67"/>
        <v>0.33050306975810734</v>
      </c>
      <c r="Q355" s="10" t="str">
        <f t="shared" si="68"/>
        <v>2019ARG</v>
      </c>
      <c r="R355" s="14">
        <f t="shared" si="69"/>
        <v>55.981499115872786</v>
      </c>
      <c r="S355" s="45">
        <f t="shared" si="70"/>
        <v>3</v>
      </c>
      <c r="T355" s="7">
        <f t="shared" si="71"/>
        <v>3.2311858628086711</v>
      </c>
      <c r="U355" s="35">
        <f>IF(ISBLANK(VLOOKUP(B355,'WB GDP'!$A$2:$AK$267,F355-1985)),"NA",VLOOKUP(B355,'WB GDP'!$A$2:$AK$267,F355-1985))</f>
        <v>22071.748099839431</v>
      </c>
      <c r="V355" s="6"/>
    </row>
    <row r="356" spans="1:22">
      <c r="A356">
        <f t="shared" si="60"/>
        <v>39</v>
      </c>
      <c r="B356" t="s">
        <v>19</v>
      </c>
      <c r="C356" t="str">
        <f>VLOOKUP(B356,'country codes'!$A$3:$B$287,2,0)</f>
        <v>ALB</v>
      </c>
      <c r="D356">
        <v>7</v>
      </c>
      <c r="E356" s="6">
        <v>2873.8829999999998</v>
      </c>
      <c r="F356">
        <v>2019</v>
      </c>
      <c r="G356" s="6">
        <v>79.281999999999996</v>
      </c>
      <c r="H356" s="6">
        <v>4.9953179359436035</v>
      </c>
      <c r="I356" s="7">
        <v>3.8276810646057098</v>
      </c>
      <c r="J356" s="8">
        <f t="shared" si="61"/>
        <v>0.49953179359436034</v>
      </c>
      <c r="K356" s="8">
        <f t="shared" si="62"/>
        <v>0.92629162885419225</v>
      </c>
      <c r="L356" s="9">
        <f t="shared" si="63"/>
        <v>73.438252918818065</v>
      </c>
      <c r="M356" s="8">
        <f t="shared" si="64"/>
        <v>0.56750528586958737</v>
      </c>
      <c r="N356" s="8">
        <f t="shared" si="65"/>
        <v>0.23923006653785686</v>
      </c>
      <c r="O356" s="8">
        <f t="shared" si="66"/>
        <v>1.7311078533494078</v>
      </c>
      <c r="P356" s="10">
        <f t="shared" si="67"/>
        <v>0.32782780389538319</v>
      </c>
      <c r="Q356" s="10" t="str">
        <f t="shared" si="68"/>
        <v>2019ALB</v>
      </c>
      <c r="R356" s="14">
        <f t="shared" si="69"/>
        <v>55.528355386713386</v>
      </c>
      <c r="S356" s="45">
        <f t="shared" si="70"/>
        <v>2</v>
      </c>
      <c r="T356" s="7">
        <f t="shared" si="71"/>
        <v>3.2311858628086711</v>
      </c>
      <c r="U356" s="35">
        <f>IF(ISBLANK(VLOOKUP(B356,'WB GDP'!$A$2:$AK$267,F356-1985)),"NA",VLOOKUP(B356,'WB GDP'!$A$2:$AK$267,F356-1985))</f>
        <v>13653.182207384994</v>
      </c>
      <c r="V356" s="6"/>
    </row>
    <row r="357" spans="1:22">
      <c r="A357">
        <f t="shared" si="60"/>
        <v>40</v>
      </c>
      <c r="B357" t="s">
        <v>24</v>
      </c>
      <c r="C357" t="str">
        <f>VLOOKUP(B357,'country codes'!$A$3:$B$287,2,0)</f>
        <v>AUT</v>
      </c>
      <c r="D357">
        <v>3</v>
      </c>
      <c r="E357" s="6">
        <v>8879.94</v>
      </c>
      <c r="F357">
        <v>2019</v>
      </c>
      <c r="G357" s="6">
        <v>81.908000000000001</v>
      </c>
      <c r="H357" s="6">
        <v>7.1953611373901367</v>
      </c>
      <c r="I357" s="7">
        <v>13.1112003326416</v>
      </c>
      <c r="J357" s="8">
        <f t="shared" si="61"/>
        <v>0.71953611373901372</v>
      </c>
      <c r="K357" s="8">
        <f t="shared" si="62"/>
        <v>1.1462959489988456</v>
      </c>
      <c r="L357" s="9">
        <f t="shared" si="63"/>
        <v>93.890808590597445</v>
      </c>
      <c r="M357" s="8">
        <f t="shared" si="64"/>
        <v>0.75241958948123255</v>
      </c>
      <c r="N357" s="8">
        <f t="shared" si="65"/>
        <v>0.81945002079009999</v>
      </c>
      <c r="O357" s="8">
        <f t="shared" si="66"/>
        <v>2.3113278076016508</v>
      </c>
      <c r="P357" s="10">
        <f t="shared" si="67"/>
        <v>0.32553564535788659</v>
      </c>
      <c r="Q357" s="10" t="str">
        <f t="shared" si="68"/>
        <v>2019AUT</v>
      </c>
      <c r="R357" s="14">
        <f t="shared" si="69"/>
        <v>55.140103406983755</v>
      </c>
      <c r="S357" s="45">
        <f t="shared" si="70"/>
        <v>3</v>
      </c>
      <c r="T357" s="7">
        <f t="shared" si="71"/>
        <v>3.2311858628086711</v>
      </c>
      <c r="U357" s="35">
        <f>IF(ISBLANK(VLOOKUP(B357,'WB GDP'!$A$2:$AK$267,F357-1985)),"NA",VLOOKUP(B357,'WB GDP'!$A$2:$AK$267,F357-1985))</f>
        <v>55806.438249936589</v>
      </c>
      <c r="V357" s="6"/>
    </row>
    <row r="358" spans="1:22">
      <c r="A358">
        <f t="shared" si="60"/>
        <v>41</v>
      </c>
      <c r="B358" t="s">
        <v>166</v>
      </c>
      <c r="C358" t="str">
        <f>VLOOKUP(B358,'country codes'!$A$3:$B$287,2,0)</f>
        <v>VNM</v>
      </c>
      <c r="D358">
        <v>8</v>
      </c>
      <c r="E358" s="6">
        <v>95776.716</v>
      </c>
      <c r="F358">
        <v>2019</v>
      </c>
      <c r="G358" s="6">
        <v>74.093000000000004</v>
      </c>
      <c r="H358" s="6">
        <v>5.4674510955810547</v>
      </c>
      <c r="I358" s="7">
        <v>3.8570215702056898</v>
      </c>
      <c r="J358" s="8">
        <f t="shared" si="61"/>
        <v>0.54674510955810551</v>
      </c>
      <c r="K358" s="8">
        <f t="shared" si="62"/>
        <v>0.97350494481793748</v>
      </c>
      <c r="L358" s="9">
        <f t="shared" si="63"/>
        <v>72.129901876395451</v>
      </c>
      <c r="M358" s="8">
        <f t="shared" si="64"/>
        <v>0.55567630831921844</v>
      </c>
      <c r="N358" s="8">
        <f t="shared" si="65"/>
        <v>0.24106384813785561</v>
      </c>
      <c r="O358" s="8">
        <f t="shared" si="66"/>
        <v>1.7329416349494065</v>
      </c>
      <c r="P358" s="10">
        <f t="shared" si="67"/>
        <v>0.32065494712142539</v>
      </c>
      <c r="Q358" s="10" t="str">
        <f t="shared" si="68"/>
        <v>2019VNM</v>
      </c>
      <c r="R358" s="14">
        <f t="shared" si="69"/>
        <v>54.313397609033771</v>
      </c>
      <c r="S358" s="45">
        <f t="shared" si="70"/>
        <v>2</v>
      </c>
      <c r="T358" s="7">
        <f t="shared" si="71"/>
        <v>3.2311858628086711</v>
      </c>
      <c r="U358" s="35">
        <f>IF(ISBLANK(VLOOKUP(B358,'WB GDP'!$A$2:$AK$267,F358-1985)),"NA",VLOOKUP(B358,'WB GDP'!$A$2:$AK$267,F358-1985))</f>
        <v>10252.004622351169</v>
      </c>
      <c r="V358" s="6"/>
    </row>
    <row r="359" spans="1:22">
      <c r="A359">
        <f t="shared" si="60"/>
        <v>42</v>
      </c>
      <c r="B359" t="s">
        <v>135</v>
      </c>
      <c r="C359" t="str">
        <f>VLOOKUP(B359,'country codes'!$A$3:$B$287,2,0)</f>
        <v>SEN</v>
      </c>
      <c r="D359">
        <v>5</v>
      </c>
      <c r="E359" s="6">
        <v>16000.781000000001</v>
      </c>
      <c r="F359">
        <v>2019</v>
      </c>
      <c r="G359" s="6">
        <v>68.525999999999996</v>
      </c>
      <c r="H359" s="6">
        <v>5.488736629486084</v>
      </c>
      <c r="I359" s="7">
        <v>1.5296094417571999</v>
      </c>
      <c r="J359" s="8">
        <f t="shared" si="61"/>
        <v>0.5488736629486084</v>
      </c>
      <c r="K359" s="8">
        <f t="shared" si="62"/>
        <v>0.97563349820844036</v>
      </c>
      <c r="L359" s="9">
        <f t="shared" si="63"/>
        <v>66.856261098231585</v>
      </c>
      <c r="M359" s="8">
        <f t="shared" si="64"/>
        <v>0.50799661353478154</v>
      </c>
      <c r="N359" s="8">
        <f t="shared" si="65"/>
        <v>9.5600590109824995E-2</v>
      </c>
      <c r="O359" s="8">
        <f t="shared" si="66"/>
        <v>1.5874783769213758</v>
      </c>
      <c r="P359" s="10">
        <f t="shared" si="67"/>
        <v>0.32000222549169338</v>
      </c>
      <c r="Q359" s="10" t="str">
        <f t="shared" si="68"/>
        <v>2019SEN</v>
      </c>
      <c r="R359" s="14">
        <f t="shared" si="69"/>
        <v>54.202837863357288</v>
      </c>
      <c r="S359" s="45">
        <f t="shared" si="70"/>
        <v>1</v>
      </c>
      <c r="T359" s="7">
        <f t="shared" si="71"/>
        <v>3.2311858628086711</v>
      </c>
      <c r="U359" s="35">
        <f>IF(ISBLANK(VLOOKUP(B359,'WB GDP'!$A$2:$AK$267,F359-1985)),"NA",VLOOKUP(B359,'WB GDP'!$A$2:$AK$267,F359-1985))</f>
        <v>3430.4838820910309</v>
      </c>
      <c r="V359" s="6"/>
    </row>
    <row r="360" spans="1:22">
      <c r="A360">
        <f t="shared" si="60"/>
        <v>43</v>
      </c>
      <c r="B360" t="s">
        <v>114</v>
      </c>
      <c r="C360" t="str">
        <f>VLOOKUP(B360,'country codes'!$A$3:$B$287,2,0)</f>
        <v>NPL</v>
      </c>
      <c r="D360">
        <v>6</v>
      </c>
      <c r="E360" s="6">
        <v>28832.495999999999</v>
      </c>
      <c r="F360">
        <v>2019</v>
      </c>
      <c r="G360" s="6">
        <v>69.558000000000007</v>
      </c>
      <c r="H360" s="6">
        <v>5.4487247467041016</v>
      </c>
      <c r="I360" s="7">
        <v>2.1576468944549601</v>
      </c>
      <c r="J360" s="8">
        <f t="shared" si="61"/>
        <v>0.54487247467041011</v>
      </c>
      <c r="K360" s="8">
        <f t="shared" si="62"/>
        <v>0.97163230993024208</v>
      </c>
      <c r="L360" s="9">
        <f t="shared" si="63"/>
        <v>67.584800214127782</v>
      </c>
      <c r="M360" s="8">
        <f t="shared" si="64"/>
        <v>0.51458343356019642</v>
      </c>
      <c r="N360" s="8">
        <f t="shared" si="65"/>
        <v>0.134852930903435</v>
      </c>
      <c r="O360" s="8">
        <f t="shared" si="66"/>
        <v>1.6267307177149859</v>
      </c>
      <c r="P360" s="10">
        <f t="shared" si="67"/>
        <v>0.31632981903914281</v>
      </c>
      <c r="Q360" s="10" t="str">
        <f t="shared" si="68"/>
        <v>2019NPL</v>
      </c>
      <c r="R360" s="14">
        <f t="shared" si="69"/>
        <v>53.580795778462125</v>
      </c>
      <c r="S360" s="45">
        <f t="shared" si="70"/>
        <v>1</v>
      </c>
      <c r="T360" s="7">
        <f t="shared" si="71"/>
        <v>3.2311858628086711</v>
      </c>
      <c r="U360" s="35">
        <f>IF(ISBLANK(VLOOKUP(B360,'WB GDP'!$A$2:$AK$267,F360-1985)),"NA",VLOOKUP(B360,'WB GDP'!$A$2:$AK$267,F360-1985))</f>
        <v>3922.0813312463833</v>
      </c>
      <c r="V360" s="6"/>
    </row>
    <row r="361" spans="1:22">
      <c r="A361">
        <f t="shared" si="60"/>
        <v>44</v>
      </c>
      <c r="B361" t="s">
        <v>52</v>
      </c>
      <c r="C361" t="str">
        <f>VLOOKUP(B361,'country codes'!$A$3:$B$287,2,0)</f>
        <v>HRV</v>
      </c>
      <c r="D361">
        <v>7</v>
      </c>
      <c r="E361" s="6">
        <v>4129.7520000000004</v>
      </c>
      <c r="F361">
        <v>2019</v>
      </c>
      <c r="G361" s="6">
        <v>78.738</v>
      </c>
      <c r="H361" s="6">
        <v>5.6257438659667969</v>
      </c>
      <c r="I361" s="7">
        <v>6.9074149131774902</v>
      </c>
      <c r="J361" s="8">
        <f t="shared" si="61"/>
        <v>0.56257438659667969</v>
      </c>
      <c r="K361" s="8">
        <f t="shared" si="62"/>
        <v>0.98933422185651165</v>
      </c>
      <c r="L361" s="9">
        <f t="shared" si="63"/>
        <v>77.898197960538013</v>
      </c>
      <c r="M361" s="8">
        <f t="shared" si="64"/>
        <v>0.60782824818151948</v>
      </c>
      <c r="N361" s="8">
        <f t="shared" si="65"/>
        <v>0.43171343207359314</v>
      </c>
      <c r="O361" s="8">
        <f t="shared" si="66"/>
        <v>1.9235912188851441</v>
      </c>
      <c r="P361" s="10">
        <f t="shared" si="67"/>
        <v>0.31598618366213926</v>
      </c>
      <c r="Q361" s="10" t="str">
        <f t="shared" si="68"/>
        <v>2019HRV</v>
      </c>
      <c r="R361" s="14">
        <f t="shared" si="69"/>
        <v>53.522589893814867</v>
      </c>
      <c r="S361" s="45">
        <f t="shared" si="70"/>
        <v>3</v>
      </c>
      <c r="T361" s="7">
        <f t="shared" si="71"/>
        <v>3.2311858628086711</v>
      </c>
      <c r="U361" s="35">
        <f>IF(ISBLANK(VLOOKUP(B361,'WB GDP'!$A$2:$AK$267,F361-1985)),"NA",VLOOKUP(B361,'WB GDP'!$A$2:$AK$267,F361-1985))</f>
        <v>29347.516191766324</v>
      </c>
      <c r="V361" s="6"/>
    </row>
    <row r="362" spans="1:22">
      <c r="A362">
        <f t="shared" si="60"/>
        <v>45</v>
      </c>
      <c r="B362" t="s">
        <v>147</v>
      </c>
      <c r="C362" t="str">
        <f>VLOOKUP(B362,'country codes'!$A$3:$B$287,2,0)</f>
        <v>CHE</v>
      </c>
      <c r="D362">
        <v>3</v>
      </c>
      <c r="E362" s="6">
        <v>8575.5879999999997</v>
      </c>
      <c r="F362">
        <v>2019</v>
      </c>
      <c r="G362" s="6">
        <v>83.78</v>
      </c>
      <c r="H362" s="6">
        <v>7.694221019744873</v>
      </c>
      <c r="I362" s="7">
        <v>17.132957458496101</v>
      </c>
      <c r="J362" s="8">
        <f t="shared" si="61"/>
        <v>0.76942210197448735</v>
      </c>
      <c r="K362" s="8">
        <f t="shared" si="62"/>
        <v>1.1961819372343192</v>
      </c>
      <c r="L362" s="9">
        <f t="shared" si="63"/>
        <v>100.21612270149126</v>
      </c>
      <c r="M362" s="8">
        <f t="shared" si="64"/>
        <v>0.8096076041582797</v>
      </c>
      <c r="N362" s="8">
        <f t="shared" si="65"/>
        <v>1.0708098411560063</v>
      </c>
      <c r="O362" s="8">
        <f t="shared" si="66"/>
        <v>2.5626876279675574</v>
      </c>
      <c r="P362" s="10">
        <f t="shared" si="67"/>
        <v>0.3159212989217775</v>
      </c>
      <c r="Q362" s="10" t="str">
        <f t="shared" si="68"/>
        <v>2019CHE</v>
      </c>
      <c r="R362" s="14">
        <f t="shared" si="69"/>
        <v>53.511599541931439</v>
      </c>
      <c r="S362" s="45">
        <f t="shared" si="70"/>
        <v>3</v>
      </c>
      <c r="T362" s="7">
        <f t="shared" si="71"/>
        <v>3.2311858628086711</v>
      </c>
      <c r="U362" s="35">
        <f>IF(ISBLANK(VLOOKUP(B362,'WB GDP'!$A$2:$AK$267,F362-1985)),"NA",VLOOKUP(B362,'WB GDP'!$A$2:$AK$267,F362-1985))</f>
        <v>69923.931208995404</v>
      </c>
      <c r="V362" s="6"/>
    </row>
    <row r="363" spans="1:22">
      <c r="A363">
        <f t="shared" si="60"/>
        <v>46</v>
      </c>
      <c r="B363" t="s">
        <v>105</v>
      </c>
      <c r="C363" t="str">
        <f>VLOOKUP(B363,'country codes'!$A$3:$B$287,2,0)</f>
        <v>MUS</v>
      </c>
      <c r="D363">
        <v>5</v>
      </c>
      <c r="E363" s="6">
        <v>1296.279</v>
      </c>
      <c r="F363">
        <v>2019</v>
      </c>
      <c r="G363" s="6">
        <v>75.117999999999995</v>
      </c>
      <c r="H363" s="6">
        <v>6.2411651611328125</v>
      </c>
      <c r="I363" s="7">
        <v>7.5389156341552699</v>
      </c>
      <c r="J363" s="8">
        <f t="shared" si="61"/>
        <v>0.62411651611328123</v>
      </c>
      <c r="K363" s="8">
        <f t="shared" si="62"/>
        <v>1.0508763513731132</v>
      </c>
      <c r="L363" s="9">
        <f t="shared" si="63"/>
        <v>78.939729762445509</v>
      </c>
      <c r="M363" s="8">
        <f t="shared" si="64"/>
        <v>0.61724487713145804</v>
      </c>
      <c r="N363" s="8">
        <f t="shared" si="65"/>
        <v>0.47118222713470437</v>
      </c>
      <c r="O363" s="8">
        <f t="shared" si="66"/>
        <v>1.9630600139462553</v>
      </c>
      <c r="P363" s="10">
        <f t="shared" si="67"/>
        <v>0.31442995769173515</v>
      </c>
      <c r="Q363" s="10" t="str">
        <f t="shared" si="68"/>
        <v>2019MUS</v>
      </c>
      <c r="R363" s="14">
        <f t="shared" si="69"/>
        <v>53.258992152196186</v>
      </c>
      <c r="S363" s="45">
        <f t="shared" si="70"/>
        <v>3</v>
      </c>
      <c r="T363" s="7">
        <f t="shared" si="71"/>
        <v>3.2311858628086711</v>
      </c>
      <c r="U363" s="35">
        <f>IF(ISBLANK(VLOOKUP(B363,'WB GDP'!$A$2:$AK$267,F363-1985)),"NA",VLOOKUP(B363,'WB GDP'!$A$2:$AK$267,F363-1985))</f>
        <v>23676.4135788934</v>
      </c>
      <c r="V363" s="6"/>
    </row>
    <row r="364" spans="1:22">
      <c r="A364">
        <f t="shared" si="60"/>
        <v>47</v>
      </c>
      <c r="B364" t="s">
        <v>110</v>
      </c>
      <c r="C364" t="str">
        <f>VLOOKUP(B364,'country codes'!$A$3:$B$287,2,0)</f>
        <v>MAR</v>
      </c>
      <c r="D364">
        <v>4</v>
      </c>
      <c r="E364" s="6">
        <v>36304.408000000003</v>
      </c>
      <c r="F364">
        <v>2019</v>
      </c>
      <c r="G364" s="6">
        <v>74.27</v>
      </c>
      <c r="H364" s="6">
        <v>5.0567517280578613</v>
      </c>
      <c r="I364" s="7">
        <v>3.34357357025146</v>
      </c>
      <c r="J364" s="8">
        <f t="shared" si="61"/>
        <v>0.50567517280578611</v>
      </c>
      <c r="K364" s="8">
        <f t="shared" si="62"/>
        <v>0.93243500806561808</v>
      </c>
      <c r="L364" s="9">
        <f t="shared" si="63"/>
        <v>69.251948049033444</v>
      </c>
      <c r="M364" s="8">
        <f t="shared" si="64"/>
        <v>0.52965634111544191</v>
      </c>
      <c r="N364" s="8">
        <f t="shared" si="65"/>
        <v>0.20897334814071625</v>
      </c>
      <c r="O364" s="8">
        <f t="shared" si="66"/>
        <v>1.7008511349522673</v>
      </c>
      <c r="P364" s="10">
        <f t="shared" si="67"/>
        <v>0.31140664237514604</v>
      </c>
      <c r="Q364" s="10" t="str">
        <f t="shared" si="68"/>
        <v>2019MAR</v>
      </c>
      <c r="R364" s="14">
        <f t="shared" si="69"/>
        <v>52.746894870175446</v>
      </c>
      <c r="S364" s="45">
        <f t="shared" si="70"/>
        <v>2</v>
      </c>
      <c r="T364" s="7">
        <f t="shared" si="71"/>
        <v>3.2311858628086711</v>
      </c>
      <c r="U364" s="35">
        <f>IF(ISBLANK(VLOOKUP(B364,'WB GDP'!$A$2:$AK$267,F364-1985)),"NA",VLOOKUP(B364,'WB GDP'!$A$2:$AK$267,F364-1985))</f>
        <v>8217.5986328125</v>
      </c>
      <c r="V364" s="6"/>
    </row>
    <row r="365" spans="1:22">
      <c r="A365">
        <f t="shared" si="60"/>
        <v>48</v>
      </c>
      <c r="B365" t="s">
        <v>20</v>
      </c>
      <c r="C365" t="str">
        <f>VLOOKUP(B365,'country codes'!$A$3:$B$287,2,0)</f>
        <v>DZA</v>
      </c>
      <c r="D365">
        <v>4</v>
      </c>
      <c r="E365" s="6">
        <v>42705.368000000002</v>
      </c>
      <c r="F365">
        <v>2019</v>
      </c>
      <c r="G365" s="6">
        <v>76.474000000000004</v>
      </c>
      <c r="H365" s="6">
        <v>4.7446274757385254</v>
      </c>
      <c r="I365" s="7">
        <v>3.1959812641143799</v>
      </c>
      <c r="J365" s="8">
        <f t="shared" si="61"/>
        <v>0.47446274757385254</v>
      </c>
      <c r="K365" s="8">
        <f t="shared" si="62"/>
        <v>0.9012225828336845</v>
      </c>
      <c r="L365" s="9">
        <f t="shared" si="63"/>
        <v>68.920095799623198</v>
      </c>
      <c r="M365" s="8">
        <f t="shared" si="64"/>
        <v>0.52665602034446246</v>
      </c>
      <c r="N365" s="8">
        <f t="shared" si="65"/>
        <v>0.19974882900714874</v>
      </c>
      <c r="O365" s="8">
        <f t="shared" si="66"/>
        <v>1.6916266158186997</v>
      </c>
      <c r="P365" s="10">
        <f t="shared" si="67"/>
        <v>0.31133112675079055</v>
      </c>
      <c r="Q365" s="10" t="str">
        <f t="shared" si="68"/>
        <v>2019DZA</v>
      </c>
      <c r="R365" s="14">
        <f t="shared" si="69"/>
        <v>52.734103830560642</v>
      </c>
      <c r="S365" s="45">
        <f t="shared" si="70"/>
        <v>1</v>
      </c>
      <c r="T365" s="7">
        <f t="shared" si="71"/>
        <v>3.2311858628086711</v>
      </c>
      <c r="U365" s="35">
        <f>IF(ISBLANK(VLOOKUP(B365,'WB GDP'!$A$2:$AK$267,F365-1985)),"NA",VLOOKUP(B365,'WB GDP'!$A$2:$AK$267,F365-1985))</f>
        <v>11627.279917739783</v>
      </c>
      <c r="V365" s="6"/>
    </row>
    <row r="366" spans="1:22">
      <c r="A366">
        <f t="shared" si="60"/>
        <v>49</v>
      </c>
      <c r="B366" t="s">
        <v>116</v>
      </c>
      <c r="C366" t="str">
        <f>VLOOKUP(B366,'country codes'!$A$3:$B$287,2,0)</f>
        <v>NZL</v>
      </c>
      <c r="D366">
        <v>2</v>
      </c>
      <c r="E366" s="6">
        <v>4959.0339999999997</v>
      </c>
      <c r="F366">
        <v>2019</v>
      </c>
      <c r="G366" s="6">
        <v>82.566999999999993</v>
      </c>
      <c r="H366" s="6">
        <v>7.205174446105957</v>
      </c>
      <c r="I366" s="7">
        <v>15.273048400878899</v>
      </c>
      <c r="J366" s="8">
        <f t="shared" si="61"/>
        <v>0.72051744461059575</v>
      </c>
      <c r="K366" s="8">
        <f t="shared" si="62"/>
        <v>1.1472772798704276</v>
      </c>
      <c r="L366" s="9">
        <f t="shared" si="63"/>
        <v>94.727243167061587</v>
      </c>
      <c r="M366" s="8">
        <f t="shared" si="64"/>
        <v>0.75998190686130362</v>
      </c>
      <c r="N366" s="8">
        <f t="shared" si="65"/>
        <v>0.9545655250549312</v>
      </c>
      <c r="O366" s="8">
        <f t="shared" si="66"/>
        <v>2.4464433118664823</v>
      </c>
      <c r="P366" s="10">
        <f t="shared" si="67"/>
        <v>0.31064766682923267</v>
      </c>
      <c r="Q366" s="10" t="str">
        <f t="shared" si="68"/>
        <v>2019NZL</v>
      </c>
      <c r="R366" s="14">
        <f t="shared" si="69"/>
        <v>52.618337550318735</v>
      </c>
      <c r="S366" s="45">
        <f t="shared" si="70"/>
        <v>3</v>
      </c>
      <c r="T366" s="7">
        <f t="shared" si="71"/>
        <v>3.2311858628086711</v>
      </c>
      <c r="U366" s="35">
        <f>IF(ISBLANK(VLOOKUP(B366,'WB GDP'!$A$2:$AK$267,F366-1985)),"NA",VLOOKUP(B366,'WB GDP'!$A$2:$AK$267,F366-1985))</f>
        <v>43272.566909079229</v>
      </c>
      <c r="V366" s="6"/>
    </row>
    <row r="367" spans="1:22">
      <c r="A367">
        <f t="shared" si="60"/>
        <v>50</v>
      </c>
      <c r="B367" t="s">
        <v>26</v>
      </c>
      <c r="C367" t="str">
        <f>VLOOKUP(B367,'country codes'!$A$3:$B$287,2,0)</f>
        <v>BHR</v>
      </c>
      <c r="D367">
        <v>4</v>
      </c>
      <c r="E367" s="6">
        <v>1494.1880000000001</v>
      </c>
      <c r="F367">
        <v>2019</v>
      </c>
      <c r="G367" s="6">
        <v>80.019000000000005</v>
      </c>
      <c r="H367" s="6">
        <v>7.0980124473571777</v>
      </c>
      <c r="I367" s="7">
        <v>13.524939537048301</v>
      </c>
      <c r="J367" s="8">
        <f t="shared" si="61"/>
        <v>0.70980124473571782</v>
      </c>
      <c r="K367" s="8">
        <f t="shared" si="62"/>
        <v>1.1365610799955497</v>
      </c>
      <c r="L367" s="9">
        <f t="shared" si="63"/>
        <v>90.94648106016389</v>
      </c>
      <c r="M367" s="8">
        <f t="shared" si="64"/>
        <v>0.72579952871073672</v>
      </c>
      <c r="N367" s="8">
        <f t="shared" si="65"/>
        <v>0.8453087210655188</v>
      </c>
      <c r="O367" s="8">
        <f t="shared" si="66"/>
        <v>2.3371865078770697</v>
      </c>
      <c r="P367" s="10">
        <f t="shared" si="67"/>
        <v>0.31054412057598274</v>
      </c>
      <c r="Q367" s="10" t="str">
        <f t="shared" si="68"/>
        <v>2019BHR</v>
      </c>
      <c r="R367" s="14">
        <f t="shared" si="69"/>
        <v>52.600798607370322</v>
      </c>
      <c r="S367" s="45">
        <f t="shared" si="70"/>
        <v>3</v>
      </c>
      <c r="T367" s="7">
        <f t="shared" si="71"/>
        <v>3.2311858628086711</v>
      </c>
      <c r="U367" s="35">
        <f>IF(ISBLANK(VLOOKUP(B367,'WB GDP'!$A$2:$AK$267,F367-1985)),"NA",VLOOKUP(B367,'WB GDP'!$A$2:$AK$267,F367-1985))</f>
        <v>49768.976214213617</v>
      </c>
      <c r="V367" s="6"/>
    </row>
    <row r="368" spans="1:22">
      <c r="A368">
        <f t="shared" si="60"/>
        <v>51</v>
      </c>
      <c r="B368" t="s">
        <v>33</v>
      </c>
      <c r="C368" t="str">
        <f>VLOOKUP(B368,'country codes'!$A$3:$B$287,2,0)</f>
        <v>BIH</v>
      </c>
      <c r="D368">
        <v>7</v>
      </c>
      <c r="E368" s="6">
        <v>3360.7109999999998</v>
      </c>
      <c r="F368">
        <v>2019</v>
      </c>
      <c r="G368" s="6">
        <v>77.241</v>
      </c>
      <c r="H368" s="6">
        <v>6.0155224800109863</v>
      </c>
      <c r="I368" s="7">
        <v>8.2467765808105504</v>
      </c>
      <c r="J368" s="8">
        <f t="shared" si="61"/>
        <v>0.60155224800109863</v>
      </c>
      <c r="K368" s="8">
        <f t="shared" si="62"/>
        <v>1.0283120832609307</v>
      </c>
      <c r="L368" s="9">
        <f t="shared" si="63"/>
        <v>79.427853623157546</v>
      </c>
      <c r="M368" s="8">
        <f t="shared" si="64"/>
        <v>0.62165807053517219</v>
      </c>
      <c r="N368" s="8">
        <f t="shared" si="65"/>
        <v>0.5154235363006594</v>
      </c>
      <c r="O368" s="8">
        <f t="shared" si="66"/>
        <v>2.0073013231122103</v>
      </c>
      <c r="P368" s="10">
        <f t="shared" si="67"/>
        <v>0.30969843111114259</v>
      </c>
      <c r="Q368" s="10" t="str">
        <f t="shared" si="68"/>
        <v>2019BIH</v>
      </c>
      <c r="R368" s="14">
        <f t="shared" si="69"/>
        <v>52.457553450637278</v>
      </c>
      <c r="S368" s="45">
        <f t="shared" si="70"/>
        <v>3</v>
      </c>
      <c r="T368" s="7">
        <f t="shared" si="71"/>
        <v>3.2311858628086711</v>
      </c>
      <c r="U368" s="35">
        <f>IF(ISBLANK(VLOOKUP(B368,'WB GDP'!$A$2:$AK$267,F368-1985)),"NA",VLOOKUP(B368,'WB GDP'!$A$2:$AK$267,F368-1985))</f>
        <v>14851.648587573334</v>
      </c>
      <c r="V368" s="6"/>
    </row>
    <row r="369" spans="1:22">
      <c r="A369">
        <f t="shared" si="60"/>
        <v>52</v>
      </c>
      <c r="B369" t="s">
        <v>148</v>
      </c>
      <c r="C369" t="str">
        <f>VLOOKUP(B369,'country codes'!$A$3:$B$287,2,0)</f>
        <v>TWN</v>
      </c>
      <c r="D369">
        <v>8</v>
      </c>
      <c r="E369" s="6">
        <v>23777.737000000001</v>
      </c>
      <c r="F369">
        <v>2019</v>
      </c>
      <c r="G369" s="6">
        <v>80.650000000000006</v>
      </c>
      <c r="H369" s="6">
        <v>6.5370898246765137</v>
      </c>
      <c r="I369" s="7">
        <v>11.8811693191528</v>
      </c>
      <c r="J369" s="8">
        <f t="shared" si="61"/>
        <v>0.65370898246765141</v>
      </c>
      <c r="K369" s="8">
        <f t="shared" si="62"/>
        <v>1.0804688177274833</v>
      </c>
      <c r="L369" s="9">
        <f t="shared" si="63"/>
        <v>87.139810149721526</v>
      </c>
      <c r="M369" s="8">
        <f t="shared" si="64"/>
        <v>0.69138290558649729</v>
      </c>
      <c r="N369" s="8">
        <f t="shared" si="65"/>
        <v>0.74257308244705</v>
      </c>
      <c r="O369" s="8">
        <f t="shared" si="66"/>
        <v>2.2344508692586009</v>
      </c>
      <c r="P369" s="10">
        <f t="shared" si="67"/>
        <v>0.30941960510230448</v>
      </c>
      <c r="Q369" s="10" t="str">
        <f t="shared" si="68"/>
        <v>2019TWN</v>
      </c>
      <c r="R369" s="14">
        <f t="shared" si="69"/>
        <v>52.410325151128063</v>
      </c>
      <c r="S369" s="45">
        <f t="shared" si="70"/>
        <v>3</v>
      </c>
      <c r="T369" s="7">
        <f t="shared" si="71"/>
        <v>3.2311858628086711</v>
      </c>
      <c r="U369" s="35" t="str">
        <f>IF(ISBLANK(VLOOKUP(B369,'WB GDP'!$A$2:$AK$267,F369-1985)),"NA",VLOOKUP(B369,'WB GDP'!$A$2:$AK$267,F369-1985))</f>
        <v>NA</v>
      </c>
      <c r="V369" s="6"/>
    </row>
    <row r="370" spans="1:22">
      <c r="A370">
        <f t="shared" si="60"/>
        <v>53</v>
      </c>
      <c r="B370" t="s">
        <v>128</v>
      </c>
      <c r="C370" t="str">
        <f>VLOOKUP(B370,'country codes'!$A$3:$B$287,2,0)</f>
        <v>POL</v>
      </c>
      <c r="D370">
        <v>7</v>
      </c>
      <c r="E370" s="6">
        <v>38493.601000000002</v>
      </c>
      <c r="F370">
        <v>2019</v>
      </c>
      <c r="G370" s="6">
        <v>77.927000000000007</v>
      </c>
      <c r="H370" s="6">
        <v>6.2420940399169922</v>
      </c>
      <c r="I370" s="7">
        <v>9.4453716278076207</v>
      </c>
      <c r="J370" s="8">
        <f t="shared" si="61"/>
        <v>0.62420940399169922</v>
      </c>
      <c r="K370" s="8">
        <f t="shared" si="62"/>
        <v>1.0509692392515313</v>
      </c>
      <c r="L370" s="9">
        <f t="shared" si="63"/>
        <v>81.898879907154083</v>
      </c>
      <c r="M370" s="8">
        <f t="shared" si="64"/>
        <v>0.64399895114901962</v>
      </c>
      <c r="N370" s="8">
        <f t="shared" si="65"/>
        <v>0.5903357267379763</v>
      </c>
      <c r="O370" s="8">
        <f t="shared" si="66"/>
        <v>2.0822135135495272</v>
      </c>
      <c r="P370" s="10">
        <f t="shared" si="67"/>
        <v>0.3092857418119439</v>
      </c>
      <c r="Q370" s="10" t="str">
        <f t="shared" si="68"/>
        <v>2019POL</v>
      </c>
      <c r="R370" s="14">
        <f t="shared" si="69"/>
        <v>52.387651026871204</v>
      </c>
      <c r="S370" s="45">
        <f t="shared" si="70"/>
        <v>3</v>
      </c>
      <c r="T370" s="7">
        <f t="shared" si="71"/>
        <v>3.2311858628086711</v>
      </c>
      <c r="U370" s="35">
        <f>IF(ISBLANK(VLOOKUP(B370,'WB GDP'!$A$2:$AK$267,F370-1985)),"NA",VLOOKUP(B370,'WB GDP'!$A$2:$AK$267,F370-1985))</f>
        <v>33159.76442007412</v>
      </c>
      <c r="V370" s="6"/>
    </row>
    <row r="371" spans="1:22">
      <c r="A371">
        <f t="shared" si="60"/>
        <v>54</v>
      </c>
      <c r="B371" t="s">
        <v>90</v>
      </c>
      <c r="C371" t="str">
        <f>VLOOKUP(B371,'country codes'!$A$3:$B$287,2,0)</f>
        <v>KGZ</v>
      </c>
      <c r="D371">
        <v>7</v>
      </c>
      <c r="E371" s="6">
        <v>6323.643</v>
      </c>
      <c r="F371">
        <v>2019</v>
      </c>
      <c r="G371" s="6">
        <v>71.23</v>
      </c>
      <c r="H371" s="6">
        <v>5.6852207183837891</v>
      </c>
      <c r="I371" s="7">
        <v>4.3229570388793999</v>
      </c>
      <c r="J371" s="8">
        <f t="shared" si="61"/>
        <v>0.56852207183837888</v>
      </c>
      <c r="K371" s="8">
        <f t="shared" si="62"/>
        <v>0.99528190709821085</v>
      </c>
      <c r="L371" s="9">
        <f t="shared" si="63"/>
        <v>70.893930242605563</v>
      </c>
      <c r="M371" s="8">
        <f t="shared" si="64"/>
        <v>0.54450172272640873</v>
      </c>
      <c r="N371" s="8">
        <f t="shared" si="65"/>
        <v>0.27018481492996249</v>
      </c>
      <c r="O371" s="8">
        <f t="shared" si="66"/>
        <v>1.7620626017415133</v>
      </c>
      <c r="P371" s="10">
        <f t="shared" si="67"/>
        <v>0.3090138353701265</v>
      </c>
      <c r="Q371" s="10" t="str">
        <f t="shared" si="68"/>
        <v>2019KGZ</v>
      </c>
      <c r="R371" s="14">
        <f t="shared" si="69"/>
        <v>52.341594782239824</v>
      </c>
      <c r="S371" s="45">
        <f t="shared" si="70"/>
        <v>2</v>
      </c>
      <c r="T371" s="7">
        <f t="shared" si="71"/>
        <v>3.2311858628086711</v>
      </c>
      <c r="U371" s="35">
        <f>IF(ISBLANK(VLOOKUP(B371,'WB GDP'!$A$2:$AK$267,F371-1985)),"NA",VLOOKUP(B371,'WB GDP'!$A$2:$AK$267,F371-1985))</f>
        <v>5258.3666963114174</v>
      </c>
      <c r="V371" s="6"/>
    </row>
    <row r="372" spans="1:22">
      <c r="A372">
        <f t="shared" si="60"/>
        <v>55</v>
      </c>
      <c r="B372" t="s">
        <v>163</v>
      </c>
      <c r="C372" t="str">
        <f>VLOOKUP(B372,'country codes'!$A$3:$B$287,2,0)</f>
        <v>UZB</v>
      </c>
      <c r="D372">
        <v>7</v>
      </c>
      <c r="E372" s="6">
        <v>32976.947999999997</v>
      </c>
      <c r="F372">
        <v>2019</v>
      </c>
      <c r="G372" s="6">
        <v>71.343999999999994</v>
      </c>
      <c r="H372" s="6">
        <v>6.1540493965148926</v>
      </c>
      <c r="I372" s="7">
        <v>6.0158658027648899</v>
      </c>
      <c r="J372" s="8">
        <f t="shared" si="61"/>
        <v>0.61540493965148924</v>
      </c>
      <c r="K372" s="8">
        <f t="shared" si="62"/>
        <v>1.0421647749113212</v>
      </c>
      <c r="L372" s="9">
        <f t="shared" si="63"/>
        <v>74.352203701273297</v>
      </c>
      <c r="M372" s="8">
        <f t="shared" si="64"/>
        <v>0.57576843768225883</v>
      </c>
      <c r="N372" s="8">
        <f t="shared" si="65"/>
        <v>0.37599161267280562</v>
      </c>
      <c r="O372" s="8">
        <f t="shared" si="66"/>
        <v>1.8678693994843565</v>
      </c>
      <c r="P372" s="10">
        <f t="shared" si="67"/>
        <v>0.30824876612958341</v>
      </c>
      <c r="Q372" s="10" t="str">
        <f t="shared" si="68"/>
        <v>2019UZB</v>
      </c>
      <c r="R372" s="14">
        <f t="shared" si="69"/>
        <v>52.212005295992718</v>
      </c>
      <c r="S372" s="45">
        <f t="shared" si="70"/>
        <v>2</v>
      </c>
      <c r="T372" s="7">
        <f t="shared" si="71"/>
        <v>3.2311858628086711</v>
      </c>
      <c r="U372" s="35">
        <f>IF(ISBLANK(VLOOKUP(B372,'WB GDP'!$A$2:$AK$267,F372-1985)),"NA",VLOOKUP(B372,'WB GDP'!$A$2:$AK$267,F372-1985))</f>
        <v>7403.7427803632308</v>
      </c>
      <c r="V372" s="6"/>
    </row>
    <row r="373" spans="1:22">
      <c r="A373">
        <f t="shared" si="60"/>
        <v>56</v>
      </c>
      <c r="B373" t="s">
        <v>162</v>
      </c>
      <c r="C373" t="str">
        <f>VLOOKUP(B373,'country codes'!$A$3:$B$287,2,0)</f>
        <v>URY</v>
      </c>
      <c r="D373">
        <v>1</v>
      </c>
      <c r="E373" s="6">
        <v>3428.4090000000001</v>
      </c>
      <c r="F373">
        <v>2019</v>
      </c>
      <c r="G373" s="6">
        <v>77.507999999999996</v>
      </c>
      <c r="H373" s="6">
        <v>6.600337028503418</v>
      </c>
      <c r="I373" s="7">
        <v>10.773138999939</v>
      </c>
      <c r="J373" s="8">
        <f t="shared" si="61"/>
        <v>0.6600337028503418</v>
      </c>
      <c r="K373" s="8">
        <f t="shared" si="62"/>
        <v>1.0867935381101739</v>
      </c>
      <c r="L373" s="9">
        <f t="shared" si="63"/>
        <v>84.235193551843352</v>
      </c>
      <c r="M373" s="8">
        <f t="shared" si="64"/>
        <v>0.665121876692364</v>
      </c>
      <c r="N373" s="8">
        <f t="shared" si="65"/>
        <v>0.67332118749618752</v>
      </c>
      <c r="O373" s="8">
        <f t="shared" si="66"/>
        <v>2.1651989743077387</v>
      </c>
      <c r="P373" s="10">
        <f t="shared" si="67"/>
        <v>0.30718741537600164</v>
      </c>
      <c r="Q373" s="10" t="str">
        <f t="shared" si="68"/>
        <v>2019URY</v>
      </c>
      <c r="R373" s="14">
        <f t="shared" si="69"/>
        <v>52.032230849973942</v>
      </c>
      <c r="S373" s="45">
        <f t="shared" si="70"/>
        <v>3</v>
      </c>
      <c r="T373" s="7">
        <f t="shared" si="71"/>
        <v>3.2311858628086711</v>
      </c>
      <c r="U373" s="35">
        <f>IF(ISBLANK(VLOOKUP(B373,'WB GDP'!$A$2:$AK$267,F373-1985)),"NA",VLOOKUP(B373,'WB GDP'!$A$2:$AK$267,F373-1985))</f>
        <v>23552.842731429049</v>
      </c>
      <c r="V373" s="6"/>
    </row>
    <row r="374" spans="1:22">
      <c r="A374">
        <f t="shared" si="60"/>
        <v>57</v>
      </c>
      <c r="B374" t="s">
        <v>75</v>
      </c>
      <c r="C374" t="str">
        <f>VLOOKUP(B374,'country codes'!$A$3:$B$287,2,0)</f>
        <v>HUN</v>
      </c>
      <c r="D374">
        <v>7</v>
      </c>
      <c r="E374" s="6">
        <v>9771.7960000000003</v>
      </c>
      <c r="F374">
        <v>2019</v>
      </c>
      <c r="G374" s="6">
        <v>76.453999999999994</v>
      </c>
      <c r="H374" s="6">
        <v>6.0002598762512207</v>
      </c>
      <c r="I374" s="7">
        <v>8.08587741851807</v>
      </c>
      <c r="J374" s="8">
        <f t="shared" si="61"/>
        <v>0.60002598762512205</v>
      </c>
      <c r="K374" s="8">
        <f t="shared" si="62"/>
        <v>1.026785822884954</v>
      </c>
      <c r="L374" s="9">
        <f t="shared" si="63"/>
        <v>78.501883302846267</v>
      </c>
      <c r="M374" s="8">
        <f t="shared" si="64"/>
        <v>0.61328624846592972</v>
      </c>
      <c r="N374" s="8">
        <f t="shared" si="65"/>
        <v>0.50536733865737937</v>
      </c>
      <c r="O374" s="8">
        <f t="shared" si="66"/>
        <v>1.9972451254689303</v>
      </c>
      <c r="P374" s="10">
        <f t="shared" si="67"/>
        <v>0.30706608850625539</v>
      </c>
      <c r="Q374" s="10" t="str">
        <f t="shared" si="68"/>
        <v>2019HUN</v>
      </c>
      <c r="R374" s="14">
        <f t="shared" si="69"/>
        <v>52.011680178367769</v>
      </c>
      <c r="S374" s="45">
        <f t="shared" si="70"/>
        <v>3</v>
      </c>
      <c r="T374" s="7">
        <f t="shared" si="71"/>
        <v>3.2311858628086711</v>
      </c>
      <c r="U374" s="35">
        <f>IF(ISBLANK(VLOOKUP(B374,'WB GDP'!$A$2:$AK$267,F374-1985)),"NA",VLOOKUP(B374,'WB GDP'!$A$2:$AK$267,F374-1985))</f>
        <v>32645.663728836098</v>
      </c>
      <c r="V374" s="6"/>
    </row>
    <row r="375" spans="1:22">
      <c r="A375">
        <f t="shared" si="60"/>
        <v>58</v>
      </c>
      <c r="B375" t="s">
        <v>78</v>
      </c>
      <c r="C375" t="str">
        <f>VLOOKUP(B375,'country codes'!$A$3:$B$287,2,0)</f>
        <v>IDN</v>
      </c>
      <c r="D375">
        <v>8</v>
      </c>
      <c r="E375" s="6">
        <v>269582.87800000003</v>
      </c>
      <c r="F375">
        <v>2019</v>
      </c>
      <c r="G375" s="6">
        <v>70.518000000000001</v>
      </c>
      <c r="H375" s="6">
        <v>5.3465127944946289</v>
      </c>
      <c r="I375" s="7">
        <v>3.2723758220672599</v>
      </c>
      <c r="J375" s="8">
        <f t="shared" si="61"/>
        <v>0.53465127944946289</v>
      </c>
      <c r="K375" s="8">
        <f t="shared" si="62"/>
        <v>0.96141111470929486</v>
      </c>
      <c r="L375" s="9">
        <f t="shared" si="63"/>
        <v>67.796788987070059</v>
      </c>
      <c r="M375" s="8">
        <f t="shared" si="64"/>
        <v>0.51650005253687503</v>
      </c>
      <c r="N375" s="8">
        <f t="shared" si="65"/>
        <v>0.20452348887920374</v>
      </c>
      <c r="O375" s="8">
        <f t="shared" si="66"/>
        <v>1.6964012756907547</v>
      </c>
      <c r="P375" s="10">
        <f t="shared" si="67"/>
        <v>0.30446808779164719</v>
      </c>
      <c r="Q375" s="10" t="str">
        <f t="shared" si="68"/>
        <v>2019IDN</v>
      </c>
      <c r="R375" s="14">
        <f t="shared" si="69"/>
        <v>51.571623827864514</v>
      </c>
      <c r="S375" s="45">
        <f t="shared" si="70"/>
        <v>2</v>
      </c>
      <c r="T375" s="7">
        <f t="shared" si="71"/>
        <v>3.2311858628086711</v>
      </c>
      <c r="U375" s="35">
        <f>IF(ISBLANK(VLOOKUP(B375,'WB GDP'!$A$2:$AK$267,F375-1985)),"NA",VLOOKUP(B375,'WB GDP'!$A$2:$AK$267,F375-1985))</f>
        <v>11857.789117041737</v>
      </c>
      <c r="V375" s="6"/>
    </row>
    <row r="376" spans="1:22">
      <c r="A376">
        <f t="shared" si="60"/>
        <v>59</v>
      </c>
      <c r="B376" t="s">
        <v>85</v>
      </c>
      <c r="C376" t="str">
        <f>VLOOKUP(B376,'country codes'!$A$3:$B$287,2,0)</f>
        <v>JPN</v>
      </c>
      <c r="D376">
        <v>8</v>
      </c>
      <c r="E376" s="6">
        <v>125791.677</v>
      </c>
      <c r="F376">
        <v>2019</v>
      </c>
      <c r="G376" s="6">
        <v>84.426000000000002</v>
      </c>
      <c r="H376" s="6">
        <v>5.9080390930175781</v>
      </c>
      <c r="I376" s="7">
        <v>11.8855333328247</v>
      </c>
      <c r="J376" s="8">
        <f t="shared" si="61"/>
        <v>0.59080390930175786</v>
      </c>
      <c r="K376" s="8">
        <f t="shared" si="62"/>
        <v>1.0175637445615897</v>
      </c>
      <c r="L376" s="9">
        <f t="shared" si="63"/>
        <v>85.908836698356779</v>
      </c>
      <c r="M376" s="8">
        <f t="shared" si="64"/>
        <v>0.68025350923249472</v>
      </c>
      <c r="N376" s="8">
        <f t="shared" si="65"/>
        <v>0.74284583330154375</v>
      </c>
      <c r="O376" s="8">
        <f t="shared" si="66"/>
        <v>2.2347236201130949</v>
      </c>
      <c r="P376" s="10">
        <f t="shared" si="67"/>
        <v>0.30440162851013697</v>
      </c>
      <c r="Q376" s="10" t="str">
        <f t="shared" si="68"/>
        <v>2019JPN</v>
      </c>
      <c r="R376" s="14">
        <f t="shared" si="69"/>
        <v>51.560366775965328</v>
      </c>
      <c r="S376" s="45">
        <f t="shared" si="70"/>
        <v>3</v>
      </c>
      <c r="T376" s="7">
        <f t="shared" si="71"/>
        <v>3.2311858628086711</v>
      </c>
      <c r="U376" s="35">
        <f>IF(ISBLANK(VLOOKUP(B376,'WB GDP'!$A$2:$AK$267,F376-1985)),"NA",VLOOKUP(B376,'WB GDP'!$A$2:$AK$267,F376-1985))</f>
        <v>41654.327915269336</v>
      </c>
      <c r="V376" s="6"/>
    </row>
    <row r="377" spans="1:22">
      <c r="A377">
        <f t="shared" si="60"/>
        <v>60</v>
      </c>
      <c r="B377" t="s">
        <v>139</v>
      </c>
      <c r="C377" t="str">
        <f>VLOOKUP(B377,'country codes'!$A$3:$B$287,2,0)</f>
        <v>SVK</v>
      </c>
      <c r="D377">
        <v>7</v>
      </c>
      <c r="E377" s="6">
        <v>5453.924</v>
      </c>
      <c r="F377">
        <v>2019</v>
      </c>
      <c r="G377" s="6">
        <v>77.685000000000002</v>
      </c>
      <c r="H377" s="6">
        <v>6.2434287071228027</v>
      </c>
      <c r="I377" s="7">
        <v>10.021715164184601</v>
      </c>
      <c r="J377" s="8">
        <f t="shared" si="61"/>
        <v>0.62434287071228023</v>
      </c>
      <c r="K377" s="8">
        <f t="shared" si="62"/>
        <v>1.0511027059721121</v>
      </c>
      <c r="L377" s="9">
        <f t="shared" si="63"/>
        <v>81.654913713443534</v>
      </c>
      <c r="M377" s="8">
        <f t="shared" si="64"/>
        <v>0.64179322001503636</v>
      </c>
      <c r="N377" s="8">
        <f t="shared" si="65"/>
        <v>0.62635719776153753</v>
      </c>
      <c r="O377" s="8">
        <f t="shared" si="66"/>
        <v>2.1182349845730886</v>
      </c>
      <c r="P377" s="10">
        <f t="shared" si="67"/>
        <v>0.30298490237823356</v>
      </c>
      <c r="Q377" s="10" t="str">
        <f t="shared" si="68"/>
        <v>2019SVK</v>
      </c>
      <c r="R377" s="14">
        <f t="shared" si="69"/>
        <v>51.320397892291624</v>
      </c>
      <c r="S377" s="45">
        <f t="shared" si="70"/>
        <v>3</v>
      </c>
      <c r="T377" s="7">
        <f t="shared" si="71"/>
        <v>3.2311858628086711</v>
      </c>
      <c r="U377" s="35">
        <f>IF(ISBLANK(VLOOKUP(B377,'WB GDP'!$A$2:$AK$267,F377-1985)),"NA",VLOOKUP(B377,'WB GDP'!$A$2:$AK$267,F377-1985))</f>
        <v>32056.299733325293</v>
      </c>
      <c r="V377" s="6"/>
    </row>
    <row r="378" spans="1:22">
      <c r="A378">
        <f t="shared" si="60"/>
        <v>61</v>
      </c>
      <c r="B378" t="s">
        <v>28</v>
      </c>
      <c r="C378" t="str">
        <f>VLOOKUP(B378,'country codes'!$A$3:$B$287,2,0)</f>
        <v>BLR</v>
      </c>
      <c r="D378">
        <v>7</v>
      </c>
      <c r="E378" s="6">
        <v>9673.9709999999995</v>
      </c>
      <c r="F378">
        <v>2019</v>
      </c>
      <c r="G378" s="6">
        <v>74.215999999999994</v>
      </c>
      <c r="H378" s="6">
        <v>5.8214530944824219</v>
      </c>
      <c r="I378" s="7">
        <v>6.9345345497131303</v>
      </c>
      <c r="J378" s="8">
        <f t="shared" si="61"/>
        <v>0.58214530944824217</v>
      </c>
      <c r="K378" s="8">
        <f t="shared" si="62"/>
        <v>1.0089051447080741</v>
      </c>
      <c r="L378" s="9">
        <f t="shared" si="63"/>
        <v>74.876904219654421</v>
      </c>
      <c r="M378" s="8">
        <f t="shared" si="64"/>
        <v>0.58051232556200139</v>
      </c>
      <c r="N378" s="8">
        <f t="shared" si="65"/>
        <v>0.43340840935707065</v>
      </c>
      <c r="O378" s="8">
        <f t="shared" si="66"/>
        <v>1.9252861961686216</v>
      </c>
      <c r="P378" s="10">
        <f t="shared" si="67"/>
        <v>0.30152001646157267</v>
      </c>
      <c r="Q378" s="10" t="str">
        <f t="shared" si="68"/>
        <v>2019BLR</v>
      </c>
      <c r="R378" s="14">
        <f t="shared" si="69"/>
        <v>51.072271574710292</v>
      </c>
      <c r="S378" s="45">
        <f t="shared" si="70"/>
        <v>3</v>
      </c>
      <c r="T378" s="7">
        <f t="shared" si="71"/>
        <v>3.2311858628086711</v>
      </c>
      <c r="U378" s="35">
        <f>IF(ISBLANK(VLOOKUP(B378,'WB GDP'!$A$2:$AK$267,F378-1985)),"NA",VLOOKUP(B378,'WB GDP'!$A$2:$AK$267,F378-1985))</f>
        <v>19288.040687826382</v>
      </c>
      <c r="V378" s="6"/>
    </row>
    <row r="379" spans="1:22">
      <c r="A379">
        <f t="shared" si="60"/>
        <v>62</v>
      </c>
      <c r="B379" t="s">
        <v>96</v>
      </c>
      <c r="C379" t="str">
        <f>VLOOKUP(B379,'country codes'!$A$3:$B$287,2,0)</f>
        <v>LBY</v>
      </c>
      <c r="D379">
        <v>4</v>
      </c>
      <c r="E379" s="6">
        <v>6569.0879999999997</v>
      </c>
      <c r="F379">
        <v>2019</v>
      </c>
      <c r="G379" s="6">
        <v>72.462999999999994</v>
      </c>
      <c r="H379" s="6">
        <v>5.3302221298217773</v>
      </c>
      <c r="I379" s="7">
        <v>4.6485867500305202</v>
      </c>
      <c r="J379" s="8">
        <f t="shared" si="61"/>
        <v>0.53302221298217778</v>
      </c>
      <c r="K379" s="8">
        <f t="shared" si="62"/>
        <v>0.95978204824200974</v>
      </c>
      <c r="L379" s="9">
        <f t="shared" si="63"/>
        <v>69.548686561760746</v>
      </c>
      <c r="M379" s="8">
        <f t="shared" si="64"/>
        <v>0.53233919387557083</v>
      </c>
      <c r="N379" s="8">
        <f t="shared" si="65"/>
        <v>0.29053667187690752</v>
      </c>
      <c r="O379" s="8">
        <f t="shared" si="66"/>
        <v>1.7824144586884585</v>
      </c>
      <c r="P379" s="10">
        <f t="shared" si="67"/>
        <v>0.29866184673304225</v>
      </c>
      <c r="Q379" s="10" t="str">
        <f t="shared" si="68"/>
        <v>2019LBY</v>
      </c>
      <c r="R379" s="14">
        <f t="shared" si="69"/>
        <v>50.588147096690022</v>
      </c>
      <c r="S379" s="45">
        <f t="shared" si="70"/>
        <v>2</v>
      </c>
      <c r="T379" s="7">
        <f t="shared" si="71"/>
        <v>3.2311858628086711</v>
      </c>
      <c r="U379" s="35">
        <f>IF(ISBLANK(VLOOKUP(B379,'WB GDP'!$A$2:$AK$267,F379-1985)),"NA",VLOOKUP(B379,'WB GDP'!$A$2:$AK$267,F379-1985))</f>
        <v>22535.445619861668</v>
      </c>
      <c r="V379" s="6"/>
    </row>
    <row r="380" spans="1:22">
      <c r="A380">
        <f t="shared" si="60"/>
        <v>63</v>
      </c>
      <c r="B380" t="s">
        <v>144</v>
      </c>
      <c r="C380" t="str">
        <f>VLOOKUP(B380,'country codes'!$A$3:$B$287,2,0)</f>
        <v>LKA</v>
      </c>
      <c r="D380">
        <v>6</v>
      </c>
      <c r="E380" s="6">
        <v>21649.664000000001</v>
      </c>
      <c r="F380">
        <v>2019</v>
      </c>
      <c r="G380" s="6">
        <v>76.007999999999996</v>
      </c>
      <c r="H380" s="6">
        <v>4.2132992744445801</v>
      </c>
      <c r="I380" s="7">
        <v>2.2641069889068599</v>
      </c>
      <c r="J380" s="8">
        <f t="shared" si="61"/>
        <v>0.42132992744445802</v>
      </c>
      <c r="K380" s="8">
        <f t="shared" si="62"/>
        <v>0.84808976270429004</v>
      </c>
      <c r="L380" s="9">
        <f t="shared" si="63"/>
        <v>64.461606683627679</v>
      </c>
      <c r="M380" s="8">
        <f t="shared" si="64"/>
        <v>0.48634622125260718</v>
      </c>
      <c r="N380" s="8">
        <f t="shared" si="65"/>
        <v>0.14150668680667874</v>
      </c>
      <c r="O380" s="8">
        <f t="shared" si="66"/>
        <v>1.6333844736182297</v>
      </c>
      <c r="P380" s="10">
        <f t="shared" si="67"/>
        <v>0.29775366982353274</v>
      </c>
      <c r="Q380" s="10" t="str">
        <f t="shared" si="68"/>
        <v>2019LKA</v>
      </c>
      <c r="R380" s="14">
        <f t="shared" si="69"/>
        <v>50.434317648467427</v>
      </c>
      <c r="S380" s="45">
        <f t="shared" si="70"/>
        <v>1</v>
      </c>
      <c r="T380" s="7">
        <f t="shared" si="71"/>
        <v>3.2311858628086711</v>
      </c>
      <c r="U380" s="35">
        <f>IF(ISBLANK(VLOOKUP(B380,'WB GDP'!$A$2:$AK$267,F380-1985)),"NA",VLOOKUP(B380,'WB GDP'!$A$2:$AK$267,F380-1985))</f>
        <v>13639.021885348246</v>
      </c>
      <c r="V380" s="6"/>
    </row>
    <row r="381" spans="1:22">
      <c r="A381">
        <f t="shared" si="60"/>
        <v>64</v>
      </c>
      <c r="B381" t="s">
        <v>120</v>
      </c>
      <c r="C381" t="str">
        <f>VLOOKUP(B381,'country codes'!$A$3:$B$287,2,0)</f>
        <v>MKD</v>
      </c>
      <c r="D381">
        <v>7</v>
      </c>
      <c r="E381" s="6">
        <v>2114.1759999999999</v>
      </c>
      <c r="F381">
        <v>2019</v>
      </c>
      <c r="G381" s="6">
        <v>77.293000000000006</v>
      </c>
      <c r="H381" s="6">
        <v>5.0154852867126465</v>
      </c>
      <c r="I381" s="7">
        <v>5.9509000778198198</v>
      </c>
      <c r="J381" s="8">
        <f t="shared" si="61"/>
        <v>0.50154852867126465</v>
      </c>
      <c r="K381" s="8">
        <f t="shared" si="62"/>
        <v>0.92830836393109661</v>
      </c>
      <c r="L381" s="9">
        <f t="shared" si="63"/>
        <v>71.751738373326262</v>
      </c>
      <c r="M381" s="8">
        <f t="shared" si="64"/>
        <v>0.55225728128203178</v>
      </c>
      <c r="N381" s="8">
        <f t="shared" si="65"/>
        <v>0.37193125486373874</v>
      </c>
      <c r="O381" s="8">
        <f t="shared" si="66"/>
        <v>1.8638090416752897</v>
      </c>
      <c r="P381" s="10">
        <f t="shared" si="67"/>
        <v>0.29630572066848321</v>
      </c>
      <c r="Q381" s="10" t="str">
        <f t="shared" si="68"/>
        <v>2019MKD</v>
      </c>
      <c r="R381" s="14">
        <f t="shared" si="69"/>
        <v>50.189060125133196</v>
      </c>
      <c r="S381" s="45">
        <f t="shared" si="70"/>
        <v>2</v>
      </c>
      <c r="T381" s="7">
        <f t="shared" si="71"/>
        <v>3.2311858628086711</v>
      </c>
      <c r="U381" s="35">
        <f>IF(ISBLANK(VLOOKUP(B381,'WB GDP'!$A$2:$AK$267,F381-1985)),"NA",VLOOKUP(B381,'WB GDP'!$A$2:$AK$267,F381-1985))</f>
        <v>16773.081717702025</v>
      </c>
      <c r="V381" s="6"/>
    </row>
    <row r="382" spans="1:22">
      <c r="A382">
        <f t="shared" si="60"/>
        <v>65</v>
      </c>
      <c r="B382" t="s">
        <v>39</v>
      </c>
      <c r="C382" t="str">
        <f>VLOOKUP(B382,'country codes'!$A$3:$B$287,2,0)</f>
        <v>KHM</v>
      </c>
      <c r="D382">
        <v>8</v>
      </c>
      <c r="E382" s="6">
        <v>16207.745999999999</v>
      </c>
      <c r="F382">
        <v>2019</v>
      </c>
      <c r="G382" s="6">
        <v>70.691999999999993</v>
      </c>
      <c r="H382" s="6">
        <v>4.9982848167419434</v>
      </c>
      <c r="I382" s="7">
        <v>2.9540536403656001</v>
      </c>
      <c r="J382" s="8">
        <f t="shared" si="61"/>
        <v>0.49982848167419436</v>
      </c>
      <c r="K382" s="8">
        <f t="shared" si="62"/>
        <v>0.92658831693402632</v>
      </c>
      <c r="L382" s="9">
        <f t="shared" si="63"/>
        <v>65.502381300700179</v>
      </c>
      <c r="M382" s="8">
        <f t="shared" si="64"/>
        <v>0.49575600439272538</v>
      </c>
      <c r="N382" s="8">
        <f t="shared" si="65"/>
        <v>0.18462835252285001</v>
      </c>
      <c r="O382" s="8">
        <f t="shared" si="66"/>
        <v>1.676506139334401</v>
      </c>
      <c r="P382" s="10">
        <f t="shared" si="67"/>
        <v>0.2957078371270076</v>
      </c>
      <c r="Q382" s="10" t="str">
        <f t="shared" si="68"/>
        <v>2019KHM</v>
      </c>
      <c r="R382" s="14">
        <f t="shared" si="69"/>
        <v>50.087789002377797</v>
      </c>
      <c r="S382" s="45">
        <f t="shared" si="70"/>
        <v>1</v>
      </c>
      <c r="T382" s="7">
        <f t="shared" si="71"/>
        <v>3.2311858628086711</v>
      </c>
      <c r="U382" s="35">
        <f>IF(ISBLANK(VLOOKUP(B382,'WB GDP'!$A$2:$AK$267,F382-1985)),"NA",VLOOKUP(B382,'WB GDP'!$A$2:$AK$267,F382-1985))</f>
        <v>4464.294449691407</v>
      </c>
      <c r="V382" s="6"/>
    </row>
    <row r="383" spans="1:22">
      <c r="A383">
        <f t="shared" si="60"/>
        <v>66</v>
      </c>
      <c r="B383" t="s">
        <v>103</v>
      </c>
      <c r="C383" t="str">
        <f>VLOOKUP(B383,'country codes'!$A$3:$B$287,2,0)</f>
        <v>MLT</v>
      </c>
      <c r="D383">
        <v>3</v>
      </c>
      <c r="E383" s="6">
        <v>503.63499999999999</v>
      </c>
      <c r="F383">
        <v>2019</v>
      </c>
      <c r="G383" s="6">
        <v>83.206999999999994</v>
      </c>
      <c r="H383" s="6">
        <v>6.7329773902893066</v>
      </c>
      <c r="I383" s="7">
        <v>16.0852165222168</v>
      </c>
      <c r="J383" s="8">
        <f t="shared" si="61"/>
        <v>0.67329773902893064</v>
      </c>
      <c r="K383" s="8">
        <f t="shared" si="62"/>
        <v>1.1000575742887626</v>
      </c>
      <c r="L383" s="9">
        <f t="shared" si="63"/>
        <v>91.53249058384506</v>
      </c>
      <c r="M383" s="8">
        <f t="shared" si="64"/>
        <v>0.73109771954420866</v>
      </c>
      <c r="N383" s="8">
        <f t="shared" si="65"/>
        <v>1.00532603263855</v>
      </c>
      <c r="O383" s="8">
        <f t="shared" si="66"/>
        <v>2.4972038194501009</v>
      </c>
      <c r="P383" s="10">
        <f t="shared" si="67"/>
        <v>0.29276653905855415</v>
      </c>
      <c r="Q383" s="10" t="str">
        <f t="shared" si="68"/>
        <v>2019MLT</v>
      </c>
      <c r="R383" s="14">
        <f t="shared" si="69"/>
        <v>49.589584022499217</v>
      </c>
      <c r="S383" s="45">
        <f t="shared" si="70"/>
        <v>3</v>
      </c>
      <c r="T383" s="7">
        <f t="shared" si="71"/>
        <v>3.2311858628086711</v>
      </c>
      <c r="U383" s="35">
        <f>IF(ISBLANK(VLOOKUP(B383,'WB GDP'!$A$2:$AK$267,F383-1985)),"NA",VLOOKUP(B383,'WB GDP'!$A$2:$AK$267,F383-1985))</f>
        <v>45881.490254442688</v>
      </c>
      <c r="V383" s="6"/>
    </row>
    <row r="384" spans="1:22">
      <c r="A384">
        <f t="shared" si="60"/>
        <v>67</v>
      </c>
      <c r="B384" t="s">
        <v>76</v>
      </c>
      <c r="C384" t="str">
        <f>VLOOKUP(B384,'country codes'!$A$3:$B$287,2,0)</f>
        <v>ISL</v>
      </c>
      <c r="D384">
        <v>3</v>
      </c>
      <c r="E384" s="6">
        <v>360.774</v>
      </c>
      <c r="F384">
        <v>2019</v>
      </c>
      <c r="G384" s="6">
        <v>82.403999999999996</v>
      </c>
      <c r="H384" s="6">
        <v>7.5325045585632324</v>
      </c>
      <c r="I384" s="7">
        <v>19.284824371337901</v>
      </c>
      <c r="J384" s="8">
        <f t="shared" si="61"/>
        <v>0.75325045585632322</v>
      </c>
      <c r="K384" s="8">
        <f t="shared" si="62"/>
        <v>1.1800102911161552</v>
      </c>
      <c r="L384" s="9">
        <f t="shared" si="63"/>
        <v>97.237568029135645</v>
      </c>
      <c r="M384" s="8">
        <f t="shared" si="64"/>
        <v>0.78267809119927978</v>
      </c>
      <c r="N384" s="8">
        <f t="shared" si="65"/>
        <v>1.2053015232086188</v>
      </c>
      <c r="O384" s="8">
        <f t="shared" si="66"/>
        <v>2.6971793100201698</v>
      </c>
      <c r="P384" s="10">
        <f t="shared" si="67"/>
        <v>0.29018392966740758</v>
      </c>
      <c r="Q384" s="10" t="str">
        <f t="shared" si="68"/>
        <v>2019ISL</v>
      </c>
      <c r="R384" s="14">
        <f t="shared" si="69"/>
        <v>49.152134695771537</v>
      </c>
      <c r="S384" s="45">
        <f t="shared" si="70"/>
        <v>3</v>
      </c>
      <c r="T384" s="7">
        <f t="shared" si="71"/>
        <v>3.2311858628086711</v>
      </c>
      <c r="U384" s="35">
        <f>IF(ISBLANK(VLOOKUP(B384,'WB GDP'!$A$2:$AK$267,F384-1985)),"NA",VLOOKUP(B384,'WB GDP'!$A$2:$AK$267,F384-1985))</f>
        <v>56584.168682721502</v>
      </c>
      <c r="V384" s="6"/>
    </row>
    <row r="385" spans="1:22">
      <c r="A385">
        <f t="shared" si="60"/>
        <v>68</v>
      </c>
      <c r="B385" t="s">
        <v>155</v>
      </c>
      <c r="C385" t="str">
        <f>VLOOKUP(B385,'country codes'!$A$3:$B$287,2,0)</f>
        <v>TUR</v>
      </c>
      <c r="D385">
        <v>4</v>
      </c>
      <c r="E385" s="6">
        <v>83481.683999999994</v>
      </c>
      <c r="F385">
        <v>2019</v>
      </c>
      <c r="G385" s="6">
        <v>77.831999999999994</v>
      </c>
      <c r="H385" s="6">
        <v>4.8720736503601074</v>
      </c>
      <c r="I385" s="7">
        <v>6.29831743240356</v>
      </c>
      <c r="J385" s="8">
        <f t="shared" si="61"/>
        <v>0.48720736503601075</v>
      </c>
      <c r="K385" s="8">
        <f t="shared" si="62"/>
        <v>0.91396720029584277</v>
      </c>
      <c r="L385" s="9">
        <f t="shared" si="63"/>
        <v>71.135895133426033</v>
      </c>
      <c r="M385" s="8">
        <f t="shared" si="64"/>
        <v>0.54668935981208955</v>
      </c>
      <c r="N385" s="8">
        <f t="shared" si="65"/>
        <v>0.3936448395252225</v>
      </c>
      <c r="O385" s="8">
        <f t="shared" si="66"/>
        <v>1.8855226263367735</v>
      </c>
      <c r="P385" s="10">
        <f t="shared" si="67"/>
        <v>0.28994049298374491</v>
      </c>
      <c r="Q385" s="10" t="str">
        <f t="shared" si="68"/>
        <v>2019TUR</v>
      </c>
      <c r="R385" s="14">
        <f t="shared" si="69"/>
        <v>49.11090073536927</v>
      </c>
      <c r="S385" s="45">
        <f t="shared" si="70"/>
        <v>2</v>
      </c>
      <c r="T385" s="7">
        <f t="shared" si="71"/>
        <v>3.2311858628086711</v>
      </c>
      <c r="U385" s="35">
        <f>IF(ISBLANK(VLOOKUP(B385,'WB GDP'!$A$2:$AK$267,F385-1985)),"NA",VLOOKUP(B385,'WB GDP'!$A$2:$AK$267,F385-1985))</f>
        <v>28150.05894867027</v>
      </c>
      <c r="V385" s="6"/>
    </row>
    <row r="386" spans="1:22">
      <c r="A386">
        <f t="shared" si="60"/>
        <v>69</v>
      </c>
      <c r="B386" t="s">
        <v>154</v>
      </c>
      <c r="C386" t="str">
        <f>VLOOKUP(B386,'country codes'!$A$3:$B$287,2,0)</f>
        <v>TUN</v>
      </c>
      <c r="D386">
        <v>4</v>
      </c>
      <c r="E386" s="6">
        <v>12049.314</v>
      </c>
      <c r="F386">
        <v>2019</v>
      </c>
      <c r="G386" s="6">
        <v>75.992999999999995</v>
      </c>
      <c r="H386" s="6">
        <v>4.3154797554016113</v>
      </c>
      <c r="I386" s="7">
        <v>3.40765476226807</v>
      </c>
      <c r="J386" s="8">
        <f t="shared" si="61"/>
        <v>0.43154797554016111</v>
      </c>
      <c r="K386" s="8">
        <f t="shared" si="62"/>
        <v>0.85830781079999308</v>
      </c>
      <c r="L386" s="9">
        <f t="shared" si="63"/>
        <v>65.225385466123868</v>
      </c>
      <c r="M386" s="8">
        <f t="shared" si="64"/>
        <v>0.49325164783817116</v>
      </c>
      <c r="N386" s="8">
        <f t="shared" si="65"/>
        <v>0.21297842264175437</v>
      </c>
      <c r="O386" s="8">
        <f t="shared" si="66"/>
        <v>1.7048562094533053</v>
      </c>
      <c r="P386" s="10">
        <f t="shared" si="67"/>
        <v>0.28932155398392323</v>
      </c>
      <c r="Q386" s="10" t="str">
        <f t="shared" si="68"/>
        <v>2019TUN</v>
      </c>
      <c r="R386" s="14">
        <f t="shared" si="69"/>
        <v>49.006063182433209</v>
      </c>
      <c r="S386" s="45">
        <f t="shared" si="70"/>
        <v>2</v>
      </c>
      <c r="T386" s="7">
        <f t="shared" si="71"/>
        <v>3.2311858628086711</v>
      </c>
      <c r="U386" s="35">
        <f>IF(ISBLANK(VLOOKUP(B386,'WB GDP'!$A$2:$AK$267,F386-1985)),"NA",VLOOKUP(B386,'WB GDP'!$A$2:$AK$267,F386-1985))</f>
        <v>11113.802877822189</v>
      </c>
      <c r="V386" s="6"/>
    </row>
    <row r="387" spans="1:22">
      <c r="A387">
        <f t="shared" ref="A387:A450" si="72">IF(ISNUMBER(R387),COUNTIFS($F$3:$F$2434,F387,$R$3:$R$2434,"&gt;"&amp;R387)+1,"")</f>
        <v>70</v>
      </c>
      <c r="B387" t="s">
        <v>86</v>
      </c>
      <c r="C387" t="str">
        <f>VLOOKUP(B387,'country codes'!$A$3:$B$287,2,0)</f>
        <v>JOR</v>
      </c>
      <c r="D387">
        <v>4</v>
      </c>
      <c r="E387" s="6">
        <v>10698.683000000001</v>
      </c>
      <c r="F387">
        <v>2019</v>
      </c>
      <c r="G387" s="6">
        <v>76.043999999999997</v>
      </c>
      <c r="H387" s="6">
        <v>4.4525480270385742</v>
      </c>
      <c r="I387" s="7">
        <v>4.2174968719482404</v>
      </c>
      <c r="J387" s="8">
        <f t="shared" ref="J387:J450" si="73">IFERROR(H387/10,"")</f>
        <v>0.44525480270385742</v>
      </c>
      <c r="K387" s="8">
        <f t="shared" ref="K387:K450" si="74">IFERROR(J387+$K$2464,"")</f>
        <v>0.87201463796368939</v>
      </c>
      <c r="L387" s="9">
        <f t="shared" ref="L387:L450" si="75">IFERROR(K387*G387,"")</f>
        <v>66.311481129310792</v>
      </c>
      <c r="M387" s="8">
        <f t="shared" ref="M387:M450" si="76">IFERROR((L387-L$2439)/($L$2438-$L$2439),"")</f>
        <v>0.50307118464505307</v>
      </c>
      <c r="N387" s="8">
        <f t="shared" ref="N387:N450" si="77">IFERROR(I387/16,"")</f>
        <v>0.26359355449676503</v>
      </c>
      <c r="O387" s="8">
        <f t="shared" ref="O387:O450" si="78">IFERROR(N387+$O$2464,"")</f>
        <v>1.7554713413083158</v>
      </c>
      <c r="P387" s="10">
        <f t="shared" ref="P387:P450" si="79">IFERROR(M387/O387,"")</f>
        <v>0.28657328251802999</v>
      </c>
      <c r="Q387" s="10" t="str">
        <f t="shared" ref="Q387:Q450" si="80">F387&amp;C387</f>
        <v>2019JOR</v>
      </c>
      <c r="R387" s="14">
        <f t="shared" ref="R387:R450" si="81">IFERROR(P387*100/VLOOKUP(F387,$B$2440:$P$2455,15,0),"")</f>
        <v>48.540553567800323</v>
      </c>
      <c r="S387" s="45">
        <f t="shared" ref="S387:S450" si="82">IF(I387&lt;T387,1,IF(I387&lt;T387*2,2,3))</f>
        <v>2</v>
      </c>
      <c r="T387" s="7">
        <f t="shared" ref="T387:T450" si="83">VLOOKUP(F387,$F$2440:$I$2455,4,0)</f>
        <v>3.2311858628086711</v>
      </c>
      <c r="U387" s="35">
        <f>IF(ISBLANK(VLOOKUP(B387,'WB GDP'!$A$2:$AK$267,F387-1985)),"NA",VLOOKUP(B387,'WB GDP'!$A$2:$AK$267,F387-1985))</f>
        <v>9534.6609493486012</v>
      </c>
      <c r="V387" s="6"/>
    </row>
    <row r="388" spans="1:22">
      <c r="A388">
        <f t="shared" si="72"/>
        <v>71</v>
      </c>
      <c r="B388" t="s">
        <v>66</v>
      </c>
      <c r="C388" t="str">
        <f>VLOOKUP(B388,'country codes'!$A$3:$B$287,2,0)</f>
        <v>GEO</v>
      </c>
      <c r="D388">
        <v>7</v>
      </c>
      <c r="E388" s="6">
        <v>3770.8110000000001</v>
      </c>
      <c r="F388">
        <v>2019</v>
      </c>
      <c r="G388" s="6">
        <v>73.47</v>
      </c>
      <c r="H388" s="6">
        <v>4.8918356895446777</v>
      </c>
      <c r="I388" s="7">
        <v>4.8299322128295898</v>
      </c>
      <c r="J388" s="8">
        <f t="shared" si="73"/>
        <v>0.4891835689544678</v>
      </c>
      <c r="K388" s="8">
        <f t="shared" si="74"/>
        <v>0.91594340421429976</v>
      </c>
      <c r="L388" s="9">
        <f t="shared" si="75"/>
        <v>67.294361907624605</v>
      </c>
      <c r="M388" s="8">
        <f t="shared" si="76"/>
        <v>0.51195754181096698</v>
      </c>
      <c r="N388" s="8">
        <f t="shared" si="77"/>
        <v>0.30187076330184937</v>
      </c>
      <c r="O388" s="8">
        <f t="shared" si="78"/>
        <v>1.7937485501134003</v>
      </c>
      <c r="P388" s="10">
        <f t="shared" si="79"/>
        <v>0.28541210069750367</v>
      </c>
      <c r="Q388" s="10" t="str">
        <f t="shared" si="80"/>
        <v>2019GEO</v>
      </c>
      <c r="R388" s="14">
        <f t="shared" si="81"/>
        <v>48.343869467084595</v>
      </c>
      <c r="S388" s="45">
        <f t="shared" si="82"/>
        <v>2</v>
      </c>
      <c r="T388" s="7">
        <f t="shared" si="83"/>
        <v>3.2311858628086711</v>
      </c>
      <c r="U388" s="35">
        <f>IF(ISBLANK(VLOOKUP(B388,'WB GDP'!$A$2:$AK$267,F388-1985)),"NA",VLOOKUP(B388,'WB GDP'!$A$2:$AK$267,F388-1985))</f>
        <v>14989.25816020377</v>
      </c>
      <c r="V388" s="6"/>
    </row>
    <row r="389" spans="1:22">
      <c r="A389">
        <f t="shared" si="72"/>
        <v>72</v>
      </c>
      <c r="B389" t="s">
        <v>45</v>
      </c>
      <c r="C389" t="str">
        <f>VLOOKUP(B389,'country codes'!$A$3:$B$287,2,0)</f>
        <v>CHN</v>
      </c>
      <c r="D389">
        <v>8</v>
      </c>
      <c r="E389" s="6">
        <v>1421864.031</v>
      </c>
      <c r="F389">
        <v>2019</v>
      </c>
      <c r="G389" s="6">
        <v>77.968000000000004</v>
      </c>
      <c r="H389" s="6">
        <v>5.1441202163696289</v>
      </c>
      <c r="I389" s="7">
        <v>8.0245523452758807</v>
      </c>
      <c r="J389" s="8">
        <f t="shared" si="73"/>
        <v>0.51441202163696287</v>
      </c>
      <c r="K389" s="8">
        <f t="shared" si="74"/>
        <v>0.94117185689679483</v>
      </c>
      <c r="L389" s="9">
        <f t="shared" si="75"/>
        <v>73.381287338529305</v>
      </c>
      <c r="M389" s="8">
        <f t="shared" si="76"/>
        <v>0.5669902524049204</v>
      </c>
      <c r="N389" s="8">
        <f t="shared" si="77"/>
        <v>0.50153452157974254</v>
      </c>
      <c r="O389" s="8">
        <f t="shared" si="78"/>
        <v>1.9934123083912936</v>
      </c>
      <c r="P389" s="10">
        <f t="shared" si="79"/>
        <v>0.28443200135675295</v>
      </c>
      <c r="Q389" s="10" t="str">
        <f t="shared" si="80"/>
        <v>2019CHN</v>
      </c>
      <c r="R389" s="14">
        <f t="shared" si="81"/>
        <v>48.177857603963744</v>
      </c>
      <c r="S389" s="45">
        <f t="shared" si="82"/>
        <v>3</v>
      </c>
      <c r="T389" s="7">
        <f t="shared" si="83"/>
        <v>3.2311858628086711</v>
      </c>
      <c r="U389" s="35">
        <f>IF(ISBLANK(VLOOKUP(B389,'WB GDP'!$A$2:$AK$267,F389-1985)),"NA",VLOOKUP(B389,'WB GDP'!$A$2:$AK$267,F389-1985))</f>
        <v>15977.763827987557</v>
      </c>
      <c r="V389" s="6"/>
    </row>
    <row r="390" spans="1:22">
      <c r="A390">
        <f t="shared" si="72"/>
        <v>73</v>
      </c>
      <c r="B390" t="s">
        <v>92</v>
      </c>
      <c r="C390" t="str">
        <f>VLOOKUP(B390,'country codes'!$A$3:$B$287,2,0)</f>
        <v>LVA</v>
      </c>
      <c r="D390">
        <v>7</v>
      </c>
      <c r="E390" s="6">
        <v>1916.5550000000001</v>
      </c>
      <c r="F390">
        <v>2019</v>
      </c>
      <c r="G390" s="6">
        <v>75.534000000000006</v>
      </c>
      <c r="H390" s="6">
        <v>5.9697537422180176</v>
      </c>
      <c r="I390" s="7">
        <v>10.0639600753784</v>
      </c>
      <c r="J390" s="8">
        <f t="shared" si="73"/>
        <v>0.5969753742218018</v>
      </c>
      <c r="K390" s="8">
        <f t="shared" si="74"/>
        <v>1.0237352094816337</v>
      </c>
      <c r="L390" s="9">
        <f t="shared" si="75"/>
        <v>77.32681531298573</v>
      </c>
      <c r="M390" s="8">
        <f t="shared" si="76"/>
        <v>0.60266230090023698</v>
      </c>
      <c r="N390" s="8">
        <f t="shared" si="77"/>
        <v>0.62899750471115001</v>
      </c>
      <c r="O390" s="8">
        <f t="shared" si="78"/>
        <v>2.1208752915227009</v>
      </c>
      <c r="P390" s="10">
        <f t="shared" si="79"/>
        <v>0.28415734923647978</v>
      </c>
      <c r="Q390" s="10" t="str">
        <f t="shared" si="80"/>
        <v>2019LVA</v>
      </c>
      <c r="R390" s="14">
        <f t="shared" si="81"/>
        <v>48.131336288928765</v>
      </c>
      <c r="S390" s="45">
        <f t="shared" si="82"/>
        <v>3</v>
      </c>
      <c r="T390" s="7">
        <f t="shared" si="83"/>
        <v>3.2311858628086711</v>
      </c>
      <c r="U390" s="35">
        <f>IF(ISBLANK(VLOOKUP(B390,'WB GDP'!$A$2:$AK$267,F390-1985)),"NA",VLOOKUP(B390,'WB GDP'!$A$2:$AK$267,F390-1985))</f>
        <v>31038.679266874708</v>
      </c>
      <c r="V390" s="6"/>
    </row>
    <row r="391" spans="1:22">
      <c r="A391">
        <f t="shared" si="72"/>
        <v>74</v>
      </c>
      <c r="B391" t="s">
        <v>68</v>
      </c>
      <c r="C391" t="str">
        <f>VLOOKUP(B391,'country codes'!$A$3:$B$287,2,0)</f>
        <v>GHA</v>
      </c>
      <c r="D391">
        <v>5</v>
      </c>
      <c r="E391" s="6">
        <v>31522.29</v>
      </c>
      <c r="F391">
        <v>2019</v>
      </c>
      <c r="G391" s="6">
        <v>64.739999999999995</v>
      </c>
      <c r="H391" s="6">
        <v>4.9668097496032715</v>
      </c>
      <c r="I391" s="7">
        <v>1.1499840021133401</v>
      </c>
      <c r="J391" s="8">
        <f t="shared" si="73"/>
        <v>0.49668097496032715</v>
      </c>
      <c r="K391" s="8">
        <f t="shared" si="74"/>
        <v>0.92344081022015911</v>
      </c>
      <c r="L391" s="9">
        <f t="shared" si="75"/>
        <v>59.783558053653095</v>
      </c>
      <c r="M391" s="8">
        <f t="shared" si="76"/>
        <v>0.44405135509723725</v>
      </c>
      <c r="N391" s="8">
        <f t="shared" si="77"/>
        <v>7.1874000132083754E-2</v>
      </c>
      <c r="O391" s="8">
        <f t="shared" si="78"/>
        <v>1.5637517869436346</v>
      </c>
      <c r="P391" s="10">
        <f t="shared" si="79"/>
        <v>0.28396537021079232</v>
      </c>
      <c r="Q391" s="10" t="str">
        <f t="shared" si="80"/>
        <v>2019GHA</v>
      </c>
      <c r="R391" s="14">
        <f t="shared" si="81"/>
        <v>48.098818365072098</v>
      </c>
      <c r="S391" s="45">
        <f t="shared" si="82"/>
        <v>1</v>
      </c>
      <c r="T391" s="7">
        <f t="shared" si="83"/>
        <v>3.2311858628086711</v>
      </c>
      <c r="U391" s="35">
        <f>IF(ISBLANK(VLOOKUP(B391,'WB GDP'!$A$2:$AK$267,F391-1985)),"NA",VLOOKUP(B391,'WB GDP'!$A$2:$AK$267,F391-1985))</f>
        <v>5345.9415922814487</v>
      </c>
      <c r="V391" s="6"/>
    </row>
    <row r="392" spans="1:22">
      <c r="A392">
        <f t="shared" si="72"/>
        <v>75</v>
      </c>
      <c r="B392" t="s">
        <v>36</v>
      </c>
      <c r="C392" t="str">
        <f>VLOOKUP(B392,'country codes'!$A$3:$B$287,2,0)</f>
        <v>BGR</v>
      </c>
      <c r="D392">
        <v>7</v>
      </c>
      <c r="E392" s="6">
        <v>7052.5320000000002</v>
      </c>
      <c r="F392">
        <v>2019</v>
      </c>
      <c r="G392" s="6">
        <v>75.061999999999998</v>
      </c>
      <c r="H392" s="6">
        <v>5.1084380149841309</v>
      </c>
      <c r="I392" s="7">
        <v>6.6192193031311</v>
      </c>
      <c r="J392" s="8">
        <f t="shared" si="73"/>
        <v>0.51084380149841313</v>
      </c>
      <c r="K392" s="8">
        <f t="shared" si="74"/>
        <v>0.9376036367582451</v>
      </c>
      <c r="L392" s="9">
        <f t="shared" si="75"/>
        <v>70.378404182347396</v>
      </c>
      <c r="M392" s="8">
        <f t="shared" si="76"/>
        <v>0.53984078235513633</v>
      </c>
      <c r="N392" s="8">
        <f t="shared" si="77"/>
        <v>0.41370120644569375</v>
      </c>
      <c r="O392" s="8">
        <f t="shared" si="78"/>
        <v>1.9055789932572447</v>
      </c>
      <c r="P392" s="10">
        <f t="shared" si="79"/>
        <v>0.28329488531586694</v>
      </c>
      <c r="Q392" s="10" t="str">
        <f t="shared" si="80"/>
        <v>2019BGR</v>
      </c>
      <c r="R392" s="14">
        <f t="shared" si="81"/>
        <v>47.985249829748227</v>
      </c>
      <c r="S392" s="45">
        <f t="shared" si="82"/>
        <v>3</v>
      </c>
      <c r="T392" s="7">
        <f t="shared" si="83"/>
        <v>3.2311858628086711</v>
      </c>
      <c r="U392" s="35">
        <f>IF(ISBLANK(VLOOKUP(B392,'WB GDP'!$A$2:$AK$267,F392-1985)),"NA",VLOOKUP(B392,'WB GDP'!$A$2:$AK$267,F392-1985))</f>
        <v>23266.069315280343</v>
      </c>
      <c r="V392" s="6"/>
    </row>
    <row r="393" spans="1:22">
      <c r="A393">
        <f t="shared" si="72"/>
        <v>76</v>
      </c>
      <c r="B393" t="s">
        <v>23</v>
      </c>
      <c r="C393" t="str">
        <f>VLOOKUP(B393,'country codes'!$A$3:$B$287,2,0)</f>
        <v>AUS</v>
      </c>
      <c r="D393">
        <v>2</v>
      </c>
      <c r="E393" s="6">
        <v>25357.17</v>
      </c>
      <c r="F393">
        <v>2019</v>
      </c>
      <c r="G393" s="6">
        <v>83.11</v>
      </c>
      <c r="H393" s="6">
        <v>7.2339949607849121</v>
      </c>
      <c r="I393" s="7">
        <v>19.571149826049801</v>
      </c>
      <c r="J393" s="8">
        <f t="shared" si="73"/>
        <v>0.72339949607849119</v>
      </c>
      <c r="K393" s="8">
        <f t="shared" si="74"/>
        <v>1.1501593313383232</v>
      </c>
      <c r="L393" s="9">
        <f t="shared" si="75"/>
        <v>95.589742027528033</v>
      </c>
      <c r="M393" s="8">
        <f t="shared" si="76"/>
        <v>0.76777987493475341</v>
      </c>
      <c r="N393" s="8">
        <f t="shared" si="77"/>
        <v>1.2231968641281126</v>
      </c>
      <c r="O393" s="8">
        <f t="shared" si="78"/>
        <v>2.7150746509396635</v>
      </c>
      <c r="P393" s="10">
        <f t="shared" si="79"/>
        <v>0.28278407544670331</v>
      </c>
      <c r="Q393" s="10" t="str">
        <f t="shared" si="80"/>
        <v>2019AUS</v>
      </c>
      <c r="R393" s="14">
        <f t="shared" si="81"/>
        <v>47.898727479865393</v>
      </c>
      <c r="S393" s="45">
        <f t="shared" si="82"/>
        <v>3</v>
      </c>
      <c r="T393" s="7">
        <f t="shared" si="83"/>
        <v>3.2311858628086711</v>
      </c>
      <c r="U393" s="35">
        <f>IF(ISBLANK(VLOOKUP(B393,'WB GDP'!$A$2:$AK$267,F393-1985)),"NA",VLOOKUP(B393,'WB GDP'!$A$2:$AK$267,F393-1985))</f>
        <v>49379.09333378703</v>
      </c>
      <c r="V393" s="6"/>
    </row>
    <row r="394" spans="1:22">
      <c r="A394">
        <f t="shared" si="72"/>
        <v>77</v>
      </c>
      <c r="B394" t="s">
        <v>97</v>
      </c>
      <c r="C394" t="str">
        <f>VLOOKUP(B394,'country codes'!$A$3:$B$287,2,0)</f>
        <v>LTU</v>
      </c>
      <c r="D394">
        <v>7</v>
      </c>
      <c r="E394" s="6">
        <v>2849.0830000000001</v>
      </c>
      <c r="F394">
        <v>2019</v>
      </c>
      <c r="G394" s="6">
        <v>76.212000000000003</v>
      </c>
      <c r="H394" s="6">
        <v>6.0640978813171387</v>
      </c>
      <c r="I394" s="7">
        <v>10.9641380310059</v>
      </c>
      <c r="J394" s="8">
        <f t="shared" si="73"/>
        <v>0.60640978813171387</v>
      </c>
      <c r="K394" s="8">
        <f t="shared" si="74"/>
        <v>1.0331696233915459</v>
      </c>
      <c r="L394" s="9">
        <f t="shared" si="75"/>
        <v>78.739923337916508</v>
      </c>
      <c r="M394" s="8">
        <f t="shared" si="76"/>
        <v>0.61543840040347175</v>
      </c>
      <c r="N394" s="8">
        <f t="shared" si="77"/>
        <v>0.68525862693786876</v>
      </c>
      <c r="O394" s="8">
        <f t="shared" si="78"/>
        <v>2.1771364137494196</v>
      </c>
      <c r="P394" s="10">
        <f t="shared" si="79"/>
        <v>0.28268251659232341</v>
      </c>
      <c r="Q394" s="10" t="str">
        <f t="shared" si="80"/>
        <v>2019LTU</v>
      </c>
      <c r="R394" s="14">
        <f t="shared" si="81"/>
        <v>47.881525167884334</v>
      </c>
      <c r="S394" s="45">
        <f t="shared" si="82"/>
        <v>3</v>
      </c>
      <c r="T394" s="7">
        <f t="shared" si="83"/>
        <v>3.2311858628086711</v>
      </c>
      <c r="U394" s="35">
        <f>IF(ISBLANK(VLOOKUP(B394,'WB GDP'!$A$2:$AK$267,F394-1985)),"NA",VLOOKUP(B394,'WB GDP'!$A$2:$AK$267,F394-1985))</f>
        <v>37184.453601321053</v>
      </c>
      <c r="V394" s="6"/>
    </row>
    <row r="395" spans="1:22">
      <c r="A395">
        <f t="shared" si="72"/>
        <v>78</v>
      </c>
      <c r="B395" t="s">
        <v>29</v>
      </c>
      <c r="C395" t="str">
        <f>VLOOKUP(B395,'country codes'!$A$3:$B$287,2,0)</f>
        <v>BEL</v>
      </c>
      <c r="D395">
        <v>3</v>
      </c>
      <c r="E395" s="6">
        <v>11510.567999999999</v>
      </c>
      <c r="F395">
        <v>2019</v>
      </c>
      <c r="G395" s="6">
        <v>81.831000000000003</v>
      </c>
      <c r="H395" s="6">
        <v>6.7721381187438965</v>
      </c>
      <c r="I395" s="7">
        <v>17.189609527587901</v>
      </c>
      <c r="J395" s="8">
        <f t="shared" si="73"/>
        <v>0.67721381187438967</v>
      </c>
      <c r="K395" s="8">
        <f t="shared" si="74"/>
        <v>1.1039736471342216</v>
      </c>
      <c r="L395" s="9">
        <f t="shared" si="75"/>
        <v>90.339267518640497</v>
      </c>
      <c r="M395" s="8">
        <f t="shared" si="76"/>
        <v>0.72030962950321198</v>
      </c>
      <c r="N395" s="8">
        <f t="shared" si="77"/>
        <v>1.0743505954742438</v>
      </c>
      <c r="O395" s="8">
        <f t="shared" si="78"/>
        <v>2.5662283822857948</v>
      </c>
      <c r="P395" s="10">
        <f t="shared" si="79"/>
        <v>0.28068804572320127</v>
      </c>
      <c r="Q395" s="10" t="str">
        <f t="shared" si="80"/>
        <v>2019BEL</v>
      </c>
      <c r="R395" s="14">
        <f t="shared" si="81"/>
        <v>47.54369632630015</v>
      </c>
      <c r="S395" s="45">
        <f t="shared" si="82"/>
        <v>3</v>
      </c>
      <c r="T395" s="7">
        <f t="shared" si="83"/>
        <v>3.2311858628086711</v>
      </c>
      <c r="U395" s="35">
        <f>IF(ISBLANK(VLOOKUP(B395,'WB GDP'!$A$2:$AK$267,F395-1985)),"NA",VLOOKUP(B395,'WB GDP'!$A$2:$AK$267,F395-1985))</f>
        <v>51987.713914509477</v>
      </c>
      <c r="V395" s="6"/>
    </row>
    <row r="396" spans="1:22">
      <c r="A396">
        <f t="shared" si="72"/>
        <v>79</v>
      </c>
      <c r="B396" t="s">
        <v>125</v>
      </c>
      <c r="C396" t="str">
        <f>VLOOKUP(B396,'country codes'!$A$3:$B$287,2,0)</f>
        <v>PRY</v>
      </c>
      <c r="D396">
        <v>1</v>
      </c>
      <c r="E396" s="6">
        <v>6530.0259999999998</v>
      </c>
      <c r="F396">
        <v>2019</v>
      </c>
      <c r="G396" s="6">
        <v>73.620999999999995</v>
      </c>
      <c r="H396" s="6">
        <v>5.652625560760498</v>
      </c>
      <c r="I396" s="7">
        <v>8.3836994171142596</v>
      </c>
      <c r="J396" s="8">
        <f t="shared" si="73"/>
        <v>0.5652625560760498</v>
      </c>
      <c r="K396" s="8">
        <f t="shared" si="74"/>
        <v>0.99202239133588177</v>
      </c>
      <c r="L396" s="9">
        <f t="shared" si="75"/>
        <v>73.033680472538947</v>
      </c>
      <c r="M396" s="8">
        <f t="shared" si="76"/>
        <v>0.56384749202882112</v>
      </c>
      <c r="N396" s="8">
        <f t="shared" si="77"/>
        <v>0.52398121356964122</v>
      </c>
      <c r="O396" s="8">
        <f t="shared" si="78"/>
        <v>2.0158590003811923</v>
      </c>
      <c r="P396" s="10">
        <f t="shared" si="79"/>
        <v>0.27970581867194055</v>
      </c>
      <c r="Q396" s="10" t="str">
        <f t="shared" si="80"/>
        <v>2019PRY</v>
      </c>
      <c r="R396" s="14">
        <f t="shared" si="81"/>
        <v>47.377324065848896</v>
      </c>
      <c r="S396" s="45">
        <f t="shared" si="82"/>
        <v>3</v>
      </c>
      <c r="T396" s="7">
        <f t="shared" si="83"/>
        <v>3.2311858628086711</v>
      </c>
      <c r="U396" s="35">
        <f>IF(ISBLANK(VLOOKUP(B396,'WB GDP'!$A$2:$AK$267,F396-1985)),"NA",VLOOKUP(B396,'WB GDP'!$A$2:$AK$267,F396-1985))</f>
        <v>13609.723009190038</v>
      </c>
      <c r="V396" s="6"/>
    </row>
    <row r="397" spans="1:22">
      <c r="A397">
        <f t="shared" si="72"/>
        <v>80</v>
      </c>
      <c r="B397" t="s">
        <v>25</v>
      </c>
      <c r="C397" t="str">
        <f>VLOOKUP(B397,'country codes'!$A$3:$B$287,2,0)</f>
        <v>AZE</v>
      </c>
      <c r="D397">
        <v>7</v>
      </c>
      <c r="E397" s="6">
        <v>10232.753000000001</v>
      </c>
      <c r="F397">
        <v>2019</v>
      </c>
      <c r="G397" s="6">
        <v>73.102000000000004</v>
      </c>
      <c r="H397" s="6">
        <v>5.1733894348144531</v>
      </c>
      <c r="I397" s="7">
        <v>6.3405671119689897</v>
      </c>
      <c r="J397" s="8">
        <f t="shared" si="73"/>
        <v>0.51733894348144527</v>
      </c>
      <c r="K397" s="8">
        <f t="shared" si="74"/>
        <v>0.94409877874127723</v>
      </c>
      <c r="L397" s="9">
        <f t="shared" si="75"/>
        <v>69.015508923544857</v>
      </c>
      <c r="M397" s="8">
        <f t="shared" si="76"/>
        <v>0.52751866321650842</v>
      </c>
      <c r="N397" s="8">
        <f t="shared" si="77"/>
        <v>0.39628544449806186</v>
      </c>
      <c r="O397" s="8">
        <f t="shared" si="78"/>
        <v>1.8881632313096128</v>
      </c>
      <c r="P397" s="10">
        <f t="shared" si="79"/>
        <v>0.27938191702346954</v>
      </c>
      <c r="Q397" s="10" t="str">
        <f t="shared" si="80"/>
        <v>2019AZE</v>
      </c>
      <c r="R397" s="14">
        <f t="shared" si="81"/>
        <v>47.322460733230592</v>
      </c>
      <c r="S397" s="45">
        <f t="shared" si="82"/>
        <v>2</v>
      </c>
      <c r="T397" s="7">
        <f t="shared" si="83"/>
        <v>3.2311858628086711</v>
      </c>
      <c r="U397" s="35">
        <f>IF(ISBLANK(VLOOKUP(B397,'WB GDP'!$A$2:$AK$267,F397-1985)),"NA",VLOOKUP(B397,'WB GDP'!$A$2:$AK$267,F397-1985))</f>
        <v>14442.040866801633</v>
      </c>
      <c r="V397" s="6"/>
    </row>
    <row r="398" spans="1:22">
      <c r="A398">
        <f t="shared" si="72"/>
        <v>81</v>
      </c>
      <c r="B398" t="s">
        <v>93</v>
      </c>
      <c r="C398" t="str">
        <f>VLOOKUP(B398,'country codes'!$A$3:$B$287,2,0)</f>
        <v>LBN</v>
      </c>
      <c r="D398">
        <v>4</v>
      </c>
      <c r="E398" s="6">
        <v>5781.9070000000002</v>
      </c>
      <c r="F398">
        <v>2019</v>
      </c>
      <c r="G398" s="6">
        <v>79.236000000000004</v>
      </c>
      <c r="H398" s="6">
        <v>4.0242195129394531</v>
      </c>
      <c r="I398" s="7">
        <v>4.6787137985229501</v>
      </c>
      <c r="J398" s="8">
        <f t="shared" si="73"/>
        <v>0.40242195129394531</v>
      </c>
      <c r="K398" s="8">
        <f t="shared" si="74"/>
        <v>0.82918178655377728</v>
      </c>
      <c r="L398" s="9">
        <f t="shared" si="75"/>
        <v>65.701048039375095</v>
      </c>
      <c r="M398" s="8">
        <f t="shared" si="76"/>
        <v>0.49755217706778904</v>
      </c>
      <c r="N398" s="8">
        <f t="shared" si="77"/>
        <v>0.29241961240768438</v>
      </c>
      <c r="O398" s="8">
        <f t="shared" si="78"/>
        <v>1.7842973992192352</v>
      </c>
      <c r="P398" s="10">
        <f t="shared" si="79"/>
        <v>0.2788504748622655</v>
      </c>
      <c r="Q398" s="10" t="str">
        <f t="shared" si="80"/>
        <v>2019LBN</v>
      </c>
      <c r="R398" s="14">
        <f t="shared" si="81"/>
        <v>47.232443630214405</v>
      </c>
      <c r="S398" s="45">
        <f t="shared" si="82"/>
        <v>2</v>
      </c>
      <c r="T398" s="7">
        <f t="shared" si="83"/>
        <v>3.2311858628086711</v>
      </c>
      <c r="U398" s="35">
        <f>IF(ISBLANK(VLOOKUP(B398,'WB GDP'!$A$2:$AK$267,F398-1985)),"NA",VLOOKUP(B398,'WB GDP'!$A$2:$AK$267,F398-1985))</f>
        <v>17185.047018369187</v>
      </c>
      <c r="V398" s="6"/>
    </row>
    <row r="399" spans="1:22">
      <c r="A399">
        <f t="shared" si="72"/>
        <v>82</v>
      </c>
      <c r="B399" s="12" t="s">
        <v>142</v>
      </c>
      <c r="C399" t="str">
        <f>VLOOKUP(B399,'country codes'!$A$3:$B$287,2,0)</f>
        <v>KOR</v>
      </c>
      <c r="D399">
        <v>8</v>
      </c>
      <c r="E399" s="6">
        <v>51803.828999999998</v>
      </c>
      <c r="F399">
        <v>2019</v>
      </c>
      <c r="G399" s="6">
        <v>83.656000000000006</v>
      </c>
      <c r="H399" s="6">
        <v>5.9028167724609375</v>
      </c>
      <c r="I399" s="7">
        <v>14.735542297363301</v>
      </c>
      <c r="J399" s="8">
        <f t="shared" si="73"/>
        <v>0.59028167724609371</v>
      </c>
      <c r="K399" s="8">
        <f t="shared" si="74"/>
        <v>1.0170415125059256</v>
      </c>
      <c r="L399" s="9">
        <f t="shared" si="75"/>
        <v>85.081624770195717</v>
      </c>
      <c r="M399" s="8">
        <f t="shared" si="76"/>
        <v>0.67277457505478655</v>
      </c>
      <c r="N399" s="8">
        <f t="shared" si="77"/>
        <v>0.9209713935852063</v>
      </c>
      <c r="O399" s="8">
        <f t="shared" si="78"/>
        <v>2.4128491803967571</v>
      </c>
      <c r="P399" s="10">
        <f t="shared" si="79"/>
        <v>0.2788299328945868</v>
      </c>
      <c r="Q399" s="10" t="str">
        <f t="shared" si="80"/>
        <v>2019KOR</v>
      </c>
      <c r="R399" s="14">
        <f t="shared" si="81"/>
        <v>47.228964176464437</v>
      </c>
      <c r="S399" s="45">
        <f t="shared" si="82"/>
        <v>3</v>
      </c>
      <c r="T399" s="7">
        <f t="shared" si="83"/>
        <v>3.2311858628086711</v>
      </c>
      <c r="U399" s="35">
        <f>IF(ISBLANK(VLOOKUP(B399,'WB GDP'!$A$2:$AK$267,F399-1985)),"NA",VLOOKUP(B399,'WB GDP'!$A$2:$AK$267,F399-1985))</f>
        <v>42758.590368609162</v>
      </c>
      <c r="V399" s="6"/>
    </row>
    <row r="400" spans="1:22">
      <c r="A400">
        <f t="shared" si="72"/>
        <v>83</v>
      </c>
      <c r="B400" t="s">
        <v>95</v>
      </c>
      <c r="C400" t="str">
        <f>VLOOKUP(B400,'country codes'!$A$3:$B$287,2,0)</f>
        <v>LBR</v>
      </c>
      <c r="D400">
        <v>5</v>
      </c>
      <c r="E400" s="6">
        <v>4985.2889999999998</v>
      </c>
      <c r="F400">
        <v>2019</v>
      </c>
      <c r="G400" s="6">
        <v>61.103999999999999</v>
      </c>
      <c r="H400" s="6">
        <v>5.1214609146118164</v>
      </c>
      <c r="I400" s="7">
        <v>0.4309221804142</v>
      </c>
      <c r="J400" s="8">
        <f t="shared" si="73"/>
        <v>0.51214609146118162</v>
      </c>
      <c r="K400" s="8">
        <f t="shared" si="74"/>
        <v>0.93890592672101358</v>
      </c>
      <c r="L400" s="9">
        <f t="shared" si="75"/>
        <v>57.370907746360814</v>
      </c>
      <c r="M400" s="8">
        <f t="shared" si="76"/>
        <v>0.42223825953153477</v>
      </c>
      <c r="N400" s="8">
        <f t="shared" si="77"/>
        <v>2.69326362758875E-2</v>
      </c>
      <c r="O400" s="8">
        <f t="shared" si="78"/>
        <v>1.5188104230874384</v>
      </c>
      <c r="P400" s="10">
        <f t="shared" si="79"/>
        <v>0.27800590061346081</v>
      </c>
      <c r="Q400" s="10" t="str">
        <f t="shared" si="80"/>
        <v>2019LBR</v>
      </c>
      <c r="R400" s="14">
        <f t="shared" si="81"/>
        <v>47.089387371773739</v>
      </c>
      <c r="S400" s="45">
        <f t="shared" si="82"/>
        <v>1</v>
      </c>
      <c r="T400" s="7">
        <f t="shared" si="83"/>
        <v>3.2311858628086711</v>
      </c>
      <c r="U400" s="35">
        <f>IF(ISBLANK(VLOOKUP(B400,'WB GDP'!$A$2:$AK$267,F400-1985)),"NA",VLOOKUP(B400,'WB GDP'!$A$2:$AK$267,F400-1985))</f>
        <v>1455.6376486721742</v>
      </c>
      <c r="V400" s="6"/>
    </row>
    <row r="401" spans="1:22">
      <c r="A401">
        <f t="shared" si="72"/>
        <v>84</v>
      </c>
      <c r="B401" t="s">
        <v>41</v>
      </c>
      <c r="C401" t="str">
        <f>VLOOKUP(B401,'country codes'!$A$3:$B$287,2,0)</f>
        <v>CAN</v>
      </c>
      <c r="D401">
        <v>2</v>
      </c>
      <c r="E401" s="6">
        <v>37522.584000000003</v>
      </c>
      <c r="F401">
        <v>2019</v>
      </c>
      <c r="G401" s="6">
        <v>82.363</v>
      </c>
      <c r="H401" s="6">
        <v>7.1090764999389648</v>
      </c>
      <c r="I401" s="7">
        <v>19.415744781494102</v>
      </c>
      <c r="J401" s="8">
        <f t="shared" si="73"/>
        <v>0.71090764999389644</v>
      </c>
      <c r="K401" s="8">
        <f t="shared" si="74"/>
        <v>1.1376674852537283</v>
      </c>
      <c r="L401" s="9">
        <f t="shared" si="75"/>
        <v>93.701707087952826</v>
      </c>
      <c r="M401" s="8">
        <f t="shared" si="76"/>
        <v>0.7507098973902</v>
      </c>
      <c r="N401" s="8">
        <f t="shared" si="77"/>
        <v>1.2134840488433813</v>
      </c>
      <c r="O401" s="8">
        <f t="shared" si="78"/>
        <v>2.7053618356549323</v>
      </c>
      <c r="P401" s="10">
        <f t="shared" si="79"/>
        <v>0.27748964574583906</v>
      </c>
      <c r="Q401" s="10" t="str">
        <f t="shared" si="80"/>
        <v>2019CAN</v>
      </c>
      <c r="R401" s="14">
        <f t="shared" si="81"/>
        <v>47.001942733403254</v>
      </c>
      <c r="S401" s="45">
        <f t="shared" si="82"/>
        <v>3</v>
      </c>
      <c r="T401" s="7">
        <f t="shared" si="83"/>
        <v>3.2311858628086711</v>
      </c>
      <c r="U401" s="35">
        <f>IF(ISBLANK(VLOOKUP(B401,'WB GDP'!$A$2:$AK$267,F401-1985)),"NA",VLOOKUP(B401,'WB GDP'!$A$2:$AK$267,F401-1985))</f>
        <v>49175.677050069593</v>
      </c>
      <c r="V401" s="6"/>
    </row>
    <row r="402" spans="1:22">
      <c r="A402">
        <f t="shared" si="72"/>
        <v>85</v>
      </c>
      <c r="B402" t="s">
        <v>118</v>
      </c>
      <c r="C402" t="str">
        <f>VLOOKUP(B402,'country codes'!$A$3:$B$287,2,0)</f>
        <v>NER</v>
      </c>
      <c r="D402">
        <v>5</v>
      </c>
      <c r="E402" s="6">
        <v>23443.393</v>
      </c>
      <c r="F402">
        <v>2019</v>
      </c>
      <c r="G402" s="6">
        <v>62.896999999999998</v>
      </c>
      <c r="H402" s="6">
        <v>5.0035443305969238</v>
      </c>
      <c r="I402" s="7">
        <v>1.15847587585449</v>
      </c>
      <c r="J402" s="8">
        <f t="shared" si="73"/>
        <v>0.50035443305969241</v>
      </c>
      <c r="K402" s="8">
        <f t="shared" si="74"/>
        <v>0.92711426831952437</v>
      </c>
      <c r="L402" s="9">
        <f t="shared" si="75"/>
        <v>58.312706134493126</v>
      </c>
      <c r="M402" s="8">
        <f t="shared" si="76"/>
        <v>0.43075318528843431</v>
      </c>
      <c r="N402" s="8">
        <f t="shared" si="77"/>
        <v>7.2404742240905623E-2</v>
      </c>
      <c r="O402" s="8">
        <f t="shared" si="78"/>
        <v>1.5642825290524565</v>
      </c>
      <c r="P402" s="10">
        <f t="shared" si="79"/>
        <v>0.27536789377131088</v>
      </c>
      <c r="Q402" s="10" t="str">
        <f t="shared" si="80"/>
        <v>2019NER</v>
      </c>
      <c r="R402" s="14">
        <f t="shared" si="81"/>
        <v>46.642554675758028</v>
      </c>
      <c r="S402" s="45">
        <f t="shared" si="82"/>
        <v>1</v>
      </c>
      <c r="T402" s="7">
        <f t="shared" si="83"/>
        <v>3.2311858628086711</v>
      </c>
      <c r="U402" s="35">
        <f>IF(ISBLANK(VLOOKUP(B402,'WB GDP'!$A$2:$AK$267,F402-1985)),"NA",VLOOKUP(B402,'WB GDP'!$A$2:$AK$267,F402-1985))</f>
        <v>1217.4459864823393</v>
      </c>
      <c r="V402" s="6"/>
    </row>
    <row r="403" spans="1:22">
      <c r="A403">
        <f t="shared" si="72"/>
        <v>86</v>
      </c>
      <c r="B403" t="s">
        <v>32</v>
      </c>
      <c r="C403" t="str">
        <f>VLOOKUP(B403,'country codes'!$A$3:$B$287,2,0)</f>
        <v>BOL</v>
      </c>
      <c r="D403">
        <v>1</v>
      </c>
      <c r="E403" s="6">
        <v>11777.315000000001</v>
      </c>
      <c r="F403">
        <v>2019</v>
      </c>
      <c r="G403" s="6">
        <v>67.840999999999994</v>
      </c>
      <c r="H403" s="6">
        <v>5.6742706298828125</v>
      </c>
      <c r="I403" s="7">
        <v>5.9843888282775897</v>
      </c>
      <c r="J403" s="8">
        <f t="shared" si="73"/>
        <v>0.56742706298828127</v>
      </c>
      <c r="K403" s="8">
        <f t="shared" si="74"/>
        <v>0.99418689824811324</v>
      </c>
      <c r="L403" s="9">
        <f t="shared" si="75"/>
        <v>67.446633364050243</v>
      </c>
      <c r="M403" s="8">
        <f t="shared" si="76"/>
        <v>0.51333424850604903</v>
      </c>
      <c r="N403" s="8">
        <f t="shared" si="77"/>
        <v>0.37402430176734935</v>
      </c>
      <c r="O403" s="8">
        <f t="shared" si="78"/>
        <v>1.8659020885789004</v>
      </c>
      <c r="P403" s="10">
        <f t="shared" si="79"/>
        <v>0.2751131753633505</v>
      </c>
      <c r="Q403" s="10" t="str">
        <f t="shared" si="80"/>
        <v>2019BOL</v>
      </c>
      <c r="R403" s="14">
        <f t="shared" si="81"/>
        <v>46.599409786542729</v>
      </c>
      <c r="S403" s="45">
        <f t="shared" si="82"/>
        <v>2</v>
      </c>
      <c r="T403" s="7">
        <f t="shared" si="83"/>
        <v>3.2311858628086711</v>
      </c>
      <c r="U403" s="35">
        <f>IF(ISBLANK(VLOOKUP(B403,'WB GDP'!$A$2:$AK$267,F403-1985)),"NA",VLOOKUP(B403,'WB GDP'!$A$2:$AK$267,F403-1985))</f>
        <v>8528.7488036082923</v>
      </c>
      <c r="V403" s="6"/>
    </row>
    <row r="404" spans="1:22">
      <c r="A404">
        <f t="shared" si="72"/>
        <v>87</v>
      </c>
      <c r="B404" t="s">
        <v>136</v>
      </c>
      <c r="C404" t="str">
        <f>VLOOKUP(B404,'country codes'!$A$3:$B$287,2,0)</f>
        <v>SRB</v>
      </c>
      <c r="D404">
        <v>7</v>
      </c>
      <c r="E404" s="6">
        <v>7401.0559999999996</v>
      </c>
      <c r="F404">
        <v>2019</v>
      </c>
      <c r="G404" s="6">
        <v>76.703999999999994</v>
      </c>
      <c r="H404" s="6">
        <v>6.2414073944091797</v>
      </c>
      <c r="I404" s="7">
        <v>12.9812450408935</v>
      </c>
      <c r="J404" s="8">
        <f t="shared" si="73"/>
        <v>0.62414073944091797</v>
      </c>
      <c r="K404" s="8">
        <f t="shared" si="74"/>
        <v>1.05090057470075</v>
      </c>
      <c r="L404" s="9">
        <f t="shared" si="75"/>
        <v>80.608277681846332</v>
      </c>
      <c r="M404" s="8">
        <f t="shared" si="76"/>
        <v>0.63233044303872443</v>
      </c>
      <c r="N404" s="8">
        <f t="shared" si="77"/>
        <v>0.81132781505584373</v>
      </c>
      <c r="O404" s="8">
        <f t="shared" si="78"/>
        <v>2.3032056018673948</v>
      </c>
      <c r="P404" s="10">
        <f t="shared" si="79"/>
        <v>0.27454363714904267</v>
      </c>
      <c r="Q404" s="10" t="str">
        <f t="shared" si="80"/>
        <v>2019SRB</v>
      </c>
      <c r="R404" s="14">
        <f t="shared" si="81"/>
        <v>46.502939871561111</v>
      </c>
      <c r="S404" s="45">
        <f t="shared" si="82"/>
        <v>3</v>
      </c>
      <c r="T404" s="7">
        <f t="shared" si="83"/>
        <v>3.2311858628086711</v>
      </c>
      <c r="U404" s="35">
        <f>IF(ISBLANK(VLOOKUP(B404,'WB GDP'!$A$2:$AK$267,F404-1985)),"NA",VLOOKUP(B404,'WB GDP'!$A$2:$AK$267,F404-1985))</f>
        <v>18306.811897496947</v>
      </c>
      <c r="V404" s="6"/>
    </row>
    <row r="405" spans="1:22">
      <c r="A405">
        <f t="shared" si="72"/>
        <v>88</v>
      </c>
      <c r="B405" t="s">
        <v>157</v>
      </c>
      <c r="C405" t="str">
        <f>VLOOKUP(B405,'country codes'!$A$3:$B$287,2,0)</f>
        <v>UGA</v>
      </c>
      <c r="D405">
        <v>5</v>
      </c>
      <c r="E405" s="6">
        <v>42949.08</v>
      </c>
      <c r="F405">
        <v>2019</v>
      </c>
      <c r="G405" s="6">
        <v>62.991</v>
      </c>
      <c r="H405" s="6">
        <v>4.9480514526367188</v>
      </c>
      <c r="I405" s="7">
        <v>1.13835120201111</v>
      </c>
      <c r="J405" s="8">
        <f t="shared" si="73"/>
        <v>0.49480514526367186</v>
      </c>
      <c r="K405" s="8">
        <f t="shared" si="74"/>
        <v>0.92156498052350377</v>
      </c>
      <c r="L405" s="9">
        <f t="shared" si="75"/>
        <v>58.050299688156024</v>
      </c>
      <c r="M405" s="8">
        <f t="shared" si="76"/>
        <v>0.42838073335302251</v>
      </c>
      <c r="N405" s="8">
        <f t="shared" si="77"/>
        <v>7.1146950125694372E-2</v>
      </c>
      <c r="O405" s="8">
        <f t="shared" si="78"/>
        <v>1.5630247369372452</v>
      </c>
      <c r="P405" s="10">
        <f t="shared" si="79"/>
        <v>0.27407162742186453</v>
      </c>
      <c r="Q405" s="10" t="str">
        <f t="shared" si="80"/>
        <v>2019UGA</v>
      </c>
      <c r="R405" s="14">
        <f t="shared" si="81"/>
        <v>46.422989594112714</v>
      </c>
      <c r="S405" s="45">
        <f t="shared" si="82"/>
        <v>1</v>
      </c>
      <c r="T405" s="7">
        <f t="shared" si="83"/>
        <v>3.2311858628086711</v>
      </c>
      <c r="U405" s="35">
        <f>IF(ISBLANK(VLOOKUP(B405,'WB GDP'!$A$2:$AK$267,F405-1985)),"NA",VLOOKUP(B405,'WB GDP'!$A$2:$AK$267,F405-1985))</f>
        <v>2250.014921646859</v>
      </c>
      <c r="V405" s="6"/>
    </row>
    <row r="406" spans="1:22">
      <c r="A406">
        <f t="shared" si="72"/>
        <v>89</v>
      </c>
      <c r="B406" t="s">
        <v>60</v>
      </c>
      <c r="C406" t="str">
        <f>VLOOKUP(B406,'country codes'!$A$3:$B$287,2,0)</f>
        <v>EST</v>
      </c>
      <c r="D406">
        <v>7</v>
      </c>
      <c r="E406" s="6">
        <v>1327.039</v>
      </c>
      <c r="F406">
        <v>2019</v>
      </c>
      <c r="G406" s="6">
        <v>78.668999999999997</v>
      </c>
      <c r="H406" s="6">
        <v>6.0346412658691406</v>
      </c>
      <c r="I406" s="7">
        <v>13.322816848754901</v>
      </c>
      <c r="J406" s="8">
        <f t="shared" si="73"/>
        <v>0.60346412658691406</v>
      </c>
      <c r="K406" s="8">
        <f t="shared" si="74"/>
        <v>1.0302239618467461</v>
      </c>
      <c r="L406" s="9">
        <f t="shared" si="75"/>
        <v>81.046688854521662</v>
      </c>
      <c r="M406" s="8">
        <f t="shared" si="76"/>
        <v>0.63629417735104221</v>
      </c>
      <c r="N406" s="8">
        <f t="shared" si="77"/>
        <v>0.83267605304718129</v>
      </c>
      <c r="O406" s="8">
        <f t="shared" si="78"/>
        <v>2.3245538398587322</v>
      </c>
      <c r="P406" s="10">
        <f t="shared" si="79"/>
        <v>0.27372744241953589</v>
      </c>
      <c r="Q406" s="10" t="str">
        <f t="shared" si="80"/>
        <v>2019EST</v>
      </c>
      <c r="R406" s="14">
        <f t="shared" si="81"/>
        <v>46.364690612449216</v>
      </c>
      <c r="S406" s="45">
        <f t="shared" si="82"/>
        <v>3</v>
      </c>
      <c r="T406" s="7">
        <f t="shared" si="83"/>
        <v>3.2311858628086711</v>
      </c>
      <c r="U406" s="35">
        <f>IF(ISBLANK(VLOOKUP(B406,'WB GDP'!$A$2:$AK$267,F406-1985)),"NA",VLOOKUP(B406,'WB GDP'!$A$2:$AK$267,F406-1985))</f>
        <v>36153.4319482746</v>
      </c>
      <c r="V406" s="6"/>
    </row>
    <row r="407" spans="1:22">
      <c r="A407">
        <f t="shared" si="72"/>
        <v>90</v>
      </c>
      <c r="B407" t="s">
        <v>48</v>
      </c>
      <c r="C407" t="str">
        <f>VLOOKUP(B407,'country codes'!$A$3:$B$287,2,0)</f>
        <v>COG</v>
      </c>
      <c r="D407">
        <v>5</v>
      </c>
      <c r="E407" s="6">
        <v>5570.7330000000002</v>
      </c>
      <c r="F407">
        <v>2019</v>
      </c>
      <c r="G407" s="6">
        <v>62.747</v>
      </c>
      <c r="H407" s="6">
        <v>5.2126226425170898</v>
      </c>
      <c r="I407" s="7">
        <v>1.9436793327331501</v>
      </c>
      <c r="J407" s="8">
        <f t="shared" si="73"/>
        <v>0.52126226425170896</v>
      </c>
      <c r="K407" s="8">
        <f t="shared" si="74"/>
        <v>0.94802209951154093</v>
      </c>
      <c r="L407" s="9">
        <f t="shared" si="75"/>
        <v>59.485542678050656</v>
      </c>
      <c r="M407" s="8">
        <f t="shared" si="76"/>
        <v>0.44135695804830882</v>
      </c>
      <c r="N407" s="8">
        <f t="shared" si="77"/>
        <v>0.12147995829582188</v>
      </c>
      <c r="O407" s="8">
        <f t="shared" si="78"/>
        <v>1.6133577451073728</v>
      </c>
      <c r="P407" s="10">
        <f t="shared" si="79"/>
        <v>0.27356422305391137</v>
      </c>
      <c r="Q407" s="10" t="str">
        <f t="shared" si="80"/>
        <v>2019COG</v>
      </c>
      <c r="R407" s="14">
        <f t="shared" si="81"/>
        <v>46.33704407718681</v>
      </c>
      <c r="S407" s="45">
        <f t="shared" si="82"/>
        <v>1</v>
      </c>
      <c r="T407" s="7">
        <f t="shared" si="83"/>
        <v>3.2311858628086711</v>
      </c>
      <c r="U407" s="35">
        <f>IF(ISBLANK(VLOOKUP(B407,'WB GDP'!$A$2:$AK$267,F407-1985)),"NA",VLOOKUP(B407,'WB GDP'!$A$2:$AK$267,F407-1985))</f>
        <v>3695.0616935700036</v>
      </c>
      <c r="V407" s="6"/>
    </row>
    <row r="408" spans="1:22">
      <c r="A408">
        <f t="shared" si="72"/>
        <v>91</v>
      </c>
      <c r="B408" t="s">
        <v>58</v>
      </c>
      <c r="C408" t="str">
        <f>VLOOKUP(B408,'country codes'!$A$3:$B$287,2,0)</f>
        <v>EGY</v>
      </c>
      <c r="D408">
        <v>4</v>
      </c>
      <c r="E408" s="6">
        <v>105618.671</v>
      </c>
      <c r="F408">
        <v>2019</v>
      </c>
      <c r="G408" s="6">
        <v>71.358000000000004</v>
      </c>
      <c r="H408" s="6">
        <v>4.3278317451477051</v>
      </c>
      <c r="I408" s="7">
        <v>3.2210216522216801</v>
      </c>
      <c r="J408" s="8">
        <f t="shared" si="73"/>
        <v>0.4327831745147705</v>
      </c>
      <c r="K408" s="8">
        <f t="shared" si="74"/>
        <v>0.85954300977460241</v>
      </c>
      <c r="L408" s="9">
        <f t="shared" si="75"/>
        <v>61.335270091496085</v>
      </c>
      <c r="M408" s="8">
        <f t="shared" si="76"/>
        <v>0.45808059210254004</v>
      </c>
      <c r="N408" s="8">
        <f t="shared" si="77"/>
        <v>0.20131385326385501</v>
      </c>
      <c r="O408" s="8">
        <f t="shared" si="78"/>
        <v>1.6931916400754059</v>
      </c>
      <c r="P408" s="10">
        <f t="shared" si="79"/>
        <v>0.27054267293815576</v>
      </c>
      <c r="Q408" s="10" t="str">
        <f t="shared" si="80"/>
        <v>2019EGY</v>
      </c>
      <c r="R408" s="14">
        <f t="shared" si="81"/>
        <v>45.825245789632206</v>
      </c>
      <c r="S408" s="45">
        <f t="shared" si="82"/>
        <v>1</v>
      </c>
      <c r="T408" s="7">
        <f t="shared" si="83"/>
        <v>3.2311858628086711</v>
      </c>
      <c r="U408" s="35">
        <f>IF(ISBLANK(VLOOKUP(B408,'WB GDP'!$A$2:$AK$267,F408-1985)),"NA",VLOOKUP(B408,'WB GDP'!$A$2:$AK$267,F408-1985))</f>
        <v>11780.962096502779</v>
      </c>
      <c r="V408" s="6"/>
    </row>
    <row r="409" spans="1:22">
      <c r="A409">
        <f t="shared" si="72"/>
        <v>92</v>
      </c>
      <c r="B409" t="s">
        <v>165</v>
      </c>
      <c r="C409" t="str">
        <f>VLOOKUP(B409,'country codes'!$A$3:$B$287,2,0)</f>
        <v>VEN</v>
      </c>
      <c r="D409">
        <v>1</v>
      </c>
      <c r="E409" s="6">
        <v>28971.683000000001</v>
      </c>
      <c r="F409">
        <v>2019</v>
      </c>
      <c r="G409" s="6">
        <v>72.161000000000001</v>
      </c>
      <c r="H409" s="6">
        <v>5.080803394317627</v>
      </c>
      <c r="I409" s="7">
        <v>6.5223727226257298</v>
      </c>
      <c r="J409" s="8">
        <f t="shared" si="73"/>
        <v>0.50808033943176267</v>
      </c>
      <c r="K409" s="8">
        <f t="shared" si="74"/>
        <v>0.93484017469159464</v>
      </c>
      <c r="L409" s="9">
        <f t="shared" si="75"/>
        <v>67.459001845920156</v>
      </c>
      <c r="M409" s="8">
        <f t="shared" si="76"/>
        <v>0.51344607361232975</v>
      </c>
      <c r="N409" s="8">
        <f t="shared" si="77"/>
        <v>0.40764829516410811</v>
      </c>
      <c r="O409" s="8">
        <f t="shared" si="78"/>
        <v>1.899526081975659</v>
      </c>
      <c r="P409" s="10">
        <f t="shared" si="79"/>
        <v>0.27030219720821352</v>
      </c>
      <c r="Q409" s="10" t="str">
        <f t="shared" si="80"/>
        <v>2019VEN</v>
      </c>
      <c r="R409" s="14">
        <f t="shared" si="81"/>
        <v>45.78451336353703</v>
      </c>
      <c r="S409" s="45">
        <f t="shared" si="82"/>
        <v>3</v>
      </c>
      <c r="T409" s="7">
        <f t="shared" si="83"/>
        <v>3.2311858628086711</v>
      </c>
      <c r="U409" s="35" t="str">
        <f>IF(ISBLANK(VLOOKUP(B409,'WB GDP'!$A$2:$AK$267,F409-1985)),"NA",VLOOKUP(B409,'WB GDP'!$A$2:$AK$267,F409-1985))</f>
        <v>NA</v>
      </c>
      <c r="V409" s="6"/>
    </row>
    <row r="410" spans="1:22">
      <c r="A410">
        <f t="shared" si="72"/>
        <v>93</v>
      </c>
      <c r="B410" t="s">
        <v>101</v>
      </c>
      <c r="C410" t="str">
        <f>VLOOKUP(B410,'country codes'!$A$3:$B$287,2,0)</f>
        <v>MYS</v>
      </c>
      <c r="D410">
        <v>8</v>
      </c>
      <c r="E410" s="6">
        <v>32804.019999999997</v>
      </c>
      <c r="F410">
        <v>2019</v>
      </c>
      <c r="G410" s="6">
        <v>75.760000000000005</v>
      </c>
      <c r="H410" s="6">
        <v>5.4279541969299316</v>
      </c>
      <c r="I410" s="7">
        <v>9.7337484359741193</v>
      </c>
      <c r="J410" s="8">
        <f t="shared" si="73"/>
        <v>0.54279541969299316</v>
      </c>
      <c r="K410" s="8">
        <f t="shared" si="74"/>
        <v>0.96955525495282513</v>
      </c>
      <c r="L410" s="9">
        <f t="shared" si="75"/>
        <v>73.453506115226034</v>
      </c>
      <c r="M410" s="8">
        <f t="shared" si="76"/>
        <v>0.56764319206756553</v>
      </c>
      <c r="N410" s="8">
        <f t="shared" si="77"/>
        <v>0.60835927724838246</v>
      </c>
      <c r="O410" s="8">
        <f t="shared" si="78"/>
        <v>2.1002370640599333</v>
      </c>
      <c r="P410" s="10">
        <f t="shared" si="79"/>
        <v>0.27027577114093204</v>
      </c>
      <c r="Q410" s="10" t="str">
        <f t="shared" si="80"/>
        <v>2019MYS</v>
      </c>
      <c r="R410" s="14">
        <f t="shared" si="81"/>
        <v>45.78003724516622</v>
      </c>
      <c r="S410" s="45">
        <f t="shared" si="82"/>
        <v>3</v>
      </c>
      <c r="T410" s="7">
        <f t="shared" si="83"/>
        <v>3.2311858628086711</v>
      </c>
      <c r="U410" s="35">
        <f>IF(ISBLANK(VLOOKUP(B410,'WB GDP'!$A$2:$AK$267,F410-1985)),"NA",VLOOKUP(B410,'WB GDP'!$A$2:$AK$267,F410-1985))</f>
        <v>27674.397489570947</v>
      </c>
      <c r="V410" s="6"/>
    </row>
    <row r="411" spans="1:22">
      <c r="A411">
        <f t="shared" si="72"/>
        <v>94</v>
      </c>
      <c r="B411" t="s">
        <v>51</v>
      </c>
      <c r="C411" t="str">
        <f>VLOOKUP(B411,'country codes'!$A$3:$B$287,2,0)</f>
        <v>CIV</v>
      </c>
      <c r="D411">
        <v>5</v>
      </c>
      <c r="E411" s="6">
        <v>26147.550999999999</v>
      </c>
      <c r="F411">
        <v>2019</v>
      </c>
      <c r="G411" s="6">
        <v>59.319000000000003</v>
      </c>
      <c r="H411" s="6">
        <v>5.3920121192932129</v>
      </c>
      <c r="I411" s="7">
        <v>1.2371138334274301</v>
      </c>
      <c r="J411" s="8">
        <f t="shared" si="73"/>
        <v>0.53920121192932124</v>
      </c>
      <c r="K411" s="8">
        <f t="shared" si="74"/>
        <v>0.96596104718915321</v>
      </c>
      <c r="L411" s="9">
        <f t="shared" si="75"/>
        <v>57.29984335821338</v>
      </c>
      <c r="M411" s="8">
        <f t="shared" si="76"/>
        <v>0.42159575685085499</v>
      </c>
      <c r="N411" s="8">
        <f t="shared" si="77"/>
        <v>7.731961458921438E-2</v>
      </c>
      <c r="O411" s="8">
        <f t="shared" si="78"/>
        <v>1.5691974014007652</v>
      </c>
      <c r="P411" s="10">
        <f t="shared" si="79"/>
        <v>0.26866967564087973</v>
      </c>
      <c r="Q411" s="10" t="str">
        <f t="shared" si="80"/>
        <v>2019CIV</v>
      </c>
      <c r="R411" s="14">
        <f t="shared" si="81"/>
        <v>45.507992468450553</v>
      </c>
      <c r="S411" s="45">
        <f t="shared" si="82"/>
        <v>1</v>
      </c>
      <c r="T411" s="7">
        <f t="shared" si="83"/>
        <v>3.2311858628086711</v>
      </c>
      <c r="U411" s="35">
        <f>IF(ISBLANK(VLOOKUP(B411,'WB GDP'!$A$2:$AK$267,F411-1985)),"NA",VLOOKUP(B411,'WB GDP'!$A$2:$AK$267,F411-1985))</f>
        <v>5132.3415694298055</v>
      </c>
      <c r="V411" s="6"/>
    </row>
    <row r="412" spans="1:22">
      <c r="A412">
        <f t="shared" si="72"/>
        <v>95</v>
      </c>
      <c r="B412" t="s">
        <v>109</v>
      </c>
      <c r="C412" t="str">
        <f>VLOOKUP(B412,'country codes'!$A$3:$B$287,2,0)</f>
        <v>MNE</v>
      </c>
      <c r="D412">
        <v>7</v>
      </c>
      <c r="E412" s="6">
        <v>630.39599999999996</v>
      </c>
      <c r="F412">
        <v>2019</v>
      </c>
      <c r="G412" s="6">
        <v>77.040000000000006</v>
      </c>
      <c r="H412" s="6">
        <v>5.3860249519348145</v>
      </c>
      <c r="I412" s="7">
        <v>10.4983463287353</v>
      </c>
      <c r="J412" s="8">
        <f t="shared" si="73"/>
        <v>0.53860249519348147</v>
      </c>
      <c r="K412" s="8">
        <f t="shared" si="74"/>
        <v>0.96536233045331343</v>
      </c>
      <c r="L412" s="9">
        <f t="shared" si="75"/>
        <v>74.371513938123272</v>
      </c>
      <c r="M412" s="8">
        <f t="shared" si="76"/>
        <v>0.57594302412793297</v>
      </c>
      <c r="N412" s="8">
        <f t="shared" si="77"/>
        <v>0.65614664554595625</v>
      </c>
      <c r="O412" s="8">
        <f t="shared" si="78"/>
        <v>2.1480244323575071</v>
      </c>
      <c r="P412" s="10">
        <f t="shared" si="79"/>
        <v>0.26812684970059769</v>
      </c>
      <c r="Q412" s="10" t="str">
        <f t="shared" si="80"/>
        <v>2019MNE</v>
      </c>
      <c r="R412" s="14">
        <f t="shared" si="81"/>
        <v>45.416047150308088</v>
      </c>
      <c r="S412" s="45">
        <f t="shared" si="82"/>
        <v>3</v>
      </c>
      <c r="T412" s="7">
        <f t="shared" si="83"/>
        <v>3.2311858628086711</v>
      </c>
      <c r="U412" s="35">
        <f>IF(ISBLANK(VLOOKUP(B412,'WB GDP'!$A$2:$AK$267,F412-1985)),"NA",VLOOKUP(B412,'WB GDP'!$A$2:$AK$267,F412-1985))</f>
        <v>21533.963774298038</v>
      </c>
      <c r="V412" s="6"/>
    </row>
    <row r="413" spans="1:22">
      <c r="A413">
        <f t="shared" si="72"/>
        <v>96</v>
      </c>
      <c r="B413" t="s">
        <v>53</v>
      </c>
      <c r="C413" t="str">
        <f>VLOOKUP(B413,'country codes'!$A$3:$B$287,2,0)</f>
        <v>CYP</v>
      </c>
      <c r="D413">
        <v>3</v>
      </c>
      <c r="E413" s="6">
        <v>1228.836</v>
      </c>
      <c r="F413">
        <v>2019</v>
      </c>
      <c r="G413" s="6">
        <v>81.397000000000006</v>
      </c>
      <c r="H413" s="6">
        <v>6.1368327140808105</v>
      </c>
      <c r="I413" s="7">
        <v>16.188980102539102</v>
      </c>
      <c r="J413" s="8">
        <f t="shared" si="73"/>
        <v>0.6136832714080811</v>
      </c>
      <c r="K413" s="8">
        <f t="shared" si="74"/>
        <v>1.040443106667913</v>
      </c>
      <c r="L413" s="9">
        <f t="shared" si="75"/>
        <v>84.688947553448116</v>
      </c>
      <c r="M413" s="8">
        <f t="shared" si="76"/>
        <v>0.66922432758232864</v>
      </c>
      <c r="N413" s="8">
        <f t="shared" si="77"/>
        <v>1.0118112564086938</v>
      </c>
      <c r="O413" s="8">
        <f t="shared" si="78"/>
        <v>2.5036890432202448</v>
      </c>
      <c r="P413" s="10">
        <f t="shared" si="79"/>
        <v>0.26729530545916852</v>
      </c>
      <c r="Q413" s="10" t="str">
        <f t="shared" si="80"/>
        <v>2019CYP</v>
      </c>
      <c r="R413" s="14">
        <f t="shared" si="81"/>
        <v>45.275197949571627</v>
      </c>
      <c r="S413" s="45">
        <f t="shared" si="82"/>
        <v>3</v>
      </c>
      <c r="T413" s="7">
        <f t="shared" si="83"/>
        <v>3.2311858628086711</v>
      </c>
      <c r="U413" s="35">
        <f>IF(ISBLANK(VLOOKUP(B413,'WB GDP'!$A$2:$AK$267,F413-1985)),"NA",VLOOKUP(B413,'WB GDP'!$A$2:$AK$267,F413-1985))</f>
        <v>41739.46484375</v>
      </c>
      <c r="V413" s="6"/>
    </row>
    <row r="414" spans="1:22">
      <c r="A414">
        <f t="shared" si="72"/>
        <v>97</v>
      </c>
      <c r="B414" t="s">
        <v>62</v>
      </c>
      <c r="C414" t="str">
        <f>VLOOKUP(B414,'country codes'!$A$3:$B$287,2,0)</f>
        <v>ETH</v>
      </c>
      <c r="D414">
        <v>5</v>
      </c>
      <c r="E414" s="6">
        <v>114120.594</v>
      </c>
      <c r="F414">
        <v>2019</v>
      </c>
      <c r="G414" s="6">
        <v>65.837999999999994</v>
      </c>
      <c r="H414" s="6">
        <v>4.0995550155639648</v>
      </c>
      <c r="I414" s="7">
        <v>0.20361939072609</v>
      </c>
      <c r="J414" s="8">
        <f t="shared" si="73"/>
        <v>0.40995550155639648</v>
      </c>
      <c r="K414" s="8">
        <f t="shared" si="74"/>
        <v>0.83671533681622845</v>
      </c>
      <c r="L414" s="9">
        <f t="shared" si="75"/>
        <v>55.087664345306841</v>
      </c>
      <c r="M414" s="8">
        <f t="shared" si="76"/>
        <v>0.40159514919083833</v>
      </c>
      <c r="N414" s="8">
        <f t="shared" si="77"/>
        <v>1.2726211920380625E-2</v>
      </c>
      <c r="O414" s="8">
        <f t="shared" si="78"/>
        <v>1.5046039987319315</v>
      </c>
      <c r="P414" s="10">
        <f t="shared" si="79"/>
        <v>0.26691086128263619</v>
      </c>
      <c r="Q414" s="10" t="str">
        <f t="shared" si="80"/>
        <v>2019ETH</v>
      </c>
      <c r="R414" s="14">
        <f t="shared" si="81"/>
        <v>45.210079760671299</v>
      </c>
      <c r="S414" s="45">
        <f t="shared" si="82"/>
        <v>1</v>
      </c>
      <c r="T414" s="7">
        <f t="shared" si="83"/>
        <v>3.2311858628086711</v>
      </c>
      <c r="U414" s="35">
        <f>IF(ISBLANK(VLOOKUP(B414,'WB GDP'!$A$2:$AK$267,F414-1985)),"NA",VLOOKUP(B414,'WB GDP'!$A$2:$AK$267,F414-1985))</f>
        <v>2181.6588770326325</v>
      </c>
      <c r="V414" s="6"/>
    </row>
    <row r="415" spans="1:22">
      <c r="A415">
        <f t="shared" si="72"/>
        <v>98</v>
      </c>
      <c r="B415" t="s">
        <v>99</v>
      </c>
      <c r="C415" t="str">
        <f>VLOOKUP(B415,'country codes'!$A$3:$B$287,2,0)</f>
        <v>MDG</v>
      </c>
      <c r="D415">
        <v>5</v>
      </c>
      <c r="E415" s="6">
        <v>27533.133999999998</v>
      </c>
      <c r="F415">
        <v>2019</v>
      </c>
      <c r="G415" s="6">
        <v>65.882000000000005</v>
      </c>
      <c r="H415" s="6">
        <v>4.3390874862670898</v>
      </c>
      <c r="I415" s="7">
        <v>1.1478099822998</v>
      </c>
      <c r="J415" s="8">
        <f t="shared" si="73"/>
        <v>0.43390874862670897</v>
      </c>
      <c r="K415" s="8">
        <f t="shared" si="74"/>
        <v>0.86066858388654088</v>
      </c>
      <c r="L415" s="9">
        <f t="shared" si="75"/>
        <v>56.702567643613094</v>
      </c>
      <c r="M415" s="8">
        <f t="shared" si="76"/>
        <v>0.41619570687168039</v>
      </c>
      <c r="N415" s="8">
        <f t="shared" si="77"/>
        <v>7.1738123893737502E-2</v>
      </c>
      <c r="O415" s="8">
        <f t="shared" si="78"/>
        <v>1.5636159107052885</v>
      </c>
      <c r="P415" s="10">
        <f t="shared" si="79"/>
        <v>0.26617515466694769</v>
      </c>
      <c r="Q415" s="10" t="str">
        <f t="shared" si="80"/>
        <v>2019MDG</v>
      </c>
      <c r="R415" s="14">
        <f t="shared" si="81"/>
        <v>45.085463794817024</v>
      </c>
      <c r="S415" s="45">
        <f t="shared" si="82"/>
        <v>1</v>
      </c>
      <c r="T415" s="7">
        <f t="shared" si="83"/>
        <v>3.2311858628086711</v>
      </c>
      <c r="U415" s="35">
        <f>IF(ISBLANK(VLOOKUP(B415,'WB GDP'!$A$2:$AK$267,F415-1985)),"NA",VLOOKUP(B415,'WB GDP'!$A$2:$AK$267,F415-1985))</f>
        <v>1585.4716511094218</v>
      </c>
      <c r="V415" s="6"/>
    </row>
    <row r="416" spans="1:22">
      <c r="A416">
        <f t="shared" si="72"/>
        <v>99</v>
      </c>
      <c r="B416" t="s">
        <v>158</v>
      </c>
      <c r="C416" t="str">
        <f>VLOOKUP(B416,'country codes'!$A$3:$B$287,2,0)</f>
        <v>UKR</v>
      </c>
      <c r="D416">
        <v>7</v>
      </c>
      <c r="E416" s="6">
        <v>44211.093999999997</v>
      </c>
      <c r="F416">
        <v>2019</v>
      </c>
      <c r="G416" s="6">
        <v>74.536000000000001</v>
      </c>
      <c r="H416" s="6">
        <v>4.7017621994018555</v>
      </c>
      <c r="I416" s="7">
        <v>6.6649432182312003</v>
      </c>
      <c r="J416" s="8">
        <f t="shared" si="73"/>
        <v>0.47017621994018555</v>
      </c>
      <c r="K416" s="8">
        <f t="shared" si="74"/>
        <v>0.89693605520001751</v>
      </c>
      <c r="L416" s="9">
        <f t="shared" si="75"/>
        <v>66.854025810388507</v>
      </c>
      <c r="M416" s="8">
        <f t="shared" si="76"/>
        <v>0.50797640399708321</v>
      </c>
      <c r="N416" s="8">
        <f t="shared" si="77"/>
        <v>0.41655895113945002</v>
      </c>
      <c r="O416" s="8">
        <f t="shared" si="78"/>
        <v>1.908436737951001</v>
      </c>
      <c r="P416" s="10">
        <f t="shared" si="79"/>
        <v>0.26617408578210122</v>
      </c>
      <c r="Q416" s="10" t="str">
        <f t="shared" si="80"/>
        <v>2019UKR</v>
      </c>
      <c r="R416" s="14">
        <f t="shared" si="81"/>
        <v>45.085282744226085</v>
      </c>
      <c r="S416" s="45">
        <f t="shared" si="82"/>
        <v>3</v>
      </c>
      <c r="T416" s="7">
        <f t="shared" si="83"/>
        <v>3.2311858628086711</v>
      </c>
      <c r="U416" s="35">
        <f>IF(ISBLANK(VLOOKUP(B416,'WB GDP'!$A$2:$AK$267,F416-1985)),"NA",VLOOKUP(B416,'WB GDP'!$A$2:$AK$267,F416-1985))</f>
        <v>12804.955078125</v>
      </c>
      <c r="V416" s="6"/>
    </row>
    <row r="417" spans="1:22">
      <c r="A417">
        <f t="shared" si="72"/>
        <v>100</v>
      </c>
      <c r="B417" t="s">
        <v>40</v>
      </c>
      <c r="C417" t="str">
        <f>VLOOKUP(B417,'country codes'!$A$3:$B$287,2,0)</f>
        <v>CMR</v>
      </c>
      <c r="D417">
        <v>5</v>
      </c>
      <c r="E417" s="6">
        <v>25782.341</v>
      </c>
      <c r="F417">
        <v>2019</v>
      </c>
      <c r="G417" s="6">
        <v>61.584000000000003</v>
      </c>
      <c r="H417" s="6">
        <v>4.9367375373840332</v>
      </c>
      <c r="I417" s="7">
        <v>1.3845450878143299</v>
      </c>
      <c r="J417" s="8">
        <f t="shared" si="73"/>
        <v>0.49367375373840333</v>
      </c>
      <c r="K417" s="8">
        <f t="shared" si="74"/>
        <v>0.92043358899823535</v>
      </c>
      <c r="L417" s="9">
        <f t="shared" si="75"/>
        <v>56.683982144867329</v>
      </c>
      <c r="M417" s="8">
        <f t="shared" si="76"/>
        <v>0.4160276728805743</v>
      </c>
      <c r="N417" s="8">
        <f t="shared" si="77"/>
        <v>8.6534067988395622E-2</v>
      </c>
      <c r="O417" s="8">
        <f t="shared" si="78"/>
        <v>1.5784118547999466</v>
      </c>
      <c r="P417" s="10">
        <f t="shared" si="79"/>
        <v>0.26357358607985309</v>
      </c>
      <c r="Q417" s="10" t="str">
        <f t="shared" si="80"/>
        <v>2019CMR</v>
      </c>
      <c r="R417" s="14">
        <f t="shared" si="81"/>
        <v>44.64480310847329</v>
      </c>
      <c r="S417" s="45">
        <f t="shared" si="82"/>
        <v>1</v>
      </c>
      <c r="T417" s="7">
        <f t="shared" si="83"/>
        <v>3.2311858628086711</v>
      </c>
      <c r="U417" s="35">
        <f>IF(ISBLANK(VLOOKUP(B417,'WB GDP'!$A$2:$AK$267,F417-1985)),"NA",VLOOKUP(B417,'WB GDP'!$A$2:$AK$267,F417-1985))</f>
        <v>3756.5095616586918</v>
      </c>
      <c r="V417" s="6"/>
    </row>
    <row r="418" spans="1:22">
      <c r="A418">
        <f t="shared" si="72"/>
        <v>101</v>
      </c>
      <c r="B418" t="s">
        <v>122</v>
      </c>
      <c r="C418" t="str">
        <f>VLOOKUP(B418,'country codes'!$A$3:$B$287,2,0)</f>
        <v>PAK</v>
      </c>
      <c r="D418">
        <v>6</v>
      </c>
      <c r="E418" s="6">
        <v>223293.28</v>
      </c>
      <c r="F418">
        <v>2019</v>
      </c>
      <c r="G418" s="6">
        <v>66.756</v>
      </c>
      <c r="H418" s="6">
        <v>4.4427175521850586</v>
      </c>
      <c r="I418" s="7">
        <v>2.3455247879028298</v>
      </c>
      <c r="J418" s="8">
        <f t="shared" si="73"/>
        <v>0.44427175521850587</v>
      </c>
      <c r="K418" s="8">
        <f t="shared" si="74"/>
        <v>0.87103159047833789</v>
      </c>
      <c r="L418" s="9">
        <f t="shared" si="75"/>
        <v>58.146584853971923</v>
      </c>
      <c r="M418" s="8">
        <f t="shared" si="76"/>
        <v>0.42925126047299245</v>
      </c>
      <c r="N418" s="8">
        <f t="shared" si="77"/>
        <v>0.14659529924392686</v>
      </c>
      <c r="O418" s="8">
        <f t="shared" si="78"/>
        <v>1.6384730860554777</v>
      </c>
      <c r="P418" s="10">
        <f t="shared" si="79"/>
        <v>0.26198249097053417</v>
      </c>
      <c r="Q418" s="10" t="str">
        <f t="shared" si="80"/>
        <v>2019PAK</v>
      </c>
      <c r="R418" s="14">
        <f t="shared" si="81"/>
        <v>44.375299138295958</v>
      </c>
      <c r="S418" s="45">
        <f t="shared" si="82"/>
        <v>1</v>
      </c>
      <c r="T418" s="7">
        <f t="shared" si="83"/>
        <v>3.2311858628086711</v>
      </c>
      <c r="U418" s="35">
        <f>IF(ISBLANK(VLOOKUP(B418,'WB GDP'!$A$2:$AK$267,F418-1985)),"NA",VLOOKUP(B418,'WB GDP'!$A$2:$AK$267,F418-1985))</f>
        <v>5157.5465718010009</v>
      </c>
      <c r="V418" s="6"/>
    </row>
    <row r="419" spans="1:22">
      <c r="A419">
        <f t="shared" si="72"/>
        <v>102</v>
      </c>
      <c r="B419" t="s">
        <v>65</v>
      </c>
      <c r="C419" t="str">
        <f>VLOOKUP(B419,'country codes'!$A$3:$B$287,2,0)</f>
        <v>GAB</v>
      </c>
      <c r="D419">
        <v>5</v>
      </c>
      <c r="E419" s="6">
        <v>2242.7849999999999</v>
      </c>
      <c r="F419">
        <v>2019</v>
      </c>
      <c r="G419" s="6">
        <v>66.602999999999994</v>
      </c>
      <c r="H419" s="6">
        <v>4.914393424987793</v>
      </c>
      <c r="I419" s="7">
        <v>4.1393027305603001</v>
      </c>
      <c r="J419" s="8">
        <f t="shared" si="73"/>
        <v>0.4914393424987793</v>
      </c>
      <c r="K419" s="8">
        <f t="shared" si="74"/>
        <v>0.91819917775861126</v>
      </c>
      <c r="L419" s="9">
        <f t="shared" si="75"/>
        <v>61.154819836256777</v>
      </c>
      <c r="M419" s="8">
        <f t="shared" si="76"/>
        <v>0.45644911710158642</v>
      </c>
      <c r="N419" s="8">
        <f t="shared" si="77"/>
        <v>0.25870642066001875</v>
      </c>
      <c r="O419" s="8">
        <f t="shared" si="78"/>
        <v>1.7505842074715696</v>
      </c>
      <c r="P419" s="10">
        <f t="shared" si="79"/>
        <v>0.26074102299874619</v>
      </c>
      <c r="Q419" s="10" t="str">
        <f t="shared" si="80"/>
        <v>2019GAB</v>
      </c>
      <c r="R419" s="14">
        <f t="shared" si="81"/>
        <v>44.165015953283785</v>
      </c>
      <c r="S419" s="45">
        <f t="shared" si="82"/>
        <v>2</v>
      </c>
      <c r="T419" s="7">
        <f t="shared" si="83"/>
        <v>3.2311858628086711</v>
      </c>
      <c r="U419" s="35">
        <f>IF(ISBLANK(VLOOKUP(B419,'WB GDP'!$A$2:$AK$267,F419-1985)),"NA",VLOOKUP(B419,'WB GDP'!$A$2:$AK$267,F419-1985))</f>
        <v>14478.001722093117</v>
      </c>
      <c r="V419" s="6"/>
    </row>
    <row r="420" spans="1:22">
      <c r="A420">
        <f t="shared" si="72"/>
        <v>103</v>
      </c>
      <c r="B420" t="s">
        <v>88</v>
      </c>
      <c r="C420" t="str">
        <f>VLOOKUP(B420,'country codes'!$A$3:$B$287,2,0)</f>
        <v>KEN</v>
      </c>
      <c r="D420">
        <v>5</v>
      </c>
      <c r="E420" s="6">
        <v>50951.45</v>
      </c>
      <c r="F420">
        <v>2019</v>
      </c>
      <c r="G420" s="6">
        <v>62.942999999999998</v>
      </c>
      <c r="H420" s="6">
        <v>4.6188502311706543</v>
      </c>
      <c r="I420" s="7">
        <v>1.4109187126159699</v>
      </c>
      <c r="J420" s="8">
        <f t="shared" si="73"/>
        <v>0.46188502311706542</v>
      </c>
      <c r="K420" s="8">
        <f t="shared" si="74"/>
        <v>0.88864485837689733</v>
      </c>
      <c r="L420" s="9">
        <f t="shared" si="75"/>
        <v>55.933973320817046</v>
      </c>
      <c r="M420" s="8">
        <f t="shared" si="76"/>
        <v>0.40924674233930169</v>
      </c>
      <c r="N420" s="8">
        <f t="shared" si="77"/>
        <v>8.8182419538498119E-2</v>
      </c>
      <c r="O420" s="8">
        <f t="shared" si="78"/>
        <v>1.5800602063500491</v>
      </c>
      <c r="P420" s="10">
        <f t="shared" si="79"/>
        <v>0.25900705599355911</v>
      </c>
      <c r="Q420" s="10" t="str">
        <f t="shared" si="80"/>
        <v>2019KEN</v>
      </c>
      <c r="R420" s="14">
        <f t="shared" si="81"/>
        <v>43.871311957012651</v>
      </c>
      <c r="S420" s="45">
        <f t="shared" si="82"/>
        <v>1</v>
      </c>
      <c r="T420" s="7">
        <f t="shared" si="83"/>
        <v>3.2311858628086711</v>
      </c>
      <c r="U420" s="35">
        <f>IF(ISBLANK(VLOOKUP(B420,'WB GDP'!$A$2:$AK$267,F420-1985)),"NA",VLOOKUP(B420,'WB GDP'!$A$2:$AK$267,F420-1985))</f>
        <v>4601.2113725803729</v>
      </c>
      <c r="V420" s="6"/>
    </row>
    <row r="421" spans="1:22">
      <c r="A421">
        <f t="shared" si="72"/>
        <v>104</v>
      </c>
      <c r="B421" t="s">
        <v>111</v>
      </c>
      <c r="C421" t="str">
        <f>VLOOKUP(B421,'country codes'!$A$3:$B$287,2,0)</f>
        <v>MOZ</v>
      </c>
      <c r="D421">
        <v>5</v>
      </c>
      <c r="E421" s="6">
        <v>30285.595000000001</v>
      </c>
      <c r="F421">
        <v>2019</v>
      </c>
      <c r="G421" s="6">
        <v>61.165999999999997</v>
      </c>
      <c r="H421" s="6">
        <v>4.9321327209472656</v>
      </c>
      <c r="I421" s="7">
        <v>1.65350830554962</v>
      </c>
      <c r="J421" s="8">
        <f t="shared" si="73"/>
        <v>0.49321327209472654</v>
      </c>
      <c r="K421" s="8">
        <f t="shared" si="74"/>
        <v>0.91997310735455851</v>
      </c>
      <c r="L421" s="9">
        <f t="shared" si="75"/>
        <v>56.271075084448924</v>
      </c>
      <c r="M421" s="8">
        <f t="shared" si="76"/>
        <v>0.41229452467362659</v>
      </c>
      <c r="N421" s="8">
        <f t="shared" si="77"/>
        <v>0.10334426909685125</v>
      </c>
      <c r="O421" s="8">
        <f t="shared" si="78"/>
        <v>1.5952220559084023</v>
      </c>
      <c r="P421" s="10">
        <f t="shared" si="79"/>
        <v>0.25845588276977821</v>
      </c>
      <c r="Q421" s="10" t="str">
        <f t="shared" si="80"/>
        <v>2019MOZ</v>
      </c>
      <c r="R421" s="14">
        <f t="shared" si="81"/>
        <v>43.777952753534258</v>
      </c>
      <c r="S421" s="45">
        <f t="shared" si="82"/>
        <v>1</v>
      </c>
      <c r="T421" s="7">
        <f t="shared" si="83"/>
        <v>3.2311858628086711</v>
      </c>
      <c r="U421" s="35">
        <f>IF(ISBLANK(VLOOKUP(B421,'WB GDP'!$A$2:$AK$267,F421-1985)),"NA",VLOOKUP(B421,'WB GDP'!$A$2:$AK$267,F421-1985))</f>
        <v>1285.1827595965092</v>
      </c>
      <c r="V421" s="6"/>
    </row>
    <row r="422" spans="1:22">
      <c r="A422">
        <f t="shared" si="72"/>
        <v>105</v>
      </c>
      <c r="B422" t="s">
        <v>112</v>
      </c>
      <c r="C422" t="str">
        <f>VLOOKUP(B422,'country codes'!$A$3:$B$287,2,0)</f>
        <v>MMR</v>
      </c>
      <c r="D422">
        <v>8</v>
      </c>
      <c r="E422" s="6">
        <v>53040.212</v>
      </c>
      <c r="F422">
        <v>2019</v>
      </c>
      <c r="G422" s="6">
        <v>66.61</v>
      </c>
      <c r="H422" s="6">
        <v>4.4342374801635742</v>
      </c>
      <c r="I422" s="7">
        <v>2.6591751575470002</v>
      </c>
      <c r="J422" s="8">
        <f t="shared" si="73"/>
        <v>0.44342374801635742</v>
      </c>
      <c r="K422" s="8">
        <f t="shared" si="74"/>
        <v>0.87018358327618939</v>
      </c>
      <c r="L422" s="9">
        <f t="shared" si="75"/>
        <v>57.962928482026975</v>
      </c>
      <c r="M422" s="8">
        <f t="shared" si="76"/>
        <v>0.42759079854016413</v>
      </c>
      <c r="N422" s="8">
        <f t="shared" si="77"/>
        <v>0.16619844734668751</v>
      </c>
      <c r="O422" s="8">
        <f t="shared" si="78"/>
        <v>1.6580762341582385</v>
      </c>
      <c r="P422" s="10">
        <f t="shared" si="79"/>
        <v>0.25788367852533672</v>
      </c>
      <c r="Q422" s="10" t="str">
        <f t="shared" si="80"/>
        <v>2019MMR</v>
      </c>
      <c r="R422" s="14">
        <f t="shared" si="81"/>
        <v>43.681031259196111</v>
      </c>
      <c r="S422" s="45">
        <f t="shared" si="82"/>
        <v>1</v>
      </c>
      <c r="T422" s="7">
        <f t="shared" si="83"/>
        <v>3.2311858628086711</v>
      </c>
      <c r="U422" s="35">
        <f>IF(ISBLANK(VLOOKUP(B422,'WB GDP'!$A$2:$AK$267,F422-1985)),"NA",VLOOKUP(B422,'WB GDP'!$A$2:$AK$267,F422-1985))</f>
        <v>4829.536707032089</v>
      </c>
      <c r="V422" s="6"/>
    </row>
    <row r="423" spans="1:22">
      <c r="A423">
        <f t="shared" si="72"/>
        <v>106</v>
      </c>
      <c r="B423" t="s">
        <v>80</v>
      </c>
      <c r="C423" t="str">
        <f>VLOOKUP(B423,'country codes'!$A$3:$B$287,2,0)</f>
        <v>IRQ</v>
      </c>
      <c r="D423">
        <v>4</v>
      </c>
      <c r="E423" s="6">
        <v>41563.519999999997</v>
      </c>
      <c r="F423">
        <v>2019</v>
      </c>
      <c r="G423" s="6">
        <v>71.575999999999993</v>
      </c>
      <c r="H423" s="6">
        <v>4.8357830047607422</v>
      </c>
      <c r="I423" s="7">
        <v>6.7527108192443803</v>
      </c>
      <c r="J423" s="8">
        <f t="shared" si="73"/>
        <v>0.4835783004760742</v>
      </c>
      <c r="K423" s="8">
        <f t="shared" si="74"/>
        <v>0.91033813573590616</v>
      </c>
      <c r="L423" s="9">
        <f t="shared" si="75"/>
        <v>65.158362403433216</v>
      </c>
      <c r="M423" s="8">
        <f t="shared" si="76"/>
        <v>0.49264568332389475</v>
      </c>
      <c r="N423" s="8">
        <f t="shared" si="77"/>
        <v>0.42204442620277377</v>
      </c>
      <c r="O423" s="8">
        <f t="shared" si="78"/>
        <v>1.9139222130143247</v>
      </c>
      <c r="P423" s="10">
        <f t="shared" si="79"/>
        <v>0.25740110019832219</v>
      </c>
      <c r="Q423" s="10" t="str">
        <f t="shared" si="80"/>
        <v>2019IRQ</v>
      </c>
      <c r="R423" s="14">
        <f t="shared" si="81"/>
        <v>43.599290843874478</v>
      </c>
      <c r="S423" s="45">
        <f t="shared" si="82"/>
        <v>3</v>
      </c>
      <c r="T423" s="7">
        <f t="shared" si="83"/>
        <v>3.2311858628086711</v>
      </c>
      <c r="U423" s="35">
        <f>IF(ISBLANK(VLOOKUP(B423,'WB GDP'!$A$2:$AK$267,F423-1985)),"NA",VLOOKUP(B423,'WB GDP'!$A$2:$AK$267,F423-1985))</f>
        <v>10299.31628901934</v>
      </c>
      <c r="V423" s="6"/>
    </row>
    <row r="424" spans="1:22">
      <c r="A424">
        <f t="shared" si="72"/>
        <v>107</v>
      </c>
      <c r="B424" t="s">
        <v>30</v>
      </c>
      <c r="C424" t="str">
        <f>VLOOKUP(B424,'country codes'!$A$3:$B$287,2,0)</f>
        <v>BEN</v>
      </c>
      <c r="D424">
        <v>5</v>
      </c>
      <c r="E424" s="6">
        <v>12290.444</v>
      </c>
      <c r="F424">
        <v>2019</v>
      </c>
      <c r="G424" s="6">
        <v>60.454000000000001</v>
      </c>
      <c r="H424" s="6">
        <v>4.9763607978820801</v>
      </c>
      <c r="I424" s="7">
        <v>1.57131743431091</v>
      </c>
      <c r="J424" s="8">
        <f t="shared" si="73"/>
        <v>0.49763607978820801</v>
      </c>
      <c r="K424" s="8">
        <f t="shared" si="74"/>
        <v>0.92439591504803997</v>
      </c>
      <c r="L424" s="9">
        <f t="shared" si="75"/>
        <v>55.88343064831421</v>
      </c>
      <c r="M424" s="8">
        <f t="shared" si="76"/>
        <v>0.40878977924683946</v>
      </c>
      <c r="N424" s="8">
        <f t="shared" si="77"/>
        <v>9.8207339644431874E-2</v>
      </c>
      <c r="O424" s="8">
        <f t="shared" si="78"/>
        <v>1.5900851264559828</v>
      </c>
      <c r="P424" s="10">
        <f t="shared" si="79"/>
        <v>0.25708672601570665</v>
      </c>
      <c r="Q424" s="10" t="str">
        <f t="shared" si="80"/>
        <v>2019BEN</v>
      </c>
      <c r="R424" s="14">
        <f t="shared" si="81"/>
        <v>43.546041299054735</v>
      </c>
      <c r="S424" s="45">
        <f t="shared" si="82"/>
        <v>1</v>
      </c>
      <c r="T424" s="7">
        <f t="shared" si="83"/>
        <v>3.2311858628086711</v>
      </c>
      <c r="U424" s="35">
        <f>IF(ISBLANK(VLOOKUP(B424,'WB GDP'!$A$2:$AK$267,F424-1985)),"NA",VLOOKUP(B424,'WB GDP'!$A$2:$AK$267,F424-1985))</f>
        <v>3156.4389569288401</v>
      </c>
      <c r="V424" s="6"/>
    </row>
    <row r="425" spans="1:22">
      <c r="A425">
        <f t="shared" si="72"/>
        <v>108</v>
      </c>
      <c r="B425" t="s">
        <v>167</v>
      </c>
      <c r="C425" t="str">
        <f>VLOOKUP(B425,'country codes'!$A$3:$B$287,2,0)</f>
        <v>YEM</v>
      </c>
      <c r="D425">
        <v>4</v>
      </c>
      <c r="E425" s="6">
        <v>31546.690999999999</v>
      </c>
      <c r="F425">
        <v>2019</v>
      </c>
      <c r="G425" s="6">
        <v>65.091999999999999</v>
      </c>
      <c r="H425" s="6">
        <v>4.1969127655029297</v>
      </c>
      <c r="I425" s="7">
        <v>1.3971210718154901</v>
      </c>
      <c r="J425" s="8">
        <f t="shared" si="73"/>
        <v>0.41969127655029298</v>
      </c>
      <c r="K425" s="8">
        <f t="shared" si="74"/>
        <v>0.846451111810125</v>
      </c>
      <c r="L425" s="9">
        <f t="shared" si="75"/>
        <v>55.097195769944655</v>
      </c>
      <c r="M425" s="8">
        <f t="shared" si="76"/>
        <v>0.4016813240815274</v>
      </c>
      <c r="N425" s="8">
        <f t="shared" si="77"/>
        <v>8.7320066988468129E-2</v>
      </c>
      <c r="O425" s="8">
        <f t="shared" si="78"/>
        <v>1.5791978538000191</v>
      </c>
      <c r="P425" s="10">
        <f t="shared" si="79"/>
        <v>0.25435782040544369</v>
      </c>
      <c r="Q425" s="10" t="str">
        <f t="shared" si="80"/>
        <v>2019YEM</v>
      </c>
      <c r="R425" s="14">
        <f t="shared" si="81"/>
        <v>43.083811925148929</v>
      </c>
      <c r="S425" s="45">
        <f t="shared" si="82"/>
        <v>1</v>
      </c>
      <c r="T425" s="7">
        <f t="shared" si="83"/>
        <v>3.2311858628086711</v>
      </c>
      <c r="U425" s="35" t="str">
        <f>IF(ISBLANK(VLOOKUP(B425,'WB GDP'!$A$2:$AK$267,F425-1985)),"NA",VLOOKUP(B425,'WB GDP'!$A$2:$AK$267,F425-1985))</f>
        <v>NA</v>
      </c>
      <c r="V425" s="6"/>
    </row>
    <row r="426" spans="1:22">
      <c r="A426">
        <f t="shared" si="72"/>
        <v>109</v>
      </c>
      <c r="B426" t="s">
        <v>91</v>
      </c>
      <c r="C426" t="str">
        <f>VLOOKUP(B426,'country codes'!$A$3:$B$287,2,0)</f>
        <v>LAO</v>
      </c>
      <c r="D426">
        <v>8</v>
      </c>
      <c r="E426" s="6">
        <v>7212.0529999999999</v>
      </c>
      <c r="F426">
        <v>2019</v>
      </c>
      <c r="G426" s="6">
        <v>68.138000000000005</v>
      </c>
      <c r="H426" s="6">
        <v>5.1968560218811035</v>
      </c>
      <c r="I426" s="7">
        <v>7.1612119674682599</v>
      </c>
      <c r="J426" s="8">
        <f t="shared" si="73"/>
        <v>0.51968560218811033</v>
      </c>
      <c r="K426" s="8">
        <f t="shared" si="74"/>
        <v>0.94644543744794229</v>
      </c>
      <c r="L426" s="9">
        <f t="shared" si="75"/>
        <v>64.488899216827903</v>
      </c>
      <c r="M426" s="8">
        <f t="shared" si="76"/>
        <v>0.48659297671199853</v>
      </c>
      <c r="N426" s="8">
        <f t="shared" si="77"/>
        <v>0.44757574796676625</v>
      </c>
      <c r="O426" s="8">
        <f t="shared" si="78"/>
        <v>1.9394535347783171</v>
      </c>
      <c r="P426" s="10">
        <f t="shared" si="79"/>
        <v>0.25089179399578498</v>
      </c>
      <c r="Q426" s="10" t="str">
        <f t="shared" si="80"/>
        <v>2019LAO</v>
      </c>
      <c r="R426" s="14">
        <f t="shared" si="81"/>
        <v>42.496727047147914</v>
      </c>
      <c r="S426" s="45">
        <f t="shared" si="82"/>
        <v>3</v>
      </c>
      <c r="T426" s="7">
        <f t="shared" si="83"/>
        <v>3.2311858628086711</v>
      </c>
      <c r="U426" s="35">
        <f>IF(ISBLANK(VLOOKUP(B426,'WB GDP'!$A$2:$AK$267,F426-1985)),"NA",VLOOKUP(B426,'WB GDP'!$A$2:$AK$267,F426-1985))</f>
        <v>7840.0713830942832</v>
      </c>
      <c r="V426" s="6"/>
    </row>
    <row r="427" spans="1:22">
      <c r="A427">
        <f t="shared" si="72"/>
        <v>110</v>
      </c>
      <c r="B427" t="s">
        <v>161</v>
      </c>
      <c r="C427" t="str">
        <f>VLOOKUP(B427,'country codes'!$A$3:$B$287,2,0)</f>
        <v>USA</v>
      </c>
      <c r="D427">
        <v>2</v>
      </c>
      <c r="E427" s="6">
        <v>334319.67099999997</v>
      </c>
      <c r="F427">
        <v>2019</v>
      </c>
      <c r="G427" s="6">
        <v>79.138000000000005</v>
      </c>
      <c r="H427" s="6">
        <v>6.9437012672424316</v>
      </c>
      <c r="I427" s="7">
        <v>21.174423217773398</v>
      </c>
      <c r="J427" s="8">
        <f t="shared" si="73"/>
        <v>0.69437012672424314</v>
      </c>
      <c r="K427" s="8">
        <f t="shared" si="74"/>
        <v>1.1211299619840751</v>
      </c>
      <c r="L427" s="9">
        <f t="shared" si="75"/>
        <v>88.72398293149574</v>
      </c>
      <c r="M427" s="8">
        <f t="shared" si="76"/>
        <v>0.70570562453875507</v>
      </c>
      <c r="N427" s="8">
        <f t="shared" si="77"/>
        <v>1.3234014511108374</v>
      </c>
      <c r="O427" s="8">
        <f t="shared" si="78"/>
        <v>2.8152792379223883</v>
      </c>
      <c r="P427" s="10">
        <f t="shared" si="79"/>
        <v>0.25066985009257897</v>
      </c>
      <c r="Q427" s="10" t="str">
        <f t="shared" si="80"/>
        <v>2019USA</v>
      </c>
      <c r="R427" s="14">
        <f t="shared" si="81"/>
        <v>42.459133591721937</v>
      </c>
      <c r="S427" s="45">
        <f t="shared" si="82"/>
        <v>3</v>
      </c>
      <c r="T427" s="7">
        <f t="shared" si="83"/>
        <v>3.2311858628086711</v>
      </c>
      <c r="U427" s="35">
        <f>IF(ISBLANK(VLOOKUP(B427,'WB GDP'!$A$2:$AK$267,F427-1985)),"NA",VLOOKUP(B427,'WB GDP'!$A$2:$AK$267,F427-1985))</f>
        <v>62470.929912866923</v>
      </c>
      <c r="V427" s="6"/>
    </row>
    <row r="428" spans="1:22">
      <c r="A428">
        <f t="shared" si="72"/>
        <v>111</v>
      </c>
      <c r="B428" t="s">
        <v>79</v>
      </c>
      <c r="C428" t="str">
        <f>VLOOKUP(B428,'country codes'!$A$3:$B$287,2,0)</f>
        <v>IRN</v>
      </c>
      <c r="D428">
        <v>4</v>
      </c>
      <c r="E428" s="6">
        <v>86564.202000000005</v>
      </c>
      <c r="F428">
        <v>2019</v>
      </c>
      <c r="G428" s="6">
        <v>76.102999999999994</v>
      </c>
      <c r="H428" s="6">
        <v>5.0061459541320801</v>
      </c>
      <c r="I428" s="7">
        <v>10.940303802490201</v>
      </c>
      <c r="J428" s="8">
        <f t="shared" si="73"/>
        <v>0.50061459541320796</v>
      </c>
      <c r="K428" s="8">
        <f t="shared" si="74"/>
        <v>0.92737443067303993</v>
      </c>
      <c r="L428" s="9">
        <f t="shared" si="75"/>
        <v>70.575976297510351</v>
      </c>
      <c r="M428" s="8">
        <f t="shared" si="76"/>
        <v>0.54162705839196668</v>
      </c>
      <c r="N428" s="8">
        <f t="shared" si="77"/>
        <v>0.68376898765563754</v>
      </c>
      <c r="O428" s="8">
        <f t="shared" si="78"/>
        <v>2.1756467744671886</v>
      </c>
      <c r="P428" s="10">
        <f t="shared" si="79"/>
        <v>0.24894990526419897</v>
      </c>
      <c r="Q428" s="10" t="str">
        <f t="shared" si="80"/>
        <v>2019IRN</v>
      </c>
      <c r="R428" s="14">
        <f t="shared" si="81"/>
        <v>42.167804709482581</v>
      </c>
      <c r="S428" s="45">
        <f t="shared" si="82"/>
        <v>3</v>
      </c>
      <c r="T428" s="7">
        <f t="shared" si="83"/>
        <v>3.2311858628086711</v>
      </c>
      <c r="U428" s="35">
        <f>IF(ISBLANK(VLOOKUP(B428,'WB GDP'!$A$2:$AK$267,F428-1985)),"NA",VLOOKUP(B428,'WB GDP'!$A$2:$AK$267,F428-1985))</f>
        <v>14084.353512189777</v>
      </c>
      <c r="V428" s="6"/>
    </row>
    <row r="429" spans="1:22">
      <c r="A429">
        <f t="shared" si="72"/>
        <v>112</v>
      </c>
      <c r="B429" t="s">
        <v>104</v>
      </c>
      <c r="C429" t="str">
        <f>VLOOKUP(B429,'country codes'!$A$3:$B$287,2,0)</f>
        <v>MRT</v>
      </c>
      <c r="D429">
        <v>5</v>
      </c>
      <c r="E429" s="6">
        <v>4383.8490000000002</v>
      </c>
      <c r="F429">
        <v>2019</v>
      </c>
      <c r="G429" s="6">
        <v>65.686999999999998</v>
      </c>
      <c r="H429" s="6">
        <v>4.1526193618774414</v>
      </c>
      <c r="I429" s="7">
        <v>2.0775170326232901</v>
      </c>
      <c r="J429" s="8">
        <f t="shared" si="73"/>
        <v>0.41526193618774415</v>
      </c>
      <c r="K429" s="8">
        <f t="shared" si="74"/>
        <v>0.84202177144757617</v>
      </c>
      <c r="L429" s="9">
        <f t="shared" si="75"/>
        <v>55.309884101076932</v>
      </c>
      <c r="M429" s="8">
        <f t="shared" si="76"/>
        <v>0.4036042678577868</v>
      </c>
      <c r="N429" s="8">
        <f t="shared" si="77"/>
        <v>0.12984481453895563</v>
      </c>
      <c r="O429" s="8">
        <f t="shared" si="78"/>
        <v>1.6217226013505066</v>
      </c>
      <c r="P429" s="10">
        <f t="shared" si="79"/>
        <v>0.24887380093345254</v>
      </c>
      <c r="Q429" s="10" t="str">
        <f t="shared" si="80"/>
        <v>2019MRT</v>
      </c>
      <c r="R429" s="14">
        <f t="shared" si="81"/>
        <v>42.154913953195461</v>
      </c>
      <c r="S429" s="45">
        <f t="shared" si="82"/>
        <v>1</v>
      </c>
      <c r="T429" s="7">
        <f t="shared" si="83"/>
        <v>3.2311858628086711</v>
      </c>
      <c r="U429" s="35">
        <f>IF(ISBLANK(VLOOKUP(B429,'WB GDP'!$A$2:$AK$267,F429-1985)),"NA",VLOOKUP(B429,'WB GDP'!$A$2:$AK$267,F429-1985))</f>
        <v>5505.6463312571759</v>
      </c>
      <c r="V429" s="6"/>
    </row>
    <row r="430" spans="1:22">
      <c r="A430">
        <f t="shared" si="72"/>
        <v>113</v>
      </c>
      <c r="B430" t="s">
        <v>132</v>
      </c>
      <c r="C430" t="str">
        <f>VLOOKUP(B430,'country codes'!$A$3:$B$287,2,0)</f>
        <v>RUS</v>
      </c>
      <c r="D430">
        <v>7</v>
      </c>
      <c r="E430" s="6">
        <v>145742.28599999999</v>
      </c>
      <c r="F430">
        <v>2019</v>
      </c>
      <c r="G430" s="6">
        <v>73.933000000000007</v>
      </c>
      <c r="H430" s="6">
        <v>5.440523624420166</v>
      </c>
      <c r="I430" s="7">
        <v>12.266319274902299</v>
      </c>
      <c r="J430" s="8">
        <f t="shared" si="73"/>
        <v>0.5440523624420166</v>
      </c>
      <c r="K430" s="8">
        <f t="shared" si="74"/>
        <v>0.97081219770184857</v>
      </c>
      <c r="L430" s="9">
        <f t="shared" si="75"/>
        <v>71.77505821269078</v>
      </c>
      <c r="M430" s="8">
        <f t="shared" si="76"/>
        <v>0.55246811908272653</v>
      </c>
      <c r="N430" s="8">
        <f t="shared" si="77"/>
        <v>0.76664495468139371</v>
      </c>
      <c r="O430" s="8">
        <f t="shared" si="78"/>
        <v>2.2585227414929445</v>
      </c>
      <c r="P430" s="10">
        <f t="shared" si="79"/>
        <v>0.24461481344993241</v>
      </c>
      <c r="Q430" s="10" t="str">
        <f t="shared" si="80"/>
        <v>2019RUS</v>
      </c>
      <c r="R430" s="14">
        <f t="shared" si="81"/>
        <v>41.433515195181819</v>
      </c>
      <c r="S430" s="45">
        <f t="shared" si="82"/>
        <v>3</v>
      </c>
      <c r="T430" s="7">
        <f t="shared" si="83"/>
        <v>3.2311858628086711</v>
      </c>
      <c r="U430" s="35">
        <f>IF(ISBLANK(VLOOKUP(B430,'WB GDP'!$A$2:$AK$267,F430-1985)),"NA",VLOOKUP(B430,'WB GDP'!$A$2:$AK$267,F430-1985))</f>
        <v>27254.57421875</v>
      </c>
      <c r="V430" s="6"/>
    </row>
    <row r="431" spans="1:22">
      <c r="A431">
        <f t="shared" si="72"/>
        <v>114</v>
      </c>
      <c r="B431" t="s">
        <v>71</v>
      </c>
      <c r="C431" t="str">
        <f>VLOOKUP(B431,'country codes'!$A$3:$B$287,2,0)</f>
        <v>GIN</v>
      </c>
      <c r="D431">
        <v>5</v>
      </c>
      <c r="E431" s="6">
        <v>12877.539000000001</v>
      </c>
      <c r="F431">
        <v>2019</v>
      </c>
      <c r="G431" s="6">
        <v>59.72</v>
      </c>
      <c r="H431" s="6">
        <v>4.7676844596862793</v>
      </c>
      <c r="I431" s="7">
        <v>1.76120841503143</v>
      </c>
      <c r="J431" s="8">
        <f t="shared" si="73"/>
        <v>0.47676844596862794</v>
      </c>
      <c r="K431" s="8">
        <f t="shared" si="74"/>
        <v>0.90352828122845996</v>
      </c>
      <c r="L431" s="9">
        <f t="shared" si="75"/>
        <v>53.958708954963626</v>
      </c>
      <c r="M431" s="8">
        <f t="shared" si="76"/>
        <v>0.39138811183256922</v>
      </c>
      <c r="N431" s="8">
        <f t="shared" si="77"/>
        <v>0.11007552593946437</v>
      </c>
      <c r="O431" s="8">
        <f t="shared" si="78"/>
        <v>1.6019533127510153</v>
      </c>
      <c r="P431" s="10">
        <f t="shared" si="79"/>
        <v>0.24431929989298071</v>
      </c>
      <c r="Q431" s="10" t="str">
        <f t="shared" si="80"/>
        <v>2019GIN</v>
      </c>
      <c r="R431" s="14">
        <f t="shared" si="81"/>
        <v>41.38346031387821</v>
      </c>
      <c r="S431" s="45">
        <f t="shared" si="82"/>
        <v>1</v>
      </c>
      <c r="T431" s="7">
        <f t="shared" si="83"/>
        <v>3.2311858628086711</v>
      </c>
      <c r="U431" s="35">
        <f>IF(ISBLANK(VLOOKUP(B431,'WB GDP'!$A$2:$AK$267,F431-1985)),"NA",VLOOKUP(B431,'WB GDP'!$A$2:$AK$267,F431-1985))</f>
        <v>2545.1402015108019</v>
      </c>
      <c r="V431" s="6"/>
    </row>
    <row r="432" spans="1:22">
      <c r="A432">
        <f t="shared" si="72"/>
        <v>115</v>
      </c>
      <c r="B432" t="s">
        <v>100</v>
      </c>
      <c r="C432" t="str">
        <f>VLOOKUP(B432,'country codes'!$A$3:$B$287,2,0)</f>
        <v>MWI</v>
      </c>
      <c r="D432">
        <v>5</v>
      </c>
      <c r="E432" s="6">
        <v>18867.337</v>
      </c>
      <c r="F432">
        <v>2019</v>
      </c>
      <c r="G432" s="6">
        <v>64.119</v>
      </c>
      <c r="H432" s="6">
        <v>3.8691236972808838</v>
      </c>
      <c r="I432" s="7">
        <v>0.72099930047988903</v>
      </c>
      <c r="J432" s="8">
        <f t="shared" si="73"/>
        <v>0.3869123697280884</v>
      </c>
      <c r="K432" s="8">
        <f t="shared" si="74"/>
        <v>0.81367220498792037</v>
      </c>
      <c r="L432" s="9">
        <f t="shared" si="75"/>
        <v>52.171848111620463</v>
      </c>
      <c r="M432" s="8">
        <f t="shared" si="76"/>
        <v>0.37523286288470159</v>
      </c>
      <c r="N432" s="8">
        <f t="shared" si="77"/>
        <v>4.5062456279993064E-2</v>
      </c>
      <c r="O432" s="8">
        <f t="shared" si="78"/>
        <v>1.536940243091544</v>
      </c>
      <c r="P432" s="10">
        <f t="shared" si="79"/>
        <v>0.24414277950710916</v>
      </c>
      <c r="Q432" s="10" t="str">
        <f t="shared" si="80"/>
        <v>2019MWI</v>
      </c>
      <c r="R432" s="14">
        <f t="shared" si="81"/>
        <v>41.353560816022316</v>
      </c>
      <c r="S432" s="45">
        <f t="shared" si="82"/>
        <v>1</v>
      </c>
      <c r="T432" s="7">
        <f t="shared" si="83"/>
        <v>3.2311858628086711</v>
      </c>
      <c r="U432" s="35">
        <f>IF(ISBLANK(VLOOKUP(B432,'WB GDP'!$A$2:$AK$267,F432-1985)),"NA",VLOOKUP(B432,'WB GDP'!$A$2:$AK$267,F432-1985))</f>
        <v>1517.7031693919223</v>
      </c>
      <c r="V432" s="6"/>
    </row>
    <row r="433" spans="1:22">
      <c r="A433">
        <f t="shared" si="72"/>
        <v>116</v>
      </c>
      <c r="B433" t="s">
        <v>37</v>
      </c>
      <c r="C433" t="str">
        <f>VLOOKUP(B433,'country codes'!$A$3:$B$287,2,0)</f>
        <v>BFA</v>
      </c>
      <c r="D433">
        <v>5</v>
      </c>
      <c r="E433" s="6">
        <v>20951.638999999999</v>
      </c>
      <c r="F433">
        <v>2019</v>
      </c>
      <c r="G433" s="6">
        <v>60.039000000000001</v>
      </c>
      <c r="H433" s="6">
        <v>4.7408928871154785</v>
      </c>
      <c r="I433" s="7">
        <v>1.90707623958588</v>
      </c>
      <c r="J433" s="8">
        <f t="shared" si="73"/>
        <v>0.47408928871154787</v>
      </c>
      <c r="K433" s="8">
        <f t="shared" si="74"/>
        <v>0.90084912397137984</v>
      </c>
      <c r="L433" s="9">
        <f t="shared" si="75"/>
        <v>54.086080554117679</v>
      </c>
      <c r="M433" s="8">
        <f t="shared" si="76"/>
        <v>0.39253969557278479</v>
      </c>
      <c r="N433" s="8">
        <f t="shared" si="77"/>
        <v>0.1191922649741175</v>
      </c>
      <c r="O433" s="8">
        <f t="shared" si="78"/>
        <v>1.6110700517856684</v>
      </c>
      <c r="P433" s="10">
        <f t="shared" si="79"/>
        <v>0.24365153777000817</v>
      </c>
      <c r="Q433" s="10" t="str">
        <f t="shared" si="80"/>
        <v>2019BFA</v>
      </c>
      <c r="R433" s="14">
        <f t="shared" si="81"/>
        <v>41.270352968992853</v>
      </c>
      <c r="S433" s="45">
        <f t="shared" si="82"/>
        <v>1</v>
      </c>
      <c r="T433" s="7">
        <f t="shared" si="83"/>
        <v>3.2311858628086711</v>
      </c>
      <c r="U433" s="35">
        <f>IF(ISBLANK(VLOOKUP(B433,'WB GDP'!$A$2:$AK$267,F433-1985)),"NA",VLOOKUP(B433,'WB GDP'!$A$2:$AK$267,F433-1985))</f>
        <v>2110.0623111907357</v>
      </c>
      <c r="V433" s="6"/>
    </row>
    <row r="434" spans="1:22">
      <c r="A434">
        <f t="shared" si="72"/>
        <v>117</v>
      </c>
      <c r="B434" t="s">
        <v>150</v>
      </c>
      <c r="C434" t="str">
        <f>VLOOKUP(B434,'country codes'!$A$3:$B$287,2,0)</f>
        <v>TZA</v>
      </c>
      <c r="D434">
        <v>5</v>
      </c>
      <c r="E434" s="6">
        <v>59872.578999999998</v>
      </c>
      <c r="F434">
        <v>2019</v>
      </c>
      <c r="G434" s="6">
        <v>66.989000000000004</v>
      </c>
      <c r="H434" s="6">
        <v>3.6401548385620117</v>
      </c>
      <c r="I434" s="7">
        <v>1.6788681745529199</v>
      </c>
      <c r="J434" s="8">
        <f t="shared" si="73"/>
        <v>0.36401548385620119</v>
      </c>
      <c r="K434" s="8">
        <f t="shared" si="74"/>
        <v>0.79077531911603316</v>
      </c>
      <c r="L434" s="9">
        <f t="shared" si="75"/>
        <v>52.973247852263945</v>
      </c>
      <c r="M434" s="8">
        <f t="shared" si="76"/>
        <v>0.3824784256072184</v>
      </c>
      <c r="N434" s="8">
        <f t="shared" si="77"/>
        <v>0.1049292609095575</v>
      </c>
      <c r="O434" s="8">
        <f t="shared" si="78"/>
        <v>1.5968070477211085</v>
      </c>
      <c r="P434" s="10">
        <f t="shared" si="79"/>
        <v>0.23952701495968123</v>
      </c>
      <c r="Q434" s="10" t="str">
        <f t="shared" si="80"/>
        <v>2019TZA</v>
      </c>
      <c r="R434" s="14">
        <f t="shared" si="81"/>
        <v>40.571730199078175</v>
      </c>
      <c r="S434" s="45">
        <f t="shared" si="82"/>
        <v>1</v>
      </c>
      <c r="T434" s="7">
        <f t="shared" si="83"/>
        <v>3.2311858628086711</v>
      </c>
      <c r="U434" s="35">
        <f>IF(ISBLANK(VLOOKUP(B434,'WB GDP'!$A$2:$AK$267,F434-1985)),"NA",VLOOKUP(B434,'WB GDP'!$A$2:$AK$267,F434-1985))</f>
        <v>2577.78955078125</v>
      </c>
      <c r="V434" s="6"/>
    </row>
    <row r="435" spans="1:22">
      <c r="A435">
        <f t="shared" si="72"/>
        <v>118</v>
      </c>
      <c r="B435" t="s">
        <v>87</v>
      </c>
      <c r="C435" t="str">
        <f>VLOOKUP(B435,'country codes'!$A$3:$B$287,2,0)</f>
        <v>KAZ</v>
      </c>
      <c r="D435">
        <v>7</v>
      </c>
      <c r="E435" s="6">
        <v>18754.258000000002</v>
      </c>
      <c r="F435">
        <v>2019</v>
      </c>
      <c r="G435" s="6">
        <v>71.566999999999993</v>
      </c>
      <c r="H435" s="6">
        <v>6.2722682952880859</v>
      </c>
      <c r="I435" s="7">
        <v>15.304561614990201</v>
      </c>
      <c r="J435" s="8">
        <f t="shared" si="73"/>
        <v>0.62722682952880859</v>
      </c>
      <c r="K435" s="8">
        <f t="shared" si="74"/>
        <v>1.0539866647886407</v>
      </c>
      <c r="L435" s="9">
        <f t="shared" si="75"/>
        <v>75.430663638928635</v>
      </c>
      <c r="M435" s="8">
        <f t="shared" si="76"/>
        <v>0.5855189388687565</v>
      </c>
      <c r="N435" s="8">
        <f t="shared" si="77"/>
        <v>0.95653510093688754</v>
      </c>
      <c r="O435" s="8">
        <f t="shared" si="78"/>
        <v>2.4484128877484386</v>
      </c>
      <c r="P435" s="10">
        <f t="shared" si="79"/>
        <v>0.23914223854915254</v>
      </c>
      <c r="Q435" s="10" t="str">
        <f t="shared" si="80"/>
        <v>2019KAZ</v>
      </c>
      <c r="R435" s="14">
        <f t="shared" si="81"/>
        <v>40.506555735489719</v>
      </c>
      <c r="S435" s="45">
        <f t="shared" si="82"/>
        <v>3</v>
      </c>
      <c r="T435" s="7">
        <f t="shared" si="83"/>
        <v>3.2311858628086711</v>
      </c>
      <c r="U435" s="35">
        <f>IF(ISBLANK(VLOOKUP(B435,'WB GDP'!$A$2:$AK$267,F435-1985)),"NA",VLOOKUP(B435,'WB GDP'!$A$2:$AK$267,F435-1985))</f>
        <v>26351.804441878194</v>
      </c>
      <c r="V435" s="6"/>
    </row>
    <row r="436" spans="1:22">
      <c r="A436">
        <f t="shared" si="72"/>
        <v>119</v>
      </c>
      <c r="B436" t="s">
        <v>141</v>
      </c>
      <c r="C436" t="str">
        <f>VLOOKUP(B436,'country codes'!$A$3:$B$287,2,0)</f>
        <v>ZAF</v>
      </c>
      <c r="D436">
        <v>5</v>
      </c>
      <c r="E436" s="6">
        <v>58087.055</v>
      </c>
      <c r="F436">
        <v>2019</v>
      </c>
      <c r="G436" s="6">
        <v>66.174999999999997</v>
      </c>
      <c r="H436" s="6">
        <v>5.0348634719848633</v>
      </c>
      <c r="I436" s="7">
        <v>7.1542439460754403</v>
      </c>
      <c r="J436" s="8">
        <f t="shared" si="73"/>
        <v>0.50348634719848628</v>
      </c>
      <c r="K436" s="8">
        <f t="shared" si="74"/>
        <v>0.93024618245831825</v>
      </c>
      <c r="L436" s="9">
        <f t="shared" si="75"/>
        <v>61.55904112417921</v>
      </c>
      <c r="M436" s="8">
        <f t="shared" si="76"/>
        <v>0.46010373607247212</v>
      </c>
      <c r="N436" s="8">
        <f t="shared" si="77"/>
        <v>0.44714024662971502</v>
      </c>
      <c r="O436" s="8">
        <f t="shared" si="78"/>
        <v>1.9390180334412659</v>
      </c>
      <c r="P436" s="10">
        <f t="shared" si="79"/>
        <v>0.23728698141909724</v>
      </c>
      <c r="Q436" s="10" t="str">
        <f t="shared" si="80"/>
        <v>2019ZAF</v>
      </c>
      <c r="R436" s="14">
        <f t="shared" si="81"/>
        <v>40.192307291558713</v>
      </c>
      <c r="S436" s="45">
        <f t="shared" si="82"/>
        <v>3</v>
      </c>
      <c r="T436" s="7">
        <f t="shared" si="83"/>
        <v>3.2311858628086711</v>
      </c>
      <c r="U436" s="35">
        <f>IF(ISBLANK(VLOOKUP(B436,'WB GDP'!$A$2:$AK$267,F436-1985)),"NA",VLOOKUP(B436,'WB GDP'!$A$2:$AK$267,F436-1985))</f>
        <v>13852.205968660006</v>
      </c>
      <c r="V436" s="6"/>
    </row>
    <row r="437" spans="1:22">
      <c r="A437">
        <f t="shared" si="72"/>
        <v>120</v>
      </c>
      <c r="B437" t="s">
        <v>77</v>
      </c>
      <c r="C437" t="str">
        <f>VLOOKUP(B437,'country codes'!$A$3:$B$287,2,0)</f>
        <v>IND</v>
      </c>
      <c r="D437">
        <v>6</v>
      </c>
      <c r="E437" s="6">
        <v>1383112.05</v>
      </c>
      <c r="F437">
        <v>2019</v>
      </c>
      <c r="G437" s="6">
        <v>70.91</v>
      </c>
      <c r="H437" s="6">
        <v>3.2487697601318359</v>
      </c>
      <c r="I437" s="7">
        <v>2.1746125221252401</v>
      </c>
      <c r="J437" s="8">
        <f t="shared" si="73"/>
        <v>0.3248769760131836</v>
      </c>
      <c r="K437" s="8">
        <f t="shared" si="74"/>
        <v>0.75163681127301563</v>
      </c>
      <c r="L437" s="9">
        <f t="shared" si="75"/>
        <v>53.298566287369539</v>
      </c>
      <c r="M437" s="8">
        <f t="shared" si="76"/>
        <v>0.38541967328525717</v>
      </c>
      <c r="N437" s="8">
        <f t="shared" si="77"/>
        <v>0.13591328263282751</v>
      </c>
      <c r="O437" s="8">
        <f t="shared" si="78"/>
        <v>1.6277910694443785</v>
      </c>
      <c r="P437" s="10">
        <f t="shared" si="79"/>
        <v>0.23677465770641823</v>
      </c>
      <c r="Q437" s="10" t="str">
        <f t="shared" si="80"/>
        <v>2019IND</v>
      </c>
      <c r="R437" s="14">
        <f t="shared" si="81"/>
        <v>40.105528522788511</v>
      </c>
      <c r="S437" s="45">
        <f t="shared" si="82"/>
        <v>1</v>
      </c>
      <c r="T437" s="7">
        <f t="shared" si="83"/>
        <v>3.2311858628086711</v>
      </c>
      <c r="U437" s="35">
        <f>IF(ISBLANK(VLOOKUP(B437,'WB GDP'!$A$2:$AK$267,F437-1985)),"NA",VLOOKUP(B437,'WB GDP'!$A$2:$AK$267,F437-1985))</f>
        <v>6617.1298686839336</v>
      </c>
      <c r="V437" s="6"/>
    </row>
    <row r="438" spans="1:22">
      <c r="A438">
        <f t="shared" si="72"/>
        <v>121</v>
      </c>
      <c r="B438" t="s">
        <v>134</v>
      </c>
      <c r="C438" t="str">
        <f>VLOOKUP(B438,'country codes'!$A$3:$B$287,2,0)</f>
        <v>SAU</v>
      </c>
      <c r="D438">
        <v>4</v>
      </c>
      <c r="E438" s="6">
        <v>35827.362000000001</v>
      </c>
      <c r="F438">
        <v>2019</v>
      </c>
      <c r="G438" s="6">
        <v>77.304000000000002</v>
      </c>
      <c r="H438" s="6">
        <v>6.5612473487854004</v>
      </c>
      <c r="I438" s="7">
        <v>20.7929801940918</v>
      </c>
      <c r="J438" s="8">
        <f t="shared" si="73"/>
        <v>0.65612473487854006</v>
      </c>
      <c r="K438" s="8">
        <f t="shared" si="74"/>
        <v>1.082884570138372</v>
      </c>
      <c r="L438" s="9">
        <f t="shared" si="75"/>
        <v>83.711308809976714</v>
      </c>
      <c r="M438" s="8">
        <f t="shared" si="76"/>
        <v>0.66038536435768769</v>
      </c>
      <c r="N438" s="8">
        <f t="shared" si="77"/>
        <v>1.2995612621307375</v>
      </c>
      <c r="O438" s="8">
        <f t="shared" si="78"/>
        <v>2.7914390489422884</v>
      </c>
      <c r="P438" s="10">
        <f t="shared" si="79"/>
        <v>0.23657524050468379</v>
      </c>
      <c r="Q438" s="10" t="str">
        <f t="shared" si="80"/>
        <v>2019SAU</v>
      </c>
      <c r="R438" s="14">
        <f t="shared" si="81"/>
        <v>40.071750700661902</v>
      </c>
      <c r="S438" s="45">
        <f t="shared" si="82"/>
        <v>3</v>
      </c>
      <c r="T438" s="7">
        <f t="shared" si="83"/>
        <v>3.2311858628086711</v>
      </c>
      <c r="U438" s="35">
        <f>IF(ISBLANK(VLOOKUP(B438,'WB GDP'!$A$2:$AK$267,F438-1985)),"NA",VLOOKUP(B438,'WB GDP'!$A$2:$AK$267,F438-1985))</f>
        <v>47024.54431619159</v>
      </c>
      <c r="V438" s="6"/>
    </row>
    <row r="439" spans="1:22">
      <c r="A439">
        <f t="shared" si="72"/>
        <v>122</v>
      </c>
      <c r="B439" t="s">
        <v>102</v>
      </c>
      <c r="C439" t="str">
        <f>VLOOKUP(B439,'country codes'!$A$3:$B$287,2,0)</f>
        <v>MLI</v>
      </c>
      <c r="D439">
        <v>5</v>
      </c>
      <c r="E439" s="6">
        <v>20567.423999999999</v>
      </c>
      <c r="F439">
        <v>2019</v>
      </c>
      <c r="G439" s="6">
        <v>59.664000000000001</v>
      </c>
      <c r="H439" s="6">
        <v>4.9879918098449707</v>
      </c>
      <c r="I439" s="7">
        <v>3.6480047702789302</v>
      </c>
      <c r="J439" s="8">
        <f t="shared" si="73"/>
        <v>0.49879918098449705</v>
      </c>
      <c r="K439" s="8">
        <f t="shared" si="74"/>
        <v>0.92555901624432901</v>
      </c>
      <c r="L439" s="9">
        <f t="shared" si="75"/>
        <v>55.222553145201651</v>
      </c>
      <c r="M439" s="8">
        <f t="shared" si="76"/>
        <v>0.40281469695288036</v>
      </c>
      <c r="N439" s="8">
        <f t="shared" si="77"/>
        <v>0.22800029814243314</v>
      </c>
      <c r="O439" s="8">
        <f t="shared" si="78"/>
        <v>1.7198780849539841</v>
      </c>
      <c r="P439" s="10">
        <f t="shared" si="79"/>
        <v>0.23421119233789051</v>
      </c>
      <c r="Q439" s="10" t="str">
        <f t="shared" si="80"/>
        <v>2019MLI</v>
      </c>
      <c r="R439" s="14">
        <f t="shared" si="81"/>
        <v>39.671321862115619</v>
      </c>
      <c r="S439" s="45">
        <f t="shared" si="82"/>
        <v>2</v>
      </c>
      <c r="T439" s="7">
        <f t="shared" si="83"/>
        <v>3.2311858628086711</v>
      </c>
      <c r="U439" s="35">
        <f>IF(ISBLANK(VLOOKUP(B439,'WB GDP'!$A$2:$AK$267,F439-1985)),"NA",VLOOKUP(B439,'WB GDP'!$A$2:$AK$267,F439-1985))</f>
        <v>2219.0467425244319</v>
      </c>
      <c r="V439" s="6"/>
    </row>
    <row r="440" spans="1:22">
      <c r="A440">
        <f t="shared" si="72"/>
        <v>123</v>
      </c>
      <c r="B440" t="s">
        <v>133</v>
      </c>
      <c r="C440" t="str">
        <f>VLOOKUP(B440,'country codes'!$A$3:$B$287,2,0)</f>
        <v>RWA</v>
      </c>
      <c r="D440">
        <v>5</v>
      </c>
      <c r="E440" s="6">
        <v>12835.028</v>
      </c>
      <c r="F440">
        <v>2019</v>
      </c>
      <c r="G440" s="6">
        <v>66.436999999999998</v>
      </c>
      <c r="H440" s="6">
        <v>3.2681522369384766</v>
      </c>
      <c r="I440" s="7">
        <v>0.72284811735153198</v>
      </c>
      <c r="J440" s="8">
        <f t="shared" si="73"/>
        <v>0.32681522369384763</v>
      </c>
      <c r="K440" s="8">
        <f t="shared" si="74"/>
        <v>0.7535750589536796</v>
      </c>
      <c r="L440" s="9">
        <f t="shared" si="75"/>
        <v>50.065266191705611</v>
      </c>
      <c r="M440" s="8">
        <f t="shared" si="76"/>
        <v>0.3561869727293005</v>
      </c>
      <c r="N440" s="8">
        <f t="shared" si="77"/>
        <v>4.5178007334470749E-2</v>
      </c>
      <c r="O440" s="8">
        <f t="shared" si="78"/>
        <v>1.5370557941460217</v>
      </c>
      <c r="P440" s="10">
        <f t="shared" si="79"/>
        <v>0.23173327480099426</v>
      </c>
      <c r="Q440" s="10" t="str">
        <f t="shared" si="80"/>
        <v>2019RWA</v>
      </c>
      <c r="R440" s="14">
        <f t="shared" si="81"/>
        <v>39.251605523315838</v>
      </c>
      <c r="S440" s="45">
        <f t="shared" si="82"/>
        <v>1</v>
      </c>
      <c r="T440" s="7">
        <f t="shared" si="83"/>
        <v>3.2311858628086711</v>
      </c>
      <c r="U440" s="35">
        <f>IF(ISBLANK(VLOOKUP(B440,'WB GDP'!$A$2:$AK$267,F440-1985)),"NA",VLOOKUP(B440,'WB GDP'!$A$2:$AK$267,F440-1985))</f>
        <v>2190.6709601992038</v>
      </c>
      <c r="V440" s="6"/>
    </row>
    <row r="441" spans="1:22">
      <c r="A441">
        <f t="shared" si="72"/>
        <v>124</v>
      </c>
      <c r="B441" t="s">
        <v>138</v>
      </c>
      <c r="C441" t="str">
        <f>VLOOKUP(B441,'country codes'!$A$3:$B$287,2,0)</f>
        <v>SGP</v>
      </c>
      <c r="D441">
        <v>8</v>
      </c>
      <c r="E441" s="6">
        <v>5866.4049999999997</v>
      </c>
      <c r="F441">
        <v>2019</v>
      </c>
      <c r="G441" s="6">
        <v>83.757999999999996</v>
      </c>
      <c r="H441" s="6">
        <v>6.3783597946166992</v>
      </c>
      <c r="I441" s="7">
        <v>25.2556667327881</v>
      </c>
      <c r="J441" s="8">
        <f t="shared" si="73"/>
        <v>0.63783597946166992</v>
      </c>
      <c r="K441" s="8">
        <f t="shared" si="74"/>
        <v>1.064595814721502</v>
      </c>
      <c r="L441" s="9">
        <f t="shared" si="75"/>
        <v>89.168416249443553</v>
      </c>
      <c r="M441" s="8">
        <f t="shared" si="76"/>
        <v>0.70972380587555139</v>
      </c>
      <c r="N441" s="8">
        <f t="shared" si="77"/>
        <v>1.5784791707992563</v>
      </c>
      <c r="O441" s="8">
        <f t="shared" si="78"/>
        <v>3.070356957610807</v>
      </c>
      <c r="P441" s="10">
        <f t="shared" si="79"/>
        <v>0.23115351591816927</v>
      </c>
      <c r="Q441" s="10" t="str">
        <f t="shared" si="80"/>
        <v>2019SGP</v>
      </c>
      <c r="R441" s="14">
        <f t="shared" si="81"/>
        <v>39.153404404003872</v>
      </c>
      <c r="S441" s="45">
        <f t="shared" si="82"/>
        <v>3</v>
      </c>
      <c r="T441" s="7">
        <f t="shared" si="83"/>
        <v>3.2311858628086711</v>
      </c>
      <c r="U441" s="35">
        <f>IF(ISBLANK(VLOOKUP(B441,'WB GDP'!$A$2:$AK$267,F441-1985)),"NA",VLOOKUP(B441,'WB GDP'!$A$2:$AK$267,F441-1985))</f>
        <v>98455.32823343754</v>
      </c>
      <c r="V441" s="6"/>
    </row>
    <row r="442" spans="1:22">
      <c r="A442">
        <f t="shared" si="72"/>
        <v>125</v>
      </c>
      <c r="B442" t="s">
        <v>152</v>
      </c>
      <c r="C442" t="str">
        <f>VLOOKUP(B442,'country codes'!$A$3:$B$287,2,0)</f>
        <v>TGO</v>
      </c>
      <c r="D442">
        <v>5</v>
      </c>
      <c r="E442" s="6">
        <v>8243.0939999999991</v>
      </c>
      <c r="F442">
        <v>2019</v>
      </c>
      <c r="G442" s="6">
        <v>60.901000000000003</v>
      </c>
      <c r="H442" s="6">
        <v>4.1794939041137695</v>
      </c>
      <c r="I442" s="7">
        <v>2.1339864730835001</v>
      </c>
      <c r="J442" s="8">
        <f t="shared" si="73"/>
        <v>0.41794939041137696</v>
      </c>
      <c r="K442" s="8">
        <f t="shared" si="74"/>
        <v>0.84470922567120899</v>
      </c>
      <c r="L442" s="9">
        <f t="shared" si="75"/>
        <v>51.4436365526023</v>
      </c>
      <c r="M442" s="8">
        <f t="shared" si="76"/>
        <v>0.36864900434502801</v>
      </c>
      <c r="N442" s="8">
        <f t="shared" si="77"/>
        <v>0.13337415456771876</v>
      </c>
      <c r="O442" s="8">
        <f t="shared" si="78"/>
        <v>1.6252519413792696</v>
      </c>
      <c r="P442" s="10">
        <f t="shared" si="79"/>
        <v>0.22682575849266429</v>
      </c>
      <c r="Q442" s="10" t="str">
        <f t="shared" si="80"/>
        <v>2019TGO</v>
      </c>
      <c r="R442" s="14">
        <f t="shared" si="81"/>
        <v>38.420357208203427</v>
      </c>
      <c r="S442" s="45">
        <f t="shared" si="82"/>
        <v>1</v>
      </c>
      <c r="T442" s="7">
        <f t="shared" si="83"/>
        <v>3.2311858628086711</v>
      </c>
      <c r="U442" s="35">
        <f>IF(ISBLANK(VLOOKUP(B442,'WB GDP'!$A$2:$AK$267,F442-1985)),"NA",VLOOKUP(B442,'WB GDP'!$A$2:$AK$267,F442-1985))</f>
        <v>2073.129781013015</v>
      </c>
      <c r="V442" s="6"/>
    </row>
    <row r="443" spans="1:22">
      <c r="A443">
        <f t="shared" si="72"/>
        <v>126</v>
      </c>
      <c r="B443" t="s">
        <v>74</v>
      </c>
      <c r="C443" t="str">
        <f>VLOOKUP(B443,'country codes'!$A$3:$B$287,2,0)</f>
        <v>HKG</v>
      </c>
      <c r="D443">
        <v>8</v>
      </c>
      <c r="E443" s="6">
        <v>7496.1220000000003</v>
      </c>
      <c r="F443">
        <v>2019</v>
      </c>
      <c r="G443" s="6">
        <v>85.272999999999996</v>
      </c>
      <c r="H443" s="6">
        <v>5.6593170166015625</v>
      </c>
      <c r="I443" s="7">
        <v>24.5788764953613</v>
      </c>
      <c r="J443" s="8">
        <f t="shared" si="73"/>
        <v>0.56593170166015627</v>
      </c>
      <c r="K443" s="8">
        <f t="shared" si="74"/>
        <v>0.99269153691998824</v>
      </c>
      <c r="L443" s="9">
        <f t="shared" si="75"/>
        <v>84.649785427778156</v>
      </c>
      <c r="M443" s="8">
        <f t="shared" si="76"/>
        <v>0.66887025754274887</v>
      </c>
      <c r="N443" s="8">
        <f t="shared" si="77"/>
        <v>1.5361797809600812</v>
      </c>
      <c r="O443" s="8">
        <f t="shared" si="78"/>
        <v>3.0280575677716319</v>
      </c>
      <c r="P443" s="10">
        <f t="shared" si="79"/>
        <v>0.22089086570272012</v>
      </c>
      <c r="Q443" s="10" t="str">
        <f t="shared" si="80"/>
        <v>2019HKG</v>
      </c>
      <c r="R443" s="14">
        <f t="shared" si="81"/>
        <v>37.415089100659905</v>
      </c>
      <c r="S443" s="45">
        <f t="shared" si="82"/>
        <v>3</v>
      </c>
      <c r="T443" s="7">
        <f t="shared" si="83"/>
        <v>3.2311858628086711</v>
      </c>
      <c r="U443" s="35">
        <f>IF(ISBLANK(VLOOKUP(B443,'WB GDP'!$A$2:$AK$267,F443-1985)),"NA",VLOOKUP(B443,'WB GDP'!$A$2:$AK$267,F443-1985))</f>
        <v>59592.034481454684</v>
      </c>
      <c r="V443" s="6"/>
    </row>
    <row r="444" spans="1:22">
      <c r="A444">
        <f t="shared" si="72"/>
        <v>127</v>
      </c>
      <c r="B444" t="s">
        <v>159</v>
      </c>
      <c r="C444" t="str">
        <f>VLOOKUP(B444,'country codes'!$A$3:$B$287,2,0)</f>
        <v>ARE</v>
      </c>
      <c r="D444">
        <v>4</v>
      </c>
      <c r="E444" s="6">
        <v>9211.6569999999992</v>
      </c>
      <c r="F444">
        <v>2019</v>
      </c>
      <c r="G444" s="6">
        <v>79.725999999999999</v>
      </c>
      <c r="H444" s="6">
        <v>6.710782527923584</v>
      </c>
      <c r="I444" s="7">
        <v>27.940132141113299</v>
      </c>
      <c r="J444" s="8">
        <f t="shared" si="73"/>
        <v>0.67107825279235844</v>
      </c>
      <c r="K444" s="8">
        <f t="shared" si="74"/>
        <v>1.0978380880521903</v>
      </c>
      <c r="L444" s="9">
        <f t="shared" si="75"/>
        <v>87.526239408048923</v>
      </c>
      <c r="M444" s="8">
        <f t="shared" si="76"/>
        <v>0.69487666442747043</v>
      </c>
      <c r="N444" s="8">
        <f t="shared" si="77"/>
        <v>1.7462582588195812</v>
      </c>
      <c r="O444" s="8">
        <f t="shared" si="78"/>
        <v>3.2381360456311321</v>
      </c>
      <c r="P444" s="10">
        <f t="shared" si="79"/>
        <v>0.21459155966130347</v>
      </c>
      <c r="Q444" s="10" t="str">
        <f t="shared" si="80"/>
        <v>2019ARE</v>
      </c>
      <c r="R444" s="14">
        <f t="shared" si="81"/>
        <v>36.348095696192352</v>
      </c>
      <c r="S444" s="45">
        <f t="shared" si="82"/>
        <v>3</v>
      </c>
      <c r="T444" s="7">
        <f t="shared" si="83"/>
        <v>3.2311858628086711</v>
      </c>
      <c r="U444" s="35">
        <f>IF(ISBLANK(VLOOKUP(B444,'WB GDP'!$A$2:$AK$267,F444-1985)),"NA",VLOOKUP(B444,'WB GDP'!$A$2:$AK$267,F444-1985))</f>
        <v>71782.153836257494</v>
      </c>
      <c r="V444" s="6"/>
    </row>
    <row r="445" spans="1:22">
      <c r="A445">
        <f t="shared" si="72"/>
        <v>128</v>
      </c>
      <c r="B445" t="s">
        <v>113</v>
      </c>
      <c r="C445" t="str">
        <f>VLOOKUP(B445,'country codes'!$A$3:$B$287,2,0)</f>
        <v>NAM</v>
      </c>
      <c r="D445">
        <v>5</v>
      </c>
      <c r="E445" s="6">
        <v>2446.6439999999998</v>
      </c>
      <c r="F445">
        <v>2019</v>
      </c>
      <c r="G445" s="6">
        <v>63.075000000000003</v>
      </c>
      <c r="H445" s="6">
        <v>4.4358110427856445</v>
      </c>
      <c r="I445" s="7">
        <v>6.4915614128112802</v>
      </c>
      <c r="J445" s="8">
        <f t="shared" si="73"/>
        <v>0.44358110427856445</v>
      </c>
      <c r="K445" s="8">
        <f t="shared" si="74"/>
        <v>0.87034093953839642</v>
      </c>
      <c r="L445" s="9">
        <f t="shared" si="75"/>
        <v>54.896754761384358</v>
      </c>
      <c r="M445" s="8">
        <f t="shared" si="76"/>
        <v>0.39986910999405834</v>
      </c>
      <c r="N445" s="8">
        <f t="shared" si="77"/>
        <v>0.40572258830070501</v>
      </c>
      <c r="O445" s="8">
        <f t="shared" si="78"/>
        <v>1.8976003751122559</v>
      </c>
      <c r="P445" s="10">
        <f t="shared" si="79"/>
        <v>0.21072356184078186</v>
      </c>
      <c r="Q445" s="10" t="str">
        <f t="shared" si="80"/>
        <v>2019NAM</v>
      </c>
      <c r="R445" s="14">
        <f t="shared" si="81"/>
        <v>35.692923819186156</v>
      </c>
      <c r="S445" s="45">
        <f t="shared" si="82"/>
        <v>3</v>
      </c>
      <c r="T445" s="7">
        <f t="shared" si="83"/>
        <v>3.2311858628086711</v>
      </c>
      <c r="U445" s="35">
        <f>IF(ISBLANK(VLOOKUP(B445,'WB GDP'!$A$2:$AK$267,F445-1985)),"NA",VLOOKUP(B445,'WB GDP'!$A$2:$AK$267,F445-1985))</f>
        <v>10009.578071045999</v>
      </c>
      <c r="V445" s="6"/>
    </row>
    <row r="446" spans="1:22">
      <c r="A446">
        <f t="shared" si="72"/>
        <v>129</v>
      </c>
      <c r="B446" t="s">
        <v>156</v>
      </c>
      <c r="C446" t="str">
        <f>VLOOKUP(B446,'country codes'!$A$3:$B$287,2,0)</f>
        <v>TKM</v>
      </c>
      <c r="D446">
        <v>7</v>
      </c>
      <c r="E446" s="6">
        <v>6158.42</v>
      </c>
      <c r="F446">
        <v>2019</v>
      </c>
      <c r="G446" s="6">
        <v>69.001999999999995</v>
      </c>
      <c r="H446" s="6">
        <v>5.4742999076843262</v>
      </c>
      <c r="I446" s="7">
        <v>15.0948266983032</v>
      </c>
      <c r="J446" s="8">
        <f t="shared" si="73"/>
        <v>0.54742999076843257</v>
      </c>
      <c r="K446" s="8">
        <f t="shared" si="74"/>
        <v>0.97418982602826454</v>
      </c>
      <c r="L446" s="9">
        <f t="shared" si="75"/>
        <v>67.221046375602299</v>
      </c>
      <c r="M446" s="8">
        <f t="shared" si="76"/>
        <v>0.51129468623607521</v>
      </c>
      <c r="N446" s="8">
        <f t="shared" si="77"/>
        <v>0.94342666864394997</v>
      </c>
      <c r="O446" s="8">
        <f t="shared" si="78"/>
        <v>2.4353044554555008</v>
      </c>
      <c r="P446" s="10">
        <f t="shared" si="79"/>
        <v>0.20995103305900303</v>
      </c>
      <c r="Q446" s="10" t="str">
        <f t="shared" si="80"/>
        <v>2019TKM</v>
      </c>
      <c r="R446" s="14">
        <f t="shared" si="81"/>
        <v>35.562070815775968</v>
      </c>
      <c r="S446" s="45">
        <f t="shared" si="82"/>
        <v>3</v>
      </c>
      <c r="T446" s="7">
        <f t="shared" si="83"/>
        <v>3.2311858628086711</v>
      </c>
      <c r="U446" s="35">
        <f>IF(ISBLANK(VLOOKUP(B446,'WB GDP'!$A$2:$AK$267,F446-1985)),"NA",VLOOKUP(B446,'WB GDP'!$A$2:$AK$267,F446-1985))</f>
        <v>14992.603965093627</v>
      </c>
      <c r="V446" s="6"/>
    </row>
    <row r="447" spans="1:22">
      <c r="A447">
        <f t="shared" si="72"/>
        <v>130</v>
      </c>
      <c r="B447" t="s">
        <v>137</v>
      </c>
      <c r="C447" t="str">
        <f>VLOOKUP(B447,'country codes'!$A$3:$B$287,2,0)</f>
        <v>SLE</v>
      </c>
      <c r="D447">
        <v>5</v>
      </c>
      <c r="E447" s="6">
        <v>8046.8280000000004</v>
      </c>
      <c r="F447">
        <v>2019</v>
      </c>
      <c r="G447" s="6">
        <v>60.255000000000003</v>
      </c>
      <c r="H447" s="6">
        <v>3.4473814964294434</v>
      </c>
      <c r="I447" s="7">
        <v>0.91236978769302401</v>
      </c>
      <c r="J447" s="8">
        <f t="shared" si="73"/>
        <v>0.34473814964294436</v>
      </c>
      <c r="K447" s="8">
        <f t="shared" si="74"/>
        <v>0.77149798490277632</v>
      </c>
      <c r="L447" s="9">
        <f t="shared" si="75"/>
        <v>46.486611080316791</v>
      </c>
      <c r="M447" s="8">
        <f t="shared" si="76"/>
        <v>0.32383187107802858</v>
      </c>
      <c r="N447" s="8">
        <f t="shared" si="77"/>
        <v>5.7023111730814001E-2</v>
      </c>
      <c r="O447" s="8">
        <f t="shared" si="78"/>
        <v>1.5489008985423649</v>
      </c>
      <c r="P447" s="10">
        <f t="shared" si="79"/>
        <v>0.20907204029823942</v>
      </c>
      <c r="Q447" s="10" t="str">
        <f t="shared" si="80"/>
        <v>2019SLE</v>
      </c>
      <c r="R447" s="14">
        <f t="shared" si="81"/>
        <v>35.413184657182754</v>
      </c>
      <c r="S447" s="45">
        <f t="shared" si="82"/>
        <v>1</v>
      </c>
      <c r="T447" s="7">
        <f t="shared" si="83"/>
        <v>3.2311858628086711</v>
      </c>
      <c r="U447" s="35">
        <f>IF(ISBLANK(VLOOKUP(B447,'WB GDP'!$A$2:$AK$267,F447-1985)),"NA",VLOOKUP(B447,'WB GDP'!$A$2:$AK$267,F447-1985))</f>
        <v>1655.8432502657915</v>
      </c>
      <c r="V447" s="6"/>
    </row>
    <row r="448" spans="1:22">
      <c r="A448">
        <f t="shared" si="72"/>
        <v>131</v>
      </c>
      <c r="B448" t="s">
        <v>61</v>
      </c>
      <c r="C448" t="str">
        <f>VLOOKUP(B448,'country codes'!$A$3:$B$287,2,0)</f>
        <v>SWZ</v>
      </c>
      <c r="D448">
        <v>5</v>
      </c>
      <c r="E448" s="6">
        <v>1169.6130000000001</v>
      </c>
      <c r="F448">
        <v>2019</v>
      </c>
      <c r="G448" s="6">
        <v>60.548999999999999</v>
      </c>
      <c r="H448" s="6">
        <v>4.3961148262023926</v>
      </c>
      <c r="I448" s="7">
        <v>5.7456693649292001</v>
      </c>
      <c r="J448" s="8">
        <f t="shared" si="73"/>
        <v>0.43961148262023925</v>
      </c>
      <c r="K448" s="8">
        <f t="shared" si="74"/>
        <v>0.86637131788007116</v>
      </c>
      <c r="L448" s="9">
        <f t="shared" si="75"/>
        <v>52.457916926320429</v>
      </c>
      <c r="M448" s="8">
        <f t="shared" si="76"/>
        <v>0.37781924947150081</v>
      </c>
      <c r="N448" s="8">
        <f t="shared" si="77"/>
        <v>0.35910433530807501</v>
      </c>
      <c r="O448" s="8">
        <f t="shared" si="78"/>
        <v>1.8509821221196259</v>
      </c>
      <c r="P448" s="10">
        <f t="shared" si="79"/>
        <v>0.20411825968305219</v>
      </c>
      <c r="Q448" s="10" t="str">
        <f t="shared" si="80"/>
        <v>2019SWZ</v>
      </c>
      <c r="R448" s="14">
        <f t="shared" si="81"/>
        <v>34.574099969308904</v>
      </c>
      <c r="S448" s="45">
        <f t="shared" si="82"/>
        <v>2</v>
      </c>
      <c r="T448" s="7">
        <f t="shared" si="83"/>
        <v>3.2311858628086711</v>
      </c>
      <c r="U448" s="35">
        <f>IF(ISBLANK(VLOOKUP(B448,'WB GDP'!$A$2:$AK$267,F448-1985)),"NA",VLOOKUP(B448,'WB GDP'!$A$2:$AK$267,F448-1985))</f>
        <v>8501.2663286099869</v>
      </c>
      <c r="V448" s="6"/>
    </row>
    <row r="449" spans="1:22">
      <c r="A449">
        <f t="shared" si="72"/>
        <v>132</v>
      </c>
      <c r="B449" t="s">
        <v>168</v>
      </c>
      <c r="C449" t="str">
        <f>VLOOKUP(B449,'country codes'!$A$3:$B$287,2,0)</f>
        <v>ZMB</v>
      </c>
      <c r="D449">
        <v>5</v>
      </c>
      <c r="E449" s="6">
        <v>18380.476999999999</v>
      </c>
      <c r="F449">
        <v>2019</v>
      </c>
      <c r="G449" s="6">
        <v>62.792999999999999</v>
      </c>
      <c r="H449" s="6">
        <v>3.3067965507507324</v>
      </c>
      <c r="I449" s="7">
        <v>2.31352043151856</v>
      </c>
      <c r="J449" s="8">
        <f t="shared" si="73"/>
        <v>0.33067965507507324</v>
      </c>
      <c r="K449" s="8">
        <f t="shared" si="74"/>
        <v>0.75743949033490521</v>
      </c>
      <c r="L449" s="9">
        <f t="shared" si="75"/>
        <v>47.561897916599705</v>
      </c>
      <c r="M449" s="8">
        <f t="shared" si="76"/>
        <v>0.33355368382871481</v>
      </c>
      <c r="N449" s="8">
        <f t="shared" si="77"/>
        <v>0.14459502696991</v>
      </c>
      <c r="O449" s="8">
        <f t="shared" si="78"/>
        <v>1.6364728137814608</v>
      </c>
      <c r="P449" s="10">
        <f t="shared" si="79"/>
        <v>0.20382476324672907</v>
      </c>
      <c r="Q449" s="10" t="str">
        <f t="shared" si="80"/>
        <v>2019ZMB</v>
      </c>
      <c r="R449" s="14">
        <f t="shared" si="81"/>
        <v>34.524386753324073</v>
      </c>
      <c r="S449" s="45">
        <f t="shared" si="82"/>
        <v>1</v>
      </c>
      <c r="T449" s="7">
        <f t="shared" si="83"/>
        <v>3.2311858628086711</v>
      </c>
      <c r="U449" s="35">
        <f>IF(ISBLANK(VLOOKUP(B449,'WB GDP'!$A$2:$AK$267,F449-1985)),"NA",VLOOKUP(B449,'WB GDP'!$A$2:$AK$267,F449-1985))</f>
        <v>3372.3589795822963</v>
      </c>
      <c r="V449" s="6"/>
    </row>
    <row r="450" spans="1:22">
      <c r="A450">
        <f t="shared" si="72"/>
        <v>133</v>
      </c>
      <c r="B450" t="s">
        <v>98</v>
      </c>
      <c r="C450" t="str">
        <f>VLOOKUP(B450,'country codes'!$A$3:$B$287,2,0)</f>
        <v>LUX</v>
      </c>
      <c r="D450">
        <v>3</v>
      </c>
      <c r="E450" s="6">
        <v>619.97299999999996</v>
      </c>
      <c r="F450">
        <v>2019</v>
      </c>
      <c r="G450" s="6">
        <v>82.143000000000001</v>
      </c>
      <c r="H450" s="6">
        <v>7.4040155410766602</v>
      </c>
      <c r="I450" s="7">
        <v>38.498687744140597</v>
      </c>
      <c r="J450" s="8">
        <f t="shared" si="73"/>
        <v>0.74040155410766606</v>
      </c>
      <c r="K450" s="8">
        <f t="shared" si="74"/>
        <v>1.1671613893674979</v>
      </c>
      <c r="L450" s="9">
        <f t="shared" si="75"/>
        <v>95.874138006814377</v>
      </c>
      <c r="M450" s="8">
        <f t="shared" si="76"/>
        <v>0.77035113719183401</v>
      </c>
      <c r="N450" s="8">
        <f t="shared" si="77"/>
        <v>2.4061679840087873</v>
      </c>
      <c r="O450" s="8">
        <f t="shared" si="78"/>
        <v>3.898045770820338</v>
      </c>
      <c r="P450" s="10">
        <f t="shared" si="79"/>
        <v>0.19762495939849231</v>
      </c>
      <c r="Q450" s="10" t="str">
        <f t="shared" si="80"/>
        <v>2019LUX</v>
      </c>
      <c r="R450" s="14">
        <f t="shared" si="81"/>
        <v>33.474247298030448</v>
      </c>
      <c r="S450" s="45">
        <f t="shared" si="82"/>
        <v>3</v>
      </c>
      <c r="T450" s="7">
        <f t="shared" si="83"/>
        <v>3.2311858628086711</v>
      </c>
      <c r="U450" s="35">
        <f>IF(ISBLANK(VLOOKUP(B450,'WB GDP'!$A$2:$AK$267,F450-1985)),"NA",VLOOKUP(B450,'WB GDP'!$A$2:$AK$267,F450-1985))</f>
        <v>114542.49693395566</v>
      </c>
      <c r="V450" s="6"/>
    </row>
    <row r="451" spans="1:22">
      <c r="A451">
        <f t="shared" ref="A451:A514" si="84">IF(ISNUMBER(R451),COUNTIFS($F$3:$F$2434,F451,$R$3:$R$2434,"&gt;"&amp;R451)+1,"")</f>
        <v>134</v>
      </c>
      <c r="B451" t="s">
        <v>119</v>
      </c>
      <c r="C451" t="str">
        <f>VLOOKUP(B451,'country codes'!$A$3:$B$287,2,0)</f>
        <v>NGA</v>
      </c>
      <c r="D451">
        <v>5</v>
      </c>
      <c r="E451" s="6">
        <v>203304.492</v>
      </c>
      <c r="F451">
        <v>2019</v>
      </c>
      <c r="G451" s="6">
        <v>52.91</v>
      </c>
      <c r="H451" s="6">
        <v>4.266484260559082</v>
      </c>
      <c r="I451" s="7">
        <v>1.5988748073577901</v>
      </c>
      <c r="J451" s="8">
        <f t="shared" ref="J451:J514" si="85">IFERROR(H451/10,"")</f>
        <v>0.42664842605590819</v>
      </c>
      <c r="K451" s="8">
        <f t="shared" ref="K451:K514" si="86">IFERROR(J451+$K$2464,"")</f>
        <v>0.8534082613157401</v>
      </c>
      <c r="L451" s="9">
        <f t="shared" ref="L451:L514" si="87">IFERROR(K451*G451,"")</f>
        <v>45.153831106215804</v>
      </c>
      <c r="M451" s="8">
        <f t="shared" ref="M451:M514" si="88">IFERROR((L451-L$2439)/($L$2438-$L$2439),"")</f>
        <v>0.31178202827434981</v>
      </c>
      <c r="N451" s="8">
        <f t="shared" ref="N451:N514" si="89">IFERROR(I451/16,"")</f>
        <v>9.992967545986188E-2</v>
      </c>
      <c r="O451" s="8">
        <f t="shared" ref="O451:O514" si="90">IFERROR(N451+$O$2464,"")</f>
        <v>1.5918074622714129</v>
      </c>
      <c r="P451" s="10">
        <f t="shared" ref="P451:P514" si="91">IFERROR(M451/O451,"")</f>
        <v>0.19586667085317952</v>
      </c>
      <c r="Q451" s="10" t="str">
        <f t="shared" ref="Q451:Q514" si="92">F451&amp;C451</f>
        <v>2019NGA</v>
      </c>
      <c r="R451" s="14">
        <f t="shared" ref="R451:R514" si="93">IFERROR(P451*100/VLOOKUP(F451,$B$2440:$P$2455,15,0),"")</f>
        <v>33.176423653860006</v>
      </c>
      <c r="S451" s="45">
        <f t="shared" ref="S451:S514" si="94">IF(I451&lt;T451,1,IF(I451&lt;T451*2,2,3))</f>
        <v>1</v>
      </c>
      <c r="T451" s="7">
        <f t="shared" ref="T451:T514" si="95">VLOOKUP(F451,$F$2440:$I$2455,4,0)</f>
        <v>3.2311858628086711</v>
      </c>
      <c r="U451" s="35">
        <f>IF(ISBLANK(VLOOKUP(B451,'WB GDP'!$A$2:$AK$267,F451-1985)),"NA",VLOOKUP(B451,'WB GDP'!$A$2:$AK$267,F451-1985))</f>
        <v>5076.3682902061719</v>
      </c>
      <c r="V451" s="6"/>
    </row>
    <row r="452" spans="1:22">
      <c r="A452">
        <f t="shared" si="84"/>
        <v>135</v>
      </c>
      <c r="B452" t="s">
        <v>89</v>
      </c>
      <c r="C452" t="str">
        <f>VLOOKUP(B452,'country codes'!$A$3:$B$287,2,0)</f>
        <v>KWT</v>
      </c>
      <c r="D452">
        <v>4</v>
      </c>
      <c r="E452" s="6">
        <v>4441.1000000000004</v>
      </c>
      <c r="F452">
        <v>2019</v>
      </c>
      <c r="G452" s="6">
        <v>79.685000000000002</v>
      </c>
      <c r="H452" s="6">
        <v>6.1061196327209473</v>
      </c>
      <c r="I452" s="7">
        <v>29.3216037750244</v>
      </c>
      <c r="J452" s="8">
        <f t="shared" si="85"/>
        <v>0.61061196327209477</v>
      </c>
      <c r="K452" s="8">
        <f t="shared" si="86"/>
        <v>1.0373717985319266</v>
      </c>
      <c r="L452" s="9">
        <f t="shared" si="87"/>
        <v>82.662971766016582</v>
      </c>
      <c r="M452" s="8">
        <f t="shared" si="88"/>
        <v>0.65090720830007298</v>
      </c>
      <c r="N452" s="8">
        <f t="shared" si="89"/>
        <v>1.832600235939025</v>
      </c>
      <c r="O452" s="8">
        <f t="shared" si="90"/>
        <v>3.3244780227505757</v>
      </c>
      <c r="P452" s="10">
        <f t="shared" si="91"/>
        <v>0.19579230298581773</v>
      </c>
      <c r="Q452" s="10" t="str">
        <f t="shared" si="92"/>
        <v>2019KWT</v>
      </c>
      <c r="R452" s="14">
        <f t="shared" si="93"/>
        <v>33.163827024412626</v>
      </c>
      <c r="S452" s="45">
        <f t="shared" si="94"/>
        <v>3</v>
      </c>
      <c r="T452" s="7">
        <f t="shared" si="95"/>
        <v>3.2311858628086711</v>
      </c>
      <c r="U452" s="35">
        <f>IF(ISBLANK(VLOOKUP(B452,'WB GDP'!$A$2:$AK$267,F452-1985)),"NA",VLOOKUP(B452,'WB GDP'!$A$2:$AK$267,F452-1985))</f>
        <v>47314.796837397298</v>
      </c>
      <c r="V452" s="6"/>
    </row>
    <row r="453" spans="1:22">
      <c r="A453">
        <f t="shared" si="84"/>
        <v>136</v>
      </c>
      <c r="B453" t="s">
        <v>169</v>
      </c>
      <c r="C453" t="str">
        <f>VLOOKUP(B453,'country codes'!$A$3:$B$287,2,0)</f>
        <v>ZWE</v>
      </c>
      <c r="D453">
        <v>5</v>
      </c>
      <c r="E453" s="6">
        <v>15354.608</v>
      </c>
      <c r="F453">
        <v>2019</v>
      </c>
      <c r="G453" s="6">
        <v>61.292000000000002</v>
      </c>
      <c r="H453" s="6">
        <v>2.6935231685638428</v>
      </c>
      <c r="I453" s="7">
        <v>0.84112483263015703</v>
      </c>
      <c r="J453" s="8">
        <f t="shared" si="85"/>
        <v>0.26935231685638428</v>
      </c>
      <c r="K453" s="8">
        <f t="shared" si="86"/>
        <v>0.69611215211621624</v>
      </c>
      <c r="L453" s="9">
        <f t="shared" si="87"/>
        <v>42.666106027507126</v>
      </c>
      <c r="M453" s="8">
        <f t="shared" si="88"/>
        <v>0.28929017161404136</v>
      </c>
      <c r="N453" s="8">
        <f t="shared" si="89"/>
        <v>5.2570302039384814E-2</v>
      </c>
      <c r="O453" s="8">
        <f t="shared" si="90"/>
        <v>1.5444480888509358</v>
      </c>
      <c r="P453" s="10">
        <f t="shared" si="91"/>
        <v>0.18730974106696735</v>
      </c>
      <c r="Q453" s="10" t="str">
        <f t="shared" si="92"/>
        <v>2019ZWE</v>
      </c>
      <c r="R453" s="14">
        <f t="shared" si="93"/>
        <v>31.727027865760302</v>
      </c>
      <c r="S453" s="45">
        <f t="shared" si="94"/>
        <v>1</v>
      </c>
      <c r="T453" s="7">
        <f t="shared" si="95"/>
        <v>3.2311858628086711</v>
      </c>
      <c r="U453" s="35">
        <f>IF(ISBLANK(VLOOKUP(B453,'WB GDP'!$A$2:$AK$267,F453-1985)),"NA",VLOOKUP(B453,'WB GDP'!$A$2:$AK$267,F453-1985))</f>
        <v>2203.3968095175733</v>
      </c>
      <c r="V453" s="6"/>
    </row>
    <row r="454" spans="1:22">
      <c r="A454">
        <f t="shared" si="84"/>
        <v>137</v>
      </c>
      <c r="B454" t="s">
        <v>18</v>
      </c>
      <c r="C454" t="str">
        <f>VLOOKUP(B454,'country codes'!$A$3:$B$287,2,0)</f>
        <v>AFG</v>
      </c>
      <c r="D454">
        <v>6</v>
      </c>
      <c r="E454" s="6">
        <v>37769.499000000003</v>
      </c>
      <c r="F454">
        <v>2019</v>
      </c>
      <c r="G454" s="6">
        <v>63.564999999999998</v>
      </c>
      <c r="H454" s="6">
        <v>2.3750917911529541</v>
      </c>
      <c r="I454" s="7">
        <v>1.21880650520325</v>
      </c>
      <c r="J454" s="8">
        <f t="shared" si="85"/>
        <v>0.2375091791152954</v>
      </c>
      <c r="K454" s="8">
        <f t="shared" si="86"/>
        <v>0.66426901437512731</v>
      </c>
      <c r="L454" s="9">
        <f t="shared" si="87"/>
        <v>42.224259898754966</v>
      </c>
      <c r="M454" s="8">
        <f t="shared" si="88"/>
        <v>0.2852953814023495</v>
      </c>
      <c r="N454" s="8">
        <f t="shared" si="89"/>
        <v>7.6175406575203122E-2</v>
      </c>
      <c r="O454" s="8">
        <f t="shared" si="90"/>
        <v>1.5680531933867541</v>
      </c>
      <c r="P454" s="10">
        <f t="shared" si="91"/>
        <v>0.1819424127992465</v>
      </c>
      <c r="Q454" s="10" t="str">
        <f t="shared" si="92"/>
        <v>2019AFG</v>
      </c>
      <c r="R454" s="14">
        <f t="shared" si="93"/>
        <v>30.817895363923252</v>
      </c>
      <c r="S454" s="45">
        <f t="shared" si="94"/>
        <v>1</v>
      </c>
      <c r="T454" s="7">
        <f t="shared" si="95"/>
        <v>3.2311858628086711</v>
      </c>
      <c r="U454" s="35">
        <f>IF(ISBLANK(VLOOKUP(B454,'WB GDP'!$A$2:$AK$267,F454-1985)),"NA",VLOOKUP(B454,'WB GDP'!$A$2:$AK$267,F454-1985))</f>
        <v>2079.9218609882369</v>
      </c>
      <c r="V454" s="6"/>
    </row>
    <row r="455" spans="1:22">
      <c r="A455">
        <f t="shared" si="84"/>
        <v>138</v>
      </c>
      <c r="B455" t="s">
        <v>43</v>
      </c>
      <c r="C455" t="str">
        <f>VLOOKUP(B455,'country codes'!$A$3:$B$287,2,0)</f>
        <v>TCD</v>
      </c>
      <c r="D455">
        <v>5</v>
      </c>
      <c r="E455" s="6">
        <v>16126.866</v>
      </c>
      <c r="F455">
        <v>2019</v>
      </c>
      <c r="G455" s="6">
        <v>53.259</v>
      </c>
      <c r="H455" s="6">
        <v>4.2507991790771484</v>
      </c>
      <c r="I455" s="7">
        <v>4.0442762374877903</v>
      </c>
      <c r="J455" s="8">
        <f t="shared" si="85"/>
        <v>0.42507991790771482</v>
      </c>
      <c r="K455" s="8">
        <f t="shared" si="86"/>
        <v>0.85183975316754679</v>
      </c>
      <c r="L455" s="9">
        <f t="shared" si="87"/>
        <v>45.368133413950375</v>
      </c>
      <c r="M455" s="8">
        <f t="shared" si="88"/>
        <v>0.31371956422990693</v>
      </c>
      <c r="N455" s="8">
        <f t="shared" si="89"/>
        <v>0.25276726484298689</v>
      </c>
      <c r="O455" s="8">
        <f t="shared" si="90"/>
        <v>1.7446450516545378</v>
      </c>
      <c r="P455" s="10">
        <f t="shared" si="91"/>
        <v>0.17981856190884807</v>
      </c>
      <c r="Q455" s="10" t="str">
        <f t="shared" si="92"/>
        <v>2019TCD</v>
      </c>
      <c r="R455" s="14">
        <f t="shared" si="93"/>
        <v>30.458151786261158</v>
      </c>
      <c r="S455" s="45">
        <f t="shared" si="94"/>
        <v>2</v>
      </c>
      <c r="T455" s="7">
        <f t="shared" si="95"/>
        <v>3.2311858628086711</v>
      </c>
      <c r="U455" s="35">
        <f>IF(ISBLANK(VLOOKUP(B455,'WB GDP'!$A$2:$AK$267,F455-1985)),"NA",VLOOKUP(B455,'WB GDP'!$A$2:$AK$267,F455-1985))</f>
        <v>1561.9966725692811</v>
      </c>
      <c r="V455" s="6"/>
    </row>
    <row r="456" spans="1:22">
      <c r="A456">
        <f t="shared" si="84"/>
        <v>139</v>
      </c>
      <c r="B456" t="s">
        <v>108</v>
      </c>
      <c r="C456" t="str">
        <f>VLOOKUP(B456,'country codes'!$A$3:$B$287,2,0)</f>
        <v>MNG</v>
      </c>
      <c r="D456">
        <v>8</v>
      </c>
      <c r="E456" s="6">
        <v>3232.43</v>
      </c>
      <c r="F456">
        <v>2019</v>
      </c>
      <c r="G456" s="6">
        <v>71.822000000000003</v>
      </c>
      <c r="H456" s="6">
        <v>5.5629053115844727</v>
      </c>
      <c r="I456" s="7">
        <v>26.0211791992188</v>
      </c>
      <c r="J456" s="8">
        <f t="shared" si="85"/>
        <v>0.55629053115844729</v>
      </c>
      <c r="K456" s="8">
        <f t="shared" si="86"/>
        <v>0.98305036641827925</v>
      </c>
      <c r="L456" s="9">
        <f t="shared" si="87"/>
        <v>70.604643416893651</v>
      </c>
      <c r="M456" s="8">
        <f t="shared" si="88"/>
        <v>0.54188624166971366</v>
      </c>
      <c r="N456" s="8">
        <f t="shared" si="89"/>
        <v>1.626323699951175</v>
      </c>
      <c r="O456" s="8">
        <f t="shared" si="90"/>
        <v>3.1182014867627261</v>
      </c>
      <c r="P456" s="10">
        <f t="shared" si="91"/>
        <v>0.17378166355513239</v>
      </c>
      <c r="Q456" s="10" t="str">
        <f t="shared" si="92"/>
        <v>2019MNG</v>
      </c>
      <c r="R456" s="14">
        <f t="shared" si="93"/>
        <v>29.43560570189803</v>
      </c>
      <c r="S456" s="45">
        <f t="shared" si="94"/>
        <v>3</v>
      </c>
      <c r="T456" s="7">
        <f t="shared" si="95"/>
        <v>3.2311858628086711</v>
      </c>
      <c r="U456" s="35">
        <f>IF(ISBLANK(VLOOKUP(B456,'WB GDP'!$A$2:$AK$267,F456-1985)),"NA",VLOOKUP(B456,'WB GDP'!$A$2:$AK$267,F456-1985))</f>
        <v>12458.018425763295</v>
      </c>
      <c r="V456" s="6"/>
    </row>
    <row r="457" spans="1:22">
      <c r="A457">
        <f t="shared" si="84"/>
        <v>140</v>
      </c>
      <c r="B457" t="s">
        <v>94</v>
      </c>
      <c r="C457" t="str">
        <f>VLOOKUP(B457,'country codes'!$A$3:$B$287,2,0)</f>
        <v>LSO</v>
      </c>
      <c r="D457">
        <v>5</v>
      </c>
      <c r="E457" s="6">
        <v>2225.7020000000002</v>
      </c>
      <c r="F457">
        <v>2019</v>
      </c>
      <c r="G457" s="6">
        <v>54.173000000000002</v>
      </c>
      <c r="H457" s="6">
        <v>3.5117805004119873</v>
      </c>
      <c r="I457" s="7">
        <v>3.0056884288787802</v>
      </c>
      <c r="J457" s="8">
        <f t="shared" si="85"/>
        <v>0.35117805004119873</v>
      </c>
      <c r="K457" s="8">
        <f t="shared" si="86"/>
        <v>0.7779378853010307</v>
      </c>
      <c r="L457" s="9">
        <f t="shared" si="87"/>
        <v>42.143229060412736</v>
      </c>
      <c r="M457" s="8">
        <f t="shared" si="88"/>
        <v>0.28456277070647468</v>
      </c>
      <c r="N457" s="8">
        <f t="shared" si="89"/>
        <v>0.18785552680492376</v>
      </c>
      <c r="O457" s="8">
        <f t="shared" si="90"/>
        <v>1.6797333136164747</v>
      </c>
      <c r="P457" s="10">
        <f t="shared" si="91"/>
        <v>0.16940949399509708</v>
      </c>
      <c r="Q457" s="10" t="str">
        <f t="shared" si="92"/>
        <v>2019LSO</v>
      </c>
      <c r="R457" s="14">
        <f t="shared" si="93"/>
        <v>28.695035859267819</v>
      </c>
      <c r="S457" s="45">
        <f t="shared" si="94"/>
        <v>1</v>
      </c>
      <c r="T457" s="7">
        <f t="shared" si="95"/>
        <v>3.2311858628086711</v>
      </c>
      <c r="U457" s="35">
        <f>IF(ISBLANK(VLOOKUP(B457,'WB GDP'!$A$2:$AK$267,F457-1985)),"NA",VLOOKUP(B457,'WB GDP'!$A$2:$AK$267,F457-1985))</f>
        <v>2452.0276669979489</v>
      </c>
    </row>
    <row r="458" spans="1:22">
      <c r="A458">
        <f t="shared" si="84"/>
        <v>141</v>
      </c>
      <c r="B458" t="s">
        <v>34</v>
      </c>
      <c r="C458" t="str">
        <f>VLOOKUP(B458,'country codes'!$A$3:$B$287,2,0)</f>
        <v>BWA</v>
      </c>
      <c r="D458">
        <v>5</v>
      </c>
      <c r="E458" s="6">
        <v>2499.7020000000002</v>
      </c>
      <c r="F458">
        <v>2019</v>
      </c>
      <c r="G458" s="6">
        <v>65.463999999999999</v>
      </c>
      <c r="H458" s="6">
        <v>3.4710848331451416</v>
      </c>
      <c r="I458" s="7">
        <v>10.3743906021118</v>
      </c>
      <c r="J458" s="8">
        <f t="shared" si="85"/>
        <v>0.34710848331451416</v>
      </c>
      <c r="K458" s="8">
        <f t="shared" si="86"/>
        <v>0.77386831857434613</v>
      </c>
      <c r="L458" s="9">
        <f t="shared" si="87"/>
        <v>50.660515607150991</v>
      </c>
      <c r="M458" s="8">
        <f t="shared" si="88"/>
        <v>0.36156870266558405</v>
      </c>
      <c r="N458" s="8">
        <f t="shared" si="89"/>
        <v>0.64839941263198753</v>
      </c>
      <c r="O458" s="8">
        <f t="shared" si="90"/>
        <v>2.1402771994435383</v>
      </c>
      <c r="P458" s="10">
        <f t="shared" si="91"/>
        <v>0.16893545507076849</v>
      </c>
      <c r="Q458" s="10" t="str">
        <f t="shared" si="92"/>
        <v>2019BWA</v>
      </c>
      <c r="R458" s="14">
        <f t="shared" si="93"/>
        <v>28.614741870946883</v>
      </c>
      <c r="S458" s="45">
        <f t="shared" si="94"/>
        <v>3</v>
      </c>
      <c r="T458" s="7">
        <f t="shared" si="95"/>
        <v>3.2311858628086711</v>
      </c>
      <c r="U458" s="35">
        <f>IF(ISBLANK(VLOOKUP(B458,'WB GDP'!$A$2:$AK$267,F458-1985)),"NA",VLOOKUP(B458,'WB GDP'!$A$2:$AK$267,F458-1985))</f>
        <v>15117.990674101493</v>
      </c>
    </row>
    <row r="459" spans="1:22">
      <c r="A459" t="str">
        <f t="shared" si="84"/>
        <v/>
      </c>
      <c r="B459" t="s">
        <v>31</v>
      </c>
      <c r="C459" t="str">
        <f>VLOOKUP(B459,'country codes'!$A$3:$B$287,2,0)</f>
        <v>BTN</v>
      </c>
      <c r="D459">
        <v>6</v>
      </c>
      <c r="E459" s="6">
        <v>762.096</v>
      </c>
      <c r="F459">
        <v>2018</v>
      </c>
      <c r="G459" s="6">
        <v>71.129000000000005</v>
      </c>
      <c r="H459" s="6" t="s">
        <v>693</v>
      </c>
      <c r="I459" s="7">
        <v>3.4324290752410902</v>
      </c>
      <c r="J459" s="8" t="str">
        <f t="shared" si="85"/>
        <v/>
      </c>
      <c r="K459" s="8" t="str">
        <f t="shared" si="86"/>
        <v/>
      </c>
      <c r="L459" s="9" t="str">
        <f t="shared" si="87"/>
        <v/>
      </c>
      <c r="M459" s="8" t="str">
        <f t="shared" si="88"/>
        <v/>
      </c>
      <c r="N459" s="8">
        <f t="shared" si="89"/>
        <v>0.21452681720256814</v>
      </c>
      <c r="O459" s="8">
        <f t="shared" si="90"/>
        <v>1.706404604014119</v>
      </c>
      <c r="P459" s="10" t="str">
        <f t="shared" si="91"/>
        <v/>
      </c>
      <c r="Q459" s="10" t="str">
        <f t="shared" si="92"/>
        <v>2018BTN</v>
      </c>
      <c r="R459" s="14" t="str">
        <f t="shared" si="93"/>
        <v/>
      </c>
      <c r="S459" s="45">
        <f t="shared" si="94"/>
        <v>2</v>
      </c>
      <c r="T459" s="7">
        <f t="shared" si="95"/>
        <v>3.2653157571503528</v>
      </c>
      <c r="U459" s="35">
        <f>IF(ISBLANK(VLOOKUP(B459,'WB GDP'!$A$2:$AK$267,F459-1985)),"NA",VLOOKUP(B459,'WB GDP'!$A$2:$AK$267,F459-1985))</f>
        <v>11233.780540635886</v>
      </c>
    </row>
    <row r="460" spans="1:22">
      <c r="A460" t="str">
        <f t="shared" si="84"/>
        <v/>
      </c>
      <c r="B460" t="s">
        <v>42</v>
      </c>
      <c r="C460" t="str">
        <f>VLOOKUP(B460,'country codes'!$A$3:$B$287,2,0)</f>
        <v>CAF</v>
      </c>
      <c r="D460">
        <v>5</v>
      </c>
      <c r="E460" s="6">
        <v>5094.78</v>
      </c>
      <c r="F460">
        <v>2018</v>
      </c>
      <c r="G460" s="6">
        <v>54.369</v>
      </c>
      <c r="H460" s="6" t="s">
        <v>693</v>
      </c>
      <c r="I460" s="7">
        <v>1.9427345991134599</v>
      </c>
      <c r="J460" s="8" t="str">
        <f t="shared" si="85"/>
        <v/>
      </c>
      <c r="K460" s="8" t="str">
        <f t="shared" si="86"/>
        <v/>
      </c>
      <c r="L460" s="9" t="str">
        <f t="shared" si="87"/>
        <v/>
      </c>
      <c r="M460" s="8" t="str">
        <f t="shared" si="88"/>
        <v/>
      </c>
      <c r="N460" s="8">
        <f t="shared" si="89"/>
        <v>0.12142091244459124</v>
      </c>
      <c r="O460" s="8">
        <f t="shared" si="90"/>
        <v>1.6132986992561422</v>
      </c>
      <c r="P460" s="10" t="str">
        <f t="shared" si="91"/>
        <v/>
      </c>
      <c r="Q460" s="10" t="str">
        <f t="shared" si="92"/>
        <v>2018CAF</v>
      </c>
      <c r="R460" s="14" t="str">
        <f t="shared" si="93"/>
        <v/>
      </c>
      <c r="S460" s="45">
        <f t="shared" si="94"/>
        <v>1</v>
      </c>
      <c r="T460" s="7">
        <f t="shared" si="95"/>
        <v>3.2653157571503528</v>
      </c>
      <c r="U460" s="35">
        <f>IF(ISBLANK(VLOOKUP(B460,'WB GDP'!$A$2:$AK$267,F460-1985)),"NA",VLOOKUP(B460,'WB GDP'!$A$2:$AK$267,F460-1985))</f>
        <v>854.64749130494909</v>
      </c>
    </row>
    <row r="461" spans="1:22">
      <c r="A461" t="str">
        <f t="shared" si="84"/>
        <v/>
      </c>
      <c r="B461" t="s">
        <v>47</v>
      </c>
      <c r="C461" t="str">
        <f>VLOOKUP(B461,'country codes'!$A$3:$B$287,2,0)</f>
        <v>COM</v>
      </c>
      <c r="D461">
        <v>5</v>
      </c>
      <c r="E461" s="6">
        <v>776.31299999999999</v>
      </c>
      <c r="F461">
        <v>2018</v>
      </c>
      <c r="G461" s="6">
        <v>63.911999999999999</v>
      </c>
      <c r="H461" s="6">
        <v>3.9728195667266846</v>
      </c>
      <c r="I461" s="7" t="s">
        <v>693</v>
      </c>
      <c r="J461" s="8">
        <f t="shared" si="85"/>
        <v>0.39728195667266847</v>
      </c>
      <c r="K461" s="8">
        <f t="shared" si="86"/>
        <v>0.82404179193250049</v>
      </c>
      <c r="L461" s="9">
        <f t="shared" si="87"/>
        <v>52.666159005989968</v>
      </c>
      <c r="M461" s="8">
        <f t="shared" si="88"/>
        <v>0.37970199409093558</v>
      </c>
      <c r="N461" s="8" t="str">
        <f t="shared" si="89"/>
        <v/>
      </c>
      <c r="O461" s="8" t="str">
        <f t="shared" si="90"/>
        <v/>
      </c>
      <c r="P461" s="10" t="str">
        <f t="shared" si="91"/>
        <v/>
      </c>
      <c r="Q461" s="10" t="str">
        <f t="shared" si="92"/>
        <v>2018COM</v>
      </c>
      <c r="R461" s="14" t="str">
        <f t="shared" si="93"/>
        <v/>
      </c>
      <c r="S461" s="45">
        <f t="shared" si="94"/>
        <v>3</v>
      </c>
      <c r="T461" s="7">
        <f t="shared" si="95"/>
        <v>3.2653157571503528</v>
      </c>
      <c r="U461" s="35">
        <f>IF(ISBLANK(VLOOKUP(B461,'WB GDP'!$A$2:$AK$267,F461-1985)),"NA",VLOOKUP(B461,'WB GDP'!$A$2:$AK$267,F461-1985))</f>
        <v>3294.8319720657523</v>
      </c>
    </row>
    <row r="462" spans="1:22">
      <c r="A462" t="str">
        <f t="shared" si="84"/>
        <v/>
      </c>
      <c r="B462" t="s">
        <v>49</v>
      </c>
      <c r="C462" t="str">
        <f>VLOOKUP(B462,'country codes'!$A$3:$B$287,2,0)</f>
        <v>COD</v>
      </c>
      <c r="D462">
        <v>5</v>
      </c>
      <c r="E462" s="6">
        <v>87087.354999999996</v>
      </c>
      <c r="F462">
        <v>2018</v>
      </c>
      <c r="G462" s="6">
        <v>59.942</v>
      </c>
      <c r="H462" s="6" t="s">
        <v>693</v>
      </c>
      <c r="I462" s="7">
        <v>0.64462172985076904</v>
      </c>
      <c r="J462" s="8" t="str">
        <f t="shared" si="85"/>
        <v/>
      </c>
      <c r="K462" s="8" t="str">
        <f t="shared" si="86"/>
        <v/>
      </c>
      <c r="L462" s="9" t="str">
        <f t="shared" si="87"/>
        <v/>
      </c>
      <c r="M462" s="8" t="str">
        <f t="shared" si="88"/>
        <v/>
      </c>
      <c r="N462" s="8">
        <f t="shared" si="89"/>
        <v>4.0288858115673065E-2</v>
      </c>
      <c r="O462" s="8">
        <f t="shared" si="90"/>
        <v>1.532166644927224</v>
      </c>
      <c r="P462" s="10" t="str">
        <f t="shared" si="91"/>
        <v/>
      </c>
      <c r="Q462" s="10" t="str">
        <f t="shared" si="92"/>
        <v>2018COD</v>
      </c>
      <c r="R462" s="14" t="str">
        <f t="shared" si="93"/>
        <v/>
      </c>
      <c r="S462" s="45">
        <f t="shared" si="94"/>
        <v>1</v>
      </c>
      <c r="T462" s="7">
        <f t="shared" si="95"/>
        <v>3.2653157571503528</v>
      </c>
      <c r="U462" s="35">
        <f>IF(ISBLANK(VLOOKUP(B462,'WB GDP'!$A$2:$AK$267,F462-1985)),"NA",VLOOKUP(B462,'WB GDP'!$A$2:$AK$267,F462-1985))</f>
        <v>1048.2464468070621</v>
      </c>
    </row>
    <row r="463" spans="1:22">
      <c r="A463" t="str">
        <f t="shared" si="84"/>
        <v/>
      </c>
      <c r="B463" t="s">
        <v>123</v>
      </c>
      <c r="C463" t="str">
        <f>VLOOKUP(B463,'country codes'!$A$3:$B$287,2,0)</f>
        <v>PSE</v>
      </c>
      <c r="D463">
        <v>4</v>
      </c>
      <c r="E463" s="6">
        <v>4805.5469999999996</v>
      </c>
      <c r="F463">
        <v>2018</v>
      </c>
      <c r="G463" s="6">
        <v>74.793000000000006</v>
      </c>
      <c r="H463" s="6">
        <v>4.5539216995239258</v>
      </c>
      <c r="I463" s="7" t="s">
        <v>693</v>
      </c>
      <c r="J463" s="8">
        <f t="shared" si="85"/>
        <v>0.45539216995239257</v>
      </c>
      <c r="K463" s="8">
        <f t="shared" si="86"/>
        <v>0.88215200521222448</v>
      </c>
      <c r="L463" s="9">
        <f t="shared" si="87"/>
        <v>65.978794925837917</v>
      </c>
      <c r="M463" s="8">
        <f t="shared" si="88"/>
        <v>0.50006332398335229</v>
      </c>
      <c r="N463" s="8" t="str">
        <f t="shared" si="89"/>
        <v/>
      </c>
      <c r="O463" s="8" t="str">
        <f t="shared" si="90"/>
        <v/>
      </c>
      <c r="P463" s="10" t="str">
        <f t="shared" si="91"/>
        <v/>
      </c>
      <c r="Q463" s="10" t="str">
        <f t="shared" si="92"/>
        <v>2018PSE</v>
      </c>
      <c r="R463" s="14" t="str">
        <f t="shared" si="93"/>
        <v/>
      </c>
      <c r="S463" s="45">
        <f t="shared" si="94"/>
        <v>3</v>
      </c>
      <c r="T463" s="7">
        <f t="shared" si="95"/>
        <v>3.2653157571503528</v>
      </c>
      <c r="U463" s="35">
        <f>IF(ISBLANK(VLOOKUP(B463,'WB GDP'!$A$2:$AK$267,F463-1985)),"NA",VLOOKUP(B463,'WB GDP'!$A$2:$AK$267,F463-1985))</f>
        <v>17587.393300666594</v>
      </c>
    </row>
    <row r="464" spans="1:22">
      <c r="A464" t="str">
        <f t="shared" si="84"/>
        <v/>
      </c>
      <c r="B464" t="s">
        <v>130</v>
      </c>
      <c r="C464" t="str">
        <f>VLOOKUP(B464,'country codes'!$A$3:$B$287,2,0)</f>
        <v>QAT</v>
      </c>
      <c r="D464">
        <v>4</v>
      </c>
      <c r="E464" s="6">
        <v>2766.732</v>
      </c>
      <c r="F464">
        <v>2018</v>
      </c>
      <c r="G464" s="6">
        <v>80.897999999999996</v>
      </c>
      <c r="H464" s="6" t="s">
        <v>693</v>
      </c>
      <c r="I464" s="7">
        <v>43.029052734375</v>
      </c>
      <c r="J464" s="8" t="str">
        <f t="shared" si="85"/>
        <v/>
      </c>
      <c r="K464" s="8" t="str">
        <f t="shared" si="86"/>
        <v/>
      </c>
      <c r="L464" s="9" t="str">
        <f t="shared" si="87"/>
        <v/>
      </c>
      <c r="M464" s="8" t="str">
        <f t="shared" si="88"/>
        <v/>
      </c>
      <c r="N464" s="8">
        <f t="shared" si="89"/>
        <v>2.6893157958984375</v>
      </c>
      <c r="O464" s="8">
        <f t="shared" si="90"/>
        <v>4.1811935827099882</v>
      </c>
      <c r="P464" s="10" t="str">
        <f t="shared" si="91"/>
        <v/>
      </c>
      <c r="Q464" s="10" t="str">
        <f t="shared" si="92"/>
        <v>2018QAT</v>
      </c>
      <c r="R464" s="14" t="str">
        <f t="shared" si="93"/>
        <v/>
      </c>
      <c r="S464" s="45">
        <f t="shared" si="94"/>
        <v>3</v>
      </c>
      <c r="T464" s="7">
        <f t="shared" si="95"/>
        <v>3.2653157571503528</v>
      </c>
      <c r="U464" s="35">
        <f>IF(ISBLANK(VLOOKUP(B464,'WB GDP'!$A$2:$AK$267,F464-1985)),"NA",VLOOKUP(B464,'WB GDP'!$A$2:$AK$267,F464-1985))</f>
        <v>91461.616445197302</v>
      </c>
    </row>
    <row r="465" spans="1:21">
      <c r="A465" t="str">
        <f t="shared" si="84"/>
        <v/>
      </c>
      <c r="B465" t="s">
        <v>145</v>
      </c>
      <c r="C465" t="str">
        <f>VLOOKUP(B465,'country codes'!$A$3:$B$287,2,0)</f>
        <v>SDN</v>
      </c>
      <c r="D465">
        <v>5</v>
      </c>
      <c r="E465" s="6">
        <v>41999.059000000001</v>
      </c>
      <c r="F465">
        <v>2018</v>
      </c>
      <c r="G465" s="6">
        <v>65.680999999999997</v>
      </c>
      <c r="H465" s="6" t="s">
        <v>693</v>
      </c>
      <c r="I465" s="7">
        <v>0.89294928312301602</v>
      </c>
      <c r="J465" s="8" t="str">
        <f t="shared" si="85"/>
        <v/>
      </c>
      <c r="K465" s="8" t="str">
        <f t="shared" si="86"/>
        <v/>
      </c>
      <c r="L465" s="9" t="str">
        <f t="shared" si="87"/>
        <v/>
      </c>
      <c r="M465" s="8" t="str">
        <f t="shared" si="88"/>
        <v/>
      </c>
      <c r="N465" s="8">
        <f t="shared" si="89"/>
        <v>5.5809330195188502E-2</v>
      </c>
      <c r="O465" s="8">
        <f t="shared" si="90"/>
        <v>1.5476871170067394</v>
      </c>
      <c r="P465" s="10" t="str">
        <f t="shared" si="91"/>
        <v/>
      </c>
      <c r="Q465" s="10" t="str">
        <f t="shared" si="92"/>
        <v>2018SDN</v>
      </c>
      <c r="R465" s="14" t="str">
        <f t="shared" si="93"/>
        <v/>
      </c>
      <c r="S465" s="45">
        <f t="shared" si="94"/>
        <v>1</v>
      </c>
      <c r="T465" s="7">
        <f t="shared" si="95"/>
        <v>3.2653157571503528</v>
      </c>
      <c r="U465" s="35">
        <f>IF(ISBLANK(VLOOKUP(B465,'WB GDP'!$A$2:$AK$267,F465-1985)),"NA",VLOOKUP(B465,'WB GDP'!$A$2:$AK$267,F465-1985))</f>
        <v>4349.2099609375</v>
      </c>
    </row>
    <row r="466" spans="1:21">
      <c r="A466" t="str">
        <f t="shared" si="84"/>
        <v/>
      </c>
      <c r="B466" t="s">
        <v>153</v>
      </c>
      <c r="C466" t="str">
        <f>VLOOKUP(B466,'country codes'!$A$3:$B$287,2,0)</f>
        <v>TTO</v>
      </c>
      <c r="D466">
        <v>1</v>
      </c>
      <c r="E466" s="6">
        <v>1504.7090000000001</v>
      </c>
      <c r="F466">
        <v>2018</v>
      </c>
      <c r="G466" s="6">
        <v>73.802000000000007</v>
      </c>
      <c r="H466" s="6" t="s">
        <v>693</v>
      </c>
      <c r="I466" s="7">
        <v>22.9583530426025</v>
      </c>
      <c r="J466" s="8" t="str">
        <f t="shared" si="85"/>
        <v/>
      </c>
      <c r="K466" s="8" t="str">
        <f t="shared" si="86"/>
        <v/>
      </c>
      <c r="L466" s="9" t="str">
        <f t="shared" si="87"/>
        <v/>
      </c>
      <c r="M466" s="8" t="str">
        <f t="shared" si="88"/>
        <v/>
      </c>
      <c r="N466" s="8">
        <f t="shared" si="89"/>
        <v>1.4348970651626562</v>
      </c>
      <c r="O466" s="8">
        <f t="shared" si="90"/>
        <v>2.9267748519742072</v>
      </c>
      <c r="P466" s="10" t="str">
        <f t="shared" si="91"/>
        <v/>
      </c>
      <c r="Q466" s="10" t="str">
        <f t="shared" si="92"/>
        <v>2018TTO</v>
      </c>
      <c r="R466" s="14" t="str">
        <f t="shared" si="93"/>
        <v/>
      </c>
      <c r="S466" s="45">
        <f t="shared" si="94"/>
        <v>3</v>
      </c>
      <c r="T466" s="7">
        <f t="shared" si="95"/>
        <v>3.2653157571503528</v>
      </c>
      <c r="U466" s="35">
        <f>IF(ISBLANK(VLOOKUP(B466,'WB GDP'!$A$2:$AK$267,F466-1985)),"NA",VLOOKUP(B466,'WB GDP'!$A$2:$AK$267,F466-1985))</f>
        <v>25534.840506572124</v>
      </c>
    </row>
    <row r="467" spans="1:21">
      <c r="A467">
        <f t="shared" si="84"/>
        <v>1</v>
      </c>
      <c r="B467" t="s">
        <v>50</v>
      </c>
      <c r="C467" t="str">
        <f>VLOOKUP(B467,'country codes'!$A$3:$B$287,2,0)</f>
        <v>CRI</v>
      </c>
      <c r="D467">
        <v>1</v>
      </c>
      <c r="E467" s="6">
        <v>5040.7340000000004</v>
      </c>
      <c r="F467">
        <v>2018</v>
      </c>
      <c r="G467" s="6">
        <v>79.483999999999995</v>
      </c>
      <c r="H467" s="6">
        <v>7.1410746574401855</v>
      </c>
      <c r="I467" s="7">
        <v>4.2423367500305202</v>
      </c>
      <c r="J467" s="8">
        <f t="shared" si="85"/>
        <v>0.71410746574401851</v>
      </c>
      <c r="K467" s="8">
        <f t="shared" si="86"/>
        <v>1.1408673010038504</v>
      </c>
      <c r="L467" s="9">
        <f t="shared" si="87"/>
        <v>90.680696552990042</v>
      </c>
      <c r="M467" s="8">
        <f t="shared" si="88"/>
        <v>0.72339653527346037</v>
      </c>
      <c r="N467" s="8">
        <f t="shared" si="89"/>
        <v>0.26514604687690752</v>
      </c>
      <c r="O467" s="8">
        <f t="shared" si="90"/>
        <v>1.7570238336884585</v>
      </c>
      <c r="P467" s="10">
        <f t="shared" si="91"/>
        <v>0.41171697355684667</v>
      </c>
      <c r="Q467" s="10" t="str">
        <f t="shared" si="92"/>
        <v>2018CRI</v>
      </c>
      <c r="R467" s="14">
        <f t="shared" si="93"/>
        <v>69.825552738032741</v>
      </c>
      <c r="S467" s="45">
        <f t="shared" si="94"/>
        <v>2</v>
      </c>
      <c r="T467" s="7">
        <f t="shared" si="95"/>
        <v>3.2653157571503528</v>
      </c>
      <c r="U467" s="35">
        <f>IF(ISBLANK(VLOOKUP(B467,'WB GDP'!$A$2:$AK$267,F467-1985)),"NA",VLOOKUP(B467,'WB GDP'!$A$2:$AK$267,F467-1985))</f>
        <v>20503.276803714725</v>
      </c>
    </row>
    <row r="468" spans="1:21">
      <c r="A468">
        <f t="shared" si="84"/>
        <v>2</v>
      </c>
      <c r="B468" t="s">
        <v>70</v>
      </c>
      <c r="C468" t="str">
        <f>VLOOKUP(B468,'country codes'!$A$3:$B$287,2,0)</f>
        <v>GTM</v>
      </c>
      <c r="D468">
        <v>1</v>
      </c>
      <c r="E468" s="6">
        <v>16850.175999999999</v>
      </c>
      <c r="F468">
        <v>2018</v>
      </c>
      <c r="G468" s="6">
        <v>72.725999999999999</v>
      </c>
      <c r="H468" s="6">
        <v>6.626591682434082</v>
      </c>
      <c r="I468" s="7">
        <v>2.42133593559265</v>
      </c>
      <c r="J468" s="8">
        <f t="shared" si="85"/>
        <v>0.6626591682434082</v>
      </c>
      <c r="K468" s="8">
        <f t="shared" si="86"/>
        <v>1.0894190035032403</v>
      </c>
      <c r="L468" s="9">
        <f t="shared" si="87"/>
        <v>79.229086448776656</v>
      </c>
      <c r="M468" s="8">
        <f t="shared" si="88"/>
        <v>0.61986098980739734</v>
      </c>
      <c r="N468" s="8">
        <f t="shared" si="89"/>
        <v>0.15133349597454063</v>
      </c>
      <c r="O468" s="8">
        <f t="shared" si="90"/>
        <v>1.6432112827860916</v>
      </c>
      <c r="P468" s="10">
        <f t="shared" si="91"/>
        <v>0.37722537345070617</v>
      </c>
      <c r="Q468" s="10" t="str">
        <f t="shared" si="92"/>
        <v>2018GTM</v>
      </c>
      <c r="R468" s="14">
        <f t="shared" si="93"/>
        <v>63.97591525181452</v>
      </c>
      <c r="S468" s="45">
        <f t="shared" si="94"/>
        <v>1</v>
      </c>
      <c r="T468" s="7">
        <f t="shared" si="95"/>
        <v>3.2653157571503528</v>
      </c>
      <c r="U468" s="35">
        <f>IF(ISBLANK(VLOOKUP(B468,'WB GDP'!$A$2:$AK$267,F468-1985)),"NA",VLOOKUP(B468,'WB GDP'!$A$2:$AK$267,F468-1985))</f>
        <v>8469.1152880352201</v>
      </c>
    </row>
    <row r="469" spans="1:21">
      <c r="A469">
        <f t="shared" si="84"/>
        <v>3</v>
      </c>
      <c r="B469" t="s">
        <v>146</v>
      </c>
      <c r="C469" t="str">
        <f>VLOOKUP(B469,'country codes'!$A$3:$B$287,2,0)</f>
        <v>SWE</v>
      </c>
      <c r="D469">
        <v>3</v>
      </c>
      <c r="E469" s="6">
        <v>10162.298000000001</v>
      </c>
      <c r="F469">
        <v>2018</v>
      </c>
      <c r="G469" s="6">
        <v>82.533000000000001</v>
      </c>
      <c r="H469" s="6">
        <v>7.3747920989990234</v>
      </c>
      <c r="I469" s="7">
        <v>9.3480157852172905</v>
      </c>
      <c r="J469" s="8">
        <f t="shared" si="85"/>
        <v>0.73747920989990234</v>
      </c>
      <c r="K469" s="8">
        <f t="shared" si="86"/>
        <v>1.1642390451597344</v>
      </c>
      <c r="L469" s="9">
        <f t="shared" si="87"/>
        <v>96.088141114168366</v>
      </c>
      <c r="M469" s="8">
        <f t="shared" si="88"/>
        <v>0.77228596803655303</v>
      </c>
      <c r="N469" s="8">
        <f t="shared" si="89"/>
        <v>0.58425098657608066</v>
      </c>
      <c r="O469" s="8">
        <f t="shared" si="90"/>
        <v>2.0761287733876315</v>
      </c>
      <c r="P469" s="10">
        <f t="shared" si="91"/>
        <v>0.37198365435512437</v>
      </c>
      <c r="Q469" s="10" t="str">
        <f t="shared" si="92"/>
        <v>2018SWE</v>
      </c>
      <c r="R469" s="14">
        <f t="shared" si="93"/>
        <v>63.086940648740573</v>
      </c>
      <c r="S469" s="45">
        <f t="shared" si="94"/>
        <v>3</v>
      </c>
      <c r="T469" s="7">
        <f t="shared" si="95"/>
        <v>3.2653157571503528</v>
      </c>
      <c r="U469" s="35">
        <f>IF(ISBLANK(VLOOKUP(B469,'WB GDP'!$A$2:$AK$267,F469-1985)),"NA",VLOOKUP(B469,'WB GDP'!$A$2:$AK$267,F469-1985))</f>
        <v>52349.292427559907</v>
      </c>
    </row>
    <row r="470" spans="1:21">
      <c r="A470">
        <f t="shared" si="84"/>
        <v>4</v>
      </c>
      <c r="B470" t="s">
        <v>59</v>
      </c>
      <c r="C470" t="str">
        <f>VLOOKUP(B470,'country codes'!$A$3:$B$287,2,0)</f>
        <v>SLV</v>
      </c>
      <c r="D470">
        <v>1</v>
      </c>
      <c r="E470" s="6">
        <v>6276.3419999999996</v>
      </c>
      <c r="F470">
        <v>2018</v>
      </c>
      <c r="G470" s="6">
        <v>72.555000000000007</v>
      </c>
      <c r="H470" s="6">
        <v>6.2411994934082031</v>
      </c>
      <c r="I470" s="7">
        <v>1.9980610609054601</v>
      </c>
      <c r="J470" s="8">
        <f t="shared" si="85"/>
        <v>0.62411994934082027</v>
      </c>
      <c r="K470" s="8">
        <f t="shared" si="86"/>
        <v>1.0508797846006521</v>
      </c>
      <c r="L470" s="9">
        <f t="shared" si="87"/>
        <v>76.246582771700318</v>
      </c>
      <c r="M470" s="8">
        <f t="shared" si="88"/>
        <v>0.59289577336617205</v>
      </c>
      <c r="N470" s="8">
        <f t="shared" si="89"/>
        <v>0.12487881630659126</v>
      </c>
      <c r="O470" s="8">
        <f t="shared" si="90"/>
        <v>1.6167566031181422</v>
      </c>
      <c r="P470" s="10">
        <f t="shared" si="91"/>
        <v>0.3667192527450881</v>
      </c>
      <c r="Q470" s="10" t="str">
        <f t="shared" si="92"/>
        <v>2018SLV</v>
      </c>
      <c r="R470" s="14">
        <f t="shared" si="93"/>
        <v>62.194119181896149</v>
      </c>
      <c r="S470" s="45">
        <f t="shared" si="94"/>
        <v>1</v>
      </c>
      <c r="T470" s="7">
        <f t="shared" si="95"/>
        <v>3.2653157571503528</v>
      </c>
      <c r="U470" s="35">
        <f>IF(ISBLANK(VLOOKUP(B470,'WB GDP'!$A$2:$AK$267,F470-1985)),"NA",VLOOKUP(B470,'WB GDP'!$A$2:$AK$267,F470-1985))</f>
        <v>8812.2009474916304</v>
      </c>
    </row>
    <row r="471" spans="1:21">
      <c r="A471">
        <f t="shared" si="84"/>
        <v>5</v>
      </c>
      <c r="B471" t="s">
        <v>164</v>
      </c>
      <c r="C471" t="str">
        <f>VLOOKUP(B471,'country codes'!$A$3:$B$287,2,0)</f>
        <v>VUT</v>
      </c>
      <c r="D471">
        <v>8</v>
      </c>
      <c r="E471" s="6">
        <v>297.298</v>
      </c>
      <c r="F471">
        <v>2018</v>
      </c>
      <c r="G471" s="6">
        <v>69.795000000000002</v>
      </c>
      <c r="H471" s="6">
        <v>6.877142857142859</v>
      </c>
      <c r="I471" s="7">
        <v>2.89601874351502</v>
      </c>
      <c r="J471" s="8">
        <f t="shared" si="85"/>
        <v>0.68771428571428594</v>
      </c>
      <c r="K471" s="8">
        <f t="shared" si="86"/>
        <v>1.1144741209741178</v>
      </c>
      <c r="L471" s="9">
        <f t="shared" si="87"/>
        <v>77.784721273388556</v>
      </c>
      <c r="M471" s="8">
        <f t="shared" si="88"/>
        <v>0.60680229020750687</v>
      </c>
      <c r="N471" s="8">
        <f t="shared" si="89"/>
        <v>0.18100117146968875</v>
      </c>
      <c r="O471" s="8">
        <f t="shared" si="90"/>
        <v>1.6728789582812396</v>
      </c>
      <c r="P471" s="10">
        <f t="shared" si="91"/>
        <v>0.36272934584038985</v>
      </c>
      <c r="Q471" s="10" t="str">
        <f t="shared" si="92"/>
        <v>2018VUT</v>
      </c>
      <c r="R471" s="14">
        <f t="shared" si="93"/>
        <v>61.517446921855402</v>
      </c>
      <c r="S471" s="45">
        <f t="shared" si="94"/>
        <v>1</v>
      </c>
      <c r="T471" s="7">
        <f t="shared" si="95"/>
        <v>3.2653157571503528</v>
      </c>
      <c r="U471" s="35">
        <f>IF(ISBLANK(VLOOKUP(B471,'WB GDP'!$A$2:$AK$267,F471-1985)),"NA",VLOOKUP(B471,'WB GDP'!$A$2:$AK$267,F471-1985))</f>
        <v>3045.0954177540939</v>
      </c>
    </row>
    <row r="472" spans="1:21">
      <c r="A472">
        <f t="shared" si="84"/>
        <v>6</v>
      </c>
      <c r="B472" t="s">
        <v>57</v>
      </c>
      <c r="C472" t="str">
        <f>VLOOKUP(B472,'country codes'!$A$3:$B$287,2,0)</f>
        <v>ECU</v>
      </c>
      <c r="D472">
        <v>1</v>
      </c>
      <c r="E472" s="6">
        <v>17015.671999999999</v>
      </c>
      <c r="F472">
        <v>2018</v>
      </c>
      <c r="G472" s="6">
        <v>77.093999999999994</v>
      </c>
      <c r="H472" s="6">
        <v>6.1280102729797363</v>
      </c>
      <c r="I472" s="7">
        <v>4.1413502693176296</v>
      </c>
      <c r="J472" s="8">
        <f t="shared" si="85"/>
        <v>0.61280102729797359</v>
      </c>
      <c r="K472" s="8">
        <f t="shared" si="86"/>
        <v>1.0395608625578054</v>
      </c>
      <c r="L472" s="9">
        <f t="shared" si="87"/>
        <v>80.143905138031442</v>
      </c>
      <c r="M472" s="8">
        <f t="shared" si="88"/>
        <v>0.6281319884820461</v>
      </c>
      <c r="N472" s="8">
        <f t="shared" si="89"/>
        <v>0.25883439183235185</v>
      </c>
      <c r="O472" s="8">
        <f t="shared" si="90"/>
        <v>1.7507121786439028</v>
      </c>
      <c r="P472" s="10">
        <f t="shared" si="91"/>
        <v>0.35878655334916076</v>
      </c>
      <c r="Q472" s="10" t="str">
        <f t="shared" si="92"/>
        <v>2018ECU</v>
      </c>
      <c r="R472" s="14">
        <f t="shared" si="93"/>
        <v>60.848765077983288</v>
      </c>
      <c r="S472" s="45">
        <f t="shared" si="94"/>
        <v>2</v>
      </c>
      <c r="T472" s="7">
        <f t="shared" si="95"/>
        <v>3.2653157571503528</v>
      </c>
      <c r="U472" s="35">
        <f>IF(ISBLANK(VLOOKUP(B472,'WB GDP'!$A$2:$AK$267,F472-1985)),"NA",VLOOKUP(B472,'WB GDP'!$A$2:$AK$267,F472-1985))</f>
        <v>11608.41904983673</v>
      </c>
    </row>
    <row r="473" spans="1:21">
      <c r="A473">
        <f t="shared" si="84"/>
        <v>7</v>
      </c>
      <c r="B473" t="s">
        <v>44</v>
      </c>
      <c r="C473" t="str">
        <f>VLOOKUP(B473,'country codes'!$A$3:$B$287,2,0)</f>
        <v>CHL</v>
      </c>
      <c r="D473">
        <v>1</v>
      </c>
      <c r="E473" s="6">
        <v>18701.45</v>
      </c>
      <c r="F473">
        <v>2018</v>
      </c>
      <c r="G473" s="6">
        <v>80.132999999999996</v>
      </c>
      <c r="H473" s="6">
        <v>6.436220645904541</v>
      </c>
      <c r="I473" s="7">
        <v>6.4738674163818404</v>
      </c>
      <c r="J473" s="8">
        <f t="shared" si="85"/>
        <v>0.64362206459045412</v>
      </c>
      <c r="K473" s="8">
        <f t="shared" si="86"/>
        <v>1.0703818998502861</v>
      </c>
      <c r="L473" s="9">
        <f t="shared" si="87"/>
        <v>85.772912780702967</v>
      </c>
      <c r="M473" s="8">
        <f t="shared" si="88"/>
        <v>0.67902460283172639</v>
      </c>
      <c r="N473" s="8">
        <f t="shared" si="89"/>
        <v>0.40461671352386502</v>
      </c>
      <c r="O473" s="8">
        <f t="shared" si="90"/>
        <v>1.8964945003354159</v>
      </c>
      <c r="P473" s="10">
        <f t="shared" si="91"/>
        <v>0.35804195725937166</v>
      </c>
      <c r="Q473" s="10" t="str">
        <f t="shared" si="92"/>
        <v>2018CHL</v>
      </c>
      <c r="R473" s="14">
        <f t="shared" si="93"/>
        <v>60.722484557928595</v>
      </c>
      <c r="S473" s="45">
        <f t="shared" si="94"/>
        <v>2</v>
      </c>
      <c r="T473" s="7">
        <f t="shared" si="95"/>
        <v>3.2653157571503528</v>
      </c>
      <c r="U473" s="35">
        <f>IF(ISBLANK(VLOOKUP(B473,'WB GDP'!$A$2:$AK$267,F473-1985)),"NA",VLOOKUP(B473,'WB GDP'!$A$2:$AK$267,F473-1985))</f>
        <v>25071.990069194206</v>
      </c>
    </row>
    <row r="474" spans="1:21">
      <c r="A474">
        <f t="shared" si="84"/>
        <v>8</v>
      </c>
      <c r="B474" t="s">
        <v>46</v>
      </c>
      <c r="C474" t="str">
        <f>VLOOKUP(B474,'country codes'!$A$3:$B$287,2,0)</f>
        <v>COL</v>
      </c>
      <c r="D474">
        <v>1</v>
      </c>
      <c r="E474" s="6">
        <v>49276.961000000003</v>
      </c>
      <c r="F474">
        <v>2018</v>
      </c>
      <c r="G474" s="6">
        <v>76.748000000000005</v>
      </c>
      <c r="H474" s="6">
        <v>5.9835124015808105</v>
      </c>
      <c r="I474" s="7">
        <v>3.6420550346374498</v>
      </c>
      <c r="J474" s="8">
        <f t="shared" si="85"/>
        <v>0.59835124015808105</v>
      </c>
      <c r="K474" s="8">
        <f t="shared" si="86"/>
        <v>1.0251110754179131</v>
      </c>
      <c r="L474" s="9">
        <f t="shared" si="87"/>
        <v>78.675224816174008</v>
      </c>
      <c r="M474" s="8">
        <f t="shared" si="88"/>
        <v>0.61485345237620759</v>
      </c>
      <c r="N474" s="8">
        <f t="shared" si="89"/>
        <v>0.22762843966484061</v>
      </c>
      <c r="O474" s="8">
        <f t="shared" si="90"/>
        <v>1.7195062264763916</v>
      </c>
      <c r="P474" s="10">
        <f t="shared" si="91"/>
        <v>0.35757558938077472</v>
      </c>
      <c r="Q474" s="10" t="str">
        <f t="shared" si="92"/>
        <v>2018COL</v>
      </c>
      <c r="R474" s="14">
        <f t="shared" si="93"/>
        <v>60.643390430181164</v>
      </c>
      <c r="S474" s="45">
        <f t="shared" si="94"/>
        <v>2</v>
      </c>
      <c r="T474" s="7">
        <f t="shared" si="95"/>
        <v>3.2653157571503528</v>
      </c>
      <c r="U474" s="35">
        <f>IF(ISBLANK(VLOOKUP(B474,'WB GDP'!$A$2:$AK$267,F474-1985)),"NA",VLOOKUP(B474,'WB GDP'!$A$2:$AK$267,F474-1985))</f>
        <v>14426.434382140787</v>
      </c>
    </row>
    <row r="475" spans="1:21">
      <c r="A475">
        <f t="shared" si="84"/>
        <v>9</v>
      </c>
      <c r="B475" t="s">
        <v>143</v>
      </c>
      <c r="C475" t="str">
        <f>VLOOKUP(B475,'country codes'!$A$3:$B$287,2,0)</f>
        <v>ESP</v>
      </c>
      <c r="D475">
        <v>3</v>
      </c>
      <c r="E475" s="6">
        <v>46792.042999999998</v>
      </c>
      <c r="F475">
        <v>2018</v>
      </c>
      <c r="G475" s="6">
        <v>83.144000000000005</v>
      </c>
      <c r="H475" s="6">
        <v>6.5133709907531738</v>
      </c>
      <c r="I475" s="7">
        <v>8.2146520614624006</v>
      </c>
      <c r="J475" s="8">
        <f t="shared" si="85"/>
        <v>0.65133709907531734</v>
      </c>
      <c r="K475" s="8">
        <f t="shared" si="86"/>
        <v>1.0780969343351492</v>
      </c>
      <c r="L475" s="9">
        <f t="shared" si="87"/>
        <v>89.637291508361656</v>
      </c>
      <c r="M475" s="8">
        <f t="shared" si="88"/>
        <v>0.71396297008441378</v>
      </c>
      <c r="N475" s="8">
        <f t="shared" si="89"/>
        <v>0.51341575384140004</v>
      </c>
      <c r="O475" s="8">
        <f t="shared" si="90"/>
        <v>2.0052935406529508</v>
      </c>
      <c r="P475" s="10">
        <f t="shared" si="91"/>
        <v>0.35603913123459108</v>
      </c>
      <c r="Q475" s="10" t="str">
        <f t="shared" si="92"/>
        <v>2018ESP</v>
      </c>
      <c r="R475" s="14">
        <f t="shared" si="93"/>
        <v>60.382813271097113</v>
      </c>
      <c r="S475" s="45">
        <f t="shared" si="94"/>
        <v>3</v>
      </c>
      <c r="T475" s="7">
        <f t="shared" si="95"/>
        <v>3.2653157571503528</v>
      </c>
      <c r="U475" s="35">
        <f>IF(ISBLANK(VLOOKUP(B475,'WB GDP'!$A$2:$AK$267,F475-1985)),"NA",VLOOKUP(B475,'WB GDP'!$A$2:$AK$267,F475-1985))</f>
        <v>40276.908163970482</v>
      </c>
    </row>
    <row r="476" spans="1:21">
      <c r="A476">
        <f t="shared" si="84"/>
        <v>10</v>
      </c>
      <c r="B476" t="s">
        <v>124</v>
      </c>
      <c r="C476" t="str">
        <f>VLOOKUP(B476,'country codes'!$A$3:$B$287,2,0)</f>
        <v>PAN</v>
      </c>
      <c r="D476">
        <v>1</v>
      </c>
      <c r="E476" s="6">
        <v>4165.2550000000001</v>
      </c>
      <c r="F476">
        <v>2018</v>
      </c>
      <c r="G476" s="6">
        <v>77.863</v>
      </c>
      <c r="H476" s="6">
        <v>6.2814340591430664</v>
      </c>
      <c r="I476" s="7">
        <v>5.4356160163879403</v>
      </c>
      <c r="J476" s="8">
        <f t="shared" si="85"/>
        <v>0.62814340591430662</v>
      </c>
      <c r="K476" s="8">
        <f t="shared" si="86"/>
        <v>1.0549032411741386</v>
      </c>
      <c r="L476" s="9">
        <f t="shared" si="87"/>
        <v>82.137931067541956</v>
      </c>
      <c r="M476" s="8">
        <f t="shared" si="88"/>
        <v>0.64616024480640211</v>
      </c>
      <c r="N476" s="8">
        <f t="shared" si="89"/>
        <v>0.33972600102424627</v>
      </c>
      <c r="O476" s="8">
        <f t="shared" si="90"/>
        <v>1.8316037878357971</v>
      </c>
      <c r="P476" s="10">
        <f t="shared" si="91"/>
        <v>0.35278385483680286</v>
      </c>
      <c r="Q476" s="10" t="str">
        <f t="shared" si="92"/>
        <v>2018PAN</v>
      </c>
      <c r="R476" s="14">
        <f t="shared" si="93"/>
        <v>59.830731408095538</v>
      </c>
      <c r="S476" s="45">
        <f t="shared" si="94"/>
        <v>2</v>
      </c>
      <c r="T476" s="7">
        <f t="shared" si="95"/>
        <v>3.2653157571503528</v>
      </c>
      <c r="U476" s="35">
        <f>IF(ISBLANK(VLOOKUP(B476,'WB GDP'!$A$2:$AK$267,F476-1985)),"NA",VLOOKUP(B476,'WB GDP'!$A$2:$AK$267,F476-1985))</f>
        <v>32259.220811300129</v>
      </c>
    </row>
    <row r="477" spans="1:21">
      <c r="A477">
        <f t="shared" si="84"/>
        <v>11</v>
      </c>
      <c r="B477" t="s">
        <v>73</v>
      </c>
      <c r="C477" t="str">
        <f>VLOOKUP(B477,'country codes'!$A$3:$B$287,2,0)</f>
        <v>HND</v>
      </c>
      <c r="D477">
        <v>1</v>
      </c>
      <c r="E477" s="6">
        <v>9792.85</v>
      </c>
      <c r="F477">
        <v>2018</v>
      </c>
      <c r="G477" s="6">
        <v>72.813999999999993</v>
      </c>
      <c r="H477" s="6">
        <v>5.908423900604248</v>
      </c>
      <c r="I477" s="7">
        <v>2.1395378112793</v>
      </c>
      <c r="J477" s="8">
        <f t="shared" si="85"/>
        <v>0.59084239006042483</v>
      </c>
      <c r="K477" s="8">
        <f t="shared" si="86"/>
        <v>1.0176022253202568</v>
      </c>
      <c r="L477" s="9">
        <f t="shared" si="87"/>
        <v>74.095688434469167</v>
      </c>
      <c r="M477" s="8">
        <f t="shared" si="88"/>
        <v>0.57344924869247937</v>
      </c>
      <c r="N477" s="8">
        <f t="shared" si="89"/>
        <v>0.13372111320495625</v>
      </c>
      <c r="O477" s="8">
        <f t="shared" si="90"/>
        <v>1.6255989000165072</v>
      </c>
      <c r="P477" s="10">
        <f t="shared" si="91"/>
        <v>0.35276183361507951</v>
      </c>
      <c r="Q477" s="10" t="str">
        <f t="shared" si="92"/>
        <v>2018HND</v>
      </c>
      <c r="R477" s="14">
        <f t="shared" si="93"/>
        <v>59.826996696928504</v>
      </c>
      <c r="S477" s="45">
        <f t="shared" si="94"/>
        <v>1</v>
      </c>
      <c r="T477" s="7">
        <f t="shared" si="95"/>
        <v>3.2653157571503528</v>
      </c>
      <c r="U477" s="35">
        <f>IF(ISBLANK(VLOOKUP(B477,'WB GDP'!$A$2:$AK$267,F477-1985)),"NA",VLOOKUP(B477,'WB GDP'!$A$2:$AK$267,F477-1985))</f>
        <v>5561.2625332123553</v>
      </c>
    </row>
    <row r="478" spans="1:21">
      <c r="A478">
        <f t="shared" si="84"/>
        <v>12</v>
      </c>
      <c r="B478" t="s">
        <v>64</v>
      </c>
      <c r="C478" t="str">
        <f>VLOOKUP(B478,'country codes'!$A$3:$B$287,2,0)</f>
        <v>FRA</v>
      </c>
      <c r="D478">
        <v>3</v>
      </c>
      <c r="E478" s="6">
        <v>64277.807999999997</v>
      </c>
      <c r="F478">
        <v>2018</v>
      </c>
      <c r="G478" s="6">
        <v>82.590999999999994</v>
      </c>
      <c r="H478" s="6">
        <v>6.6659035682678223</v>
      </c>
      <c r="I478" s="7">
        <v>8.89831638336182</v>
      </c>
      <c r="J478" s="8">
        <f t="shared" si="85"/>
        <v>0.66659035682678225</v>
      </c>
      <c r="K478" s="8">
        <f t="shared" si="86"/>
        <v>1.0933501920866142</v>
      </c>
      <c r="L478" s="9">
        <f t="shared" si="87"/>
        <v>90.300885714625551</v>
      </c>
      <c r="M478" s="8">
        <f t="shared" si="88"/>
        <v>0.71996261445655074</v>
      </c>
      <c r="N478" s="8">
        <f t="shared" si="89"/>
        <v>0.55614477396011375</v>
      </c>
      <c r="O478" s="8">
        <f t="shared" si="90"/>
        <v>2.0480225607716647</v>
      </c>
      <c r="P478" s="10">
        <f t="shared" si="91"/>
        <v>0.35154037277073719</v>
      </c>
      <c r="Q478" s="10" t="str">
        <f t="shared" si="92"/>
        <v>2018FRA</v>
      </c>
      <c r="R478" s="14">
        <f t="shared" si="93"/>
        <v>59.619841820928983</v>
      </c>
      <c r="S478" s="45">
        <f t="shared" si="94"/>
        <v>3</v>
      </c>
      <c r="T478" s="7">
        <f t="shared" si="95"/>
        <v>3.2653157571503528</v>
      </c>
      <c r="U478" s="35">
        <f>IF(ISBLANK(VLOOKUP(B478,'WB GDP'!$A$2:$AK$267,F478-1985)),"NA",VLOOKUP(B478,'WB GDP'!$A$2:$AK$267,F478-1985))</f>
        <v>45245.960868487527</v>
      </c>
    </row>
    <row r="479" spans="1:21">
      <c r="A479">
        <f t="shared" si="84"/>
        <v>13</v>
      </c>
      <c r="B479" t="s">
        <v>160</v>
      </c>
      <c r="C479" t="str">
        <f>VLOOKUP(B479,'country codes'!$A$3:$B$287,2,0)</f>
        <v>GBR</v>
      </c>
      <c r="D479">
        <v>3</v>
      </c>
      <c r="E479" s="6">
        <v>66432.993000000002</v>
      </c>
      <c r="F479">
        <v>2018</v>
      </c>
      <c r="G479" s="6">
        <v>81.125</v>
      </c>
      <c r="H479" s="6">
        <v>7.2334451675415039</v>
      </c>
      <c r="I479" s="7">
        <v>10.262454032897899</v>
      </c>
      <c r="J479" s="8">
        <f t="shared" si="85"/>
        <v>0.72334451675415035</v>
      </c>
      <c r="K479" s="8">
        <f t="shared" si="86"/>
        <v>1.1501043520139822</v>
      </c>
      <c r="L479" s="9">
        <f t="shared" si="87"/>
        <v>93.302215557134303</v>
      </c>
      <c r="M479" s="8">
        <f t="shared" si="88"/>
        <v>0.74709804078872954</v>
      </c>
      <c r="N479" s="8">
        <f t="shared" si="89"/>
        <v>0.64140337705611872</v>
      </c>
      <c r="O479" s="8">
        <f t="shared" si="90"/>
        <v>2.1332811638676699</v>
      </c>
      <c r="P479" s="10">
        <f t="shared" si="91"/>
        <v>0.35021077082695928</v>
      </c>
      <c r="Q479" s="10" t="str">
        <f t="shared" si="92"/>
        <v>2018GBR</v>
      </c>
      <c r="R479" s="14">
        <f t="shared" si="93"/>
        <v>59.394346646795633</v>
      </c>
      <c r="S479" s="45">
        <f t="shared" si="94"/>
        <v>3</v>
      </c>
      <c r="T479" s="7">
        <f t="shared" si="95"/>
        <v>3.2653157571503528</v>
      </c>
      <c r="U479" s="35">
        <f>IF(ISBLANK(VLOOKUP(B479,'WB GDP'!$A$2:$AK$267,F479-1985)),"NA",VLOOKUP(B479,'WB GDP'!$A$2:$AK$267,F479-1985))</f>
        <v>46606.877269946621</v>
      </c>
    </row>
    <row r="480" spans="1:21">
      <c r="A480">
        <f t="shared" si="84"/>
        <v>14</v>
      </c>
      <c r="B480" t="s">
        <v>115</v>
      </c>
      <c r="C480" t="str">
        <f>VLOOKUP(B480,'country codes'!$A$3:$B$287,2,0)</f>
        <v>NLD</v>
      </c>
      <c r="D480">
        <v>3</v>
      </c>
      <c r="E480" s="6">
        <v>17286.042000000001</v>
      </c>
      <c r="F480">
        <v>2018</v>
      </c>
      <c r="G480" s="6">
        <v>81.774000000000001</v>
      </c>
      <c r="H480" s="6">
        <v>7.463097095489502</v>
      </c>
      <c r="I480" s="7">
        <v>11.407986640930201</v>
      </c>
      <c r="J480" s="8">
        <f t="shared" si="85"/>
        <v>0.74630970954895015</v>
      </c>
      <c r="K480" s="8">
        <f t="shared" si="86"/>
        <v>1.173069544808782</v>
      </c>
      <c r="L480" s="9">
        <f t="shared" si="87"/>
        <v>95.926588957193346</v>
      </c>
      <c r="M480" s="8">
        <f t="shared" si="88"/>
        <v>0.77082535328094992</v>
      </c>
      <c r="N480" s="8">
        <f t="shared" si="89"/>
        <v>0.71299916505813754</v>
      </c>
      <c r="O480" s="8">
        <f t="shared" si="90"/>
        <v>2.2048769518696885</v>
      </c>
      <c r="P480" s="10">
        <f t="shared" si="91"/>
        <v>0.34960016822131801</v>
      </c>
      <c r="Q480" s="10" t="str">
        <f t="shared" si="92"/>
        <v>2018NLD</v>
      </c>
      <c r="R480" s="14">
        <f t="shared" si="93"/>
        <v>59.290790885968349</v>
      </c>
      <c r="S480" s="45">
        <f t="shared" si="94"/>
        <v>3</v>
      </c>
      <c r="T480" s="7">
        <f t="shared" si="95"/>
        <v>3.2653157571503528</v>
      </c>
      <c r="U480" s="35">
        <f>IF(ISBLANK(VLOOKUP(B480,'WB GDP'!$A$2:$AK$267,F480-1985)),"NA",VLOOKUP(B480,'WB GDP'!$A$2:$AK$267,F480-1985))</f>
        <v>56060.913626940404</v>
      </c>
    </row>
    <row r="481" spans="1:21">
      <c r="A481">
        <f t="shared" si="84"/>
        <v>15</v>
      </c>
      <c r="B481" t="s">
        <v>106</v>
      </c>
      <c r="C481" t="str">
        <f>VLOOKUP(B481,'country codes'!$A$3:$B$287,2,0)</f>
        <v>MEX</v>
      </c>
      <c r="D481">
        <v>1</v>
      </c>
      <c r="E481" s="6">
        <v>124013.861</v>
      </c>
      <c r="F481">
        <v>2018</v>
      </c>
      <c r="G481" s="6">
        <v>74.015000000000001</v>
      </c>
      <c r="H481" s="6">
        <v>6.5495786666870117</v>
      </c>
      <c r="I481" s="7">
        <v>4.9400205612182599</v>
      </c>
      <c r="J481" s="8">
        <f t="shared" si="85"/>
        <v>0.65495786666870115</v>
      </c>
      <c r="K481" s="8">
        <f t="shared" si="86"/>
        <v>1.0817177019285331</v>
      </c>
      <c r="L481" s="9">
        <f t="shared" si="87"/>
        <v>80.063335708240373</v>
      </c>
      <c r="M481" s="8">
        <f t="shared" si="88"/>
        <v>0.62740354944287213</v>
      </c>
      <c r="N481" s="8">
        <f t="shared" si="89"/>
        <v>0.30875128507614125</v>
      </c>
      <c r="O481" s="8">
        <f t="shared" si="90"/>
        <v>1.8006290718876921</v>
      </c>
      <c r="P481" s="10">
        <f t="shared" si="91"/>
        <v>0.34843575461387655</v>
      </c>
      <c r="Q481" s="10" t="str">
        <f t="shared" si="92"/>
        <v>2018MEX</v>
      </c>
      <c r="R481" s="14">
        <f t="shared" si="93"/>
        <v>59.09331099328169</v>
      </c>
      <c r="S481" s="45">
        <f t="shared" si="94"/>
        <v>2</v>
      </c>
      <c r="T481" s="7">
        <f t="shared" si="95"/>
        <v>3.2653157571503528</v>
      </c>
      <c r="U481" s="35">
        <f>IF(ISBLANK(VLOOKUP(B481,'WB GDP'!$A$2:$AK$267,F481-1985)),"NA",VLOOKUP(B481,'WB GDP'!$A$2:$AK$267,F481-1985))</f>
        <v>20278.216307062281</v>
      </c>
    </row>
    <row r="482" spans="1:21">
      <c r="A482">
        <f t="shared" si="84"/>
        <v>16</v>
      </c>
      <c r="B482" t="s">
        <v>117</v>
      </c>
      <c r="C482" t="str">
        <f>VLOOKUP(B482,'country codes'!$A$3:$B$287,2,0)</f>
        <v>NIC</v>
      </c>
      <c r="D482">
        <v>1</v>
      </c>
      <c r="E482" s="6">
        <v>6572.2330000000002</v>
      </c>
      <c r="F482">
        <v>2018</v>
      </c>
      <c r="G482" s="6">
        <v>73.849999999999994</v>
      </c>
      <c r="H482" s="6">
        <v>5.8189525604248047</v>
      </c>
      <c r="I482" s="7">
        <v>2.6322112083435099</v>
      </c>
      <c r="J482" s="8">
        <f t="shared" si="85"/>
        <v>0.58189525604248049</v>
      </c>
      <c r="K482" s="8">
        <f t="shared" si="86"/>
        <v>1.0086550913023125</v>
      </c>
      <c r="L482" s="9">
        <f t="shared" si="87"/>
        <v>74.489178492675762</v>
      </c>
      <c r="M482" s="8">
        <f t="shared" si="88"/>
        <v>0.57700684517377276</v>
      </c>
      <c r="N482" s="8">
        <f t="shared" si="89"/>
        <v>0.16451320052146937</v>
      </c>
      <c r="O482" s="8">
        <f t="shared" si="90"/>
        <v>1.6563909873330203</v>
      </c>
      <c r="P482" s="10">
        <f t="shared" si="91"/>
        <v>0.34835183817488652</v>
      </c>
      <c r="Q482" s="10" t="str">
        <f t="shared" si="92"/>
        <v>2018NIC</v>
      </c>
      <c r="R482" s="14">
        <f t="shared" si="93"/>
        <v>59.079079100713194</v>
      </c>
      <c r="S482" s="45">
        <f t="shared" si="94"/>
        <v>1</v>
      </c>
      <c r="T482" s="7">
        <f t="shared" si="95"/>
        <v>3.2653157571503528</v>
      </c>
      <c r="U482" s="35">
        <f>IF(ISBLANK(VLOOKUP(B482,'WB GDP'!$A$2:$AK$267,F482-1985)),"NA",VLOOKUP(B482,'WB GDP'!$A$2:$AK$267,F482-1985))</f>
        <v>5636.6701693385248</v>
      </c>
    </row>
    <row r="483" spans="1:21">
      <c r="A483">
        <f t="shared" si="84"/>
        <v>17</v>
      </c>
      <c r="B483" t="s">
        <v>55</v>
      </c>
      <c r="C483" t="str">
        <f>VLOOKUP(B483,'country codes'!$A$3:$B$287,2,0)</f>
        <v>DNK</v>
      </c>
      <c r="D483">
        <v>3</v>
      </c>
      <c r="E483" s="6">
        <v>5766.6859999999997</v>
      </c>
      <c r="F483">
        <v>2018</v>
      </c>
      <c r="G483" s="6">
        <v>80.989999999999995</v>
      </c>
      <c r="H483" s="6">
        <v>7.6487855911254883</v>
      </c>
      <c r="I483" s="7">
        <v>11.830961227416999</v>
      </c>
      <c r="J483" s="8">
        <f t="shared" si="85"/>
        <v>0.76487855911254887</v>
      </c>
      <c r="K483" s="8">
        <f t="shared" si="86"/>
        <v>1.1916383943723807</v>
      </c>
      <c r="L483" s="9">
        <f t="shared" si="87"/>
        <v>96.510793560219113</v>
      </c>
      <c r="M483" s="8">
        <f t="shared" si="88"/>
        <v>0.7761072255842868</v>
      </c>
      <c r="N483" s="8">
        <f t="shared" si="89"/>
        <v>0.73943507671356246</v>
      </c>
      <c r="O483" s="8">
        <f t="shared" si="90"/>
        <v>2.2313128635251136</v>
      </c>
      <c r="P483" s="10">
        <f t="shared" si="91"/>
        <v>0.34782537145336168</v>
      </c>
      <c r="Q483" s="10" t="str">
        <f t="shared" si="92"/>
        <v>2018DNK</v>
      </c>
      <c r="R483" s="14">
        <f t="shared" si="93"/>
        <v>58.989792449470528</v>
      </c>
      <c r="S483" s="45">
        <f t="shared" si="94"/>
        <v>3</v>
      </c>
      <c r="T483" s="7">
        <f t="shared" si="95"/>
        <v>3.2653157571503528</v>
      </c>
      <c r="U483" s="35">
        <f>IF(ISBLANK(VLOOKUP(B483,'WB GDP'!$A$2:$AK$267,F483-1985)),"NA",VLOOKUP(B483,'WB GDP'!$A$2:$AK$267,F483-1985))</f>
        <v>56178.77462998245</v>
      </c>
    </row>
    <row r="484" spans="1:21">
      <c r="A484">
        <f t="shared" si="84"/>
        <v>18</v>
      </c>
      <c r="B484" t="s">
        <v>121</v>
      </c>
      <c r="C484" t="str">
        <f>VLOOKUP(B484,'country codes'!$A$3:$B$287,2,0)</f>
        <v>NOR</v>
      </c>
      <c r="D484">
        <v>3</v>
      </c>
      <c r="E484" s="6">
        <v>5312.32</v>
      </c>
      <c r="F484">
        <v>2018</v>
      </c>
      <c r="G484" s="6">
        <v>82.76</v>
      </c>
      <c r="H484" s="6">
        <v>7.4442620277404785</v>
      </c>
      <c r="I484" s="7">
        <v>12.0548553466797</v>
      </c>
      <c r="J484" s="8">
        <f t="shared" si="85"/>
        <v>0.74442620277404781</v>
      </c>
      <c r="K484" s="8">
        <f t="shared" si="86"/>
        <v>1.1711860380338797</v>
      </c>
      <c r="L484" s="9">
        <f t="shared" si="87"/>
        <v>96.927356507683882</v>
      </c>
      <c r="M484" s="8">
        <f t="shared" si="88"/>
        <v>0.77987342715718588</v>
      </c>
      <c r="N484" s="8">
        <f t="shared" si="89"/>
        <v>0.75342845916748125</v>
      </c>
      <c r="O484" s="8">
        <f t="shared" si="90"/>
        <v>2.2453062459790321</v>
      </c>
      <c r="P484" s="10">
        <f t="shared" si="91"/>
        <v>0.34733499207683083</v>
      </c>
      <c r="Q484" s="10" t="str">
        <f t="shared" si="92"/>
        <v>2018NOR</v>
      </c>
      <c r="R484" s="14">
        <f t="shared" si="93"/>
        <v>58.906626067667545</v>
      </c>
      <c r="S484" s="45">
        <f t="shared" si="94"/>
        <v>3</v>
      </c>
      <c r="T484" s="7">
        <f t="shared" si="95"/>
        <v>3.2653157571503528</v>
      </c>
      <c r="U484" s="35">
        <f>IF(ISBLANK(VLOOKUP(B484,'WB GDP'!$A$2:$AK$267,F484-1985)),"NA",VLOOKUP(B484,'WB GDP'!$A$2:$AK$267,F484-1985))</f>
        <v>64696.490887291948</v>
      </c>
    </row>
    <row r="485" spans="1:21">
      <c r="A485">
        <f t="shared" si="84"/>
        <v>19</v>
      </c>
      <c r="B485" t="s">
        <v>151</v>
      </c>
      <c r="C485" t="str">
        <f>VLOOKUP(B485,'country codes'!$A$3:$B$287,2,0)</f>
        <v>THA</v>
      </c>
      <c r="D485">
        <v>8</v>
      </c>
      <c r="E485" s="6">
        <v>71127.801999999996</v>
      </c>
      <c r="F485">
        <v>2018</v>
      </c>
      <c r="G485" s="6">
        <v>78.662000000000006</v>
      </c>
      <c r="H485" s="6">
        <v>6.0115618705749512</v>
      </c>
      <c r="I485" s="7">
        <v>5.4216041564941397</v>
      </c>
      <c r="J485" s="8">
        <f t="shared" si="85"/>
        <v>0.60115618705749507</v>
      </c>
      <c r="K485" s="8">
        <f t="shared" si="86"/>
        <v>1.0279160223173269</v>
      </c>
      <c r="L485" s="9">
        <f t="shared" si="87"/>
        <v>80.857930147525579</v>
      </c>
      <c r="M485" s="8">
        <f t="shared" si="88"/>
        <v>0.63458758452152231</v>
      </c>
      <c r="N485" s="8">
        <f t="shared" si="89"/>
        <v>0.33885025978088373</v>
      </c>
      <c r="O485" s="8">
        <f t="shared" si="90"/>
        <v>1.8307280465924347</v>
      </c>
      <c r="P485" s="10">
        <f t="shared" si="91"/>
        <v>0.3466312682010258</v>
      </c>
      <c r="Q485" s="10" t="str">
        <f t="shared" si="92"/>
        <v>2018THA</v>
      </c>
      <c r="R485" s="14">
        <f t="shared" si="93"/>
        <v>58.787277311704131</v>
      </c>
      <c r="S485" s="45">
        <f t="shared" si="94"/>
        <v>2</v>
      </c>
      <c r="T485" s="7">
        <f t="shared" si="95"/>
        <v>3.2653157571503528</v>
      </c>
      <c r="U485" s="35">
        <f>IF(ISBLANK(VLOOKUP(B485,'WB GDP'!$A$2:$AK$267,F485-1985)),"NA",VLOOKUP(B485,'WB GDP'!$A$2:$AK$267,F485-1985))</f>
        <v>17669.04557505728</v>
      </c>
    </row>
    <row r="486" spans="1:21">
      <c r="A486">
        <f t="shared" si="84"/>
        <v>20</v>
      </c>
      <c r="B486" t="s">
        <v>126</v>
      </c>
      <c r="C486" t="str">
        <f>VLOOKUP(B486,'country codes'!$A$3:$B$287,2,0)</f>
        <v>PER</v>
      </c>
      <c r="D486">
        <v>1</v>
      </c>
      <c r="E486" s="6">
        <v>32203.944</v>
      </c>
      <c r="F486">
        <v>2018</v>
      </c>
      <c r="G486" s="6">
        <v>76.009</v>
      </c>
      <c r="H486" s="6">
        <v>5.6796612739562988</v>
      </c>
      <c r="I486" s="7">
        <v>3.2765696048736599</v>
      </c>
      <c r="J486" s="8">
        <f t="shared" si="85"/>
        <v>0.56796612739562991</v>
      </c>
      <c r="K486" s="8">
        <f t="shared" si="86"/>
        <v>0.99472596265546187</v>
      </c>
      <c r="L486" s="9">
        <f t="shared" si="87"/>
        <v>75.608125695479004</v>
      </c>
      <c r="M486" s="8">
        <f t="shared" si="88"/>
        <v>0.58712339716390149</v>
      </c>
      <c r="N486" s="8">
        <f t="shared" si="89"/>
        <v>0.20478560030460374</v>
      </c>
      <c r="O486" s="8">
        <f t="shared" si="90"/>
        <v>1.6966633871161547</v>
      </c>
      <c r="P486" s="10">
        <f t="shared" si="91"/>
        <v>0.34604589314669204</v>
      </c>
      <c r="Q486" s="10" t="str">
        <f t="shared" si="92"/>
        <v>2018PER</v>
      </c>
      <c r="R486" s="14">
        <f t="shared" si="93"/>
        <v>58.688000042722969</v>
      </c>
      <c r="S486" s="45">
        <f t="shared" si="94"/>
        <v>2</v>
      </c>
      <c r="T486" s="7">
        <f t="shared" si="95"/>
        <v>3.2653157571503528</v>
      </c>
      <c r="U486" s="35">
        <f>IF(ISBLANK(VLOOKUP(B486,'WB GDP'!$A$2:$AK$267,F486-1985)),"NA",VLOOKUP(B486,'WB GDP'!$A$2:$AK$267,F486-1985))</f>
        <v>12696.236289038836</v>
      </c>
    </row>
    <row r="487" spans="1:21">
      <c r="A487">
        <f t="shared" si="84"/>
        <v>21</v>
      </c>
      <c r="B487" t="s">
        <v>127</v>
      </c>
      <c r="C487" t="str">
        <f>VLOOKUP(B487,'country codes'!$A$3:$B$287,2,0)</f>
        <v>PHL</v>
      </c>
      <c r="D487">
        <v>8</v>
      </c>
      <c r="E487" s="6">
        <v>108568.836</v>
      </c>
      <c r="F487">
        <v>2018</v>
      </c>
      <c r="G487" s="6">
        <v>71.688999999999993</v>
      </c>
      <c r="H487" s="6">
        <v>5.8691725730895996</v>
      </c>
      <c r="I487" s="7">
        <v>2.1409678459167498</v>
      </c>
      <c r="J487" s="8">
        <f t="shared" si="85"/>
        <v>0.58691725730895994</v>
      </c>
      <c r="K487" s="8">
        <f t="shared" si="86"/>
        <v>1.0136770925687919</v>
      </c>
      <c r="L487" s="9">
        <f t="shared" si="87"/>
        <v>72.669497089164111</v>
      </c>
      <c r="M487" s="8">
        <f t="shared" si="88"/>
        <v>0.56055486113200803</v>
      </c>
      <c r="N487" s="8">
        <f t="shared" si="89"/>
        <v>0.13381049036979686</v>
      </c>
      <c r="O487" s="8">
        <f t="shared" si="90"/>
        <v>1.6256882771813479</v>
      </c>
      <c r="P487" s="10">
        <f t="shared" si="91"/>
        <v>0.34481079122001773</v>
      </c>
      <c r="Q487" s="10" t="str">
        <f t="shared" si="92"/>
        <v>2018PHL</v>
      </c>
      <c r="R487" s="14">
        <f t="shared" si="93"/>
        <v>58.478531693694755</v>
      </c>
      <c r="S487" s="45">
        <f t="shared" si="94"/>
        <v>1</v>
      </c>
      <c r="T487" s="7">
        <f t="shared" si="95"/>
        <v>3.2653157571503528</v>
      </c>
      <c r="U487" s="35">
        <f>IF(ISBLANK(VLOOKUP(B487,'WB GDP'!$A$2:$AK$267,F487-1985)),"NA",VLOOKUP(B487,'WB GDP'!$A$2:$AK$267,F487-1985))</f>
        <v>8365.7324505551169</v>
      </c>
    </row>
    <row r="488" spans="1:21">
      <c r="A488">
        <f t="shared" si="84"/>
        <v>22</v>
      </c>
      <c r="B488" t="s">
        <v>35</v>
      </c>
      <c r="C488" t="str">
        <f>VLOOKUP(B488,'country codes'!$A$3:$B$287,2,0)</f>
        <v>BRA</v>
      </c>
      <c r="D488">
        <v>1</v>
      </c>
      <c r="E488" s="6">
        <v>210166.592</v>
      </c>
      <c r="F488">
        <v>2018</v>
      </c>
      <c r="G488" s="6">
        <v>75.108999999999995</v>
      </c>
      <c r="H488" s="6">
        <v>6.1909217834472656</v>
      </c>
      <c r="I488" s="7">
        <v>4.6424431800842303</v>
      </c>
      <c r="J488" s="8">
        <f t="shared" si="85"/>
        <v>0.61909217834472652</v>
      </c>
      <c r="K488" s="8">
        <f t="shared" si="86"/>
        <v>1.0458520136045584</v>
      </c>
      <c r="L488" s="9">
        <f t="shared" si="87"/>
        <v>78.552898889824775</v>
      </c>
      <c r="M488" s="8">
        <f t="shared" si="88"/>
        <v>0.61374748724170225</v>
      </c>
      <c r="N488" s="8">
        <f t="shared" si="89"/>
        <v>0.29015269875526439</v>
      </c>
      <c r="O488" s="8">
        <f t="shared" si="90"/>
        <v>1.7820304855668154</v>
      </c>
      <c r="P488" s="10">
        <f t="shared" si="91"/>
        <v>0.34440908402668874</v>
      </c>
      <c r="Q488" s="10" t="str">
        <f t="shared" si="92"/>
        <v>2018BRA</v>
      </c>
      <c r="R488" s="14">
        <f t="shared" si="93"/>
        <v>58.410403759665904</v>
      </c>
      <c r="S488" s="45">
        <f t="shared" si="94"/>
        <v>2</v>
      </c>
      <c r="T488" s="7">
        <f t="shared" si="95"/>
        <v>3.2653157571503528</v>
      </c>
      <c r="U488" s="35">
        <f>IF(ISBLANK(VLOOKUP(B488,'WB GDP'!$A$2:$AK$267,F488-1985)),"NA",VLOOKUP(B488,'WB GDP'!$A$2:$AK$267,F488-1985))</f>
        <v>14619.591129827108</v>
      </c>
    </row>
    <row r="489" spans="1:21">
      <c r="A489">
        <f t="shared" si="84"/>
        <v>23</v>
      </c>
      <c r="B489" t="s">
        <v>83</v>
      </c>
      <c r="C489" t="str">
        <f>VLOOKUP(B489,'country codes'!$A$3:$B$287,2,0)</f>
        <v>ITA</v>
      </c>
      <c r="D489">
        <v>3</v>
      </c>
      <c r="E489" s="6">
        <v>59877.425000000003</v>
      </c>
      <c r="F489">
        <v>2018</v>
      </c>
      <c r="G489" s="6">
        <v>83.185000000000002</v>
      </c>
      <c r="H489" s="6">
        <v>6.5165266990661621</v>
      </c>
      <c r="I489" s="7">
        <v>9.3833189010620099</v>
      </c>
      <c r="J489" s="8">
        <f t="shared" si="85"/>
        <v>0.65165266990661619</v>
      </c>
      <c r="K489" s="8">
        <f t="shared" si="86"/>
        <v>1.0784125051664482</v>
      </c>
      <c r="L489" s="9">
        <f t="shared" si="87"/>
        <v>89.707744242270991</v>
      </c>
      <c r="M489" s="8">
        <f t="shared" si="88"/>
        <v>0.7145999427169516</v>
      </c>
      <c r="N489" s="8">
        <f t="shared" si="89"/>
        <v>0.58645743131637562</v>
      </c>
      <c r="O489" s="8">
        <f t="shared" si="90"/>
        <v>2.0783352181279264</v>
      </c>
      <c r="P489" s="10">
        <f t="shared" si="91"/>
        <v>0.34383286030279175</v>
      </c>
      <c r="Q489" s="10" t="str">
        <f t="shared" si="92"/>
        <v>2018ITA</v>
      </c>
      <c r="R489" s="14">
        <f t="shared" si="93"/>
        <v>58.312678519741297</v>
      </c>
      <c r="S489" s="45">
        <f t="shared" si="94"/>
        <v>3</v>
      </c>
      <c r="T489" s="7">
        <f t="shared" si="95"/>
        <v>3.2653157571503528</v>
      </c>
      <c r="U489" s="35">
        <f>IF(ISBLANK(VLOOKUP(B489,'WB GDP'!$A$2:$AK$267,F489-1985)),"NA",VLOOKUP(B489,'WB GDP'!$A$2:$AK$267,F489-1985))</f>
        <v>42045.921469440662</v>
      </c>
    </row>
    <row r="490" spans="1:21">
      <c r="A490">
        <f t="shared" si="84"/>
        <v>24</v>
      </c>
      <c r="B490" t="s">
        <v>107</v>
      </c>
      <c r="C490" t="str">
        <f>VLOOKUP(B490,'country codes'!$A$3:$B$287,2,0)</f>
        <v>MDA</v>
      </c>
      <c r="D490">
        <v>7</v>
      </c>
      <c r="E490" s="6">
        <v>3141.837</v>
      </c>
      <c r="F490">
        <v>2018</v>
      </c>
      <c r="G490" s="6">
        <v>70.492000000000004</v>
      </c>
      <c r="H490" s="6">
        <v>5.6822772026062012</v>
      </c>
      <c r="I490" s="7">
        <v>1.27824807167053</v>
      </c>
      <c r="J490" s="8">
        <f t="shared" si="85"/>
        <v>0.56822772026062007</v>
      </c>
      <c r="K490" s="8">
        <f t="shared" si="86"/>
        <v>0.99498755552045204</v>
      </c>
      <c r="L490" s="9">
        <f t="shared" si="87"/>
        <v>70.138662763747703</v>
      </c>
      <c r="M490" s="8">
        <f t="shared" si="88"/>
        <v>0.53767324798052518</v>
      </c>
      <c r="N490" s="8">
        <f t="shared" si="89"/>
        <v>7.9890504479408125E-2</v>
      </c>
      <c r="O490" s="8">
        <f t="shared" si="90"/>
        <v>1.571768291290959</v>
      </c>
      <c r="P490" s="10">
        <f t="shared" si="91"/>
        <v>0.34208175019163395</v>
      </c>
      <c r="Q490" s="10" t="str">
        <f t="shared" si="92"/>
        <v>2018MDA</v>
      </c>
      <c r="R490" s="14">
        <f t="shared" si="93"/>
        <v>58.015697245541119</v>
      </c>
      <c r="S490" s="45">
        <f t="shared" si="94"/>
        <v>1</v>
      </c>
      <c r="T490" s="7">
        <f t="shared" si="95"/>
        <v>3.2653157571503528</v>
      </c>
      <c r="U490" s="35">
        <f>IF(ISBLANK(VLOOKUP(B490,'WB GDP'!$A$2:$AK$267,F490-1985)),"NA",VLOOKUP(B490,'WB GDP'!$A$2:$AK$267,F490-1985))</f>
        <v>12142.730122045496</v>
      </c>
    </row>
    <row r="491" spans="1:21">
      <c r="A491">
        <f t="shared" si="84"/>
        <v>25</v>
      </c>
      <c r="B491" t="s">
        <v>54</v>
      </c>
      <c r="C491" t="str">
        <f>VLOOKUP(B491,'country codes'!$A$3:$B$287,2,0)</f>
        <v>CZE</v>
      </c>
      <c r="D491">
        <v>7</v>
      </c>
      <c r="E491" s="6">
        <v>10534.593000000001</v>
      </c>
      <c r="F491">
        <v>2018</v>
      </c>
      <c r="G491" s="6">
        <v>79.004000000000005</v>
      </c>
      <c r="H491" s="6">
        <v>7.0341653823852539</v>
      </c>
      <c r="I491" s="7">
        <v>10.0500736236572</v>
      </c>
      <c r="J491" s="8">
        <f t="shared" si="85"/>
        <v>0.70341653823852535</v>
      </c>
      <c r="K491" s="8">
        <f t="shared" si="86"/>
        <v>1.1301763734983572</v>
      </c>
      <c r="L491" s="9">
        <f t="shared" si="87"/>
        <v>89.28845421186422</v>
      </c>
      <c r="M491" s="8">
        <f t="shared" si="88"/>
        <v>0.71080908522079267</v>
      </c>
      <c r="N491" s="8">
        <f t="shared" si="89"/>
        <v>0.62812960147857499</v>
      </c>
      <c r="O491" s="8">
        <f t="shared" si="90"/>
        <v>2.120007388290126</v>
      </c>
      <c r="P491" s="10">
        <f t="shared" si="91"/>
        <v>0.33528613586299322</v>
      </c>
      <c r="Q491" s="10" t="str">
        <f t="shared" si="92"/>
        <v>2018CZE</v>
      </c>
      <c r="R491" s="14">
        <f t="shared" si="93"/>
        <v>56.863188223159717</v>
      </c>
      <c r="S491" s="45">
        <f t="shared" si="94"/>
        <v>3</v>
      </c>
      <c r="T491" s="7">
        <f t="shared" si="95"/>
        <v>3.2653157571503528</v>
      </c>
      <c r="U491" s="35">
        <f>IF(ISBLANK(VLOOKUP(B491,'WB GDP'!$A$2:$AK$267,F491-1985)),"NA",VLOOKUP(B491,'WB GDP'!$A$2:$AK$267,F491-1985))</f>
        <v>40092.67578125</v>
      </c>
    </row>
    <row r="492" spans="1:21">
      <c r="A492">
        <f t="shared" si="84"/>
        <v>26</v>
      </c>
      <c r="B492" t="s">
        <v>129</v>
      </c>
      <c r="C492" t="str">
        <f>VLOOKUP(B492,'country codes'!$A$3:$B$287,2,0)</f>
        <v>PRT</v>
      </c>
      <c r="D492">
        <v>3</v>
      </c>
      <c r="E492" s="6">
        <v>10289.834999999999</v>
      </c>
      <c r="F492">
        <v>2018</v>
      </c>
      <c r="G492" s="6">
        <v>81.394999999999996</v>
      </c>
      <c r="H492" s="6">
        <v>5.9198226928710938</v>
      </c>
      <c r="I492" s="7">
        <v>7.3109540939331001</v>
      </c>
      <c r="J492" s="8">
        <f t="shared" si="85"/>
        <v>0.5919822692871094</v>
      </c>
      <c r="K492" s="8">
        <f t="shared" si="86"/>
        <v>1.0187421045469414</v>
      </c>
      <c r="L492" s="9">
        <f t="shared" si="87"/>
        <v>82.920513599598294</v>
      </c>
      <c r="M492" s="8">
        <f t="shared" si="88"/>
        <v>0.6532356786180068</v>
      </c>
      <c r="N492" s="8">
        <f t="shared" si="89"/>
        <v>0.45693463087081876</v>
      </c>
      <c r="O492" s="8">
        <f t="shared" si="90"/>
        <v>1.9488124176823698</v>
      </c>
      <c r="P492" s="10">
        <f t="shared" si="91"/>
        <v>0.33519679610563496</v>
      </c>
      <c r="Q492" s="10" t="str">
        <f t="shared" si="92"/>
        <v>2018PRT</v>
      </c>
      <c r="R492" s="14">
        <f t="shared" si="93"/>
        <v>56.848036557477506</v>
      </c>
      <c r="S492" s="45">
        <f t="shared" si="94"/>
        <v>3</v>
      </c>
      <c r="T492" s="7">
        <f t="shared" si="95"/>
        <v>3.2653157571503528</v>
      </c>
      <c r="U492" s="35">
        <f>IF(ISBLANK(VLOOKUP(B492,'WB GDP'!$A$2:$AK$267,F492-1985)),"NA",VLOOKUP(B492,'WB GDP'!$A$2:$AK$267,F492-1985))</f>
        <v>34040.725387366467</v>
      </c>
    </row>
    <row r="493" spans="1:21">
      <c r="A493">
        <f t="shared" si="84"/>
        <v>27</v>
      </c>
      <c r="B493" t="s">
        <v>131</v>
      </c>
      <c r="C493" t="str">
        <f>VLOOKUP(B493,'country codes'!$A$3:$B$287,2,0)</f>
        <v>ROU</v>
      </c>
      <c r="D493">
        <v>7</v>
      </c>
      <c r="E493" s="6">
        <v>19606.782999999999</v>
      </c>
      <c r="F493">
        <v>2018</v>
      </c>
      <c r="G493" s="6">
        <v>76.155000000000001</v>
      </c>
      <c r="H493" s="6">
        <v>6.15087890625</v>
      </c>
      <c r="I493" s="7">
        <v>5.8560943603515598</v>
      </c>
      <c r="J493" s="8">
        <f t="shared" si="85"/>
        <v>0.61508789062500002</v>
      </c>
      <c r="K493" s="8">
        <f t="shared" si="86"/>
        <v>1.041847725884832</v>
      </c>
      <c r="L493" s="9">
        <f t="shared" si="87"/>
        <v>79.341913564759381</v>
      </c>
      <c r="M493" s="8">
        <f t="shared" si="88"/>
        <v>0.62088107492122224</v>
      </c>
      <c r="N493" s="8">
        <f t="shared" si="89"/>
        <v>0.36600589752197249</v>
      </c>
      <c r="O493" s="8">
        <f t="shared" si="90"/>
        <v>1.8578836843335234</v>
      </c>
      <c r="P493" s="10">
        <f t="shared" si="91"/>
        <v>0.33418726917985192</v>
      </c>
      <c r="Q493" s="10" t="str">
        <f t="shared" si="92"/>
        <v>2018ROU</v>
      </c>
      <c r="R493" s="14">
        <f t="shared" si="93"/>
        <v>56.676824826788454</v>
      </c>
      <c r="S493" s="45">
        <f t="shared" si="94"/>
        <v>2</v>
      </c>
      <c r="T493" s="7">
        <f t="shared" si="95"/>
        <v>3.2653157571503528</v>
      </c>
      <c r="U493" s="35">
        <f>IF(ISBLANK(VLOOKUP(B493,'WB GDP'!$A$2:$AK$267,F493-1985)),"NA",VLOOKUP(B493,'WB GDP'!$A$2:$AK$267,F493-1985))</f>
        <v>28736.094997104472</v>
      </c>
    </row>
    <row r="494" spans="1:21">
      <c r="A494">
        <f t="shared" si="84"/>
        <v>28</v>
      </c>
      <c r="B494" t="s">
        <v>84</v>
      </c>
      <c r="C494" t="str">
        <f>VLOOKUP(B494,'country codes'!$A$3:$B$287,2,0)</f>
        <v>JAM</v>
      </c>
      <c r="D494">
        <v>1</v>
      </c>
      <c r="E494" s="6">
        <v>2811.835</v>
      </c>
      <c r="F494">
        <v>2018</v>
      </c>
      <c r="G494" s="6">
        <v>71.793000000000006</v>
      </c>
      <c r="H494" s="6">
        <v>6.099498987197876</v>
      </c>
      <c r="I494" s="7">
        <v>3.7645573616027801</v>
      </c>
      <c r="J494" s="8">
        <f t="shared" si="85"/>
        <v>0.60994989871978755</v>
      </c>
      <c r="K494" s="8">
        <f t="shared" si="86"/>
        <v>1.0367097339796194</v>
      </c>
      <c r="L494" s="9">
        <f t="shared" si="87"/>
        <v>74.428501931598817</v>
      </c>
      <c r="M494" s="8">
        <f t="shared" si="88"/>
        <v>0.57645826023323277</v>
      </c>
      <c r="N494" s="8">
        <f t="shared" si="89"/>
        <v>0.23528483510017376</v>
      </c>
      <c r="O494" s="8">
        <f t="shared" si="90"/>
        <v>1.7271626219117246</v>
      </c>
      <c r="P494" s="10">
        <f t="shared" si="91"/>
        <v>0.33376026838467304</v>
      </c>
      <c r="Q494" s="10" t="str">
        <f t="shared" si="92"/>
        <v>2018JAM</v>
      </c>
      <c r="R494" s="14">
        <f t="shared" si="93"/>
        <v>56.60440719900555</v>
      </c>
      <c r="S494" s="45">
        <f t="shared" si="94"/>
        <v>2</v>
      </c>
      <c r="T494" s="7">
        <f t="shared" si="95"/>
        <v>3.2653157571503528</v>
      </c>
      <c r="U494" s="35">
        <f>IF(ISBLANK(VLOOKUP(B494,'WB GDP'!$A$2:$AK$267,F494-1985)),"NA",VLOOKUP(B494,'WB GDP'!$A$2:$AK$267,F494-1985))</f>
        <v>10160.763270231928</v>
      </c>
    </row>
    <row r="495" spans="1:21">
      <c r="A495">
        <f t="shared" si="84"/>
        <v>29</v>
      </c>
      <c r="B495" t="s">
        <v>24</v>
      </c>
      <c r="C495" t="str">
        <f>VLOOKUP(B495,'country codes'!$A$3:$B$287,2,0)</f>
        <v>AUT</v>
      </c>
      <c r="D495">
        <v>3</v>
      </c>
      <c r="E495" s="6">
        <v>8840.5130000000008</v>
      </c>
      <c r="F495">
        <v>2018</v>
      </c>
      <c r="G495" s="6">
        <v>81.686000000000007</v>
      </c>
      <c r="H495" s="6">
        <v>7.3960018157958984</v>
      </c>
      <c r="I495" s="7">
        <v>12.862861633300801</v>
      </c>
      <c r="J495" s="8">
        <f t="shared" si="85"/>
        <v>0.73960018157958984</v>
      </c>
      <c r="K495" s="8">
        <f t="shared" si="86"/>
        <v>1.1663600168394219</v>
      </c>
      <c r="L495" s="9">
        <f t="shared" si="87"/>
        <v>95.275284335545024</v>
      </c>
      <c r="M495" s="8">
        <f t="shared" si="88"/>
        <v>0.76493682069441726</v>
      </c>
      <c r="N495" s="8">
        <f t="shared" si="89"/>
        <v>0.80392885208130005</v>
      </c>
      <c r="O495" s="8">
        <f t="shared" si="90"/>
        <v>2.2958066388928509</v>
      </c>
      <c r="P495" s="10">
        <f t="shared" si="91"/>
        <v>0.33318869618013947</v>
      </c>
      <c r="Q495" s="10" t="str">
        <f t="shared" si="92"/>
        <v>2018AUT</v>
      </c>
      <c r="R495" s="14">
        <f t="shared" si="93"/>
        <v>56.50747083816897</v>
      </c>
      <c r="S495" s="45">
        <f t="shared" si="94"/>
        <v>3</v>
      </c>
      <c r="T495" s="7">
        <f t="shared" si="95"/>
        <v>3.2653157571503528</v>
      </c>
      <c r="U495" s="35">
        <f>IF(ISBLANK(VLOOKUP(B495,'WB GDP'!$A$2:$AK$267,F495-1985)),"NA",VLOOKUP(B495,'WB GDP'!$A$2:$AK$267,F495-1985))</f>
        <v>55217.286530076788</v>
      </c>
    </row>
    <row r="496" spans="1:21">
      <c r="A496">
        <f t="shared" si="84"/>
        <v>30</v>
      </c>
      <c r="B496" t="s">
        <v>63</v>
      </c>
      <c r="C496" t="str">
        <f>VLOOKUP(B496,'country codes'!$A$3:$B$287,2,0)</f>
        <v>FIN</v>
      </c>
      <c r="D496">
        <v>3</v>
      </c>
      <c r="E496" s="6">
        <v>5515.4610000000002</v>
      </c>
      <c r="F496">
        <v>2018</v>
      </c>
      <c r="G496" s="6">
        <v>81.626999999999995</v>
      </c>
      <c r="H496" s="6">
        <v>7.8581070899963379</v>
      </c>
      <c r="I496" s="7">
        <v>14.6912622451782</v>
      </c>
      <c r="J496" s="8">
        <f t="shared" si="85"/>
        <v>0.78581070899963379</v>
      </c>
      <c r="K496" s="8">
        <f t="shared" si="86"/>
        <v>1.2125705442594659</v>
      </c>
      <c r="L496" s="9">
        <f t="shared" si="87"/>
        <v>98.978495816267412</v>
      </c>
      <c r="M496" s="8">
        <f t="shared" si="88"/>
        <v>0.79841805321487391</v>
      </c>
      <c r="N496" s="8">
        <f t="shared" si="89"/>
        <v>0.91820389032363747</v>
      </c>
      <c r="O496" s="8">
        <f t="shared" si="90"/>
        <v>2.4100816771351883</v>
      </c>
      <c r="P496" s="10">
        <f t="shared" si="91"/>
        <v>0.33128257054090221</v>
      </c>
      <c r="Q496" s="10" t="str">
        <f t="shared" si="92"/>
        <v>2018FIN</v>
      </c>
      <c r="R496" s="14">
        <f t="shared" si="93"/>
        <v>56.184199550133272</v>
      </c>
      <c r="S496" s="45">
        <f t="shared" si="94"/>
        <v>3</v>
      </c>
      <c r="T496" s="7">
        <f t="shared" si="95"/>
        <v>3.2653157571503528</v>
      </c>
      <c r="U496" s="35">
        <f>IF(ISBLANK(VLOOKUP(B496,'WB GDP'!$A$2:$AK$267,F496-1985)),"NA",VLOOKUP(B496,'WB GDP'!$A$2:$AK$267,F496-1985))</f>
        <v>48048.524616050061</v>
      </c>
    </row>
    <row r="497" spans="1:21">
      <c r="A497">
        <f t="shared" si="84"/>
        <v>31</v>
      </c>
      <c r="B497" t="s">
        <v>149</v>
      </c>
      <c r="C497" t="str">
        <f>VLOOKUP(B497,'country codes'!$A$3:$B$287,2,0)</f>
        <v>TJK</v>
      </c>
      <c r="D497">
        <v>7</v>
      </c>
      <c r="E497" s="6">
        <v>9128.1319999999996</v>
      </c>
      <c r="F497">
        <v>2018</v>
      </c>
      <c r="G497" s="6">
        <v>70.352999999999994</v>
      </c>
      <c r="H497" s="6">
        <v>5.4974689483642578</v>
      </c>
      <c r="I497" s="7">
        <v>1.5637625455856301</v>
      </c>
      <c r="J497" s="8">
        <f t="shared" si="85"/>
        <v>0.5497468948364258</v>
      </c>
      <c r="K497" s="8">
        <f t="shared" si="86"/>
        <v>0.97650673009625777</v>
      </c>
      <c r="L497" s="9">
        <f t="shared" si="87"/>
        <v>68.700177982462023</v>
      </c>
      <c r="M497" s="8">
        <f t="shared" si="88"/>
        <v>0.52466771381374055</v>
      </c>
      <c r="N497" s="8">
        <f t="shared" si="89"/>
        <v>9.7735159099101881E-2</v>
      </c>
      <c r="O497" s="8">
        <f t="shared" si="90"/>
        <v>1.5896129459106527</v>
      </c>
      <c r="P497" s="10">
        <f t="shared" si="91"/>
        <v>0.33006004081903756</v>
      </c>
      <c r="Q497" s="10" t="str">
        <f t="shared" si="92"/>
        <v>2018TJK</v>
      </c>
      <c r="R497" s="14">
        <f t="shared" si="93"/>
        <v>55.976863396779166</v>
      </c>
      <c r="S497" s="45">
        <f t="shared" si="94"/>
        <v>1</v>
      </c>
      <c r="T497" s="7">
        <f t="shared" si="95"/>
        <v>3.2653157571503528</v>
      </c>
      <c r="U497" s="35">
        <f>IF(ISBLANK(VLOOKUP(B497,'WB GDP'!$A$2:$AK$267,F497-1985)),"NA",VLOOKUP(B497,'WB GDP'!$A$2:$AK$267,F497-1985))</f>
        <v>3405.1135776791707</v>
      </c>
    </row>
    <row r="498" spans="1:21">
      <c r="A498">
        <f t="shared" si="84"/>
        <v>32</v>
      </c>
      <c r="B498" t="s">
        <v>81</v>
      </c>
      <c r="C498" t="str">
        <f>VLOOKUP(B498,'country codes'!$A$3:$B$287,2,0)</f>
        <v>IRL</v>
      </c>
      <c r="D498">
        <v>3</v>
      </c>
      <c r="E498" s="6">
        <v>4834.5069999999996</v>
      </c>
      <c r="F498">
        <v>2018</v>
      </c>
      <c r="G498" s="6">
        <v>82.085999999999999</v>
      </c>
      <c r="H498" s="6">
        <v>6.9623355865478516</v>
      </c>
      <c r="I498" s="7">
        <v>11.9322509765625</v>
      </c>
      <c r="J498" s="8">
        <f t="shared" si="85"/>
        <v>0.6962335586547852</v>
      </c>
      <c r="K498" s="8">
        <f t="shared" si="86"/>
        <v>1.1229933939146171</v>
      </c>
      <c r="L498" s="9">
        <f t="shared" si="87"/>
        <v>92.182035732875249</v>
      </c>
      <c r="M498" s="8">
        <f t="shared" si="88"/>
        <v>0.73697034450241716</v>
      </c>
      <c r="N498" s="8">
        <f t="shared" si="89"/>
        <v>0.74576568603515625</v>
      </c>
      <c r="O498" s="8">
        <f t="shared" si="90"/>
        <v>2.2376434728467069</v>
      </c>
      <c r="P498" s="10">
        <f t="shared" si="91"/>
        <v>0.32935110237416471</v>
      </c>
      <c r="Q498" s="10" t="str">
        <f t="shared" si="92"/>
        <v>2018IRL</v>
      </c>
      <c r="R498" s="14">
        <f t="shared" si="93"/>
        <v>55.856630270748838</v>
      </c>
      <c r="S498" s="45">
        <f t="shared" si="94"/>
        <v>3</v>
      </c>
      <c r="T498" s="7">
        <f t="shared" si="95"/>
        <v>3.2653157571503528</v>
      </c>
      <c r="U498" s="35">
        <f>IF(ISBLANK(VLOOKUP(B498,'WB GDP'!$A$2:$AK$267,F498-1985)),"NA",VLOOKUP(B498,'WB GDP'!$A$2:$AK$267,F498-1985))</f>
        <v>83575.59924108455</v>
      </c>
    </row>
    <row r="499" spans="1:21">
      <c r="A499">
        <f t="shared" si="84"/>
        <v>33</v>
      </c>
      <c r="B499" t="s">
        <v>19</v>
      </c>
      <c r="C499" t="str">
        <f>VLOOKUP(B499,'country codes'!$A$3:$B$287,2,0)</f>
        <v>ALB</v>
      </c>
      <c r="D499">
        <v>7</v>
      </c>
      <c r="E499" s="6">
        <v>2877.0129999999999</v>
      </c>
      <c r="F499">
        <v>2018</v>
      </c>
      <c r="G499" s="6">
        <v>79.183999999999997</v>
      </c>
      <c r="H499" s="6">
        <v>5.0044026374816895</v>
      </c>
      <c r="I499" s="7">
        <v>3.7045755386352499</v>
      </c>
      <c r="J499" s="8">
        <f t="shared" si="85"/>
        <v>0.50044026374816897</v>
      </c>
      <c r="K499" s="8">
        <f t="shared" si="86"/>
        <v>0.92720009900800093</v>
      </c>
      <c r="L499" s="9">
        <f t="shared" si="87"/>
        <v>73.41941263984954</v>
      </c>
      <c r="M499" s="8">
        <f t="shared" si="88"/>
        <v>0.56733494837625775</v>
      </c>
      <c r="N499" s="8">
        <f t="shared" si="89"/>
        <v>0.23153597116470312</v>
      </c>
      <c r="O499" s="8">
        <f t="shared" si="90"/>
        <v>1.7234137579762541</v>
      </c>
      <c r="P499" s="10">
        <f t="shared" si="91"/>
        <v>0.32919253763092843</v>
      </c>
      <c r="Q499" s="10" t="str">
        <f t="shared" si="92"/>
        <v>2018ALB</v>
      </c>
      <c r="R499" s="14">
        <f t="shared" si="93"/>
        <v>55.829738324211895</v>
      </c>
      <c r="S499" s="45">
        <f t="shared" si="94"/>
        <v>2</v>
      </c>
      <c r="T499" s="7">
        <f t="shared" si="95"/>
        <v>3.2653157571503528</v>
      </c>
      <c r="U499" s="35">
        <f>IF(ISBLANK(VLOOKUP(B499,'WB GDP'!$A$2:$AK$267,F499-1985)),"NA",VLOOKUP(B499,'WB GDP'!$A$2:$AK$267,F499-1985))</f>
        <v>13317.119263680868</v>
      </c>
    </row>
    <row r="500" spans="1:21">
      <c r="A500">
        <f t="shared" si="84"/>
        <v>34</v>
      </c>
      <c r="B500" t="s">
        <v>67</v>
      </c>
      <c r="C500" t="str">
        <f>VLOOKUP(B500,'country codes'!$A$3:$B$287,2,0)</f>
        <v>DEU</v>
      </c>
      <c r="D500">
        <v>3</v>
      </c>
      <c r="E500" s="6">
        <v>82896.695999999996</v>
      </c>
      <c r="F500">
        <v>2018</v>
      </c>
      <c r="G500" s="6">
        <v>81.171999999999997</v>
      </c>
      <c r="H500" s="6">
        <v>7.1183643341064453</v>
      </c>
      <c r="I500" s="7">
        <v>12.166090011596699</v>
      </c>
      <c r="J500" s="8">
        <f t="shared" si="85"/>
        <v>0.71183643341064451</v>
      </c>
      <c r="K500" s="8">
        <f t="shared" si="86"/>
        <v>1.1385962686704765</v>
      </c>
      <c r="L500" s="9">
        <f t="shared" si="87"/>
        <v>92.422136320519911</v>
      </c>
      <c r="M500" s="8">
        <f t="shared" si="88"/>
        <v>0.73914112617261785</v>
      </c>
      <c r="N500" s="8">
        <f t="shared" si="89"/>
        <v>0.7603806257247937</v>
      </c>
      <c r="O500" s="8">
        <f t="shared" si="90"/>
        <v>2.2522584125363445</v>
      </c>
      <c r="P500" s="10">
        <f t="shared" si="91"/>
        <v>0.32817776239993968</v>
      </c>
      <c r="Q500" s="10" t="str">
        <f t="shared" si="92"/>
        <v>2018DEU</v>
      </c>
      <c r="R500" s="14">
        <f t="shared" si="93"/>
        <v>55.657636501941823</v>
      </c>
      <c r="S500" s="45">
        <f t="shared" si="94"/>
        <v>3</v>
      </c>
      <c r="T500" s="7">
        <f t="shared" si="95"/>
        <v>3.2653157571503528</v>
      </c>
      <c r="U500" s="35">
        <f>IF(ISBLANK(VLOOKUP(B500,'WB GDP'!$A$2:$AK$267,F500-1985)),"NA",VLOOKUP(B500,'WB GDP'!$A$2:$AK$267,F500-1985))</f>
        <v>53431.392865544884</v>
      </c>
    </row>
    <row r="501" spans="1:21">
      <c r="A501">
        <f t="shared" si="84"/>
        <v>35</v>
      </c>
      <c r="B501" t="s">
        <v>82</v>
      </c>
      <c r="C501" t="str">
        <f>VLOOKUP(B501,'country codes'!$A$3:$B$287,2,0)</f>
        <v>ISR</v>
      </c>
      <c r="D501">
        <v>4</v>
      </c>
      <c r="E501" s="6">
        <v>8456.4830000000002</v>
      </c>
      <c r="F501">
        <v>2018</v>
      </c>
      <c r="G501" s="6">
        <v>82.822999999999993</v>
      </c>
      <c r="H501" s="6">
        <v>6.9271788597106934</v>
      </c>
      <c r="I501" s="7">
        <v>12.359948158264199</v>
      </c>
      <c r="J501" s="8">
        <f t="shared" si="85"/>
        <v>0.69271788597106931</v>
      </c>
      <c r="K501" s="8">
        <f t="shared" si="86"/>
        <v>1.1194777212309013</v>
      </c>
      <c r="L501" s="9">
        <f t="shared" si="87"/>
        <v>92.718503305506928</v>
      </c>
      <c r="M501" s="8">
        <f t="shared" si="88"/>
        <v>0.7418206199005325</v>
      </c>
      <c r="N501" s="8">
        <f t="shared" si="89"/>
        <v>0.77249675989151245</v>
      </c>
      <c r="O501" s="8">
        <f t="shared" si="90"/>
        <v>2.2643745467030634</v>
      </c>
      <c r="P501" s="10">
        <f t="shared" si="91"/>
        <v>0.32760508679124029</v>
      </c>
      <c r="Q501" s="10" t="str">
        <f t="shared" si="92"/>
        <v>2018ISR</v>
      </c>
      <c r="R501" s="14">
        <f t="shared" si="93"/>
        <v>55.560513008169949</v>
      </c>
      <c r="S501" s="45">
        <f t="shared" si="94"/>
        <v>3</v>
      </c>
      <c r="T501" s="7">
        <f t="shared" si="95"/>
        <v>3.2653157571503528</v>
      </c>
      <c r="U501" s="35">
        <f>IF(ISBLANK(VLOOKUP(B501,'WB GDP'!$A$2:$AK$267,F501-1985)),"NA",VLOOKUP(B501,'WB GDP'!$A$2:$AK$267,F501-1985))</f>
        <v>40270.424019933307</v>
      </c>
    </row>
    <row r="502" spans="1:21">
      <c r="A502">
        <f t="shared" si="84"/>
        <v>36</v>
      </c>
      <c r="B502" t="s">
        <v>93</v>
      </c>
      <c r="C502" t="str">
        <f>VLOOKUP(B502,'country codes'!$A$3:$B$287,2,0)</f>
        <v>LBN</v>
      </c>
      <c r="D502">
        <v>4</v>
      </c>
      <c r="E502" s="6">
        <v>5950.8389999999999</v>
      </c>
      <c r="F502">
        <v>2018</v>
      </c>
      <c r="G502" s="6">
        <v>79.728999999999999</v>
      </c>
      <c r="H502" s="6">
        <v>5.1671867370605469</v>
      </c>
      <c r="I502" s="7">
        <v>4.7204751968383798</v>
      </c>
      <c r="J502" s="8">
        <f t="shared" si="85"/>
        <v>0.51671867370605473</v>
      </c>
      <c r="K502" s="8">
        <f t="shared" si="86"/>
        <v>0.9434785089658867</v>
      </c>
      <c r="L502" s="9">
        <f t="shared" si="87"/>
        <v>75.222598041341186</v>
      </c>
      <c r="M502" s="8">
        <f t="shared" si="88"/>
        <v>0.58363778984753611</v>
      </c>
      <c r="N502" s="8">
        <f t="shared" si="89"/>
        <v>0.29502969980239874</v>
      </c>
      <c r="O502" s="8">
        <f t="shared" si="90"/>
        <v>1.7869074866139496</v>
      </c>
      <c r="P502" s="10">
        <f t="shared" si="91"/>
        <v>0.32661891800200815</v>
      </c>
      <c r="Q502" s="10" t="str">
        <f t="shared" si="92"/>
        <v>2018LBN</v>
      </c>
      <c r="R502" s="14">
        <f t="shared" si="93"/>
        <v>55.393262724057905</v>
      </c>
      <c r="S502" s="45">
        <f t="shared" si="94"/>
        <v>2</v>
      </c>
      <c r="T502" s="7">
        <f t="shared" si="95"/>
        <v>3.2653157571503528</v>
      </c>
      <c r="U502" s="35">
        <f>IF(ISBLANK(VLOOKUP(B502,'WB GDP'!$A$2:$AK$267,F502-1985)),"NA",VLOOKUP(B502,'WB GDP'!$A$2:$AK$267,F502-1985))</f>
        <v>17937.568466993234</v>
      </c>
    </row>
    <row r="503" spans="1:21">
      <c r="A503">
        <f t="shared" si="84"/>
        <v>37</v>
      </c>
      <c r="B503" t="s">
        <v>20</v>
      </c>
      <c r="C503" t="str">
        <f>VLOOKUP(B503,'country codes'!$A$3:$B$287,2,0)</f>
        <v>DZA</v>
      </c>
      <c r="D503">
        <v>4</v>
      </c>
      <c r="E503" s="6">
        <v>41927.006999999998</v>
      </c>
      <c r="F503">
        <v>2018</v>
      </c>
      <c r="G503" s="6">
        <v>76.066000000000003</v>
      </c>
      <c r="H503" s="6">
        <v>5.043086051940918</v>
      </c>
      <c r="I503" s="7">
        <v>3.1771397590637198</v>
      </c>
      <c r="J503" s="8">
        <f t="shared" si="85"/>
        <v>0.50430860519409182</v>
      </c>
      <c r="K503" s="8">
        <f t="shared" si="86"/>
        <v>0.93106844045392378</v>
      </c>
      <c r="L503" s="9">
        <f t="shared" si="87"/>
        <v>70.822651991568165</v>
      </c>
      <c r="M503" s="8">
        <f t="shared" si="88"/>
        <v>0.54385728648260856</v>
      </c>
      <c r="N503" s="8">
        <f t="shared" si="89"/>
        <v>0.19857123494148249</v>
      </c>
      <c r="O503" s="8">
        <f t="shared" si="90"/>
        <v>1.6904490217530335</v>
      </c>
      <c r="P503" s="10">
        <f t="shared" si="91"/>
        <v>0.32172356544571595</v>
      </c>
      <c r="Q503" s="10" t="str">
        <f t="shared" si="92"/>
        <v>2018DZA</v>
      </c>
      <c r="R503" s="14">
        <f t="shared" si="93"/>
        <v>54.563030501330637</v>
      </c>
      <c r="S503" s="45">
        <f t="shared" si="94"/>
        <v>1</v>
      </c>
      <c r="T503" s="7">
        <f t="shared" si="95"/>
        <v>3.2653157571503528</v>
      </c>
      <c r="U503" s="35">
        <f>IF(ISBLANK(VLOOKUP(B503,'WB GDP'!$A$2:$AK$267,F503-1985)),"NA",VLOOKUP(B503,'WB GDP'!$A$2:$AK$267,F503-1985))</f>
        <v>11725.877741425655</v>
      </c>
    </row>
    <row r="504" spans="1:21">
      <c r="A504">
        <f t="shared" si="84"/>
        <v>38</v>
      </c>
      <c r="B504" t="s">
        <v>166</v>
      </c>
      <c r="C504" t="str">
        <f>VLOOKUP(B504,'country codes'!$A$3:$B$287,2,0)</f>
        <v>VNM</v>
      </c>
      <c r="D504">
        <v>8</v>
      </c>
      <c r="E504" s="6">
        <v>94914.33</v>
      </c>
      <c r="F504">
        <v>2018</v>
      </c>
      <c r="G504" s="6">
        <v>73.975999999999999</v>
      </c>
      <c r="H504" s="6">
        <v>5.2955470085144043</v>
      </c>
      <c r="I504" s="7">
        <v>3.3291070461273198</v>
      </c>
      <c r="J504" s="8">
        <f t="shared" si="85"/>
        <v>0.52955470085144041</v>
      </c>
      <c r="K504" s="8">
        <f t="shared" si="86"/>
        <v>0.95631453611127237</v>
      </c>
      <c r="L504" s="9">
        <f t="shared" si="87"/>
        <v>70.744324123367491</v>
      </c>
      <c r="M504" s="8">
        <f t="shared" si="88"/>
        <v>0.54314911370292518</v>
      </c>
      <c r="N504" s="8">
        <f t="shared" si="89"/>
        <v>0.20806919038295749</v>
      </c>
      <c r="O504" s="8">
        <f t="shared" si="90"/>
        <v>1.6999469771945084</v>
      </c>
      <c r="P504" s="10">
        <f t="shared" si="91"/>
        <v>0.31950944411178417</v>
      </c>
      <c r="Q504" s="10" t="str">
        <f t="shared" si="92"/>
        <v>2018VNM</v>
      </c>
      <c r="R504" s="14">
        <f t="shared" si="93"/>
        <v>54.187524374791238</v>
      </c>
      <c r="S504" s="45">
        <f t="shared" si="94"/>
        <v>2</v>
      </c>
      <c r="T504" s="7">
        <f t="shared" si="95"/>
        <v>3.2653157571503528</v>
      </c>
      <c r="U504" s="35">
        <f>IF(ISBLANK(VLOOKUP(B504,'WB GDP'!$A$2:$AK$267,F504-1985)),"NA",VLOOKUP(B504,'WB GDP'!$A$2:$AK$267,F504-1985))</f>
        <v>9636.0124945626503</v>
      </c>
    </row>
    <row r="505" spans="1:21">
      <c r="A505">
        <f t="shared" si="84"/>
        <v>39</v>
      </c>
      <c r="B505" t="s">
        <v>116</v>
      </c>
      <c r="C505" t="str">
        <f>VLOOKUP(B505,'country codes'!$A$3:$B$287,2,0)</f>
        <v>NZL</v>
      </c>
      <c r="D505">
        <v>2</v>
      </c>
      <c r="E505" s="6">
        <v>4838.5259999999998</v>
      </c>
      <c r="F505">
        <v>2018</v>
      </c>
      <c r="G505" s="6">
        <v>82.38</v>
      </c>
      <c r="H505" s="6">
        <v>7.3702859878540039</v>
      </c>
      <c r="I505" s="7">
        <v>14.7859945297241</v>
      </c>
      <c r="J505" s="8">
        <f t="shared" si="85"/>
        <v>0.73702859878540039</v>
      </c>
      <c r="K505" s="8">
        <f t="shared" si="86"/>
        <v>1.1637884340452325</v>
      </c>
      <c r="L505" s="9">
        <f t="shared" si="87"/>
        <v>95.87289119664625</v>
      </c>
      <c r="M505" s="8">
        <f t="shared" si="88"/>
        <v>0.77033986461359616</v>
      </c>
      <c r="N505" s="8">
        <f t="shared" si="89"/>
        <v>0.92412465810775624</v>
      </c>
      <c r="O505" s="8">
        <f t="shared" si="90"/>
        <v>2.4160024449193074</v>
      </c>
      <c r="P505" s="10">
        <f t="shared" si="91"/>
        <v>0.31884895904537253</v>
      </c>
      <c r="Q505" s="10" t="str">
        <f t="shared" si="92"/>
        <v>2018NZL</v>
      </c>
      <c r="R505" s="14">
        <f t="shared" si="93"/>
        <v>54.075508748039233</v>
      </c>
      <c r="S505" s="45">
        <f t="shared" si="94"/>
        <v>3</v>
      </c>
      <c r="T505" s="7">
        <f t="shared" si="95"/>
        <v>3.2653157571503528</v>
      </c>
      <c r="U505" s="35">
        <f>IF(ISBLANK(VLOOKUP(B505,'WB GDP'!$A$2:$AK$267,F505-1985)),"NA",VLOOKUP(B505,'WB GDP'!$A$2:$AK$267,F505-1985))</f>
        <v>42916.869815661914</v>
      </c>
    </row>
    <row r="506" spans="1:21">
      <c r="A506">
        <f t="shared" si="84"/>
        <v>40</v>
      </c>
      <c r="B506" t="s">
        <v>21</v>
      </c>
      <c r="C506" t="str">
        <f>VLOOKUP(B506,'country codes'!$A$3:$B$287,2,0)</f>
        <v>ARG</v>
      </c>
      <c r="D506">
        <v>1</v>
      </c>
      <c r="E506" s="6">
        <v>44413.595999999998</v>
      </c>
      <c r="F506">
        <v>2018</v>
      </c>
      <c r="G506" s="6">
        <v>76.998999999999995</v>
      </c>
      <c r="H506" s="6">
        <v>5.7927966117858887</v>
      </c>
      <c r="I506" s="7">
        <v>6.76532077789307</v>
      </c>
      <c r="J506" s="8">
        <f t="shared" si="85"/>
        <v>0.57927966117858887</v>
      </c>
      <c r="K506" s="8">
        <f t="shared" si="86"/>
        <v>1.0060394964384209</v>
      </c>
      <c r="L506" s="9">
        <f t="shared" si="87"/>
        <v>77.464035186261967</v>
      </c>
      <c r="M506" s="8">
        <f t="shared" si="88"/>
        <v>0.60390292420989822</v>
      </c>
      <c r="N506" s="8">
        <f t="shared" si="89"/>
        <v>0.42283254861831687</v>
      </c>
      <c r="O506" s="8">
        <f t="shared" si="90"/>
        <v>1.9147103354298678</v>
      </c>
      <c r="P506" s="10">
        <f t="shared" si="91"/>
        <v>0.31540171535884942</v>
      </c>
      <c r="Q506" s="10" t="str">
        <f t="shared" si="92"/>
        <v>2018ARG</v>
      </c>
      <c r="R506" s="14">
        <f t="shared" si="93"/>
        <v>53.490870000322083</v>
      </c>
      <c r="S506" s="45">
        <f t="shared" si="94"/>
        <v>3</v>
      </c>
      <c r="T506" s="7">
        <f t="shared" si="95"/>
        <v>3.2653157571503528</v>
      </c>
      <c r="U506" s="35">
        <f>IF(ISBLANK(VLOOKUP(B506,'WB GDP'!$A$2:$AK$267,F506-1985)),"NA",VLOOKUP(B506,'WB GDP'!$A$2:$AK$267,F506-1985))</f>
        <v>22747.241657583083</v>
      </c>
    </row>
    <row r="507" spans="1:21">
      <c r="A507">
        <f t="shared" si="84"/>
        <v>41</v>
      </c>
      <c r="B507" t="s">
        <v>56</v>
      </c>
      <c r="C507" t="str">
        <f>VLOOKUP(B507,'country codes'!$A$3:$B$287,2,0)</f>
        <v>DOM</v>
      </c>
      <c r="D507">
        <v>1</v>
      </c>
      <c r="E507" s="6">
        <v>10765.531000000001</v>
      </c>
      <c r="F507">
        <v>2018</v>
      </c>
      <c r="G507" s="6">
        <v>73.231999999999999</v>
      </c>
      <c r="H507" s="6">
        <v>5.4332156181335449</v>
      </c>
      <c r="I507" s="7">
        <v>3.8920602798461901</v>
      </c>
      <c r="J507" s="8">
        <f t="shared" si="85"/>
        <v>0.54332156181335445</v>
      </c>
      <c r="K507" s="8">
        <f t="shared" si="86"/>
        <v>0.97008139707318641</v>
      </c>
      <c r="L507" s="9">
        <f t="shared" si="87"/>
        <v>71.041000870463591</v>
      </c>
      <c r="M507" s="8">
        <f t="shared" si="88"/>
        <v>0.54583140803168428</v>
      </c>
      <c r="N507" s="8">
        <f t="shared" si="89"/>
        <v>0.24325376749038688</v>
      </c>
      <c r="O507" s="8">
        <f t="shared" si="90"/>
        <v>1.7351315543019379</v>
      </c>
      <c r="P507" s="10">
        <f t="shared" si="91"/>
        <v>0.31457638279840872</v>
      </c>
      <c r="Q507" s="10" t="str">
        <f t="shared" si="92"/>
        <v>2018DOM</v>
      </c>
      <c r="R507" s="14">
        <f t="shared" si="93"/>
        <v>53.350896897616103</v>
      </c>
      <c r="S507" s="45">
        <f t="shared" si="94"/>
        <v>2</v>
      </c>
      <c r="T507" s="7">
        <f t="shared" si="95"/>
        <v>3.2653157571503528</v>
      </c>
      <c r="U507" s="35">
        <f>IF(ISBLANK(VLOOKUP(B507,'WB GDP'!$A$2:$AK$267,F507-1985)),"NA",VLOOKUP(B507,'WB GDP'!$A$2:$AK$267,F507-1985))</f>
        <v>17484.121755925727</v>
      </c>
    </row>
    <row r="508" spans="1:21">
      <c r="A508">
        <f t="shared" si="84"/>
        <v>42</v>
      </c>
      <c r="B508" t="s">
        <v>140</v>
      </c>
      <c r="C508" t="str">
        <f>VLOOKUP(B508,'country codes'!$A$3:$B$287,2,0)</f>
        <v>SVN</v>
      </c>
      <c r="D508">
        <v>7</v>
      </c>
      <c r="E508" s="6">
        <v>2105.924</v>
      </c>
      <c r="F508">
        <v>2018</v>
      </c>
      <c r="G508" s="6">
        <v>81.358000000000004</v>
      </c>
      <c r="H508" s="6">
        <v>6.2494192123413086</v>
      </c>
      <c r="I508" s="7">
        <v>10.763049125671399</v>
      </c>
      <c r="J508" s="8">
        <f t="shared" si="85"/>
        <v>0.62494192123413084</v>
      </c>
      <c r="K508" s="8">
        <f t="shared" si="86"/>
        <v>1.0517017564939628</v>
      </c>
      <c r="L508" s="9">
        <f t="shared" si="87"/>
        <v>85.564351504835827</v>
      </c>
      <c r="M508" s="8">
        <f t="shared" si="88"/>
        <v>0.67713897231658526</v>
      </c>
      <c r="N508" s="8">
        <f t="shared" si="89"/>
        <v>0.67269057035446245</v>
      </c>
      <c r="O508" s="8">
        <f t="shared" si="90"/>
        <v>2.1645683571660133</v>
      </c>
      <c r="P508" s="10">
        <f t="shared" si="91"/>
        <v>0.31282863859431886</v>
      </c>
      <c r="Q508" s="10" t="str">
        <f t="shared" si="92"/>
        <v>2018SVN</v>
      </c>
      <c r="R508" s="14">
        <f t="shared" si="93"/>
        <v>53.054486467798306</v>
      </c>
      <c r="S508" s="45">
        <f t="shared" si="94"/>
        <v>3</v>
      </c>
      <c r="T508" s="7">
        <f t="shared" si="95"/>
        <v>3.2653157571503528</v>
      </c>
      <c r="U508" s="35">
        <f>IF(ISBLANK(VLOOKUP(B508,'WB GDP'!$A$2:$AK$267,F508-1985)),"NA",VLOOKUP(B508,'WB GDP'!$A$2:$AK$267,F508-1985))</f>
        <v>37995.716378956131</v>
      </c>
    </row>
    <row r="509" spans="1:21">
      <c r="A509">
        <f t="shared" si="84"/>
        <v>43</v>
      </c>
      <c r="B509" t="s">
        <v>52</v>
      </c>
      <c r="C509" t="str">
        <f>VLOOKUP(B509,'country codes'!$A$3:$B$287,2,0)</f>
        <v>HRV</v>
      </c>
      <c r="D509">
        <v>7</v>
      </c>
      <c r="E509" s="6">
        <v>4160.4849999999997</v>
      </c>
      <c r="F509">
        <v>2018</v>
      </c>
      <c r="G509" s="6">
        <v>78.337000000000003</v>
      </c>
      <c r="H509" s="6">
        <v>5.5362710952758789</v>
      </c>
      <c r="I509" s="7">
        <v>6.80127000808716</v>
      </c>
      <c r="J509" s="8">
        <f t="shared" si="85"/>
        <v>0.55362710952758787</v>
      </c>
      <c r="K509" s="8">
        <f t="shared" si="86"/>
        <v>0.98038694478741983</v>
      </c>
      <c r="L509" s="9">
        <f t="shared" si="87"/>
        <v>76.800572093812107</v>
      </c>
      <c r="M509" s="8">
        <f t="shared" si="88"/>
        <v>0.59790446525536889</v>
      </c>
      <c r="N509" s="8">
        <f t="shared" si="89"/>
        <v>0.4250793755054475</v>
      </c>
      <c r="O509" s="8">
        <f t="shared" si="90"/>
        <v>1.9169571623169985</v>
      </c>
      <c r="P509" s="10">
        <f t="shared" si="91"/>
        <v>0.3119028828649934</v>
      </c>
      <c r="Q509" s="10" t="str">
        <f t="shared" si="92"/>
        <v>2018HRV</v>
      </c>
      <c r="R509" s="14">
        <f t="shared" si="93"/>
        <v>52.897481997124899</v>
      </c>
      <c r="S509" s="45">
        <f t="shared" si="94"/>
        <v>3</v>
      </c>
      <c r="T509" s="7">
        <f t="shared" si="95"/>
        <v>3.2653157571503528</v>
      </c>
      <c r="U509" s="35">
        <f>IF(ISBLANK(VLOOKUP(B509,'WB GDP'!$A$2:$AK$267,F509-1985)),"NA",VLOOKUP(B509,'WB GDP'!$A$2:$AK$267,F509-1985))</f>
        <v>28219.932214603912</v>
      </c>
    </row>
    <row r="510" spans="1:21">
      <c r="A510">
        <f t="shared" si="84"/>
        <v>44</v>
      </c>
      <c r="B510" t="s">
        <v>22</v>
      </c>
      <c r="C510" t="str">
        <f>VLOOKUP(B510,'country codes'!$A$3:$B$287,2,0)</f>
        <v>ARM</v>
      </c>
      <c r="D510">
        <v>7</v>
      </c>
      <c r="E510" s="6">
        <v>2836.5569999999998</v>
      </c>
      <c r="F510">
        <v>2018</v>
      </c>
      <c r="G510" s="6">
        <v>75.063999999999993</v>
      </c>
      <c r="H510" s="6">
        <v>5.0624485015869141</v>
      </c>
      <c r="I510" s="7">
        <v>3.6939480304718</v>
      </c>
      <c r="J510" s="8">
        <f t="shared" si="85"/>
        <v>0.50624485015869136</v>
      </c>
      <c r="K510" s="8">
        <f t="shared" si="86"/>
        <v>0.93300468541852333</v>
      </c>
      <c r="L510" s="9">
        <f t="shared" si="87"/>
        <v>70.035063706256025</v>
      </c>
      <c r="M510" s="8">
        <f t="shared" si="88"/>
        <v>0.53673659498329951</v>
      </c>
      <c r="N510" s="8">
        <f t="shared" si="89"/>
        <v>0.2308717519044875</v>
      </c>
      <c r="O510" s="8">
        <f t="shared" si="90"/>
        <v>1.7227495387160383</v>
      </c>
      <c r="P510" s="10">
        <f t="shared" si="91"/>
        <v>0.31155811272677986</v>
      </c>
      <c r="Q510" s="10" t="str">
        <f t="shared" si="92"/>
        <v>2018ARM</v>
      </c>
      <c r="R510" s="14">
        <f t="shared" si="93"/>
        <v>52.839010360018584</v>
      </c>
      <c r="S510" s="45">
        <f t="shared" si="94"/>
        <v>2</v>
      </c>
      <c r="T510" s="7">
        <f t="shared" si="95"/>
        <v>3.2653157571503528</v>
      </c>
      <c r="U510" s="35">
        <f>IF(ISBLANK(VLOOKUP(B510,'WB GDP'!$A$2:$AK$267,F510-1985)),"NA",VLOOKUP(B510,'WB GDP'!$A$2:$AK$267,F510-1985))</f>
        <v>13231.431069044378</v>
      </c>
    </row>
    <row r="511" spans="1:21">
      <c r="A511">
        <f t="shared" si="84"/>
        <v>45</v>
      </c>
      <c r="B511" t="s">
        <v>147</v>
      </c>
      <c r="C511" t="str">
        <f>VLOOKUP(B511,'country codes'!$A$3:$B$287,2,0)</f>
        <v>CHE</v>
      </c>
      <c r="D511">
        <v>3</v>
      </c>
      <c r="E511" s="6">
        <v>8514.4339999999993</v>
      </c>
      <c r="F511">
        <v>2018</v>
      </c>
      <c r="G511" s="6">
        <v>83.561000000000007</v>
      </c>
      <c r="H511" s="6">
        <v>7.5085868835449219</v>
      </c>
      <c r="I511" s="7">
        <v>16.904951095581101</v>
      </c>
      <c r="J511" s="8">
        <f t="shared" si="85"/>
        <v>0.75085868835449221</v>
      </c>
      <c r="K511" s="8">
        <f t="shared" si="86"/>
        <v>1.1776185236143242</v>
      </c>
      <c r="L511" s="9">
        <f t="shared" si="87"/>
        <v>98.402981451736551</v>
      </c>
      <c r="M511" s="8">
        <f t="shared" si="88"/>
        <v>0.79321475052529555</v>
      </c>
      <c r="N511" s="8">
        <f t="shared" si="89"/>
        <v>1.0565594434738188</v>
      </c>
      <c r="O511" s="8">
        <f t="shared" si="90"/>
        <v>2.5484372302853697</v>
      </c>
      <c r="P511" s="10">
        <f t="shared" si="91"/>
        <v>0.31125536116754687</v>
      </c>
      <c r="Q511" s="10" t="str">
        <f t="shared" si="92"/>
        <v>2018CHE</v>
      </c>
      <c r="R511" s="14">
        <f t="shared" si="93"/>
        <v>52.787664905923947</v>
      </c>
      <c r="S511" s="45">
        <f t="shared" si="94"/>
        <v>3</v>
      </c>
      <c r="T511" s="7">
        <f t="shared" si="95"/>
        <v>3.2653157571503528</v>
      </c>
      <c r="U511" s="35">
        <f>IF(ISBLANK(VLOOKUP(B511,'WB GDP'!$A$2:$AK$267,F511-1985)),"NA",VLOOKUP(B511,'WB GDP'!$A$2:$AK$267,F511-1985))</f>
        <v>69629.33661011346</v>
      </c>
    </row>
    <row r="512" spans="1:21">
      <c r="A512">
        <f t="shared" si="84"/>
        <v>46</v>
      </c>
      <c r="B512" t="s">
        <v>69</v>
      </c>
      <c r="C512" t="str">
        <f>VLOOKUP(B512,'country codes'!$A$3:$B$287,2,0)</f>
        <v>GRC</v>
      </c>
      <c r="D512">
        <v>3</v>
      </c>
      <c r="E512" s="6">
        <v>10633.271000000001</v>
      </c>
      <c r="F512">
        <v>2018</v>
      </c>
      <c r="G512" s="6">
        <v>81.391000000000005</v>
      </c>
      <c r="H512" s="6">
        <v>5.4092893600463867</v>
      </c>
      <c r="I512" s="7">
        <v>8.0842475891113299</v>
      </c>
      <c r="J512" s="8">
        <f t="shared" si="85"/>
        <v>0.54092893600463865</v>
      </c>
      <c r="K512" s="8">
        <f t="shared" si="86"/>
        <v>0.96768877126447062</v>
      </c>
      <c r="L512" s="9">
        <f t="shared" si="87"/>
        <v>78.761156781986529</v>
      </c>
      <c r="M512" s="8">
        <f t="shared" si="88"/>
        <v>0.61563037482400351</v>
      </c>
      <c r="N512" s="8">
        <f t="shared" si="89"/>
        <v>0.50526547431945812</v>
      </c>
      <c r="O512" s="8">
        <f t="shared" si="90"/>
        <v>1.9971432611310092</v>
      </c>
      <c r="P512" s="10">
        <f t="shared" si="91"/>
        <v>0.30825549013212189</v>
      </c>
      <c r="Q512" s="10" t="str">
        <f t="shared" si="92"/>
        <v>2018GRC</v>
      </c>
      <c r="R512" s="14">
        <f t="shared" si="93"/>
        <v>52.278898771310253</v>
      </c>
      <c r="S512" s="45">
        <f t="shared" si="94"/>
        <v>3</v>
      </c>
      <c r="T512" s="7">
        <f t="shared" si="95"/>
        <v>3.2653157571503528</v>
      </c>
      <c r="U512" s="35">
        <f>IF(ISBLANK(VLOOKUP(B512,'WB GDP'!$A$2:$AK$267,F512-1985)),"NA",VLOOKUP(B512,'WB GDP'!$A$2:$AK$267,F512-1985))</f>
        <v>29141.174382938498</v>
      </c>
    </row>
    <row r="513" spans="1:21">
      <c r="A513">
        <f t="shared" si="84"/>
        <v>47</v>
      </c>
      <c r="B513" t="s">
        <v>144</v>
      </c>
      <c r="C513" t="str">
        <f>VLOOKUP(B513,'country codes'!$A$3:$B$287,2,0)</f>
        <v>LKA</v>
      </c>
      <c r="D513">
        <v>6</v>
      </c>
      <c r="E513" s="6">
        <v>21580.71</v>
      </c>
      <c r="F513">
        <v>2018</v>
      </c>
      <c r="G513" s="6">
        <v>75.748000000000005</v>
      </c>
      <c r="H513" s="6">
        <v>4.4350237846374512</v>
      </c>
      <c r="I513" s="7">
        <v>2.1032254695892298</v>
      </c>
      <c r="J513" s="8">
        <f t="shared" si="85"/>
        <v>0.44350237846374513</v>
      </c>
      <c r="K513" s="8">
        <f t="shared" si="86"/>
        <v>0.87026221372357715</v>
      </c>
      <c r="L513" s="9">
        <f t="shared" si="87"/>
        <v>65.920622165133523</v>
      </c>
      <c r="M513" s="8">
        <f t="shared" si="88"/>
        <v>0.49953737623836403</v>
      </c>
      <c r="N513" s="8">
        <f t="shared" si="89"/>
        <v>0.13145159184932687</v>
      </c>
      <c r="O513" s="8">
        <f t="shared" si="90"/>
        <v>1.6233293786608778</v>
      </c>
      <c r="P513" s="10">
        <f t="shared" si="91"/>
        <v>0.30772397937530338</v>
      </c>
      <c r="Q513" s="10" t="str">
        <f t="shared" si="92"/>
        <v>2018LKA</v>
      </c>
      <c r="R513" s="14">
        <f t="shared" si="93"/>
        <v>52.188756671847024</v>
      </c>
      <c r="S513" s="45">
        <f t="shared" si="94"/>
        <v>1</v>
      </c>
      <c r="T513" s="7">
        <f t="shared" si="95"/>
        <v>3.2653157571503528</v>
      </c>
      <c r="U513" s="35">
        <f>IF(ISBLANK(VLOOKUP(B513,'WB GDP'!$A$2:$AK$267,F513-1985)),"NA",VLOOKUP(B513,'WB GDP'!$A$2:$AK$267,F513-1985))</f>
        <v>13753.054888167839</v>
      </c>
    </row>
    <row r="514" spans="1:21">
      <c r="A514">
        <f t="shared" si="84"/>
        <v>48</v>
      </c>
      <c r="B514" t="s">
        <v>163</v>
      </c>
      <c r="C514" t="str">
        <f>VLOOKUP(B514,'country codes'!$A$3:$B$287,2,0)</f>
        <v>UZB</v>
      </c>
      <c r="D514">
        <v>7</v>
      </c>
      <c r="E514" s="6">
        <v>32449.576000000001</v>
      </c>
      <c r="F514">
        <v>2018</v>
      </c>
      <c r="G514" s="6">
        <v>71.149000000000001</v>
      </c>
      <c r="H514" s="6">
        <v>6.2054600715637207</v>
      </c>
      <c r="I514" s="7">
        <v>6.1507883071899396</v>
      </c>
      <c r="J514" s="8">
        <f t="shared" si="85"/>
        <v>0.62054600715637209</v>
      </c>
      <c r="K514" s="8">
        <f t="shared" si="86"/>
        <v>1.0473058424162041</v>
      </c>
      <c r="L514" s="9">
        <f t="shared" si="87"/>
        <v>74.514763382070498</v>
      </c>
      <c r="M514" s="8">
        <f t="shared" si="88"/>
        <v>0.5772381615960982</v>
      </c>
      <c r="N514" s="8">
        <f t="shared" si="89"/>
        <v>0.38442426919937123</v>
      </c>
      <c r="O514" s="8">
        <f t="shared" si="90"/>
        <v>1.876302056010922</v>
      </c>
      <c r="P514" s="10">
        <f t="shared" si="91"/>
        <v>0.30764671378302749</v>
      </c>
      <c r="Q514" s="10" t="str">
        <f t="shared" si="92"/>
        <v>2018UZB</v>
      </c>
      <c r="R514" s="14">
        <f t="shared" si="93"/>
        <v>52.17565273629225</v>
      </c>
      <c r="S514" s="45">
        <f t="shared" si="94"/>
        <v>2</v>
      </c>
      <c r="T514" s="7">
        <f t="shared" si="95"/>
        <v>3.2653157571503528</v>
      </c>
      <c r="U514" s="35">
        <f>IF(ISBLANK(VLOOKUP(B514,'WB GDP'!$A$2:$AK$267,F514-1985)),"NA",VLOOKUP(B514,'WB GDP'!$A$2:$AK$267,F514-1985))</f>
        <v>7118.2037128924003</v>
      </c>
    </row>
    <row r="515" spans="1:21">
      <c r="A515">
        <f t="shared" ref="A515:A578" si="96">IF(ISNUMBER(R515),COUNTIFS($F$3:$F$2434,F515,$R$3:$R$2434,"&gt;"&amp;R515)+1,"")</f>
        <v>49</v>
      </c>
      <c r="B515" t="s">
        <v>27</v>
      </c>
      <c r="C515" t="str">
        <f>VLOOKUP(B515,'country codes'!$A$3:$B$287,2,0)</f>
        <v>BGD</v>
      </c>
      <c r="D515">
        <v>6</v>
      </c>
      <c r="E515" s="6">
        <v>163683.95800000001</v>
      </c>
      <c r="F515">
        <v>2018</v>
      </c>
      <c r="G515" s="6">
        <v>72.566999999999993</v>
      </c>
      <c r="H515" s="6">
        <v>4.4992170333862305</v>
      </c>
      <c r="I515" s="7">
        <v>1.0717412233352701</v>
      </c>
      <c r="J515" s="8">
        <f t="shared" ref="J515:J578" si="97">IFERROR(H515/10,"")</f>
        <v>0.44992170333862302</v>
      </c>
      <c r="K515" s="8">
        <f t="shared" ref="K515:K578" si="98">IFERROR(J515+$K$2464,"")</f>
        <v>0.87668153859845499</v>
      </c>
      <c r="L515" s="9">
        <f t="shared" ref="L515:L578" si="99">IFERROR(K515*G515,"")</f>
        <v>63.618149211474076</v>
      </c>
      <c r="M515" s="8">
        <f t="shared" ref="M515:M578" si="100">IFERROR((L515-L$2439)/($L$2438-$L$2439),"")</f>
        <v>0.47872040892908774</v>
      </c>
      <c r="N515" s="8">
        <f t="shared" ref="N515:N578" si="101">IFERROR(I515/16,"")</f>
        <v>6.6983826458454382E-2</v>
      </c>
      <c r="O515" s="8">
        <f t="shared" ref="O515:O578" si="102">IFERROR(N515+$O$2464,"")</f>
        <v>1.5588616132700053</v>
      </c>
      <c r="P515" s="10">
        <f t="shared" ref="P515:P578" si="103">IFERROR(M515/O515,"")</f>
        <v>0.30709615584470112</v>
      </c>
      <c r="Q515" s="10" t="str">
        <f t="shared" ref="Q515:Q578" si="104">F515&amp;C515</f>
        <v>2018BGD</v>
      </c>
      <c r="R515" s="14">
        <f t="shared" ref="R515:R578" si="105">IFERROR(P515*100/VLOOKUP(F515,$B$2440:$P$2455,15,0),"")</f>
        <v>52.0822803109928</v>
      </c>
      <c r="S515" s="45">
        <f t="shared" ref="S515:S578" si="106">IF(I515&lt;T515,1,IF(I515&lt;T515*2,2,3))</f>
        <v>1</v>
      </c>
      <c r="T515" s="7">
        <f t="shared" ref="T515:T578" si="107">VLOOKUP(F515,$F$2440:$I$2455,4,0)</f>
        <v>3.2653157571503528</v>
      </c>
      <c r="U515" s="35">
        <f>IF(ISBLANK(VLOOKUP(B515,'WB GDP'!$A$2:$AK$267,F515-1985)),"NA",VLOOKUP(B515,'WB GDP'!$A$2:$AK$267,F515-1985))</f>
        <v>5124.4987545878157</v>
      </c>
    </row>
    <row r="516" spans="1:21">
      <c r="A516">
        <f t="shared" si="96"/>
        <v>50</v>
      </c>
      <c r="B516" t="s">
        <v>33</v>
      </c>
      <c r="C516" t="str">
        <f>VLOOKUP(B516,'country codes'!$A$3:$B$287,2,0)</f>
        <v>BIH</v>
      </c>
      <c r="D516">
        <v>7</v>
      </c>
      <c r="E516" s="6">
        <v>3400.1289999999999</v>
      </c>
      <c r="F516">
        <v>2018</v>
      </c>
      <c r="G516" s="6">
        <v>77.093000000000004</v>
      </c>
      <c r="H516" s="6">
        <v>5.8874011039733887</v>
      </c>
      <c r="I516" s="7">
        <v>7.99092769622803</v>
      </c>
      <c r="J516" s="8">
        <f t="shared" si="97"/>
        <v>0.58874011039733887</v>
      </c>
      <c r="K516" s="8">
        <f t="shared" si="98"/>
        <v>1.0154999456571709</v>
      </c>
      <c r="L516" s="9">
        <f t="shared" si="99"/>
        <v>78.287937310548287</v>
      </c>
      <c r="M516" s="8">
        <f t="shared" si="100"/>
        <v>0.61135193400610555</v>
      </c>
      <c r="N516" s="8">
        <f t="shared" si="101"/>
        <v>0.49943298101425188</v>
      </c>
      <c r="O516" s="8">
        <f t="shared" si="102"/>
        <v>1.9913107678258029</v>
      </c>
      <c r="P516" s="10">
        <f t="shared" si="103"/>
        <v>0.30700980674834866</v>
      </c>
      <c r="Q516" s="10" t="str">
        <f t="shared" si="104"/>
        <v>2018BIH</v>
      </c>
      <c r="R516" s="14">
        <f t="shared" si="105"/>
        <v>52.067635849461006</v>
      </c>
      <c r="S516" s="45">
        <f t="shared" si="106"/>
        <v>3</v>
      </c>
      <c r="T516" s="7">
        <f t="shared" si="107"/>
        <v>3.2653157571503528</v>
      </c>
      <c r="U516" s="35">
        <f>IF(ISBLANK(VLOOKUP(B516,'WB GDP'!$A$2:$AK$267,F516-1985)),"NA",VLOOKUP(B516,'WB GDP'!$A$2:$AK$267,F516-1985))</f>
        <v>14267.519811778297</v>
      </c>
    </row>
    <row r="517" spans="1:21">
      <c r="A517">
        <f t="shared" si="96"/>
        <v>51</v>
      </c>
      <c r="B517" t="s">
        <v>110</v>
      </c>
      <c r="C517" t="str">
        <f>VLOOKUP(B517,'country codes'!$A$3:$B$287,2,0)</f>
        <v>MAR</v>
      </c>
      <c r="D517">
        <v>4</v>
      </c>
      <c r="E517" s="6">
        <v>35927.510999999999</v>
      </c>
      <c r="F517">
        <v>2018</v>
      </c>
      <c r="G517" s="6">
        <v>73.986000000000004</v>
      </c>
      <c r="H517" s="6">
        <v>4.896791934967041</v>
      </c>
      <c r="I517" s="7">
        <v>3.0759007930755602</v>
      </c>
      <c r="J517" s="8">
        <f t="shared" si="97"/>
        <v>0.48967919349670408</v>
      </c>
      <c r="K517" s="8">
        <f t="shared" si="98"/>
        <v>0.91643902875653604</v>
      </c>
      <c r="L517" s="9">
        <f t="shared" si="99"/>
        <v>67.803657981581082</v>
      </c>
      <c r="M517" s="8">
        <f t="shared" si="100"/>
        <v>0.51656215603909261</v>
      </c>
      <c r="N517" s="8">
        <f t="shared" si="101"/>
        <v>0.19224379956722251</v>
      </c>
      <c r="O517" s="8">
        <f t="shared" si="102"/>
        <v>1.6841215863787735</v>
      </c>
      <c r="P517" s="10">
        <f t="shared" si="103"/>
        <v>0.30672497770770413</v>
      </c>
      <c r="Q517" s="10" t="str">
        <f t="shared" si="104"/>
        <v>2018MAR</v>
      </c>
      <c r="R517" s="14">
        <f t="shared" si="105"/>
        <v>52.019329982867674</v>
      </c>
      <c r="S517" s="45">
        <f t="shared" si="106"/>
        <v>1</v>
      </c>
      <c r="T517" s="7">
        <f t="shared" si="107"/>
        <v>3.2653157571503528</v>
      </c>
      <c r="U517" s="35">
        <f>IF(ISBLANK(VLOOKUP(B517,'WB GDP'!$A$2:$AK$267,F517-1985)),"NA",VLOOKUP(B517,'WB GDP'!$A$2:$AK$267,F517-1985))</f>
        <v>8072.08642578125</v>
      </c>
    </row>
    <row r="518" spans="1:21">
      <c r="A518">
        <f t="shared" si="96"/>
        <v>52</v>
      </c>
      <c r="B518" t="s">
        <v>154</v>
      </c>
      <c r="C518" t="str">
        <f>VLOOKUP(B518,'country codes'!$A$3:$B$287,2,0)</f>
        <v>TUN</v>
      </c>
      <c r="D518">
        <v>4</v>
      </c>
      <c r="E518" s="6">
        <v>11933.040999999999</v>
      </c>
      <c r="F518">
        <v>2018</v>
      </c>
      <c r="G518" s="6">
        <v>75.95</v>
      </c>
      <c r="H518" s="6">
        <v>4.7411322593688965</v>
      </c>
      <c r="I518" s="7">
        <v>3.3729486465454102</v>
      </c>
      <c r="J518" s="8">
        <f t="shared" si="97"/>
        <v>0.47411322593688965</v>
      </c>
      <c r="K518" s="8">
        <f t="shared" si="98"/>
        <v>0.90087306119672161</v>
      </c>
      <c r="L518" s="9">
        <f t="shared" si="99"/>
        <v>68.421308997891003</v>
      </c>
      <c r="M518" s="8">
        <f t="shared" si="100"/>
        <v>0.52214642185842808</v>
      </c>
      <c r="N518" s="8">
        <f t="shared" si="101"/>
        <v>0.21080929040908813</v>
      </c>
      <c r="O518" s="8">
        <f t="shared" si="102"/>
        <v>1.7026870772206391</v>
      </c>
      <c r="P518" s="10">
        <f t="shared" si="103"/>
        <v>0.30666023654255226</v>
      </c>
      <c r="Q518" s="10" t="str">
        <f t="shared" si="104"/>
        <v>2018TUN</v>
      </c>
      <c r="R518" s="14">
        <f t="shared" si="105"/>
        <v>52.00835014008252</v>
      </c>
      <c r="S518" s="45">
        <f t="shared" si="106"/>
        <v>2</v>
      </c>
      <c r="T518" s="7">
        <f t="shared" si="107"/>
        <v>3.2653157571503528</v>
      </c>
      <c r="U518" s="35">
        <f>IF(ISBLANK(VLOOKUP(B518,'WB GDP'!$A$2:$AK$267,F518-1985)),"NA",VLOOKUP(B518,'WB GDP'!$A$2:$AK$267,F518-1985))</f>
        <v>11046.67084894706</v>
      </c>
    </row>
    <row r="519" spans="1:21">
      <c r="A519">
        <f t="shared" si="96"/>
        <v>53</v>
      </c>
      <c r="B519" t="s">
        <v>78</v>
      </c>
      <c r="C519" t="str">
        <f>VLOOKUP(B519,'country codes'!$A$3:$B$287,2,0)</f>
        <v>IDN</v>
      </c>
      <c r="D519">
        <v>8</v>
      </c>
      <c r="E519" s="6">
        <v>267066.84299999999</v>
      </c>
      <c r="F519">
        <v>2018</v>
      </c>
      <c r="G519" s="6">
        <v>70.337999999999994</v>
      </c>
      <c r="H519" s="6">
        <v>5.3402957916259766</v>
      </c>
      <c r="I519" s="7">
        <v>3.0892171859741202</v>
      </c>
      <c r="J519" s="8">
        <f t="shared" si="97"/>
        <v>0.53402957916259763</v>
      </c>
      <c r="K519" s="8">
        <f t="shared" si="98"/>
        <v>0.9607894144224296</v>
      </c>
      <c r="L519" s="9">
        <f t="shared" si="99"/>
        <v>67.580005831644854</v>
      </c>
      <c r="M519" s="8">
        <f t="shared" si="100"/>
        <v>0.51454008690404707</v>
      </c>
      <c r="N519" s="8">
        <f t="shared" si="101"/>
        <v>0.19307607412338251</v>
      </c>
      <c r="O519" s="8">
        <f t="shared" si="102"/>
        <v>1.6849538609349335</v>
      </c>
      <c r="P519" s="10">
        <f t="shared" si="103"/>
        <v>0.3053733985443039</v>
      </c>
      <c r="Q519" s="10" t="str">
        <f t="shared" si="104"/>
        <v>2018IDN</v>
      </c>
      <c r="R519" s="14">
        <f t="shared" si="105"/>
        <v>51.790107560147717</v>
      </c>
      <c r="S519" s="45">
        <f t="shared" si="106"/>
        <v>1</v>
      </c>
      <c r="T519" s="7">
        <f t="shared" si="107"/>
        <v>3.2653157571503528</v>
      </c>
      <c r="U519" s="35">
        <f>IF(ISBLANK(VLOOKUP(B519,'WB GDP'!$A$2:$AK$267,F519-1985)),"NA",VLOOKUP(B519,'WB GDP'!$A$2:$AK$267,F519-1985))</f>
        <v>11397.431401375894</v>
      </c>
    </row>
    <row r="520" spans="1:21">
      <c r="A520">
        <f t="shared" si="96"/>
        <v>54</v>
      </c>
      <c r="B520" t="s">
        <v>120</v>
      </c>
      <c r="C520" t="str">
        <f>VLOOKUP(B520,'country codes'!$A$3:$B$287,2,0)</f>
        <v>MKD</v>
      </c>
      <c r="D520">
        <v>7</v>
      </c>
      <c r="E520" s="6">
        <v>2113.491</v>
      </c>
      <c r="F520">
        <v>2018</v>
      </c>
      <c r="G520" s="6">
        <v>77.313999999999993</v>
      </c>
      <c r="H520" s="6">
        <v>5.2398347854614258</v>
      </c>
      <c r="I520" s="7">
        <v>5.9737668037414604</v>
      </c>
      <c r="J520" s="8">
        <f t="shared" si="97"/>
        <v>0.52398347854614258</v>
      </c>
      <c r="K520" s="8">
        <f t="shared" si="98"/>
        <v>0.95074331380597454</v>
      </c>
      <c r="L520" s="9">
        <f t="shared" si="99"/>
        <v>73.505768563595112</v>
      </c>
      <c r="M520" s="8">
        <f t="shared" si="100"/>
        <v>0.5681157038846848</v>
      </c>
      <c r="N520" s="8">
        <f t="shared" si="101"/>
        <v>0.37336042523384128</v>
      </c>
      <c r="O520" s="8">
        <f t="shared" si="102"/>
        <v>1.8652382120453921</v>
      </c>
      <c r="P520" s="10">
        <f t="shared" si="103"/>
        <v>0.30458077698381358</v>
      </c>
      <c r="Q520" s="10" t="str">
        <f t="shared" si="104"/>
        <v>2018MKD</v>
      </c>
      <c r="R520" s="14">
        <f t="shared" si="105"/>
        <v>51.655682112260088</v>
      </c>
      <c r="S520" s="45">
        <f t="shared" si="106"/>
        <v>2</v>
      </c>
      <c r="T520" s="7">
        <f t="shared" si="107"/>
        <v>3.2653157571503528</v>
      </c>
      <c r="U520" s="35">
        <f>IF(ISBLANK(VLOOKUP(B520,'WB GDP'!$A$2:$AK$267,F520-1985)),"NA",VLOOKUP(B520,'WB GDP'!$A$2:$AK$267,F520-1985))</f>
        <v>16145.575506339299</v>
      </c>
    </row>
    <row r="521" spans="1:21">
      <c r="A521">
        <f t="shared" si="96"/>
        <v>55</v>
      </c>
      <c r="B521" t="s">
        <v>96</v>
      </c>
      <c r="C521" t="str">
        <f>VLOOKUP(B521,'country codes'!$A$3:$B$287,2,0)</f>
        <v>LBY</v>
      </c>
      <c r="D521">
        <v>4</v>
      </c>
      <c r="E521" s="6">
        <v>6477.7929999999997</v>
      </c>
      <c r="F521">
        <v>2018</v>
      </c>
      <c r="G521" s="6">
        <v>72.793999999999997</v>
      </c>
      <c r="H521" s="6">
        <v>5.4939775466918945</v>
      </c>
      <c r="I521" s="7">
        <v>4.8730454444885298</v>
      </c>
      <c r="J521" s="8">
        <f t="shared" si="97"/>
        <v>0.5493977546691895</v>
      </c>
      <c r="K521" s="8">
        <f t="shared" si="98"/>
        <v>0.97615758992902146</v>
      </c>
      <c r="L521" s="9">
        <f t="shared" si="99"/>
        <v>71.058415601293191</v>
      </c>
      <c r="M521" s="8">
        <f t="shared" si="100"/>
        <v>0.54598885695276866</v>
      </c>
      <c r="N521" s="8">
        <f t="shared" si="101"/>
        <v>0.30456534028053311</v>
      </c>
      <c r="O521" s="8">
        <f t="shared" si="102"/>
        <v>1.796443127092084</v>
      </c>
      <c r="P521" s="10">
        <f t="shared" si="103"/>
        <v>0.30392771622921622</v>
      </c>
      <c r="Q521" s="10" t="str">
        <f t="shared" si="104"/>
        <v>2018LBY</v>
      </c>
      <c r="R521" s="14">
        <f t="shared" si="105"/>
        <v>51.5449256191106</v>
      </c>
      <c r="S521" s="45">
        <f t="shared" si="106"/>
        <v>2</v>
      </c>
      <c r="T521" s="7">
        <f t="shared" si="107"/>
        <v>3.2653157571503528</v>
      </c>
      <c r="U521" s="35">
        <f>IF(ISBLANK(VLOOKUP(B521,'WB GDP'!$A$2:$AK$267,F521-1985)),"NA",VLOOKUP(B521,'WB GDP'!$A$2:$AK$267,F521-1985))</f>
        <v>25734.168628332969</v>
      </c>
    </row>
    <row r="522" spans="1:21">
      <c r="A522">
        <f t="shared" si="96"/>
        <v>56</v>
      </c>
      <c r="B522" t="s">
        <v>75</v>
      </c>
      <c r="C522" t="str">
        <f>VLOOKUP(B522,'country codes'!$A$3:$B$287,2,0)</f>
        <v>HUN</v>
      </c>
      <c r="D522">
        <v>7</v>
      </c>
      <c r="E522" s="6">
        <v>9776.3580000000002</v>
      </c>
      <c r="F522">
        <v>2018</v>
      </c>
      <c r="G522" s="6">
        <v>76.203999999999994</v>
      </c>
      <c r="H522" s="6">
        <v>5.9357709884643555</v>
      </c>
      <c r="I522" s="7">
        <v>8.1535301208496094</v>
      </c>
      <c r="J522" s="8">
        <f t="shared" si="97"/>
        <v>0.5935770988464355</v>
      </c>
      <c r="K522" s="8">
        <f t="shared" si="98"/>
        <v>1.0203369341062674</v>
      </c>
      <c r="L522" s="9">
        <f t="shared" si="99"/>
        <v>77.753755726633997</v>
      </c>
      <c r="M522" s="8">
        <f t="shared" si="100"/>
        <v>0.60652232653910465</v>
      </c>
      <c r="N522" s="8">
        <f t="shared" si="101"/>
        <v>0.50959563255310059</v>
      </c>
      <c r="O522" s="8">
        <f t="shared" si="102"/>
        <v>2.0014734193646513</v>
      </c>
      <c r="P522" s="10">
        <f t="shared" si="103"/>
        <v>0.30303791230544513</v>
      </c>
      <c r="Q522" s="10" t="str">
        <f t="shared" si="104"/>
        <v>2018HUN</v>
      </c>
      <c r="R522" s="14">
        <f t="shared" si="105"/>
        <v>51.394018430929762</v>
      </c>
      <c r="S522" s="45">
        <f t="shared" si="106"/>
        <v>3</v>
      </c>
      <c r="T522" s="7">
        <f t="shared" si="107"/>
        <v>3.2653157571503528</v>
      </c>
      <c r="U522" s="35">
        <f>IF(ISBLANK(VLOOKUP(B522,'WB GDP'!$A$2:$AK$267,F522-1985)),"NA",VLOOKUP(B522,'WB GDP'!$A$2:$AK$267,F522-1985))</f>
        <v>31117.278381342581</v>
      </c>
    </row>
    <row r="523" spans="1:21">
      <c r="A523">
        <f t="shared" si="96"/>
        <v>57</v>
      </c>
      <c r="B523" t="s">
        <v>148</v>
      </c>
      <c r="C523" t="str">
        <f>VLOOKUP(B523,'country codes'!$A$3:$B$287,2,0)</f>
        <v>TWN</v>
      </c>
      <c r="D523">
        <v>8</v>
      </c>
      <c r="E523" s="6">
        <v>23726.185000000001</v>
      </c>
      <c r="F523">
        <v>2018</v>
      </c>
      <c r="G523" s="6">
        <v>80.534000000000006</v>
      </c>
      <c r="H523" s="6">
        <v>6.4670047760009766</v>
      </c>
      <c r="I523" s="7">
        <v>12.379285812377899</v>
      </c>
      <c r="J523" s="8">
        <f t="shared" si="97"/>
        <v>0.64670047760009763</v>
      </c>
      <c r="K523" s="8">
        <f t="shared" si="98"/>
        <v>1.0734603128599296</v>
      </c>
      <c r="L523" s="9">
        <f t="shared" si="99"/>
        <v>86.450052835861584</v>
      </c>
      <c r="M523" s="8">
        <f t="shared" si="100"/>
        <v>0.68514671704359364</v>
      </c>
      <c r="N523" s="8">
        <f t="shared" si="101"/>
        <v>0.77370536327361872</v>
      </c>
      <c r="O523" s="8">
        <f t="shared" si="102"/>
        <v>2.2655831500851695</v>
      </c>
      <c r="P523" s="10">
        <f t="shared" si="103"/>
        <v>0.30241517157198006</v>
      </c>
      <c r="Q523" s="10" t="str">
        <f t="shared" si="104"/>
        <v>2018TWN</v>
      </c>
      <c r="R523" s="14">
        <f t="shared" si="105"/>
        <v>51.288404092149811</v>
      </c>
      <c r="S523" s="45">
        <f t="shared" si="106"/>
        <v>3</v>
      </c>
      <c r="T523" s="7">
        <f t="shared" si="107"/>
        <v>3.2653157571503528</v>
      </c>
      <c r="U523" s="35" t="str">
        <f>IF(ISBLANK(VLOOKUP(B523,'WB GDP'!$A$2:$AK$267,F523-1985)),"NA",VLOOKUP(B523,'WB GDP'!$A$2:$AK$267,F523-1985))</f>
        <v>NA</v>
      </c>
    </row>
    <row r="524" spans="1:21">
      <c r="A524">
        <f t="shared" si="96"/>
        <v>58</v>
      </c>
      <c r="B524" t="s">
        <v>105</v>
      </c>
      <c r="C524" t="str">
        <f>VLOOKUP(B524,'country codes'!$A$3:$B$287,2,0)</f>
        <v>MUS</v>
      </c>
      <c r="D524">
        <v>5</v>
      </c>
      <c r="E524" s="6">
        <v>1295.3810000000001</v>
      </c>
      <c r="F524">
        <v>2018</v>
      </c>
      <c r="G524" s="6">
        <v>74.918999999999997</v>
      </c>
      <c r="H524" s="6">
        <v>5.8817405700683594</v>
      </c>
      <c r="I524" s="7">
        <v>7.4062581062316903</v>
      </c>
      <c r="J524" s="8">
        <f t="shared" si="97"/>
        <v>0.58817405700683589</v>
      </c>
      <c r="K524" s="8">
        <f t="shared" si="98"/>
        <v>1.0149338922666677</v>
      </c>
      <c r="L524" s="9">
        <f t="shared" si="99"/>
        <v>76.037832274726483</v>
      </c>
      <c r="M524" s="8">
        <f t="shared" si="100"/>
        <v>0.59100843207758358</v>
      </c>
      <c r="N524" s="8">
        <f t="shared" si="101"/>
        <v>0.46289113163948065</v>
      </c>
      <c r="O524" s="8">
        <f t="shared" si="102"/>
        <v>1.9547689184510315</v>
      </c>
      <c r="P524" s="10">
        <f t="shared" si="103"/>
        <v>0.30234184025490929</v>
      </c>
      <c r="Q524" s="10" t="str">
        <f t="shared" si="104"/>
        <v>2018MUS</v>
      </c>
      <c r="R524" s="14">
        <f t="shared" si="105"/>
        <v>51.275967393941244</v>
      </c>
      <c r="S524" s="45">
        <f t="shared" si="106"/>
        <v>3</v>
      </c>
      <c r="T524" s="7">
        <f t="shared" si="107"/>
        <v>3.2653157571503528</v>
      </c>
      <c r="U524" s="35">
        <f>IF(ISBLANK(VLOOKUP(B524,'WB GDP'!$A$2:$AK$267,F524-1985)),"NA",VLOOKUP(B524,'WB GDP'!$A$2:$AK$267,F524-1985))</f>
        <v>23018.515556585302</v>
      </c>
    </row>
    <row r="525" spans="1:21">
      <c r="A525">
        <f t="shared" si="96"/>
        <v>59</v>
      </c>
      <c r="B525" t="s">
        <v>162</v>
      </c>
      <c r="C525" t="str">
        <f>VLOOKUP(B525,'country codes'!$A$3:$B$287,2,0)</f>
        <v>URY</v>
      </c>
      <c r="D525">
        <v>1</v>
      </c>
      <c r="E525" s="6">
        <v>3427.0419999999999</v>
      </c>
      <c r="F525">
        <v>2018</v>
      </c>
      <c r="G525" s="6">
        <v>77.611000000000004</v>
      </c>
      <c r="H525" s="6">
        <v>6.3717145919799805</v>
      </c>
      <c r="I525" s="7">
        <v>10.5979604721069</v>
      </c>
      <c r="J525" s="8">
        <f t="shared" si="97"/>
        <v>0.637171459197998</v>
      </c>
      <c r="K525" s="8">
        <f t="shared" si="98"/>
        <v>1.0639312944578299</v>
      </c>
      <c r="L525" s="9">
        <f t="shared" si="99"/>
        <v>82.572771694166633</v>
      </c>
      <c r="M525" s="8">
        <f t="shared" si="100"/>
        <v>0.65009169733217631</v>
      </c>
      <c r="N525" s="8">
        <f t="shared" si="101"/>
        <v>0.66237252950668124</v>
      </c>
      <c r="O525" s="8">
        <f t="shared" si="102"/>
        <v>2.1542503163182323</v>
      </c>
      <c r="P525" s="10">
        <f t="shared" si="103"/>
        <v>0.30177166154174201</v>
      </c>
      <c r="Q525" s="10" t="str">
        <f t="shared" si="104"/>
        <v>2018URY</v>
      </c>
      <c r="R525" s="14">
        <f t="shared" si="105"/>
        <v>51.179267363669432</v>
      </c>
      <c r="S525" s="45">
        <f t="shared" si="106"/>
        <v>3</v>
      </c>
      <c r="T525" s="7">
        <f t="shared" si="107"/>
        <v>3.2653157571503528</v>
      </c>
      <c r="U525" s="35">
        <f>IF(ISBLANK(VLOOKUP(B525,'WB GDP'!$A$2:$AK$267,F525-1985)),"NA",VLOOKUP(B525,'WB GDP'!$A$2:$AK$267,F525-1985))</f>
        <v>23388.129003540005</v>
      </c>
    </row>
    <row r="526" spans="1:21">
      <c r="A526">
        <f t="shared" si="96"/>
        <v>60</v>
      </c>
      <c r="B526" t="s">
        <v>39</v>
      </c>
      <c r="C526" t="str">
        <f>VLOOKUP(B526,'country codes'!$A$3:$B$287,2,0)</f>
        <v>KHM</v>
      </c>
      <c r="D526">
        <v>8</v>
      </c>
      <c r="E526" s="6">
        <v>16025.237999999999</v>
      </c>
      <c r="F526">
        <v>2018</v>
      </c>
      <c r="G526" s="6">
        <v>70.561000000000007</v>
      </c>
      <c r="H526" s="6">
        <v>5.1218376159667969</v>
      </c>
      <c r="I526" s="7">
        <v>2.89462542533875</v>
      </c>
      <c r="J526" s="8">
        <f t="shared" si="97"/>
        <v>0.51218376159667967</v>
      </c>
      <c r="K526" s="8">
        <f t="shared" si="98"/>
        <v>0.93894359685651163</v>
      </c>
      <c r="L526" s="9">
        <f t="shared" si="99"/>
        <v>66.252799137792323</v>
      </c>
      <c r="M526" s="8">
        <f t="shared" si="100"/>
        <v>0.50254063287585993</v>
      </c>
      <c r="N526" s="8">
        <f t="shared" si="101"/>
        <v>0.18091408908367188</v>
      </c>
      <c r="O526" s="8">
        <f t="shared" si="102"/>
        <v>1.6727918758952227</v>
      </c>
      <c r="P526" s="10">
        <f t="shared" si="103"/>
        <v>0.3004202974185996</v>
      </c>
      <c r="Q526" s="10" t="str">
        <f t="shared" si="104"/>
        <v>2018KHM</v>
      </c>
      <c r="R526" s="14">
        <f t="shared" si="105"/>
        <v>50.950081410917505</v>
      </c>
      <c r="S526" s="45">
        <f t="shared" si="106"/>
        <v>1</v>
      </c>
      <c r="T526" s="7">
        <f t="shared" si="107"/>
        <v>3.2653157571503528</v>
      </c>
      <c r="U526" s="35">
        <f>IF(ISBLANK(VLOOKUP(B526,'WB GDP'!$A$2:$AK$267,F526-1985)),"NA",VLOOKUP(B526,'WB GDP'!$A$2:$AK$267,F526-1985))</f>
        <v>4217.6217909622574</v>
      </c>
    </row>
    <row r="527" spans="1:21">
      <c r="A527">
        <f t="shared" si="96"/>
        <v>61</v>
      </c>
      <c r="B527" t="s">
        <v>103</v>
      </c>
      <c r="C527" t="str">
        <f>VLOOKUP(B527,'country codes'!$A$3:$B$287,2,0)</f>
        <v>MLT</v>
      </c>
      <c r="D527">
        <v>3</v>
      </c>
      <c r="E527" s="6">
        <v>491.58600000000001</v>
      </c>
      <c r="F527">
        <v>2018</v>
      </c>
      <c r="G527" s="6">
        <v>83.344999999999999</v>
      </c>
      <c r="H527" s="6">
        <v>6.9097108840942383</v>
      </c>
      <c r="I527" s="7">
        <v>15.8548793792725</v>
      </c>
      <c r="J527" s="8">
        <f t="shared" si="97"/>
        <v>0.69097108840942378</v>
      </c>
      <c r="K527" s="8">
        <f t="shared" si="98"/>
        <v>1.1177309236692556</v>
      </c>
      <c r="L527" s="9">
        <f t="shared" si="99"/>
        <v>93.157283833214109</v>
      </c>
      <c r="M527" s="8">
        <f t="shared" si="100"/>
        <v>0.74578769360131592</v>
      </c>
      <c r="N527" s="8">
        <f t="shared" si="101"/>
        <v>0.99092996120453125</v>
      </c>
      <c r="O527" s="8">
        <f t="shared" si="102"/>
        <v>2.4828077480160822</v>
      </c>
      <c r="P527" s="10">
        <f t="shared" si="103"/>
        <v>0.30038076616977155</v>
      </c>
      <c r="Q527" s="10" t="str">
        <f t="shared" si="104"/>
        <v>2018MLT</v>
      </c>
      <c r="R527" s="14">
        <f t="shared" si="105"/>
        <v>50.943377069155744</v>
      </c>
      <c r="S527" s="45">
        <f t="shared" si="106"/>
        <v>3</v>
      </c>
      <c r="T527" s="7">
        <f t="shared" si="107"/>
        <v>3.2653157571503528</v>
      </c>
      <c r="U527" s="35">
        <f>IF(ISBLANK(VLOOKUP(B527,'WB GDP'!$A$2:$AK$267,F527-1985)),"NA",VLOOKUP(B527,'WB GDP'!$A$2:$AK$267,F527-1985))</f>
        <v>44595.555900400308</v>
      </c>
    </row>
    <row r="528" spans="1:21">
      <c r="A528">
        <f t="shared" si="96"/>
        <v>62</v>
      </c>
      <c r="B528" t="s">
        <v>128</v>
      </c>
      <c r="C528" t="str">
        <f>VLOOKUP(B528,'country codes'!$A$3:$B$287,2,0)</f>
        <v>POL</v>
      </c>
      <c r="D528">
        <v>7</v>
      </c>
      <c r="E528" s="6">
        <v>38521.457000000002</v>
      </c>
      <c r="F528">
        <v>2018</v>
      </c>
      <c r="G528" s="6">
        <v>77.628</v>
      </c>
      <c r="H528" s="6">
        <v>6.1114850044250488</v>
      </c>
      <c r="I528" s="7">
        <v>9.8780202865600604</v>
      </c>
      <c r="J528" s="8">
        <f t="shared" si="97"/>
        <v>0.61114850044250491</v>
      </c>
      <c r="K528" s="8">
        <f t="shared" si="98"/>
        <v>1.0379083357023369</v>
      </c>
      <c r="L528" s="9">
        <f t="shared" si="99"/>
        <v>80.570748283901011</v>
      </c>
      <c r="M528" s="8">
        <f t="shared" si="100"/>
        <v>0.63199113470985868</v>
      </c>
      <c r="N528" s="8">
        <f t="shared" si="101"/>
        <v>0.61737626791000377</v>
      </c>
      <c r="O528" s="8">
        <f t="shared" si="102"/>
        <v>2.1092540547215548</v>
      </c>
      <c r="P528" s="10">
        <f t="shared" si="103"/>
        <v>0.29962779177555671</v>
      </c>
      <c r="Q528" s="10" t="str">
        <f t="shared" si="104"/>
        <v>2018POL</v>
      </c>
      <c r="R528" s="14">
        <f t="shared" si="105"/>
        <v>50.815675622165543</v>
      </c>
      <c r="S528" s="45">
        <f t="shared" si="106"/>
        <v>3</v>
      </c>
      <c r="T528" s="7">
        <f t="shared" si="107"/>
        <v>3.2653157571503528</v>
      </c>
      <c r="U528" s="35">
        <f>IF(ISBLANK(VLOOKUP(B528,'WB GDP'!$A$2:$AK$267,F528-1985)),"NA",VLOOKUP(B528,'WB GDP'!$A$2:$AK$267,F528-1985))</f>
        <v>31739.256961772258</v>
      </c>
    </row>
    <row r="529" spans="1:21">
      <c r="A529">
        <f t="shared" si="96"/>
        <v>63</v>
      </c>
      <c r="B529" t="s">
        <v>122</v>
      </c>
      <c r="C529" t="str">
        <f>VLOOKUP(B529,'country codes'!$A$3:$B$287,2,0)</f>
        <v>PAK</v>
      </c>
      <c r="D529">
        <v>6</v>
      </c>
      <c r="E529" s="6">
        <v>219731.47899999999</v>
      </c>
      <c r="F529">
        <v>2018</v>
      </c>
      <c r="G529" s="6">
        <v>66.481999999999999</v>
      </c>
      <c r="H529" s="6">
        <v>5.4715538024902344</v>
      </c>
      <c r="I529" s="7">
        <v>2.3798129558563201</v>
      </c>
      <c r="J529" s="8">
        <f t="shared" si="97"/>
        <v>0.54715538024902344</v>
      </c>
      <c r="K529" s="8">
        <f t="shared" si="98"/>
        <v>0.9739152155088554</v>
      </c>
      <c r="L529" s="9">
        <f t="shared" si="99"/>
        <v>64.747831357459731</v>
      </c>
      <c r="M529" s="8">
        <f t="shared" si="100"/>
        <v>0.48893401698275907</v>
      </c>
      <c r="N529" s="8">
        <f t="shared" si="101"/>
        <v>0.14873830974102001</v>
      </c>
      <c r="O529" s="8">
        <f t="shared" si="102"/>
        <v>1.6406160965525709</v>
      </c>
      <c r="P529" s="10">
        <f t="shared" si="103"/>
        <v>0.29801854194296695</v>
      </c>
      <c r="Q529" s="10" t="str">
        <f t="shared" si="104"/>
        <v>2018PAK</v>
      </c>
      <c r="R529" s="14">
        <f t="shared" si="105"/>
        <v>50.542753284076284</v>
      </c>
      <c r="S529" s="45">
        <f t="shared" si="106"/>
        <v>1</v>
      </c>
      <c r="T529" s="7">
        <f t="shared" si="107"/>
        <v>3.2653157571503528</v>
      </c>
      <c r="U529" s="35">
        <f>IF(ISBLANK(VLOOKUP(B529,'WB GDP'!$A$2:$AK$267,F529-1985)),"NA",VLOOKUP(B529,'WB GDP'!$A$2:$AK$267,F529-1985))</f>
        <v>5113.434292323368</v>
      </c>
    </row>
    <row r="530" spans="1:21">
      <c r="A530">
        <f t="shared" si="96"/>
        <v>64</v>
      </c>
      <c r="B530" t="s">
        <v>85</v>
      </c>
      <c r="C530" t="str">
        <f>VLOOKUP(B530,'country codes'!$A$3:$B$287,2,0)</f>
        <v>JPN</v>
      </c>
      <c r="D530">
        <v>8</v>
      </c>
      <c r="E530" s="6">
        <v>126255.86599999999</v>
      </c>
      <c r="F530">
        <v>2018</v>
      </c>
      <c r="G530" s="6">
        <v>84.296999999999997</v>
      </c>
      <c r="H530" s="6">
        <v>5.7935752868652344</v>
      </c>
      <c r="I530" s="7">
        <v>12.164462089538601</v>
      </c>
      <c r="J530" s="8">
        <f t="shared" si="97"/>
        <v>0.57935752868652346</v>
      </c>
      <c r="K530" s="8">
        <f t="shared" si="98"/>
        <v>1.0061173639463554</v>
      </c>
      <c r="L530" s="9">
        <f t="shared" si="99"/>
        <v>84.812675428585919</v>
      </c>
      <c r="M530" s="8">
        <f t="shared" si="100"/>
        <v>0.67034296792418202</v>
      </c>
      <c r="N530" s="8">
        <f t="shared" si="101"/>
        <v>0.76027888059616255</v>
      </c>
      <c r="O530" s="8">
        <f t="shared" si="102"/>
        <v>2.2521566674077134</v>
      </c>
      <c r="P530" s="10">
        <f t="shared" si="103"/>
        <v>0.29764490971037239</v>
      </c>
      <c r="Q530" s="10" t="str">
        <f t="shared" si="104"/>
        <v>2018JPN</v>
      </c>
      <c r="R530" s="14">
        <f t="shared" si="105"/>
        <v>50.479386751148887</v>
      </c>
      <c r="S530" s="45">
        <f t="shared" si="106"/>
        <v>3</v>
      </c>
      <c r="T530" s="7">
        <f t="shared" si="107"/>
        <v>3.2653157571503528</v>
      </c>
      <c r="U530" s="35">
        <f>IF(ISBLANK(VLOOKUP(B530,'WB GDP'!$A$2:$AK$267,F530-1985)),"NA",VLOOKUP(B530,'WB GDP'!$A$2:$AK$267,F530-1985))</f>
        <v>41763.820469444523</v>
      </c>
    </row>
    <row r="531" spans="1:21">
      <c r="A531">
        <f t="shared" si="96"/>
        <v>65</v>
      </c>
      <c r="B531" t="s">
        <v>155</v>
      </c>
      <c r="C531" t="str">
        <f>VLOOKUP(B531,'country codes'!$A$3:$B$287,2,0)</f>
        <v>TUR</v>
      </c>
      <c r="D531">
        <v>4</v>
      </c>
      <c r="E531" s="6">
        <v>82809.304000000004</v>
      </c>
      <c r="F531">
        <v>2018</v>
      </c>
      <c r="G531" s="6">
        <v>77.563000000000002</v>
      </c>
      <c r="H531" s="6">
        <v>5.1856894493103027</v>
      </c>
      <c r="I531" s="7">
        <v>6.6032662391662598</v>
      </c>
      <c r="J531" s="8">
        <f t="shared" si="97"/>
        <v>0.51856894493103023</v>
      </c>
      <c r="K531" s="8">
        <f t="shared" si="98"/>
        <v>0.94532878019086219</v>
      </c>
      <c r="L531" s="9">
        <f t="shared" si="99"/>
        <v>73.322536177943846</v>
      </c>
      <c r="M531" s="8">
        <f t="shared" si="100"/>
        <v>0.56645907526889994</v>
      </c>
      <c r="N531" s="8">
        <f t="shared" si="101"/>
        <v>0.41270413994789124</v>
      </c>
      <c r="O531" s="8">
        <f t="shared" si="102"/>
        <v>1.9045819267594422</v>
      </c>
      <c r="P531" s="10">
        <f t="shared" si="103"/>
        <v>0.29741911718794045</v>
      </c>
      <c r="Q531" s="10" t="str">
        <f t="shared" si="104"/>
        <v>2018TUR</v>
      </c>
      <c r="R531" s="14">
        <f t="shared" si="105"/>
        <v>50.441093242026049</v>
      </c>
      <c r="S531" s="45">
        <f t="shared" si="106"/>
        <v>3</v>
      </c>
      <c r="T531" s="7">
        <f t="shared" si="107"/>
        <v>3.2653157571503528</v>
      </c>
      <c r="U531" s="35">
        <f>IF(ISBLANK(VLOOKUP(B531,'WB GDP'!$A$2:$AK$267,F531-1985)),"NA",VLOOKUP(B531,'WB GDP'!$A$2:$AK$267,F531-1985))</f>
        <v>28157.977916184842</v>
      </c>
    </row>
    <row r="532" spans="1:21">
      <c r="A532">
        <f t="shared" si="96"/>
        <v>66</v>
      </c>
      <c r="B532" t="s">
        <v>90</v>
      </c>
      <c r="C532" t="str">
        <f>VLOOKUP(B532,'country codes'!$A$3:$B$287,2,0)</f>
        <v>KGZ</v>
      </c>
      <c r="D532">
        <v>7</v>
      </c>
      <c r="E532" s="6">
        <v>6223.4939999999997</v>
      </c>
      <c r="F532">
        <v>2018</v>
      </c>
      <c r="G532" s="6">
        <v>70.727999999999994</v>
      </c>
      <c r="H532" s="6">
        <v>5.2973833084106445</v>
      </c>
      <c r="I532" s="7">
        <v>3.89628005027771</v>
      </c>
      <c r="J532" s="8">
        <f t="shared" si="97"/>
        <v>0.52973833084106448</v>
      </c>
      <c r="K532" s="8">
        <f t="shared" si="98"/>
        <v>0.95649816610089644</v>
      </c>
      <c r="L532" s="9">
        <f t="shared" si="99"/>
        <v>67.651202291984191</v>
      </c>
      <c r="M532" s="8">
        <f t="shared" si="100"/>
        <v>0.51518378366715767</v>
      </c>
      <c r="N532" s="8">
        <f t="shared" si="101"/>
        <v>0.24351750314235687</v>
      </c>
      <c r="O532" s="8">
        <f t="shared" si="102"/>
        <v>1.7353952899539078</v>
      </c>
      <c r="P532" s="10">
        <f t="shared" si="103"/>
        <v>0.29686826203201289</v>
      </c>
      <c r="Q532" s="10" t="str">
        <f t="shared" si="104"/>
        <v>2018KGZ</v>
      </c>
      <c r="R532" s="14">
        <f t="shared" si="105"/>
        <v>50.347670409809666</v>
      </c>
      <c r="S532" s="45">
        <f t="shared" si="106"/>
        <v>2</v>
      </c>
      <c r="T532" s="7">
        <f t="shared" si="107"/>
        <v>3.2653157571503528</v>
      </c>
      <c r="U532" s="35">
        <f>IF(ISBLANK(VLOOKUP(B532,'WB GDP'!$A$2:$AK$267,F532-1985)),"NA",VLOOKUP(B532,'WB GDP'!$A$2:$AK$267,F532-1985))</f>
        <v>5133.1519144298945</v>
      </c>
    </row>
    <row r="533" spans="1:21">
      <c r="A533">
        <f t="shared" si="96"/>
        <v>67</v>
      </c>
      <c r="B533" t="s">
        <v>86</v>
      </c>
      <c r="C533" t="str">
        <f>VLOOKUP(B533,'country codes'!$A$3:$B$287,2,0)</f>
        <v>JOR</v>
      </c>
      <c r="D533">
        <v>4</v>
      </c>
      <c r="E533" s="6">
        <v>10459.865</v>
      </c>
      <c r="F533">
        <v>2018</v>
      </c>
      <c r="G533" s="6">
        <v>75.774000000000001</v>
      </c>
      <c r="H533" s="6">
        <v>4.6389336585998535</v>
      </c>
      <c r="I533" s="7">
        <v>4.0870003700256303</v>
      </c>
      <c r="J533" s="8">
        <f t="shared" si="97"/>
        <v>0.46389336585998536</v>
      </c>
      <c r="K533" s="8">
        <f t="shared" si="98"/>
        <v>0.89065320111981738</v>
      </c>
      <c r="L533" s="9">
        <f t="shared" si="99"/>
        <v>67.488355661653046</v>
      </c>
      <c r="M533" s="8">
        <f t="shared" si="100"/>
        <v>0.51371146540403045</v>
      </c>
      <c r="N533" s="8">
        <f t="shared" si="101"/>
        <v>0.2554375231266019</v>
      </c>
      <c r="O533" s="8">
        <f t="shared" si="102"/>
        <v>1.7473153099381529</v>
      </c>
      <c r="P533" s="10">
        <f t="shared" si="103"/>
        <v>0.29400043740371823</v>
      </c>
      <c r="Q533" s="10" t="str">
        <f t="shared" si="104"/>
        <v>2018JOR</v>
      </c>
      <c r="R533" s="14">
        <f t="shared" si="105"/>
        <v>49.861298817945318</v>
      </c>
      <c r="S533" s="45">
        <f t="shared" si="106"/>
        <v>2</v>
      </c>
      <c r="T533" s="7">
        <f t="shared" si="107"/>
        <v>3.2653157571503528</v>
      </c>
      <c r="U533" s="35">
        <f>IF(ISBLANK(VLOOKUP(B533,'WB GDP'!$A$2:$AK$267,F533-1985)),"NA",VLOOKUP(B533,'WB GDP'!$A$2:$AK$267,F533-1985))</f>
        <v>9584.5071379269539</v>
      </c>
    </row>
    <row r="534" spans="1:21">
      <c r="A534">
        <f t="shared" si="96"/>
        <v>68</v>
      </c>
      <c r="B534" t="s">
        <v>139</v>
      </c>
      <c r="C534" t="str">
        <f>VLOOKUP(B534,'country codes'!$A$3:$B$287,2,0)</f>
        <v>SVK</v>
      </c>
      <c r="D534">
        <v>7</v>
      </c>
      <c r="E534" s="6">
        <v>5446.7449999999999</v>
      </c>
      <c r="F534">
        <v>2018</v>
      </c>
      <c r="G534" s="6">
        <v>77.263999999999996</v>
      </c>
      <c r="H534" s="6">
        <v>6.2351107597351074</v>
      </c>
      <c r="I534" s="7">
        <v>10.863867759704601</v>
      </c>
      <c r="J534" s="8">
        <f t="shared" si="97"/>
        <v>0.62351107597351074</v>
      </c>
      <c r="K534" s="8">
        <f t="shared" si="98"/>
        <v>1.0502709112333428</v>
      </c>
      <c r="L534" s="9">
        <f t="shared" si="99"/>
        <v>81.148131685533002</v>
      </c>
      <c r="M534" s="8">
        <f t="shared" si="100"/>
        <v>0.63721133561497201</v>
      </c>
      <c r="N534" s="8">
        <f t="shared" si="101"/>
        <v>0.67899173498153753</v>
      </c>
      <c r="O534" s="8">
        <f t="shared" si="102"/>
        <v>2.1708695217930885</v>
      </c>
      <c r="P534" s="10">
        <f t="shared" si="103"/>
        <v>0.2935281596697023</v>
      </c>
      <c r="Q534" s="10" t="str">
        <f t="shared" si="104"/>
        <v>2018SVK</v>
      </c>
      <c r="R534" s="14">
        <f t="shared" si="105"/>
        <v>49.78120240234545</v>
      </c>
      <c r="S534" s="45">
        <f t="shared" si="106"/>
        <v>3</v>
      </c>
      <c r="T534" s="7">
        <f t="shared" si="107"/>
        <v>3.2653157571503528</v>
      </c>
      <c r="U534" s="35">
        <f>IF(ISBLANK(VLOOKUP(B534,'WB GDP'!$A$2:$AK$267,F534-1985)),"NA",VLOOKUP(B534,'WB GDP'!$A$2:$AK$267,F534-1985))</f>
        <v>31313.820082753082</v>
      </c>
    </row>
    <row r="535" spans="1:21">
      <c r="A535">
        <f t="shared" si="96"/>
        <v>69</v>
      </c>
      <c r="B535" t="s">
        <v>114</v>
      </c>
      <c r="C535" t="str">
        <f>VLOOKUP(B535,'country codes'!$A$3:$B$287,2,0)</f>
        <v>NPL</v>
      </c>
      <c r="D535">
        <v>6</v>
      </c>
      <c r="E535" s="6">
        <v>28506.712</v>
      </c>
      <c r="F535">
        <v>2018</v>
      </c>
      <c r="G535" s="6">
        <v>68.978999999999999</v>
      </c>
      <c r="H535" s="6">
        <v>4.9100866317749023</v>
      </c>
      <c r="I535" s="7">
        <v>2.1176011562347399</v>
      </c>
      <c r="J535" s="8">
        <f t="shared" si="97"/>
        <v>0.49100866317749026</v>
      </c>
      <c r="K535" s="8">
        <f t="shared" si="98"/>
        <v>0.91776849843732222</v>
      </c>
      <c r="L535" s="9">
        <f t="shared" si="99"/>
        <v>63.306753253708045</v>
      </c>
      <c r="M535" s="8">
        <f t="shared" si="100"/>
        <v>0.4759050362391487</v>
      </c>
      <c r="N535" s="8">
        <f t="shared" si="101"/>
        <v>0.13235007226467124</v>
      </c>
      <c r="O535" s="8">
        <f t="shared" si="102"/>
        <v>1.6242278590762222</v>
      </c>
      <c r="P535" s="10">
        <f t="shared" si="103"/>
        <v>0.29300386246903753</v>
      </c>
      <c r="Q535" s="10" t="str">
        <f t="shared" si="104"/>
        <v>2018NPL</v>
      </c>
      <c r="R535" s="14">
        <f t="shared" si="105"/>
        <v>49.692283693167269</v>
      </c>
      <c r="S535" s="45">
        <f t="shared" si="106"/>
        <v>1</v>
      </c>
      <c r="T535" s="7">
        <f t="shared" si="107"/>
        <v>3.2653157571503528</v>
      </c>
      <c r="U535" s="35">
        <f>IF(ISBLANK(VLOOKUP(B535,'WB GDP'!$A$2:$AK$267,F535-1985)),"NA",VLOOKUP(B535,'WB GDP'!$A$2:$AK$267,F535-1985))</f>
        <v>3719.3077754343585</v>
      </c>
    </row>
    <row r="536" spans="1:21">
      <c r="A536">
        <f t="shared" si="96"/>
        <v>70</v>
      </c>
      <c r="B536" t="s">
        <v>26</v>
      </c>
      <c r="C536" t="str">
        <f>VLOOKUP(B536,'country codes'!$A$3:$B$287,2,0)</f>
        <v>BHR</v>
      </c>
      <c r="D536">
        <v>4</v>
      </c>
      <c r="E536" s="6">
        <v>1487.34</v>
      </c>
      <c r="F536">
        <v>2018</v>
      </c>
      <c r="G536" s="6">
        <v>79.856999999999999</v>
      </c>
      <c r="H536" s="6">
        <v>6.6626665592193604</v>
      </c>
      <c r="I536" s="7">
        <v>13.968650817871101</v>
      </c>
      <c r="J536" s="8">
        <f t="shared" si="97"/>
        <v>0.66626665592193601</v>
      </c>
      <c r="K536" s="8">
        <f t="shared" si="98"/>
        <v>1.093026491181768</v>
      </c>
      <c r="L536" s="9">
        <f t="shared" si="99"/>
        <v>87.285816506302439</v>
      </c>
      <c r="M536" s="8">
        <f t="shared" si="100"/>
        <v>0.69270296867217251</v>
      </c>
      <c r="N536" s="8">
        <f t="shared" si="101"/>
        <v>0.8730406761169438</v>
      </c>
      <c r="O536" s="8">
        <f t="shared" si="102"/>
        <v>2.3649184629284949</v>
      </c>
      <c r="P536" s="10">
        <f t="shared" si="103"/>
        <v>0.2929077596249951</v>
      </c>
      <c r="Q536" s="10" t="str">
        <f t="shared" si="104"/>
        <v>2018BHR</v>
      </c>
      <c r="R536" s="14">
        <f t="shared" si="105"/>
        <v>49.675985035021142</v>
      </c>
      <c r="S536" s="45">
        <f t="shared" si="106"/>
        <v>3</v>
      </c>
      <c r="T536" s="7">
        <f t="shared" si="107"/>
        <v>3.2653157571503528</v>
      </c>
      <c r="U536" s="35">
        <f>IF(ISBLANK(VLOOKUP(B536,'WB GDP'!$A$2:$AK$267,F536-1985)),"NA",VLOOKUP(B536,'WB GDP'!$A$2:$AK$267,F536-1985))</f>
        <v>48937.660362373863</v>
      </c>
    </row>
    <row r="537" spans="1:21">
      <c r="A537">
        <f t="shared" si="96"/>
        <v>71</v>
      </c>
      <c r="B537" t="s">
        <v>48</v>
      </c>
      <c r="C537" t="str">
        <f>VLOOKUP(B537,'country codes'!$A$3:$B$287,2,0)</f>
        <v>COG</v>
      </c>
      <c r="D537">
        <v>5</v>
      </c>
      <c r="E537" s="6">
        <v>5441.0619999999999</v>
      </c>
      <c r="F537">
        <v>2018</v>
      </c>
      <c r="G537" s="6">
        <v>64.052999999999997</v>
      </c>
      <c r="H537" s="6">
        <v>5.4902143478393555</v>
      </c>
      <c r="I537" s="7">
        <v>1.8327510356903101</v>
      </c>
      <c r="J537" s="8">
        <f t="shared" si="97"/>
        <v>0.5490214347839355</v>
      </c>
      <c r="K537" s="8">
        <f t="shared" si="98"/>
        <v>0.97578127004376747</v>
      </c>
      <c r="L537" s="9">
        <f t="shared" si="99"/>
        <v>62.501717690113438</v>
      </c>
      <c r="M537" s="8">
        <f t="shared" si="100"/>
        <v>0.46862660155286112</v>
      </c>
      <c r="N537" s="8">
        <f t="shared" si="101"/>
        <v>0.11454693973064438</v>
      </c>
      <c r="O537" s="8">
        <f t="shared" si="102"/>
        <v>1.6064247265421954</v>
      </c>
      <c r="P537" s="10">
        <f t="shared" si="103"/>
        <v>0.29172023675306136</v>
      </c>
      <c r="Q537" s="10" t="str">
        <f t="shared" si="104"/>
        <v>2018COG</v>
      </c>
      <c r="R537" s="14">
        <f t="shared" si="105"/>
        <v>49.474585903463648</v>
      </c>
      <c r="S537" s="45">
        <f t="shared" si="106"/>
        <v>1</v>
      </c>
      <c r="T537" s="7">
        <f t="shared" si="107"/>
        <v>3.2653157571503528</v>
      </c>
      <c r="U537" s="35">
        <f>IF(ISBLANK(VLOOKUP(B537,'WB GDP'!$A$2:$AK$267,F537-1985)),"NA",VLOOKUP(B537,'WB GDP'!$A$2:$AK$267,F537-1985))</f>
        <v>3786.4119996175018</v>
      </c>
    </row>
    <row r="538" spans="1:21">
      <c r="A538">
        <f t="shared" si="96"/>
        <v>72</v>
      </c>
      <c r="B538" t="s">
        <v>76</v>
      </c>
      <c r="C538" t="str">
        <f>VLOOKUP(B538,'country codes'!$A$3:$B$287,2,0)</f>
        <v>ISL</v>
      </c>
      <c r="D538">
        <v>3</v>
      </c>
      <c r="E538" s="6">
        <v>352.94600000000003</v>
      </c>
      <c r="F538">
        <v>2018</v>
      </c>
      <c r="G538" s="6">
        <v>82.77</v>
      </c>
      <c r="H538" s="6">
        <v>7.504359245300293</v>
      </c>
      <c r="I538" s="7">
        <v>19.235960006713899</v>
      </c>
      <c r="J538" s="8">
        <f t="shared" si="97"/>
        <v>0.75043592453002927</v>
      </c>
      <c r="K538" s="8">
        <f t="shared" si="98"/>
        <v>1.1771957597898612</v>
      </c>
      <c r="L538" s="9">
        <f t="shared" si="99"/>
        <v>97.436493037806812</v>
      </c>
      <c r="M538" s="8">
        <f t="shared" si="100"/>
        <v>0.78447659892807786</v>
      </c>
      <c r="N538" s="8">
        <f t="shared" si="101"/>
        <v>1.2022475004196187</v>
      </c>
      <c r="O538" s="8">
        <f t="shared" si="102"/>
        <v>2.6941252872311696</v>
      </c>
      <c r="P538" s="10">
        <f t="shared" si="103"/>
        <v>0.29118044459406234</v>
      </c>
      <c r="Q538" s="10" t="str">
        <f t="shared" si="104"/>
        <v>2018ISL</v>
      </c>
      <c r="R538" s="14">
        <f t="shared" si="105"/>
        <v>49.383039311298297</v>
      </c>
      <c r="S538" s="45">
        <f t="shared" si="106"/>
        <v>3</v>
      </c>
      <c r="T538" s="7">
        <f t="shared" si="107"/>
        <v>3.2653157571503528</v>
      </c>
      <c r="U538" s="35">
        <f>IF(ISBLANK(VLOOKUP(B538,'WB GDP'!$A$2:$AK$267,F538-1985)),"NA",VLOOKUP(B538,'WB GDP'!$A$2:$AK$267,F538-1985))</f>
        <v>56816.566600944789</v>
      </c>
    </row>
    <row r="539" spans="1:21">
      <c r="A539">
        <f t="shared" si="96"/>
        <v>73</v>
      </c>
      <c r="B539" t="s">
        <v>135</v>
      </c>
      <c r="C539" t="str">
        <f>VLOOKUP(B539,'country codes'!$A$3:$B$287,2,0)</f>
        <v>SEN</v>
      </c>
      <c r="D539">
        <v>5</v>
      </c>
      <c r="E539" s="6">
        <v>15574.909</v>
      </c>
      <c r="F539">
        <v>2018</v>
      </c>
      <c r="G539" s="6">
        <v>68.096999999999994</v>
      </c>
      <c r="H539" s="6">
        <v>4.7693772315979004</v>
      </c>
      <c r="I539" s="7">
        <v>1.5510772466659599</v>
      </c>
      <c r="J539" s="8">
        <f t="shared" si="97"/>
        <v>0.47693772315979005</v>
      </c>
      <c r="K539" s="8">
        <f t="shared" si="98"/>
        <v>0.90369755841962207</v>
      </c>
      <c r="L539" s="9">
        <f t="shared" si="99"/>
        <v>61.539092635700996</v>
      </c>
      <c r="M539" s="8">
        <f t="shared" si="100"/>
        <v>0.4599233791080784</v>
      </c>
      <c r="N539" s="8">
        <f t="shared" si="101"/>
        <v>9.6942327916622495E-2</v>
      </c>
      <c r="O539" s="8">
        <f t="shared" si="102"/>
        <v>1.5888201147281733</v>
      </c>
      <c r="P539" s="10">
        <f t="shared" si="103"/>
        <v>0.28947479632504863</v>
      </c>
      <c r="Q539" s="10" t="str">
        <f t="shared" si="104"/>
        <v>2018SEN</v>
      </c>
      <c r="R539" s="14">
        <f t="shared" si="105"/>
        <v>49.093768183776739</v>
      </c>
      <c r="S539" s="45">
        <f t="shared" si="106"/>
        <v>1</v>
      </c>
      <c r="T539" s="7">
        <f t="shared" si="107"/>
        <v>3.2653157571503528</v>
      </c>
      <c r="U539" s="35">
        <f>IF(ISBLANK(VLOOKUP(B539,'WB GDP'!$A$2:$AK$267,F539-1985)),"NA",VLOOKUP(B539,'WB GDP'!$A$2:$AK$267,F539-1985))</f>
        <v>3368.8585959073612</v>
      </c>
    </row>
    <row r="540" spans="1:21">
      <c r="A540">
        <f t="shared" si="96"/>
        <v>74</v>
      </c>
      <c r="B540" t="s">
        <v>97</v>
      </c>
      <c r="C540" t="str">
        <f>VLOOKUP(B540,'country codes'!$A$3:$B$287,2,0)</f>
        <v>LTU</v>
      </c>
      <c r="D540">
        <v>7</v>
      </c>
      <c r="E540" s="6">
        <v>2876.1280000000002</v>
      </c>
      <c r="F540">
        <v>2018</v>
      </c>
      <c r="G540" s="6">
        <v>75.677000000000007</v>
      </c>
      <c r="H540" s="6">
        <v>6.3088788986206055</v>
      </c>
      <c r="I540" s="7">
        <v>10.950233459472701</v>
      </c>
      <c r="J540" s="8">
        <f t="shared" si="97"/>
        <v>0.63088788986206057</v>
      </c>
      <c r="K540" s="8">
        <f t="shared" si="98"/>
        <v>1.0576477251218925</v>
      </c>
      <c r="L540" s="9">
        <f t="shared" si="99"/>
        <v>80.03960689404947</v>
      </c>
      <c r="M540" s="8">
        <f t="shared" si="100"/>
        <v>0.62718901404582661</v>
      </c>
      <c r="N540" s="8">
        <f t="shared" si="101"/>
        <v>0.68438959121704379</v>
      </c>
      <c r="O540" s="8">
        <f t="shared" si="102"/>
        <v>2.1762673780285948</v>
      </c>
      <c r="P540" s="10">
        <f t="shared" si="103"/>
        <v>0.28819483321666817</v>
      </c>
      <c r="Q540" s="10" t="str">
        <f t="shared" si="104"/>
        <v>2018LTU</v>
      </c>
      <c r="R540" s="14">
        <f t="shared" si="105"/>
        <v>48.876691557678846</v>
      </c>
      <c r="S540" s="45">
        <f t="shared" si="106"/>
        <v>3</v>
      </c>
      <c r="T540" s="7">
        <f t="shared" si="107"/>
        <v>3.2653157571503528</v>
      </c>
      <c r="U540" s="35">
        <f>IF(ISBLANK(VLOOKUP(B540,'WB GDP'!$A$2:$AK$267,F540-1985)),"NA",VLOOKUP(B540,'WB GDP'!$A$2:$AK$267,F540-1985))</f>
        <v>35446.708082913974</v>
      </c>
    </row>
    <row r="541" spans="1:21">
      <c r="A541">
        <f t="shared" si="96"/>
        <v>75</v>
      </c>
      <c r="B541" t="s">
        <v>92</v>
      </c>
      <c r="C541" t="str">
        <f>VLOOKUP(B541,'country codes'!$A$3:$B$287,2,0)</f>
        <v>LVA</v>
      </c>
      <c r="D541">
        <v>7</v>
      </c>
      <c r="E541" s="6">
        <v>1935.63</v>
      </c>
      <c r="F541">
        <v>2018</v>
      </c>
      <c r="G541" s="6">
        <v>75.001000000000005</v>
      </c>
      <c r="H541" s="6">
        <v>5.9011540412902832</v>
      </c>
      <c r="I541" s="7">
        <v>9.4652223587036097</v>
      </c>
      <c r="J541" s="8">
        <f t="shared" si="97"/>
        <v>0.5901154041290283</v>
      </c>
      <c r="K541" s="8">
        <f t="shared" si="98"/>
        <v>1.0168752393888603</v>
      </c>
      <c r="L541" s="9">
        <f t="shared" si="99"/>
        <v>76.26665982940392</v>
      </c>
      <c r="M541" s="8">
        <f t="shared" si="100"/>
        <v>0.59307729274220555</v>
      </c>
      <c r="N541" s="8">
        <f t="shared" si="101"/>
        <v>0.59157639741897561</v>
      </c>
      <c r="O541" s="8">
        <f t="shared" si="102"/>
        <v>2.0834541842305265</v>
      </c>
      <c r="P541" s="10">
        <f t="shared" si="103"/>
        <v>0.28466058780229159</v>
      </c>
      <c r="Q541" s="10" t="str">
        <f t="shared" si="104"/>
        <v>2018LVA</v>
      </c>
      <c r="R541" s="14">
        <f t="shared" si="105"/>
        <v>48.277297664736444</v>
      </c>
      <c r="S541" s="45">
        <f t="shared" si="106"/>
        <v>3</v>
      </c>
      <c r="T541" s="7">
        <f t="shared" si="107"/>
        <v>3.2653157571503528</v>
      </c>
      <c r="U541" s="35">
        <f>IF(ISBLANK(VLOOKUP(B541,'WB GDP'!$A$2:$AK$267,F541-1985)),"NA",VLOOKUP(B541,'WB GDP'!$A$2:$AK$267,F541-1985))</f>
        <v>30051.402563503536</v>
      </c>
    </row>
    <row r="542" spans="1:21">
      <c r="A542">
        <f t="shared" si="96"/>
        <v>76</v>
      </c>
      <c r="B542" t="s">
        <v>30</v>
      </c>
      <c r="C542" t="str">
        <f>VLOOKUP(B542,'country codes'!$A$3:$B$287,2,0)</f>
        <v>BEN</v>
      </c>
      <c r="D542">
        <v>5</v>
      </c>
      <c r="E542" s="6">
        <v>11940.683000000001</v>
      </c>
      <c r="F542">
        <v>2018</v>
      </c>
      <c r="G542" s="6">
        <v>60.14</v>
      </c>
      <c r="H542" s="6">
        <v>5.8198270797729492</v>
      </c>
      <c r="I542" s="7">
        <v>1.5664412975311299</v>
      </c>
      <c r="J542" s="8">
        <f t="shared" si="97"/>
        <v>0.5819827079772949</v>
      </c>
      <c r="K542" s="8">
        <f t="shared" si="98"/>
        <v>1.0087425432371269</v>
      </c>
      <c r="L542" s="9">
        <f t="shared" si="99"/>
        <v>60.66577655028081</v>
      </c>
      <c r="M542" s="8">
        <f t="shared" si="100"/>
        <v>0.45202761105053707</v>
      </c>
      <c r="N542" s="8">
        <f t="shared" si="101"/>
        <v>9.7902581095695621E-2</v>
      </c>
      <c r="O542" s="8">
        <f t="shared" si="102"/>
        <v>1.5897803679072466</v>
      </c>
      <c r="P542" s="10">
        <f t="shared" si="103"/>
        <v>0.28433337093322941</v>
      </c>
      <c r="Q542" s="10" t="str">
        <f t="shared" si="104"/>
        <v>2018BEN</v>
      </c>
      <c r="R542" s="14">
        <f t="shared" si="105"/>
        <v>48.22180299190309</v>
      </c>
      <c r="S542" s="45">
        <f t="shared" si="106"/>
        <v>1</v>
      </c>
      <c r="T542" s="7">
        <f t="shared" si="107"/>
        <v>3.2653157571503528</v>
      </c>
      <c r="U542" s="35">
        <f>IF(ISBLANK(VLOOKUP(B542,'WB GDP'!$A$2:$AK$267,F542-1985)),"NA",VLOOKUP(B542,'WB GDP'!$A$2:$AK$267,F542-1985))</f>
        <v>3040.1675201442963</v>
      </c>
    </row>
    <row r="543" spans="1:21">
      <c r="A543">
        <f t="shared" si="96"/>
        <v>77</v>
      </c>
      <c r="B543" t="s">
        <v>45</v>
      </c>
      <c r="C543" t="str">
        <f>VLOOKUP(B543,'country codes'!$A$3:$B$287,2,0)</f>
        <v>CHN</v>
      </c>
      <c r="D543">
        <v>8</v>
      </c>
      <c r="E543" s="6">
        <v>1417069.4680000001</v>
      </c>
      <c r="F543">
        <v>2018</v>
      </c>
      <c r="G543" s="6">
        <v>77.744</v>
      </c>
      <c r="H543" s="6">
        <v>5.1314339637756348</v>
      </c>
      <c r="I543" s="7">
        <v>7.8862814903259304</v>
      </c>
      <c r="J543" s="8">
        <f t="shared" si="97"/>
        <v>0.51314339637756345</v>
      </c>
      <c r="K543" s="8">
        <f t="shared" si="98"/>
        <v>0.93990323163739542</v>
      </c>
      <c r="L543" s="9">
        <f t="shared" si="99"/>
        <v>73.071836840417674</v>
      </c>
      <c r="M543" s="8">
        <f t="shared" si="100"/>
        <v>0.56419246887708763</v>
      </c>
      <c r="N543" s="8">
        <f t="shared" si="101"/>
        <v>0.49289259314537065</v>
      </c>
      <c r="O543" s="8">
        <f t="shared" si="102"/>
        <v>1.9847703799569216</v>
      </c>
      <c r="P543" s="10">
        <f t="shared" si="103"/>
        <v>0.28426082662989616</v>
      </c>
      <c r="Q543" s="10" t="str">
        <f t="shared" si="104"/>
        <v>2018CHN</v>
      </c>
      <c r="R543" s="14">
        <f t="shared" si="105"/>
        <v>48.209499768078047</v>
      </c>
      <c r="S543" s="45">
        <f t="shared" si="106"/>
        <v>3</v>
      </c>
      <c r="T543" s="7">
        <f t="shared" si="107"/>
        <v>3.2653157571503528</v>
      </c>
      <c r="U543" s="35">
        <f>IF(ISBLANK(VLOOKUP(B543,'WB GDP'!$A$2:$AK$267,F543-1985)),"NA",VLOOKUP(B543,'WB GDP'!$A$2:$AK$267,F543-1985))</f>
        <v>15133.995618232722</v>
      </c>
    </row>
    <row r="544" spans="1:21">
      <c r="A544">
        <f t="shared" si="96"/>
        <v>78</v>
      </c>
      <c r="B544" t="s">
        <v>28</v>
      </c>
      <c r="C544" t="str">
        <f>VLOOKUP(B544,'country codes'!$A$3:$B$287,2,0)</f>
        <v>BLR</v>
      </c>
      <c r="D544">
        <v>7</v>
      </c>
      <c r="E544" s="6">
        <v>9695.5740000000005</v>
      </c>
      <c r="F544">
        <v>2018</v>
      </c>
      <c r="G544" s="6">
        <v>74.567999999999998</v>
      </c>
      <c r="H544" s="6">
        <v>5.2337698936462402</v>
      </c>
      <c r="I544" s="7">
        <v>6.8664417266845703</v>
      </c>
      <c r="J544" s="8">
        <f t="shared" si="97"/>
        <v>0.52337698936462407</v>
      </c>
      <c r="K544" s="8">
        <f t="shared" si="98"/>
        <v>0.95013682462445603</v>
      </c>
      <c r="L544" s="9">
        <f t="shared" si="99"/>
        <v>70.849802738596438</v>
      </c>
      <c r="M544" s="8">
        <f t="shared" si="100"/>
        <v>0.54410276003417046</v>
      </c>
      <c r="N544" s="8">
        <f t="shared" si="101"/>
        <v>0.42915260791778564</v>
      </c>
      <c r="O544" s="8">
        <f t="shared" si="102"/>
        <v>1.9210303947293366</v>
      </c>
      <c r="P544" s="10">
        <f t="shared" si="103"/>
        <v>0.28323485225793721</v>
      </c>
      <c r="Q544" s="10" t="str">
        <f t="shared" si="104"/>
        <v>2018BLR</v>
      </c>
      <c r="R544" s="14">
        <f t="shared" si="105"/>
        <v>48.035498616271767</v>
      </c>
      <c r="S544" s="45">
        <f t="shared" si="106"/>
        <v>3</v>
      </c>
      <c r="T544" s="7">
        <f t="shared" si="107"/>
        <v>3.2653157571503528</v>
      </c>
      <c r="U544" s="35">
        <f>IF(ISBLANK(VLOOKUP(B544,'WB GDP'!$A$2:$AK$267,F544-1985)),"NA",VLOOKUP(B544,'WB GDP'!$A$2:$AK$267,F544-1985))</f>
        <v>18974.745216951564</v>
      </c>
    </row>
    <row r="545" spans="1:21">
      <c r="A545">
        <f t="shared" si="96"/>
        <v>79</v>
      </c>
      <c r="B545" t="s">
        <v>32</v>
      </c>
      <c r="C545" t="str">
        <f>VLOOKUP(B545,'country codes'!$A$3:$B$287,2,0)</f>
        <v>BOL</v>
      </c>
      <c r="D545">
        <v>1</v>
      </c>
      <c r="E545" s="6">
        <v>11606.905000000001</v>
      </c>
      <c r="F545">
        <v>2018</v>
      </c>
      <c r="G545" s="6">
        <v>67.748000000000005</v>
      </c>
      <c r="H545" s="6">
        <v>5.9157342910766602</v>
      </c>
      <c r="I545" s="7">
        <v>6.0070509910583496</v>
      </c>
      <c r="J545" s="8">
        <f t="shared" si="97"/>
        <v>0.59157342910766597</v>
      </c>
      <c r="K545" s="8">
        <f t="shared" si="98"/>
        <v>1.0183332643674978</v>
      </c>
      <c r="L545" s="9">
        <f t="shared" si="99"/>
        <v>68.99004199436925</v>
      </c>
      <c r="M545" s="8">
        <f t="shared" si="100"/>
        <v>0.52728841328837195</v>
      </c>
      <c r="N545" s="8">
        <f t="shared" si="101"/>
        <v>0.37544068694114685</v>
      </c>
      <c r="O545" s="8">
        <f t="shared" si="102"/>
        <v>1.8673184737526978</v>
      </c>
      <c r="P545" s="10">
        <f t="shared" si="103"/>
        <v>0.2823773345040041</v>
      </c>
      <c r="Q545" s="10" t="str">
        <f t="shared" si="104"/>
        <v>2018BOL</v>
      </c>
      <c r="R545" s="14">
        <f t="shared" si="105"/>
        <v>47.890067033420614</v>
      </c>
      <c r="S545" s="45">
        <f t="shared" si="106"/>
        <v>2</v>
      </c>
      <c r="T545" s="7">
        <f t="shared" si="107"/>
        <v>3.2653157571503528</v>
      </c>
      <c r="U545" s="35">
        <f>IF(ISBLANK(VLOOKUP(B545,'WB GDP'!$A$2:$AK$267,F545-1985)),"NA",VLOOKUP(B545,'WB GDP'!$A$2:$AK$267,F545-1985))</f>
        <v>8466.2931995207473</v>
      </c>
    </row>
    <row r="546" spans="1:21">
      <c r="A546">
        <f t="shared" si="96"/>
        <v>80</v>
      </c>
      <c r="B546" t="s">
        <v>68</v>
      </c>
      <c r="C546" t="str">
        <f>VLOOKUP(B546,'country codes'!$A$3:$B$287,2,0)</f>
        <v>GHA</v>
      </c>
      <c r="D546">
        <v>5</v>
      </c>
      <c r="E546" s="6">
        <v>30870.641</v>
      </c>
      <c r="F546">
        <v>2018</v>
      </c>
      <c r="G546" s="6">
        <v>64.122</v>
      </c>
      <c r="H546" s="6">
        <v>5.0036931037902832</v>
      </c>
      <c r="I546" s="7">
        <v>1.1374260187149099</v>
      </c>
      <c r="J546" s="8">
        <f t="shared" si="97"/>
        <v>0.50036931037902832</v>
      </c>
      <c r="K546" s="8">
        <f t="shared" si="98"/>
        <v>0.92712914563886029</v>
      </c>
      <c r="L546" s="9">
        <f t="shared" si="99"/>
        <v>59.449375076655002</v>
      </c>
      <c r="M546" s="8">
        <f t="shared" si="100"/>
        <v>0.44102996190500482</v>
      </c>
      <c r="N546" s="8">
        <f t="shared" si="101"/>
        <v>7.1089126169681868E-2</v>
      </c>
      <c r="O546" s="8">
        <f t="shared" si="102"/>
        <v>1.5629669129812327</v>
      </c>
      <c r="P546" s="10">
        <f t="shared" si="103"/>
        <v>0.28217485491345168</v>
      </c>
      <c r="Q546" s="10" t="str">
        <f t="shared" si="104"/>
        <v>2018GHA</v>
      </c>
      <c r="R546" s="14">
        <f t="shared" si="105"/>
        <v>47.855727304343255</v>
      </c>
      <c r="S546" s="45">
        <f t="shared" si="106"/>
        <v>1</v>
      </c>
      <c r="T546" s="7">
        <f t="shared" si="107"/>
        <v>3.2653157571503528</v>
      </c>
      <c r="U546" s="35">
        <f>IF(ISBLANK(VLOOKUP(B546,'WB GDP'!$A$2:$AK$267,F546-1985)),"NA",VLOOKUP(B546,'WB GDP'!$A$2:$AK$267,F546-1985))</f>
        <v>5125.2494896218586</v>
      </c>
    </row>
    <row r="547" spans="1:21">
      <c r="A547">
        <f t="shared" si="96"/>
        <v>81</v>
      </c>
      <c r="B547" t="s">
        <v>29</v>
      </c>
      <c r="C547" t="str">
        <f>VLOOKUP(B547,'country codes'!$A$3:$B$287,2,0)</f>
        <v>BEL</v>
      </c>
      <c r="D547">
        <v>3</v>
      </c>
      <c r="E547" s="6">
        <v>11448.594999999999</v>
      </c>
      <c r="F547">
        <v>2018</v>
      </c>
      <c r="G547" s="6">
        <v>81.478999999999999</v>
      </c>
      <c r="H547" s="6">
        <v>6.8921718597412109</v>
      </c>
      <c r="I547" s="7">
        <v>17.361614227294901</v>
      </c>
      <c r="J547" s="8">
        <f t="shared" si="97"/>
        <v>0.68921718597412107</v>
      </c>
      <c r="K547" s="8">
        <f t="shared" si="98"/>
        <v>1.115977021233953</v>
      </c>
      <c r="L547" s="9">
        <f t="shared" si="99"/>
        <v>90.928691713121253</v>
      </c>
      <c r="M547" s="8">
        <f t="shared" si="100"/>
        <v>0.72563869283414095</v>
      </c>
      <c r="N547" s="8">
        <f t="shared" si="101"/>
        <v>1.0851008892059313</v>
      </c>
      <c r="O547" s="8">
        <f t="shared" si="102"/>
        <v>2.5769786760174824</v>
      </c>
      <c r="P547" s="10">
        <f t="shared" si="103"/>
        <v>0.28158505911875004</v>
      </c>
      <c r="Q547" s="10" t="str">
        <f t="shared" si="104"/>
        <v>2018BEL</v>
      </c>
      <c r="R547" s="14">
        <f t="shared" si="105"/>
        <v>47.755700295469104</v>
      </c>
      <c r="S547" s="45">
        <f t="shared" si="106"/>
        <v>3</v>
      </c>
      <c r="T547" s="7">
        <f t="shared" si="107"/>
        <v>3.2653157571503528</v>
      </c>
      <c r="U547" s="35">
        <f>IF(ISBLANK(VLOOKUP(B547,'WB GDP'!$A$2:$AK$267,F547-1985)),"NA",VLOOKUP(B547,'WB GDP'!$A$2:$AK$267,F547-1985))</f>
        <v>51113.481738402064</v>
      </c>
    </row>
    <row r="548" spans="1:21">
      <c r="A548">
        <f t="shared" si="96"/>
        <v>82</v>
      </c>
      <c r="B548" t="s">
        <v>125</v>
      </c>
      <c r="C548" t="str">
        <f>VLOOKUP(B548,'country codes'!$A$3:$B$287,2,0)</f>
        <v>PRY</v>
      </c>
      <c r="D548">
        <v>1</v>
      </c>
      <c r="E548" s="6">
        <v>6443.3280000000004</v>
      </c>
      <c r="F548">
        <v>2018</v>
      </c>
      <c r="G548" s="6">
        <v>73.567999999999998</v>
      </c>
      <c r="H548" s="6">
        <v>5.6829605102539063</v>
      </c>
      <c r="I548" s="7">
        <v>8.3167324066162092</v>
      </c>
      <c r="J548" s="8">
        <f t="shared" si="97"/>
        <v>0.5682960510253906</v>
      </c>
      <c r="K548" s="8">
        <f t="shared" si="98"/>
        <v>0.99505588628522257</v>
      </c>
      <c r="L548" s="9">
        <f t="shared" si="99"/>
        <v>73.204271442231246</v>
      </c>
      <c r="M548" s="8">
        <f t="shared" si="100"/>
        <v>0.56538982790455783</v>
      </c>
      <c r="N548" s="8">
        <f t="shared" si="101"/>
        <v>0.51979577541351307</v>
      </c>
      <c r="O548" s="8">
        <f t="shared" si="102"/>
        <v>2.0116735622250639</v>
      </c>
      <c r="P548" s="10">
        <f t="shared" si="103"/>
        <v>0.28105446058514272</v>
      </c>
      <c r="Q548" s="10" t="str">
        <f t="shared" si="104"/>
        <v>2018PRY</v>
      </c>
      <c r="R548" s="14">
        <f t="shared" si="105"/>
        <v>47.665712905415567</v>
      </c>
      <c r="S548" s="45">
        <f t="shared" si="106"/>
        <v>3</v>
      </c>
      <c r="T548" s="7">
        <f t="shared" si="107"/>
        <v>3.2653157571503528</v>
      </c>
      <c r="U548" s="35">
        <f>IF(ISBLANK(VLOOKUP(B548,'WB GDP'!$A$2:$AK$267,F548-1985)),"NA",VLOOKUP(B548,'WB GDP'!$A$2:$AK$267,F548-1985))</f>
        <v>13848.499114960166</v>
      </c>
    </row>
    <row r="549" spans="1:21">
      <c r="A549">
        <f t="shared" si="96"/>
        <v>83</v>
      </c>
      <c r="B549" t="s">
        <v>25</v>
      </c>
      <c r="C549" t="str">
        <f>VLOOKUP(B549,'country codes'!$A$3:$B$287,2,0)</f>
        <v>AZE</v>
      </c>
      <c r="D549">
        <v>7</v>
      </c>
      <c r="E549" s="6">
        <v>10152.522000000001</v>
      </c>
      <c r="F549">
        <v>2018</v>
      </c>
      <c r="G549" s="6">
        <v>72.760000000000005</v>
      </c>
      <c r="H549" s="6">
        <v>5.1679954528808594</v>
      </c>
      <c r="I549" s="7">
        <v>6.02819919586182</v>
      </c>
      <c r="J549" s="8">
        <f t="shared" si="97"/>
        <v>0.51679954528808592</v>
      </c>
      <c r="K549" s="8">
        <f t="shared" si="98"/>
        <v>0.94355938054791788</v>
      </c>
      <c r="L549" s="9">
        <f t="shared" si="99"/>
        <v>68.653380528666503</v>
      </c>
      <c r="M549" s="8">
        <f t="shared" si="100"/>
        <v>0.52424461174677794</v>
      </c>
      <c r="N549" s="8">
        <f t="shared" si="101"/>
        <v>0.37676244974136375</v>
      </c>
      <c r="O549" s="8">
        <f t="shared" si="102"/>
        <v>1.8686402365529147</v>
      </c>
      <c r="P549" s="10">
        <f t="shared" si="103"/>
        <v>0.28054871210193638</v>
      </c>
      <c r="Q549" s="10" t="str">
        <f t="shared" si="104"/>
        <v>2018AZE</v>
      </c>
      <c r="R549" s="14">
        <f t="shared" si="105"/>
        <v>47.579939984563602</v>
      </c>
      <c r="S549" s="45">
        <f t="shared" si="106"/>
        <v>2</v>
      </c>
      <c r="T549" s="7">
        <f t="shared" si="107"/>
        <v>3.2653157571503528</v>
      </c>
      <c r="U549" s="35">
        <f>IF(ISBLANK(VLOOKUP(B549,'WB GDP'!$A$2:$AK$267,F549-1985)),"NA",VLOOKUP(B549,'WB GDP'!$A$2:$AK$267,F549-1985))</f>
        <v>14209.593168561887</v>
      </c>
    </row>
    <row r="550" spans="1:21">
      <c r="A550">
        <f t="shared" si="96"/>
        <v>84</v>
      </c>
      <c r="B550" t="s">
        <v>36</v>
      </c>
      <c r="C550" t="str">
        <f>VLOOKUP(B550,'country codes'!$A$3:$B$287,2,0)</f>
        <v>BGR</v>
      </c>
      <c r="D550">
        <v>7</v>
      </c>
      <c r="E550" s="6">
        <v>7117.4309999999996</v>
      </c>
      <c r="F550">
        <v>2018</v>
      </c>
      <c r="G550" s="6">
        <v>74.897999999999996</v>
      </c>
      <c r="H550" s="6">
        <v>5.098813533782959</v>
      </c>
      <c r="I550" s="7">
        <v>6.8125844001770002</v>
      </c>
      <c r="J550" s="8">
        <f t="shared" si="97"/>
        <v>0.50988135337829588</v>
      </c>
      <c r="K550" s="8">
        <f t="shared" si="98"/>
        <v>0.93664118863812784</v>
      </c>
      <c r="L550" s="9">
        <f t="shared" si="99"/>
        <v>70.152551746618499</v>
      </c>
      <c r="M550" s="8">
        <f t="shared" si="100"/>
        <v>0.53779882014063285</v>
      </c>
      <c r="N550" s="8">
        <f t="shared" si="101"/>
        <v>0.42578652501106251</v>
      </c>
      <c r="O550" s="8">
        <f t="shared" si="102"/>
        <v>1.9176643118226133</v>
      </c>
      <c r="P550" s="10">
        <f t="shared" si="103"/>
        <v>0.28044471434601115</v>
      </c>
      <c r="Q550" s="10" t="str">
        <f t="shared" si="104"/>
        <v>2018BGR</v>
      </c>
      <c r="R550" s="14">
        <f t="shared" si="105"/>
        <v>47.56230238092472</v>
      </c>
      <c r="S550" s="45">
        <f t="shared" si="106"/>
        <v>3</v>
      </c>
      <c r="T550" s="7">
        <f t="shared" si="107"/>
        <v>3.2653157571503528</v>
      </c>
      <c r="U550" s="35">
        <f>IF(ISBLANK(VLOOKUP(B550,'WB GDP'!$A$2:$AK$267,F550-1985)),"NA",VLOOKUP(B550,'WB GDP'!$A$2:$AK$267,F550-1985))</f>
        <v>22206.156990416999</v>
      </c>
    </row>
    <row r="551" spans="1:21">
      <c r="A551">
        <f t="shared" si="96"/>
        <v>85</v>
      </c>
      <c r="B551" t="s">
        <v>109</v>
      </c>
      <c r="C551" t="str">
        <f>VLOOKUP(B551,'country codes'!$A$3:$B$287,2,0)</f>
        <v>MNE</v>
      </c>
      <c r="D551">
        <v>7</v>
      </c>
      <c r="E551" s="6">
        <v>631.45500000000004</v>
      </c>
      <c r="F551">
        <v>2018</v>
      </c>
      <c r="G551" s="6">
        <v>77.159000000000006</v>
      </c>
      <c r="H551" s="6">
        <v>5.6501898765563965</v>
      </c>
      <c r="I551" s="7">
        <v>10.1423988342285</v>
      </c>
      <c r="J551" s="8">
        <f t="shared" si="97"/>
        <v>0.56501898765563963</v>
      </c>
      <c r="K551" s="8">
        <f t="shared" si="98"/>
        <v>0.99177882291547159</v>
      </c>
      <c r="L551" s="9">
        <f t="shared" si="99"/>
        <v>76.524662197334877</v>
      </c>
      <c r="M551" s="8">
        <f t="shared" si="100"/>
        <v>0.59540992681306337</v>
      </c>
      <c r="N551" s="8">
        <f t="shared" si="101"/>
        <v>0.63389992713928123</v>
      </c>
      <c r="O551" s="8">
        <f t="shared" si="102"/>
        <v>2.125777713950832</v>
      </c>
      <c r="P551" s="10">
        <f t="shared" si="103"/>
        <v>0.28009039840128591</v>
      </c>
      <c r="Q551" s="10" t="str">
        <f t="shared" si="104"/>
        <v>2018MNE</v>
      </c>
      <c r="R551" s="14">
        <f t="shared" si="105"/>
        <v>47.502211813196588</v>
      </c>
      <c r="S551" s="45">
        <f t="shared" si="106"/>
        <v>3</v>
      </c>
      <c r="T551" s="7">
        <f t="shared" si="107"/>
        <v>3.2653157571503528</v>
      </c>
      <c r="U551" s="35">
        <f>IF(ISBLANK(VLOOKUP(B551,'WB GDP'!$A$2:$AK$267,F551-1985)),"NA",VLOOKUP(B551,'WB GDP'!$A$2:$AK$267,F551-1985))</f>
        <v>20686.591952443603</v>
      </c>
    </row>
    <row r="552" spans="1:21">
      <c r="A552">
        <f t="shared" si="96"/>
        <v>86</v>
      </c>
      <c r="B552" t="s">
        <v>23</v>
      </c>
      <c r="C552" t="str">
        <f>VLOOKUP(B552,'country codes'!$A$3:$B$287,2,0)</f>
        <v>AUS</v>
      </c>
      <c r="D552">
        <v>2</v>
      </c>
      <c r="E552" s="6">
        <v>24979.23</v>
      </c>
      <c r="F552">
        <v>2018</v>
      </c>
      <c r="G552" s="6">
        <v>83.387</v>
      </c>
      <c r="H552" s="6">
        <v>7.1769933700561523</v>
      </c>
      <c r="I552" s="7">
        <v>20.048955917358398</v>
      </c>
      <c r="J552" s="8">
        <f t="shared" si="97"/>
        <v>0.71769933700561528</v>
      </c>
      <c r="K552" s="8">
        <f t="shared" si="98"/>
        <v>1.1444591722654471</v>
      </c>
      <c r="L552" s="9">
        <f t="shared" si="99"/>
        <v>95.433016997698843</v>
      </c>
      <c r="M552" s="8">
        <f t="shared" si="100"/>
        <v>0.76636290288419617</v>
      </c>
      <c r="N552" s="8">
        <f t="shared" si="101"/>
        <v>1.2530597448348999</v>
      </c>
      <c r="O552" s="8">
        <f t="shared" si="102"/>
        <v>2.7449375316464506</v>
      </c>
      <c r="P552" s="10">
        <f t="shared" si="103"/>
        <v>0.27919138197091187</v>
      </c>
      <c r="Q552" s="10" t="str">
        <f t="shared" si="104"/>
        <v>2018AUS</v>
      </c>
      <c r="R552" s="14">
        <f t="shared" si="105"/>
        <v>47.349742220725993</v>
      </c>
      <c r="S552" s="45">
        <f t="shared" si="106"/>
        <v>3</v>
      </c>
      <c r="T552" s="7">
        <f t="shared" si="107"/>
        <v>3.2653157571503528</v>
      </c>
      <c r="U552" s="35">
        <f>IF(ISBLANK(VLOOKUP(B552,'WB GDP'!$A$2:$AK$267,F552-1985)),"NA",VLOOKUP(B552,'WB GDP'!$A$2:$AK$267,F552-1985))</f>
        <v>49052.817953588899</v>
      </c>
    </row>
    <row r="553" spans="1:21">
      <c r="A553">
        <f t="shared" si="96"/>
        <v>87</v>
      </c>
      <c r="B553" t="s">
        <v>118</v>
      </c>
      <c r="C553" t="str">
        <f>VLOOKUP(B553,'country codes'!$A$3:$B$287,2,0)</f>
        <v>NER</v>
      </c>
      <c r="D553">
        <v>5</v>
      </c>
      <c r="E553" s="6">
        <v>22577.058000000001</v>
      </c>
      <c r="F553">
        <v>2018</v>
      </c>
      <c r="G553" s="6">
        <v>62.454000000000001</v>
      </c>
      <c r="H553" s="6">
        <v>5.1640071868896484</v>
      </c>
      <c r="I553" s="7">
        <v>1.1368432044982899</v>
      </c>
      <c r="J553" s="8">
        <f t="shared" si="97"/>
        <v>0.51640071868896487</v>
      </c>
      <c r="K553" s="8">
        <f t="shared" si="98"/>
        <v>0.94316055394879683</v>
      </c>
      <c r="L553" s="9">
        <f t="shared" si="99"/>
        <v>58.904149236318155</v>
      </c>
      <c r="M553" s="8">
        <f t="shared" si="100"/>
        <v>0.43610050183190141</v>
      </c>
      <c r="N553" s="8">
        <f t="shared" si="101"/>
        <v>7.1052700281143119E-2</v>
      </c>
      <c r="O553" s="8">
        <f t="shared" si="102"/>
        <v>1.5629304870926941</v>
      </c>
      <c r="P553" s="10">
        <f t="shared" si="103"/>
        <v>0.27902744583549555</v>
      </c>
      <c r="Q553" s="10" t="str">
        <f t="shared" si="104"/>
        <v>2018NER</v>
      </c>
      <c r="R553" s="14">
        <f t="shared" si="105"/>
        <v>47.321939307549279</v>
      </c>
      <c r="S553" s="45">
        <f t="shared" si="106"/>
        <v>1</v>
      </c>
      <c r="T553" s="7">
        <f t="shared" si="107"/>
        <v>3.2653157571503528</v>
      </c>
      <c r="U553" s="35">
        <f>IF(ISBLANK(VLOOKUP(B553,'WB GDP'!$A$2:$AK$267,F553-1985)),"NA",VLOOKUP(B553,'WB GDP'!$A$2:$AK$267,F553-1985))</f>
        <v>1193.2656164011155</v>
      </c>
    </row>
    <row r="554" spans="1:21">
      <c r="A554">
        <f t="shared" si="96"/>
        <v>88</v>
      </c>
      <c r="B554" t="s">
        <v>66</v>
      </c>
      <c r="C554" t="str">
        <f>VLOOKUP(B554,'country codes'!$A$3:$B$287,2,0)</f>
        <v>GEO</v>
      </c>
      <c r="D554">
        <v>7</v>
      </c>
      <c r="E554" s="6">
        <v>3772.3249999999998</v>
      </c>
      <c r="F554">
        <v>2018</v>
      </c>
      <c r="G554" s="6">
        <v>73.340999999999994</v>
      </c>
      <c r="H554" s="6">
        <v>4.6590971946716309</v>
      </c>
      <c r="I554" s="7">
        <v>4.6234683990478498</v>
      </c>
      <c r="J554" s="8">
        <f t="shared" si="97"/>
        <v>0.46590971946716309</v>
      </c>
      <c r="K554" s="8">
        <f t="shared" si="98"/>
        <v>0.89266955472699505</v>
      </c>
      <c r="L554" s="9">
        <f t="shared" si="99"/>
        <v>65.469277813232537</v>
      </c>
      <c r="M554" s="8">
        <f t="shared" si="100"/>
        <v>0.4954567113151056</v>
      </c>
      <c r="N554" s="8">
        <f t="shared" si="101"/>
        <v>0.28896677494049061</v>
      </c>
      <c r="O554" s="8">
        <f t="shared" si="102"/>
        <v>1.7808445617520414</v>
      </c>
      <c r="P554" s="10">
        <f t="shared" si="103"/>
        <v>0.27821446180999782</v>
      </c>
      <c r="Q554" s="10" t="str">
        <f t="shared" si="104"/>
        <v>2018GEO</v>
      </c>
      <c r="R554" s="14">
        <f t="shared" si="105"/>
        <v>47.184060467002197</v>
      </c>
      <c r="S554" s="45">
        <f t="shared" si="106"/>
        <v>2</v>
      </c>
      <c r="T554" s="7">
        <f t="shared" si="107"/>
        <v>3.2653157571503528</v>
      </c>
      <c r="U554" s="35">
        <f>IF(ISBLANK(VLOOKUP(B554,'WB GDP'!$A$2:$AK$267,F554-1985)),"NA",VLOOKUP(B554,'WB GDP'!$A$2:$AK$267,F554-1985))</f>
        <v>14253.408985844084</v>
      </c>
    </row>
    <row r="555" spans="1:21">
      <c r="A555">
        <f t="shared" si="96"/>
        <v>89</v>
      </c>
      <c r="B555" t="s">
        <v>62</v>
      </c>
      <c r="C555" t="str">
        <f>VLOOKUP(B555,'country codes'!$A$3:$B$287,2,0)</f>
        <v>ETH</v>
      </c>
      <c r="D555">
        <v>5</v>
      </c>
      <c r="E555" s="6">
        <v>111129.43799999999</v>
      </c>
      <c r="F555">
        <v>2018</v>
      </c>
      <c r="G555" s="6">
        <v>65.412000000000006</v>
      </c>
      <c r="H555" s="6">
        <v>4.3792624473571777</v>
      </c>
      <c r="I555" s="7">
        <v>0.208038255572319</v>
      </c>
      <c r="J555" s="8">
        <f t="shared" si="97"/>
        <v>0.43792624473571778</v>
      </c>
      <c r="K555" s="8">
        <f t="shared" si="98"/>
        <v>0.86468607999554981</v>
      </c>
      <c r="L555" s="9">
        <f t="shared" si="99"/>
        <v>56.560845864668906</v>
      </c>
      <c r="M555" s="8">
        <f t="shared" si="100"/>
        <v>0.41491438122804808</v>
      </c>
      <c r="N555" s="8">
        <f t="shared" si="101"/>
        <v>1.3002390973269938E-2</v>
      </c>
      <c r="O555" s="8">
        <f t="shared" si="102"/>
        <v>1.5048801777848209</v>
      </c>
      <c r="P555" s="10">
        <f t="shared" si="103"/>
        <v>0.27571256991290882</v>
      </c>
      <c r="Q555" s="10" t="str">
        <f t="shared" si="104"/>
        <v>2018ETH</v>
      </c>
      <c r="R555" s="14">
        <f t="shared" si="105"/>
        <v>46.759749603411038</v>
      </c>
      <c r="S555" s="45">
        <f t="shared" si="106"/>
        <v>1</v>
      </c>
      <c r="T555" s="7">
        <f t="shared" si="107"/>
        <v>3.2653157571503528</v>
      </c>
      <c r="U555" s="35">
        <f>IF(ISBLANK(VLOOKUP(B555,'WB GDP'!$A$2:$AK$267,F555-1985)),"NA",VLOOKUP(B555,'WB GDP'!$A$2:$AK$267,F555-1985))</f>
        <v>2067.4564965925101</v>
      </c>
    </row>
    <row r="556" spans="1:21">
      <c r="A556">
        <f t="shared" si="96"/>
        <v>90</v>
      </c>
      <c r="B556" t="s">
        <v>41</v>
      </c>
      <c r="C556" t="str">
        <f>VLOOKUP(B556,'country codes'!$A$3:$B$287,2,0)</f>
        <v>CAN</v>
      </c>
      <c r="D556">
        <v>2</v>
      </c>
      <c r="E556" s="6">
        <v>37035.254000000001</v>
      </c>
      <c r="F556">
        <v>2018</v>
      </c>
      <c r="G556" s="6">
        <v>82.051000000000002</v>
      </c>
      <c r="H556" s="6">
        <v>7.1754965782165527</v>
      </c>
      <c r="I556" s="7">
        <v>19.926761627197301</v>
      </c>
      <c r="J556" s="8">
        <f t="shared" si="97"/>
        <v>0.71754965782165525</v>
      </c>
      <c r="K556" s="8">
        <f t="shared" si="98"/>
        <v>1.1443094930814872</v>
      </c>
      <c r="L556" s="9">
        <f t="shared" si="99"/>
        <v>93.891738216829111</v>
      </c>
      <c r="M556" s="8">
        <f t="shared" si="100"/>
        <v>0.75242799435688756</v>
      </c>
      <c r="N556" s="8">
        <f t="shared" si="101"/>
        <v>1.2454226016998313</v>
      </c>
      <c r="O556" s="8">
        <f t="shared" si="102"/>
        <v>2.7373003885113825</v>
      </c>
      <c r="P556" s="10">
        <f t="shared" si="103"/>
        <v>0.27487958483287911</v>
      </c>
      <c r="Q556" s="10" t="str">
        <f t="shared" si="104"/>
        <v>2018CAN</v>
      </c>
      <c r="R556" s="14">
        <f t="shared" si="105"/>
        <v>46.618478663976283</v>
      </c>
      <c r="S556" s="45">
        <f t="shared" si="106"/>
        <v>3</v>
      </c>
      <c r="T556" s="7">
        <f t="shared" si="107"/>
        <v>3.2653157571503528</v>
      </c>
      <c r="U556" s="35">
        <f>IF(ISBLANK(VLOOKUP(B556,'WB GDP'!$A$2:$AK$267,F556-1985)),"NA",VLOOKUP(B556,'WB GDP'!$A$2:$AK$267,F556-1985))</f>
        <v>48962.48151089227</v>
      </c>
    </row>
    <row r="557" spans="1:21">
      <c r="A557">
        <f t="shared" si="96"/>
        <v>91</v>
      </c>
      <c r="B557" t="s">
        <v>53</v>
      </c>
      <c r="C557" t="str">
        <f>VLOOKUP(B557,'country codes'!$A$3:$B$287,2,0)</f>
        <v>CYP</v>
      </c>
      <c r="D557">
        <v>3</v>
      </c>
      <c r="E557" s="6">
        <v>1218.8309999999999</v>
      </c>
      <c r="F557">
        <v>2018</v>
      </c>
      <c r="G557" s="6">
        <v>81.382000000000005</v>
      </c>
      <c r="H557" s="6">
        <v>6.2764430046081543</v>
      </c>
      <c r="I557" s="7">
        <v>16.064764022827099</v>
      </c>
      <c r="J557" s="8">
        <f t="shared" si="97"/>
        <v>0.62764430046081543</v>
      </c>
      <c r="K557" s="8">
        <f t="shared" si="98"/>
        <v>1.0544041357206475</v>
      </c>
      <c r="L557" s="9">
        <f t="shared" si="99"/>
        <v>85.809517373217744</v>
      </c>
      <c r="M557" s="8">
        <f t="shared" si="100"/>
        <v>0.67935554987044766</v>
      </c>
      <c r="N557" s="8">
        <f t="shared" si="101"/>
        <v>1.0040477514266937</v>
      </c>
      <c r="O557" s="8">
        <f t="shared" si="102"/>
        <v>2.4959255382382448</v>
      </c>
      <c r="P557" s="10">
        <f t="shared" si="103"/>
        <v>0.27218582424136439</v>
      </c>
      <c r="Q557" s="10" t="str">
        <f t="shared" si="104"/>
        <v>2018CYP</v>
      </c>
      <c r="R557" s="14">
        <f t="shared" si="105"/>
        <v>46.161627636870222</v>
      </c>
      <c r="S557" s="45">
        <f t="shared" si="106"/>
        <v>3</v>
      </c>
      <c r="T557" s="7">
        <f t="shared" si="107"/>
        <v>3.2653157571503528</v>
      </c>
      <c r="U557" s="35">
        <f>IF(ISBLANK(VLOOKUP(B557,'WB GDP'!$A$2:$AK$267,F557-1985)),"NA",VLOOKUP(B557,'WB GDP'!$A$2:$AK$267,F557-1985))</f>
        <v>40092.67578125</v>
      </c>
    </row>
    <row r="558" spans="1:21">
      <c r="A558">
        <f t="shared" si="96"/>
        <v>92</v>
      </c>
      <c r="B558" t="s">
        <v>40</v>
      </c>
      <c r="C558" t="str">
        <f>VLOOKUP(B558,'country codes'!$A$3:$B$287,2,0)</f>
        <v>CMR</v>
      </c>
      <c r="D558">
        <v>5</v>
      </c>
      <c r="E558" s="6">
        <v>25076.746999999999</v>
      </c>
      <c r="F558">
        <v>2018</v>
      </c>
      <c r="G558" s="6">
        <v>61.18</v>
      </c>
      <c r="H558" s="6">
        <v>5.2507376670837402</v>
      </c>
      <c r="I558" s="7">
        <v>1.4159334897995</v>
      </c>
      <c r="J558" s="8">
        <f t="shared" si="97"/>
        <v>0.52507376670837402</v>
      </c>
      <c r="K558" s="8">
        <f t="shared" si="98"/>
        <v>0.95183360196820599</v>
      </c>
      <c r="L558" s="9">
        <f t="shared" si="99"/>
        <v>58.233179768414843</v>
      </c>
      <c r="M558" s="8">
        <f t="shared" si="100"/>
        <v>0.43003417672842237</v>
      </c>
      <c r="N558" s="8">
        <f t="shared" si="101"/>
        <v>8.8495843112468747E-2</v>
      </c>
      <c r="O558" s="8">
        <f t="shared" si="102"/>
        <v>1.5803736299240196</v>
      </c>
      <c r="P558" s="10">
        <f t="shared" si="103"/>
        <v>0.27210918265517842</v>
      </c>
      <c r="Q558" s="10" t="str">
        <f t="shared" si="104"/>
        <v>2018CMR</v>
      </c>
      <c r="R558" s="14">
        <f t="shared" si="105"/>
        <v>46.148629530253622</v>
      </c>
      <c r="S558" s="45">
        <f t="shared" si="106"/>
        <v>1</v>
      </c>
      <c r="T558" s="7">
        <f t="shared" si="107"/>
        <v>3.2653157571503528</v>
      </c>
      <c r="U558" s="35">
        <f>IF(ISBLANK(VLOOKUP(B558,'WB GDP'!$A$2:$AK$267,F558-1985)),"NA",VLOOKUP(B558,'WB GDP'!$A$2:$AK$267,F558-1985))</f>
        <v>3732.5012476744359</v>
      </c>
    </row>
    <row r="559" spans="1:21">
      <c r="A559">
        <f t="shared" si="96"/>
        <v>93</v>
      </c>
      <c r="B559" s="12" t="s">
        <v>142</v>
      </c>
      <c r="C559" t="str">
        <f>VLOOKUP(B559,'country codes'!$A$3:$B$287,2,0)</f>
        <v>KOR</v>
      </c>
      <c r="D559">
        <v>8</v>
      </c>
      <c r="E559" s="6">
        <v>51676.9</v>
      </c>
      <c r="F559">
        <v>2018</v>
      </c>
      <c r="G559" s="6">
        <v>83.343000000000004</v>
      </c>
      <c r="H559" s="6">
        <v>5.8402314186096191</v>
      </c>
      <c r="I559" s="7">
        <v>15.322201728820801</v>
      </c>
      <c r="J559" s="8">
        <f t="shared" si="97"/>
        <v>0.58402314186096194</v>
      </c>
      <c r="K559" s="8">
        <f t="shared" si="98"/>
        <v>1.0107829771207939</v>
      </c>
      <c r="L559" s="9">
        <f t="shared" si="99"/>
        <v>84.241685662178327</v>
      </c>
      <c r="M559" s="8">
        <f t="shared" si="100"/>
        <v>0.66518057273411191</v>
      </c>
      <c r="N559" s="8">
        <f t="shared" si="101"/>
        <v>0.95763760805130005</v>
      </c>
      <c r="O559" s="8">
        <f t="shared" si="102"/>
        <v>2.4495153948628507</v>
      </c>
      <c r="P559" s="10">
        <f t="shared" si="103"/>
        <v>0.27155598782074836</v>
      </c>
      <c r="Q559" s="10" t="str">
        <f t="shared" si="104"/>
        <v>2018KOR</v>
      </c>
      <c r="R559" s="14">
        <f t="shared" si="105"/>
        <v>46.054809897916876</v>
      </c>
      <c r="S559" s="45">
        <f t="shared" si="106"/>
        <v>3</v>
      </c>
      <c r="T559" s="7">
        <f t="shared" si="107"/>
        <v>3.2653157571503528</v>
      </c>
      <c r="U559" s="35">
        <f>IF(ISBLANK(VLOOKUP(B559,'WB GDP'!$A$2:$AK$267,F559-1985)),"NA",VLOOKUP(B559,'WB GDP'!$A$2:$AK$267,F559-1985))</f>
        <v>41965.89053509105</v>
      </c>
    </row>
    <row r="560" spans="1:21">
      <c r="A560">
        <f t="shared" si="96"/>
        <v>94</v>
      </c>
      <c r="B560" t="s">
        <v>60</v>
      </c>
      <c r="C560" t="str">
        <f>VLOOKUP(B560,'country codes'!$A$3:$B$287,2,0)</f>
        <v>EST</v>
      </c>
      <c r="D560">
        <v>7</v>
      </c>
      <c r="E560" s="6">
        <v>1322.1479999999999</v>
      </c>
      <c r="F560">
        <v>2018</v>
      </c>
      <c r="G560" s="6">
        <v>78.138999999999996</v>
      </c>
      <c r="H560" s="6">
        <v>6.0913023948669434</v>
      </c>
      <c r="I560" s="7">
        <v>13.603294372558601</v>
      </c>
      <c r="J560" s="8">
        <f t="shared" si="97"/>
        <v>0.60913023948669431</v>
      </c>
      <c r="K560" s="8">
        <f t="shared" si="98"/>
        <v>1.0358900747465263</v>
      </c>
      <c r="L560" s="9">
        <f t="shared" si="99"/>
        <v>80.943414550618812</v>
      </c>
      <c r="M560" s="8">
        <f t="shared" si="100"/>
        <v>0.63536046049464356</v>
      </c>
      <c r="N560" s="8">
        <f t="shared" si="101"/>
        <v>0.85020589828491255</v>
      </c>
      <c r="O560" s="8">
        <f t="shared" si="102"/>
        <v>2.3420836850964637</v>
      </c>
      <c r="P560" s="10">
        <f t="shared" si="103"/>
        <v>0.27127999931756275</v>
      </c>
      <c r="Q560" s="10" t="str">
        <f t="shared" si="104"/>
        <v>2018EST</v>
      </c>
      <c r="R560" s="14">
        <f t="shared" si="105"/>
        <v>46.008003351133546</v>
      </c>
      <c r="S560" s="45">
        <f t="shared" si="106"/>
        <v>3</v>
      </c>
      <c r="T560" s="7">
        <f t="shared" si="107"/>
        <v>3.2653157571503528</v>
      </c>
      <c r="U560" s="35">
        <f>IF(ISBLANK(VLOOKUP(B560,'WB GDP'!$A$2:$AK$267,F560-1985)),"NA",VLOOKUP(B560,'WB GDP'!$A$2:$AK$267,F560-1985))</f>
        <v>34979.867049440734</v>
      </c>
    </row>
    <row r="561" spans="1:21">
      <c r="A561">
        <f t="shared" si="96"/>
        <v>95</v>
      </c>
      <c r="B561" t="s">
        <v>136</v>
      </c>
      <c r="C561" t="str">
        <f>VLOOKUP(B561,'country codes'!$A$3:$B$287,2,0)</f>
        <v>SRB</v>
      </c>
      <c r="D561">
        <v>7</v>
      </c>
      <c r="E561" s="6">
        <v>7433.8180000000002</v>
      </c>
      <c r="F561">
        <v>2018</v>
      </c>
      <c r="G561" s="6">
        <v>76.510999999999996</v>
      </c>
      <c r="H561" s="6">
        <v>5.9364933967590332</v>
      </c>
      <c r="I561" s="7">
        <v>12.5678758621216</v>
      </c>
      <c r="J561" s="8">
        <f t="shared" si="97"/>
        <v>0.59364933967590328</v>
      </c>
      <c r="K561" s="8">
        <f t="shared" si="98"/>
        <v>1.0204091749357351</v>
      </c>
      <c r="L561" s="9">
        <f t="shared" si="99"/>
        <v>78.07252638350802</v>
      </c>
      <c r="M561" s="8">
        <f t="shared" si="100"/>
        <v>0.60940437487446353</v>
      </c>
      <c r="N561" s="8">
        <f t="shared" si="101"/>
        <v>0.78549224138259999</v>
      </c>
      <c r="O561" s="8">
        <f t="shared" si="102"/>
        <v>2.2773700281941509</v>
      </c>
      <c r="P561" s="10">
        <f t="shared" si="103"/>
        <v>0.26759128614584121</v>
      </c>
      <c r="Q561" s="10" t="str">
        <f t="shared" si="104"/>
        <v>2018SRB</v>
      </c>
      <c r="R561" s="14">
        <f t="shared" si="105"/>
        <v>45.382412344082304</v>
      </c>
      <c r="S561" s="45">
        <f t="shared" si="106"/>
        <v>3</v>
      </c>
      <c r="T561" s="7">
        <f t="shared" si="107"/>
        <v>3.2653157571503528</v>
      </c>
      <c r="U561" s="35">
        <f>IF(ISBLANK(VLOOKUP(B561,'WB GDP'!$A$2:$AK$267,F561-1985)),"NA",VLOOKUP(B561,'WB GDP'!$A$2:$AK$267,F561-1985))</f>
        <v>17452.828546454162</v>
      </c>
    </row>
    <row r="562" spans="1:21">
      <c r="A562">
        <f t="shared" si="96"/>
        <v>96</v>
      </c>
      <c r="B562" t="s">
        <v>101</v>
      </c>
      <c r="C562" t="str">
        <f>VLOOKUP(B562,'country codes'!$A$3:$B$287,2,0)</f>
        <v>MYS</v>
      </c>
      <c r="D562">
        <v>8</v>
      </c>
      <c r="E562" s="6">
        <v>32399.271000000001</v>
      </c>
      <c r="F562">
        <v>2018</v>
      </c>
      <c r="G562" s="6">
        <v>75.644000000000005</v>
      </c>
      <c r="H562" s="6">
        <v>5.3388175964355469</v>
      </c>
      <c r="I562" s="7">
        <v>9.8264789581298793</v>
      </c>
      <c r="J562" s="8">
        <f t="shared" si="97"/>
        <v>0.53388175964355467</v>
      </c>
      <c r="K562" s="8">
        <f t="shared" si="98"/>
        <v>0.96064159490338663</v>
      </c>
      <c r="L562" s="9">
        <f t="shared" si="99"/>
        <v>72.666772804871783</v>
      </c>
      <c r="M562" s="8">
        <f t="shared" si="100"/>
        <v>0.56053023051171591</v>
      </c>
      <c r="N562" s="8">
        <f t="shared" si="101"/>
        <v>0.61415493488311745</v>
      </c>
      <c r="O562" s="8">
        <f t="shared" si="102"/>
        <v>2.1060327216946684</v>
      </c>
      <c r="P562" s="10">
        <f t="shared" si="103"/>
        <v>0.26615456860550207</v>
      </c>
      <c r="Q562" s="10" t="str">
        <f t="shared" si="104"/>
        <v>2018MYS</v>
      </c>
      <c r="R562" s="14">
        <f t="shared" si="105"/>
        <v>45.138750793002828</v>
      </c>
      <c r="S562" s="45">
        <f t="shared" si="106"/>
        <v>3</v>
      </c>
      <c r="T562" s="7">
        <f t="shared" si="107"/>
        <v>3.2653157571503528</v>
      </c>
      <c r="U562" s="35">
        <f>IF(ISBLANK(VLOOKUP(B562,'WB GDP'!$A$2:$AK$267,F562-1985)),"NA",VLOOKUP(B562,'WB GDP'!$A$2:$AK$267,F562-1985))</f>
        <v>26835.806412787893</v>
      </c>
    </row>
    <row r="563" spans="1:21">
      <c r="A563">
        <f t="shared" si="96"/>
        <v>97</v>
      </c>
      <c r="B563" t="s">
        <v>158</v>
      </c>
      <c r="C563" t="str">
        <f>VLOOKUP(B563,'country codes'!$A$3:$B$287,2,0)</f>
        <v>UKR</v>
      </c>
      <c r="D563">
        <v>7</v>
      </c>
      <c r="E563" s="6">
        <v>44446.953999999998</v>
      </c>
      <c r="F563">
        <v>2018</v>
      </c>
      <c r="G563" s="6">
        <v>74.412000000000006</v>
      </c>
      <c r="H563" s="6">
        <v>4.6619091033935547</v>
      </c>
      <c r="I563" s="7">
        <v>6.87819528579712</v>
      </c>
      <c r="J563" s="8">
        <f t="shared" si="97"/>
        <v>0.46619091033935545</v>
      </c>
      <c r="K563" s="8">
        <f t="shared" si="98"/>
        <v>0.89295074559918741</v>
      </c>
      <c r="L563" s="9">
        <f t="shared" si="99"/>
        <v>66.446250881526737</v>
      </c>
      <c r="M563" s="8">
        <f t="shared" si="100"/>
        <v>0.50428965608103649</v>
      </c>
      <c r="N563" s="8">
        <f t="shared" si="101"/>
        <v>0.42988720536232</v>
      </c>
      <c r="O563" s="8">
        <f t="shared" si="102"/>
        <v>1.9217649921738709</v>
      </c>
      <c r="P563" s="10">
        <f t="shared" si="103"/>
        <v>0.26240963808513956</v>
      </c>
      <c r="Q563" s="10" t="str">
        <f t="shared" si="104"/>
        <v>2018UKR</v>
      </c>
      <c r="R563" s="14">
        <f t="shared" si="105"/>
        <v>44.503625548369854</v>
      </c>
      <c r="S563" s="45">
        <f t="shared" si="106"/>
        <v>3</v>
      </c>
      <c r="T563" s="7">
        <f t="shared" si="107"/>
        <v>3.2653157571503528</v>
      </c>
      <c r="U563" s="35">
        <f>IF(ISBLANK(VLOOKUP(B563,'WB GDP'!$A$2:$AK$267,F563-1985)),"NA",VLOOKUP(B563,'WB GDP'!$A$2:$AK$267,F563-1985))</f>
        <v>12336.9267578125</v>
      </c>
    </row>
    <row r="564" spans="1:21">
      <c r="A564">
        <f t="shared" si="96"/>
        <v>98</v>
      </c>
      <c r="B564" t="s">
        <v>51</v>
      </c>
      <c r="C564" t="str">
        <f>VLOOKUP(B564,'country codes'!$A$3:$B$287,2,0)</f>
        <v>CIV</v>
      </c>
      <c r="D564">
        <v>5</v>
      </c>
      <c r="E564" s="6">
        <v>25493.988000000001</v>
      </c>
      <c r="F564">
        <v>2018</v>
      </c>
      <c r="G564" s="6">
        <v>58.848999999999997</v>
      </c>
      <c r="H564" s="6">
        <v>5.2683749198913574</v>
      </c>
      <c r="I564" s="7">
        <v>1.2266731262207</v>
      </c>
      <c r="J564" s="8">
        <f t="shared" si="97"/>
        <v>0.52683749198913576</v>
      </c>
      <c r="K564" s="8">
        <f t="shared" si="98"/>
        <v>0.95359732724896773</v>
      </c>
      <c r="L564" s="9">
        <f t="shared" si="99"/>
        <v>56.118249111274501</v>
      </c>
      <c r="M564" s="8">
        <f t="shared" si="100"/>
        <v>0.41091280451812001</v>
      </c>
      <c r="N564" s="8">
        <f t="shared" si="101"/>
        <v>7.6667070388793751E-2</v>
      </c>
      <c r="O564" s="8">
        <f t="shared" si="102"/>
        <v>1.5685448572003446</v>
      </c>
      <c r="P564" s="10">
        <f t="shared" si="103"/>
        <v>0.261970706564011</v>
      </c>
      <c r="Q564" s="10" t="str">
        <f t="shared" si="104"/>
        <v>2018CIV</v>
      </c>
      <c r="R564" s="14">
        <f t="shared" si="105"/>
        <v>44.429184517162973</v>
      </c>
      <c r="S564" s="45">
        <f t="shared" si="106"/>
        <v>1</v>
      </c>
      <c r="T564" s="7">
        <f t="shared" si="107"/>
        <v>3.2653157571503528</v>
      </c>
      <c r="U564" s="35">
        <f>IF(ISBLANK(VLOOKUP(B564,'WB GDP'!$A$2:$AK$267,F564-1985)),"NA",VLOOKUP(B564,'WB GDP'!$A$2:$AK$267,F564-1985))</f>
        <v>4941.7938110099576</v>
      </c>
    </row>
    <row r="565" spans="1:21">
      <c r="A565">
        <f t="shared" si="96"/>
        <v>99</v>
      </c>
      <c r="B565" t="s">
        <v>165</v>
      </c>
      <c r="C565" t="str">
        <f>VLOOKUP(B565,'country codes'!$A$3:$B$287,2,0)</f>
        <v>VEN</v>
      </c>
      <c r="D565">
        <v>1</v>
      </c>
      <c r="E565" s="6">
        <v>29825.652999999998</v>
      </c>
      <c r="F565">
        <v>2018</v>
      </c>
      <c r="G565" s="6">
        <v>71.978999999999999</v>
      </c>
      <c r="H565" s="6">
        <v>5.0056633949279785</v>
      </c>
      <c r="I565" s="7">
        <v>7.1507978439331001</v>
      </c>
      <c r="J565" s="8">
        <f t="shared" si="97"/>
        <v>0.50056633949279783</v>
      </c>
      <c r="K565" s="8">
        <f t="shared" si="98"/>
        <v>0.92732617475262979</v>
      </c>
      <c r="L565" s="9">
        <f t="shared" si="99"/>
        <v>66.748010732519546</v>
      </c>
      <c r="M565" s="8">
        <f t="shared" si="100"/>
        <v>0.50701790743503639</v>
      </c>
      <c r="N565" s="8">
        <f t="shared" si="101"/>
        <v>0.44692486524581876</v>
      </c>
      <c r="O565" s="8">
        <f t="shared" si="102"/>
        <v>1.9388026520573698</v>
      </c>
      <c r="P565" s="10">
        <f t="shared" si="103"/>
        <v>0.26151083860805113</v>
      </c>
      <c r="Q565" s="10" t="str">
        <f t="shared" si="104"/>
        <v>2018VEN</v>
      </c>
      <c r="R565" s="14">
        <f t="shared" si="105"/>
        <v>44.351192750309153</v>
      </c>
      <c r="S565" s="45">
        <f t="shared" si="106"/>
        <v>3</v>
      </c>
      <c r="T565" s="7">
        <f t="shared" si="107"/>
        <v>3.2653157571503528</v>
      </c>
      <c r="U565" s="35" t="str">
        <f>IF(ISBLANK(VLOOKUP(B565,'WB GDP'!$A$2:$AK$267,F565-1985)),"NA",VLOOKUP(B565,'WB GDP'!$A$2:$AK$267,F565-1985))</f>
        <v>NA</v>
      </c>
    </row>
    <row r="566" spans="1:21">
      <c r="A566">
        <f t="shared" si="96"/>
        <v>100</v>
      </c>
      <c r="B566" t="s">
        <v>80</v>
      </c>
      <c r="C566" t="str">
        <f>VLOOKUP(B566,'country codes'!$A$3:$B$287,2,0)</f>
        <v>IRQ</v>
      </c>
      <c r="D566">
        <v>4</v>
      </c>
      <c r="E566" s="6">
        <v>40590.699999999997</v>
      </c>
      <c r="F566">
        <v>2018</v>
      </c>
      <c r="G566" s="6">
        <v>71.513999999999996</v>
      </c>
      <c r="H566" s="6">
        <v>4.8864006996154785</v>
      </c>
      <c r="I566" s="7">
        <v>6.5693073272705096</v>
      </c>
      <c r="J566" s="8">
        <f t="shared" si="97"/>
        <v>0.48864006996154785</v>
      </c>
      <c r="K566" s="8">
        <f t="shared" si="98"/>
        <v>0.91539990522137982</v>
      </c>
      <c r="L566" s="9">
        <f t="shared" si="99"/>
        <v>65.463908822001756</v>
      </c>
      <c r="M566" s="8">
        <f t="shared" si="100"/>
        <v>0.4954081695440688</v>
      </c>
      <c r="N566" s="8">
        <f t="shared" si="101"/>
        <v>0.41058170795440685</v>
      </c>
      <c r="O566" s="8">
        <f t="shared" si="102"/>
        <v>1.9024594947659579</v>
      </c>
      <c r="P566" s="10">
        <f t="shared" si="103"/>
        <v>0.26040405638439851</v>
      </c>
      <c r="Q566" s="10" t="str">
        <f t="shared" si="104"/>
        <v>2018IRQ</v>
      </c>
      <c r="R566" s="14">
        <f t="shared" si="105"/>
        <v>44.163486909912208</v>
      </c>
      <c r="S566" s="45">
        <f t="shared" si="106"/>
        <v>3</v>
      </c>
      <c r="T566" s="7">
        <f t="shared" si="107"/>
        <v>3.2653157571503528</v>
      </c>
      <c r="U566" s="35">
        <f>IF(ISBLANK(VLOOKUP(B566,'WB GDP'!$A$2:$AK$267,F566-1985)),"NA",VLOOKUP(B566,'WB GDP'!$A$2:$AK$267,F566-1985))</f>
        <v>9995.0495130761828</v>
      </c>
    </row>
    <row r="567" spans="1:21">
      <c r="A567">
        <f t="shared" si="96"/>
        <v>101</v>
      </c>
      <c r="B567" t="s">
        <v>112</v>
      </c>
      <c r="C567" t="str">
        <f>VLOOKUP(B567,'country codes'!$A$3:$B$287,2,0)</f>
        <v>MMR</v>
      </c>
      <c r="D567">
        <v>8</v>
      </c>
      <c r="E567" s="6">
        <v>52666.014000000003</v>
      </c>
      <c r="F567">
        <v>2018</v>
      </c>
      <c r="G567" s="6">
        <v>66.465000000000003</v>
      </c>
      <c r="H567" s="6">
        <v>4.4106330871582031</v>
      </c>
      <c r="I567" s="7">
        <v>2.2666652202606201</v>
      </c>
      <c r="J567" s="8">
        <f t="shared" si="97"/>
        <v>0.44106330871582033</v>
      </c>
      <c r="K567" s="8">
        <f t="shared" si="98"/>
        <v>0.8678231439756523</v>
      </c>
      <c r="L567" s="9">
        <f t="shared" si="99"/>
        <v>57.679865264341736</v>
      </c>
      <c r="M567" s="8">
        <f t="shared" si="100"/>
        <v>0.42503158595977447</v>
      </c>
      <c r="N567" s="8">
        <f t="shared" si="101"/>
        <v>0.14166657626628876</v>
      </c>
      <c r="O567" s="8">
        <f t="shared" si="102"/>
        <v>1.6335443630778397</v>
      </c>
      <c r="P567" s="10">
        <f t="shared" si="103"/>
        <v>0.26018980296252986</v>
      </c>
      <c r="Q567" s="10" t="str">
        <f t="shared" si="104"/>
        <v>2018MMR</v>
      </c>
      <c r="R567" s="14">
        <f t="shared" si="105"/>
        <v>44.12715038611347</v>
      </c>
      <c r="S567" s="45">
        <f t="shared" si="106"/>
        <v>1</v>
      </c>
      <c r="T567" s="7">
        <f t="shared" si="107"/>
        <v>3.2653157571503528</v>
      </c>
      <c r="U567" s="35">
        <f>IF(ISBLANK(VLOOKUP(B567,'WB GDP'!$A$2:$AK$267,F567-1985)),"NA",VLOOKUP(B567,'WB GDP'!$A$2:$AK$267,F567-1985))</f>
        <v>4556.2811684164662</v>
      </c>
    </row>
    <row r="568" spans="1:21">
      <c r="A568">
        <f t="shared" si="96"/>
        <v>102</v>
      </c>
      <c r="B568" t="s">
        <v>71</v>
      </c>
      <c r="C568" t="str">
        <f>VLOOKUP(B568,'country codes'!$A$3:$B$287,2,0)</f>
        <v>GIN</v>
      </c>
      <c r="D568">
        <v>5</v>
      </c>
      <c r="E568" s="6">
        <v>12554.864</v>
      </c>
      <c r="F568">
        <v>2018</v>
      </c>
      <c r="G568" s="6">
        <v>59.348999999999997</v>
      </c>
      <c r="H568" s="6">
        <v>5.2522268295288086</v>
      </c>
      <c r="I568" s="7">
        <v>1.74215996265411</v>
      </c>
      <c r="J568" s="8">
        <f t="shared" si="97"/>
        <v>0.52522268295288088</v>
      </c>
      <c r="K568" s="8">
        <f t="shared" si="98"/>
        <v>0.95198251821271285</v>
      </c>
      <c r="L568" s="9">
        <f t="shared" si="99"/>
        <v>56.499210473406293</v>
      </c>
      <c r="M568" s="8">
        <f t="shared" si="100"/>
        <v>0.41435712737498154</v>
      </c>
      <c r="N568" s="8">
        <f t="shared" si="101"/>
        <v>0.10888499766588187</v>
      </c>
      <c r="O568" s="8">
        <f t="shared" si="102"/>
        <v>1.6007627844774328</v>
      </c>
      <c r="P568" s="10">
        <f t="shared" si="103"/>
        <v>0.25884980047824385</v>
      </c>
      <c r="Q568" s="10" t="str">
        <f t="shared" si="104"/>
        <v>2018GIN</v>
      </c>
      <c r="R568" s="14">
        <f t="shared" si="105"/>
        <v>43.899891321889612</v>
      </c>
      <c r="S568" s="45">
        <f t="shared" si="106"/>
        <v>1</v>
      </c>
      <c r="T568" s="7">
        <f t="shared" si="107"/>
        <v>3.2653157571503528</v>
      </c>
      <c r="U568" s="35">
        <f>IF(ISBLANK(VLOOKUP(B568,'WB GDP'!$A$2:$AK$267,F568-1985)),"NA",VLOOKUP(B568,'WB GDP'!$A$2:$AK$267,F568-1985))</f>
        <v>2471.7190022687482</v>
      </c>
    </row>
    <row r="569" spans="1:21">
      <c r="A569">
        <f t="shared" si="96"/>
        <v>103</v>
      </c>
      <c r="B569" t="s">
        <v>88</v>
      </c>
      <c r="C569" t="str">
        <f>VLOOKUP(B569,'country codes'!$A$3:$B$287,2,0)</f>
        <v>KEN</v>
      </c>
      <c r="D569">
        <v>5</v>
      </c>
      <c r="E569" s="6">
        <v>49953.303999999996</v>
      </c>
      <c r="F569">
        <v>2018</v>
      </c>
      <c r="G569" s="6">
        <v>62.676000000000002</v>
      </c>
      <c r="H569" s="6">
        <v>4.6557025909423828</v>
      </c>
      <c r="I569" s="7">
        <v>1.4284684658050499</v>
      </c>
      <c r="J569" s="8">
        <f t="shared" si="97"/>
        <v>0.46557025909423827</v>
      </c>
      <c r="K569" s="8">
        <f t="shared" si="98"/>
        <v>0.89233009435407018</v>
      </c>
      <c r="L569" s="9">
        <f t="shared" si="99"/>
        <v>55.927680993735706</v>
      </c>
      <c r="M569" s="8">
        <f t="shared" si="100"/>
        <v>0.40918985256479062</v>
      </c>
      <c r="N569" s="8">
        <f t="shared" si="101"/>
        <v>8.9279279112815621E-2</v>
      </c>
      <c r="O569" s="8">
        <f t="shared" si="102"/>
        <v>1.5811570659243666</v>
      </c>
      <c r="P569" s="10">
        <f t="shared" si="103"/>
        <v>0.25879140117276872</v>
      </c>
      <c r="Q569" s="10" t="str">
        <f t="shared" si="104"/>
        <v>2018KEN</v>
      </c>
      <c r="R569" s="14">
        <f t="shared" si="105"/>
        <v>43.889987033151918</v>
      </c>
      <c r="S569" s="45">
        <f t="shared" si="106"/>
        <v>1</v>
      </c>
      <c r="T569" s="7">
        <f t="shared" si="107"/>
        <v>3.2653157571503528</v>
      </c>
      <c r="U569" s="35">
        <f>IF(ISBLANK(VLOOKUP(B569,'WB GDP'!$A$2:$AK$267,F569-1985)),"NA",VLOOKUP(B569,'WB GDP'!$A$2:$AK$267,F569-1985))</f>
        <v>4464.8132109267963</v>
      </c>
    </row>
    <row r="570" spans="1:21">
      <c r="A570">
        <f t="shared" si="96"/>
        <v>104</v>
      </c>
      <c r="B570" t="s">
        <v>77</v>
      </c>
      <c r="C570" t="str">
        <f>VLOOKUP(B570,'country codes'!$A$3:$B$287,2,0)</f>
        <v>IND</v>
      </c>
      <c r="D570">
        <v>6</v>
      </c>
      <c r="E570" s="6">
        <v>1369003.3060000001</v>
      </c>
      <c r="F570">
        <v>2018</v>
      </c>
      <c r="G570" s="6">
        <v>70.709999999999994</v>
      </c>
      <c r="H570" s="6">
        <v>3.8180687427520752</v>
      </c>
      <c r="I570" s="7">
        <v>2.17618632316589</v>
      </c>
      <c r="J570" s="8">
        <f t="shared" si="97"/>
        <v>0.38180687427520754</v>
      </c>
      <c r="K570" s="8">
        <f t="shared" si="98"/>
        <v>0.80856670953503951</v>
      </c>
      <c r="L570" s="9">
        <f t="shared" si="99"/>
        <v>57.173752031222641</v>
      </c>
      <c r="M570" s="8">
        <f t="shared" si="100"/>
        <v>0.42045574822327153</v>
      </c>
      <c r="N570" s="8">
        <f t="shared" si="101"/>
        <v>0.13601164519786813</v>
      </c>
      <c r="O570" s="8">
        <f t="shared" si="102"/>
        <v>1.627889432009419</v>
      </c>
      <c r="P570" s="10">
        <f t="shared" si="103"/>
        <v>0.2582827432599481</v>
      </c>
      <c r="Q570" s="10" t="str">
        <f t="shared" si="104"/>
        <v>2018IND</v>
      </c>
      <c r="R570" s="14">
        <f t="shared" si="105"/>
        <v>43.803720684668782</v>
      </c>
      <c r="S570" s="45">
        <f t="shared" si="106"/>
        <v>1</v>
      </c>
      <c r="T570" s="7">
        <f t="shared" si="107"/>
        <v>3.2653157571503528</v>
      </c>
      <c r="U570" s="35">
        <f>IF(ISBLANK(VLOOKUP(B570,'WB GDP'!$A$2:$AK$267,F570-1985)),"NA",VLOOKUP(B570,'WB GDP'!$A$2:$AK$267,F570-1985))</f>
        <v>6436.1534023438389</v>
      </c>
    </row>
    <row r="571" spans="1:21">
      <c r="A571">
        <f t="shared" si="96"/>
        <v>105</v>
      </c>
      <c r="B571" t="s">
        <v>58</v>
      </c>
      <c r="C571" t="str">
        <f>VLOOKUP(B571,'country codes'!$A$3:$B$287,2,0)</f>
        <v>EGY</v>
      </c>
      <c r="D571">
        <v>4</v>
      </c>
      <c r="E571" s="6">
        <v>103740.765</v>
      </c>
      <c r="F571">
        <v>2018</v>
      </c>
      <c r="G571" s="6">
        <v>71.367000000000004</v>
      </c>
      <c r="H571" s="6">
        <v>4.0054507255554199</v>
      </c>
      <c r="I571" s="7">
        <v>3.3494873046875</v>
      </c>
      <c r="J571" s="8">
        <f t="shared" si="97"/>
        <v>0.400545072555542</v>
      </c>
      <c r="K571" s="8">
        <f t="shared" si="98"/>
        <v>0.82730490781537402</v>
      </c>
      <c r="L571" s="9">
        <f t="shared" si="99"/>
        <v>59.042269356059805</v>
      </c>
      <c r="M571" s="8">
        <f t="shared" si="100"/>
        <v>0.43734926439080374</v>
      </c>
      <c r="N571" s="8">
        <f t="shared" si="101"/>
        <v>0.20934295654296875</v>
      </c>
      <c r="O571" s="8">
        <f t="shared" si="102"/>
        <v>1.7012207433545197</v>
      </c>
      <c r="P571" s="10">
        <f t="shared" si="103"/>
        <v>0.25707966829067985</v>
      </c>
      <c r="Q571" s="10" t="str">
        <f t="shared" si="104"/>
        <v>2018EGY</v>
      </c>
      <c r="R571" s="14">
        <f t="shared" si="105"/>
        <v>43.599683979578103</v>
      </c>
      <c r="S571" s="45">
        <f t="shared" si="106"/>
        <v>2</v>
      </c>
      <c r="T571" s="7">
        <f t="shared" si="107"/>
        <v>3.2653157571503528</v>
      </c>
      <c r="U571" s="35">
        <f>IF(ISBLANK(VLOOKUP(B571,'WB GDP'!$A$2:$AK$267,F571-1985)),"NA",VLOOKUP(B571,'WB GDP'!$A$2:$AK$267,F571-1985))</f>
        <v>11363.318020548822</v>
      </c>
    </row>
    <row r="572" spans="1:21">
      <c r="A572">
        <f t="shared" si="96"/>
        <v>106</v>
      </c>
      <c r="B572" t="s">
        <v>104</v>
      </c>
      <c r="C572" t="str">
        <f>VLOOKUP(B572,'country codes'!$A$3:$B$287,2,0)</f>
        <v>MRT</v>
      </c>
      <c r="D572">
        <v>5</v>
      </c>
      <c r="E572" s="6">
        <v>4270.7120000000004</v>
      </c>
      <c r="F572">
        <v>2018</v>
      </c>
      <c r="G572" s="6">
        <v>65.31</v>
      </c>
      <c r="H572" s="6">
        <v>4.3136153221130371</v>
      </c>
      <c r="I572" s="7">
        <v>1.9986877441406199</v>
      </c>
      <c r="J572" s="8">
        <f t="shared" si="97"/>
        <v>0.43136153221130369</v>
      </c>
      <c r="K572" s="8">
        <f t="shared" si="98"/>
        <v>0.85812136747113565</v>
      </c>
      <c r="L572" s="9">
        <f t="shared" si="99"/>
        <v>56.043906509539873</v>
      </c>
      <c r="M572" s="8">
        <f t="shared" si="100"/>
        <v>0.41024066306797324</v>
      </c>
      <c r="N572" s="8">
        <f t="shared" si="101"/>
        <v>0.12491798400878874</v>
      </c>
      <c r="O572" s="8">
        <f t="shared" si="102"/>
        <v>1.6167957708203398</v>
      </c>
      <c r="P572" s="10">
        <f t="shared" si="103"/>
        <v>0.25373684819810161</v>
      </c>
      <c r="Q572" s="10" t="str">
        <f t="shared" si="104"/>
        <v>2018MRT</v>
      </c>
      <c r="R572" s="14">
        <f t="shared" si="105"/>
        <v>43.032755055925534</v>
      </c>
      <c r="S572" s="45">
        <f t="shared" si="106"/>
        <v>1</v>
      </c>
      <c r="T572" s="7">
        <f t="shared" si="107"/>
        <v>3.2653157571503528</v>
      </c>
      <c r="U572" s="35">
        <f>IF(ISBLANK(VLOOKUP(B572,'WB GDP'!$A$2:$AK$267,F572-1985)),"NA",VLOOKUP(B572,'WB GDP'!$A$2:$AK$267,F572-1985))</f>
        <v>5367.2164391843562</v>
      </c>
    </row>
    <row r="573" spans="1:21">
      <c r="A573">
        <f t="shared" si="96"/>
        <v>107</v>
      </c>
      <c r="B573" t="s">
        <v>65</v>
      </c>
      <c r="C573" t="str">
        <f>VLOOKUP(B573,'country codes'!$A$3:$B$287,2,0)</f>
        <v>GAB</v>
      </c>
      <c r="D573">
        <v>5</v>
      </c>
      <c r="E573" s="6">
        <v>2192.0120000000002</v>
      </c>
      <c r="F573">
        <v>2018</v>
      </c>
      <c r="G573" s="6">
        <v>66.305999999999997</v>
      </c>
      <c r="H573" s="6">
        <v>4.7830090522766113</v>
      </c>
      <c r="I573" s="7">
        <v>4.35107374191284</v>
      </c>
      <c r="J573" s="8">
        <f t="shared" si="97"/>
        <v>0.47830090522766111</v>
      </c>
      <c r="K573" s="8">
        <f t="shared" si="98"/>
        <v>0.90506074048749308</v>
      </c>
      <c r="L573" s="9">
        <f t="shared" si="99"/>
        <v>60.010957458763713</v>
      </c>
      <c r="M573" s="8">
        <f t="shared" si="100"/>
        <v>0.44610730366975487</v>
      </c>
      <c r="N573" s="8">
        <f t="shared" si="101"/>
        <v>0.2719421088695525</v>
      </c>
      <c r="O573" s="8">
        <f t="shared" si="102"/>
        <v>1.7638198956811033</v>
      </c>
      <c r="P573" s="10">
        <f t="shared" si="103"/>
        <v>0.25292112009967405</v>
      </c>
      <c r="Q573" s="10" t="str">
        <f t="shared" si="104"/>
        <v>2018GAB</v>
      </c>
      <c r="R573" s="14">
        <f t="shared" si="105"/>
        <v>42.894410831579911</v>
      </c>
      <c r="S573" s="45">
        <f t="shared" si="106"/>
        <v>2</v>
      </c>
      <c r="T573" s="7">
        <f t="shared" si="107"/>
        <v>3.2653157571503528</v>
      </c>
      <c r="U573" s="35">
        <f>IF(ISBLANK(VLOOKUP(B573,'WB GDP'!$A$2:$AK$267,F573-1985)),"NA",VLOOKUP(B573,'WB GDP'!$A$2:$AK$267,F573-1985))</f>
        <v>14254.461697227222</v>
      </c>
    </row>
    <row r="574" spans="1:21">
      <c r="A574">
        <f t="shared" si="96"/>
        <v>108</v>
      </c>
      <c r="B574" t="s">
        <v>99</v>
      </c>
      <c r="C574" t="str">
        <f>VLOOKUP(B574,'country codes'!$A$3:$B$287,2,0)</f>
        <v>MDG</v>
      </c>
      <c r="D574">
        <v>5</v>
      </c>
      <c r="E574" s="6">
        <v>26846.541000000001</v>
      </c>
      <c r="F574">
        <v>2018</v>
      </c>
      <c r="G574" s="6">
        <v>65.27</v>
      </c>
      <c r="H574" s="6">
        <v>4.0705866813659668</v>
      </c>
      <c r="I574" s="7">
        <v>1.22949290275574</v>
      </c>
      <c r="J574" s="8">
        <f t="shared" si="97"/>
        <v>0.40705866813659669</v>
      </c>
      <c r="K574" s="8">
        <f t="shared" si="98"/>
        <v>0.83381850339642871</v>
      </c>
      <c r="L574" s="9">
        <f t="shared" si="99"/>
        <v>54.423333716684901</v>
      </c>
      <c r="M574" s="8">
        <f t="shared" si="100"/>
        <v>0.39558884672522449</v>
      </c>
      <c r="N574" s="8">
        <f t="shared" si="101"/>
        <v>7.6843306422233748E-2</v>
      </c>
      <c r="O574" s="8">
        <f t="shared" si="102"/>
        <v>1.5687210932337847</v>
      </c>
      <c r="P574" s="10">
        <f t="shared" si="103"/>
        <v>0.25217283584155281</v>
      </c>
      <c r="Q574" s="10" t="str">
        <f t="shared" si="104"/>
        <v>2018MDG</v>
      </c>
      <c r="R574" s="14">
        <f t="shared" si="105"/>
        <v>42.767504812920784</v>
      </c>
      <c r="S574" s="45">
        <f t="shared" si="106"/>
        <v>1</v>
      </c>
      <c r="T574" s="7">
        <f t="shared" si="107"/>
        <v>3.2653157571503528</v>
      </c>
      <c r="U574" s="35">
        <f>IF(ISBLANK(VLOOKUP(B574,'WB GDP'!$A$2:$AK$267,F574-1985)),"NA",VLOOKUP(B574,'WB GDP'!$A$2:$AK$267,F574-1985))</f>
        <v>1557.3225457855065</v>
      </c>
    </row>
    <row r="575" spans="1:21">
      <c r="A575">
        <f t="shared" si="96"/>
        <v>109</v>
      </c>
      <c r="B575" t="s">
        <v>37</v>
      </c>
      <c r="C575" t="str">
        <f>VLOOKUP(B575,'country codes'!$A$3:$B$287,2,0)</f>
        <v>BFA</v>
      </c>
      <c r="D575">
        <v>5</v>
      </c>
      <c r="E575" s="6">
        <v>20392.723000000002</v>
      </c>
      <c r="F575">
        <v>2018</v>
      </c>
      <c r="G575" s="6">
        <v>60.046999999999997</v>
      </c>
      <c r="H575" s="6">
        <v>4.9272360801696777</v>
      </c>
      <c r="I575" s="7">
        <v>1.88868403434753</v>
      </c>
      <c r="J575" s="8">
        <f t="shared" si="97"/>
        <v>0.4927236080169678</v>
      </c>
      <c r="K575" s="8">
        <f t="shared" si="98"/>
        <v>0.91948344327679976</v>
      </c>
      <c r="L575" s="9">
        <f t="shared" si="99"/>
        <v>55.212222318441995</v>
      </c>
      <c r="M575" s="8">
        <f t="shared" si="100"/>
        <v>0.40272129456020872</v>
      </c>
      <c r="N575" s="8">
        <f t="shared" si="101"/>
        <v>0.11804275214672062</v>
      </c>
      <c r="O575" s="8">
        <f t="shared" si="102"/>
        <v>1.6099205389582716</v>
      </c>
      <c r="P575" s="10">
        <f t="shared" si="103"/>
        <v>0.25014979610161187</v>
      </c>
      <c r="Q575" s="10" t="str">
        <f t="shared" si="104"/>
        <v>2018BFA</v>
      </c>
      <c r="R575" s="14">
        <f t="shared" si="105"/>
        <v>42.424405360809224</v>
      </c>
      <c r="S575" s="45">
        <f t="shared" si="106"/>
        <v>1</v>
      </c>
      <c r="T575" s="7">
        <f t="shared" si="107"/>
        <v>3.2653157571503528</v>
      </c>
      <c r="U575" s="35">
        <f>IF(ISBLANK(VLOOKUP(B575,'WB GDP'!$A$2:$AK$267,F575-1985)),"NA",VLOOKUP(B575,'WB GDP'!$A$2:$AK$267,F575-1985))</f>
        <v>2051.2184306082413</v>
      </c>
    </row>
    <row r="576" spans="1:21">
      <c r="A576">
        <f t="shared" si="96"/>
        <v>110</v>
      </c>
      <c r="B576" t="s">
        <v>157</v>
      </c>
      <c r="C576" t="str">
        <f>VLOOKUP(B576,'country codes'!$A$3:$B$287,2,0)</f>
        <v>UGA</v>
      </c>
      <c r="D576">
        <v>5</v>
      </c>
      <c r="E576" s="6">
        <v>41515.394999999997</v>
      </c>
      <c r="F576">
        <v>2018</v>
      </c>
      <c r="G576" s="6">
        <v>62.713999999999999</v>
      </c>
      <c r="H576" s="6">
        <v>4.3217148780822754</v>
      </c>
      <c r="I576" s="7">
        <v>1.1481567621231099</v>
      </c>
      <c r="J576" s="8">
        <f t="shared" si="97"/>
        <v>0.43217148780822756</v>
      </c>
      <c r="K576" s="8">
        <f t="shared" si="98"/>
        <v>0.85893132306805953</v>
      </c>
      <c r="L576" s="9">
        <f t="shared" si="99"/>
        <v>53.867018994890287</v>
      </c>
      <c r="M576" s="8">
        <f t="shared" si="100"/>
        <v>0.39055913058507968</v>
      </c>
      <c r="N576" s="8">
        <f t="shared" si="101"/>
        <v>7.1759797632694369E-2</v>
      </c>
      <c r="O576" s="8">
        <f t="shared" si="102"/>
        <v>1.5636375844442454</v>
      </c>
      <c r="P576" s="10">
        <f t="shared" si="103"/>
        <v>0.24977599315246304</v>
      </c>
      <c r="Q576" s="10" t="str">
        <f t="shared" si="104"/>
        <v>2018UGA</v>
      </c>
      <c r="R576" s="14">
        <f t="shared" si="105"/>
        <v>42.361009875036721</v>
      </c>
      <c r="S576" s="45">
        <f t="shared" si="106"/>
        <v>1</v>
      </c>
      <c r="T576" s="7">
        <f t="shared" si="107"/>
        <v>3.2653157571503528</v>
      </c>
      <c r="U576" s="35">
        <f>IF(ISBLANK(VLOOKUP(B576,'WB GDP'!$A$2:$AK$267,F576-1985)),"NA",VLOOKUP(B576,'WB GDP'!$A$2:$AK$267,F576-1985))</f>
        <v>2186.907146976203</v>
      </c>
    </row>
    <row r="577" spans="1:21">
      <c r="A577">
        <f t="shared" si="96"/>
        <v>111</v>
      </c>
      <c r="B577" t="s">
        <v>111</v>
      </c>
      <c r="C577" t="str">
        <f>VLOOKUP(B577,'country codes'!$A$3:$B$287,2,0)</f>
        <v>MOZ</v>
      </c>
      <c r="D577">
        <v>5</v>
      </c>
      <c r="E577" s="6">
        <v>29423.878000000001</v>
      </c>
      <c r="F577">
        <v>2018</v>
      </c>
      <c r="G577" s="6">
        <v>60.526000000000003</v>
      </c>
      <c r="H577" s="6">
        <v>4.6537137031555176</v>
      </c>
      <c r="I577" s="7">
        <v>1.63925492763519</v>
      </c>
      <c r="J577" s="8">
        <f t="shared" si="97"/>
        <v>0.46537137031555176</v>
      </c>
      <c r="K577" s="8">
        <f t="shared" si="98"/>
        <v>0.89213120557538372</v>
      </c>
      <c r="L577" s="9">
        <f t="shared" si="99"/>
        <v>53.99713334865568</v>
      </c>
      <c r="M577" s="8">
        <f t="shared" si="100"/>
        <v>0.39173551193822304</v>
      </c>
      <c r="N577" s="8">
        <f t="shared" si="101"/>
        <v>0.10245343297719937</v>
      </c>
      <c r="O577" s="8">
        <f t="shared" si="102"/>
        <v>1.5943312197887503</v>
      </c>
      <c r="P577" s="10">
        <f t="shared" si="103"/>
        <v>0.24570522553659094</v>
      </c>
      <c r="Q577" s="10" t="str">
        <f t="shared" si="104"/>
        <v>2018MOZ</v>
      </c>
      <c r="R577" s="14">
        <f t="shared" si="105"/>
        <v>41.670623961648793</v>
      </c>
      <c r="S577" s="45">
        <f t="shared" si="106"/>
        <v>1</v>
      </c>
      <c r="T577" s="7">
        <f t="shared" si="107"/>
        <v>3.2653157571503528</v>
      </c>
      <c r="U577" s="35">
        <f>IF(ISBLANK(VLOOKUP(B577,'WB GDP'!$A$2:$AK$267,F577-1985)),"NA",VLOOKUP(B577,'WB GDP'!$A$2:$AK$267,F577-1985))</f>
        <v>1292.8976544777547</v>
      </c>
    </row>
    <row r="578" spans="1:21">
      <c r="A578">
        <f t="shared" si="96"/>
        <v>112</v>
      </c>
      <c r="B578" t="s">
        <v>161</v>
      </c>
      <c r="C578" t="str">
        <f>VLOOKUP(B578,'country codes'!$A$3:$B$287,2,0)</f>
        <v>USA</v>
      </c>
      <c r="D578">
        <v>2</v>
      </c>
      <c r="E578" s="6">
        <v>332140.03700000001</v>
      </c>
      <c r="F578">
        <v>2018</v>
      </c>
      <c r="G578" s="6">
        <v>78.989999999999995</v>
      </c>
      <c r="H578" s="6">
        <v>6.8826847076416016</v>
      </c>
      <c r="I578" s="7">
        <v>21.841016769409201</v>
      </c>
      <c r="J578" s="8">
        <f t="shared" si="97"/>
        <v>0.6882684707641602</v>
      </c>
      <c r="K578" s="8">
        <f t="shared" si="98"/>
        <v>1.1150283060239921</v>
      </c>
      <c r="L578" s="9">
        <f t="shared" si="99"/>
        <v>88.076085892835124</v>
      </c>
      <c r="M578" s="8">
        <f t="shared" si="100"/>
        <v>0.69984790036782007</v>
      </c>
      <c r="N578" s="8">
        <f t="shared" si="101"/>
        <v>1.3650635480880751</v>
      </c>
      <c r="O578" s="8">
        <f t="shared" si="102"/>
        <v>2.8569413348996262</v>
      </c>
      <c r="P578" s="10">
        <f t="shared" si="103"/>
        <v>0.24496404312495554</v>
      </c>
      <c r="Q578" s="10" t="str">
        <f t="shared" si="104"/>
        <v>2018USA</v>
      </c>
      <c r="R578" s="14">
        <f t="shared" si="105"/>
        <v>41.544922387761645</v>
      </c>
      <c r="S578" s="45">
        <f t="shared" si="106"/>
        <v>3</v>
      </c>
      <c r="T578" s="7">
        <f t="shared" si="107"/>
        <v>3.2653157571503528</v>
      </c>
      <c r="U578" s="35">
        <f>IF(ISBLANK(VLOOKUP(B578,'WB GDP'!$A$2:$AK$267,F578-1985)),"NA",VLOOKUP(B578,'WB GDP'!$A$2:$AK$267,F578-1985))</f>
        <v>61348.456595947406</v>
      </c>
    </row>
    <row r="579" spans="1:21">
      <c r="A579">
        <f t="shared" ref="A579:A642" si="108">IF(ISNUMBER(R579),COUNTIFS($F$3:$F$2434,F579,$R$3:$R$2434,"&gt;"&amp;R579)+1,"")</f>
        <v>113</v>
      </c>
      <c r="B579" t="s">
        <v>132</v>
      </c>
      <c r="C579" t="str">
        <f>VLOOKUP(B579,'country codes'!$A$3:$B$287,2,0)</f>
        <v>RUS</v>
      </c>
      <c r="D579">
        <v>7</v>
      </c>
      <c r="E579" s="6">
        <v>145652.29300000001</v>
      </c>
      <c r="F579">
        <v>2018</v>
      </c>
      <c r="G579" s="6">
        <v>73.531000000000006</v>
      </c>
      <c r="H579" s="6">
        <v>5.5135002136230469</v>
      </c>
      <c r="I579" s="7">
        <v>12.373007774353001</v>
      </c>
      <c r="J579" s="8">
        <f t="shared" ref="J579:J642" si="109">IFERROR(H579/10,"")</f>
        <v>0.55135002136230471</v>
      </c>
      <c r="K579" s="8">
        <f t="shared" ref="K579:K642" si="110">IFERROR(J579+$K$2464,"")</f>
        <v>0.97810985662213668</v>
      </c>
      <c r="L579" s="9">
        <f t="shared" ref="L579:L642" si="111">IFERROR(K579*G579,"")</f>
        <v>71.921395867282342</v>
      </c>
      <c r="M579" s="8">
        <f t="shared" ref="M579:M642" si="112">IFERROR((L579-L$2439)/($L$2438-$L$2439),"")</f>
        <v>0.5537911774782257</v>
      </c>
      <c r="N579" s="8">
        <f t="shared" ref="N579:N642" si="113">IFERROR(I579/16,"")</f>
        <v>0.77331298589706254</v>
      </c>
      <c r="O579" s="8">
        <f t="shared" ref="O579:O642" si="114">IFERROR(N579+$O$2464,"")</f>
        <v>2.2651907727086136</v>
      </c>
      <c r="P579" s="10">
        <f t="shared" ref="P579:P642" si="115">IFERROR(M579/O579,"")</f>
        <v>0.24447882454334169</v>
      </c>
      <c r="Q579" s="10" t="str">
        <f t="shared" ref="Q579:Q642" si="116">F579&amp;C579</f>
        <v>2018RUS</v>
      </c>
      <c r="R579" s="14">
        <f t="shared" ref="R579:R642" si="117">IFERROR(P579*100/VLOOKUP(F579,$B$2440:$P$2455,15,0),"")</f>
        <v>41.462631256144569</v>
      </c>
      <c r="S579" s="45">
        <f t="shared" ref="S579:S642" si="118">IF(I579&lt;T579,1,IF(I579&lt;T579*2,2,3))</f>
        <v>3</v>
      </c>
      <c r="T579" s="7">
        <f t="shared" ref="T579:T642" si="119">VLOOKUP(F579,$F$2440:$I$2455,4,0)</f>
        <v>3.2653157571503528</v>
      </c>
      <c r="U579" s="35">
        <f>IF(ISBLANK(VLOOKUP(B579,'WB GDP'!$A$2:$AK$267,F579-1985)),"NA",VLOOKUP(B579,'WB GDP'!$A$2:$AK$267,F579-1985))</f>
        <v>26656.41015625</v>
      </c>
    </row>
    <row r="580" spans="1:21">
      <c r="A580">
        <f t="shared" si="108"/>
        <v>114</v>
      </c>
      <c r="B580" t="s">
        <v>133</v>
      </c>
      <c r="C580" t="str">
        <f>VLOOKUP(B580,'country codes'!$A$3:$B$287,2,0)</f>
        <v>RWA</v>
      </c>
      <c r="D580">
        <v>5</v>
      </c>
      <c r="E580" s="6">
        <v>12531.808000000001</v>
      </c>
      <c r="F580">
        <v>2018</v>
      </c>
      <c r="G580" s="6">
        <v>66.251000000000005</v>
      </c>
      <c r="H580" s="6">
        <v>3.5610466003417969</v>
      </c>
      <c r="I580" s="7">
        <v>0.72136366367340099</v>
      </c>
      <c r="J580" s="8">
        <f t="shared" si="109"/>
        <v>0.35610466003417968</v>
      </c>
      <c r="K580" s="8">
        <f t="shared" si="110"/>
        <v>0.78286449529401159</v>
      </c>
      <c r="L580" s="9">
        <f t="shared" si="111"/>
        <v>51.865555677723563</v>
      </c>
      <c r="M580" s="8">
        <f t="shared" si="112"/>
        <v>0.37246363183971731</v>
      </c>
      <c r="N580" s="8">
        <f t="shared" si="113"/>
        <v>4.5085228979587562E-2</v>
      </c>
      <c r="O580" s="8">
        <f t="shared" si="114"/>
        <v>1.5369630157911385</v>
      </c>
      <c r="P580" s="10">
        <f t="shared" si="115"/>
        <v>0.242337406959656</v>
      </c>
      <c r="Q580" s="10" t="str">
        <f t="shared" si="116"/>
        <v>2018RWA</v>
      </c>
      <c r="R580" s="14">
        <f t="shared" si="117"/>
        <v>41.099455394989185</v>
      </c>
      <c r="S580" s="45">
        <f t="shared" si="118"/>
        <v>1</v>
      </c>
      <c r="T580" s="7">
        <f t="shared" si="119"/>
        <v>3.2653157571503528</v>
      </c>
      <c r="U580" s="35">
        <f>IF(ISBLANK(VLOOKUP(B580,'WB GDP'!$A$2:$AK$267,F580-1985)),"NA",VLOOKUP(B580,'WB GDP'!$A$2:$AK$267,F580-1985))</f>
        <v>2049.693032110702</v>
      </c>
    </row>
    <row r="581" spans="1:21">
      <c r="A581">
        <f t="shared" si="108"/>
        <v>115</v>
      </c>
      <c r="B581" t="s">
        <v>95</v>
      </c>
      <c r="C581" t="str">
        <f>VLOOKUP(B581,'country codes'!$A$3:$B$287,2,0)</f>
        <v>LBR</v>
      </c>
      <c r="D581">
        <v>5</v>
      </c>
      <c r="E581" s="6">
        <v>4889.3909999999996</v>
      </c>
      <c r="F581">
        <v>2018</v>
      </c>
      <c r="G581" s="6">
        <v>60.853000000000002</v>
      </c>
      <c r="H581" s="6">
        <v>4.1348528861999512</v>
      </c>
      <c r="I581" s="7">
        <v>0.43881356716156</v>
      </c>
      <c r="J581" s="8">
        <f t="shared" si="109"/>
        <v>0.41348528861999512</v>
      </c>
      <c r="K581" s="8">
        <f t="shared" si="110"/>
        <v>0.84024512387982708</v>
      </c>
      <c r="L581" s="9">
        <f t="shared" si="111"/>
        <v>51.131436523459122</v>
      </c>
      <c r="M581" s="8">
        <f t="shared" si="112"/>
        <v>0.36582636193774193</v>
      </c>
      <c r="N581" s="8">
        <f t="shared" si="113"/>
        <v>2.74258479475975E-2</v>
      </c>
      <c r="O581" s="8">
        <f t="shared" si="114"/>
        <v>1.5193036347591484</v>
      </c>
      <c r="P581" s="10">
        <f t="shared" si="115"/>
        <v>0.24078555041154465</v>
      </c>
      <c r="Q581" s="10" t="str">
        <f t="shared" si="116"/>
        <v>2018LBR</v>
      </c>
      <c r="R581" s="14">
        <f t="shared" si="117"/>
        <v>40.836266728498494</v>
      </c>
      <c r="S581" s="45">
        <f t="shared" si="118"/>
        <v>1</v>
      </c>
      <c r="T581" s="7">
        <f t="shared" si="119"/>
        <v>3.2653157571503528</v>
      </c>
      <c r="U581" s="35">
        <f>IF(ISBLANK(VLOOKUP(B581,'WB GDP'!$A$2:$AK$267,F581-1985)),"NA",VLOOKUP(B581,'WB GDP'!$A$2:$AK$267,F581-1985))</f>
        <v>1521.7334706798383</v>
      </c>
    </row>
    <row r="582" spans="1:21">
      <c r="A582">
        <f t="shared" si="108"/>
        <v>116</v>
      </c>
      <c r="B582" t="s">
        <v>91</v>
      </c>
      <c r="C582" t="str">
        <f>VLOOKUP(B582,'country codes'!$A$3:$B$287,2,0)</f>
        <v>LAO</v>
      </c>
      <c r="D582">
        <v>8</v>
      </c>
      <c r="E582" s="6">
        <v>7105.0060000000003</v>
      </c>
      <c r="F582">
        <v>2018</v>
      </c>
      <c r="G582" s="6">
        <v>67.634</v>
      </c>
      <c r="H582" s="6">
        <v>4.8594021797180176</v>
      </c>
      <c r="I582" s="7">
        <v>7.1483054161071804</v>
      </c>
      <c r="J582" s="8">
        <f t="shared" si="109"/>
        <v>0.48594021797180176</v>
      </c>
      <c r="K582" s="8">
        <f t="shared" si="110"/>
        <v>0.91270005323163372</v>
      </c>
      <c r="L582" s="9">
        <f t="shared" si="111"/>
        <v>61.729555400268318</v>
      </c>
      <c r="M582" s="8">
        <f t="shared" si="112"/>
        <v>0.4616453785510386</v>
      </c>
      <c r="N582" s="8">
        <f t="shared" si="113"/>
        <v>0.44676908850669877</v>
      </c>
      <c r="O582" s="8">
        <f t="shared" si="114"/>
        <v>1.9386468753182498</v>
      </c>
      <c r="P582" s="10">
        <f t="shared" si="115"/>
        <v>0.2381276262471754</v>
      </c>
      <c r="Q582" s="10" t="str">
        <f t="shared" si="116"/>
        <v>2018LAO</v>
      </c>
      <c r="R582" s="14">
        <f t="shared" si="117"/>
        <v>40.385493416168117</v>
      </c>
      <c r="S582" s="45">
        <f t="shared" si="118"/>
        <v>3</v>
      </c>
      <c r="T582" s="7">
        <f t="shared" si="119"/>
        <v>3.2653157571503528</v>
      </c>
      <c r="U582" s="35">
        <f>IF(ISBLANK(VLOOKUP(B582,'WB GDP'!$A$2:$AK$267,F582-1985)),"NA",VLOOKUP(B582,'WB GDP'!$A$2:$AK$267,F582-1985))</f>
        <v>7546.3342536598439</v>
      </c>
    </row>
    <row r="583" spans="1:21">
      <c r="A583">
        <f t="shared" si="108"/>
        <v>117</v>
      </c>
      <c r="B583" t="s">
        <v>137</v>
      </c>
      <c r="C583" t="str">
        <f>VLOOKUP(B583,'country codes'!$A$3:$B$287,2,0)</f>
        <v>SLE</v>
      </c>
      <c r="D583">
        <v>5</v>
      </c>
      <c r="E583" s="6">
        <v>7861.2809999999999</v>
      </c>
      <c r="F583">
        <v>2018</v>
      </c>
      <c r="G583" s="6">
        <v>59.795999999999999</v>
      </c>
      <c r="H583" s="6">
        <v>4.3056831359863281</v>
      </c>
      <c r="I583" s="7">
        <v>0.87338179349899303</v>
      </c>
      <c r="J583" s="8">
        <f t="shared" si="109"/>
        <v>0.43056831359863279</v>
      </c>
      <c r="K583" s="8">
        <f t="shared" si="110"/>
        <v>0.85732814885846476</v>
      </c>
      <c r="L583" s="9">
        <f t="shared" si="111"/>
        <v>51.264793989140756</v>
      </c>
      <c r="M583" s="8">
        <f t="shared" si="112"/>
        <v>0.36703206470142918</v>
      </c>
      <c r="N583" s="8">
        <f t="shared" si="113"/>
        <v>5.4586362093687064E-2</v>
      </c>
      <c r="O583" s="8">
        <f t="shared" si="114"/>
        <v>1.546464148905238</v>
      </c>
      <c r="P583" s="10">
        <f t="shared" si="115"/>
        <v>0.23733629063516018</v>
      </c>
      <c r="Q583" s="10" t="str">
        <f t="shared" si="116"/>
        <v>2018SLE</v>
      </c>
      <c r="R583" s="14">
        <f t="shared" si="117"/>
        <v>40.251286060000858</v>
      </c>
      <c r="S583" s="45">
        <f t="shared" si="118"/>
        <v>1</v>
      </c>
      <c r="T583" s="7">
        <f t="shared" si="119"/>
        <v>3.2653157571503528</v>
      </c>
      <c r="U583" s="35">
        <f>IF(ISBLANK(VLOOKUP(B583,'WB GDP'!$A$2:$AK$267,F583-1985)),"NA",VLOOKUP(B583,'WB GDP'!$A$2:$AK$267,F583-1985))</f>
        <v>1610.3232282448269</v>
      </c>
    </row>
    <row r="584" spans="1:21">
      <c r="A584">
        <f t="shared" si="108"/>
        <v>118</v>
      </c>
      <c r="B584" t="s">
        <v>138</v>
      </c>
      <c r="C584" t="str">
        <f>VLOOKUP(B584,'country codes'!$A$3:$B$287,2,0)</f>
        <v>SGP</v>
      </c>
      <c r="D584">
        <v>8</v>
      </c>
      <c r="E584" s="6">
        <v>5814.5370000000003</v>
      </c>
      <c r="F584">
        <v>2018</v>
      </c>
      <c r="G584" s="6">
        <v>83.457999999999998</v>
      </c>
      <c r="H584" s="6">
        <v>6.3745641708374023</v>
      </c>
      <c r="I584" s="7">
        <v>25.031761169433601</v>
      </c>
      <c r="J584" s="8">
        <f t="shared" si="109"/>
        <v>0.63745641708374023</v>
      </c>
      <c r="K584" s="8">
        <f t="shared" si="110"/>
        <v>1.0642162523435723</v>
      </c>
      <c r="L584" s="9">
        <f t="shared" si="111"/>
        <v>88.817359988089862</v>
      </c>
      <c r="M584" s="8">
        <f t="shared" si="112"/>
        <v>0.70654985905254897</v>
      </c>
      <c r="N584" s="8">
        <f t="shared" si="113"/>
        <v>1.5644850730896001</v>
      </c>
      <c r="O584" s="8">
        <f t="shared" si="114"/>
        <v>3.0563628599011512</v>
      </c>
      <c r="P584" s="10">
        <f t="shared" si="115"/>
        <v>0.23117342129834681</v>
      </c>
      <c r="Q584" s="10" t="str">
        <f t="shared" si="116"/>
        <v>2018SGP</v>
      </c>
      <c r="R584" s="14">
        <f t="shared" si="117"/>
        <v>39.20608805862225</v>
      </c>
      <c r="S584" s="45">
        <f t="shared" si="118"/>
        <v>3</v>
      </c>
      <c r="T584" s="7">
        <f t="shared" si="119"/>
        <v>3.2653157571503528</v>
      </c>
      <c r="U584" s="35">
        <f>IF(ISBLANK(VLOOKUP(B584,'WB GDP'!$A$2:$AK$267,F584-1985)),"NA",VLOOKUP(B584,'WB GDP'!$A$2:$AK$267,F584-1985))</f>
        <v>98280.042372514421</v>
      </c>
    </row>
    <row r="585" spans="1:21">
      <c r="A585">
        <f t="shared" si="108"/>
        <v>119</v>
      </c>
      <c r="B585" t="s">
        <v>134</v>
      </c>
      <c r="C585" t="str">
        <f>VLOOKUP(B585,'country codes'!$A$3:$B$287,2,0)</f>
        <v>SAU</v>
      </c>
      <c r="D585">
        <v>4</v>
      </c>
      <c r="E585" s="6">
        <v>35018.133000000002</v>
      </c>
      <c r="F585">
        <v>2018</v>
      </c>
      <c r="G585" s="6">
        <v>77.212000000000003</v>
      </c>
      <c r="H585" s="6">
        <v>6.3563933372497559</v>
      </c>
      <c r="I585" s="7">
        <v>20.946220397949201</v>
      </c>
      <c r="J585" s="8">
        <f t="shared" si="109"/>
        <v>0.63563933372497561</v>
      </c>
      <c r="K585" s="8">
        <f t="shared" si="110"/>
        <v>1.0623991689848076</v>
      </c>
      <c r="L585" s="9">
        <f t="shared" si="111"/>
        <v>82.029964635654963</v>
      </c>
      <c r="M585" s="8">
        <f t="shared" si="112"/>
        <v>0.64518410579051544</v>
      </c>
      <c r="N585" s="8">
        <f t="shared" si="113"/>
        <v>1.3091387748718251</v>
      </c>
      <c r="O585" s="8">
        <f t="shared" si="114"/>
        <v>2.801016561683376</v>
      </c>
      <c r="P585" s="10">
        <f t="shared" si="115"/>
        <v>0.23033926847000427</v>
      </c>
      <c r="Q585" s="10" t="str">
        <f t="shared" si="116"/>
        <v>2018SAU</v>
      </c>
      <c r="R585" s="14">
        <f t="shared" si="117"/>
        <v>39.064619073742101</v>
      </c>
      <c r="S585" s="45">
        <f t="shared" si="118"/>
        <v>3</v>
      </c>
      <c r="T585" s="7">
        <f t="shared" si="119"/>
        <v>3.2653157571503528</v>
      </c>
      <c r="U585" s="35">
        <f>IF(ISBLANK(VLOOKUP(B585,'WB GDP'!$A$2:$AK$267,F585-1985)),"NA",VLOOKUP(B585,'WB GDP'!$A$2:$AK$267,F585-1985))</f>
        <v>47714.112576715481</v>
      </c>
    </row>
    <row r="586" spans="1:21">
      <c r="A586">
        <f t="shared" si="108"/>
        <v>120</v>
      </c>
      <c r="B586" t="s">
        <v>141</v>
      </c>
      <c r="C586" t="str">
        <f>VLOOKUP(B586,'country codes'!$A$3:$B$287,2,0)</f>
        <v>ZAF</v>
      </c>
      <c r="D586">
        <v>5</v>
      </c>
      <c r="E586" s="6">
        <v>57339.635000000002</v>
      </c>
      <c r="F586">
        <v>2018</v>
      </c>
      <c r="G586" s="6">
        <v>65.674000000000007</v>
      </c>
      <c r="H586" s="6">
        <v>4.8839221000671387</v>
      </c>
      <c r="I586" s="7">
        <v>7.1846251487731898</v>
      </c>
      <c r="J586" s="8">
        <f t="shared" si="109"/>
        <v>0.48839221000671384</v>
      </c>
      <c r="K586" s="8">
        <f t="shared" si="110"/>
        <v>0.91515204526654581</v>
      </c>
      <c r="L586" s="9">
        <f t="shared" si="111"/>
        <v>60.101695420835135</v>
      </c>
      <c r="M586" s="8">
        <f t="shared" si="112"/>
        <v>0.44692767777540904</v>
      </c>
      <c r="N586" s="8">
        <f t="shared" si="113"/>
        <v>0.44903907179832436</v>
      </c>
      <c r="O586" s="8">
        <f t="shared" si="114"/>
        <v>1.9409168586098753</v>
      </c>
      <c r="P586" s="10">
        <f t="shared" si="115"/>
        <v>0.23026626606536246</v>
      </c>
      <c r="Q586" s="10" t="str">
        <f t="shared" si="116"/>
        <v>2018ZAF</v>
      </c>
      <c r="R586" s="14">
        <f t="shared" si="117"/>
        <v>39.052238157766546</v>
      </c>
      <c r="S586" s="45">
        <f t="shared" si="118"/>
        <v>3</v>
      </c>
      <c r="T586" s="7">
        <f t="shared" si="119"/>
        <v>3.2653157571503528</v>
      </c>
      <c r="U586" s="35">
        <f>IF(ISBLANK(VLOOKUP(B586,'WB GDP'!$A$2:$AK$267,F586-1985)),"NA",VLOOKUP(B586,'WB GDP'!$A$2:$AK$267,F586-1985))</f>
        <v>13990.314892777023</v>
      </c>
    </row>
    <row r="587" spans="1:21">
      <c r="A587">
        <f t="shared" si="108"/>
        <v>121</v>
      </c>
      <c r="B587" t="s">
        <v>150</v>
      </c>
      <c r="C587" t="str">
        <f>VLOOKUP(B587,'country codes'!$A$3:$B$287,2,0)</f>
        <v>TZA</v>
      </c>
      <c r="D587">
        <v>5</v>
      </c>
      <c r="E587" s="6">
        <v>58090.442999999999</v>
      </c>
      <c r="F587">
        <v>2018</v>
      </c>
      <c r="G587" s="6">
        <v>66.534999999999997</v>
      </c>
      <c r="H587" s="6">
        <v>3.4450232982635498</v>
      </c>
      <c r="I587" s="7">
        <v>1.71085917949676</v>
      </c>
      <c r="J587" s="8">
        <f t="shared" si="109"/>
        <v>0.34450232982635498</v>
      </c>
      <c r="K587" s="8">
        <f t="shared" si="110"/>
        <v>0.77126216508618695</v>
      </c>
      <c r="L587" s="9">
        <f t="shared" si="111"/>
        <v>51.315928154009448</v>
      </c>
      <c r="M587" s="8">
        <f t="shared" si="112"/>
        <v>0.36749437555583769</v>
      </c>
      <c r="N587" s="8">
        <f t="shared" si="113"/>
        <v>0.1069286987185475</v>
      </c>
      <c r="O587" s="8">
        <f t="shared" si="114"/>
        <v>1.5988064855300985</v>
      </c>
      <c r="P587" s="10">
        <f t="shared" si="115"/>
        <v>0.22985544459684354</v>
      </c>
      <c r="Q587" s="10" t="str">
        <f t="shared" si="116"/>
        <v>2018TZA</v>
      </c>
      <c r="R587" s="14">
        <f t="shared" si="117"/>
        <v>38.982564479102862</v>
      </c>
      <c r="S587" s="45">
        <f t="shared" si="118"/>
        <v>1</v>
      </c>
      <c r="T587" s="7">
        <f t="shared" si="119"/>
        <v>3.2653157571503528</v>
      </c>
      <c r="U587" s="35">
        <f>IF(ISBLANK(VLOOKUP(B587,'WB GDP'!$A$2:$AK$267,F587-1985)),"NA",VLOOKUP(B587,'WB GDP'!$A$2:$AK$267,F587-1985))</f>
        <v>2510.8056640625</v>
      </c>
    </row>
    <row r="588" spans="1:21">
      <c r="A588">
        <f t="shared" si="108"/>
        <v>122</v>
      </c>
      <c r="B588" t="s">
        <v>38</v>
      </c>
      <c r="C588" t="str">
        <f>VLOOKUP(B588,'country codes'!$A$3:$B$287,2,0)</f>
        <v>BDI</v>
      </c>
      <c r="D588">
        <v>5</v>
      </c>
      <c r="E588" s="6">
        <v>11493.472</v>
      </c>
      <c r="F588">
        <v>2018</v>
      </c>
      <c r="G588" s="6">
        <v>61.688000000000002</v>
      </c>
      <c r="H588" s="6">
        <v>3.7752830982208252</v>
      </c>
      <c r="I588" s="7">
        <v>0.65179574489593495</v>
      </c>
      <c r="J588" s="8">
        <f t="shared" si="109"/>
        <v>0.37752830982208252</v>
      </c>
      <c r="K588" s="8">
        <f t="shared" si="110"/>
        <v>0.80428814508191449</v>
      </c>
      <c r="L588" s="9">
        <f t="shared" si="111"/>
        <v>49.614927093813144</v>
      </c>
      <c r="M588" s="8">
        <f t="shared" si="112"/>
        <v>0.3521153964425881</v>
      </c>
      <c r="N588" s="8">
        <f t="shared" si="113"/>
        <v>4.0737234055995934E-2</v>
      </c>
      <c r="O588" s="8">
        <f t="shared" si="114"/>
        <v>1.5326150208675469</v>
      </c>
      <c r="P588" s="10">
        <f t="shared" si="115"/>
        <v>0.22974810480669233</v>
      </c>
      <c r="Q588" s="10" t="str">
        <f t="shared" si="116"/>
        <v>2018BDI</v>
      </c>
      <c r="R588" s="14">
        <f t="shared" si="117"/>
        <v>38.96436007982016</v>
      </c>
      <c r="S588" s="45">
        <f t="shared" si="118"/>
        <v>1</v>
      </c>
      <c r="T588" s="7">
        <f t="shared" si="119"/>
        <v>3.2653157571503528</v>
      </c>
      <c r="U588" s="35">
        <f>IF(ISBLANK(VLOOKUP(B588,'WB GDP'!$A$2:$AK$267,F588-1985)),"NA",VLOOKUP(B588,'WB GDP'!$A$2:$AK$267,F588-1985))</f>
        <v>740.44822253128439</v>
      </c>
    </row>
    <row r="589" spans="1:21">
      <c r="A589">
        <f t="shared" si="108"/>
        <v>123</v>
      </c>
      <c r="B589" t="s">
        <v>87</v>
      </c>
      <c r="C589" t="str">
        <f>VLOOKUP(B589,'country codes'!$A$3:$B$287,2,0)</f>
        <v>KAZ</v>
      </c>
      <c r="D589">
        <v>7</v>
      </c>
      <c r="E589" s="6">
        <v>18538.098999999998</v>
      </c>
      <c r="F589">
        <v>2018</v>
      </c>
      <c r="G589" s="6">
        <v>71.471999999999994</v>
      </c>
      <c r="H589" s="6">
        <v>6.0076360702514648</v>
      </c>
      <c r="I589" s="7">
        <v>15.7871255874634</v>
      </c>
      <c r="J589" s="8">
        <f t="shared" si="109"/>
        <v>0.60076360702514653</v>
      </c>
      <c r="K589" s="8">
        <f t="shared" si="110"/>
        <v>1.0275234422849784</v>
      </c>
      <c r="L589" s="9">
        <f t="shared" si="111"/>
        <v>73.439155466991963</v>
      </c>
      <c r="M589" s="8">
        <f t="shared" si="112"/>
        <v>0.56751344592888409</v>
      </c>
      <c r="N589" s="8">
        <f t="shared" si="113"/>
        <v>0.98669534921646251</v>
      </c>
      <c r="O589" s="8">
        <f t="shared" si="114"/>
        <v>2.4785731360280137</v>
      </c>
      <c r="P589" s="10">
        <f t="shared" si="115"/>
        <v>0.22896780316046719</v>
      </c>
      <c r="Q589" s="10" t="str">
        <f t="shared" si="116"/>
        <v>2018KAZ</v>
      </c>
      <c r="R589" s="14">
        <f t="shared" si="117"/>
        <v>38.832024040138897</v>
      </c>
      <c r="S589" s="45">
        <f t="shared" si="118"/>
        <v>3</v>
      </c>
      <c r="T589" s="7">
        <f t="shared" si="119"/>
        <v>3.2653157571503528</v>
      </c>
      <c r="U589" s="35">
        <f>IF(ISBLANK(VLOOKUP(B589,'WB GDP'!$A$2:$AK$267,F589-1985)),"NA",VLOOKUP(B589,'WB GDP'!$A$2:$AK$267,F589-1985))</f>
        <v>25544.344756303515</v>
      </c>
    </row>
    <row r="590" spans="1:21">
      <c r="A590">
        <f t="shared" si="108"/>
        <v>124</v>
      </c>
      <c r="B590" t="s">
        <v>72</v>
      </c>
      <c r="C590" t="str">
        <f>VLOOKUP(B590,'country codes'!$A$3:$B$287,2,0)</f>
        <v>HTI</v>
      </c>
      <c r="D590">
        <v>1</v>
      </c>
      <c r="E590" s="6">
        <v>11012.421</v>
      </c>
      <c r="F590">
        <v>2018</v>
      </c>
      <c r="G590" s="6">
        <v>64.019000000000005</v>
      </c>
      <c r="H590" s="6">
        <v>3.6149280071258545</v>
      </c>
      <c r="I590" s="7">
        <v>1.37190937995911</v>
      </c>
      <c r="J590" s="8">
        <f t="shared" si="109"/>
        <v>0.36149280071258544</v>
      </c>
      <c r="K590" s="8">
        <f t="shared" si="110"/>
        <v>0.78825263597241735</v>
      </c>
      <c r="L590" s="9">
        <f t="shared" si="111"/>
        <v>50.463145502318191</v>
      </c>
      <c r="M590" s="8">
        <f t="shared" si="112"/>
        <v>0.35978425303128858</v>
      </c>
      <c r="N590" s="8">
        <f t="shared" si="113"/>
        <v>8.5744336247444375E-2</v>
      </c>
      <c r="O590" s="8">
        <f t="shared" si="114"/>
        <v>1.5776221230589953</v>
      </c>
      <c r="P590" s="10">
        <f t="shared" si="115"/>
        <v>0.22805477165448854</v>
      </c>
      <c r="Q590" s="10" t="str">
        <f t="shared" si="116"/>
        <v>2018HTI</v>
      </c>
      <c r="R590" s="14">
        <f t="shared" si="117"/>
        <v>38.67717754687574</v>
      </c>
      <c r="S590" s="45">
        <f t="shared" si="118"/>
        <v>1</v>
      </c>
      <c r="T590" s="7">
        <f t="shared" si="119"/>
        <v>3.2653157571503528</v>
      </c>
      <c r="U590" s="35">
        <f>IF(ISBLANK(VLOOKUP(B590,'WB GDP'!$A$2:$AK$267,F590-1985)),"NA",VLOOKUP(B590,'WB GDP'!$A$2:$AK$267,F590-1985))</f>
        <v>3209.4296294636874</v>
      </c>
    </row>
    <row r="591" spans="1:21">
      <c r="A591">
        <f t="shared" si="108"/>
        <v>125</v>
      </c>
      <c r="B591" t="s">
        <v>79</v>
      </c>
      <c r="C591" t="str">
        <f>VLOOKUP(B591,'country codes'!$A$3:$B$287,2,0)</f>
        <v>IRN</v>
      </c>
      <c r="D591">
        <v>4</v>
      </c>
      <c r="E591" s="6">
        <v>85617.562000000005</v>
      </c>
      <c r="F591">
        <v>2018</v>
      </c>
      <c r="G591" s="6">
        <v>76.194999999999993</v>
      </c>
      <c r="H591" s="6">
        <v>4.2781176567077637</v>
      </c>
      <c r="I591" s="7">
        <v>10.746072769165</v>
      </c>
      <c r="J591" s="8">
        <f t="shared" si="109"/>
        <v>0.42781176567077639</v>
      </c>
      <c r="K591" s="8">
        <f t="shared" si="110"/>
        <v>0.85457160093060835</v>
      </c>
      <c r="L591" s="9">
        <f t="shared" si="111"/>
        <v>65.114083132907695</v>
      </c>
      <c r="M591" s="8">
        <f t="shared" si="112"/>
        <v>0.49224534849019197</v>
      </c>
      <c r="N591" s="8">
        <f t="shared" si="113"/>
        <v>0.6716295480728125</v>
      </c>
      <c r="O591" s="8">
        <f t="shared" si="114"/>
        <v>2.1635073348843634</v>
      </c>
      <c r="P591" s="10">
        <f t="shared" si="115"/>
        <v>0.22752192264534282</v>
      </c>
      <c r="Q591" s="10" t="str">
        <f t="shared" si="116"/>
        <v>2018IRN</v>
      </c>
      <c r="R591" s="14">
        <f t="shared" si="117"/>
        <v>38.586808485167928</v>
      </c>
      <c r="S591" s="45">
        <f t="shared" si="118"/>
        <v>3</v>
      </c>
      <c r="T591" s="7">
        <f t="shared" si="119"/>
        <v>3.2653157571503528</v>
      </c>
      <c r="U591" s="35">
        <f>IF(ISBLANK(VLOOKUP(B591,'WB GDP'!$A$2:$AK$267,F591-1985)),"NA",VLOOKUP(B591,'WB GDP'!$A$2:$AK$267,F591-1985))</f>
        <v>14628.946343641988</v>
      </c>
    </row>
    <row r="592" spans="1:21">
      <c r="A592">
        <f t="shared" si="108"/>
        <v>126</v>
      </c>
      <c r="B592" t="s">
        <v>168</v>
      </c>
      <c r="C592" t="str">
        <f>VLOOKUP(B592,'country codes'!$A$3:$B$287,2,0)</f>
        <v>ZMB</v>
      </c>
      <c r="D592">
        <v>5</v>
      </c>
      <c r="E592" s="6">
        <v>17835.893</v>
      </c>
      <c r="F592">
        <v>2018</v>
      </c>
      <c r="G592" s="6">
        <v>62.341999999999999</v>
      </c>
      <c r="H592" s="6">
        <v>4.0414881706237793</v>
      </c>
      <c r="I592" s="7">
        <v>2.4557023048400901</v>
      </c>
      <c r="J592" s="8">
        <f t="shared" si="109"/>
        <v>0.40414881706237793</v>
      </c>
      <c r="K592" s="8">
        <f t="shared" si="110"/>
        <v>0.8309086523222099</v>
      </c>
      <c r="L592" s="9">
        <f t="shared" si="111"/>
        <v>51.800507203071206</v>
      </c>
      <c r="M592" s="8">
        <f t="shared" si="112"/>
        <v>0.37187551984117928</v>
      </c>
      <c r="N592" s="8">
        <f t="shared" si="113"/>
        <v>0.15348139405250563</v>
      </c>
      <c r="O592" s="8">
        <f t="shared" si="114"/>
        <v>1.6453591808640566</v>
      </c>
      <c r="P592" s="10">
        <f t="shared" si="115"/>
        <v>0.22601479614067593</v>
      </c>
      <c r="Q592" s="10" t="str">
        <f t="shared" si="116"/>
        <v>2018ZMB</v>
      </c>
      <c r="R592" s="14">
        <f t="shared" si="117"/>
        <v>38.331205855222009</v>
      </c>
      <c r="S592" s="45">
        <f t="shared" si="118"/>
        <v>1</v>
      </c>
      <c r="T592" s="7">
        <f t="shared" si="119"/>
        <v>3.2653157571503528</v>
      </c>
      <c r="U592" s="35">
        <f>IF(ISBLANK(VLOOKUP(B592,'WB GDP'!$A$2:$AK$267,F592-1985)),"NA",VLOOKUP(B592,'WB GDP'!$A$2:$AK$267,F592-1985))</f>
        <v>3425.9489362282593</v>
      </c>
    </row>
    <row r="593" spans="1:21">
      <c r="A593">
        <f t="shared" si="108"/>
        <v>127</v>
      </c>
      <c r="B593" t="s">
        <v>119</v>
      </c>
      <c r="C593" t="str">
        <f>VLOOKUP(B593,'country codes'!$A$3:$B$287,2,0)</f>
        <v>NGA</v>
      </c>
      <c r="D593">
        <v>5</v>
      </c>
      <c r="E593" s="6">
        <v>198387.62299999999</v>
      </c>
      <c r="F593">
        <v>2018</v>
      </c>
      <c r="G593" s="6">
        <v>52.554000000000002</v>
      </c>
      <c r="H593" s="6">
        <v>5.2522883415222168</v>
      </c>
      <c r="I593" s="7">
        <v>1.5941619873046899</v>
      </c>
      <c r="J593" s="8">
        <f t="shared" si="109"/>
        <v>0.52522883415222166</v>
      </c>
      <c r="K593" s="8">
        <f t="shared" si="110"/>
        <v>0.95198866941205362</v>
      </c>
      <c r="L593" s="9">
        <f t="shared" si="111"/>
        <v>50.030812532281068</v>
      </c>
      <c r="M593" s="8">
        <f t="shared" si="112"/>
        <v>0.35587547256562396</v>
      </c>
      <c r="N593" s="8">
        <f t="shared" si="113"/>
        <v>9.9635124206543121E-2</v>
      </c>
      <c r="O593" s="8">
        <f t="shared" si="114"/>
        <v>1.5915129110180941</v>
      </c>
      <c r="P593" s="10">
        <f t="shared" si="115"/>
        <v>0.22360828498586902</v>
      </c>
      <c r="Q593" s="10" t="str">
        <f t="shared" si="116"/>
        <v>2018NGA</v>
      </c>
      <c r="R593" s="14">
        <f t="shared" si="117"/>
        <v>37.923071184205263</v>
      </c>
      <c r="S593" s="45">
        <f t="shared" si="118"/>
        <v>1</v>
      </c>
      <c r="T593" s="7">
        <f t="shared" si="119"/>
        <v>3.2653157571503528</v>
      </c>
      <c r="U593" s="35">
        <f>IF(ISBLANK(VLOOKUP(B593,'WB GDP'!$A$2:$AK$267,F593-1985)),"NA",VLOOKUP(B593,'WB GDP'!$A$2:$AK$267,F593-1985))</f>
        <v>5089.7776340209157</v>
      </c>
    </row>
    <row r="594" spans="1:21">
      <c r="A594">
        <f t="shared" si="108"/>
        <v>128</v>
      </c>
      <c r="B594" t="s">
        <v>113</v>
      </c>
      <c r="C594" t="str">
        <f>VLOOKUP(B594,'country codes'!$A$3:$B$287,2,0)</f>
        <v>NAM</v>
      </c>
      <c r="D594">
        <v>5</v>
      </c>
      <c r="E594" s="6">
        <v>2405.6799999999998</v>
      </c>
      <c r="F594">
        <v>2018</v>
      </c>
      <c r="G594" s="6">
        <v>62.585999999999999</v>
      </c>
      <c r="H594" s="6">
        <v>4.8340878486633301</v>
      </c>
      <c r="I594" s="7">
        <v>6.52408695220947</v>
      </c>
      <c r="J594" s="8">
        <f t="shared" si="109"/>
        <v>0.48340878486633299</v>
      </c>
      <c r="K594" s="8">
        <f t="shared" si="110"/>
        <v>0.91016862012616495</v>
      </c>
      <c r="L594" s="9">
        <f t="shared" si="111"/>
        <v>56.96381325921616</v>
      </c>
      <c r="M594" s="8">
        <f t="shared" si="112"/>
        <v>0.41855766358046925</v>
      </c>
      <c r="N594" s="8">
        <f t="shared" si="113"/>
        <v>0.40775543451309187</v>
      </c>
      <c r="O594" s="8">
        <f t="shared" si="114"/>
        <v>1.8996332213246427</v>
      </c>
      <c r="P594" s="10">
        <f t="shared" si="115"/>
        <v>0.22033604112724597</v>
      </c>
      <c r="Q594" s="10" t="str">
        <f t="shared" si="116"/>
        <v>2018NAM</v>
      </c>
      <c r="R594" s="14">
        <f t="shared" si="117"/>
        <v>37.368111707679233</v>
      </c>
      <c r="S594" s="45">
        <f t="shared" si="118"/>
        <v>2</v>
      </c>
      <c r="T594" s="7">
        <f t="shared" si="119"/>
        <v>3.2653157571503528</v>
      </c>
      <c r="U594" s="35">
        <f>IF(ISBLANK(VLOOKUP(B594,'WB GDP'!$A$2:$AK$267,F594-1985)),"NA",VLOOKUP(B594,'WB GDP'!$A$2:$AK$267,F594-1985))</f>
        <v>10266.17055459806</v>
      </c>
    </row>
    <row r="595" spans="1:21">
      <c r="A595">
        <f t="shared" si="108"/>
        <v>129</v>
      </c>
      <c r="B595" t="s">
        <v>169</v>
      </c>
      <c r="C595" t="str">
        <f>VLOOKUP(B595,'country codes'!$A$3:$B$287,2,0)</f>
        <v>ZWE</v>
      </c>
      <c r="D595">
        <v>5</v>
      </c>
      <c r="E595" s="6">
        <v>15052.183999999999</v>
      </c>
      <c r="F595">
        <v>2018</v>
      </c>
      <c r="G595" s="6">
        <v>61.414000000000001</v>
      </c>
      <c r="H595" s="6">
        <v>3.6164798736572266</v>
      </c>
      <c r="I595" s="7">
        <v>0.93263000249862704</v>
      </c>
      <c r="J595" s="8">
        <f t="shared" si="109"/>
        <v>0.36164798736572268</v>
      </c>
      <c r="K595" s="8">
        <f t="shared" si="110"/>
        <v>0.78840782262555464</v>
      </c>
      <c r="L595" s="9">
        <f t="shared" si="111"/>
        <v>48.419278018725812</v>
      </c>
      <c r="M595" s="8">
        <f t="shared" si="112"/>
        <v>0.3413053725203089</v>
      </c>
      <c r="N595" s="8">
        <f t="shared" si="113"/>
        <v>5.828937515616419E-2</v>
      </c>
      <c r="O595" s="8">
        <f t="shared" si="114"/>
        <v>1.5501671619677151</v>
      </c>
      <c r="P595" s="10">
        <f t="shared" si="115"/>
        <v>0.22017326962794814</v>
      </c>
      <c r="Q595" s="10" t="str">
        <f t="shared" si="116"/>
        <v>2018ZWE</v>
      </c>
      <c r="R595" s="14">
        <f t="shared" si="117"/>
        <v>37.340506312132192</v>
      </c>
      <c r="S595" s="45">
        <f t="shared" si="118"/>
        <v>1</v>
      </c>
      <c r="T595" s="7">
        <f t="shared" si="119"/>
        <v>3.2653157571503528</v>
      </c>
      <c r="U595" s="35">
        <f>IF(ISBLANK(VLOOKUP(B595,'WB GDP'!$A$2:$AK$267,F595-1985)),"NA",VLOOKUP(B595,'WB GDP'!$A$2:$AK$267,F595-1985))</f>
        <v>2399.6215509653671</v>
      </c>
    </row>
    <row r="596" spans="1:21">
      <c r="A596">
        <f t="shared" si="108"/>
        <v>130</v>
      </c>
      <c r="B596" t="s">
        <v>100</v>
      </c>
      <c r="C596" t="str">
        <f>VLOOKUP(B596,'country codes'!$A$3:$B$287,2,0)</f>
        <v>MWI</v>
      </c>
      <c r="D596">
        <v>5</v>
      </c>
      <c r="E596" s="6">
        <v>18367.883000000002</v>
      </c>
      <c r="F596">
        <v>2018</v>
      </c>
      <c r="G596" s="6">
        <v>63.276000000000003</v>
      </c>
      <c r="H596" s="6">
        <v>3.3346335887908936</v>
      </c>
      <c r="I596" s="7">
        <v>0.74226772785186801</v>
      </c>
      <c r="J596" s="8">
        <f t="shared" si="109"/>
        <v>0.33346335887908934</v>
      </c>
      <c r="K596" s="8">
        <f t="shared" si="110"/>
        <v>0.76022319413892125</v>
      </c>
      <c r="L596" s="9">
        <f t="shared" si="111"/>
        <v>48.103882832334385</v>
      </c>
      <c r="M596" s="8">
        <f t="shared" si="112"/>
        <v>0.3384538422670747</v>
      </c>
      <c r="N596" s="8">
        <f t="shared" si="113"/>
        <v>4.6391732990741751E-2</v>
      </c>
      <c r="O596" s="8">
        <f t="shared" si="114"/>
        <v>1.5382695198022927</v>
      </c>
      <c r="P596" s="10">
        <f t="shared" si="115"/>
        <v>0.22002245894501943</v>
      </c>
      <c r="Q596" s="10" t="str">
        <f t="shared" si="116"/>
        <v>2018MWI</v>
      </c>
      <c r="R596" s="14">
        <f t="shared" si="117"/>
        <v>37.314929423223958</v>
      </c>
      <c r="S596" s="45">
        <f t="shared" si="118"/>
        <v>1</v>
      </c>
      <c r="T596" s="7">
        <f t="shared" si="119"/>
        <v>3.2653157571503528</v>
      </c>
      <c r="U596" s="35">
        <f>IF(ISBLANK(VLOOKUP(B596,'WB GDP'!$A$2:$AK$267,F596-1985)),"NA",VLOOKUP(B596,'WB GDP'!$A$2:$AK$267,F596-1985))</f>
        <v>1478.424835657893</v>
      </c>
    </row>
    <row r="597" spans="1:21">
      <c r="A597">
        <f t="shared" si="108"/>
        <v>131</v>
      </c>
      <c r="B597" t="s">
        <v>152</v>
      </c>
      <c r="C597" t="str">
        <f>VLOOKUP(B597,'country codes'!$A$3:$B$287,2,0)</f>
        <v>TGO</v>
      </c>
      <c r="D597">
        <v>5</v>
      </c>
      <c r="E597" s="6">
        <v>8046.6790000000001</v>
      </c>
      <c r="F597">
        <v>2018</v>
      </c>
      <c r="G597" s="6">
        <v>60.244</v>
      </c>
      <c r="H597" s="6">
        <v>4.0228948593139648</v>
      </c>
      <c r="I597" s="7">
        <v>2.12316846847534</v>
      </c>
      <c r="J597" s="8">
        <f t="shared" si="109"/>
        <v>0.40228948593139646</v>
      </c>
      <c r="K597" s="8">
        <f t="shared" si="110"/>
        <v>0.82904932119122843</v>
      </c>
      <c r="L597" s="9">
        <f t="shared" si="111"/>
        <v>49.945247305844369</v>
      </c>
      <c r="M597" s="8">
        <f t="shared" si="112"/>
        <v>0.35510186585779596</v>
      </c>
      <c r="N597" s="8">
        <f t="shared" si="113"/>
        <v>0.13269802927970875</v>
      </c>
      <c r="O597" s="8">
        <f t="shared" si="114"/>
        <v>1.6245758160912596</v>
      </c>
      <c r="P597" s="10">
        <f t="shared" si="115"/>
        <v>0.21858128278197164</v>
      </c>
      <c r="Q597" s="10" t="str">
        <f t="shared" si="116"/>
        <v>2018TGO</v>
      </c>
      <c r="R597" s="14">
        <f t="shared" si="117"/>
        <v>37.070511707557941</v>
      </c>
      <c r="S597" s="45">
        <f t="shared" si="118"/>
        <v>1</v>
      </c>
      <c r="T597" s="7">
        <f t="shared" si="119"/>
        <v>3.2653157571503528</v>
      </c>
      <c r="U597" s="35">
        <f>IF(ISBLANK(VLOOKUP(B597,'WB GDP'!$A$2:$AK$267,F597-1985)),"NA",VLOOKUP(B597,'WB GDP'!$A$2:$AK$267,F597-1985))</f>
        <v>2024.0893188323139</v>
      </c>
    </row>
    <row r="598" spans="1:21">
      <c r="A598">
        <f t="shared" si="108"/>
        <v>132</v>
      </c>
      <c r="B598" t="s">
        <v>102</v>
      </c>
      <c r="C598" t="str">
        <f>VLOOKUP(B598,'country codes'!$A$3:$B$287,2,0)</f>
        <v>MLI</v>
      </c>
      <c r="D598">
        <v>5</v>
      </c>
      <c r="E598" s="6">
        <v>19934.297999999999</v>
      </c>
      <c r="F598">
        <v>2018</v>
      </c>
      <c r="G598" s="6">
        <v>59.393000000000001</v>
      </c>
      <c r="H598" s="6">
        <v>4.4157295227050781</v>
      </c>
      <c r="I598" s="7">
        <v>3.5304028987884499</v>
      </c>
      <c r="J598" s="8">
        <f t="shared" si="109"/>
        <v>0.4415729522705078</v>
      </c>
      <c r="K598" s="8">
        <f t="shared" si="110"/>
        <v>0.86833278753033971</v>
      </c>
      <c r="L598" s="9">
        <f t="shared" si="111"/>
        <v>51.572889249789469</v>
      </c>
      <c r="M598" s="8">
        <f t="shared" si="112"/>
        <v>0.3698175953452848</v>
      </c>
      <c r="N598" s="8">
        <f t="shared" si="113"/>
        <v>0.22065018117427812</v>
      </c>
      <c r="O598" s="8">
        <f t="shared" si="114"/>
        <v>1.712527967985829</v>
      </c>
      <c r="P598" s="10">
        <f t="shared" si="115"/>
        <v>0.21594835369622706</v>
      </c>
      <c r="Q598" s="10" t="str">
        <f t="shared" si="116"/>
        <v>2018MLI</v>
      </c>
      <c r="R598" s="14">
        <f t="shared" si="117"/>
        <v>36.623977460636077</v>
      </c>
      <c r="S598" s="45">
        <f t="shared" si="118"/>
        <v>2</v>
      </c>
      <c r="T598" s="7">
        <f t="shared" si="119"/>
        <v>3.2653157571503528</v>
      </c>
      <c r="U598" s="35">
        <f>IF(ISBLANK(VLOOKUP(B598,'WB GDP'!$A$2:$AK$267,F598-1985)),"NA",VLOOKUP(B598,'WB GDP'!$A$2:$AK$267,F598-1985))</f>
        <v>2185.5755906422951</v>
      </c>
    </row>
    <row r="599" spans="1:21">
      <c r="A599">
        <f t="shared" si="108"/>
        <v>133</v>
      </c>
      <c r="B599" t="s">
        <v>74</v>
      </c>
      <c r="C599" t="str">
        <f>VLOOKUP(B599,'country codes'!$A$3:$B$287,2,0)</f>
        <v>HKG</v>
      </c>
      <c r="D599">
        <v>8</v>
      </c>
      <c r="E599" s="6">
        <v>7481.5550000000003</v>
      </c>
      <c r="F599">
        <v>2018</v>
      </c>
      <c r="G599" s="6">
        <v>85.245999999999995</v>
      </c>
      <c r="H599" s="6">
        <v>5.5108959674835205</v>
      </c>
      <c r="I599" s="7">
        <v>25.372310638427699</v>
      </c>
      <c r="J599" s="8">
        <f t="shared" si="109"/>
        <v>0.55108959674835201</v>
      </c>
      <c r="K599" s="8">
        <f t="shared" si="110"/>
        <v>0.97784943200818397</v>
      </c>
      <c r="L599" s="9">
        <f t="shared" si="111"/>
        <v>83.357752680969639</v>
      </c>
      <c r="M599" s="8">
        <f t="shared" si="112"/>
        <v>0.65718881589537592</v>
      </c>
      <c r="N599" s="8">
        <f t="shared" si="113"/>
        <v>1.5857694149017312</v>
      </c>
      <c r="O599" s="8">
        <f t="shared" si="114"/>
        <v>3.0776472017132823</v>
      </c>
      <c r="P599" s="10">
        <f t="shared" si="115"/>
        <v>0.21353611145862603</v>
      </c>
      <c r="Q599" s="10" t="str">
        <f t="shared" si="116"/>
        <v>2018HKG</v>
      </c>
      <c r="R599" s="14">
        <f t="shared" si="117"/>
        <v>36.214870820889374</v>
      </c>
      <c r="S599" s="45">
        <f t="shared" si="118"/>
        <v>3</v>
      </c>
      <c r="T599" s="7">
        <f t="shared" si="119"/>
        <v>3.2653157571503528</v>
      </c>
      <c r="U599" s="35">
        <f>IF(ISBLANK(VLOOKUP(B599,'WB GDP'!$A$2:$AK$267,F599-1985)),"NA",VLOOKUP(B599,'WB GDP'!$A$2:$AK$267,F599-1985))</f>
        <v>61055.329694535933</v>
      </c>
    </row>
    <row r="600" spans="1:21">
      <c r="A600">
        <f t="shared" si="108"/>
        <v>134</v>
      </c>
      <c r="B600" t="s">
        <v>159</v>
      </c>
      <c r="C600" t="str">
        <f>VLOOKUP(B600,'country codes'!$A$3:$B$287,2,0)</f>
        <v>ARE</v>
      </c>
      <c r="D600">
        <v>4</v>
      </c>
      <c r="E600" s="6">
        <v>9140.1689999999999</v>
      </c>
      <c r="F600">
        <v>2018</v>
      </c>
      <c r="G600" s="6">
        <v>79.626999999999995</v>
      </c>
      <c r="H600" s="6">
        <v>6.6037435531616211</v>
      </c>
      <c r="I600" s="7">
        <v>28.0266723632812</v>
      </c>
      <c r="J600" s="8">
        <f t="shared" si="109"/>
        <v>0.66037435531616206</v>
      </c>
      <c r="K600" s="8">
        <f t="shared" si="110"/>
        <v>1.0871341905759939</v>
      </c>
      <c r="L600" s="9">
        <f t="shared" si="111"/>
        <v>86.565234192994666</v>
      </c>
      <c r="M600" s="8">
        <f t="shared" si="112"/>
        <v>0.6861880871679491</v>
      </c>
      <c r="N600" s="8">
        <f t="shared" si="113"/>
        <v>1.751667022705075</v>
      </c>
      <c r="O600" s="8">
        <f t="shared" si="114"/>
        <v>3.2435448095166262</v>
      </c>
      <c r="P600" s="10">
        <f t="shared" si="115"/>
        <v>0.21155498920645688</v>
      </c>
      <c r="Q600" s="10" t="str">
        <f t="shared" si="116"/>
        <v>2018ARE</v>
      </c>
      <c r="R600" s="14">
        <f t="shared" si="117"/>
        <v>35.878880407124647</v>
      </c>
      <c r="S600" s="45">
        <f t="shared" si="118"/>
        <v>3</v>
      </c>
      <c r="T600" s="7">
        <f t="shared" si="119"/>
        <v>3.2653157571503528</v>
      </c>
      <c r="U600" s="35">
        <f>IF(ISBLANK(VLOOKUP(B600,'WB GDP'!$A$2:$AK$267,F600-1985)),"NA",VLOOKUP(B600,'WB GDP'!$A$2:$AK$267,F600-1985))</f>
        <v>71550.554332029104</v>
      </c>
    </row>
    <row r="601" spans="1:21">
      <c r="A601">
        <f t="shared" si="108"/>
        <v>135</v>
      </c>
      <c r="B601" t="s">
        <v>167</v>
      </c>
      <c r="C601" t="str">
        <f>VLOOKUP(B601,'country codes'!$A$3:$B$287,2,0)</f>
        <v>YEM</v>
      </c>
      <c r="D601">
        <v>4</v>
      </c>
      <c r="E601" s="6">
        <v>30790.512999999999</v>
      </c>
      <c r="F601">
        <v>2018</v>
      </c>
      <c r="G601" s="6">
        <v>64.575000000000003</v>
      </c>
      <c r="H601" s="6">
        <v>3.057513952255249</v>
      </c>
      <c r="I601" s="7">
        <v>1.4476636648178101</v>
      </c>
      <c r="J601" s="8">
        <f t="shared" si="109"/>
        <v>0.30575139522552491</v>
      </c>
      <c r="K601" s="8">
        <f t="shared" si="110"/>
        <v>0.73251123048535693</v>
      </c>
      <c r="L601" s="9">
        <f t="shared" si="111"/>
        <v>47.301912708591928</v>
      </c>
      <c r="M601" s="8">
        <f t="shared" si="112"/>
        <v>0.33120312263432961</v>
      </c>
      <c r="N601" s="8">
        <f t="shared" si="113"/>
        <v>9.0478979051113129E-2</v>
      </c>
      <c r="O601" s="8">
        <f t="shared" si="114"/>
        <v>1.582356765862664</v>
      </c>
      <c r="P601" s="10">
        <f t="shared" si="115"/>
        <v>0.20931001767718632</v>
      </c>
      <c r="Q601" s="10" t="str">
        <f t="shared" si="116"/>
        <v>2018YEM</v>
      </c>
      <c r="R601" s="14">
        <f t="shared" si="117"/>
        <v>35.49814221078983</v>
      </c>
      <c r="S601" s="45">
        <f t="shared" si="118"/>
        <v>1</v>
      </c>
      <c r="T601" s="7">
        <f t="shared" si="119"/>
        <v>3.2653157571503528</v>
      </c>
      <c r="U601" s="35" t="str">
        <f>IF(ISBLANK(VLOOKUP(B601,'WB GDP'!$A$2:$AK$267,F601-1985)),"NA",VLOOKUP(B601,'WB GDP'!$A$2:$AK$267,F601-1985))</f>
        <v>NA</v>
      </c>
    </row>
    <row r="602" spans="1:21">
      <c r="A602">
        <f t="shared" si="108"/>
        <v>136</v>
      </c>
      <c r="B602" t="s">
        <v>89</v>
      </c>
      <c r="C602" t="str">
        <f>VLOOKUP(B602,'country codes'!$A$3:$B$287,2,0)</f>
        <v>KWT</v>
      </c>
      <c r="D602">
        <v>4</v>
      </c>
      <c r="E602" s="6">
        <v>4317.1850000000004</v>
      </c>
      <c r="F602">
        <v>2018</v>
      </c>
      <c r="G602" s="6">
        <v>79.721999999999994</v>
      </c>
      <c r="H602" s="6">
        <v>6.1000125408172607</v>
      </c>
      <c r="I602" s="7">
        <v>28.897052764892599</v>
      </c>
      <c r="J602" s="8">
        <f t="shared" si="109"/>
        <v>0.61000125408172612</v>
      </c>
      <c r="K602" s="8">
        <f t="shared" si="110"/>
        <v>1.036761089341558</v>
      </c>
      <c r="L602" s="9">
        <f t="shared" si="111"/>
        <v>82.652667564487672</v>
      </c>
      <c r="M602" s="8">
        <f t="shared" si="112"/>
        <v>0.65081404662968956</v>
      </c>
      <c r="N602" s="8">
        <f t="shared" si="113"/>
        <v>1.8060657978057875</v>
      </c>
      <c r="O602" s="8">
        <f t="shared" si="114"/>
        <v>3.2979435846173386</v>
      </c>
      <c r="P602" s="10">
        <f t="shared" si="115"/>
        <v>0.19733935100202865</v>
      </c>
      <c r="Q602" s="10" t="str">
        <f t="shared" si="116"/>
        <v>2018KWT</v>
      </c>
      <c r="R602" s="14">
        <f t="shared" si="117"/>
        <v>33.467964999453109</v>
      </c>
      <c r="S602" s="45">
        <f t="shared" si="118"/>
        <v>3</v>
      </c>
      <c r="T602" s="7">
        <f t="shared" si="119"/>
        <v>3.2653157571503528</v>
      </c>
      <c r="U602" s="35">
        <f>IF(ISBLANK(VLOOKUP(B602,'WB GDP'!$A$2:$AK$267,F602-1985)),"NA",VLOOKUP(B602,'WB GDP'!$A$2:$AK$267,F602-1985))</f>
        <v>48943.006216304915</v>
      </c>
    </row>
    <row r="603" spans="1:21">
      <c r="A603">
        <f t="shared" si="108"/>
        <v>137</v>
      </c>
      <c r="B603" t="s">
        <v>61</v>
      </c>
      <c r="C603" t="str">
        <f>VLOOKUP(B603,'country codes'!$A$3:$B$287,2,0)</f>
        <v>SWZ</v>
      </c>
      <c r="D603">
        <v>5</v>
      </c>
      <c r="E603" s="6">
        <v>1160.4280000000001</v>
      </c>
      <c r="F603">
        <v>2018</v>
      </c>
      <c r="G603" s="6">
        <v>59.411000000000001</v>
      </c>
      <c r="H603" s="6">
        <v>4.2115650177001953</v>
      </c>
      <c r="I603" s="7">
        <v>5.7216730117797896</v>
      </c>
      <c r="J603" s="8">
        <f t="shared" si="109"/>
        <v>0.42115650177001951</v>
      </c>
      <c r="K603" s="8">
        <f t="shared" si="110"/>
        <v>0.84791633702985147</v>
      </c>
      <c r="L603" s="9">
        <f t="shared" si="111"/>
        <v>50.375557499280504</v>
      </c>
      <c r="M603" s="8">
        <f t="shared" si="112"/>
        <v>0.35899235812845265</v>
      </c>
      <c r="N603" s="8">
        <f t="shared" si="113"/>
        <v>0.35760456323623685</v>
      </c>
      <c r="O603" s="8">
        <f t="shared" si="114"/>
        <v>1.8494823500477877</v>
      </c>
      <c r="P603" s="10">
        <f t="shared" si="115"/>
        <v>0.19410423577125613</v>
      </c>
      <c r="Q603" s="10" t="str">
        <f t="shared" si="116"/>
        <v>2018SWZ</v>
      </c>
      <c r="R603" s="14">
        <f t="shared" si="117"/>
        <v>32.919302389776341</v>
      </c>
      <c r="S603" s="45">
        <f t="shared" si="118"/>
        <v>2</v>
      </c>
      <c r="T603" s="7">
        <f t="shared" si="119"/>
        <v>3.2653157571503528</v>
      </c>
      <c r="U603" s="35">
        <f>IF(ISBLANK(VLOOKUP(B603,'WB GDP'!$A$2:$AK$267,F603-1985)),"NA",VLOOKUP(B603,'WB GDP'!$A$2:$AK$267,F603-1985))</f>
        <v>8343.9229592285283</v>
      </c>
    </row>
    <row r="604" spans="1:21">
      <c r="A604">
        <f t="shared" si="108"/>
        <v>138</v>
      </c>
      <c r="B604" t="s">
        <v>18</v>
      </c>
      <c r="C604" t="str">
        <f>VLOOKUP(B604,'country codes'!$A$3:$B$287,2,0)</f>
        <v>AFG</v>
      </c>
      <c r="D604">
        <v>6</v>
      </c>
      <c r="E604" s="6">
        <v>36686.784</v>
      </c>
      <c r="F604">
        <v>2018</v>
      </c>
      <c r="G604" s="6">
        <v>63.081000000000003</v>
      </c>
      <c r="H604" s="6">
        <v>2.6943032741546631</v>
      </c>
      <c r="I604" s="7">
        <v>1.06016874313354</v>
      </c>
      <c r="J604" s="8">
        <f t="shared" si="109"/>
        <v>0.2694303274154663</v>
      </c>
      <c r="K604" s="8">
        <f t="shared" si="110"/>
        <v>0.69619016267529821</v>
      </c>
      <c r="L604" s="9">
        <f t="shared" si="111"/>
        <v>43.916371651720489</v>
      </c>
      <c r="M604" s="8">
        <f t="shared" si="112"/>
        <v>0.30059399109465496</v>
      </c>
      <c r="N604" s="8">
        <f t="shared" si="113"/>
        <v>6.6260546445846252E-2</v>
      </c>
      <c r="O604" s="8">
        <f t="shared" si="114"/>
        <v>1.5581383332573973</v>
      </c>
      <c r="P604" s="10">
        <f t="shared" si="115"/>
        <v>0.19291868037560064</v>
      </c>
      <c r="Q604" s="10" t="str">
        <f t="shared" si="116"/>
        <v>2018AFG</v>
      </c>
      <c r="R604" s="14">
        <f t="shared" si="117"/>
        <v>32.718236934329987</v>
      </c>
      <c r="S604" s="45">
        <f t="shared" si="118"/>
        <v>1</v>
      </c>
      <c r="T604" s="7">
        <f t="shared" si="119"/>
        <v>3.2653157571503528</v>
      </c>
      <c r="U604" s="35">
        <f>IF(ISBLANK(VLOOKUP(B604,'WB GDP'!$A$2:$AK$267,F604-1985)),"NA",VLOOKUP(B604,'WB GDP'!$A$2:$AK$267,F604-1985))</f>
        <v>2060.6989729279699</v>
      </c>
    </row>
    <row r="605" spans="1:21">
      <c r="A605">
        <f t="shared" si="108"/>
        <v>139</v>
      </c>
      <c r="B605" t="s">
        <v>98</v>
      </c>
      <c r="C605" t="str">
        <f>VLOOKUP(B605,'country codes'!$A$3:$B$287,2,0)</f>
        <v>LUX</v>
      </c>
      <c r="D605">
        <v>3</v>
      </c>
      <c r="E605" s="6">
        <v>607.91300000000001</v>
      </c>
      <c r="F605">
        <v>2018</v>
      </c>
      <c r="G605" s="6">
        <v>81.802999999999997</v>
      </c>
      <c r="H605" s="6">
        <v>7.2426309585571289</v>
      </c>
      <c r="I605" s="7">
        <v>38.752269744872997</v>
      </c>
      <c r="J605" s="8">
        <f t="shared" si="109"/>
        <v>0.72426309585571291</v>
      </c>
      <c r="K605" s="8">
        <f t="shared" si="110"/>
        <v>1.1510229311155449</v>
      </c>
      <c r="L605" s="9">
        <f t="shared" si="111"/>
        <v>94.157128834044912</v>
      </c>
      <c r="M605" s="8">
        <f t="shared" si="112"/>
        <v>0.75482742658213442</v>
      </c>
      <c r="N605" s="8">
        <f t="shared" si="113"/>
        <v>2.4220168590545623</v>
      </c>
      <c r="O605" s="8">
        <f t="shared" si="114"/>
        <v>3.9138946458661135</v>
      </c>
      <c r="P605" s="10">
        <f t="shared" si="115"/>
        <v>0.19285839167372304</v>
      </c>
      <c r="Q605" s="10" t="str">
        <f t="shared" si="116"/>
        <v>2018LUX</v>
      </c>
      <c r="R605" s="14">
        <f t="shared" si="117"/>
        <v>32.708012211515936</v>
      </c>
      <c r="S605" s="45">
        <f t="shared" si="118"/>
        <v>3</v>
      </c>
      <c r="T605" s="7">
        <f t="shared" si="119"/>
        <v>3.2653157571503528</v>
      </c>
      <c r="U605" s="35">
        <f>IF(ISBLANK(VLOOKUP(B605,'WB GDP'!$A$2:$AK$267,F605-1985)),"NA",VLOOKUP(B605,'WB GDP'!$A$2:$AK$267,F605-1985))</f>
        <v>114164.46855809395</v>
      </c>
    </row>
    <row r="606" spans="1:21">
      <c r="A606">
        <f t="shared" si="108"/>
        <v>140</v>
      </c>
      <c r="B606" t="s">
        <v>156</v>
      </c>
      <c r="C606" t="str">
        <f>VLOOKUP(B606,'country codes'!$A$3:$B$287,2,0)</f>
        <v>TKM</v>
      </c>
      <c r="D606">
        <v>7</v>
      </c>
      <c r="E606" s="6">
        <v>6065.0659999999998</v>
      </c>
      <c r="F606">
        <v>2018</v>
      </c>
      <c r="G606" s="6">
        <v>68.796000000000006</v>
      </c>
      <c r="H606" s="6">
        <v>4.6206016540527344</v>
      </c>
      <c r="I606" s="7">
        <v>14.939648628234901</v>
      </c>
      <c r="J606" s="8">
        <f t="shared" si="109"/>
        <v>0.46206016540527345</v>
      </c>
      <c r="K606" s="8">
        <f t="shared" si="110"/>
        <v>0.88882000066510547</v>
      </c>
      <c r="L606" s="9">
        <f t="shared" si="111"/>
        <v>61.147260765756599</v>
      </c>
      <c r="M606" s="8">
        <f t="shared" si="112"/>
        <v>0.45638077452963977</v>
      </c>
      <c r="N606" s="8">
        <f t="shared" si="113"/>
        <v>0.93372803926468129</v>
      </c>
      <c r="O606" s="8">
        <f t="shared" si="114"/>
        <v>2.4256058260762323</v>
      </c>
      <c r="P606" s="10">
        <f t="shared" si="115"/>
        <v>0.18815125261630064</v>
      </c>
      <c r="Q606" s="10" t="str">
        <f t="shared" si="116"/>
        <v>2018TKM</v>
      </c>
      <c r="R606" s="14">
        <f t="shared" si="117"/>
        <v>31.909700245750159</v>
      </c>
      <c r="S606" s="45">
        <f t="shared" si="118"/>
        <v>3</v>
      </c>
      <c r="T606" s="7">
        <f t="shared" si="119"/>
        <v>3.2653157571503528</v>
      </c>
      <c r="U606" s="35">
        <f>IF(ISBLANK(VLOOKUP(B606,'WB GDP'!$A$2:$AK$267,F606-1985)),"NA",VLOOKUP(B606,'WB GDP'!$A$2:$AK$267,F606-1985))</f>
        <v>14321.139572394875</v>
      </c>
    </row>
    <row r="607" spans="1:21">
      <c r="A607">
        <f t="shared" si="108"/>
        <v>141</v>
      </c>
      <c r="B607" t="s">
        <v>43</v>
      </c>
      <c r="C607" t="str">
        <f>VLOOKUP(B607,'country codes'!$A$3:$B$287,2,0)</f>
        <v>TCD</v>
      </c>
      <c r="D607">
        <v>5</v>
      </c>
      <c r="E607" s="6">
        <v>15604.21</v>
      </c>
      <c r="F607">
        <v>2018</v>
      </c>
      <c r="G607" s="6">
        <v>52.825000000000003</v>
      </c>
      <c r="H607" s="6">
        <v>4.4863252639770508</v>
      </c>
      <c r="I607" s="7">
        <v>4.2558636665344203</v>
      </c>
      <c r="J607" s="8">
        <f t="shared" si="109"/>
        <v>0.44863252639770507</v>
      </c>
      <c r="K607" s="8">
        <f t="shared" si="110"/>
        <v>0.87539236165753698</v>
      </c>
      <c r="L607" s="9">
        <f t="shared" si="111"/>
        <v>46.242601504559396</v>
      </c>
      <c r="M607" s="8">
        <f t="shared" si="112"/>
        <v>0.32162574772113151</v>
      </c>
      <c r="N607" s="8">
        <f t="shared" si="113"/>
        <v>0.26599147915840127</v>
      </c>
      <c r="O607" s="8">
        <f t="shared" si="114"/>
        <v>1.7578692659699522</v>
      </c>
      <c r="P607" s="10">
        <f t="shared" si="115"/>
        <v>0.18296340572497907</v>
      </c>
      <c r="Q607" s="10" t="str">
        <f t="shared" si="116"/>
        <v>2018TCD</v>
      </c>
      <c r="R607" s="14">
        <f t="shared" si="117"/>
        <v>31.029862153146482</v>
      </c>
      <c r="S607" s="45">
        <f t="shared" si="118"/>
        <v>2</v>
      </c>
      <c r="T607" s="7">
        <f t="shared" si="119"/>
        <v>3.2653157571503528</v>
      </c>
      <c r="U607" s="35">
        <f>IF(ISBLANK(VLOOKUP(B607,'WB GDP'!$A$2:$AK$267,F607-1985)),"NA",VLOOKUP(B607,'WB GDP'!$A$2:$AK$267,F607-1985))</f>
        <v>1563.5439331454977</v>
      </c>
    </row>
    <row r="608" spans="1:21">
      <c r="A608">
        <f t="shared" si="108"/>
        <v>142</v>
      </c>
      <c r="B608" t="s">
        <v>94</v>
      </c>
      <c r="C608" t="str">
        <f>VLOOKUP(B608,'country codes'!$A$3:$B$287,2,0)</f>
        <v>LSO</v>
      </c>
      <c r="D608">
        <v>5</v>
      </c>
      <c r="E608" s="6">
        <v>2198.0169999999998</v>
      </c>
      <c r="F608">
        <v>2018</v>
      </c>
      <c r="G608" s="6">
        <v>53.732999999999997</v>
      </c>
      <c r="H608" s="6">
        <v>3.6535406112670898</v>
      </c>
      <c r="I608" s="7">
        <v>2.96676874160767</v>
      </c>
      <c r="J608" s="8">
        <f t="shared" si="109"/>
        <v>0.36535406112670898</v>
      </c>
      <c r="K608" s="8">
        <f t="shared" si="110"/>
        <v>0.79211389638654095</v>
      </c>
      <c r="L608" s="9">
        <f t="shared" si="111"/>
        <v>42.562655994538005</v>
      </c>
      <c r="M608" s="8">
        <f t="shared" si="112"/>
        <v>0.2883548659675455</v>
      </c>
      <c r="N608" s="8">
        <f t="shared" si="113"/>
        <v>0.18542304635047938</v>
      </c>
      <c r="O608" s="8">
        <f t="shared" si="114"/>
        <v>1.6773008331620303</v>
      </c>
      <c r="P608" s="10">
        <f t="shared" si="115"/>
        <v>0.17191600949958505</v>
      </c>
      <c r="Q608" s="10" t="str">
        <f t="shared" si="116"/>
        <v>2018LSO</v>
      </c>
      <c r="R608" s="14">
        <f t="shared" si="117"/>
        <v>29.156267919005231</v>
      </c>
      <c r="S608" s="45">
        <f t="shared" si="118"/>
        <v>1</v>
      </c>
      <c r="T608" s="7">
        <f t="shared" si="119"/>
        <v>3.2653157571503528</v>
      </c>
      <c r="U608" s="35">
        <f>IF(ISBLANK(VLOOKUP(B608,'WB GDP'!$A$2:$AK$267,F608-1985)),"NA",VLOOKUP(B608,'WB GDP'!$A$2:$AK$267,F608-1985))</f>
        <v>2502.0332321475425</v>
      </c>
    </row>
    <row r="609" spans="1:21">
      <c r="A609">
        <f t="shared" si="108"/>
        <v>143</v>
      </c>
      <c r="B609" t="s">
        <v>108</v>
      </c>
      <c r="C609" t="str">
        <f>VLOOKUP(B609,'country codes'!$A$3:$B$287,2,0)</f>
        <v>MNG</v>
      </c>
      <c r="D609">
        <v>8</v>
      </c>
      <c r="E609" s="6">
        <v>3163.991</v>
      </c>
      <c r="F609">
        <v>2018</v>
      </c>
      <c r="G609" s="6">
        <v>71.198999999999998</v>
      </c>
      <c r="H609" s="6">
        <v>5.464622974395752</v>
      </c>
      <c r="I609" s="7">
        <v>26.065946578979499</v>
      </c>
      <c r="J609" s="8">
        <f t="shared" si="109"/>
        <v>0.5464622974395752</v>
      </c>
      <c r="K609" s="8">
        <f t="shared" si="110"/>
        <v>0.97322213269940716</v>
      </c>
      <c r="L609" s="9">
        <f t="shared" si="111"/>
        <v>69.292442626065082</v>
      </c>
      <c r="M609" s="8">
        <f t="shared" si="112"/>
        <v>0.53002245802679615</v>
      </c>
      <c r="N609" s="8">
        <f t="shared" si="113"/>
        <v>1.6291216611862187</v>
      </c>
      <c r="O609" s="8">
        <f t="shared" si="114"/>
        <v>3.1209994479977698</v>
      </c>
      <c r="P609" s="10">
        <f t="shared" si="115"/>
        <v>0.16982459204432865</v>
      </c>
      <c r="Q609" s="10" t="str">
        <f t="shared" si="116"/>
        <v>2018MNG</v>
      </c>
      <c r="R609" s="14">
        <f t="shared" si="117"/>
        <v>28.801571879739107</v>
      </c>
      <c r="S609" s="45">
        <f t="shared" si="118"/>
        <v>3</v>
      </c>
      <c r="T609" s="7">
        <f t="shared" si="119"/>
        <v>3.2653157571503528</v>
      </c>
      <c r="U609" s="35">
        <f>IF(ISBLANK(VLOOKUP(B609,'WB GDP'!$A$2:$AK$267,F609-1985)),"NA",VLOOKUP(B609,'WB GDP'!$A$2:$AK$267,F609-1985))</f>
        <v>12052.293812383328</v>
      </c>
    </row>
    <row r="610" spans="1:21">
      <c r="A610">
        <f t="shared" si="108"/>
        <v>144</v>
      </c>
      <c r="B610" t="s">
        <v>34</v>
      </c>
      <c r="C610" t="str">
        <f>VLOOKUP(B610,'country codes'!$A$3:$B$287,2,0)</f>
        <v>BWA</v>
      </c>
      <c r="D610">
        <v>5</v>
      </c>
      <c r="E610" s="6">
        <v>2451.4090000000001</v>
      </c>
      <c r="F610">
        <v>2018</v>
      </c>
      <c r="G610" s="6">
        <v>65.421999999999997</v>
      </c>
      <c r="H610" s="6">
        <v>3.4613656997680664</v>
      </c>
      <c r="I610" s="7">
        <v>11.440488815307599</v>
      </c>
      <c r="J610" s="8">
        <f t="shared" si="109"/>
        <v>0.34613656997680664</v>
      </c>
      <c r="K610" s="8">
        <f t="shared" si="110"/>
        <v>0.77289640523663861</v>
      </c>
      <c r="L610" s="9">
        <f t="shared" si="111"/>
        <v>50.564428623391372</v>
      </c>
      <c r="M610" s="8">
        <f t="shared" si="112"/>
        <v>0.36069996733621057</v>
      </c>
      <c r="N610" s="8">
        <f t="shared" si="113"/>
        <v>0.71503055095672496</v>
      </c>
      <c r="O610" s="8">
        <f t="shared" si="114"/>
        <v>2.2069083377682759</v>
      </c>
      <c r="P610" s="10">
        <f t="shared" si="115"/>
        <v>0.16344129983258229</v>
      </c>
      <c r="Q610" s="10" t="str">
        <f t="shared" si="116"/>
        <v>2018BWA</v>
      </c>
      <c r="R610" s="14">
        <f t="shared" si="117"/>
        <v>27.718991039986516</v>
      </c>
      <c r="S610" s="45">
        <f t="shared" si="118"/>
        <v>3</v>
      </c>
      <c r="T610" s="7">
        <f t="shared" si="119"/>
        <v>3.2653157571503528</v>
      </c>
      <c r="U610" s="35">
        <f>IF(ISBLANK(VLOOKUP(B610,'WB GDP'!$A$2:$AK$267,F610-1985)),"NA",VLOOKUP(B610,'WB GDP'!$A$2:$AK$267,F610-1985))</f>
        <v>14962.082959494424</v>
      </c>
    </row>
    <row r="611" spans="1:21">
      <c r="A611" t="str">
        <f t="shared" si="108"/>
        <v/>
      </c>
      <c r="B611" t="s">
        <v>31</v>
      </c>
      <c r="C611" t="str">
        <f>VLOOKUP(B611,'country codes'!$A$3:$B$287,2,0)</f>
        <v>BTN</v>
      </c>
      <c r="D611">
        <v>6</v>
      </c>
      <c r="E611" s="6">
        <v>756.12099999999998</v>
      </c>
      <c r="F611">
        <v>2017</v>
      </c>
      <c r="G611" s="6">
        <v>70.846999999999994</v>
      </c>
      <c r="H611" s="6" t="s">
        <v>693</v>
      </c>
      <c r="I611" s="7">
        <v>3.4353070259094198</v>
      </c>
      <c r="J611" s="8" t="str">
        <f t="shared" si="109"/>
        <v/>
      </c>
      <c r="K611" s="8" t="str">
        <f t="shared" si="110"/>
        <v/>
      </c>
      <c r="L611" s="9" t="str">
        <f t="shared" si="111"/>
        <v/>
      </c>
      <c r="M611" s="8" t="str">
        <f t="shared" si="112"/>
        <v/>
      </c>
      <c r="N611" s="8">
        <f t="shared" si="113"/>
        <v>0.21470668911933874</v>
      </c>
      <c r="O611" s="8">
        <f t="shared" si="114"/>
        <v>1.7065844759308897</v>
      </c>
      <c r="P611" s="10" t="str">
        <f t="shared" si="115"/>
        <v/>
      </c>
      <c r="Q611" s="10" t="str">
        <f t="shared" si="116"/>
        <v>2017BTN</v>
      </c>
      <c r="R611" s="14" t="str">
        <f t="shared" si="117"/>
        <v/>
      </c>
      <c r="S611" s="45">
        <f t="shared" si="118"/>
        <v>2</v>
      </c>
      <c r="T611" s="7">
        <f t="shared" si="119"/>
        <v>3.3013929360762995</v>
      </c>
      <c r="U611" s="35">
        <f>IF(ISBLANK(VLOOKUP(B611,'WB GDP'!$A$2:$AK$267,F611-1985)),"NA",VLOOKUP(B611,'WB GDP'!$A$2:$AK$267,F611-1985))</f>
        <v>10986.88813592971</v>
      </c>
    </row>
    <row r="612" spans="1:21">
      <c r="A612" t="str">
        <f t="shared" si="108"/>
        <v/>
      </c>
      <c r="B612" t="s">
        <v>38</v>
      </c>
      <c r="C612" t="str">
        <f>VLOOKUP(B612,'country codes'!$A$3:$B$287,2,0)</f>
        <v>BDI</v>
      </c>
      <c r="D612">
        <v>5</v>
      </c>
      <c r="E612" s="6">
        <v>11155.593000000001</v>
      </c>
      <c r="F612">
        <v>2017</v>
      </c>
      <c r="G612" s="6">
        <v>61.552999999999997</v>
      </c>
      <c r="H612" s="6" t="s">
        <v>693</v>
      </c>
      <c r="I612" s="7">
        <v>0.66078388690948497</v>
      </c>
      <c r="J612" s="8" t="str">
        <f t="shared" si="109"/>
        <v/>
      </c>
      <c r="K612" s="8" t="str">
        <f t="shared" si="110"/>
        <v/>
      </c>
      <c r="L612" s="9" t="str">
        <f t="shared" si="111"/>
        <v/>
      </c>
      <c r="M612" s="8" t="str">
        <f t="shared" si="112"/>
        <v/>
      </c>
      <c r="N612" s="8">
        <f t="shared" si="113"/>
        <v>4.1298992931842811E-2</v>
      </c>
      <c r="O612" s="8">
        <f t="shared" si="114"/>
        <v>1.5331767797433937</v>
      </c>
      <c r="P612" s="10" t="str">
        <f t="shared" si="115"/>
        <v/>
      </c>
      <c r="Q612" s="10" t="str">
        <f t="shared" si="116"/>
        <v>2017BDI</v>
      </c>
      <c r="R612" s="14" t="str">
        <f t="shared" si="117"/>
        <v/>
      </c>
      <c r="S612" s="45">
        <f t="shared" si="118"/>
        <v>1</v>
      </c>
      <c r="T612" s="7">
        <f t="shared" si="119"/>
        <v>3.3013929360762995</v>
      </c>
      <c r="U612" s="35">
        <f>IF(ISBLANK(VLOOKUP(B612,'WB GDP'!$A$2:$AK$267,F612-1985)),"NA",VLOOKUP(B612,'WB GDP'!$A$2:$AK$267,F612-1985))</f>
        <v>750.78761627097697</v>
      </c>
    </row>
    <row r="613" spans="1:21">
      <c r="A613" t="str">
        <f t="shared" si="108"/>
        <v/>
      </c>
      <c r="B613" t="s">
        <v>47</v>
      </c>
      <c r="C613" t="str">
        <f>VLOOKUP(B613,'country codes'!$A$3:$B$287,2,0)</f>
        <v>COM</v>
      </c>
      <c r="D613">
        <v>5</v>
      </c>
      <c r="E613" s="6">
        <v>761.66399999999999</v>
      </c>
      <c r="F613">
        <v>2017</v>
      </c>
      <c r="G613" s="6">
        <v>63.625</v>
      </c>
      <c r="H613" s="6" t="s">
        <v>693</v>
      </c>
      <c r="I613" s="7" t="s">
        <v>693</v>
      </c>
      <c r="J613" s="8" t="str">
        <f t="shared" si="109"/>
        <v/>
      </c>
      <c r="K613" s="8" t="str">
        <f t="shared" si="110"/>
        <v/>
      </c>
      <c r="L613" s="9" t="str">
        <f t="shared" si="111"/>
        <v/>
      </c>
      <c r="M613" s="8" t="str">
        <f t="shared" si="112"/>
        <v/>
      </c>
      <c r="N613" s="8" t="str">
        <f t="shared" si="113"/>
        <v/>
      </c>
      <c r="O613" s="8" t="str">
        <f t="shared" si="114"/>
        <v/>
      </c>
      <c r="P613" s="10" t="str">
        <f t="shared" si="115"/>
        <v/>
      </c>
      <c r="Q613" s="10" t="str">
        <f t="shared" si="116"/>
        <v>2017COM</v>
      </c>
      <c r="R613" s="14" t="str">
        <f t="shared" si="117"/>
        <v/>
      </c>
      <c r="S613" s="45">
        <f t="shared" si="118"/>
        <v>3</v>
      </c>
      <c r="T613" s="7">
        <f t="shared" si="119"/>
        <v>3.3013929360762995</v>
      </c>
      <c r="U613" s="35">
        <f>IF(ISBLANK(VLOOKUP(B613,'WB GDP'!$A$2:$AK$267,F613-1985)),"NA",VLOOKUP(B613,'WB GDP'!$A$2:$AK$267,F613-1985))</f>
        <v>3240.179170202859</v>
      </c>
    </row>
    <row r="614" spans="1:21">
      <c r="A614" t="str">
        <f t="shared" si="108"/>
        <v/>
      </c>
      <c r="B614" t="s">
        <v>61</v>
      </c>
      <c r="C614" t="str">
        <f>VLOOKUP(B614,'country codes'!$A$3:$B$287,2,0)</f>
        <v>SWZ</v>
      </c>
      <c r="D614">
        <v>5</v>
      </c>
      <c r="E614" s="6">
        <v>1151.3900000000001</v>
      </c>
      <c r="F614">
        <v>2017</v>
      </c>
      <c r="G614" s="6">
        <v>57.895000000000003</v>
      </c>
      <c r="H614" s="6" t="s">
        <v>693</v>
      </c>
      <c r="I614" s="7">
        <v>5.6952819824218803</v>
      </c>
      <c r="J614" s="8" t="str">
        <f t="shared" si="109"/>
        <v/>
      </c>
      <c r="K614" s="8" t="str">
        <f t="shared" si="110"/>
        <v/>
      </c>
      <c r="L614" s="9" t="str">
        <f t="shared" si="111"/>
        <v/>
      </c>
      <c r="M614" s="8" t="str">
        <f t="shared" si="112"/>
        <v/>
      </c>
      <c r="N614" s="8">
        <f t="shared" si="113"/>
        <v>0.35595512390136752</v>
      </c>
      <c r="O614" s="8">
        <f t="shared" si="114"/>
        <v>1.8478329107129183</v>
      </c>
      <c r="P614" s="10" t="str">
        <f t="shared" si="115"/>
        <v/>
      </c>
      <c r="Q614" s="10" t="str">
        <f t="shared" si="116"/>
        <v>2017SWZ</v>
      </c>
      <c r="R614" s="14" t="str">
        <f t="shared" si="117"/>
        <v/>
      </c>
      <c r="S614" s="45">
        <f t="shared" si="118"/>
        <v>2</v>
      </c>
      <c r="T614" s="7">
        <f t="shared" si="119"/>
        <v>3.3013929360762995</v>
      </c>
      <c r="U614" s="35">
        <f>IF(ISBLANK(VLOOKUP(B614,'WB GDP'!$A$2:$AK$267,F614-1985)),"NA",VLOOKUP(B614,'WB GDP'!$A$2:$AK$267,F614-1985))</f>
        <v>8213.9206193605969</v>
      </c>
    </row>
    <row r="615" spans="1:21">
      <c r="A615" t="str">
        <f t="shared" si="108"/>
        <v/>
      </c>
      <c r="B615" t="s">
        <v>101</v>
      </c>
      <c r="C615" t="str">
        <f>VLOOKUP(B615,'country codes'!$A$3:$B$287,2,0)</f>
        <v>MYS</v>
      </c>
      <c r="D615">
        <v>8</v>
      </c>
      <c r="E615" s="6">
        <v>31975.806</v>
      </c>
      <c r="F615">
        <v>2017</v>
      </c>
      <c r="G615" s="6">
        <v>75.475999999999999</v>
      </c>
      <c r="H615" s="6" t="s">
        <v>693</v>
      </c>
      <c r="I615" s="7">
        <v>9.7732763290405291</v>
      </c>
      <c r="J615" s="8" t="str">
        <f t="shared" si="109"/>
        <v/>
      </c>
      <c r="K615" s="8" t="str">
        <f t="shared" si="110"/>
        <v/>
      </c>
      <c r="L615" s="9" t="str">
        <f t="shared" si="111"/>
        <v/>
      </c>
      <c r="M615" s="8" t="str">
        <f t="shared" si="112"/>
        <v/>
      </c>
      <c r="N615" s="8">
        <f t="shared" si="113"/>
        <v>0.61082977056503307</v>
      </c>
      <c r="O615" s="8">
        <f t="shared" si="114"/>
        <v>2.1027075573765841</v>
      </c>
      <c r="P615" s="10" t="str">
        <f t="shared" si="115"/>
        <v/>
      </c>
      <c r="Q615" s="10" t="str">
        <f t="shared" si="116"/>
        <v>2017MYS</v>
      </c>
      <c r="R615" s="14" t="str">
        <f t="shared" si="117"/>
        <v/>
      </c>
      <c r="S615" s="45">
        <f t="shared" si="118"/>
        <v>3</v>
      </c>
      <c r="T615" s="7">
        <f t="shared" si="119"/>
        <v>3.3013929360762995</v>
      </c>
      <c r="U615" s="35">
        <f>IF(ISBLANK(VLOOKUP(B615,'WB GDP'!$A$2:$AK$267,F615-1985)),"NA",VLOOKUP(B615,'WB GDP'!$A$2:$AK$267,F615-1985))</f>
        <v>25935.139522539564</v>
      </c>
    </row>
    <row r="616" spans="1:21">
      <c r="A616" t="str">
        <f t="shared" si="108"/>
        <v/>
      </c>
      <c r="B616" t="s">
        <v>123</v>
      </c>
      <c r="C616" t="str">
        <f>VLOOKUP(B616,'country codes'!$A$3:$B$287,2,0)</f>
        <v>PSE</v>
      </c>
      <c r="D616">
        <v>4</v>
      </c>
      <c r="E616" s="6">
        <v>4700.9470000000001</v>
      </c>
      <c r="F616">
        <v>2017</v>
      </c>
      <c r="G616" s="6">
        <v>74.832999999999998</v>
      </c>
      <c r="H616" s="6">
        <v>4.6281328201293945</v>
      </c>
      <c r="I616" s="7" t="s">
        <v>693</v>
      </c>
      <c r="J616" s="8">
        <f t="shared" si="109"/>
        <v>0.46281328201293948</v>
      </c>
      <c r="K616" s="8">
        <f t="shared" si="110"/>
        <v>0.88957311727277144</v>
      </c>
      <c r="L616" s="9">
        <f t="shared" si="111"/>
        <v>66.569425084873302</v>
      </c>
      <c r="M616" s="8">
        <f t="shared" si="112"/>
        <v>0.50540329060184008</v>
      </c>
      <c r="N616" s="8" t="str">
        <f t="shared" si="113"/>
        <v/>
      </c>
      <c r="O616" s="8" t="str">
        <f t="shared" si="114"/>
        <v/>
      </c>
      <c r="P616" s="10" t="str">
        <f t="shared" si="115"/>
        <v/>
      </c>
      <c r="Q616" s="10" t="str">
        <f t="shared" si="116"/>
        <v>2017PSE</v>
      </c>
      <c r="R616" s="14" t="str">
        <f t="shared" si="117"/>
        <v/>
      </c>
      <c r="S616" s="45">
        <f t="shared" si="118"/>
        <v>3</v>
      </c>
      <c r="T616" s="7">
        <f t="shared" si="119"/>
        <v>3.3013929360762995</v>
      </c>
      <c r="U616" s="35">
        <f>IF(ISBLANK(VLOOKUP(B616,'WB GDP'!$A$2:$AK$267,F616-1985)),"NA",VLOOKUP(B616,'WB GDP'!$A$2:$AK$267,F616-1985))</f>
        <v>17594.993854165768</v>
      </c>
    </row>
    <row r="617" spans="1:21">
      <c r="A617" t="str">
        <f t="shared" si="108"/>
        <v/>
      </c>
      <c r="B617" t="s">
        <v>130</v>
      </c>
      <c r="C617" t="str">
        <f>VLOOKUP(B617,'country codes'!$A$3:$B$287,2,0)</f>
        <v>QAT</v>
      </c>
      <c r="D617">
        <v>4</v>
      </c>
      <c r="E617" s="6">
        <v>2711.7550000000001</v>
      </c>
      <c r="F617">
        <v>2017</v>
      </c>
      <c r="G617" s="6">
        <v>80.716999999999999</v>
      </c>
      <c r="H617" s="6" t="s">
        <v>693</v>
      </c>
      <c r="I617" s="7">
        <v>44.353633880615199</v>
      </c>
      <c r="J617" s="8" t="str">
        <f t="shared" si="109"/>
        <v/>
      </c>
      <c r="K617" s="8" t="str">
        <f t="shared" si="110"/>
        <v/>
      </c>
      <c r="L617" s="9" t="str">
        <f t="shared" si="111"/>
        <v/>
      </c>
      <c r="M617" s="8" t="str">
        <f t="shared" si="112"/>
        <v/>
      </c>
      <c r="N617" s="8">
        <f t="shared" si="113"/>
        <v>2.7721021175384499</v>
      </c>
      <c r="O617" s="8">
        <f t="shared" si="114"/>
        <v>4.2639799043500011</v>
      </c>
      <c r="P617" s="10" t="str">
        <f t="shared" si="115"/>
        <v/>
      </c>
      <c r="Q617" s="10" t="str">
        <f t="shared" si="116"/>
        <v>2017QAT</v>
      </c>
      <c r="R617" s="14" t="str">
        <f t="shared" si="117"/>
        <v/>
      </c>
      <c r="S617" s="45">
        <f t="shared" si="118"/>
        <v>3</v>
      </c>
      <c r="T617" s="7">
        <f t="shared" si="119"/>
        <v>3.3013929360762995</v>
      </c>
      <c r="U617" s="35">
        <f>IF(ISBLANK(VLOOKUP(B617,'WB GDP'!$A$2:$AK$267,F617-1985)),"NA",VLOOKUP(B617,'WB GDP'!$A$2:$AK$267,F617-1985))</f>
        <v>92177.595943793014</v>
      </c>
    </row>
    <row r="618" spans="1:21">
      <c r="A618" t="str">
        <f t="shared" si="108"/>
        <v/>
      </c>
      <c r="B618" t="s">
        <v>145</v>
      </c>
      <c r="C618" t="str">
        <f>VLOOKUP(B618,'country codes'!$A$3:$B$287,2,0)</f>
        <v>SDN</v>
      </c>
      <c r="D618">
        <v>5</v>
      </c>
      <c r="E618" s="6">
        <v>40679.828000000001</v>
      </c>
      <c r="F618">
        <v>2017</v>
      </c>
      <c r="G618" s="6">
        <v>65.444999999999993</v>
      </c>
      <c r="H618" s="6" t="s">
        <v>693</v>
      </c>
      <c r="I618" s="7">
        <v>0.89294928312301602</v>
      </c>
      <c r="J618" s="8" t="str">
        <f t="shared" si="109"/>
        <v/>
      </c>
      <c r="K618" s="8" t="str">
        <f t="shared" si="110"/>
        <v/>
      </c>
      <c r="L618" s="9" t="str">
        <f t="shared" si="111"/>
        <v/>
      </c>
      <c r="M618" s="8" t="str">
        <f t="shared" si="112"/>
        <v/>
      </c>
      <c r="N618" s="8">
        <f t="shared" si="113"/>
        <v>5.5809330195188502E-2</v>
      </c>
      <c r="O618" s="8">
        <f t="shared" si="114"/>
        <v>1.5476871170067394</v>
      </c>
      <c r="P618" s="10" t="str">
        <f t="shared" si="115"/>
        <v/>
      </c>
      <c r="Q618" s="10" t="str">
        <f t="shared" si="116"/>
        <v>2017SDN</v>
      </c>
      <c r="R618" s="14" t="str">
        <f t="shared" si="117"/>
        <v/>
      </c>
      <c r="S618" s="45">
        <f t="shared" si="118"/>
        <v>1</v>
      </c>
      <c r="T618" s="7">
        <f t="shared" si="119"/>
        <v>3.3013929360762995</v>
      </c>
      <c r="U618" s="35">
        <f>IF(ISBLANK(VLOOKUP(B618,'WB GDP'!$A$2:$AK$267,F618-1985)),"NA",VLOOKUP(B618,'WB GDP'!$A$2:$AK$267,F618-1985))</f>
        <v>4613.9501953125</v>
      </c>
    </row>
    <row r="619" spans="1:21">
      <c r="A619">
        <f t="shared" si="108"/>
        <v>1</v>
      </c>
      <c r="B619" t="s">
        <v>50</v>
      </c>
      <c r="C619" t="str">
        <f>VLOOKUP(B619,'country codes'!$A$3:$B$287,2,0)</f>
        <v>CRI</v>
      </c>
      <c r="D619">
        <v>1</v>
      </c>
      <c r="E619" s="6">
        <v>4993.8419999999996</v>
      </c>
      <c r="F619">
        <v>2017</v>
      </c>
      <c r="G619" s="6">
        <v>79.376999999999995</v>
      </c>
      <c r="H619" s="6">
        <v>7.2251815795898438</v>
      </c>
      <c r="I619" s="7">
        <v>4.2375445365905797</v>
      </c>
      <c r="J619" s="8">
        <f t="shared" si="109"/>
        <v>0.72251815795898433</v>
      </c>
      <c r="K619" s="8">
        <f t="shared" si="110"/>
        <v>1.1492779932188162</v>
      </c>
      <c r="L619" s="9">
        <f t="shared" si="111"/>
        <v>91.226239267729966</v>
      </c>
      <c r="M619" s="8">
        <f t="shared" si="112"/>
        <v>0.72832886025061383</v>
      </c>
      <c r="N619" s="8">
        <f t="shared" si="113"/>
        <v>0.26484653353691123</v>
      </c>
      <c r="O619" s="8">
        <f t="shared" si="114"/>
        <v>1.7567243203484622</v>
      </c>
      <c r="P619" s="10">
        <f t="shared" si="115"/>
        <v>0.41459485237054339</v>
      </c>
      <c r="Q619" s="10" t="str">
        <f t="shared" si="116"/>
        <v>2017CRI</v>
      </c>
      <c r="R619" s="14">
        <f t="shared" si="117"/>
        <v>70.407113308738474</v>
      </c>
      <c r="S619" s="45">
        <f t="shared" si="118"/>
        <v>2</v>
      </c>
      <c r="T619" s="7">
        <f t="shared" si="119"/>
        <v>3.3013929360762995</v>
      </c>
      <c r="U619" s="35">
        <f>IF(ISBLANK(VLOOKUP(B619,'WB GDP'!$A$2:$AK$267,F619-1985)),"NA",VLOOKUP(B619,'WB GDP'!$A$2:$AK$267,F619-1985))</f>
        <v>20168.220480899698</v>
      </c>
    </row>
    <row r="620" spans="1:21">
      <c r="A620">
        <f t="shared" si="108"/>
        <v>2</v>
      </c>
      <c r="B620" t="s">
        <v>117</v>
      </c>
      <c r="C620" t="str">
        <f>VLOOKUP(B620,'country codes'!$A$3:$B$287,2,0)</f>
        <v>NIC</v>
      </c>
      <c r="D620">
        <v>1</v>
      </c>
      <c r="E620" s="6">
        <v>6480.5320000000002</v>
      </c>
      <c r="F620">
        <v>2017</v>
      </c>
      <c r="G620" s="6">
        <v>73.554000000000002</v>
      </c>
      <c r="H620" s="6">
        <v>6.4763565063476563</v>
      </c>
      <c r="I620" s="7">
        <v>2.6573557853698699</v>
      </c>
      <c r="J620" s="8">
        <f t="shared" si="109"/>
        <v>0.64763565063476558</v>
      </c>
      <c r="K620" s="8">
        <f t="shared" si="110"/>
        <v>1.0743954858945974</v>
      </c>
      <c r="L620" s="9">
        <f t="shared" si="111"/>
        <v>79.026085569491215</v>
      </c>
      <c r="M620" s="8">
        <f t="shared" si="112"/>
        <v>0.61802563158478585</v>
      </c>
      <c r="N620" s="8">
        <f t="shared" si="113"/>
        <v>0.16608473658561687</v>
      </c>
      <c r="O620" s="8">
        <f t="shared" si="114"/>
        <v>1.6579625233971678</v>
      </c>
      <c r="P620" s="10">
        <f t="shared" si="115"/>
        <v>0.37276212391004493</v>
      </c>
      <c r="Q620" s="10" t="str">
        <f t="shared" si="116"/>
        <v>2017NIC</v>
      </c>
      <c r="R620" s="14">
        <f t="shared" si="117"/>
        <v>63.30301725956798</v>
      </c>
      <c r="S620" s="45">
        <f t="shared" si="118"/>
        <v>1</v>
      </c>
      <c r="T620" s="7">
        <f t="shared" si="119"/>
        <v>3.3013929360762995</v>
      </c>
      <c r="U620" s="35">
        <f>IF(ISBLANK(VLOOKUP(B620,'WB GDP'!$A$2:$AK$267,F620-1985)),"NA",VLOOKUP(B620,'WB GDP'!$A$2:$AK$267,F620-1985))</f>
        <v>5915.3754433542499</v>
      </c>
    </row>
    <row r="621" spans="1:21">
      <c r="A621">
        <f t="shared" si="108"/>
        <v>3</v>
      </c>
      <c r="B621" t="s">
        <v>59</v>
      </c>
      <c r="C621" t="str">
        <f>VLOOKUP(B621,'country codes'!$A$3:$B$287,2,0)</f>
        <v>SLV</v>
      </c>
      <c r="D621">
        <v>1</v>
      </c>
      <c r="E621" s="6">
        <v>6266.6540000000005</v>
      </c>
      <c r="F621">
        <v>2017</v>
      </c>
      <c r="G621" s="6">
        <v>72.311000000000007</v>
      </c>
      <c r="H621" s="6">
        <v>6.3393182754516602</v>
      </c>
      <c r="I621" s="7">
        <v>1.9866296052932699</v>
      </c>
      <c r="J621" s="8">
        <f t="shared" si="109"/>
        <v>0.63393182754516597</v>
      </c>
      <c r="K621" s="8">
        <f t="shared" si="110"/>
        <v>1.0606916628049978</v>
      </c>
      <c r="L621" s="9">
        <f t="shared" si="111"/>
        <v>76.699674829092203</v>
      </c>
      <c r="M621" s="8">
        <f t="shared" si="112"/>
        <v>0.59699223952957636</v>
      </c>
      <c r="N621" s="8">
        <f t="shared" si="113"/>
        <v>0.12416435033082937</v>
      </c>
      <c r="O621" s="8">
        <f t="shared" si="114"/>
        <v>1.6160421371423803</v>
      </c>
      <c r="P621" s="10">
        <f t="shared" si="115"/>
        <v>0.36941625828224228</v>
      </c>
      <c r="Q621" s="10" t="str">
        <f t="shared" si="116"/>
        <v>2017SLV</v>
      </c>
      <c r="R621" s="14">
        <f t="shared" si="117"/>
        <v>62.734817391611166</v>
      </c>
      <c r="S621" s="45">
        <f t="shared" si="118"/>
        <v>1</v>
      </c>
      <c r="T621" s="7">
        <f t="shared" si="119"/>
        <v>3.3013929360762995</v>
      </c>
      <c r="U621" s="35">
        <f>IF(ISBLANK(VLOOKUP(B621,'WB GDP'!$A$2:$AK$267,F621-1985)),"NA",VLOOKUP(B621,'WB GDP'!$A$2:$AK$267,F621-1985))</f>
        <v>8617.9217082452888</v>
      </c>
    </row>
    <row r="622" spans="1:21">
      <c r="A622">
        <f t="shared" si="108"/>
        <v>4</v>
      </c>
      <c r="B622" t="s">
        <v>146</v>
      </c>
      <c r="C622" t="str">
        <f>VLOOKUP(B622,'country codes'!$A$3:$B$287,2,0)</f>
        <v>SWE</v>
      </c>
      <c r="D622">
        <v>3</v>
      </c>
      <c r="E622" s="6">
        <v>10058.19</v>
      </c>
      <c r="F622">
        <v>2017</v>
      </c>
      <c r="G622" s="6">
        <v>82.438000000000002</v>
      </c>
      <c r="H622" s="6">
        <v>7.2868046760559082</v>
      </c>
      <c r="I622" s="7">
        <v>9.3284091949462908</v>
      </c>
      <c r="J622" s="8">
        <f t="shared" si="109"/>
        <v>0.7286804676055908</v>
      </c>
      <c r="K622" s="8">
        <f t="shared" si="110"/>
        <v>1.1554403028654228</v>
      </c>
      <c r="L622" s="9">
        <f t="shared" si="111"/>
        <v>95.252187687619724</v>
      </c>
      <c r="M622" s="8">
        <f t="shared" si="112"/>
        <v>0.76472800079751013</v>
      </c>
      <c r="N622" s="8">
        <f t="shared" si="113"/>
        <v>0.58302557468414318</v>
      </c>
      <c r="O622" s="8">
        <f t="shared" si="114"/>
        <v>2.0749033614956942</v>
      </c>
      <c r="P622" s="10">
        <f t="shared" si="115"/>
        <v>0.36856077973976381</v>
      </c>
      <c r="Q622" s="10" t="str">
        <f t="shared" si="116"/>
        <v>2017SWE</v>
      </c>
      <c r="R622" s="14">
        <f t="shared" si="117"/>
        <v>62.589538755542527</v>
      </c>
      <c r="S622" s="45">
        <f t="shared" si="118"/>
        <v>3</v>
      </c>
      <c r="T622" s="7">
        <f t="shared" si="119"/>
        <v>3.3013929360762995</v>
      </c>
      <c r="U622" s="35">
        <f>IF(ISBLANK(VLOOKUP(B622,'WB GDP'!$A$2:$AK$267,F622-1985)),"NA",VLOOKUP(B622,'WB GDP'!$A$2:$AK$267,F622-1985))</f>
        <v>51947.95424782436</v>
      </c>
    </row>
    <row r="623" spans="1:21">
      <c r="A623">
        <f t="shared" si="108"/>
        <v>5</v>
      </c>
      <c r="B623" t="s">
        <v>70</v>
      </c>
      <c r="C623" t="str">
        <f>VLOOKUP(B623,'country codes'!$A$3:$B$287,2,0)</f>
        <v>GTM</v>
      </c>
      <c r="D623">
        <v>1</v>
      </c>
      <c r="E623" s="6">
        <v>16578.723000000002</v>
      </c>
      <c r="F623">
        <v>2017</v>
      </c>
      <c r="G623" s="6">
        <v>72.551000000000002</v>
      </c>
      <c r="H623" s="6">
        <v>6.3251185417175293</v>
      </c>
      <c r="I623" s="7">
        <v>2.2455127239227299</v>
      </c>
      <c r="J623" s="8">
        <f t="shared" si="109"/>
        <v>0.63251185417175293</v>
      </c>
      <c r="K623" s="8">
        <f t="shared" si="110"/>
        <v>1.059271689431585</v>
      </c>
      <c r="L623" s="9">
        <f t="shared" si="111"/>
        <v>76.851220339950927</v>
      </c>
      <c r="M623" s="8">
        <f t="shared" si="112"/>
        <v>0.59836238285325782</v>
      </c>
      <c r="N623" s="8">
        <f t="shared" si="113"/>
        <v>0.14034454524517062</v>
      </c>
      <c r="O623" s="8">
        <f t="shared" si="114"/>
        <v>1.6322223320567215</v>
      </c>
      <c r="P623" s="10">
        <f t="shared" si="115"/>
        <v>0.36659367483305827</v>
      </c>
      <c r="Q623" s="10" t="str">
        <f t="shared" si="116"/>
        <v>2017GTM</v>
      </c>
      <c r="R623" s="14">
        <f t="shared" si="117"/>
        <v>62.255482080056332</v>
      </c>
      <c r="S623" s="45">
        <f t="shared" si="118"/>
        <v>1</v>
      </c>
      <c r="T623" s="7">
        <f t="shared" si="119"/>
        <v>3.3013929360762995</v>
      </c>
      <c r="U623" s="35">
        <f>IF(ISBLANK(VLOOKUP(B623,'WB GDP'!$A$2:$AK$267,F623-1985)),"NA",VLOOKUP(B623,'WB GDP'!$A$2:$AK$267,F623-1985))</f>
        <v>8322.2168099150385</v>
      </c>
    </row>
    <row r="624" spans="1:21">
      <c r="A624">
        <f t="shared" si="108"/>
        <v>6</v>
      </c>
      <c r="B624" t="s">
        <v>124</v>
      </c>
      <c r="C624" t="str">
        <f>VLOOKUP(B624,'country codes'!$A$3:$B$287,2,0)</f>
        <v>PAN</v>
      </c>
      <c r="D624">
        <v>1</v>
      </c>
      <c r="E624" s="6">
        <v>4096.0630000000001</v>
      </c>
      <c r="F624">
        <v>2017</v>
      </c>
      <c r="G624" s="6">
        <v>77.795000000000002</v>
      </c>
      <c r="H624" s="6">
        <v>6.5676589012145996</v>
      </c>
      <c r="I624" s="7">
        <v>5.4174132347106898</v>
      </c>
      <c r="J624" s="8">
        <f t="shared" si="109"/>
        <v>0.65676589012145992</v>
      </c>
      <c r="K624" s="8">
        <f t="shared" si="110"/>
        <v>1.0835257253812918</v>
      </c>
      <c r="L624" s="9">
        <f t="shared" si="111"/>
        <v>84.292883806037594</v>
      </c>
      <c r="M624" s="8">
        <f t="shared" si="112"/>
        <v>0.66564346203116964</v>
      </c>
      <c r="N624" s="8">
        <f t="shared" si="113"/>
        <v>0.33858832716941811</v>
      </c>
      <c r="O624" s="8">
        <f t="shared" si="114"/>
        <v>1.830466113980969</v>
      </c>
      <c r="P624" s="10">
        <f t="shared" si="115"/>
        <v>0.36364697327474821</v>
      </c>
      <c r="Q624" s="10" t="str">
        <f t="shared" si="116"/>
        <v>2017PAN</v>
      </c>
      <c r="R624" s="14">
        <f t="shared" si="117"/>
        <v>61.75506884695244</v>
      </c>
      <c r="S624" s="45">
        <f t="shared" si="118"/>
        <v>2</v>
      </c>
      <c r="T624" s="7">
        <f t="shared" si="119"/>
        <v>3.3013929360762995</v>
      </c>
      <c r="U624" s="35">
        <f>IF(ISBLANK(VLOOKUP(B624,'WB GDP'!$A$2:$AK$267,F624-1985)),"NA",VLOOKUP(B624,'WB GDP'!$A$2:$AK$267,F624-1985))</f>
        <v>31638.15191509571</v>
      </c>
    </row>
    <row r="625" spans="1:21">
      <c r="A625">
        <f t="shared" si="108"/>
        <v>7</v>
      </c>
      <c r="B625" t="s">
        <v>46</v>
      </c>
      <c r="C625" t="str">
        <f>VLOOKUP(B625,'country codes'!$A$3:$B$287,2,0)</f>
        <v>COL</v>
      </c>
      <c r="D625">
        <v>1</v>
      </c>
      <c r="E625" s="6">
        <v>48351.671000000002</v>
      </c>
      <c r="F625">
        <v>2017</v>
      </c>
      <c r="G625" s="6">
        <v>76.646000000000001</v>
      </c>
      <c r="H625" s="6">
        <v>6.1573419570922852</v>
      </c>
      <c r="I625" s="7">
        <v>3.6801335811614999</v>
      </c>
      <c r="J625" s="8">
        <f t="shared" si="109"/>
        <v>0.61573419570922849</v>
      </c>
      <c r="K625" s="8">
        <f t="shared" si="110"/>
        <v>1.0424940309690605</v>
      </c>
      <c r="L625" s="9">
        <f t="shared" si="111"/>
        <v>79.90299749765461</v>
      </c>
      <c r="M625" s="8">
        <f t="shared" si="112"/>
        <v>0.62595391013966695</v>
      </c>
      <c r="N625" s="8">
        <f t="shared" si="113"/>
        <v>0.23000834882259374</v>
      </c>
      <c r="O625" s="8">
        <f t="shared" si="114"/>
        <v>1.7218861356341446</v>
      </c>
      <c r="P625" s="10">
        <f t="shared" si="115"/>
        <v>0.36352805054042531</v>
      </c>
      <c r="Q625" s="10" t="str">
        <f t="shared" si="116"/>
        <v>2017COL</v>
      </c>
      <c r="R625" s="14">
        <f t="shared" si="117"/>
        <v>61.734873211665168</v>
      </c>
      <c r="S625" s="45">
        <f t="shared" si="118"/>
        <v>2</v>
      </c>
      <c r="T625" s="7">
        <f t="shared" si="119"/>
        <v>3.3013929360762995</v>
      </c>
      <c r="U625" s="35">
        <f>IF(ISBLANK(VLOOKUP(B625,'WB GDP'!$A$2:$AK$267,F625-1985)),"NA",VLOOKUP(B625,'WB GDP'!$A$2:$AK$267,F625-1985))</f>
        <v>14334.914608362222</v>
      </c>
    </row>
    <row r="626" spans="1:21">
      <c r="A626">
        <f t="shared" si="108"/>
        <v>8</v>
      </c>
      <c r="B626" t="s">
        <v>164</v>
      </c>
      <c r="C626" t="str">
        <f>VLOOKUP(B626,'country codes'!$A$3:$B$287,2,0)</f>
        <v>VUT</v>
      </c>
      <c r="D626">
        <v>8</v>
      </c>
      <c r="E626" s="6">
        <v>290.23899999999998</v>
      </c>
      <c r="F626">
        <v>2017</v>
      </c>
      <c r="G626" s="6">
        <v>69.709999999999994</v>
      </c>
      <c r="H626" s="6">
        <v>6.7957142857142872</v>
      </c>
      <c r="I626" s="7">
        <v>2.9406049251556401</v>
      </c>
      <c r="J626" s="8">
        <f t="shared" si="109"/>
        <v>0.67957142857142872</v>
      </c>
      <c r="K626" s="8">
        <f t="shared" si="110"/>
        <v>1.1063312638312608</v>
      </c>
      <c r="L626" s="9">
        <f t="shared" si="111"/>
        <v>77.122352401677176</v>
      </c>
      <c r="M626" s="8">
        <f t="shared" si="112"/>
        <v>0.60081372424968182</v>
      </c>
      <c r="N626" s="8">
        <f t="shared" si="113"/>
        <v>0.18378780782222751</v>
      </c>
      <c r="O626" s="8">
        <f t="shared" si="114"/>
        <v>1.6756655946337784</v>
      </c>
      <c r="P626" s="10">
        <f t="shared" si="115"/>
        <v>0.35855228285032098</v>
      </c>
      <c r="Q626" s="10" t="str">
        <f t="shared" si="116"/>
        <v>2017VUT</v>
      </c>
      <c r="R626" s="14">
        <f t="shared" si="117"/>
        <v>60.889880955847119</v>
      </c>
      <c r="S626" s="45">
        <f t="shared" si="118"/>
        <v>1</v>
      </c>
      <c r="T626" s="7">
        <f t="shared" si="119"/>
        <v>3.3013929360762995</v>
      </c>
      <c r="U626" s="35">
        <f>IF(ISBLANK(VLOOKUP(B626,'WB GDP'!$A$2:$AK$267,F626-1985)),"NA",VLOOKUP(B626,'WB GDP'!$A$2:$AK$267,F626-1985))</f>
        <v>3031.2431719429183</v>
      </c>
    </row>
    <row r="627" spans="1:21">
      <c r="A627">
        <f t="shared" si="108"/>
        <v>9</v>
      </c>
      <c r="B627" t="s">
        <v>73</v>
      </c>
      <c r="C627" t="str">
        <f>VLOOKUP(B627,'country codes'!$A$3:$B$287,2,0)</f>
        <v>HND</v>
      </c>
      <c r="D627">
        <v>1</v>
      </c>
      <c r="E627" s="6">
        <v>9626.8420000000006</v>
      </c>
      <c r="F627">
        <v>2017</v>
      </c>
      <c r="G627" s="6">
        <v>72.691999999999993</v>
      </c>
      <c r="H627" s="6">
        <v>6.0199856758117676</v>
      </c>
      <c r="I627" s="7">
        <v>2.0507657527923602</v>
      </c>
      <c r="J627" s="8">
        <f t="shared" si="109"/>
        <v>0.60199856758117676</v>
      </c>
      <c r="K627" s="8">
        <f t="shared" si="110"/>
        <v>1.0287584028410088</v>
      </c>
      <c r="L627" s="9">
        <f t="shared" si="111"/>
        <v>74.782505819318601</v>
      </c>
      <c r="M627" s="8">
        <f t="shared" si="112"/>
        <v>0.57965885694222219</v>
      </c>
      <c r="N627" s="8">
        <f t="shared" si="113"/>
        <v>0.12817285954952251</v>
      </c>
      <c r="O627" s="8">
        <f t="shared" si="114"/>
        <v>1.6200506463610735</v>
      </c>
      <c r="P627" s="10">
        <f t="shared" si="115"/>
        <v>0.35780292316431017</v>
      </c>
      <c r="Q627" s="10" t="str">
        <f t="shared" si="116"/>
        <v>2017HND</v>
      </c>
      <c r="R627" s="14">
        <f t="shared" si="117"/>
        <v>60.7626235815206</v>
      </c>
      <c r="S627" s="45">
        <f t="shared" si="118"/>
        <v>1</v>
      </c>
      <c r="T627" s="7">
        <f t="shared" si="119"/>
        <v>3.3013929360762995</v>
      </c>
      <c r="U627" s="35">
        <f>IF(ISBLANK(VLOOKUP(B627,'WB GDP'!$A$2:$AK$267,F627-1985)),"NA",VLOOKUP(B627,'WB GDP'!$A$2:$AK$267,F627-1985))</f>
        <v>5447.6987915906238</v>
      </c>
    </row>
    <row r="628" spans="1:21">
      <c r="A628">
        <f t="shared" si="108"/>
        <v>10</v>
      </c>
      <c r="B628" t="s">
        <v>44</v>
      </c>
      <c r="C628" t="str">
        <f>VLOOKUP(B628,'country codes'!$A$3:$B$287,2,0)</f>
        <v>CHL</v>
      </c>
      <c r="D628">
        <v>1</v>
      </c>
      <c r="E628" s="6">
        <v>18368.577000000001</v>
      </c>
      <c r="F628">
        <v>2017</v>
      </c>
      <c r="G628" s="6">
        <v>80.349999999999994</v>
      </c>
      <c r="H628" s="6">
        <v>6.3201193809509277</v>
      </c>
      <c r="I628" s="7">
        <v>6.3973293304443404</v>
      </c>
      <c r="J628" s="8">
        <f t="shared" si="109"/>
        <v>0.63201193809509282</v>
      </c>
      <c r="K628" s="8">
        <f t="shared" si="110"/>
        <v>1.0587717733549247</v>
      </c>
      <c r="L628" s="9">
        <f t="shared" si="111"/>
        <v>85.072311989068197</v>
      </c>
      <c r="M628" s="8">
        <f t="shared" si="112"/>
        <v>0.67269037694944867</v>
      </c>
      <c r="N628" s="8">
        <f t="shared" si="113"/>
        <v>0.39983308315277127</v>
      </c>
      <c r="O628" s="8">
        <f t="shared" si="114"/>
        <v>1.8917108699643221</v>
      </c>
      <c r="P628" s="10">
        <f t="shared" si="115"/>
        <v>0.35559893831034323</v>
      </c>
      <c r="Q628" s="10" t="str">
        <f t="shared" si="116"/>
        <v>2017CHL</v>
      </c>
      <c r="R628" s="14">
        <f t="shared" si="117"/>
        <v>60.388339601734707</v>
      </c>
      <c r="S628" s="45">
        <f t="shared" si="118"/>
        <v>2</v>
      </c>
      <c r="T628" s="7">
        <f t="shared" si="119"/>
        <v>3.3013929360762995</v>
      </c>
      <c r="U628" s="35">
        <f>IF(ISBLANK(VLOOKUP(B628,'WB GDP'!$A$2:$AK$267,F628-1985)),"NA",VLOOKUP(B628,'WB GDP'!$A$2:$AK$267,F628-1985))</f>
        <v>24546.912420860357</v>
      </c>
    </row>
    <row r="629" spans="1:21">
      <c r="A629">
        <f t="shared" si="108"/>
        <v>11</v>
      </c>
      <c r="B629" t="s">
        <v>115</v>
      </c>
      <c r="C629" t="str">
        <f>VLOOKUP(B629,'country codes'!$A$3:$B$287,2,0)</f>
        <v>NLD</v>
      </c>
      <c r="D629">
        <v>3</v>
      </c>
      <c r="E629" s="6">
        <v>17207.198</v>
      </c>
      <c r="F629">
        <v>2017</v>
      </c>
      <c r="G629" s="6">
        <v>81.728999999999999</v>
      </c>
      <c r="H629" s="6">
        <v>7.4589653015136719</v>
      </c>
      <c r="I629" s="7">
        <v>11.3178567886353</v>
      </c>
      <c r="J629" s="8">
        <f t="shared" si="109"/>
        <v>0.74589653015136714</v>
      </c>
      <c r="K629" s="8">
        <f t="shared" si="110"/>
        <v>1.172656365411199</v>
      </c>
      <c r="L629" s="9">
        <f t="shared" si="111"/>
        <v>95.840032088691885</v>
      </c>
      <c r="M629" s="8">
        <f t="shared" si="112"/>
        <v>0.77004278100398815</v>
      </c>
      <c r="N629" s="8">
        <f t="shared" si="113"/>
        <v>0.70736604928970626</v>
      </c>
      <c r="O629" s="8">
        <f t="shared" si="114"/>
        <v>2.1992438361012572</v>
      </c>
      <c r="P629" s="10">
        <f t="shared" si="115"/>
        <v>0.35013979276126705</v>
      </c>
      <c r="Q629" s="10" t="str">
        <f t="shared" si="116"/>
        <v>2017NLD</v>
      </c>
      <c r="R629" s="14">
        <f t="shared" si="117"/>
        <v>59.461259400316337</v>
      </c>
      <c r="S629" s="45">
        <f t="shared" si="118"/>
        <v>3</v>
      </c>
      <c r="T629" s="7">
        <f t="shared" si="119"/>
        <v>3.3013929360762995</v>
      </c>
      <c r="U629" s="35">
        <f>IF(ISBLANK(VLOOKUP(B629,'WB GDP'!$A$2:$AK$267,F629-1985)),"NA",VLOOKUP(B629,'WB GDP'!$A$2:$AK$267,F629-1985))</f>
        <v>55088.633800674434</v>
      </c>
    </row>
    <row r="630" spans="1:21">
      <c r="A630">
        <f t="shared" si="108"/>
        <v>12</v>
      </c>
      <c r="B630" t="s">
        <v>121</v>
      </c>
      <c r="C630" t="str">
        <f>VLOOKUP(B630,'country codes'!$A$3:$B$287,2,0)</f>
        <v>NOR</v>
      </c>
      <c r="D630">
        <v>3</v>
      </c>
      <c r="E630" s="6">
        <v>5277.3919999999998</v>
      </c>
      <c r="F630">
        <v>2017</v>
      </c>
      <c r="G630" s="6">
        <v>82.623999999999995</v>
      </c>
      <c r="H630" s="6">
        <v>7.5787448883056641</v>
      </c>
      <c r="I630" s="7">
        <v>12.263669013977101</v>
      </c>
      <c r="J630" s="8">
        <f t="shared" si="109"/>
        <v>0.75787448883056641</v>
      </c>
      <c r="K630" s="8">
        <f t="shared" si="110"/>
        <v>1.1846343240903985</v>
      </c>
      <c r="L630" s="9">
        <f t="shared" si="111"/>
        <v>97.879226393645084</v>
      </c>
      <c r="M630" s="8">
        <f t="shared" si="112"/>
        <v>0.78847941067905347</v>
      </c>
      <c r="N630" s="8">
        <f t="shared" si="113"/>
        <v>0.76647931337356878</v>
      </c>
      <c r="O630" s="8">
        <f t="shared" si="114"/>
        <v>2.2583571001851199</v>
      </c>
      <c r="P630" s="10">
        <f t="shared" si="115"/>
        <v>0.34913850011338815</v>
      </c>
      <c r="Q630" s="10" t="str">
        <f t="shared" si="116"/>
        <v>2017NOR</v>
      </c>
      <c r="R630" s="14">
        <f t="shared" si="117"/>
        <v>59.29121839640294</v>
      </c>
      <c r="S630" s="45">
        <f t="shared" si="118"/>
        <v>3</v>
      </c>
      <c r="T630" s="7">
        <f t="shared" si="119"/>
        <v>3.3013929360762995</v>
      </c>
      <c r="U630" s="35">
        <f>IF(ISBLANK(VLOOKUP(B630,'WB GDP'!$A$2:$AK$267,F630-1985)),"NA",VLOOKUP(B630,'WB GDP'!$A$2:$AK$267,F630-1985))</f>
        <v>64589.555919686303</v>
      </c>
    </row>
    <row r="631" spans="1:21">
      <c r="A631">
        <f t="shared" si="108"/>
        <v>13</v>
      </c>
      <c r="B631" t="s">
        <v>64</v>
      </c>
      <c r="C631" t="str">
        <f>VLOOKUP(B631,'country codes'!$A$3:$B$287,2,0)</f>
        <v>FRA</v>
      </c>
      <c r="D631">
        <v>3</v>
      </c>
      <c r="E631" s="6">
        <v>64144.086000000003</v>
      </c>
      <c r="F631">
        <v>2017</v>
      </c>
      <c r="G631" s="6">
        <v>82.472999999999999</v>
      </c>
      <c r="H631" s="6">
        <v>6.6352224349975586</v>
      </c>
      <c r="I631" s="7">
        <v>9.0281715393066406</v>
      </c>
      <c r="J631" s="8">
        <f t="shared" si="109"/>
        <v>0.66352224349975586</v>
      </c>
      <c r="K631" s="8">
        <f t="shared" si="110"/>
        <v>1.0902820787595879</v>
      </c>
      <c r="L631" s="9">
        <f t="shared" si="111"/>
        <v>89.918833881539499</v>
      </c>
      <c r="M631" s="8">
        <f t="shared" si="112"/>
        <v>0.71650843250528784</v>
      </c>
      <c r="N631" s="8">
        <f t="shared" si="113"/>
        <v>0.56426072120666504</v>
      </c>
      <c r="O631" s="8">
        <f t="shared" si="114"/>
        <v>2.0561385080182157</v>
      </c>
      <c r="P631" s="10">
        <f t="shared" si="115"/>
        <v>0.34847284349335289</v>
      </c>
      <c r="Q631" s="10" t="str">
        <f t="shared" si="116"/>
        <v>2017FRA</v>
      </c>
      <c r="R631" s="14">
        <f t="shared" si="117"/>
        <v>59.178175601000241</v>
      </c>
      <c r="S631" s="45">
        <f t="shared" si="118"/>
        <v>3</v>
      </c>
      <c r="T631" s="7">
        <f t="shared" si="119"/>
        <v>3.3013929360762995</v>
      </c>
      <c r="U631" s="35">
        <f>IF(ISBLANK(VLOOKUP(B631,'WB GDP'!$A$2:$AK$267,F631-1985)),"NA",VLOOKUP(B631,'WB GDP'!$A$2:$AK$267,F631-1985))</f>
        <v>44577.064574539429</v>
      </c>
    </row>
    <row r="632" spans="1:21">
      <c r="A632">
        <f t="shared" si="108"/>
        <v>14</v>
      </c>
      <c r="B632" t="s">
        <v>55</v>
      </c>
      <c r="C632" t="str">
        <f>VLOOKUP(B632,'country codes'!$A$3:$B$287,2,0)</f>
        <v>DNK</v>
      </c>
      <c r="D632">
        <v>3</v>
      </c>
      <c r="E632" s="6">
        <v>5737.2839999999997</v>
      </c>
      <c r="F632">
        <v>2017</v>
      </c>
      <c r="G632" s="6">
        <v>81.111000000000004</v>
      </c>
      <c r="H632" s="6">
        <v>7.5937023162841797</v>
      </c>
      <c r="I632" s="7">
        <v>11.6460618972778</v>
      </c>
      <c r="J632" s="8">
        <f t="shared" si="109"/>
        <v>0.75937023162841799</v>
      </c>
      <c r="K632" s="8">
        <f t="shared" si="110"/>
        <v>1.18613006688825</v>
      </c>
      <c r="L632" s="9">
        <f t="shared" si="111"/>
        <v>96.20819585537285</v>
      </c>
      <c r="M632" s="8">
        <f t="shared" si="112"/>
        <v>0.77337139908103292</v>
      </c>
      <c r="N632" s="8">
        <f t="shared" si="113"/>
        <v>0.7278788685798625</v>
      </c>
      <c r="O632" s="8">
        <f t="shared" si="114"/>
        <v>2.2197566553914134</v>
      </c>
      <c r="P632" s="10">
        <f t="shared" si="115"/>
        <v>0.34840368524299481</v>
      </c>
      <c r="Q632" s="10" t="str">
        <f t="shared" si="116"/>
        <v>2017DNK</v>
      </c>
      <c r="R632" s="14">
        <f t="shared" si="117"/>
        <v>59.166431044256818</v>
      </c>
      <c r="S632" s="45">
        <f t="shared" si="118"/>
        <v>3</v>
      </c>
      <c r="T632" s="7">
        <f t="shared" si="119"/>
        <v>3.3013929360762995</v>
      </c>
      <c r="U632" s="35">
        <f>IF(ISBLANK(VLOOKUP(B632,'WB GDP'!$A$2:$AK$267,F632-1985)),"NA",VLOOKUP(B632,'WB GDP'!$A$2:$AK$267,F632-1985))</f>
        <v>55356.680780178001</v>
      </c>
    </row>
    <row r="633" spans="1:21">
      <c r="A633">
        <f t="shared" si="108"/>
        <v>15</v>
      </c>
      <c r="B633" t="s">
        <v>57</v>
      </c>
      <c r="C633" t="str">
        <f>VLOOKUP(B633,'country codes'!$A$3:$B$287,2,0)</f>
        <v>ECU</v>
      </c>
      <c r="D633">
        <v>1</v>
      </c>
      <c r="E633" s="6">
        <v>16696.944</v>
      </c>
      <c r="F633">
        <v>2017</v>
      </c>
      <c r="G633" s="6">
        <v>76.971999999999994</v>
      </c>
      <c r="H633" s="6">
        <v>5.8395185470581055</v>
      </c>
      <c r="I633" s="7">
        <v>4.02049016952515</v>
      </c>
      <c r="J633" s="8">
        <f t="shared" si="109"/>
        <v>0.58395185470581057</v>
      </c>
      <c r="K633" s="8">
        <f t="shared" si="110"/>
        <v>1.0107116899656425</v>
      </c>
      <c r="L633" s="9">
        <f t="shared" si="111"/>
        <v>77.796500200035425</v>
      </c>
      <c r="M633" s="8">
        <f t="shared" si="112"/>
        <v>0.60690878506580981</v>
      </c>
      <c r="N633" s="8">
        <f t="shared" si="113"/>
        <v>0.25128063559532188</v>
      </c>
      <c r="O633" s="8">
        <f t="shared" si="114"/>
        <v>1.7431584224068728</v>
      </c>
      <c r="P633" s="10">
        <f t="shared" si="115"/>
        <v>0.34816616623279606</v>
      </c>
      <c r="Q633" s="10" t="str">
        <f t="shared" si="116"/>
        <v>2017ECU</v>
      </c>
      <c r="R633" s="14">
        <f t="shared" si="117"/>
        <v>59.126095213340385</v>
      </c>
      <c r="S633" s="45">
        <f t="shared" si="118"/>
        <v>2</v>
      </c>
      <c r="T633" s="7">
        <f t="shared" si="119"/>
        <v>3.3013929360762995</v>
      </c>
      <c r="U633" s="35">
        <f>IF(ISBLANK(VLOOKUP(B633,'WB GDP'!$A$2:$AK$267,F633-1985)),"NA",VLOOKUP(B633,'WB GDP'!$A$2:$AK$267,F633-1985))</f>
        <v>11679.430234276857</v>
      </c>
    </row>
    <row r="634" spans="1:21">
      <c r="A634">
        <f t="shared" si="108"/>
        <v>16</v>
      </c>
      <c r="B634" t="s">
        <v>126</v>
      </c>
      <c r="C634" t="str">
        <f>VLOOKUP(B634,'country codes'!$A$3:$B$287,2,0)</f>
        <v>PER</v>
      </c>
      <c r="D634">
        <v>1</v>
      </c>
      <c r="E634" s="6">
        <v>31605.486000000001</v>
      </c>
      <c r="F634">
        <v>2017</v>
      </c>
      <c r="G634" s="6">
        <v>75.879000000000005</v>
      </c>
      <c r="H634" s="6">
        <v>5.7109365463256836</v>
      </c>
      <c r="I634" s="7">
        <v>3.2274692058563201</v>
      </c>
      <c r="J634" s="8">
        <f t="shared" si="109"/>
        <v>0.57109365463256834</v>
      </c>
      <c r="K634" s="8">
        <f t="shared" si="110"/>
        <v>0.9978534898924003</v>
      </c>
      <c r="L634" s="9">
        <f t="shared" si="111"/>
        <v>75.716124959545454</v>
      </c>
      <c r="M634" s="8">
        <f t="shared" si="112"/>
        <v>0.58809983301993363</v>
      </c>
      <c r="N634" s="8">
        <f t="shared" si="113"/>
        <v>0.20171682536602001</v>
      </c>
      <c r="O634" s="8">
        <f t="shared" si="114"/>
        <v>1.6935946121775709</v>
      </c>
      <c r="P634" s="10">
        <f t="shared" si="115"/>
        <v>0.34724947091309727</v>
      </c>
      <c r="Q634" s="10" t="str">
        <f t="shared" si="116"/>
        <v>2017PER</v>
      </c>
      <c r="R634" s="14">
        <f t="shared" si="117"/>
        <v>58.970420653285942</v>
      </c>
      <c r="S634" s="45">
        <f t="shared" si="118"/>
        <v>1</v>
      </c>
      <c r="T634" s="7">
        <f t="shared" si="119"/>
        <v>3.3013929360762995</v>
      </c>
      <c r="U634" s="35">
        <f>IF(ISBLANK(VLOOKUP(B634,'WB GDP'!$A$2:$AK$267,F634-1985)),"NA",VLOOKUP(B634,'WB GDP'!$A$2:$AK$267,F634-1985))</f>
        <v>12442.746462485215</v>
      </c>
    </row>
    <row r="635" spans="1:21">
      <c r="A635">
        <f t="shared" si="108"/>
        <v>17</v>
      </c>
      <c r="B635" t="s">
        <v>160</v>
      </c>
      <c r="C635" t="str">
        <f>VLOOKUP(B635,'country codes'!$A$3:$B$287,2,0)</f>
        <v>GBR</v>
      </c>
      <c r="D635">
        <v>3</v>
      </c>
      <c r="E635" s="6">
        <v>66064.804000000004</v>
      </c>
      <c r="F635">
        <v>2017</v>
      </c>
      <c r="G635" s="6">
        <v>81.168000000000006</v>
      </c>
      <c r="H635" s="6">
        <v>7.1032733917236328</v>
      </c>
      <c r="I635" s="7">
        <v>10.2506504058838</v>
      </c>
      <c r="J635" s="8">
        <f t="shared" si="109"/>
        <v>0.71032733917236324</v>
      </c>
      <c r="K635" s="8">
        <f t="shared" si="110"/>
        <v>1.1370871744321951</v>
      </c>
      <c r="L635" s="9">
        <f t="shared" si="111"/>
        <v>92.295091774312425</v>
      </c>
      <c r="M635" s="8">
        <f t="shared" si="112"/>
        <v>0.7379924993620316</v>
      </c>
      <c r="N635" s="8">
        <f t="shared" si="113"/>
        <v>0.64066565036773748</v>
      </c>
      <c r="O635" s="8">
        <f t="shared" si="114"/>
        <v>2.1325434371792884</v>
      </c>
      <c r="P635" s="10">
        <f t="shared" si="115"/>
        <v>0.34606211835861739</v>
      </c>
      <c r="Q635" s="10" t="str">
        <f t="shared" si="116"/>
        <v>2017GBR</v>
      </c>
      <c r="R635" s="14">
        <f t="shared" si="117"/>
        <v>58.768782679821733</v>
      </c>
      <c r="S635" s="45">
        <f t="shared" si="118"/>
        <v>3</v>
      </c>
      <c r="T635" s="7">
        <f t="shared" si="119"/>
        <v>3.3013929360762995</v>
      </c>
      <c r="U635" s="35">
        <f>IF(ISBLANK(VLOOKUP(B635,'WB GDP'!$A$2:$AK$267,F635-1985)),"NA",VLOOKUP(B635,'WB GDP'!$A$2:$AK$267,F635-1985))</f>
        <v>46104.055396990829</v>
      </c>
    </row>
    <row r="636" spans="1:21">
      <c r="A636">
        <f t="shared" si="108"/>
        <v>18</v>
      </c>
      <c r="B636" t="s">
        <v>143</v>
      </c>
      <c r="C636" t="str">
        <f>VLOOKUP(B636,'country codes'!$A$3:$B$287,2,0)</f>
        <v>ESP</v>
      </c>
      <c r="D636">
        <v>3</v>
      </c>
      <c r="E636" s="6">
        <v>46584.17</v>
      </c>
      <c r="F636">
        <v>2017</v>
      </c>
      <c r="G636" s="6">
        <v>83.028999999999996</v>
      </c>
      <c r="H636" s="6">
        <v>6.2301731109619141</v>
      </c>
      <c r="I636" s="7">
        <v>8.1638917922973597</v>
      </c>
      <c r="J636" s="8">
        <f t="shared" si="109"/>
        <v>0.62301731109619141</v>
      </c>
      <c r="K636" s="8">
        <f t="shared" si="110"/>
        <v>1.0497771463560235</v>
      </c>
      <c r="L636" s="9">
        <f t="shared" si="111"/>
        <v>87.161946684794273</v>
      </c>
      <c r="M636" s="8">
        <f t="shared" si="112"/>
        <v>0.69158304497411427</v>
      </c>
      <c r="N636" s="8">
        <f t="shared" si="113"/>
        <v>0.51024323701858498</v>
      </c>
      <c r="O636" s="8">
        <f t="shared" si="114"/>
        <v>2.0021210238301359</v>
      </c>
      <c r="P636" s="10">
        <f t="shared" si="115"/>
        <v>0.34542519495204582</v>
      </c>
      <c r="Q636" s="10" t="str">
        <f t="shared" si="116"/>
        <v>2017ESP</v>
      </c>
      <c r="R636" s="14">
        <f t="shared" si="117"/>
        <v>58.660619401384807</v>
      </c>
      <c r="S636" s="45">
        <f t="shared" si="118"/>
        <v>3</v>
      </c>
      <c r="T636" s="7">
        <f t="shared" si="119"/>
        <v>3.3013929360762995</v>
      </c>
      <c r="U636" s="35">
        <f>IF(ISBLANK(VLOOKUP(B636,'WB GDP'!$A$2:$AK$267,F636-1985)),"NA",VLOOKUP(B636,'WB GDP'!$A$2:$AK$267,F636-1985))</f>
        <v>39550.18907611227</v>
      </c>
    </row>
    <row r="637" spans="1:21">
      <c r="A637">
        <f t="shared" si="108"/>
        <v>19</v>
      </c>
      <c r="B637" t="s">
        <v>35</v>
      </c>
      <c r="C637" t="str">
        <f>VLOOKUP(B637,'country codes'!$A$3:$B$287,2,0)</f>
        <v>BRA</v>
      </c>
      <c r="D637">
        <v>1</v>
      </c>
      <c r="E637" s="6">
        <v>208504.95999999999</v>
      </c>
      <c r="F637">
        <v>2017</v>
      </c>
      <c r="G637" s="6">
        <v>74.826999999999998</v>
      </c>
      <c r="H637" s="6">
        <v>6.3329291343688965</v>
      </c>
      <c r="I637" s="7">
        <v>4.8908724784851101</v>
      </c>
      <c r="J637" s="8">
        <f t="shared" si="109"/>
        <v>0.63329291343688965</v>
      </c>
      <c r="K637" s="8">
        <f t="shared" si="110"/>
        <v>1.0600527486967217</v>
      </c>
      <c r="L637" s="9">
        <f t="shared" si="111"/>
        <v>79.320567026729591</v>
      </c>
      <c r="M637" s="8">
        <f t="shared" si="112"/>
        <v>0.62068807800300607</v>
      </c>
      <c r="N637" s="8">
        <f t="shared" si="113"/>
        <v>0.30567952990531938</v>
      </c>
      <c r="O637" s="8">
        <f t="shared" si="114"/>
        <v>1.7975573167168704</v>
      </c>
      <c r="P637" s="10">
        <f t="shared" si="115"/>
        <v>0.34529529168875422</v>
      </c>
      <c r="Q637" s="10" t="str">
        <f t="shared" si="116"/>
        <v>2017BRA</v>
      </c>
      <c r="R637" s="14">
        <f t="shared" si="117"/>
        <v>58.638559036367127</v>
      </c>
      <c r="S637" s="45">
        <f t="shared" si="118"/>
        <v>2</v>
      </c>
      <c r="T637" s="7">
        <f t="shared" si="119"/>
        <v>3.3013929360762995</v>
      </c>
      <c r="U637" s="35">
        <f>IF(ISBLANK(VLOOKUP(B637,'WB GDP'!$A$2:$AK$267,F637-1985)),"NA",VLOOKUP(B637,'WB GDP'!$A$2:$AK$267,F637-1985))</f>
        <v>14477.861768060051</v>
      </c>
    </row>
    <row r="638" spans="1:21">
      <c r="A638">
        <f t="shared" si="108"/>
        <v>20</v>
      </c>
      <c r="B638" t="s">
        <v>151</v>
      </c>
      <c r="C638" t="str">
        <f>VLOOKUP(B638,'country codes'!$A$3:$B$287,2,0)</f>
        <v>THA</v>
      </c>
      <c r="D638">
        <v>8</v>
      </c>
      <c r="E638" s="6">
        <v>70898.202000000005</v>
      </c>
      <c r="F638">
        <v>2017</v>
      </c>
      <c r="G638" s="6">
        <v>78.394000000000005</v>
      </c>
      <c r="H638" s="6">
        <v>5.9388952255249023</v>
      </c>
      <c r="I638" s="7">
        <v>5.2390260696411097</v>
      </c>
      <c r="J638" s="8">
        <f t="shared" si="109"/>
        <v>0.59388952255249028</v>
      </c>
      <c r="K638" s="8">
        <f t="shared" si="110"/>
        <v>1.0206493578123221</v>
      </c>
      <c r="L638" s="9">
        <f t="shared" si="111"/>
        <v>80.012785756339184</v>
      </c>
      <c r="M638" s="8">
        <f t="shared" si="112"/>
        <v>0.62694652053639133</v>
      </c>
      <c r="N638" s="8">
        <f t="shared" si="113"/>
        <v>0.32743912935256936</v>
      </c>
      <c r="O638" s="8">
        <f t="shared" si="114"/>
        <v>1.8193169161641203</v>
      </c>
      <c r="P638" s="10">
        <f t="shared" si="115"/>
        <v>0.34460544777336338</v>
      </c>
      <c r="Q638" s="10" t="str">
        <f t="shared" si="116"/>
        <v>2017THA</v>
      </c>
      <c r="R638" s="14">
        <f t="shared" si="117"/>
        <v>58.521408718560345</v>
      </c>
      <c r="S638" s="45">
        <f t="shared" si="118"/>
        <v>2</v>
      </c>
      <c r="T638" s="7">
        <f t="shared" si="119"/>
        <v>3.3013929360762995</v>
      </c>
      <c r="U638" s="35">
        <f>IF(ISBLANK(VLOOKUP(B638,'WB GDP'!$A$2:$AK$267,F638-1985)),"NA",VLOOKUP(B638,'WB GDP'!$A$2:$AK$267,F638-1985))</f>
        <v>17008.038424256261</v>
      </c>
    </row>
    <row r="639" spans="1:21">
      <c r="A639">
        <f t="shared" si="108"/>
        <v>21</v>
      </c>
      <c r="B639" t="s">
        <v>106</v>
      </c>
      <c r="C639" t="str">
        <f>VLOOKUP(B639,'country codes'!$A$3:$B$287,2,0)</f>
        <v>MEX</v>
      </c>
      <c r="D639">
        <v>1</v>
      </c>
      <c r="E639" s="6">
        <v>122839.258</v>
      </c>
      <c r="F639">
        <v>2017</v>
      </c>
      <c r="G639" s="6">
        <v>74.138000000000005</v>
      </c>
      <c r="H639" s="6">
        <v>6.4102993011474609</v>
      </c>
      <c r="I639" s="7">
        <v>5.0739817619323704</v>
      </c>
      <c r="J639" s="8">
        <f t="shared" si="109"/>
        <v>0.64102993011474607</v>
      </c>
      <c r="K639" s="8">
        <f t="shared" si="110"/>
        <v>1.067789765374578</v>
      </c>
      <c r="L639" s="9">
        <f t="shared" si="111"/>
        <v>79.163797625340479</v>
      </c>
      <c r="M639" s="8">
        <f t="shared" si="112"/>
        <v>0.61927070478321411</v>
      </c>
      <c r="N639" s="8">
        <f t="shared" si="113"/>
        <v>0.31712386012077315</v>
      </c>
      <c r="O639" s="8">
        <f t="shared" si="114"/>
        <v>1.809001646932324</v>
      </c>
      <c r="P639" s="10">
        <f t="shared" si="115"/>
        <v>0.34232733056565395</v>
      </c>
      <c r="Q639" s="10" t="str">
        <f t="shared" si="116"/>
        <v>2017MEX</v>
      </c>
      <c r="R639" s="14">
        <f t="shared" si="117"/>
        <v>58.134535472410064</v>
      </c>
      <c r="S639" s="45">
        <f t="shared" si="118"/>
        <v>2</v>
      </c>
      <c r="T639" s="7">
        <f t="shared" si="119"/>
        <v>3.3013929360762995</v>
      </c>
      <c r="U639" s="35">
        <f>IF(ISBLANK(VLOOKUP(B639,'WB GDP'!$A$2:$AK$267,F639-1985)),"NA",VLOOKUP(B639,'WB GDP'!$A$2:$AK$267,F639-1985))</f>
        <v>20032.408612594816</v>
      </c>
    </row>
    <row r="640" spans="1:21">
      <c r="A640">
        <f t="shared" si="108"/>
        <v>22</v>
      </c>
      <c r="B640" t="s">
        <v>149</v>
      </c>
      <c r="C640" t="str">
        <f>VLOOKUP(B640,'country codes'!$A$3:$B$287,2,0)</f>
        <v>TJK</v>
      </c>
      <c r="D640">
        <v>7</v>
      </c>
      <c r="E640" s="6">
        <v>8925.5249999999996</v>
      </c>
      <c r="F640">
        <v>2017</v>
      </c>
      <c r="G640" s="6">
        <v>69.905000000000001</v>
      </c>
      <c r="H640" s="6">
        <v>5.8292341232299805</v>
      </c>
      <c r="I640" s="7">
        <v>1.5758930444717401</v>
      </c>
      <c r="J640" s="8">
        <f t="shared" si="109"/>
        <v>0.58292341232299805</v>
      </c>
      <c r="K640" s="8">
        <f t="shared" si="110"/>
        <v>1.0096832475828301</v>
      </c>
      <c r="L640" s="9">
        <f t="shared" si="111"/>
        <v>70.581907422277737</v>
      </c>
      <c r="M640" s="8">
        <f t="shared" si="112"/>
        <v>0.54168068248783008</v>
      </c>
      <c r="N640" s="8">
        <f t="shared" si="113"/>
        <v>9.8493315279483754E-2</v>
      </c>
      <c r="O640" s="8">
        <f t="shared" si="114"/>
        <v>1.5903711020910347</v>
      </c>
      <c r="P640" s="10">
        <f t="shared" si="115"/>
        <v>0.34060017927615971</v>
      </c>
      <c r="Q640" s="10" t="str">
        <f t="shared" si="116"/>
        <v>2017TJK</v>
      </c>
      <c r="R640" s="14">
        <f t="shared" si="117"/>
        <v>57.841228076417437</v>
      </c>
      <c r="S640" s="45">
        <f t="shared" si="118"/>
        <v>1</v>
      </c>
      <c r="T640" s="7">
        <f t="shared" si="119"/>
        <v>3.3013929360762995</v>
      </c>
      <c r="U640" s="35">
        <f>IF(ISBLANK(VLOOKUP(B640,'WB GDP'!$A$2:$AK$267,F640-1985)),"NA",VLOOKUP(B640,'WB GDP'!$A$2:$AK$267,F640-1985))</f>
        <v>3236.4393435030224</v>
      </c>
    </row>
    <row r="641" spans="1:21">
      <c r="A641">
        <f t="shared" si="108"/>
        <v>23</v>
      </c>
      <c r="B641" t="s">
        <v>82</v>
      </c>
      <c r="C641" t="str">
        <f>VLOOKUP(B641,'country codes'!$A$3:$B$287,2,0)</f>
        <v>ISR</v>
      </c>
      <c r="D641">
        <v>4</v>
      </c>
      <c r="E641" s="6">
        <v>8309.2569999999996</v>
      </c>
      <c r="F641">
        <v>2017</v>
      </c>
      <c r="G641" s="6">
        <v>82.718999999999994</v>
      </c>
      <c r="H641" s="6">
        <v>7.3310360908508301</v>
      </c>
      <c r="I641" s="7">
        <v>12.4198999404907</v>
      </c>
      <c r="J641" s="8">
        <f t="shared" si="109"/>
        <v>0.73310360908508299</v>
      </c>
      <c r="K641" s="8">
        <f t="shared" si="110"/>
        <v>1.159863444344915</v>
      </c>
      <c r="L641" s="9">
        <f t="shared" si="111"/>
        <v>95.942744252767014</v>
      </c>
      <c r="M641" s="8">
        <f t="shared" si="112"/>
        <v>0.77097141547868142</v>
      </c>
      <c r="N641" s="8">
        <f t="shared" si="113"/>
        <v>0.77624374628066872</v>
      </c>
      <c r="O641" s="8">
        <f t="shared" si="114"/>
        <v>2.2681215330922195</v>
      </c>
      <c r="P641" s="10">
        <f t="shared" si="115"/>
        <v>0.33991627178266137</v>
      </c>
      <c r="Q641" s="10" t="str">
        <f t="shared" si="116"/>
        <v>2017ISR</v>
      </c>
      <c r="R641" s="14">
        <f t="shared" si="117"/>
        <v>57.725085890589234</v>
      </c>
      <c r="S641" s="45">
        <f t="shared" si="118"/>
        <v>3</v>
      </c>
      <c r="T641" s="7">
        <f t="shared" si="119"/>
        <v>3.3013929360762995</v>
      </c>
      <c r="U641" s="35">
        <f>IF(ISBLANK(VLOOKUP(B641,'WB GDP'!$A$2:$AK$267,F641-1985)),"NA",VLOOKUP(B641,'WB GDP'!$A$2:$AK$267,F641-1985))</f>
        <v>39448.139145816232</v>
      </c>
    </row>
    <row r="642" spans="1:21">
      <c r="A642">
        <f t="shared" si="108"/>
        <v>24</v>
      </c>
      <c r="B642" t="s">
        <v>63</v>
      </c>
      <c r="C642" t="str">
        <f>VLOOKUP(B642,'country codes'!$A$3:$B$287,2,0)</f>
        <v>FIN</v>
      </c>
      <c r="D642">
        <v>3</v>
      </c>
      <c r="E642" s="6">
        <v>5508.14</v>
      </c>
      <c r="F642">
        <v>2017</v>
      </c>
      <c r="G642" s="6">
        <v>81.498000000000005</v>
      </c>
      <c r="H642" s="6">
        <v>7.7882518768310547</v>
      </c>
      <c r="I642" s="7">
        <v>13.9054155349731</v>
      </c>
      <c r="J642" s="8">
        <f t="shared" si="109"/>
        <v>0.77882518768310549</v>
      </c>
      <c r="K642" s="8">
        <f t="shared" si="110"/>
        <v>1.2055850229429375</v>
      </c>
      <c r="L642" s="9">
        <f t="shared" si="111"/>
        <v>98.252768199803526</v>
      </c>
      <c r="M642" s="8">
        <f t="shared" si="112"/>
        <v>0.79185665233354907</v>
      </c>
      <c r="N642" s="8">
        <f t="shared" si="113"/>
        <v>0.86908847093581876</v>
      </c>
      <c r="O642" s="8">
        <f t="shared" si="114"/>
        <v>2.3609662577473696</v>
      </c>
      <c r="P642" s="10">
        <f t="shared" si="115"/>
        <v>0.33539515854371865</v>
      </c>
      <c r="Q642" s="10" t="str">
        <f t="shared" si="116"/>
        <v>2017FIN</v>
      </c>
      <c r="R642" s="14">
        <f t="shared" si="117"/>
        <v>56.957303728616367</v>
      </c>
      <c r="S642" s="45">
        <f t="shared" si="118"/>
        <v>3</v>
      </c>
      <c r="T642" s="7">
        <f t="shared" si="119"/>
        <v>3.3013929360762995</v>
      </c>
      <c r="U642" s="35">
        <f>IF(ISBLANK(VLOOKUP(B642,'WB GDP'!$A$2:$AK$267,F642-1985)),"NA",VLOOKUP(B642,'WB GDP'!$A$2:$AK$267,F642-1985))</f>
        <v>47570.133583848008</v>
      </c>
    </row>
    <row r="643" spans="1:21">
      <c r="A643">
        <f t="shared" ref="A643:A706" si="120">IF(ISNUMBER(R643),COUNTIFS($F$3:$F$2434,F643,$R$3:$R$2434,"&gt;"&amp;R643)+1,"")</f>
        <v>25</v>
      </c>
      <c r="B643" t="s">
        <v>127</v>
      </c>
      <c r="C643" t="str">
        <f>VLOOKUP(B643,'country codes'!$A$3:$B$287,2,0)</f>
        <v>PHL</v>
      </c>
      <c r="D643">
        <v>8</v>
      </c>
      <c r="E643" s="6">
        <v>106738.501</v>
      </c>
      <c r="F643">
        <v>2017</v>
      </c>
      <c r="G643" s="6">
        <v>71.516000000000005</v>
      </c>
      <c r="H643" s="6">
        <v>5.5942702293395996</v>
      </c>
      <c r="I643" s="7">
        <v>2.1059038639068599</v>
      </c>
      <c r="J643" s="8">
        <f t="shared" ref="J643:J706" si="121">IFERROR(H643/10,"")</f>
        <v>0.55942702293395996</v>
      </c>
      <c r="K643" s="8">
        <f t="shared" ref="K643:K706" si="122">IFERROR(J643+$K$2464,"")</f>
        <v>0.98618685819379193</v>
      </c>
      <c r="L643" s="9">
        <f t="shared" ref="L643:L706" si="123">IFERROR(K643*G643,"")</f>
        <v>70.528139350587224</v>
      </c>
      <c r="M643" s="8">
        <f t="shared" ref="M643:M706" si="124">IFERROR((L643-L$2439)/($L$2438-$L$2439),"")</f>
        <v>0.54119455812798234</v>
      </c>
      <c r="N643" s="8">
        <f t="shared" ref="N643:N706" si="125">IFERROR(I643/16,"")</f>
        <v>0.13161899149417874</v>
      </c>
      <c r="O643" s="8">
        <f t="shared" ref="O643:O706" si="126">IFERROR(N643+$O$2464,"")</f>
        <v>1.6234967783057297</v>
      </c>
      <c r="P643" s="10">
        <f t="shared" ref="P643:P706" si="127">IFERROR(M643/O643,"")</f>
        <v>0.33335117467419267</v>
      </c>
      <c r="Q643" s="10" t="str">
        <f t="shared" ref="Q643:Q706" si="128">F643&amp;C643</f>
        <v>2017PHL</v>
      </c>
      <c r="R643" s="14">
        <f t="shared" ref="R643:R706" si="129">IFERROR(P643*100/VLOOKUP(F643,$B$2440:$P$2455,15,0),"")</f>
        <v>56.610191353534759</v>
      </c>
      <c r="S643" s="45">
        <f t="shared" ref="S643:S706" si="130">IF(I643&lt;T643,1,IF(I643&lt;T643*2,2,3))</f>
        <v>1</v>
      </c>
      <c r="T643" s="7">
        <f t="shared" ref="T643:T706" si="131">VLOOKUP(F643,$F$2440:$I$2455,4,0)</f>
        <v>3.3013929360762995</v>
      </c>
      <c r="U643" s="35">
        <f>IF(ISBLANK(VLOOKUP(B643,'WB GDP'!$A$2:$AK$267,F643-1985)),"NA",VLOOKUP(B643,'WB GDP'!$A$2:$AK$267,F643-1985))</f>
        <v>8001.7564800614336</v>
      </c>
    </row>
    <row r="644" spans="1:21">
      <c r="A644">
        <f t="shared" si="120"/>
        <v>26</v>
      </c>
      <c r="B644" t="s">
        <v>83</v>
      </c>
      <c r="C644" t="str">
        <f>VLOOKUP(B644,'country codes'!$A$3:$B$287,2,0)</f>
        <v>ITA</v>
      </c>
      <c r="D644">
        <v>3</v>
      </c>
      <c r="E644" s="6">
        <v>60004.031999999999</v>
      </c>
      <c r="F644">
        <v>2017</v>
      </c>
      <c r="G644" s="6">
        <v>82.727999999999994</v>
      </c>
      <c r="H644" s="6">
        <v>6.1988701820373535</v>
      </c>
      <c r="I644" s="7">
        <v>9.1979017257690394</v>
      </c>
      <c r="J644" s="8">
        <f t="shared" si="121"/>
        <v>0.61988701820373537</v>
      </c>
      <c r="K644" s="8">
        <f t="shared" si="122"/>
        <v>1.0466468534635673</v>
      </c>
      <c r="L644" s="9">
        <f t="shared" si="123"/>
        <v>86.587000893333993</v>
      </c>
      <c r="M644" s="8">
        <f t="shared" si="124"/>
        <v>0.68638488283005417</v>
      </c>
      <c r="N644" s="8">
        <f t="shared" si="125"/>
        <v>0.57486885786056496</v>
      </c>
      <c r="O644" s="8">
        <f t="shared" si="126"/>
        <v>2.0667466446721159</v>
      </c>
      <c r="P644" s="10">
        <f t="shared" si="127"/>
        <v>0.33210886520584981</v>
      </c>
      <c r="Q644" s="10" t="str">
        <f t="shared" si="128"/>
        <v>2017ITA</v>
      </c>
      <c r="R644" s="14">
        <f t="shared" si="129"/>
        <v>56.399220515373067</v>
      </c>
      <c r="S644" s="45">
        <f t="shared" si="130"/>
        <v>3</v>
      </c>
      <c r="T644" s="7">
        <f t="shared" si="131"/>
        <v>3.3013929360762995</v>
      </c>
      <c r="U644" s="35">
        <f>IF(ISBLANK(VLOOKUP(B644,'WB GDP'!$A$2:$AK$267,F644-1985)),"NA",VLOOKUP(B644,'WB GDP'!$A$2:$AK$267,F644-1985))</f>
        <v>41581.12079054799</v>
      </c>
    </row>
    <row r="645" spans="1:21">
      <c r="A645">
        <f t="shared" si="120"/>
        <v>27</v>
      </c>
      <c r="B645" t="s">
        <v>131</v>
      </c>
      <c r="C645" t="str">
        <f>VLOOKUP(B645,'country codes'!$A$3:$B$287,2,0)</f>
        <v>ROU</v>
      </c>
      <c r="D645">
        <v>7</v>
      </c>
      <c r="E645" s="6">
        <v>19698.852999999999</v>
      </c>
      <c r="F645">
        <v>2017</v>
      </c>
      <c r="G645" s="6">
        <v>75.951999999999998</v>
      </c>
      <c r="H645" s="6">
        <v>6.08990478515625</v>
      </c>
      <c r="I645" s="7">
        <v>5.7966408729553196</v>
      </c>
      <c r="J645" s="8">
        <f t="shared" si="121"/>
        <v>0.60899047851562504</v>
      </c>
      <c r="K645" s="8">
        <f t="shared" si="122"/>
        <v>1.0357503137754569</v>
      </c>
      <c r="L645" s="9">
        <f t="shared" si="123"/>
        <v>78.667307831873501</v>
      </c>
      <c r="M645" s="8">
        <f t="shared" si="124"/>
        <v>0.61478187385750671</v>
      </c>
      <c r="N645" s="8">
        <f t="shared" si="125"/>
        <v>0.36229005455970748</v>
      </c>
      <c r="O645" s="8">
        <f t="shared" si="126"/>
        <v>1.8541678413712583</v>
      </c>
      <c r="P645" s="10">
        <f t="shared" si="127"/>
        <v>0.33156754212867912</v>
      </c>
      <c r="Q645" s="10" t="str">
        <f t="shared" si="128"/>
        <v>2017ROU</v>
      </c>
      <c r="R645" s="14">
        <f t="shared" si="129"/>
        <v>56.307292226796712</v>
      </c>
      <c r="S645" s="45">
        <f t="shared" si="130"/>
        <v>2</v>
      </c>
      <c r="T645" s="7">
        <f t="shared" si="131"/>
        <v>3.3013929360762995</v>
      </c>
      <c r="U645" s="35">
        <f>IF(ISBLANK(VLOOKUP(B645,'WB GDP'!$A$2:$AK$267,F645-1985)),"NA",VLOOKUP(B645,'WB GDP'!$A$2:$AK$267,F645-1985))</f>
        <v>26943.347737832348</v>
      </c>
    </row>
    <row r="646" spans="1:21">
      <c r="A646">
        <f t="shared" si="120"/>
        <v>28</v>
      </c>
      <c r="B646" t="s">
        <v>20</v>
      </c>
      <c r="C646" t="str">
        <f>VLOOKUP(B646,'country codes'!$A$3:$B$287,2,0)</f>
        <v>DZA</v>
      </c>
      <c r="D646">
        <v>4</v>
      </c>
      <c r="E646" s="6">
        <v>41136.546000000002</v>
      </c>
      <c r="F646">
        <v>2017</v>
      </c>
      <c r="G646" s="6">
        <v>75.742999999999995</v>
      </c>
      <c r="H646" s="6">
        <v>5.2489123344421387</v>
      </c>
      <c r="I646" s="7">
        <v>3.11137747764587</v>
      </c>
      <c r="J646" s="8">
        <f t="shared" si="121"/>
        <v>0.52489123344421384</v>
      </c>
      <c r="K646" s="8">
        <f t="shared" si="122"/>
        <v>0.95165106870404581</v>
      </c>
      <c r="L646" s="9">
        <f t="shared" si="123"/>
        <v>72.080906896850536</v>
      </c>
      <c r="M646" s="8">
        <f t="shared" si="124"/>
        <v>0.55523333812671993</v>
      </c>
      <c r="N646" s="8">
        <f t="shared" si="125"/>
        <v>0.19446109235286688</v>
      </c>
      <c r="O646" s="8">
        <f t="shared" si="126"/>
        <v>1.6863388791644178</v>
      </c>
      <c r="P646" s="10">
        <f t="shared" si="127"/>
        <v>0.32925371346584764</v>
      </c>
      <c r="Q646" s="10" t="str">
        <f t="shared" si="128"/>
        <v>2017DZA</v>
      </c>
      <c r="R646" s="14">
        <f t="shared" si="129"/>
        <v>55.914354408322829</v>
      </c>
      <c r="S646" s="45">
        <f t="shared" si="130"/>
        <v>1</v>
      </c>
      <c r="T646" s="7">
        <f t="shared" si="131"/>
        <v>3.3013929360762995</v>
      </c>
      <c r="U646" s="35">
        <f>IF(ISBLANK(VLOOKUP(B646,'WB GDP'!$A$2:$AK$267,F646-1985)),"NA",VLOOKUP(B646,'WB GDP'!$A$2:$AK$267,F646-1985))</f>
        <v>11809.483033384611</v>
      </c>
    </row>
    <row r="647" spans="1:21">
      <c r="A647">
        <f t="shared" si="120"/>
        <v>29</v>
      </c>
      <c r="B647" t="s">
        <v>107</v>
      </c>
      <c r="C647" t="str">
        <f>VLOOKUP(B647,'country codes'!$A$3:$B$287,2,0)</f>
        <v>MDA</v>
      </c>
      <c r="D647">
        <v>7</v>
      </c>
      <c r="E647" s="6">
        <v>3180.5059999999999</v>
      </c>
      <c r="F647">
        <v>2017</v>
      </c>
      <c r="G647" s="6">
        <v>70.516000000000005</v>
      </c>
      <c r="H647" s="6">
        <v>5.3255305290222168</v>
      </c>
      <c r="I647" s="7">
        <v>1.17589819431305</v>
      </c>
      <c r="J647" s="8">
        <f t="shared" si="121"/>
        <v>0.53255305290222166</v>
      </c>
      <c r="K647" s="8">
        <f t="shared" si="122"/>
        <v>0.95931288816205362</v>
      </c>
      <c r="L647" s="9">
        <f t="shared" si="123"/>
        <v>67.646907621635378</v>
      </c>
      <c r="M647" s="8">
        <f t="shared" si="124"/>
        <v>0.5151449549755488</v>
      </c>
      <c r="N647" s="8">
        <f t="shared" si="125"/>
        <v>7.3493637144565624E-2</v>
      </c>
      <c r="O647" s="8">
        <f t="shared" si="126"/>
        <v>1.5653714239561165</v>
      </c>
      <c r="P647" s="10">
        <f t="shared" si="127"/>
        <v>0.32908800243308284</v>
      </c>
      <c r="Q647" s="10" t="str">
        <f t="shared" si="128"/>
        <v>2017MDA</v>
      </c>
      <c r="R647" s="14">
        <f t="shared" si="129"/>
        <v>55.886213114735448</v>
      </c>
      <c r="S647" s="45">
        <f t="shared" si="130"/>
        <v>1</v>
      </c>
      <c r="T647" s="7">
        <f t="shared" si="131"/>
        <v>3.3013929360762995</v>
      </c>
      <c r="U647" s="35">
        <f>IF(ISBLANK(VLOOKUP(B647,'WB GDP'!$A$2:$AK$267,F647-1985)),"NA",VLOOKUP(B647,'WB GDP'!$A$2:$AK$267,F647-1985))</f>
        <v>11464.018153554565</v>
      </c>
    </row>
    <row r="648" spans="1:21">
      <c r="A648">
        <f t="shared" si="120"/>
        <v>30</v>
      </c>
      <c r="B648" t="s">
        <v>81</v>
      </c>
      <c r="C648" t="str">
        <f>VLOOKUP(B648,'country codes'!$A$3:$B$287,2,0)</f>
        <v>IRL</v>
      </c>
      <c r="D648">
        <v>3</v>
      </c>
      <c r="E648" s="6">
        <v>4771.8540000000003</v>
      </c>
      <c r="F648">
        <v>2017</v>
      </c>
      <c r="G648" s="6">
        <v>81.917000000000002</v>
      </c>
      <c r="H648" s="6">
        <v>7.0601553916931152</v>
      </c>
      <c r="I648" s="7">
        <v>12.3113565444946</v>
      </c>
      <c r="J648" s="8">
        <f t="shared" si="121"/>
        <v>0.70601553916931148</v>
      </c>
      <c r="K648" s="8">
        <f t="shared" si="122"/>
        <v>1.1327753744291433</v>
      </c>
      <c r="L648" s="9">
        <f t="shared" si="123"/>
        <v>92.793560347112134</v>
      </c>
      <c r="M648" s="8">
        <f t="shared" si="124"/>
        <v>0.74249922069753349</v>
      </c>
      <c r="N648" s="8">
        <f t="shared" si="125"/>
        <v>0.76945978403091253</v>
      </c>
      <c r="O648" s="8">
        <f t="shared" si="126"/>
        <v>2.2613375708424632</v>
      </c>
      <c r="P648" s="10">
        <f t="shared" si="127"/>
        <v>0.32834514858430214</v>
      </c>
      <c r="Q648" s="10" t="str">
        <f t="shared" si="128"/>
        <v>2017IRL</v>
      </c>
      <c r="R648" s="14">
        <f t="shared" si="129"/>
        <v>55.760060571345463</v>
      </c>
      <c r="S648" s="45">
        <f t="shared" si="130"/>
        <v>3</v>
      </c>
      <c r="T648" s="7">
        <f t="shared" si="131"/>
        <v>3.3013929360762995</v>
      </c>
      <c r="U648" s="35">
        <f>IF(ISBLANK(VLOOKUP(B648,'WB GDP'!$A$2:$AK$267,F648-1985)),"NA",VLOOKUP(B648,'WB GDP'!$A$2:$AK$267,F648-1985))</f>
        <v>77968.629852554324</v>
      </c>
    </row>
    <row r="649" spans="1:21">
      <c r="A649">
        <f t="shared" si="120"/>
        <v>31</v>
      </c>
      <c r="B649" t="s">
        <v>24</v>
      </c>
      <c r="C649" t="str">
        <f>VLOOKUP(B649,'country codes'!$A$3:$B$287,2,0)</f>
        <v>AUT</v>
      </c>
      <c r="D649">
        <v>3</v>
      </c>
      <c r="E649" s="6">
        <v>8797.4959999999992</v>
      </c>
      <c r="F649">
        <v>2017</v>
      </c>
      <c r="G649" s="6">
        <v>81.638999999999996</v>
      </c>
      <c r="H649" s="6">
        <v>7.2937278747558594</v>
      </c>
      <c r="I649" s="7">
        <v>13.2285051345825</v>
      </c>
      <c r="J649" s="8">
        <f t="shared" si="121"/>
        <v>0.72937278747558598</v>
      </c>
      <c r="K649" s="8">
        <f t="shared" si="122"/>
        <v>1.1561326227354178</v>
      </c>
      <c r="L649" s="9">
        <f t="shared" si="123"/>
        <v>94.385511187496775</v>
      </c>
      <c r="M649" s="8">
        <f t="shared" si="124"/>
        <v>0.75689226212266358</v>
      </c>
      <c r="N649" s="8">
        <f t="shared" si="125"/>
        <v>0.82678157091140625</v>
      </c>
      <c r="O649" s="8">
        <f t="shared" si="126"/>
        <v>2.3186593577229573</v>
      </c>
      <c r="P649" s="10">
        <f t="shared" si="127"/>
        <v>0.32643529960604939</v>
      </c>
      <c r="Q649" s="10" t="str">
        <f t="shared" si="128"/>
        <v>2017AUT</v>
      </c>
      <c r="R649" s="14">
        <f t="shared" si="129"/>
        <v>55.435727182627367</v>
      </c>
      <c r="S649" s="45">
        <f t="shared" si="130"/>
        <v>3</v>
      </c>
      <c r="T649" s="7">
        <f t="shared" si="131"/>
        <v>3.3013929360762995</v>
      </c>
      <c r="U649" s="35">
        <f>IF(ISBLANK(VLOOKUP(B649,'WB GDP'!$A$2:$AK$267,F649-1985)),"NA",VLOOKUP(B649,'WB GDP'!$A$2:$AK$267,F649-1985))</f>
        <v>54172.98678882535</v>
      </c>
    </row>
    <row r="650" spans="1:21">
      <c r="A650">
        <f t="shared" si="120"/>
        <v>32</v>
      </c>
      <c r="B650" t="s">
        <v>129</v>
      </c>
      <c r="C650" t="str">
        <f>VLOOKUP(B650,'country codes'!$A$3:$B$287,2,0)</f>
        <v>PRT</v>
      </c>
      <c r="D650">
        <v>3</v>
      </c>
      <c r="E650" s="6">
        <v>10307.530000000001</v>
      </c>
      <c r="F650">
        <v>2017</v>
      </c>
      <c r="G650" s="6">
        <v>81.498000000000005</v>
      </c>
      <c r="H650" s="6">
        <v>5.7114992141723633</v>
      </c>
      <c r="I650" s="7">
        <v>7.4503402709960902</v>
      </c>
      <c r="J650" s="8">
        <f t="shared" si="121"/>
        <v>0.57114992141723631</v>
      </c>
      <c r="K650" s="8">
        <f t="shared" si="122"/>
        <v>0.99790975667706827</v>
      </c>
      <c r="L650" s="9">
        <f t="shared" si="123"/>
        <v>81.327649349667709</v>
      </c>
      <c r="M650" s="8">
        <f t="shared" si="124"/>
        <v>0.63883437893445616</v>
      </c>
      <c r="N650" s="8">
        <f t="shared" si="125"/>
        <v>0.46564626693725564</v>
      </c>
      <c r="O650" s="8">
        <f t="shared" si="126"/>
        <v>1.9575240537488066</v>
      </c>
      <c r="P650" s="10">
        <f t="shared" si="127"/>
        <v>0.32634816298223257</v>
      </c>
      <c r="Q650" s="10" t="str">
        <f t="shared" si="128"/>
        <v>2017PRT</v>
      </c>
      <c r="R650" s="14">
        <f t="shared" si="129"/>
        <v>55.420929511813718</v>
      </c>
      <c r="S650" s="45">
        <f t="shared" si="130"/>
        <v>3</v>
      </c>
      <c r="T650" s="7">
        <f t="shared" si="131"/>
        <v>3.3013929360762995</v>
      </c>
      <c r="U650" s="35">
        <f>IF(ISBLANK(VLOOKUP(B650,'WB GDP'!$A$2:$AK$267,F650-1985)),"NA",VLOOKUP(B650,'WB GDP'!$A$2:$AK$267,F650-1985))</f>
        <v>33044.716738747928</v>
      </c>
    </row>
    <row r="651" spans="1:21">
      <c r="A651">
        <f t="shared" si="120"/>
        <v>33</v>
      </c>
      <c r="B651" t="s">
        <v>84</v>
      </c>
      <c r="C651" t="str">
        <f>VLOOKUP(B651,'country codes'!$A$3:$B$287,2,0)</f>
        <v>JAM</v>
      </c>
      <c r="D651">
        <v>1</v>
      </c>
      <c r="E651" s="6">
        <v>2808.3760000000002</v>
      </c>
      <c r="F651">
        <v>2017</v>
      </c>
      <c r="G651" s="6">
        <v>71.911000000000001</v>
      </c>
      <c r="H651" s="6">
        <v>5.8897590637207031</v>
      </c>
      <c r="I651" s="7">
        <v>3.8148078918457</v>
      </c>
      <c r="J651" s="8">
        <f t="shared" si="121"/>
        <v>0.58897590637207031</v>
      </c>
      <c r="K651" s="8">
        <f t="shared" si="122"/>
        <v>1.0157357416319024</v>
      </c>
      <c r="L651" s="9">
        <f t="shared" si="123"/>
        <v>73.042572916491736</v>
      </c>
      <c r="M651" s="8">
        <f t="shared" si="124"/>
        <v>0.56392788980929043</v>
      </c>
      <c r="N651" s="8">
        <f t="shared" si="125"/>
        <v>0.23842549324035625</v>
      </c>
      <c r="O651" s="8">
        <f t="shared" si="126"/>
        <v>1.7303032800519071</v>
      </c>
      <c r="P651" s="10">
        <f t="shared" si="127"/>
        <v>0.32591274391641517</v>
      </c>
      <c r="Q651" s="10" t="str">
        <f t="shared" si="128"/>
        <v>2017JAM</v>
      </c>
      <c r="R651" s="14">
        <f t="shared" si="129"/>
        <v>55.346985999663239</v>
      </c>
      <c r="S651" s="45">
        <f t="shared" si="130"/>
        <v>2</v>
      </c>
      <c r="T651" s="7">
        <f t="shared" si="131"/>
        <v>3.3013929360762995</v>
      </c>
      <c r="U651" s="35">
        <f>IF(ISBLANK(VLOOKUP(B651,'WB GDP'!$A$2:$AK$267,F651-1985)),"NA",VLOOKUP(B651,'WB GDP'!$A$2:$AK$267,F651-1985))</f>
        <v>9984.577117370256</v>
      </c>
    </row>
    <row r="652" spans="1:21">
      <c r="A652">
        <f t="shared" si="120"/>
        <v>34</v>
      </c>
      <c r="B652" t="s">
        <v>54</v>
      </c>
      <c r="C652" t="str">
        <f>VLOOKUP(B652,'country codes'!$A$3:$B$287,2,0)</f>
        <v>CZE</v>
      </c>
      <c r="D652">
        <v>7</v>
      </c>
      <c r="E652" s="6">
        <v>10531.305</v>
      </c>
      <c r="F652">
        <v>2017</v>
      </c>
      <c r="G652" s="6">
        <v>78.956000000000003</v>
      </c>
      <c r="H652" s="6">
        <v>6.7895679473876953</v>
      </c>
      <c r="I652" s="7">
        <v>10.152046203613301</v>
      </c>
      <c r="J652" s="8">
        <f t="shared" si="121"/>
        <v>0.67895679473876958</v>
      </c>
      <c r="K652" s="8">
        <f t="shared" si="122"/>
        <v>1.1057166299986014</v>
      </c>
      <c r="L652" s="9">
        <f t="shared" si="123"/>
        <v>87.302962238169584</v>
      </c>
      <c r="M652" s="8">
        <f t="shared" si="124"/>
        <v>0.69285798553749756</v>
      </c>
      <c r="N652" s="8">
        <f t="shared" si="125"/>
        <v>0.6345028877258313</v>
      </c>
      <c r="O652" s="8">
        <f t="shared" si="126"/>
        <v>2.1263806745373821</v>
      </c>
      <c r="P652" s="10">
        <f t="shared" si="127"/>
        <v>0.32583910954149192</v>
      </c>
      <c r="Q652" s="10" t="str">
        <f t="shared" si="128"/>
        <v>2017CZE</v>
      </c>
      <c r="R652" s="14">
        <f t="shared" si="129"/>
        <v>55.334481300801201</v>
      </c>
      <c r="S652" s="45">
        <f t="shared" si="130"/>
        <v>3</v>
      </c>
      <c r="T652" s="7">
        <f t="shared" si="131"/>
        <v>3.3013929360762995</v>
      </c>
      <c r="U652" s="35">
        <f>IF(ISBLANK(VLOOKUP(B652,'WB GDP'!$A$2:$AK$267,F652-1985)),"NA",VLOOKUP(B652,'WB GDP'!$A$2:$AK$267,F652-1985))</f>
        <v>38415.109375</v>
      </c>
    </row>
    <row r="653" spans="1:21">
      <c r="A653">
        <f t="shared" si="120"/>
        <v>35</v>
      </c>
      <c r="B653" t="s">
        <v>93</v>
      </c>
      <c r="C653" t="str">
        <f>VLOOKUP(B653,'country codes'!$A$3:$B$287,2,0)</f>
        <v>LBN</v>
      </c>
      <c r="D653">
        <v>4</v>
      </c>
      <c r="E653" s="6">
        <v>6109.2520000000004</v>
      </c>
      <c r="F653">
        <v>2017</v>
      </c>
      <c r="G653" s="6">
        <v>79.653999999999996</v>
      </c>
      <c r="H653" s="6">
        <v>5.1539897918701172</v>
      </c>
      <c r="I653" s="7">
        <v>4.81323194503784</v>
      </c>
      <c r="J653" s="8">
        <f t="shared" si="121"/>
        <v>0.51539897918701172</v>
      </c>
      <c r="K653" s="8">
        <f t="shared" si="122"/>
        <v>0.94215881444684368</v>
      </c>
      <c r="L653" s="9">
        <f t="shared" si="123"/>
        <v>75.046718205948878</v>
      </c>
      <c r="M653" s="8">
        <f t="shared" si="124"/>
        <v>0.58204763662645109</v>
      </c>
      <c r="N653" s="8">
        <f t="shared" si="125"/>
        <v>0.300826996564865</v>
      </c>
      <c r="O653" s="8">
        <f t="shared" si="126"/>
        <v>1.7927047833764158</v>
      </c>
      <c r="P653" s="10">
        <f t="shared" si="127"/>
        <v>0.32467567556227023</v>
      </c>
      <c r="Q653" s="10" t="str">
        <f t="shared" si="128"/>
        <v>2017LBN</v>
      </c>
      <c r="R653" s="14">
        <f t="shared" si="129"/>
        <v>55.136905215295236</v>
      </c>
      <c r="S653" s="45">
        <f t="shared" si="130"/>
        <v>2</v>
      </c>
      <c r="T653" s="7">
        <f t="shared" si="131"/>
        <v>3.3013929360762995</v>
      </c>
      <c r="U653" s="35">
        <f>IF(ISBLANK(VLOOKUP(B653,'WB GDP'!$A$2:$AK$267,F653-1985)),"NA",VLOOKUP(B653,'WB GDP'!$A$2:$AK$267,F653-1985))</f>
        <v>17808.076885992024</v>
      </c>
    </row>
    <row r="654" spans="1:21">
      <c r="A654">
        <f t="shared" si="120"/>
        <v>36</v>
      </c>
      <c r="B654" t="s">
        <v>67</v>
      </c>
      <c r="C654" t="str">
        <f>VLOOKUP(B654,'country codes'!$A$3:$B$287,2,0)</f>
        <v>DEU</v>
      </c>
      <c r="D654">
        <v>3</v>
      </c>
      <c r="E654" s="6">
        <v>82624.373999999996</v>
      </c>
      <c r="F654">
        <v>2017</v>
      </c>
      <c r="G654" s="6">
        <v>80.944000000000003</v>
      </c>
      <c r="H654" s="6">
        <v>7.0743246078491211</v>
      </c>
      <c r="I654" s="7">
        <v>12.3673105239868</v>
      </c>
      <c r="J654" s="8">
        <f t="shared" si="121"/>
        <v>0.70743246078491206</v>
      </c>
      <c r="K654" s="8">
        <f t="shared" si="122"/>
        <v>1.1341922960447439</v>
      </c>
      <c r="L654" s="9">
        <f t="shared" si="123"/>
        <v>91.806061211045758</v>
      </c>
      <c r="M654" s="8">
        <f t="shared" si="124"/>
        <v>0.73357110833870631</v>
      </c>
      <c r="N654" s="8">
        <f t="shared" si="125"/>
        <v>0.77295690774917503</v>
      </c>
      <c r="O654" s="8">
        <f t="shared" si="126"/>
        <v>2.2648346945607258</v>
      </c>
      <c r="P654" s="10">
        <f t="shared" si="127"/>
        <v>0.32389609277024323</v>
      </c>
      <c r="Q654" s="10" t="str">
        <f t="shared" si="128"/>
        <v>2017DEU</v>
      </c>
      <c r="R654" s="14">
        <f t="shared" si="129"/>
        <v>55.004515308237892</v>
      </c>
      <c r="S654" s="45">
        <f t="shared" si="130"/>
        <v>3</v>
      </c>
      <c r="T654" s="7">
        <f t="shared" si="131"/>
        <v>3.3013929360762995</v>
      </c>
      <c r="U654" s="35">
        <f>IF(ISBLANK(VLOOKUP(B654,'WB GDP'!$A$2:$AK$267,F654-1985)),"NA",VLOOKUP(B654,'WB GDP'!$A$2:$AK$267,F654-1985))</f>
        <v>53071.455569991325</v>
      </c>
    </row>
    <row r="655" spans="1:21">
      <c r="A655">
        <f t="shared" si="120"/>
        <v>37</v>
      </c>
      <c r="B655" t="s">
        <v>110</v>
      </c>
      <c r="C655" t="str">
        <f>VLOOKUP(B655,'country codes'!$A$3:$B$287,2,0)</f>
        <v>MAR</v>
      </c>
      <c r="D655">
        <v>4</v>
      </c>
      <c r="E655" s="6">
        <v>35528.114999999998</v>
      </c>
      <c r="F655">
        <v>2017</v>
      </c>
      <c r="G655" s="6">
        <v>73.66</v>
      </c>
      <c r="H655" s="6">
        <v>5.3124828338623047</v>
      </c>
      <c r="I655" s="7">
        <v>3.0448522567749001</v>
      </c>
      <c r="J655" s="8">
        <f t="shared" si="121"/>
        <v>0.53124828338623042</v>
      </c>
      <c r="K655" s="8">
        <f t="shared" si="122"/>
        <v>0.95800811864606239</v>
      </c>
      <c r="L655" s="9">
        <f t="shared" si="123"/>
        <v>70.566878019468959</v>
      </c>
      <c r="M655" s="8">
        <f t="shared" si="124"/>
        <v>0.54154479963784863</v>
      </c>
      <c r="N655" s="8">
        <f t="shared" si="125"/>
        <v>0.19030326604843126</v>
      </c>
      <c r="O655" s="8">
        <f t="shared" si="126"/>
        <v>1.6821810528599821</v>
      </c>
      <c r="P655" s="10">
        <f t="shared" si="127"/>
        <v>0.32193015057275443</v>
      </c>
      <c r="Q655" s="10" t="str">
        <f t="shared" si="128"/>
        <v>2017MAR</v>
      </c>
      <c r="R655" s="14">
        <f t="shared" si="129"/>
        <v>54.670656085756974</v>
      </c>
      <c r="S655" s="45">
        <f t="shared" si="130"/>
        <v>1</v>
      </c>
      <c r="T655" s="7">
        <f t="shared" si="131"/>
        <v>3.3013929360762995</v>
      </c>
      <c r="U655" s="35">
        <f>IF(ISBLANK(VLOOKUP(B655,'WB GDP'!$A$2:$AK$267,F655-1985)),"NA",VLOOKUP(B655,'WB GDP'!$A$2:$AK$267,F655-1985))</f>
        <v>7921.619140625</v>
      </c>
    </row>
    <row r="656" spans="1:21">
      <c r="A656">
        <f t="shared" si="120"/>
        <v>38</v>
      </c>
      <c r="B656" t="s">
        <v>56</v>
      </c>
      <c r="C656" t="str">
        <f>VLOOKUP(B656,'country codes'!$A$3:$B$287,2,0)</f>
        <v>DOM</v>
      </c>
      <c r="D656">
        <v>1</v>
      </c>
      <c r="E656" s="6">
        <v>10647.244000000001</v>
      </c>
      <c r="F656">
        <v>2017</v>
      </c>
      <c r="G656" s="6">
        <v>73.063000000000002</v>
      </c>
      <c r="H656" s="6">
        <v>5.6052026748657227</v>
      </c>
      <c r="I656" s="7">
        <v>3.80475902557373</v>
      </c>
      <c r="J656" s="8">
        <f t="shared" si="121"/>
        <v>0.56052026748657224</v>
      </c>
      <c r="K656" s="8">
        <f t="shared" si="122"/>
        <v>0.98728010274640421</v>
      </c>
      <c r="L656" s="9">
        <f t="shared" si="123"/>
        <v>72.13364614696053</v>
      </c>
      <c r="M656" s="8">
        <f t="shared" si="124"/>
        <v>0.55571016077243685</v>
      </c>
      <c r="N656" s="8">
        <f t="shared" si="125"/>
        <v>0.23779743909835813</v>
      </c>
      <c r="O656" s="8">
        <f t="shared" si="126"/>
        <v>1.7296752259099091</v>
      </c>
      <c r="P656" s="10">
        <f t="shared" si="127"/>
        <v>0.32128006023795663</v>
      </c>
      <c r="Q656" s="10" t="str">
        <f t="shared" si="128"/>
        <v>2017DOM</v>
      </c>
      <c r="R656" s="14">
        <f t="shared" si="129"/>
        <v>54.560256780021945</v>
      </c>
      <c r="S656" s="45">
        <f t="shared" si="130"/>
        <v>2</v>
      </c>
      <c r="T656" s="7">
        <f t="shared" si="131"/>
        <v>3.3013929360762995</v>
      </c>
      <c r="U656" s="35">
        <f>IF(ISBLANK(VLOOKUP(B656,'WB GDP'!$A$2:$AK$267,F656-1985)),"NA",VLOOKUP(B656,'WB GDP'!$A$2:$AK$267,F656-1985))</f>
        <v>16524.53384205867</v>
      </c>
    </row>
    <row r="657" spans="1:21">
      <c r="A657">
        <f t="shared" si="120"/>
        <v>39</v>
      </c>
      <c r="B657" t="s">
        <v>21</v>
      </c>
      <c r="C657" t="str">
        <f>VLOOKUP(B657,'country codes'!$A$3:$B$287,2,0)</f>
        <v>ARG</v>
      </c>
      <c r="D657">
        <v>1</v>
      </c>
      <c r="E657" s="6">
        <v>44054.616000000002</v>
      </c>
      <c r="F657">
        <v>2017</v>
      </c>
      <c r="G657" s="6">
        <v>76.832999999999998</v>
      </c>
      <c r="H657" s="6">
        <v>6.039330005645752</v>
      </c>
      <c r="I657" s="7">
        <v>7.09385442733765</v>
      </c>
      <c r="J657" s="8">
        <f t="shared" si="121"/>
        <v>0.60393300056457522</v>
      </c>
      <c r="K657" s="8">
        <f t="shared" si="122"/>
        <v>1.0306928358244072</v>
      </c>
      <c r="L657" s="9">
        <f t="shared" si="123"/>
        <v>79.191222654896677</v>
      </c>
      <c r="M657" s="8">
        <f t="shared" si="124"/>
        <v>0.61951865815996066</v>
      </c>
      <c r="N657" s="8">
        <f t="shared" si="125"/>
        <v>0.44336590170860313</v>
      </c>
      <c r="O657" s="8">
        <f t="shared" si="126"/>
        <v>1.935243688520154</v>
      </c>
      <c r="P657" s="10">
        <f t="shared" si="127"/>
        <v>0.32012436564704438</v>
      </c>
      <c r="Q657" s="10" t="str">
        <f t="shared" si="128"/>
        <v>2017ARG</v>
      </c>
      <c r="R657" s="14">
        <f t="shared" si="129"/>
        <v>54.363995008928043</v>
      </c>
      <c r="S657" s="45">
        <f t="shared" si="130"/>
        <v>3</v>
      </c>
      <c r="T657" s="7">
        <f t="shared" si="131"/>
        <v>3.3013929360762995</v>
      </c>
      <c r="U657" s="35">
        <f>IF(ISBLANK(VLOOKUP(B657,'WB GDP'!$A$2:$AK$267,F657-1985)),"NA",VLOOKUP(B657,'WB GDP'!$A$2:$AK$267,F657-1985))</f>
        <v>23597.117752839007</v>
      </c>
    </row>
    <row r="658" spans="1:21">
      <c r="A658">
        <f t="shared" si="120"/>
        <v>40</v>
      </c>
      <c r="B658" t="s">
        <v>166</v>
      </c>
      <c r="C658" t="str">
        <f>VLOOKUP(B658,'country codes'!$A$3:$B$287,2,0)</f>
        <v>VNM</v>
      </c>
      <c r="D658">
        <v>8</v>
      </c>
      <c r="E658" s="6">
        <v>94033.047999999995</v>
      </c>
      <c r="F658">
        <v>2017</v>
      </c>
      <c r="G658" s="6">
        <v>73.962999999999994</v>
      </c>
      <c r="H658" s="6">
        <v>5.1752786636352539</v>
      </c>
      <c r="I658" s="7">
        <v>3.0865819454193102</v>
      </c>
      <c r="J658" s="8">
        <f t="shared" si="121"/>
        <v>0.51752786636352544</v>
      </c>
      <c r="K658" s="8">
        <f t="shared" si="122"/>
        <v>0.9442877016233574</v>
      </c>
      <c r="L658" s="9">
        <f t="shared" si="123"/>
        <v>69.842351275168383</v>
      </c>
      <c r="M658" s="8">
        <f t="shared" si="124"/>
        <v>0.53499425600308848</v>
      </c>
      <c r="N658" s="8">
        <f t="shared" si="125"/>
        <v>0.19291137158870689</v>
      </c>
      <c r="O658" s="8">
        <f t="shared" si="126"/>
        <v>1.6847891584002579</v>
      </c>
      <c r="P658" s="10">
        <f t="shared" si="127"/>
        <v>0.31754374328421997</v>
      </c>
      <c r="Q658" s="10" t="str">
        <f t="shared" si="128"/>
        <v>2017VNM</v>
      </c>
      <c r="R658" s="14">
        <f t="shared" si="129"/>
        <v>53.925749888257677</v>
      </c>
      <c r="S658" s="45">
        <f t="shared" si="130"/>
        <v>1</v>
      </c>
      <c r="T658" s="7">
        <f t="shared" si="131"/>
        <v>3.3013929360762995</v>
      </c>
      <c r="U658" s="35">
        <f>IF(ISBLANK(VLOOKUP(B658,'WB GDP'!$A$2:$AK$267,F658-1985)),"NA",VLOOKUP(B658,'WB GDP'!$A$2:$AK$267,F658-1985))</f>
        <v>9050.6885338620359</v>
      </c>
    </row>
    <row r="659" spans="1:21">
      <c r="A659">
        <f t="shared" si="120"/>
        <v>41</v>
      </c>
      <c r="B659" t="s">
        <v>116</v>
      </c>
      <c r="C659" t="str">
        <f>VLOOKUP(B659,'country codes'!$A$3:$B$287,2,0)</f>
        <v>NZL</v>
      </c>
      <c r="D659">
        <v>2</v>
      </c>
      <c r="E659" s="6">
        <v>4746.2520000000004</v>
      </c>
      <c r="F659">
        <v>2017</v>
      </c>
      <c r="G659" s="6">
        <v>82.218999999999994</v>
      </c>
      <c r="H659" s="6">
        <v>7.3271827697753906</v>
      </c>
      <c r="I659" s="7">
        <v>14.9907522201538</v>
      </c>
      <c r="J659" s="8">
        <f t="shared" si="121"/>
        <v>0.73271827697753911</v>
      </c>
      <c r="K659" s="8">
        <f t="shared" si="122"/>
        <v>1.159478112237371</v>
      </c>
      <c r="L659" s="9">
        <f t="shared" si="123"/>
        <v>95.331130910044394</v>
      </c>
      <c r="M659" s="8">
        <f t="shared" si="124"/>
        <v>0.76544173707740493</v>
      </c>
      <c r="N659" s="8">
        <f t="shared" si="125"/>
        <v>0.93692201375961248</v>
      </c>
      <c r="O659" s="8">
        <f t="shared" si="126"/>
        <v>2.4287998005711633</v>
      </c>
      <c r="P659" s="10">
        <f t="shared" si="127"/>
        <v>0.31515225622852966</v>
      </c>
      <c r="Q659" s="10" t="str">
        <f t="shared" si="128"/>
        <v>2017NZL</v>
      </c>
      <c r="R659" s="14">
        <f t="shared" si="129"/>
        <v>53.519624006222166</v>
      </c>
      <c r="S659" s="45">
        <f t="shared" si="130"/>
        <v>3</v>
      </c>
      <c r="T659" s="7">
        <f t="shared" si="131"/>
        <v>3.3013929360762995</v>
      </c>
      <c r="U659" s="35">
        <f>IF(ISBLANK(VLOOKUP(B659,'WB GDP'!$A$2:$AK$267,F659-1985)),"NA",VLOOKUP(B659,'WB GDP'!$A$2:$AK$267,F659-1985))</f>
        <v>42204.745741266284</v>
      </c>
    </row>
    <row r="660" spans="1:21">
      <c r="A660">
        <f t="shared" si="120"/>
        <v>42</v>
      </c>
      <c r="B660" t="s">
        <v>163</v>
      </c>
      <c r="C660" t="str">
        <f>VLOOKUP(B660,'country codes'!$A$3:$B$287,2,0)</f>
        <v>UZB</v>
      </c>
      <c r="D660">
        <v>7</v>
      </c>
      <c r="E660" s="6">
        <v>31945.682000000001</v>
      </c>
      <c r="F660">
        <v>2017</v>
      </c>
      <c r="G660" s="6">
        <v>71.010000000000005</v>
      </c>
      <c r="H660" s="6">
        <v>6.42144775390625</v>
      </c>
      <c r="I660" s="7">
        <v>6.1328086853027299</v>
      </c>
      <c r="J660" s="8">
        <f t="shared" si="121"/>
        <v>0.64214477539062498</v>
      </c>
      <c r="K660" s="8">
        <f t="shared" si="122"/>
        <v>1.0689046106504569</v>
      </c>
      <c r="L660" s="9">
        <f t="shared" si="123"/>
        <v>75.902916402288952</v>
      </c>
      <c r="M660" s="8">
        <f t="shared" si="124"/>
        <v>0.58978863954904559</v>
      </c>
      <c r="N660" s="8">
        <f t="shared" si="125"/>
        <v>0.38330054283142062</v>
      </c>
      <c r="O660" s="8">
        <f t="shared" si="126"/>
        <v>1.8751783296429716</v>
      </c>
      <c r="P660" s="10">
        <f t="shared" si="127"/>
        <v>0.31452402698219084</v>
      </c>
      <c r="Q660" s="10" t="str">
        <f t="shared" si="128"/>
        <v>2017UZB</v>
      </c>
      <c r="R660" s="14">
        <f t="shared" si="129"/>
        <v>53.412937182982724</v>
      </c>
      <c r="S660" s="45">
        <f t="shared" si="130"/>
        <v>2</v>
      </c>
      <c r="T660" s="7">
        <f t="shared" si="131"/>
        <v>3.3013929360762995</v>
      </c>
      <c r="U660" s="35">
        <f>IF(ISBLANK(VLOOKUP(B660,'WB GDP'!$A$2:$AK$267,F660-1985)),"NA",VLOOKUP(B660,'WB GDP'!$A$2:$AK$267,F660-1985))</f>
        <v>6840.7098600170457</v>
      </c>
    </row>
    <row r="661" spans="1:21">
      <c r="A661">
        <f t="shared" si="120"/>
        <v>43</v>
      </c>
      <c r="B661" t="s">
        <v>19</v>
      </c>
      <c r="C661" t="str">
        <f>VLOOKUP(B661,'country codes'!$A$3:$B$287,2,0)</f>
        <v>ALB</v>
      </c>
      <c r="D661">
        <v>7</v>
      </c>
      <c r="E661" s="6">
        <v>2879.355</v>
      </c>
      <c r="F661">
        <v>2017</v>
      </c>
      <c r="G661" s="6">
        <v>79.046999999999997</v>
      </c>
      <c r="H661" s="6">
        <v>4.6395483016967773</v>
      </c>
      <c r="I661" s="7">
        <v>3.6776807308196999</v>
      </c>
      <c r="J661" s="8">
        <f t="shared" si="121"/>
        <v>0.46395483016967776</v>
      </c>
      <c r="K661" s="8">
        <f t="shared" si="122"/>
        <v>0.89071466542950972</v>
      </c>
      <c r="L661" s="9">
        <f t="shared" si="123"/>
        <v>70.408322158206445</v>
      </c>
      <c r="M661" s="8">
        <f t="shared" si="124"/>
        <v>0.54011127479433207</v>
      </c>
      <c r="N661" s="8">
        <f t="shared" si="125"/>
        <v>0.22985504567623125</v>
      </c>
      <c r="O661" s="8">
        <f t="shared" si="126"/>
        <v>1.7217328324877821</v>
      </c>
      <c r="P661" s="10">
        <f t="shared" si="127"/>
        <v>0.31370214042669414</v>
      </c>
      <c r="Q661" s="10" t="str">
        <f t="shared" si="128"/>
        <v>2017ALB</v>
      </c>
      <c r="R661" s="14">
        <f t="shared" si="129"/>
        <v>53.273363188011679</v>
      </c>
      <c r="S661" s="45">
        <f t="shared" si="130"/>
        <v>2</v>
      </c>
      <c r="T661" s="7">
        <f t="shared" si="131"/>
        <v>3.3013929360762995</v>
      </c>
      <c r="U661" s="35">
        <f>IF(ISBLANK(VLOOKUP(B661,'WB GDP'!$A$2:$AK$267,F661-1985)),"NA",VLOOKUP(B661,'WB GDP'!$A$2:$AK$267,F661-1985))</f>
        <v>12770.991863440533</v>
      </c>
    </row>
    <row r="662" spans="1:21">
      <c r="A662">
        <f t="shared" si="120"/>
        <v>44</v>
      </c>
      <c r="B662" t="s">
        <v>105</v>
      </c>
      <c r="C662" t="str">
        <f>VLOOKUP(B662,'country codes'!$A$3:$B$287,2,0)</f>
        <v>MUS</v>
      </c>
      <c r="D662">
        <v>5</v>
      </c>
      <c r="E662" s="6">
        <v>1294.741</v>
      </c>
      <c r="F662">
        <v>2017</v>
      </c>
      <c r="G662" s="6">
        <v>74.881</v>
      </c>
      <c r="H662" s="6">
        <v>6.1741175651550293</v>
      </c>
      <c r="I662" s="7">
        <v>7.2742466926574698</v>
      </c>
      <c r="J662" s="8">
        <f t="shared" si="121"/>
        <v>0.61741175651550295</v>
      </c>
      <c r="K662" s="8">
        <f t="shared" si="122"/>
        <v>1.0441715917753349</v>
      </c>
      <c r="L662" s="9">
        <f t="shared" si="123"/>
        <v>78.188612963728858</v>
      </c>
      <c r="M662" s="8">
        <f t="shared" si="124"/>
        <v>0.6104539292423713</v>
      </c>
      <c r="N662" s="8">
        <f t="shared" si="125"/>
        <v>0.45464041829109186</v>
      </c>
      <c r="O662" s="8">
        <f t="shared" si="126"/>
        <v>1.9465182051026428</v>
      </c>
      <c r="P662" s="10">
        <f t="shared" si="127"/>
        <v>0.31361326477302642</v>
      </c>
      <c r="Q662" s="10" t="str">
        <f t="shared" si="128"/>
        <v>2017MUS</v>
      </c>
      <c r="R662" s="14">
        <f t="shared" si="129"/>
        <v>53.25827019256711</v>
      </c>
      <c r="S662" s="45">
        <f t="shared" si="130"/>
        <v>3</v>
      </c>
      <c r="T662" s="7">
        <f t="shared" si="131"/>
        <v>3.3013929360762995</v>
      </c>
      <c r="U662" s="35">
        <f>IF(ISBLANK(VLOOKUP(B662,'WB GDP'!$A$2:$AK$267,F662-1985)),"NA",VLOOKUP(B662,'WB GDP'!$A$2:$AK$267,F662-1985))</f>
        <v>22143.826549634472</v>
      </c>
    </row>
    <row r="663" spans="1:21">
      <c r="A663">
        <f t="shared" si="120"/>
        <v>45</v>
      </c>
      <c r="B663" t="s">
        <v>90</v>
      </c>
      <c r="C663" t="str">
        <f>VLOOKUP(B663,'country codes'!$A$3:$B$287,2,0)</f>
        <v>KGZ</v>
      </c>
      <c r="D663">
        <v>7</v>
      </c>
      <c r="E663" s="6">
        <v>6121.2610000000004</v>
      </c>
      <c r="F663">
        <v>2017</v>
      </c>
      <c r="G663" s="6">
        <v>70.587999999999994</v>
      </c>
      <c r="H663" s="6">
        <v>5.6295366287231445</v>
      </c>
      <c r="I663" s="7">
        <v>3.62190818786621</v>
      </c>
      <c r="J663" s="8">
        <f t="shared" si="121"/>
        <v>0.56295366287231441</v>
      </c>
      <c r="K663" s="8">
        <f t="shared" si="122"/>
        <v>0.98971349813214637</v>
      </c>
      <c r="L663" s="9">
        <f t="shared" si="123"/>
        <v>69.861896406151942</v>
      </c>
      <c r="M663" s="8">
        <f t="shared" si="124"/>
        <v>0.53517096615818216</v>
      </c>
      <c r="N663" s="8">
        <f t="shared" si="125"/>
        <v>0.22636926174163813</v>
      </c>
      <c r="O663" s="8">
        <f t="shared" si="126"/>
        <v>1.7182470485531891</v>
      </c>
      <c r="P663" s="10">
        <f t="shared" si="127"/>
        <v>0.31146334085590938</v>
      </c>
      <c r="Q663" s="10" t="str">
        <f t="shared" si="128"/>
        <v>2017KGZ</v>
      </c>
      <c r="R663" s="14">
        <f t="shared" si="129"/>
        <v>52.893166921332231</v>
      </c>
      <c r="S663" s="45">
        <f t="shared" si="130"/>
        <v>2</v>
      </c>
      <c r="T663" s="7">
        <f t="shared" si="131"/>
        <v>3.3013929360762995</v>
      </c>
      <c r="U663" s="35">
        <f>IF(ISBLANK(VLOOKUP(B663,'WB GDP'!$A$2:$AK$267,F663-1985)),"NA",VLOOKUP(B663,'WB GDP'!$A$2:$AK$267,F663-1985))</f>
        <v>5046.691535490947</v>
      </c>
    </row>
    <row r="664" spans="1:21">
      <c r="A664">
        <f t="shared" si="120"/>
        <v>46</v>
      </c>
      <c r="B664" t="s">
        <v>122</v>
      </c>
      <c r="C664" t="str">
        <f>VLOOKUP(B664,'country codes'!$A$3:$B$287,2,0)</f>
        <v>PAK</v>
      </c>
      <c r="D664">
        <v>6</v>
      </c>
      <c r="E664" s="6">
        <v>216379.655</v>
      </c>
      <c r="F664">
        <v>2017</v>
      </c>
      <c r="G664" s="6">
        <v>66.296999999999997</v>
      </c>
      <c r="H664" s="6">
        <v>5.8308706283569336</v>
      </c>
      <c r="I664" s="7">
        <v>2.2927310466766402</v>
      </c>
      <c r="J664" s="8">
        <f t="shared" si="121"/>
        <v>0.58308706283569334</v>
      </c>
      <c r="K664" s="8">
        <f t="shared" si="122"/>
        <v>1.0098468980955253</v>
      </c>
      <c r="L664" s="9">
        <f t="shared" si="123"/>
        <v>66.949819803039034</v>
      </c>
      <c r="M664" s="8">
        <f t="shared" si="124"/>
        <v>0.50884249035447637</v>
      </c>
      <c r="N664" s="8">
        <f t="shared" si="125"/>
        <v>0.14329569041729001</v>
      </c>
      <c r="O664" s="8">
        <f t="shared" si="126"/>
        <v>1.6351734772288409</v>
      </c>
      <c r="P664" s="10">
        <f t="shared" si="127"/>
        <v>0.31118563102969432</v>
      </c>
      <c r="Q664" s="10" t="str">
        <f t="shared" si="128"/>
        <v>2017PAK</v>
      </c>
      <c r="R664" s="14">
        <f t="shared" si="129"/>
        <v>52.846005826375368</v>
      </c>
      <c r="S664" s="45">
        <f t="shared" si="130"/>
        <v>1</v>
      </c>
      <c r="T664" s="7">
        <f t="shared" si="131"/>
        <v>3.3013929360762995</v>
      </c>
      <c r="U664" s="35">
        <f>IF(ISBLANK(VLOOKUP(B664,'WB GDP'!$A$2:$AK$267,F664-1985)),"NA",VLOOKUP(B664,'WB GDP'!$A$2:$AK$267,F664-1985))</f>
        <v>4891.7197739323819</v>
      </c>
    </row>
    <row r="665" spans="1:21">
      <c r="A665">
        <f t="shared" si="120"/>
        <v>47</v>
      </c>
      <c r="B665" t="s">
        <v>140</v>
      </c>
      <c r="C665" t="str">
        <f>VLOOKUP(B665,'country codes'!$A$3:$B$287,2,0)</f>
        <v>SVN</v>
      </c>
      <c r="D665">
        <v>7</v>
      </c>
      <c r="E665" s="6">
        <v>2098.3919999999998</v>
      </c>
      <c r="F665">
        <v>2017</v>
      </c>
      <c r="G665" s="6">
        <v>81.070999999999998</v>
      </c>
      <c r="H665" s="6">
        <v>6.1668376922607422</v>
      </c>
      <c r="I665" s="7">
        <v>10.631040573120099</v>
      </c>
      <c r="J665" s="8">
        <f t="shared" si="121"/>
        <v>0.61668376922607426</v>
      </c>
      <c r="K665" s="8">
        <f t="shared" si="122"/>
        <v>1.0434436044859061</v>
      </c>
      <c r="L665" s="9">
        <f t="shared" si="123"/>
        <v>84.593016459276896</v>
      </c>
      <c r="M665" s="8">
        <f t="shared" si="124"/>
        <v>0.66835700167166745</v>
      </c>
      <c r="N665" s="8">
        <f t="shared" si="125"/>
        <v>0.66444003582000621</v>
      </c>
      <c r="O665" s="8">
        <f t="shared" si="126"/>
        <v>2.1563178226315571</v>
      </c>
      <c r="P665" s="10">
        <f t="shared" si="127"/>
        <v>0.30995291819088555</v>
      </c>
      <c r="Q665" s="10" t="str">
        <f t="shared" si="128"/>
        <v>2017SVN</v>
      </c>
      <c r="R665" s="14">
        <f t="shared" si="129"/>
        <v>52.636664702087664</v>
      </c>
      <c r="S665" s="45">
        <f t="shared" si="130"/>
        <v>3</v>
      </c>
      <c r="T665" s="7">
        <f t="shared" si="131"/>
        <v>3.3013929360762995</v>
      </c>
      <c r="U665" s="35">
        <f>IF(ISBLANK(VLOOKUP(B665,'WB GDP'!$A$2:$AK$267,F665-1985)),"NA",VLOOKUP(B665,'WB GDP'!$A$2:$AK$267,F665-1985))</f>
        <v>36507.553041653104</v>
      </c>
    </row>
    <row r="666" spans="1:21">
      <c r="A666">
        <f t="shared" si="120"/>
        <v>48</v>
      </c>
      <c r="B666" t="s">
        <v>147</v>
      </c>
      <c r="C666" t="str">
        <f>VLOOKUP(B666,'country codes'!$A$3:$B$287,2,0)</f>
        <v>CHE</v>
      </c>
      <c r="D666">
        <v>3</v>
      </c>
      <c r="E666" s="6">
        <v>8451.6869999999999</v>
      </c>
      <c r="F666">
        <v>2017</v>
      </c>
      <c r="G666" s="6">
        <v>83.412000000000006</v>
      </c>
      <c r="H666" s="6">
        <v>7.4735932350158691</v>
      </c>
      <c r="I666" s="7">
        <v>16.976972579956101</v>
      </c>
      <c r="J666" s="8">
        <f t="shared" si="121"/>
        <v>0.74735932350158696</v>
      </c>
      <c r="K666" s="8">
        <f t="shared" si="122"/>
        <v>1.1741191587614188</v>
      </c>
      <c r="L666" s="9">
        <f t="shared" si="123"/>
        <v>97.935627270607469</v>
      </c>
      <c r="M666" s="8">
        <f t="shared" si="124"/>
        <v>0.78898933858507925</v>
      </c>
      <c r="N666" s="8">
        <f t="shared" si="125"/>
        <v>1.0610607862472563</v>
      </c>
      <c r="O666" s="8">
        <f t="shared" si="126"/>
        <v>2.5529385730588072</v>
      </c>
      <c r="P666" s="10">
        <f t="shared" si="127"/>
        <v>0.30905143857016132</v>
      </c>
      <c r="Q666" s="10" t="str">
        <f t="shared" si="128"/>
        <v>2017CHE</v>
      </c>
      <c r="R666" s="14">
        <f t="shared" si="129"/>
        <v>52.483574094621261</v>
      </c>
      <c r="S666" s="45">
        <f t="shared" si="130"/>
        <v>3</v>
      </c>
      <c r="T666" s="7">
        <f t="shared" si="131"/>
        <v>3.3013929360762995</v>
      </c>
      <c r="U666" s="35">
        <f>IF(ISBLANK(VLOOKUP(B666,'WB GDP'!$A$2:$AK$267,F666-1985)),"NA",VLOOKUP(B666,'WB GDP'!$A$2:$AK$267,F666-1985))</f>
        <v>68193.505494409445</v>
      </c>
    </row>
    <row r="667" spans="1:21">
      <c r="A667">
        <f t="shared" si="120"/>
        <v>49</v>
      </c>
      <c r="B667" t="s">
        <v>75</v>
      </c>
      <c r="C667" t="str">
        <f>VLOOKUP(B667,'country codes'!$A$3:$B$287,2,0)</f>
        <v>HUN</v>
      </c>
      <c r="D667">
        <v>7</v>
      </c>
      <c r="E667" s="6">
        <v>9788.9410000000007</v>
      </c>
      <c r="F667">
        <v>2017</v>
      </c>
      <c r="G667" s="6">
        <v>76.004999999999995</v>
      </c>
      <c r="H667" s="6">
        <v>6.0650386810302734</v>
      </c>
      <c r="I667" s="7">
        <v>7.9361848831176802</v>
      </c>
      <c r="J667" s="8">
        <f t="shared" si="121"/>
        <v>0.60650386810302737</v>
      </c>
      <c r="K667" s="8">
        <f t="shared" si="122"/>
        <v>1.0332637033628593</v>
      </c>
      <c r="L667" s="9">
        <f t="shared" si="123"/>
        <v>78.533207774094123</v>
      </c>
      <c r="M667" s="8">
        <f t="shared" si="124"/>
        <v>0.61356945721889711</v>
      </c>
      <c r="N667" s="8">
        <f t="shared" si="125"/>
        <v>0.49601155519485501</v>
      </c>
      <c r="O667" s="8">
        <f t="shared" si="126"/>
        <v>1.9878893420064059</v>
      </c>
      <c r="P667" s="10">
        <f t="shared" si="127"/>
        <v>0.30865372848149208</v>
      </c>
      <c r="Q667" s="10" t="str">
        <f t="shared" si="128"/>
        <v>2017HUN</v>
      </c>
      <c r="R667" s="14">
        <f t="shared" si="129"/>
        <v>52.416034376950243</v>
      </c>
      <c r="S667" s="45">
        <f t="shared" si="130"/>
        <v>3</v>
      </c>
      <c r="T667" s="7">
        <f t="shared" si="131"/>
        <v>3.3013929360762995</v>
      </c>
      <c r="U667" s="35">
        <f>IF(ISBLANK(VLOOKUP(B667,'WB GDP'!$A$2:$AK$267,F667-1985)),"NA",VLOOKUP(B667,'WB GDP'!$A$2:$AK$267,F667-1985))</f>
        <v>29496.163682474365</v>
      </c>
    </row>
    <row r="668" spans="1:21">
      <c r="A668">
        <f t="shared" si="120"/>
        <v>50</v>
      </c>
      <c r="B668" t="s">
        <v>155</v>
      </c>
      <c r="C668" t="str">
        <f>VLOOKUP(B668,'country codes'!$A$3:$B$287,2,0)</f>
        <v>TUR</v>
      </c>
      <c r="D668">
        <v>4</v>
      </c>
      <c r="E668" s="6">
        <v>82089.826000000001</v>
      </c>
      <c r="F668">
        <v>2017</v>
      </c>
      <c r="G668" s="6">
        <v>77.141000000000005</v>
      </c>
      <c r="H668" s="6">
        <v>5.607262134552002</v>
      </c>
      <c r="I668" s="7">
        <v>6.93495750427246</v>
      </c>
      <c r="J668" s="8">
        <f t="shared" si="121"/>
        <v>0.56072621345520024</v>
      </c>
      <c r="K668" s="8">
        <f t="shared" si="122"/>
        <v>0.98748604871503221</v>
      </c>
      <c r="L668" s="9">
        <f t="shared" si="123"/>
        <v>76.175661283926303</v>
      </c>
      <c r="M668" s="8">
        <f t="shared" si="124"/>
        <v>0.59225456266696686</v>
      </c>
      <c r="N668" s="8">
        <f t="shared" si="125"/>
        <v>0.43343484401702875</v>
      </c>
      <c r="O668" s="8">
        <f t="shared" si="126"/>
        <v>1.9253126308285797</v>
      </c>
      <c r="P668" s="10">
        <f t="shared" si="127"/>
        <v>0.30761474951321727</v>
      </c>
      <c r="Q668" s="10" t="str">
        <f t="shared" si="128"/>
        <v>2017TUR</v>
      </c>
      <c r="R668" s="14">
        <f t="shared" si="129"/>
        <v>52.239593426160674</v>
      </c>
      <c r="S668" s="45">
        <f t="shared" si="130"/>
        <v>3</v>
      </c>
      <c r="T668" s="7">
        <f t="shared" si="131"/>
        <v>3.3013929360762995</v>
      </c>
      <c r="U668" s="35">
        <f>IF(ISBLANK(VLOOKUP(B668,'WB GDP'!$A$2:$AK$267,F668-1985)),"NA",VLOOKUP(B668,'WB GDP'!$A$2:$AK$267,F668-1985))</f>
        <v>27582.832348690208</v>
      </c>
    </row>
    <row r="669" spans="1:21">
      <c r="A669">
        <f t="shared" si="120"/>
        <v>51</v>
      </c>
      <c r="B669" t="s">
        <v>162</v>
      </c>
      <c r="C669" t="str">
        <f>VLOOKUP(B669,'country codes'!$A$3:$B$287,2,0)</f>
        <v>URY</v>
      </c>
      <c r="D669">
        <v>1</v>
      </c>
      <c r="E669" s="6">
        <v>3422.2</v>
      </c>
      <c r="F669">
        <v>2017</v>
      </c>
      <c r="G669" s="6">
        <v>77.625</v>
      </c>
      <c r="H669" s="6">
        <v>6.3360099792480469</v>
      </c>
      <c r="I669" s="7">
        <v>10.1440696716309</v>
      </c>
      <c r="J669" s="8">
        <f t="shared" si="121"/>
        <v>0.63360099792480473</v>
      </c>
      <c r="K669" s="8">
        <f t="shared" si="122"/>
        <v>1.0603608331846366</v>
      </c>
      <c r="L669" s="9">
        <f t="shared" si="123"/>
        <v>82.31050967595742</v>
      </c>
      <c r="M669" s="8">
        <f t="shared" si="124"/>
        <v>0.64772055119087246</v>
      </c>
      <c r="N669" s="8">
        <f t="shared" si="125"/>
        <v>0.63400435447693126</v>
      </c>
      <c r="O669" s="8">
        <f t="shared" si="126"/>
        <v>2.1258821412884821</v>
      </c>
      <c r="P669" s="10">
        <f t="shared" si="127"/>
        <v>0.30468318944449746</v>
      </c>
      <c r="Q669" s="10" t="str">
        <f t="shared" si="128"/>
        <v>2017URY</v>
      </c>
      <c r="R669" s="14">
        <f t="shared" si="129"/>
        <v>51.741751543297021</v>
      </c>
      <c r="S669" s="45">
        <f t="shared" si="130"/>
        <v>3</v>
      </c>
      <c r="T669" s="7">
        <f t="shared" si="131"/>
        <v>3.3013929360762995</v>
      </c>
      <c r="U669" s="35">
        <f>IF(ISBLANK(VLOOKUP(B669,'WB GDP'!$A$2:$AK$267,F669-1985)),"NA",VLOOKUP(B669,'WB GDP'!$A$2:$AK$267,F669-1985))</f>
        <v>23384.740188579475</v>
      </c>
    </row>
    <row r="670" spans="1:21">
      <c r="A670">
        <f t="shared" si="120"/>
        <v>52</v>
      </c>
      <c r="B670" t="s">
        <v>128</v>
      </c>
      <c r="C670" t="str">
        <f>VLOOKUP(B670,'country codes'!$A$3:$B$287,2,0)</f>
        <v>POL</v>
      </c>
      <c r="D670">
        <v>7</v>
      </c>
      <c r="E670" s="6">
        <v>38532.811999999998</v>
      </c>
      <c r="F670">
        <v>2017</v>
      </c>
      <c r="G670" s="6">
        <v>77.721000000000004</v>
      </c>
      <c r="H670" s="6">
        <v>6.201268196105957</v>
      </c>
      <c r="I670" s="7">
        <v>9.8045797348022496</v>
      </c>
      <c r="J670" s="8">
        <f t="shared" si="121"/>
        <v>0.62012681961059568</v>
      </c>
      <c r="K670" s="8">
        <f t="shared" si="122"/>
        <v>1.0468866548704276</v>
      </c>
      <c r="L670" s="9">
        <f t="shared" si="123"/>
        <v>81.365077703184511</v>
      </c>
      <c r="M670" s="8">
        <f t="shared" si="124"/>
        <v>0.63917277370706826</v>
      </c>
      <c r="N670" s="8">
        <f t="shared" si="125"/>
        <v>0.6127862334251406</v>
      </c>
      <c r="O670" s="8">
        <f t="shared" si="126"/>
        <v>2.1046640202366915</v>
      </c>
      <c r="P670" s="10">
        <f t="shared" si="127"/>
        <v>0.30369349576051885</v>
      </c>
      <c r="Q670" s="10" t="str">
        <f t="shared" si="128"/>
        <v>2017POL</v>
      </c>
      <c r="R670" s="14">
        <f t="shared" si="129"/>
        <v>51.573680292652192</v>
      </c>
      <c r="S670" s="45">
        <f t="shared" si="130"/>
        <v>3</v>
      </c>
      <c r="T670" s="7">
        <f t="shared" si="131"/>
        <v>3.3013929360762995</v>
      </c>
      <c r="U670" s="35">
        <f>IF(ISBLANK(VLOOKUP(B670,'WB GDP'!$A$2:$AK$267,F670-1985)),"NA",VLOOKUP(B670,'WB GDP'!$A$2:$AK$267,F670-1985))</f>
        <v>29958.120709207447</v>
      </c>
    </row>
    <row r="671" spans="1:21">
      <c r="A671">
        <f t="shared" si="120"/>
        <v>53</v>
      </c>
      <c r="B671" t="s">
        <v>52</v>
      </c>
      <c r="C671" t="str">
        <f>VLOOKUP(B671,'country codes'!$A$3:$B$287,2,0)</f>
        <v>HRV</v>
      </c>
      <c r="D671">
        <v>7</v>
      </c>
      <c r="E671" s="6">
        <v>4192.4669999999996</v>
      </c>
      <c r="F671">
        <v>2017</v>
      </c>
      <c r="G671" s="6">
        <v>78.082999999999998</v>
      </c>
      <c r="H671" s="6">
        <v>5.3431658744812012</v>
      </c>
      <c r="I671" s="7">
        <v>6.8598318099975604</v>
      </c>
      <c r="J671" s="8">
        <f t="shared" si="121"/>
        <v>0.53431658744812016</v>
      </c>
      <c r="K671" s="8">
        <f t="shared" si="122"/>
        <v>0.96107642270795213</v>
      </c>
      <c r="L671" s="9">
        <f t="shared" si="123"/>
        <v>75.043730314305023</v>
      </c>
      <c r="M671" s="8">
        <f t="shared" si="124"/>
        <v>0.58202062269667842</v>
      </c>
      <c r="N671" s="8">
        <f t="shared" si="125"/>
        <v>0.42873948812484752</v>
      </c>
      <c r="O671" s="8">
        <f t="shared" si="126"/>
        <v>1.9206172749363986</v>
      </c>
      <c r="P671" s="10">
        <f t="shared" si="127"/>
        <v>0.30303831496879152</v>
      </c>
      <c r="Q671" s="10" t="str">
        <f t="shared" si="128"/>
        <v>2017HRV</v>
      </c>
      <c r="R671" s="14">
        <f t="shared" si="129"/>
        <v>51.462416517964449</v>
      </c>
      <c r="S671" s="45">
        <f t="shared" si="130"/>
        <v>3</v>
      </c>
      <c r="T671" s="7">
        <f t="shared" si="131"/>
        <v>3.3013929360762995</v>
      </c>
      <c r="U671" s="35">
        <f>IF(ISBLANK(VLOOKUP(B671,'WB GDP'!$A$2:$AK$267,F671-1985)),"NA",VLOOKUP(B671,'WB GDP'!$A$2:$AK$267,F671-1985))</f>
        <v>27206.935714080377</v>
      </c>
    </row>
    <row r="672" spans="1:21">
      <c r="A672">
        <f t="shared" si="120"/>
        <v>54</v>
      </c>
      <c r="B672" t="s">
        <v>144</v>
      </c>
      <c r="C672" t="str">
        <f>VLOOKUP(B672,'country codes'!$A$3:$B$287,2,0)</f>
        <v>LKA</v>
      </c>
      <c r="D672">
        <v>6</v>
      </c>
      <c r="E672" s="6">
        <v>21506.812999999998</v>
      </c>
      <c r="F672">
        <v>2017</v>
      </c>
      <c r="G672" s="6">
        <v>75.403000000000006</v>
      </c>
      <c r="H672" s="6">
        <v>4.3309454917907715</v>
      </c>
      <c r="I672" s="7">
        <v>2.0745198726653999</v>
      </c>
      <c r="J672" s="8">
        <f t="shared" si="121"/>
        <v>0.43309454917907714</v>
      </c>
      <c r="K672" s="8">
        <f t="shared" si="122"/>
        <v>0.85985438443890905</v>
      </c>
      <c r="L672" s="9">
        <f t="shared" si="123"/>
        <v>64.835600149847068</v>
      </c>
      <c r="M672" s="8">
        <f t="shared" si="124"/>
        <v>0.48972754642639399</v>
      </c>
      <c r="N672" s="8">
        <f t="shared" si="125"/>
        <v>0.1296574920415875</v>
      </c>
      <c r="O672" s="8">
        <f t="shared" si="126"/>
        <v>1.6215352788531385</v>
      </c>
      <c r="P672" s="10">
        <f t="shared" si="127"/>
        <v>0.30201473431571779</v>
      </c>
      <c r="Q672" s="10" t="str">
        <f t="shared" si="128"/>
        <v>2017LKA</v>
      </c>
      <c r="R672" s="14">
        <f t="shared" si="129"/>
        <v>51.288590531921606</v>
      </c>
      <c r="S672" s="45">
        <f t="shared" si="130"/>
        <v>1</v>
      </c>
      <c r="T672" s="7">
        <f t="shared" si="131"/>
        <v>3.3013929360762995</v>
      </c>
      <c r="U672" s="35">
        <f>IF(ISBLANK(VLOOKUP(B672,'WB GDP'!$A$2:$AK$267,F672-1985)),"NA",VLOOKUP(B672,'WB GDP'!$A$2:$AK$267,F672-1985))</f>
        <v>13544.518985563836</v>
      </c>
    </row>
    <row r="673" spans="1:21">
      <c r="A673">
        <f t="shared" si="120"/>
        <v>55</v>
      </c>
      <c r="B673" t="s">
        <v>96</v>
      </c>
      <c r="C673" t="str">
        <f>VLOOKUP(B673,'country codes'!$A$3:$B$287,2,0)</f>
        <v>LBY</v>
      </c>
      <c r="D673">
        <v>4</v>
      </c>
      <c r="E673" s="6">
        <v>6378.2610000000004</v>
      </c>
      <c r="F673">
        <v>2017</v>
      </c>
      <c r="G673" s="6">
        <v>72.481999999999999</v>
      </c>
      <c r="H673" s="6">
        <v>5.6468524932861328</v>
      </c>
      <c r="I673" s="7">
        <v>5.5840997695922896</v>
      </c>
      <c r="J673" s="8">
        <f t="shared" si="121"/>
        <v>0.5646852493286133</v>
      </c>
      <c r="K673" s="8">
        <f t="shared" si="122"/>
        <v>0.99144508458844527</v>
      </c>
      <c r="L673" s="9">
        <f t="shared" si="123"/>
        <v>71.861922621139684</v>
      </c>
      <c r="M673" s="8">
        <f t="shared" si="124"/>
        <v>0.55325347186967089</v>
      </c>
      <c r="N673" s="8">
        <f t="shared" si="125"/>
        <v>0.3490062355995181</v>
      </c>
      <c r="O673" s="8">
        <f t="shared" si="126"/>
        <v>1.840884022411069</v>
      </c>
      <c r="P673" s="10">
        <f t="shared" si="127"/>
        <v>0.3005368426985725</v>
      </c>
      <c r="Q673" s="10" t="str">
        <f t="shared" si="128"/>
        <v>2017LBY</v>
      </c>
      <c r="R673" s="14">
        <f t="shared" si="129"/>
        <v>51.037612783521141</v>
      </c>
      <c r="S673" s="45">
        <f t="shared" si="130"/>
        <v>2</v>
      </c>
      <c r="T673" s="7">
        <f t="shared" si="131"/>
        <v>3.3013929360762995</v>
      </c>
      <c r="U673" s="35">
        <f>IF(ISBLANK(VLOOKUP(B673,'WB GDP'!$A$2:$AK$267,F673-1985)),"NA",VLOOKUP(B673,'WB GDP'!$A$2:$AK$267,F673-1985))</f>
        <v>24212.910927091474</v>
      </c>
    </row>
    <row r="674" spans="1:21">
      <c r="A674">
        <f t="shared" si="120"/>
        <v>56</v>
      </c>
      <c r="B674" t="s">
        <v>148</v>
      </c>
      <c r="C674" t="str">
        <f>VLOOKUP(B674,'country codes'!$A$3:$B$287,2,0)</f>
        <v>TWN</v>
      </c>
      <c r="D674">
        <v>8</v>
      </c>
      <c r="E674" s="6">
        <v>23665.024000000001</v>
      </c>
      <c r="F674">
        <v>2017</v>
      </c>
      <c r="G674" s="6">
        <v>80.132000000000005</v>
      </c>
      <c r="H674" s="6">
        <v>6.3594508171081543</v>
      </c>
      <c r="I674" s="7">
        <v>12.0755805969238</v>
      </c>
      <c r="J674" s="8">
        <f t="shared" si="121"/>
        <v>0.63594508171081543</v>
      </c>
      <c r="K674" s="8">
        <f t="shared" si="122"/>
        <v>1.0627049169706475</v>
      </c>
      <c r="L674" s="9">
        <f t="shared" si="123"/>
        <v>85.15667040669193</v>
      </c>
      <c r="M674" s="8">
        <f t="shared" si="124"/>
        <v>0.67345307273666499</v>
      </c>
      <c r="N674" s="8">
        <f t="shared" si="125"/>
        <v>0.75472378730773748</v>
      </c>
      <c r="O674" s="8">
        <f t="shared" si="126"/>
        <v>2.2466015741192882</v>
      </c>
      <c r="P674" s="10">
        <f t="shared" si="127"/>
        <v>0.29976524564693757</v>
      </c>
      <c r="Q674" s="10" t="str">
        <f t="shared" si="128"/>
        <v>2017TWN</v>
      </c>
      <c r="R674" s="14">
        <f t="shared" si="129"/>
        <v>50.906579026752269</v>
      </c>
      <c r="S674" s="45">
        <f t="shared" si="130"/>
        <v>3</v>
      </c>
      <c r="T674" s="7">
        <f t="shared" si="131"/>
        <v>3.3013929360762995</v>
      </c>
      <c r="U674" s="35" t="str">
        <f>IF(ISBLANK(VLOOKUP(B674,'WB GDP'!$A$2:$AK$267,F674-1985)),"NA",VLOOKUP(B674,'WB GDP'!$A$2:$AK$267,F674-1985))</f>
        <v>NA</v>
      </c>
    </row>
    <row r="675" spans="1:21">
      <c r="A675">
        <f t="shared" si="120"/>
        <v>57</v>
      </c>
      <c r="B675" t="s">
        <v>68</v>
      </c>
      <c r="C675" t="str">
        <f>VLOOKUP(B675,'country codes'!$A$3:$B$287,2,0)</f>
        <v>GHA</v>
      </c>
      <c r="D675">
        <v>5</v>
      </c>
      <c r="E675" s="6">
        <v>30222.261999999999</v>
      </c>
      <c r="F675">
        <v>2017</v>
      </c>
      <c r="G675" s="6">
        <v>64.013000000000005</v>
      </c>
      <c r="H675" s="6">
        <v>5.4813108444213867</v>
      </c>
      <c r="I675" s="7">
        <v>1.1227841377258301</v>
      </c>
      <c r="J675" s="8">
        <f t="shared" si="121"/>
        <v>0.54813108444213865</v>
      </c>
      <c r="K675" s="8">
        <f t="shared" si="122"/>
        <v>0.97489091970197062</v>
      </c>
      <c r="L675" s="9">
        <f t="shared" si="123"/>
        <v>62.405692442882248</v>
      </c>
      <c r="M675" s="8">
        <f t="shared" si="124"/>
        <v>0.46775842439173548</v>
      </c>
      <c r="N675" s="8">
        <f t="shared" si="125"/>
        <v>7.017400860786438E-2</v>
      </c>
      <c r="O675" s="8">
        <f t="shared" si="126"/>
        <v>1.5620517954194153</v>
      </c>
      <c r="P675" s="10">
        <f t="shared" si="127"/>
        <v>0.29945128949206262</v>
      </c>
      <c r="Q675" s="10" t="str">
        <f t="shared" si="128"/>
        <v>2017GHA</v>
      </c>
      <c r="R675" s="14">
        <f t="shared" si="129"/>
        <v>50.853262526453562</v>
      </c>
      <c r="S675" s="45">
        <f t="shared" si="130"/>
        <v>1</v>
      </c>
      <c r="T675" s="7">
        <f t="shared" si="131"/>
        <v>3.3013929360762995</v>
      </c>
      <c r="U675" s="35">
        <f>IF(ISBLANK(VLOOKUP(B675,'WB GDP'!$A$2:$AK$267,F675-1985)),"NA",VLOOKUP(B675,'WB GDP'!$A$2:$AK$267,F675-1985))</f>
        <v>4929.5679540512137</v>
      </c>
    </row>
    <row r="676" spans="1:21">
      <c r="A676">
        <f t="shared" si="120"/>
        <v>58</v>
      </c>
      <c r="B676" t="s">
        <v>139</v>
      </c>
      <c r="C676" t="str">
        <f>VLOOKUP(B676,'country codes'!$A$3:$B$287,2,0)</f>
        <v>SVK</v>
      </c>
      <c r="D676">
        <v>7</v>
      </c>
      <c r="E676" s="6">
        <v>5439.4170000000004</v>
      </c>
      <c r="F676">
        <v>2017</v>
      </c>
      <c r="G676" s="6">
        <v>77.218999999999994</v>
      </c>
      <c r="H676" s="6">
        <v>6.365509033203125</v>
      </c>
      <c r="I676" s="7">
        <v>10.662590980529799</v>
      </c>
      <c r="J676" s="8">
        <f t="shared" si="121"/>
        <v>0.6365509033203125</v>
      </c>
      <c r="K676" s="8">
        <f t="shared" si="122"/>
        <v>1.0633107385801446</v>
      </c>
      <c r="L676" s="9">
        <f t="shared" si="123"/>
        <v>82.107791922420176</v>
      </c>
      <c r="M676" s="8">
        <f t="shared" si="124"/>
        <v>0.64588775274618815</v>
      </c>
      <c r="N676" s="8">
        <f t="shared" si="125"/>
        <v>0.66641193628311246</v>
      </c>
      <c r="O676" s="8">
        <f t="shared" si="126"/>
        <v>2.1582897230946632</v>
      </c>
      <c r="P676" s="10">
        <f t="shared" si="127"/>
        <v>0.29925905953908827</v>
      </c>
      <c r="Q676" s="10" t="str">
        <f t="shared" si="128"/>
        <v>2017SVK</v>
      </c>
      <c r="R676" s="14">
        <f t="shared" si="129"/>
        <v>50.820617750468017</v>
      </c>
      <c r="S676" s="45">
        <f t="shared" si="130"/>
        <v>3</v>
      </c>
      <c r="T676" s="7">
        <f t="shared" si="131"/>
        <v>3.3013929360762995</v>
      </c>
      <c r="U676" s="35">
        <f>IF(ISBLANK(VLOOKUP(B676,'WB GDP'!$A$2:$AK$267,F676-1985)),"NA",VLOOKUP(B676,'WB GDP'!$A$2:$AK$267,F676-1985))</f>
        <v>30142.367452118888</v>
      </c>
    </row>
    <row r="677" spans="1:21">
      <c r="A677">
        <f t="shared" si="120"/>
        <v>59</v>
      </c>
      <c r="B677" t="s">
        <v>86</v>
      </c>
      <c r="C677" t="str">
        <f>VLOOKUP(B677,'country codes'!$A$3:$B$287,2,0)</f>
        <v>JOR</v>
      </c>
      <c r="D677">
        <v>4</v>
      </c>
      <c r="E677" s="6">
        <v>10215.380999999999</v>
      </c>
      <c r="F677">
        <v>2017</v>
      </c>
      <c r="G677" s="6">
        <v>75.501999999999995</v>
      </c>
      <c r="H677" s="6">
        <v>4.8080825805664063</v>
      </c>
      <c r="I677" s="7">
        <v>4.1192440986633301</v>
      </c>
      <c r="J677" s="8">
        <f t="shared" si="121"/>
        <v>0.48080825805664063</v>
      </c>
      <c r="K677" s="8">
        <f t="shared" si="122"/>
        <v>0.90756809331647259</v>
      </c>
      <c r="L677" s="9">
        <f t="shared" si="123"/>
        <v>68.523206181580306</v>
      </c>
      <c r="M677" s="8">
        <f t="shared" si="124"/>
        <v>0.52306768798596126</v>
      </c>
      <c r="N677" s="8">
        <f t="shared" si="125"/>
        <v>0.25745275616645813</v>
      </c>
      <c r="O677" s="8">
        <f t="shared" si="126"/>
        <v>1.7493305429780091</v>
      </c>
      <c r="P677" s="10">
        <f t="shared" si="127"/>
        <v>0.29901020712501031</v>
      </c>
      <c r="Q677" s="10" t="str">
        <f t="shared" si="128"/>
        <v>2017JOR</v>
      </c>
      <c r="R677" s="14">
        <f t="shared" si="129"/>
        <v>50.778357264080007</v>
      </c>
      <c r="S677" s="45">
        <f t="shared" si="130"/>
        <v>2</v>
      </c>
      <c r="T677" s="7">
        <f t="shared" si="131"/>
        <v>3.3013929360762995</v>
      </c>
      <c r="U677" s="35">
        <f>IF(ISBLANK(VLOOKUP(B677,'WB GDP'!$A$2:$AK$267,F677-1985)),"NA",VLOOKUP(B677,'WB GDP'!$A$2:$AK$267,F677-1985))</f>
        <v>9629.1029971275148</v>
      </c>
    </row>
    <row r="678" spans="1:21">
      <c r="A678">
        <f t="shared" si="120"/>
        <v>60</v>
      </c>
      <c r="B678" t="s">
        <v>85</v>
      </c>
      <c r="C678" t="str">
        <f>VLOOKUP(B678,'country codes'!$A$3:$B$287,2,0)</f>
        <v>JPN</v>
      </c>
      <c r="D678">
        <v>8</v>
      </c>
      <c r="E678" s="6">
        <v>126662.47199999999</v>
      </c>
      <c r="F678">
        <v>2017</v>
      </c>
      <c r="G678" s="6">
        <v>84.197999999999993</v>
      </c>
      <c r="H678" s="6">
        <v>5.9106764793395996</v>
      </c>
      <c r="I678" s="7">
        <v>12.432564735412599</v>
      </c>
      <c r="J678" s="8">
        <f t="shared" si="121"/>
        <v>0.59106764793395994</v>
      </c>
      <c r="K678" s="8">
        <f t="shared" si="122"/>
        <v>1.0178274831937919</v>
      </c>
      <c r="L678" s="9">
        <f t="shared" si="123"/>
        <v>85.699038429950889</v>
      </c>
      <c r="M678" s="8">
        <f t="shared" si="124"/>
        <v>0.67835669490162198</v>
      </c>
      <c r="N678" s="8">
        <f t="shared" si="125"/>
        <v>0.77703529596328746</v>
      </c>
      <c r="O678" s="8">
        <f t="shared" si="126"/>
        <v>2.2689130827748385</v>
      </c>
      <c r="P678" s="10">
        <f t="shared" si="127"/>
        <v>0.2989787048484045</v>
      </c>
      <c r="Q678" s="10" t="str">
        <f t="shared" si="128"/>
        <v>2017JPN</v>
      </c>
      <c r="R678" s="14">
        <f t="shared" si="129"/>
        <v>50.773007500700686</v>
      </c>
      <c r="S678" s="45">
        <f t="shared" si="130"/>
        <v>3</v>
      </c>
      <c r="T678" s="7">
        <f t="shared" si="131"/>
        <v>3.3013929360762995</v>
      </c>
      <c r="U678" s="35">
        <f>IF(ISBLANK(VLOOKUP(B678,'WB GDP'!$A$2:$AK$267,F678-1985)),"NA",VLOOKUP(B678,'WB GDP'!$A$2:$AK$267,F678-1985))</f>
        <v>41444.215744391382</v>
      </c>
    </row>
    <row r="679" spans="1:21">
      <c r="A679">
        <f t="shared" si="120"/>
        <v>61</v>
      </c>
      <c r="B679" t="s">
        <v>120</v>
      </c>
      <c r="C679" t="str">
        <f>VLOOKUP(B679,'country codes'!$A$3:$B$287,2,0)</f>
        <v>MKD</v>
      </c>
      <c r="D679">
        <v>7</v>
      </c>
      <c r="E679" s="6">
        <v>2111.9789999999998</v>
      </c>
      <c r="F679">
        <v>2017</v>
      </c>
      <c r="G679" s="6">
        <v>76.477000000000004</v>
      </c>
      <c r="H679" s="6">
        <v>5.2338666915893555</v>
      </c>
      <c r="I679" s="7">
        <v>6.16329050064087</v>
      </c>
      <c r="J679" s="8">
        <f t="shared" si="121"/>
        <v>0.5233866691589355</v>
      </c>
      <c r="K679" s="8">
        <f t="shared" si="122"/>
        <v>0.95014650441876747</v>
      </c>
      <c r="L679" s="9">
        <f t="shared" si="123"/>
        <v>72.664354218434084</v>
      </c>
      <c r="M679" s="8">
        <f t="shared" si="124"/>
        <v>0.56050836374679769</v>
      </c>
      <c r="N679" s="8">
        <f t="shared" si="125"/>
        <v>0.38520565629005438</v>
      </c>
      <c r="O679" s="8">
        <f t="shared" si="126"/>
        <v>1.8770834431016052</v>
      </c>
      <c r="P679" s="10">
        <f t="shared" si="127"/>
        <v>0.29860599208133221</v>
      </c>
      <c r="Q679" s="10" t="str">
        <f t="shared" si="128"/>
        <v>2017MKD</v>
      </c>
      <c r="R679" s="14">
        <f t="shared" si="129"/>
        <v>50.70971286529258</v>
      </c>
      <c r="S679" s="45">
        <f t="shared" si="130"/>
        <v>2</v>
      </c>
      <c r="T679" s="7">
        <f t="shared" si="131"/>
        <v>3.3013929360762995</v>
      </c>
      <c r="U679" s="35">
        <f>IF(ISBLANK(VLOOKUP(B679,'WB GDP'!$A$2:$AK$267,F679-1985)),"NA",VLOOKUP(B679,'WB GDP'!$A$2:$AK$267,F679-1985))</f>
        <v>15706.482701292294</v>
      </c>
    </row>
    <row r="680" spans="1:21">
      <c r="A680">
        <f t="shared" si="120"/>
        <v>62</v>
      </c>
      <c r="B680" t="s">
        <v>28</v>
      </c>
      <c r="C680" t="str">
        <f>VLOOKUP(B680,'country codes'!$A$3:$B$287,2,0)</f>
        <v>BLR</v>
      </c>
      <c r="D680">
        <v>7</v>
      </c>
      <c r="E680" s="6">
        <v>9707.8760000000002</v>
      </c>
      <c r="F680">
        <v>2017</v>
      </c>
      <c r="G680" s="6">
        <v>74.451999999999998</v>
      </c>
      <c r="H680" s="6">
        <v>5.552915096282959</v>
      </c>
      <c r="I680" s="7">
        <v>6.5150823593139604</v>
      </c>
      <c r="J680" s="8">
        <f t="shared" si="121"/>
        <v>0.55529150962829588</v>
      </c>
      <c r="K680" s="8">
        <f t="shared" si="122"/>
        <v>0.98205134488812784</v>
      </c>
      <c r="L680" s="9">
        <f t="shared" si="123"/>
        <v>73.115686729610886</v>
      </c>
      <c r="M680" s="8">
        <f t="shared" si="124"/>
        <v>0.56458892161647789</v>
      </c>
      <c r="N680" s="8">
        <f t="shared" si="125"/>
        <v>0.40719264745712253</v>
      </c>
      <c r="O680" s="8">
        <f t="shared" si="126"/>
        <v>1.8990704342686735</v>
      </c>
      <c r="P680" s="10">
        <f t="shared" si="127"/>
        <v>0.29729751536777488</v>
      </c>
      <c r="Q680" s="10" t="str">
        <f t="shared" si="128"/>
        <v>2017BLR</v>
      </c>
      <c r="R680" s="14">
        <f t="shared" si="129"/>
        <v>50.487505407321201</v>
      </c>
      <c r="S680" s="45">
        <f t="shared" si="130"/>
        <v>2</v>
      </c>
      <c r="T680" s="7">
        <f t="shared" si="131"/>
        <v>3.3013929360762995</v>
      </c>
      <c r="U680" s="35">
        <f>IF(ISBLANK(VLOOKUP(B680,'WB GDP'!$A$2:$AK$267,F680-1985)),"NA",VLOOKUP(B680,'WB GDP'!$A$2:$AK$267,F680-1985))</f>
        <v>18356.066057551412</v>
      </c>
    </row>
    <row r="681" spans="1:21">
      <c r="A681">
        <f t="shared" si="120"/>
        <v>63</v>
      </c>
      <c r="B681" t="s">
        <v>78</v>
      </c>
      <c r="C681" t="str">
        <f>VLOOKUP(B681,'country codes'!$A$3:$B$287,2,0)</f>
        <v>IDN</v>
      </c>
      <c r="D681">
        <v>8</v>
      </c>
      <c r="E681" s="6">
        <v>264498.85200000001</v>
      </c>
      <c r="F681">
        <v>2017</v>
      </c>
      <c r="G681" s="6">
        <v>69.936000000000007</v>
      </c>
      <c r="H681" s="6">
        <v>5.0984015464782715</v>
      </c>
      <c r="I681" s="7">
        <v>2.9146456718444802</v>
      </c>
      <c r="J681" s="8">
        <f t="shared" si="121"/>
        <v>0.50984015464782717</v>
      </c>
      <c r="K681" s="8">
        <f t="shared" si="122"/>
        <v>0.93659998990765914</v>
      </c>
      <c r="L681" s="9">
        <f t="shared" si="123"/>
        <v>65.502056894182061</v>
      </c>
      <c r="M681" s="8">
        <f t="shared" si="124"/>
        <v>0.49575307138981134</v>
      </c>
      <c r="N681" s="8">
        <f t="shared" si="125"/>
        <v>0.18216535449028001</v>
      </c>
      <c r="O681" s="8">
        <f t="shared" si="126"/>
        <v>1.6740431413018309</v>
      </c>
      <c r="P681" s="10">
        <f t="shared" si="127"/>
        <v>0.29614115619761489</v>
      </c>
      <c r="Q681" s="10" t="str">
        <f t="shared" si="128"/>
        <v>2017IDN</v>
      </c>
      <c r="R681" s="14">
        <f t="shared" si="129"/>
        <v>50.291130776392869</v>
      </c>
      <c r="S681" s="45">
        <f t="shared" si="130"/>
        <v>1</v>
      </c>
      <c r="T681" s="7">
        <f t="shared" si="131"/>
        <v>3.3013929360762995</v>
      </c>
      <c r="U681" s="35">
        <f>IF(ISBLANK(VLOOKUP(B681,'WB GDP'!$A$2:$AK$267,F681-1985)),"NA",VLOOKUP(B681,'WB GDP'!$A$2:$AK$267,F681-1985))</f>
        <v>10941.920951023143</v>
      </c>
    </row>
    <row r="682" spans="1:21">
      <c r="A682">
        <f t="shared" si="120"/>
        <v>64</v>
      </c>
      <c r="B682" t="s">
        <v>103</v>
      </c>
      <c r="C682" t="str">
        <f>VLOOKUP(B682,'country codes'!$A$3:$B$287,2,0)</f>
        <v>MLT</v>
      </c>
      <c r="D682">
        <v>3</v>
      </c>
      <c r="E682" s="6">
        <v>479.49700000000001</v>
      </c>
      <c r="F682">
        <v>2017</v>
      </c>
      <c r="G682" s="6">
        <v>83.587000000000003</v>
      </c>
      <c r="H682" s="6">
        <v>6.6756658554077148</v>
      </c>
      <c r="I682" s="7">
        <v>15.630174636840801</v>
      </c>
      <c r="J682" s="8">
        <f t="shared" si="121"/>
        <v>0.66756658554077153</v>
      </c>
      <c r="K682" s="8">
        <f t="shared" si="122"/>
        <v>1.0943264208006034</v>
      </c>
      <c r="L682" s="9">
        <f t="shared" si="123"/>
        <v>91.471462535460034</v>
      </c>
      <c r="M682" s="8">
        <f t="shared" si="124"/>
        <v>0.73054595675969436</v>
      </c>
      <c r="N682" s="8">
        <f t="shared" si="125"/>
        <v>0.97688591480255005</v>
      </c>
      <c r="O682" s="8">
        <f t="shared" si="126"/>
        <v>2.4687637016141011</v>
      </c>
      <c r="P682" s="10">
        <f t="shared" si="127"/>
        <v>0.29591570723518679</v>
      </c>
      <c r="Q682" s="10" t="str">
        <f t="shared" si="128"/>
        <v>2017MLT</v>
      </c>
      <c r="R682" s="14">
        <f t="shared" si="129"/>
        <v>50.252844698907211</v>
      </c>
      <c r="S682" s="45">
        <f t="shared" si="130"/>
        <v>3</v>
      </c>
      <c r="T682" s="7">
        <f t="shared" si="131"/>
        <v>3.3013929360762995</v>
      </c>
      <c r="U682" s="35">
        <f>IF(ISBLANK(VLOOKUP(B682,'WB GDP'!$A$2:$AK$267,F682-1985)),"NA",VLOOKUP(B682,'WB GDP'!$A$2:$AK$267,F682-1985))</f>
        <v>43508.783256518152</v>
      </c>
    </row>
    <row r="683" spans="1:21">
      <c r="A683">
        <f t="shared" si="120"/>
        <v>65</v>
      </c>
      <c r="B683" t="s">
        <v>27</v>
      </c>
      <c r="C683" t="str">
        <f>VLOOKUP(B683,'country codes'!$A$3:$B$287,2,0)</f>
        <v>BGD</v>
      </c>
      <c r="D683">
        <v>6</v>
      </c>
      <c r="E683" s="6">
        <v>161793.96400000001</v>
      </c>
      <c r="F683">
        <v>2017</v>
      </c>
      <c r="G683" s="6">
        <v>71.787999999999997</v>
      </c>
      <c r="H683" s="6">
        <v>4.3097710609436035</v>
      </c>
      <c r="I683" s="7">
        <v>1.01586449146271</v>
      </c>
      <c r="J683" s="8">
        <f t="shared" si="121"/>
        <v>0.43097710609436035</v>
      </c>
      <c r="K683" s="8">
        <f t="shared" si="122"/>
        <v>0.85773694135419232</v>
      </c>
      <c r="L683" s="9">
        <f t="shared" si="123"/>
        <v>61.575219545934758</v>
      </c>
      <c r="M683" s="8">
        <f t="shared" si="124"/>
        <v>0.46025000735712085</v>
      </c>
      <c r="N683" s="8">
        <f t="shared" si="125"/>
        <v>6.3491530716419373E-2</v>
      </c>
      <c r="O683" s="8">
        <f t="shared" si="126"/>
        <v>1.5553693175279704</v>
      </c>
      <c r="P683" s="10">
        <f t="shared" si="127"/>
        <v>0.29591043244225762</v>
      </c>
      <c r="Q683" s="10" t="str">
        <f t="shared" si="128"/>
        <v>2017BGD</v>
      </c>
      <c r="R683" s="14">
        <f t="shared" si="129"/>
        <v>50.251948925741381</v>
      </c>
      <c r="S683" s="45">
        <f t="shared" si="130"/>
        <v>1</v>
      </c>
      <c r="T683" s="7">
        <f t="shared" si="131"/>
        <v>3.3013929360762995</v>
      </c>
      <c r="U683" s="35">
        <f>IF(ISBLANK(VLOOKUP(B683,'WB GDP'!$A$2:$AK$267,F683-1985)),"NA",VLOOKUP(B683,'WB GDP'!$A$2:$AK$267,F683-1985))</f>
        <v>4830.776082681301</v>
      </c>
    </row>
    <row r="684" spans="1:21">
      <c r="A684">
        <f t="shared" si="120"/>
        <v>66</v>
      </c>
      <c r="B684" t="s">
        <v>92</v>
      </c>
      <c r="C684" t="str">
        <f>VLOOKUP(B684,'country codes'!$A$3:$B$287,2,0)</f>
        <v>LVA</v>
      </c>
      <c r="D684">
        <v>7</v>
      </c>
      <c r="E684" s="6">
        <v>1954.8620000000001</v>
      </c>
      <c r="F684">
        <v>2017</v>
      </c>
      <c r="G684" s="6">
        <v>74.805000000000007</v>
      </c>
      <c r="H684" s="6">
        <v>5.9778175354003906</v>
      </c>
      <c r="I684" s="7">
        <v>8.6737184524536097</v>
      </c>
      <c r="J684" s="8">
        <f t="shared" si="121"/>
        <v>0.59778175354003904</v>
      </c>
      <c r="K684" s="8">
        <f t="shared" si="122"/>
        <v>1.024541588799871</v>
      </c>
      <c r="L684" s="9">
        <f t="shared" si="123"/>
        <v>76.640833550174364</v>
      </c>
      <c r="M684" s="8">
        <f t="shared" si="124"/>
        <v>0.59646024762160543</v>
      </c>
      <c r="N684" s="8">
        <f t="shared" si="125"/>
        <v>0.54210740327835061</v>
      </c>
      <c r="O684" s="8">
        <f t="shared" si="126"/>
        <v>2.0339851900899015</v>
      </c>
      <c r="P684" s="10">
        <f t="shared" si="127"/>
        <v>0.2932470946827504</v>
      </c>
      <c r="Q684" s="10" t="str">
        <f t="shared" si="128"/>
        <v>2017LVA</v>
      </c>
      <c r="R684" s="14">
        <f t="shared" si="129"/>
        <v>49.799656953612711</v>
      </c>
      <c r="S684" s="45">
        <f t="shared" si="130"/>
        <v>3</v>
      </c>
      <c r="T684" s="7">
        <f t="shared" si="131"/>
        <v>3.3013929360762995</v>
      </c>
      <c r="U684" s="35">
        <f>IF(ISBLANK(VLOOKUP(B684,'WB GDP'!$A$2:$AK$267,F684-1985)),"NA",VLOOKUP(B684,'WB GDP'!$A$2:$AK$267,F684-1985))</f>
        <v>28673.563396266407</v>
      </c>
    </row>
    <row r="685" spans="1:21">
      <c r="A685">
        <f t="shared" si="120"/>
        <v>67</v>
      </c>
      <c r="B685" t="s">
        <v>69</v>
      </c>
      <c r="C685" t="str">
        <f>VLOOKUP(B685,'country codes'!$A$3:$B$287,2,0)</f>
        <v>GRC</v>
      </c>
      <c r="D685">
        <v>3</v>
      </c>
      <c r="E685" s="6">
        <v>10692.227999999999</v>
      </c>
      <c r="F685">
        <v>2017</v>
      </c>
      <c r="G685" s="6">
        <v>80.849999999999994</v>
      </c>
      <c r="H685" s="6">
        <v>5.1482415199279785</v>
      </c>
      <c r="I685" s="7">
        <v>8.4361248016357404</v>
      </c>
      <c r="J685" s="8">
        <f t="shared" si="121"/>
        <v>0.51482415199279785</v>
      </c>
      <c r="K685" s="8">
        <f t="shared" si="122"/>
        <v>0.94158398725262982</v>
      </c>
      <c r="L685" s="9">
        <f t="shared" si="123"/>
        <v>76.127065369375117</v>
      </c>
      <c r="M685" s="8">
        <f t="shared" si="124"/>
        <v>0.59181520047469072</v>
      </c>
      <c r="N685" s="8">
        <f t="shared" si="125"/>
        <v>0.52725780010223378</v>
      </c>
      <c r="O685" s="8">
        <f t="shared" si="126"/>
        <v>2.0191355869137846</v>
      </c>
      <c r="P685" s="10">
        <f t="shared" si="127"/>
        <v>0.29310324889041772</v>
      </c>
      <c r="Q685" s="10" t="str">
        <f t="shared" si="128"/>
        <v>2017GRC</v>
      </c>
      <c r="R685" s="14">
        <f t="shared" si="129"/>
        <v>49.775228847615153</v>
      </c>
      <c r="S685" s="45">
        <f t="shared" si="130"/>
        <v>3</v>
      </c>
      <c r="T685" s="7">
        <f t="shared" si="131"/>
        <v>3.3013929360762995</v>
      </c>
      <c r="U685" s="35">
        <f>IF(ISBLANK(VLOOKUP(B685,'WB GDP'!$A$2:$AK$267,F685-1985)),"NA",VLOOKUP(B685,'WB GDP'!$A$2:$AK$267,F685-1985))</f>
        <v>28604.860940265713</v>
      </c>
    </row>
    <row r="686" spans="1:21">
      <c r="A686">
        <f t="shared" si="120"/>
        <v>68</v>
      </c>
      <c r="B686" t="s">
        <v>97</v>
      </c>
      <c r="C686" t="str">
        <f>VLOOKUP(B686,'country codes'!$A$3:$B$287,2,0)</f>
        <v>LTU</v>
      </c>
      <c r="D686">
        <v>7</v>
      </c>
      <c r="E686" s="6">
        <v>2904.45</v>
      </c>
      <c r="F686">
        <v>2017</v>
      </c>
      <c r="G686" s="6">
        <v>75.44</v>
      </c>
      <c r="H686" s="6">
        <v>6.2729406356811523</v>
      </c>
      <c r="I686" s="7">
        <v>10.194200515747101</v>
      </c>
      <c r="J686" s="8">
        <f t="shared" si="121"/>
        <v>0.62729406356811523</v>
      </c>
      <c r="K686" s="8">
        <f t="shared" si="122"/>
        <v>1.0540538988279473</v>
      </c>
      <c r="L686" s="9">
        <f t="shared" si="123"/>
        <v>79.517826127580349</v>
      </c>
      <c r="M686" s="8">
        <f t="shared" si="124"/>
        <v>0.62247152403538653</v>
      </c>
      <c r="N686" s="8">
        <f t="shared" si="125"/>
        <v>0.63713753223419378</v>
      </c>
      <c r="O686" s="8">
        <f t="shared" si="126"/>
        <v>2.1290153190457448</v>
      </c>
      <c r="P686" s="10">
        <f t="shared" si="127"/>
        <v>0.29237531476024664</v>
      </c>
      <c r="Q686" s="10" t="str">
        <f t="shared" si="128"/>
        <v>2017LTU</v>
      </c>
      <c r="R686" s="14">
        <f t="shared" si="129"/>
        <v>49.651609992988256</v>
      </c>
      <c r="S686" s="45">
        <f t="shared" si="130"/>
        <v>3</v>
      </c>
      <c r="T686" s="7">
        <f t="shared" si="131"/>
        <v>3.3013929360762995</v>
      </c>
      <c r="U686" s="35">
        <f>IF(ISBLANK(VLOOKUP(B686,'WB GDP'!$A$2:$AK$267,F686-1985)),"NA",VLOOKUP(B686,'WB GDP'!$A$2:$AK$267,F686-1985))</f>
        <v>33761.871239796012</v>
      </c>
    </row>
    <row r="687" spans="1:21">
      <c r="A687">
        <f t="shared" si="120"/>
        <v>69</v>
      </c>
      <c r="B687" t="s">
        <v>114</v>
      </c>
      <c r="C687" t="str">
        <f>VLOOKUP(B687,'country codes'!$A$3:$B$287,2,0)</f>
        <v>NPL</v>
      </c>
      <c r="D687">
        <v>6</v>
      </c>
      <c r="E687" s="6">
        <v>28183.425999999999</v>
      </c>
      <c r="F687">
        <v>2017</v>
      </c>
      <c r="G687" s="6">
        <v>68.91</v>
      </c>
      <c r="H687" s="6">
        <v>4.7366924285888672</v>
      </c>
      <c r="I687" s="7">
        <v>1.76564788818359</v>
      </c>
      <c r="J687" s="8">
        <f t="shared" si="121"/>
        <v>0.47366924285888673</v>
      </c>
      <c r="K687" s="8">
        <f t="shared" si="122"/>
        <v>0.90042907811871875</v>
      </c>
      <c r="L687" s="9">
        <f t="shared" si="123"/>
        <v>62.048567773160904</v>
      </c>
      <c r="M687" s="8">
        <f t="shared" si="124"/>
        <v>0.46452961227339568</v>
      </c>
      <c r="N687" s="8">
        <f t="shared" si="125"/>
        <v>0.11035299301147437</v>
      </c>
      <c r="O687" s="8">
        <f t="shared" si="126"/>
        <v>1.6022307798230253</v>
      </c>
      <c r="P687" s="10">
        <f t="shared" si="127"/>
        <v>0.28992678091273805</v>
      </c>
      <c r="Q687" s="10" t="str">
        <f t="shared" si="128"/>
        <v>2017NPL</v>
      </c>
      <c r="R687" s="14">
        <f t="shared" si="129"/>
        <v>49.235796340078402</v>
      </c>
      <c r="S687" s="45">
        <f t="shared" si="130"/>
        <v>1</v>
      </c>
      <c r="T687" s="7">
        <f t="shared" si="131"/>
        <v>3.3013929360762995</v>
      </c>
      <c r="U687" s="35">
        <f>IF(ISBLANK(VLOOKUP(B687,'WB GDP'!$A$2:$AK$267,F687-1985)),"NA",VLOOKUP(B687,'WB GDP'!$A$2:$AK$267,F687-1985))</f>
        <v>3495.5288004830491</v>
      </c>
    </row>
    <row r="688" spans="1:21">
      <c r="A688">
        <f t="shared" si="120"/>
        <v>70</v>
      </c>
      <c r="B688" t="s">
        <v>76</v>
      </c>
      <c r="C688" t="str">
        <f>VLOOKUP(B688,'country codes'!$A$3:$B$287,2,0)</f>
        <v>ISL</v>
      </c>
      <c r="D688">
        <v>3</v>
      </c>
      <c r="E688" s="6">
        <v>343.63200000000001</v>
      </c>
      <c r="F688">
        <v>2017</v>
      </c>
      <c r="G688" s="6">
        <v>82.534999999999997</v>
      </c>
      <c r="H688" s="6">
        <v>7.4762139320373535</v>
      </c>
      <c r="I688" s="7">
        <v>19.1865329742432</v>
      </c>
      <c r="J688" s="8">
        <f t="shared" si="121"/>
        <v>0.74762139320373533</v>
      </c>
      <c r="K688" s="8">
        <f t="shared" si="122"/>
        <v>1.1743812284635673</v>
      </c>
      <c r="L688" s="9">
        <f t="shared" si="123"/>
        <v>96.927554691240516</v>
      </c>
      <c r="M688" s="8">
        <f t="shared" si="124"/>
        <v>0.77987521896134726</v>
      </c>
      <c r="N688" s="8">
        <f t="shared" si="125"/>
        <v>1.1991583108902</v>
      </c>
      <c r="O688" s="8">
        <f t="shared" si="126"/>
        <v>2.6910360977017511</v>
      </c>
      <c r="P688" s="10">
        <f t="shared" si="127"/>
        <v>0.28980481518898643</v>
      </c>
      <c r="Q688" s="10" t="str">
        <f t="shared" si="128"/>
        <v>2017ISL</v>
      </c>
      <c r="R688" s="14">
        <f t="shared" si="129"/>
        <v>49.21508393980892</v>
      </c>
      <c r="S688" s="45">
        <f t="shared" si="130"/>
        <v>3</v>
      </c>
      <c r="T688" s="7">
        <f t="shared" si="131"/>
        <v>3.3013929360762995</v>
      </c>
      <c r="U688" s="35">
        <f>IF(ISBLANK(VLOOKUP(B688,'WB GDP'!$A$2:$AK$267,F688-1985)),"NA",VLOOKUP(B688,'WB GDP'!$A$2:$AK$267,F688-1985))</f>
        <v>55638.492059179618</v>
      </c>
    </row>
    <row r="689" spans="1:21">
      <c r="A689">
        <f t="shared" si="120"/>
        <v>71</v>
      </c>
      <c r="B689" t="s">
        <v>29</v>
      </c>
      <c r="C689" t="str">
        <f>VLOOKUP(B689,'country codes'!$A$3:$B$287,2,0)</f>
        <v>BEL</v>
      </c>
      <c r="D689">
        <v>3</v>
      </c>
      <c r="E689" s="6">
        <v>11384.489</v>
      </c>
      <c r="F689">
        <v>2017</v>
      </c>
      <c r="G689" s="6">
        <v>81.361999999999995</v>
      </c>
      <c r="H689" s="6">
        <v>6.9283475875854492</v>
      </c>
      <c r="I689" s="7">
        <v>16.948982238769499</v>
      </c>
      <c r="J689" s="8">
        <f t="shared" si="121"/>
        <v>0.69283475875854494</v>
      </c>
      <c r="K689" s="8">
        <f t="shared" si="122"/>
        <v>1.1195945940183769</v>
      </c>
      <c r="L689" s="9">
        <f t="shared" si="123"/>
        <v>91.092455358523182</v>
      </c>
      <c r="M689" s="8">
        <f t="shared" si="124"/>
        <v>0.72711930195372332</v>
      </c>
      <c r="N689" s="8">
        <f t="shared" si="125"/>
        <v>1.0593113899230937</v>
      </c>
      <c r="O689" s="8">
        <f t="shared" si="126"/>
        <v>2.5511891767346446</v>
      </c>
      <c r="P689" s="10">
        <f t="shared" si="127"/>
        <v>0.28501191075308202</v>
      </c>
      <c r="Q689" s="10" t="str">
        <f t="shared" si="128"/>
        <v>2017BEL</v>
      </c>
      <c r="R689" s="14">
        <f t="shared" si="129"/>
        <v>48.401145793285394</v>
      </c>
      <c r="S689" s="45">
        <f t="shared" si="130"/>
        <v>3</v>
      </c>
      <c r="T689" s="7">
        <f t="shared" si="131"/>
        <v>3.3013929360762995</v>
      </c>
      <c r="U689" s="35">
        <f>IF(ISBLANK(VLOOKUP(B689,'WB GDP'!$A$2:$AK$267,F689-1985)),"NA",VLOOKUP(B689,'WB GDP'!$A$2:$AK$267,F689-1985))</f>
        <v>50442.270541962374</v>
      </c>
    </row>
    <row r="690" spans="1:21">
      <c r="A690">
        <f t="shared" si="120"/>
        <v>72</v>
      </c>
      <c r="B690" t="s">
        <v>135</v>
      </c>
      <c r="C690" t="str">
        <f>VLOOKUP(B690,'country codes'!$A$3:$B$287,2,0)</f>
        <v>SEN</v>
      </c>
      <c r="D690">
        <v>5</v>
      </c>
      <c r="E690" s="6">
        <v>15157.793</v>
      </c>
      <c r="F690">
        <v>2017</v>
      </c>
      <c r="G690" s="6">
        <v>67.75</v>
      </c>
      <c r="H690" s="6">
        <v>4.6830248832702637</v>
      </c>
      <c r="I690" s="7">
        <v>1.54311180114746</v>
      </c>
      <c r="J690" s="8">
        <f t="shared" si="121"/>
        <v>0.46830248832702637</v>
      </c>
      <c r="K690" s="8">
        <f t="shared" si="122"/>
        <v>0.89506232358685833</v>
      </c>
      <c r="L690" s="9">
        <f t="shared" si="123"/>
        <v>60.640472423009655</v>
      </c>
      <c r="M690" s="8">
        <f t="shared" si="124"/>
        <v>0.45179883303629104</v>
      </c>
      <c r="N690" s="8">
        <f t="shared" si="125"/>
        <v>9.6444487571716253E-2</v>
      </c>
      <c r="O690" s="8">
        <f t="shared" si="126"/>
        <v>1.5883222743832672</v>
      </c>
      <c r="P690" s="10">
        <f t="shared" si="127"/>
        <v>0.28445035388786</v>
      </c>
      <c r="Q690" s="10" t="str">
        <f t="shared" si="128"/>
        <v>2017SEN</v>
      </c>
      <c r="R690" s="14">
        <f t="shared" si="129"/>
        <v>48.305781372784459</v>
      </c>
      <c r="S690" s="45">
        <f t="shared" si="130"/>
        <v>1</v>
      </c>
      <c r="T690" s="7">
        <f t="shared" si="131"/>
        <v>3.3013929360762995</v>
      </c>
      <c r="U690" s="35">
        <f>IF(ISBLANK(VLOOKUP(B690,'WB GDP'!$A$2:$AK$267,F690-1985)),"NA",VLOOKUP(B690,'WB GDP'!$A$2:$AK$267,F690-1985))</f>
        <v>3259.1925798736638</v>
      </c>
    </row>
    <row r="691" spans="1:21">
      <c r="A691">
        <f t="shared" si="120"/>
        <v>73</v>
      </c>
      <c r="B691" t="s">
        <v>39</v>
      </c>
      <c r="C691" t="str">
        <f>VLOOKUP(B691,'country codes'!$A$3:$B$287,2,0)</f>
        <v>KHM</v>
      </c>
      <c r="D691">
        <v>8</v>
      </c>
      <c r="E691" s="6">
        <v>15830.689</v>
      </c>
      <c r="F691">
        <v>2017</v>
      </c>
      <c r="G691" s="6">
        <v>70.515000000000001</v>
      </c>
      <c r="H691" s="6">
        <v>4.5858421325683594</v>
      </c>
      <c r="I691" s="7">
        <v>2.4556431770324698</v>
      </c>
      <c r="J691" s="8">
        <f t="shared" si="121"/>
        <v>0.45858421325683596</v>
      </c>
      <c r="K691" s="8">
        <f t="shared" si="122"/>
        <v>0.88534404851666793</v>
      </c>
      <c r="L691" s="9">
        <f t="shared" si="123"/>
        <v>62.430035581152836</v>
      </c>
      <c r="M691" s="8">
        <f t="shared" si="124"/>
        <v>0.46797851397531925</v>
      </c>
      <c r="N691" s="8">
        <f t="shared" si="125"/>
        <v>0.15347769856452936</v>
      </c>
      <c r="O691" s="8">
        <f t="shared" si="126"/>
        <v>1.6453554853760803</v>
      </c>
      <c r="P691" s="10">
        <f t="shared" si="127"/>
        <v>0.28442395466190273</v>
      </c>
      <c r="Q691" s="10" t="str">
        <f t="shared" si="128"/>
        <v>2017KHM</v>
      </c>
      <c r="R691" s="14">
        <f t="shared" si="129"/>
        <v>48.301298217041911</v>
      </c>
      <c r="S691" s="45">
        <f t="shared" si="130"/>
        <v>1</v>
      </c>
      <c r="T691" s="7">
        <f t="shared" si="131"/>
        <v>3.3013929360762995</v>
      </c>
      <c r="U691" s="35">
        <f>IF(ISBLANK(VLOOKUP(B691,'WB GDP'!$A$2:$AK$267,F691-1985)),"NA",VLOOKUP(B691,'WB GDP'!$A$2:$AK$267,F691-1985))</f>
        <v>3972.724163927945</v>
      </c>
    </row>
    <row r="692" spans="1:21">
      <c r="A692">
        <f t="shared" si="120"/>
        <v>74</v>
      </c>
      <c r="B692" t="s">
        <v>125</v>
      </c>
      <c r="C692" t="str">
        <f>VLOOKUP(B692,'country codes'!$A$3:$B$287,2,0)</f>
        <v>PRY</v>
      </c>
      <c r="D692">
        <v>1</v>
      </c>
      <c r="E692" s="6">
        <v>6355.4040000000005</v>
      </c>
      <c r="F692">
        <v>2017</v>
      </c>
      <c r="G692" s="6">
        <v>73.644000000000005</v>
      </c>
      <c r="H692" s="6">
        <v>5.7132954597473145</v>
      </c>
      <c r="I692" s="7">
        <v>8.0904607772827095</v>
      </c>
      <c r="J692" s="8">
        <f t="shared" si="121"/>
        <v>0.5713295459747314</v>
      </c>
      <c r="K692" s="8">
        <f t="shared" si="122"/>
        <v>0.99808938123456337</v>
      </c>
      <c r="L692" s="9">
        <f t="shared" si="123"/>
        <v>73.503294391638192</v>
      </c>
      <c r="M692" s="8">
        <f t="shared" si="124"/>
        <v>0.56809333456361955</v>
      </c>
      <c r="N692" s="8">
        <f t="shared" si="125"/>
        <v>0.50565379858016934</v>
      </c>
      <c r="O692" s="8">
        <f t="shared" si="126"/>
        <v>1.9975315853917204</v>
      </c>
      <c r="P692" s="10">
        <f t="shared" si="127"/>
        <v>0.28439767296706608</v>
      </c>
      <c r="Q692" s="10" t="str">
        <f t="shared" si="128"/>
        <v>2017PRY</v>
      </c>
      <c r="R692" s="14">
        <f t="shared" si="129"/>
        <v>48.296835020608746</v>
      </c>
      <c r="S692" s="45">
        <f t="shared" si="130"/>
        <v>3</v>
      </c>
      <c r="T692" s="7">
        <f t="shared" si="131"/>
        <v>3.3013929360762995</v>
      </c>
      <c r="U692" s="35">
        <f>IF(ISBLANK(VLOOKUP(B692,'WB GDP'!$A$2:$AK$267,F692-1985)),"NA",VLOOKUP(B692,'WB GDP'!$A$2:$AK$267,F692-1985))</f>
        <v>13604.174717199458</v>
      </c>
    </row>
    <row r="693" spans="1:21">
      <c r="A693">
        <f t="shared" si="120"/>
        <v>75</v>
      </c>
      <c r="B693" t="s">
        <v>22</v>
      </c>
      <c r="C693" t="str">
        <f>VLOOKUP(B693,'country codes'!$A$3:$B$287,2,0)</f>
        <v>ARM</v>
      </c>
      <c r="D693">
        <v>7</v>
      </c>
      <c r="E693" s="6">
        <v>2851.9229999999998</v>
      </c>
      <c r="F693">
        <v>2017</v>
      </c>
      <c r="G693" s="6">
        <v>74.906000000000006</v>
      </c>
      <c r="H693" s="6">
        <v>4.2877364158630371</v>
      </c>
      <c r="I693" s="7">
        <v>3.3055768013000502</v>
      </c>
      <c r="J693" s="8">
        <f t="shared" si="121"/>
        <v>0.42877364158630371</v>
      </c>
      <c r="K693" s="8">
        <f t="shared" si="122"/>
        <v>0.85553347684613568</v>
      </c>
      <c r="L693" s="9">
        <f t="shared" si="123"/>
        <v>64.084590616636646</v>
      </c>
      <c r="M693" s="8">
        <f t="shared" si="124"/>
        <v>0.48293756833916013</v>
      </c>
      <c r="N693" s="8">
        <f t="shared" si="125"/>
        <v>0.20659855008125314</v>
      </c>
      <c r="O693" s="8">
        <f t="shared" si="126"/>
        <v>1.698476336892804</v>
      </c>
      <c r="P693" s="10">
        <f t="shared" si="127"/>
        <v>0.2843357648553686</v>
      </c>
      <c r="Q693" s="10" t="str">
        <f t="shared" si="128"/>
        <v>2017ARM</v>
      </c>
      <c r="R693" s="14">
        <f t="shared" si="129"/>
        <v>48.286321693175729</v>
      </c>
      <c r="S693" s="45">
        <f t="shared" si="130"/>
        <v>2</v>
      </c>
      <c r="T693" s="7">
        <f t="shared" si="131"/>
        <v>3.3013929360762995</v>
      </c>
      <c r="U693" s="35">
        <f>IF(ISBLANK(VLOOKUP(B693,'WB GDP'!$A$2:$AK$267,F693-1985)),"NA",VLOOKUP(B693,'WB GDP'!$A$2:$AK$267,F693-1985))</f>
        <v>12509.639606481782</v>
      </c>
    </row>
    <row r="694" spans="1:21">
      <c r="A694">
        <f t="shared" si="120"/>
        <v>76</v>
      </c>
      <c r="B694" t="s">
        <v>41</v>
      </c>
      <c r="C694" t="str">
        <f>VLOOKUP(B694,'country codes'!$A$3:$B$287,2,0)</f>
        <v>CAN</v>
      </c>
      <c r="D694">
        <v>2</v>
      </c>
      <c r="E694" s="6">
        <v>36554.347999999998</v>
      </c>
      <c r="F694">
        <v>2017</v>
      </c>
      <c r="G694" s="6">
        <v>82.019000000000005</v>
      </c>
      <c r="H694" s="6">
        <v>7.4148683547973633</v>
      </c>
      <c r="I694" s="7">
        <v>19.667573928833001</v>
      </c>
      <c r="J694" s="8">
        <f t="shared" si="121"/>
        <v>0.74148683547973637</v>
      </c>
      <c r="K694" s="8">
        <f t="shared" si="122"/>
        <v>1.1682466707395682</v>
      </c>
      <c r="L694" s="9">
        <f t="shared" si="123"/>
        <v>95.818423687388659</v>
      </c>
      <c r="M694" s="8">
        <f t="shared" si="124"/>
        <v>0.76984741654473576</v>
      </c>
      <c r="N694" s="8">
        <f t="shared" si="125"/>
        <v>1.2292233705520625</v>
      </c>
      <c r="O694" s="8">
        <f t="shared" si="126"/>
        <v>2.7211011573636137</v>
      </c>
      <c r="P694" s="10">
        <f t="shared" si="127"/>
        <v>0.28291760284671513</v>
      </c>
      <c r="Q694" s="10" t="str">
        <f t="shared" si="128"/>
        <v>2017CAN</v>
      </c>
      <c r="R694" s="14">
        <f t="shared" si="129"/>
        <v>48.045487315559839</v>
      </c>
      <c r="S694" s="45">
        <f t="shared" si="130"/>
        <v>3</v>
      </c>
      <c r="T694" s="7">
        <f t="shared" si="131"/>
        <v>3.3013929360762995</v>
      </c>
      <c r="U694" s="35">
        <f>IF(ISBLANK(VLOOKUP(B694,'WB GDP'!$A$2:$AK$267,F694-1985)),"NA",VLOOKUP(B694,'WB GDP'!$A$2:$AK$267,F694-1985))</f>
        <v>48317.17458351508</v>
      </c>
    </row>
    <row r="695" spans="1:21">
      <c r="A695">
        <f t="shared" si="120"/>
        <v>77</v>
      </c>
      <c r="B695" t="s">
        <v>45</v>
      </c>
      <c r="C695" t="str">
        <f>VLOOKUP(B695,'country codes'!$A$3:$B$287,2,0)</f>
        <v>CHN</v>
      </c>
      <c r="D695">
        <v>8</v>
      </c>
      <c r="E695" s="6">
        <v>1410275.9569999999</v>
      </c>
      <c r="F695">
        <v>2017</v>
      </c>
      <c r="G695" s="6">
        <v>77.248000000000005</v>
      </c>
      <c r="H695" s="6">
        <v>5.0990614891052246</v>
      </c>
      <c r="I695" s="7">
        <v>7.7149238586425799</v>
      </c>
      <c r="J695" s="8">
        <f t="shared" si="121"/>
        <v>0.50990614891052244</v>
      </c>
      <c r="K695" s="8">
        <f t="shared" si="122"/>
        <v>0.9366659841703544</v>
      </c>
      <c r="L695" s="9">
        <f t="shared" si="123"/>
        <v>72.355573945191537</v>
      </c>
      <c r="M695" s="8">
        <f t="shared" si="124"/>
        <v>0.55771663981205033</v>
      </c>
      <c r="N695" s="8">
        <f t="shared" si="125"/>
        <v>0.48218274116516124</v>
      </c>
      <c r="O695" s="8">
        <f t="shared" si="126"/>
        <v>1.9740605279767123</v>
      </c>
      <c r="P695" s="10">
        <f t="shared" si="127"/>
        <v>0.28252256296501443</v>
      </c>
      <c r="Q695" s="10" t="str">
        <f t="shared" si="128"/>
        <v>2017CHN</v>
      </c>
      <c r="R695" s="14">
        <f t="shared" si="129"/>
        <v>47.978401056400223</v>
      </c>
      <c r="S695" s="45">
        <f t="shared" si="130"/>
        <v>3</v>
      </c>
      <c r="T695" s="7">
        <f t="shared" si="131"/>
        <v>3.3013929360762995</v>
      </c>
      <c r="U695" s="35">
        <f>IF(ISBLANK(VLOOKUP(B695,'WB GDP'!$A$2:$AK$267,F695-1985)),"NA",VLOOKUP(B695,'WB GDP'!$A$2:$AK$267,F695-1985))</f>
        <v>14243.532610849123</v>
      </c>
    </row>
    <row r="696" spans="1:21">
      <c r="A696">
        <f t="shared" si="120"/>
        <v>78</v>
      </c>
      <c r="B696" t="s">
        <v>154</v>
      </c>
      <c r="C696" t="str">
        <f>VLOOKUP(B696,'country codes'!$A$3:$B$287,2,0)</f>
        <v>TUN</v>
      </c>
      <c r="D696">
        <v>4</v>
      </c>
      <c r="E696" s="6">
        <v>11811.442999999999</v>
      </c>
      <c r="F696">
        <v>2017</v>
      </c>
      <c r="G696" s="6">
        <v>75.844999999999999</v>
      </c>
      <c r="H696" s="6">
        <v>4.1243429183959961</v>
      </c>
      <c r="I696" s="7">
        <v>3.3843736648559601</v>
      </c>
      <c r="J696" s="8">
        <f t="shared" si="121"/>
        <v>0.41243429183959962</v>
      </c>
      <c r="K696" s="8">
        <f t="shared" si="122"/>
        <v>0.83919412709943164</v>
      </c>
      <c r="L696" s="9">
        <f t="shared" si="123"/>
        <v>63.648678569856393</v>
      </c>
      <c r="M696" s="8">
        <f t="shared" si="124"/>
        <v>0.47899642895981515</v>
      </c>
      <c r="N696" s="8">
        <f t="shared" si="125"/>
        <v>0.21152335405349751</v>
      </c>
      <c r="O696" s="8">
        <f t="shared" si="126"/>
        <v>1.7034011408650485</v>
      </c>
      <c r="P696" s="10">
        <f t="shared" si="127"/>
        <v>0.28120001652491761</v>
      </c>
      <c r="Q696" s="10" t="str">
        <f t="shared" si="128"/>
        <v>2017TUN</v>
      </c>
      <c r="R696" s="14">
        <f t="shared" si="129"/>
        <v>47.753804256580956</v>
      </c>
      <c r="S696" s="45">
        <f t="shared" si="130"/>
        <v>2</v>
      </c>
      <c r="T696" s="7">
        <f t="shared" si="131"/>
        <v>3.3013929360762995</v>
      </c>
      <c r="U696" s="35">
        <f>IF(ISBLANK(VLOOKUP(B696,'WB GDP'!$A$2:$AK$267,F696-1985)),"NA",VLOOKUP(B696,'WB GDP'!$A$2:$AK$267,F696-1985))</f>
        <v>10874.946886356063</v>
      </c>
    </row>
    <row r="697" spans="1:21">
      <c r="A697">
        <f t="shared" si="120"/>
        <v>79</v>
      </c>
      <c r="B697" t="s">
        <v>36</v>
      </c>
      <c r="C697" t="str">
        <f>VLOOKUP(B697,'country codes'!$A$3:$B$287,2,0)</f>
        <v>BGR</v>
      </c>
      <c r="D697">
        <v>7</v>
      </c>
      <c r="E697" s="6">
        <v>7182.4279999999999</v>
      </c>
      <c r="F697">
        <v>2017</v>
      </c>
      <c r="G697" s="6">
        <v>74.799000000000007</v>
      </c>
      <c r="H697" s="6">
        <v>5.0969018936157227</v>
      </c>
      <c r="I697" s="7">
        <v>6.8835391998290998</v>
      </c>
      <c r="J697" s="8">
        <f t="shared" si="121"/>
        <v>0.50969018936157229</v>
      </c>
      <c r="K697" s="8">
        <f t="shared" si="122"/>
        <v>0.93645002462140425</v>
      </c>
      <c r="L697" s="9">
        <f t="shared" si="123"/>
        <v>70.045525391656426</v>
      </c>
      <c r="M697" s="8">
        <f t="shared" si="124"/>
        <v>0.5368311804865229</v>
      </c>
      <c r="N697" s="8">
        <f t="shared" si="125"/>
        <v>0.43022119998931874</v>
      </c>
      <c r="O697" s="8">
        <f t="shared" si="126"/>
        <v>1.9220989868008695</v>
      </c>
      <c r="P697" s="10">
        <f t="shared" si="127"/>
        <v>0.27929424247812629</v>
      </c>
      <c r="Q697" s="10" t="str">
        <f t="shared" si="128"/>
        <v>2017BGR</v>
      </c>
      <c r="R697" s="14">
        <f t="shared" si="129"/>
        <v>47.430162878772997</v>
      </c>
      <c r="S697" s="45">
        <f t="shared" si="130"/>
        <v>3</v>
      </c>
      <c r="T697" s="7">
        <f t="shared" si="131"/>
        <v>3.3013929360762995</v>
      </c>
      <c r="U697" s="35">
        <f>IF(ISBLANK(VLOOKUP(B697,'WB GDP'!$A$2:$AK$267,F697-1985)),"NA",VLOOKUP(B697,'WB GDP'!$A$2:$AK$267,F697-1985))</f>
        <v>21469.970889311611</v>
      </c>
    </row>
    <row r="698" spans="1:21">
      <c r="A698">
        <f t="shared" si="120"/>
        <v>80</v>
      </c>
      <c r="B698" t="s">
        <v>33</v>
      </c>
      <c r="C698" t="str">
        <f>VLOOKUP(B698,'country codes'!$A$3:$B$287,2,0)</f>
        <v>BIH</v>
      </c>
      <c r="D698">
        <v>7</v>
      </c>
      <c r="E698" s="6">
        <v>3440.027</v>
      </c>
      <c r="F698">
        <v>2017</v>
      </c>
      <c r="G698" s="6">
        <v>76.935000000000002</v>
      </c>
      <c r="H698" s="6">
        <v>5.089902400970459</v>
      </c>
      <c r="I698" s="7">
        <v>7.8979811668395996</v>
      </c>
      <c r="J698" s="8">
        <f t="shared" si="121"/>
        <v>0.50899024009704585</v>
      </c>
      <c r="K698" s="8">
        <f t="shared" si="122"/>
        <v>0.93575007535687782</v>
      </c>
      <c r="L698" s="9">
        <f t="shared" si="123"/>
        <v>71.9919320475814</v>
      </c>
      <c r="M698" s="8">
        <f t="shared" si="124"/>
        <v>0.55442890456078397</v>
      </c>
      <c r="N698" s="8">
        <f t="shared" si="125"/>
        <v>0.49362382292747498</v>
      </c>
      <c r="O698" s="8">
        <f t="shared" si="126"/>
        <v>1.9855016097390259</v>
      </c>
      <c r="P698" s="10">
        <f t="shared" si="127"/>
        <v>0.27923870816385693</v>
      </c>
      <c r="Q698" s="10" t="str">
        <f t="shared" si="128"/>
        <v>2017BIH</v>
      </c>
      <c r="R698" s="14">
        <f t="shared" si="129"/>
        <v>47.42073195908133</v>
      </c>
      <c r="S698" s="45">
        <f t="shared" si="130"/>
        <v>3</v>
      </c>
      <c r="T698" s="7">
        <f t="shared" si="131"/>
        <v>3.3013929360762995</v>
      </c>
      <c r="U698" s="35">
        <f>IF(ISBLANK(VLOOKUP(B698,'WB GDP'!$A$2:$AK$267,F698-1985)),"NA",VLOOKUP(B698,'WB GDP'!$A$2:$AK$267,F698-1985))</f>
        <v>13582.184752486297</v>
      </c>
    </row>
    <row r="699" spans="1:21">
      <c r="A699">
        <f t="shared" si="120"/>
        <v>81</v>
      </c>
      <c r="B699" t="s">
        <v>109</v>
      </c>
      <c r="C699" t="str">
        <f>VLOOKUP(B699,'country codes'!$A$3:$B$287,2,0)</f>
        <v>MNE</v>
      </c>
      <c r="D699">
        <v>7</v>
      </c>
      <c r="E699" s="6">
        <v>632.43799999999999</v>
      </c>
      <c r="F699">
        <v>2017</v>
      </c>
      <c r="G699" s="6">
        <v>76.938999999999993</v>
      </c>
      <c r="H699" s="6">
        <v>5.6147985458374023</v>
      </c>
      <c r="I699" s="7">
        <v>10.0614671707153</v>
      </c>
      <c r="J699" s="8">
        <f t="shared" si="121"/>
        <v>0.56147985458374028</v>
      </c>
      <c r="K699" s="8">
        <f t="shared" si="122"/>
        <v>0.98823968984357224</v>
      </c>
      <c r="L699" s="9">
        <f t="shared" si="123"/>
        <v>76.034173496874601</v>
      </c>
      <c r="M699" s="8">
        <f t="shared" si="124"/>
        <v>0.59097535257547118</v>
      </c>
      <c r="N699" s="8">
        <f t="shared" si="125"/>
        <v>0.62884169816970625</v>
      </c>
      <c r="O699" s="8">
        <f t="shared" si="126"/>
        <v>2.1207194849812572</v>
      </c>
      <c r="P699" s="10">
        <f t="shared" si="127"/>
        <v>0.27866738470632491</v>
      </c>
      <c r="Q699" s="10" t="str">
        <f t="shared" si="128"/>
        <v>2017MNE</v>
      </c>
      <c r="R699" s="14">
        <f t="shared" si="129"/>
        <v>47.323708961375495</v>
      </c>
      <c r="S699" s="45">
        <f t="shared" si="130"/>
        <v>3</v>
      </c>
      <c r="T699" s="7">
        <f t="shared" si="131"/>
        <v>3.3013929360762995</v>
      </c>
      <c r="U699" s="35">
        <f>IF(ISBLANK(VLOOKUP(B699,'WB GDP'!$A$2:$AK$267,F699-1985)),"NA",VLOOKUP(B699,'WB GDP'!$A$2:$AK$267,F699-1985))</f>
        <v>19682.294154643838</v>
      </c>
    </row>
    <row r="700" spans="1:21">
      <c r="A700">
        <f t="shared" si="120"/>
        <v>82</v>
      </c>
      <c r="B700" t="s">
        <v>25</v>
      </c>
      <c r="C700" t="str">
        <f>VLOOKUP(B700,'country codes'!$A$3:$B$287,2,0)</f>
        <v>AZE</v>
      </c>
      <c r="D700">
        <v>7</v>
      </c>
      <c r="E700" s="6">
        <v>10071.566999999999</v>
      </c>
      <c r="F700">
        <v>2017</v>
      </c>
      <c r="G700" s="6">
        <v>72.248000000000005</v>
      </c>
      <c r="H700" s="6">
        <v>5.1522793769836426</v>
      </c>
      <c r="I700" s="7">
        <v>6.0206422805786097</v>
      </c>
      <c r="J700" s="8">
        <f t="shared" si="121"/>
        <v>0.51522793769836428</v>
      </c>
      <c r="K700" s="8">
        <f t="shared" si="122"/>
        <v>0.94198777295819625</v>
      </c>
      <c r="L700" s="9">
        <f t="shared" si="123"/>
        <v>68.056732620683761</v>
      </c>
      <c r="M700" s="8">
        <f t="shared" si="124"/>
        <v>0.5188502378515778</v>
      </c>
      <c r="N700" s="8">
        <f t="shared" si="125"/>
        <v>0.37629014253616311</v>
      </c>
      <c r="O700" s="8">
        <f t="shared" si="126"/>
        <v>1.868167929347714</v>
      </c>
      <c r="P700" s="10">
        <f t="shared" si="127"/>
        <v>0.27773211909956003</v>
      </c>
      <c r="Q700" s="10" t="str">
        <f t="shared" si="128"/>
        <v>2017AZE</v>
      </c>
      <c r="R700" s="14">
        <f t="shared" si="129"/>
        <v>47.164880767603307</v>
      </c>
      <c r="S700" s="45">
        <f t="shared" si="130"/>
        <v>2</v>
      </c>
      <c r="T700" s="7">
        <f t="shared" si="131"/>
        <v>3.3013929360762995</v>
      </c>
      <c r="U700" s="35">
        <f>IF(ISBLANK(VLOOKUP(B700,'WB GDP'!$A$2:$AK$267,F700-1985)),"NA",VLOOKUP(B700,'WB GDP'!$A$2:$AK$267,F700-1985))</f>
        <v>14121.406935559091</v>
      </c>
    </row>
    <row r="701" spans="1:21">
      <c r="A701">
        <f t="shared" si="120"/>
        <v>83</v>
      </c>
      <c r="B701" t="s">
        <v>26</v>
      </c>
      <c r="C701" t="str">
        <f>VLOOKUP(B701,'country codes'!$A$3:$B$287,2,0)</f>
        <v>BHR</v>
      </c>
      <c r="D701">
        <v>4</v>
      </c>
      <c r="E701" s="6">
        <v>1456.8340000000001</v>
      </c>
      <c r="F701">
        <v>2017</v>
      </c>
      <c r="G701" s="6">
        <v>79.688999999999993</v>
      </c>
      <c r="H701" s="6">
        <v>6.227320671081543</v>
      </c>
      <c r="I701" s="7">
        <v>14.4901170730591</v>
      </c>
      <c r="J701" s="8">
        <f t="shared" si="121"/>
        <v>0.62273206710815432</v>
      </c>
      <c r="K701" s="8">
        <f t="shared" si="122"/>
        <v>1.0494919023679863</v>
      </c>
      <c r="L701" s="9">
        <f t="shared" si="123"/>
        <v>83.632960207802455</v>
      </c>
      <c r="M701" s="8">
        <f t="shared" si="124"/>
        <v>0.65967700411936359</v>
      </c>
      <c r="N701" s="8">
        <f t="shared" si="125"/>
        <v>0.90563231706619374</v>
      </c>
      <c r="O701" s="8">
        <f t="shared" si="126"/>
        <v>2.3975101038777447</v>
      </c>
      <c r="P701" s="10">
        <f t="shared" si="127"/>
        <v>0.2751508755072184</v>
      </c>
      <c r="Q701" s="10" t="str">
        <f t="shared" si="128"/>
        <v>2017BHR</v>
      </c>
      <c r="R701" s="14">
        <f t="shared" si="129"/>
        <v>46.726530148814085</v>
      </c>
      <c r="S701" s="45">
        <f t="shared" si="130"/>
        <v>3</v>
      </c>
      <c r="T701" s="7">
        <f t="shared" si="131"/>
        <v>3.3013929360762995</v>
      </c>
      <c r="U701" s="35">
        <f>IF(ISBLANK(VLOOKUP(B701,'WB GDP'!$A$2:$AK$267,F701-1985)),"NA",VLOOKUP(B701,'WB GDP'!$A$2:$AK$267,F701-1985))</f>
        <v>48929.447011995137</v>
      </c>
    </row>
    <row r="702" spans="1:21">
      <c r="A702">
        <f t="shared" si="120"/>
        <v>84</v>
      </c>
      <c r="B702" t="s">
        <v>23</v>
      </c>
      <c r="C702" t="str">
        <f>VLOOKUP(B702,'country codes'!$A$3:$B$287,2,0)</f>
        <v>AUS</v>
      </c>
      <c r="D702">
        <v>2</v>
      </c>
      <c r="E702" s="6">
        <v>24590.333999999999</v>
      </c>
      <c r="F702">
        <v>2017</v>
      </c>
      <c r="G702" s="6">
        <v>83.001000000000005</v>
      </c>
      <c r="H702" s="6">
        <v>7.2570376396179199</v>
      </c>
      <c r="I702" s="7">
        <v>20.825044631958001</v>
      </c>
      <c r="J702" s="8">
        <f t="shared" si="121"/>
        <v>0.72570376396179204</v>
      </c>
      <c r="K702" s="8">
        <f t="shared" si="122"/>
        <v>1.1524635992216239</v>
      </c>
      <c r="L702" s="9">
        <f t="shared" si="123"/>
        <v>95.655631198994016</v>
      </c>
      <c r="M702" s="8">
        <f t="shared" si="124"/>
        <v>0.76837558778613035</v>
      </c>
      <c r="N702" s="8">
        <f t="shared" si="125"/>
        <v>1.301565289497375</v>
      </c>
      <c r="O702" s="8">
        <f t="shared" si="126"/>
        <v>2.7934430763089262</v>
      </c>
      <c r="P702" s="10">
        <f t="shared" si="127"/>
        <v>0.27506398619778277</v>
      </c>
      <c r="Q702" s="10" t="str">
        <f t="shared" si="128"/>
        <v>2017AUS</v>
      </c>
      <c r="R702" s="14">
        <f t="shared" si="129"/>
        <v>46.711774477295798</v>
      </c>
      <c r="S702" s="45">
        <f t="shared" si="130"/>
        <v>3</v>
      </c>
      <c r="T702" s="7">
        <f t="shared" si="131"/>
        <v>3.3013929360762995</v>
      </c>
      <c r="U702" s="35">
        <f>IF(ISBLANK(VLOOKUP(B702,'WB GDP'!$A$2:$AK$267,F702-1985)),"NA",VLOOKUP(B702,'WB GDP'!$A$2:$AK$267,F702-1985))</f>
        <v>48400.245787522799</v>
      </c>
    </row>
    <row r="703" spans="1:21">
      <c r="A703">
        <f t="shared" si="120"/>
        <v>85</v>
      </c>
      <c r="B703" s="12" t="s">
        <v>142</v>
      </c>
      <c r="C703" t="str">
        <f>VLOOKUP(B703,'country codes'!$A$3:$B$287,2,0)</f>
        <v>KOR</v>
      </c>
      <c r="D703">
        <v>8</v>
      </c>
      <c r="E703" s="6">
        <v>51511.639000000003</v>
      </c>
      <c r="F703">
        <v>2017</v>
      </c>
      <c r="G703" s="6">
        <v>83.284999999999997</v>
      </c>
      <c r="H703" s="6">
        <v>5.8738870620727539</v>
      </c>
      <c r="I703" s="7">
        <v>14.9643754959106</v>
      </c>
      <c r="J703" s="8">
        <f t="shared" si="121"/>
        <v>0.58738870620727535</v>
      </c>
      <c r="K703" s="8">
        <f t="shared" si="122"/>
        <v>1.0141485414671072</v>
      </c>
      <c r="L703" s="9">
        <f t="shared" si="123"/>
        <v>84.463361276088023</v>
      </c>
      <c r="M703" s="8">
        <f t="shared" si="124"/>
        <v>0.66718477174139557</v>
      </c>
      <c r="N703" s="8">
        <f t="shared" si="125"/>
        <v>0.93527346849441251</v>
      </c>
      <c r="O703" s="8">
        <f t="shared" si="126"/>
        <v>2.4271512553059633</v>
      </c>
      <c r="P703" s="10">
        <f t="shared" si="127"/>
        <v>0.2748838871425387</v>
      </c>
      <c r="Q703" s="10" t="str">
        <f t="shared" si="128"/>
        <v>2017KOR</v>
      </c>
      <c r="R703" s="14">
        <f t="shared" si="129"/>
        <v>46.681189788371505</v>
      </c>
      <c r="S703" s="45">
        <f t="shared" si="130"/>
        <v>3</v>
      </c>
      <c r="T703" s="7">
        <f t="shared" si="131"/>
        <v>3.3013929360762995</v>
      </c>
      <c r="U703" s="35">
        <f>IF(ISBLANK(VLOOKUP(B703,'WB GDP'!$A$2:$AK$267,F703-1985)),"NA",VLOOKUP(B703,'WB GDP'!$A$2:$AK$267,F703-1985))</f>
        <v>40957.418058714524</v>
      </c>
    </row>
    <row r="704" spans="1:21">
      <c r="A704">
        <f t="shared" si="120"/>
        <v>86</v>
      </c>
      <c r="B704" t="s">
        <v>32</v>
      </c>
      <c r="C704" t="str">
        <f>VLOOKUP(B704,'country codes'!$A$3:$B$287,2,0)</f>
        <v>BOL</v>
      </c>
      <c r="D704">
        <v>1</v>
      </c>
      <c r="E704" s="6">
        <v>11435.532999999999</v>
      </c>
      <c r="F704">
        <v>2017</v>
      </c>
      <c r="G704" s="6">
        <v>67.700999999999993</v>
      </c>
      <c r="H704" s="6">
        <v>5.6505527496337891</v>
      </c>
      <c r="I704" s="7">
        <v>5.9576764106750497</v>
      </c>
      <c r="J704" s="8">
        <f t="shared" si="121"/>
        <v>0.56505527496337893</v>
      </c>
      <c r="K704" s="8">
        <f t="shared" si="122"/>
        <v>0.99181511022321089</v>
      </c>
      <c r="L704" s="9">
        <f t="shared" si="123"/>
        <v>67.146874777221598</v>
      </c>
      <c r="M704" s="8">
        <f t="shared" si="124"/>
        <v>0.51062409085022553</v>
      </c>
      <c r="N704" s="8">
        <f t="shared" si="125"/>
        <v>0.37235477566719061</v>
      </c>
      <c r="O704" s="8">
        <f t="shared" si="126"/>
        <v>1.8642325624787415</v>
      </c>
      <c r="P704" s="10">
        <f t="shared" si="127"/>
        <v>0.27390578897049406</v>
      </c>
      <c r="Q704" s="10" t="str">
        <f t="shared" si="128"/>
        <v>2017BOL</v>
      </c>
      <c r="R704" s="14">
        <f t="shared" si="129"/>
        <v>46.515087704777208</v>
      </c>
      <c r="S704" s="45">
        <f t="shared" si="130"/>
        <v>2</v>
      </c>
      <c r="T704" s="7">
        <f t="shared" si="131"/>
        <v>3.3013929360762995</v>
      </c>
      <c r="U704" s="35">
        <f>IF(ISBLANK(VLOOKUP(B704,'WB GDP'!$A$2:$AK$267,F704-1985)),"NA",VLOOKUP(B704,'WB GDP'!$A$2:$AK$267,F704-1985))</f>
        <v>8244.9334457511541</v>
      </c>
    </row>
    <row r="705" spans="1:21">
      <c r="A705">
        <f t="shared" si="120"/>
        <v>87</v>
      </c>
      <c r="B705" t="s">
        <v>66</v>
      </c>
      <c r="C705" t="str">
        <f>VLOOKUP(B705,'country codes'!$A$3:$B$287,2,0)</f>
        <v>GEO</v>
      </c>
      <c r="D705">
        <v>7</v>
      </c>
      <c r="E705" s="6">
        <v>3771.9</v>
      </c>
      <c r="F705">
        <v>2017</v>
      </c>
      <c r="G705" s="6">
        <v>73.569999999999993</v>
      </c>
      <c r="H705" s="6">
        <v>4.4507746696472168</v>
      </c>
      <c r="I705" s="7">
        <v>4.56551218032837</v>
      </c>
      <c r="J705" s="8">
        <f t="shared" si="121"/>
        <v>0.44507746696472167</v>
      </c>
      <c r="K705" s="8">
        <f t="shared" si="122"/>
        <v>0.87183730222455358</v>
      </c>
      <c r="L705" s="9">
        <f t="shared" si="123"/>
        <v>64.141070324660404</v>
      </c>
      <c r="M705" s="8">
        <f t="shared" si="124"/>
        <v>0.48344820896740265</v>
      </c>
      <c r="N705" s="8">
        <f t="shared" si="125"/>
        <v>0.28534451127052313</v>
      </c>
      <c r="O705" s="8">
        <f t="shared" si="126"/>
        <v>1.777222298082074</v>
      </c>
      <c r="P705" s="10">
        <f t="shared" si="127"/>
        <v>0.2720246136283152</v>
      </c>
      <c r="Q705" s="10" t="str">
        <f t="shared" si="128"/>
        <v>2017GEO</v>
      </c>
      <c r="R705" s="14">
        <f t="shared" si="129"/>
        <v>46.195623715504098</v>
      </c>
      <c r="S705" s="45">
        <f t="shared" si="130"/>
        <v>2</v>
      </c>
      <c r="T705" s="7">
        <f t="shared" si="131"/>
        <v>3.3013929360762995</v>
      </c>
      <c r="U705" s="35">
        <f>IF(ISBLANK(VLOOKUP(B705,'WB GDP'!$A$2:$AK$267,F705-1985)),"NA",VLOOKUP(B705,'WB GDP'!$A$2:$AK$267,F705-1985))</f>
        <v>13589.707391515927</v>
      </c>
    </row>
    <row r="706" spans="1:21">
      <c r="A706">
        <f t="shared" si="120"/>
        <v>88</v>
      </c>
      <c r="B706" t="s">
        <v>48</v>
      </c>
      <c r="C706" t="str">
        <f>VLOOKUP(B706,'country codes'!$A$3:$B$287,2,0)</f>
        <v>COG</v>
      </c>
      <c r="D706">
        <v>5</v>
      </c>
      <c r="E706" s="6">
        <v>5312.34</v>
      </c>
      <c r="F706">
        <v>2017</v>
      </c>
      <c r="G706" s="6">
        <v>63.76</v>
      </c>
      <c r="H706" s="6">
        <v>4.8839912414550781</v>
      </c>
      <c r="I706" s="7">
        <v>1.7680686712264999</v>
      </c>
      <c r="J706" s="8">
        <f t="shared" si="121"/>
        <v>0.48839912414550779</v>
      </c>
      <c r="K706" s="8">
        <f t="shared" si="122"/>
        <v>0.91515895940533976</v>
      </c>
      <c r="L706" s="9">
        <f t="shared" si="123"/>
        <v>58.350535251684462</v>
      </c>
      <c r="M706" s="8">
        <f t="shared" si="124"/>
        <v>0.43109520341927021</v>
      </c>
      <c r="N706" s="8">
        <f t="shared" si="125"/>
        <v>0.11050429195165624</v>
      </c>
      <c r="O706" s="8">
        <f t="shared" si="126"/>
        <v>1.6023820787632073</v>
      </c>
      <c r="P706" s="10">
        <f t="shared" si="127"/>
        <v>0.2690339645785414</v>
      </c>
      <c r="Q706" s="10" t="str">
        <f t="shared" si="128"/>
        <v>2017COG</v>
      </c>
      <c r="R706" s="14">
        <f t="shared" si="129"/>
        <v>45.687747254158396</v>
      </c>
      <c r="S706" s="45">
        <f t="shared" si="130"/>
        <v>1</v>
      </c>
      <c r="T706" s="7">
        <f t="shared" si="131"/>
        <v>3.3013929360762995</v>
      </c>
      <c r="U706" s="35">
        <f>IF(ISBLANK(VLOOKUP(B706,'WB GDP'!$A$2:$AK$267,F706-1985)),"NA",VLOOKUP(B706,'WB GDP'!$A$2:$AK$267,F706-1985))</f>
        <v>4073.9260852755547</v>
      </c>
    </row>
    <row r="707" spans="1:21">
      <c r="A707">
        <f t="shared" ref="A707:A770" si="132">IF(ISNUMBER(R707),COUNTIFS($F$3:$F$2434,F707,$R$3:$R$2434,"&gt;"&amp;R707)+1,"")</f>
        <v>89</v>
      </c>
      <c r="B707" t="s">
        <v>77</v>
      </c>
      <c r="C707" t="str">
        <f>VLOOKUP(B707,'country codes'!$A$3:$B$287,2,0)</f>
        <v>IND</v>
      </c>
      <c r="D707">
        <v>6</v>
      </c>
      <c r="E707" s="6">
        <v>1354195.68</v>
      </c>
      <c r="F707">
        <v>2017</v>
      </c>
      <c r="G707" s="6">
        <v>70.466999999999999</v>
      </c>
      <c r="H707" s="6">
        <v>4.0461111068725586</v>
      </c>
      <c r="I707" s="7">
        <v>2.1033520698547399</v>
      </c>
      <c r="J707" s="8">
        <f t="shared" ref="J707:J770" si="133">IFERROR(H707/10,"")</f>
        <v>0.40461111068725586</v>
      </c>
      <c r="K707" s="8">
        <f t="shared" ref="K707:K770" si="134">IFERROR(J707+$K$2464,"")</f>
        <v>0.83137094594708782</v>
      </c>
      <c r="L707" s="9">
        <f t="shared" ref="L707:L770" si="135">IFERROR(K707*G707,"")</f>
        <v>58.584216448053439</v>
      </c>
      <c r="M707" s="8">
        <f t="shared" ref="M707:M770" si="136">IFERROR((L707-L$2439)/($L$2438-$L$2439),"")</f>
        <v>0.43320794651050787</v>
      </c>
      <c r="N707" s="8">
        <f t="shared" ref="N707:N770" si="137">IFERROR(I707/16,"")</f>
        <v>0.13145950436592124</v>
      </c>
      <c r="O707" s="8">
        <f t="shared" ref="O707:O770" si="138">IFERROR(N707+$O$2464,"")</f>
        <v>1.6233372911774722</v>
      </c>
      <c r="P707" s="10">
        <f t="shared" ref="P707:P770" si="139">IFERROR(M707/O707,"")</f>
        <v>0.26686256076596665</v>
      </c>
      <c r="Q707" s="10" t="str">
        <f t="shared" ref="Q707:Q770" si="140">F707&amp;C707</f>
        <v>2017IND</v>
      </c>
      <c r="R707" s="14">
        <f t="shared" ref="R707:R770" si="141">IFERROR(P707*100/VLOOKUP(F707,$B$2440:$P$2455,15,0),"")</f>
        <v>45.318996235189303</v>
      </c>
      <c r="S707" s="45">
        <f t="shared" ref="S707:S770" si="142">IF(I707&lt;T707,1,IF(I707&lt;T707*2,2,3))</f>
        <v>1</v>
      </c>
      <c r="T707" s="7">
        <f t="shared" ref="T707:T770" si="143">VLOOKUP(F707,$F$2440:$I$2455,4,0)</f>
        <v>3.3013929360762995</v>
      </c>
      <c r="U707" s="35">
        <f>IF(ISBLANK(VLOOKUP(B707,'WB GDP'!$A$2:$AK$267,F707-1985)),"NA",VLOOKUP(B707,'WB GDP'!$A$2:$AK$267,F707-1985))</f>
        <v>6112.06664986136</v>
      </c>
    </row>
    <row r="708" spans="1:21">
      <c r="A708">
        <f t="shared" si="132"/>
        <v>90</v>
      </c>
      <c r="B708" t="s">
        <v>53</v>
      </c>
      <c r="C708" t="str">
        <f>VLOOKUP(B708,'country codes'!$A$3:$B$287,2,0)</f>
        <v>CYP</v>
      </c>
      <c r="D708">
        <v>3</v>
      </c>
      <c r="E708" s="6">
        <v>1208.5229999999999</v>
      </c>
      <c r="F708">
        <v>2017</v>
      </c>
      <c r="G708" s="6">
        <v>81.328000000000003</v>
      </c>
      <c r="H708" s="6">
        <v>6.0620512962341309</v>
      </c>
      <c r="I708" s="7">
        <v>15.9423360824585</v>
      </c>
      <c r="J708" s="8">
        <f t="shared" si="133"/>
        <v>0.60620512962341311</v>
      </c>
      <c r="K708" s="8">
        <f t="shared" si="134"/>
        <v>1.0329649648832451</v>
      </c>
      <c r="L708" s="9">
        <f t="shared" si="135"/>
        <v>84.008974664024564</v>
      </c>
      <c r="M708" s="8">
        <f t="shared" si="136"/>
        <v>0.66307660133528323</v>
      </c>
      <c r="N708" s="8">
        <f t="shared" si="137"/>
        <v>0.99639600515365623</v>
      </c>
      <c r="O708" s="8">
        <f t="shared" si="138"/>
        <v>2.4882737919652071</v>
      </c>
      <c r="P708" s="10">
        <f t="shared" si="139"/>
        <v>0.26648056314236773</v>
      </c>
      <c r="Q708" s="10" t="str">
        <f t="shared" si="140"/>
        <v>2017CYP</v>
      </c>
      <c r="R708" s="14">
        <f t="shared" si="141"/>
        <v>45.254124831662182</v>
      </c>
      <c r="S708" s="45">
        <f t="shared" si="142"/>
        <v>3</v>
      </c>
      <c r="T708" s="7">
        <f t="shared" si="143"/>
        <v>3.3013929360762995</v>
      </c>
      <c r="U708" s="35">
        <f>IF(ISBLANK(VLOOKUP(B708,'WB GDP'!$A$2:$AK$267,F708-1985)),"NA",VLOOKUP(B708,'WB GDP'!$A$2:$AK$267,F708-1985))</f>
        <v>38415.109375</v>
      </c>
    </row>
    <row r="709" spans="1:21">
      <c r="A709">
        <f t="shared" si="132"/>
        <v>91</v>
      </c>
      <c r="B709" t="s">
        <v>104</v>
      </c>
      <c r="C709" t="str">
        <f>VLOOKUP(B709,'country codes'!$A$3:$B$287,2,0)</f>
        <v>MRT</v>
      </c>
      <c r="D709">
        <v>5</v>
      </c>
      <c r="E709" s="6">
        <v>4160.0150000000003</v>
      </c>
      <c r="F709">
        <v>2017</v>
      </c>
      <c r="G709" s="6">
        <v>65.082999999999998</v>
      </c>
      <c r="H709" s="6">
        <v>4.6781597137451172</v>
      </c>
      <c r="I709" s="7">
        <v>2.0169825553893999</v>
      </c>
      <c r="J709" s="8">
        <f t="shared" si="133"/>
        <v>0.4678159713745117</v>
      </c>
      <c r="K709" s="8">
        <f t="shared" si="134"/>
        <v>0.89457580663434366</v>
      </c>
      <c r="L709" s="9">
        <f t="shared" si="135"/>
        <v>58.221677223182986</v>
      </c>
      <c r="M709" s="8">
        <f t="shared" si="136"/>
        <v>0.42993018067162425</v>
      </c>
      <c r="N709" s="8">
        <f t="shared" si="137"/>
        <v>0.12606140971183749</v>
      </c>
      <c r="O709" s="8">
        <f t="shared" si="138"/>
        <v>1.6179391965233885</v>
      </c>
      <c r="P709" s="10">
        <f t="shared" si="139"/>
        <v>0.26572703201421533</v>
      </c>
      <c r="Q709" s="10" t="str">
        <f t="shared" si="140"/>
        <v>2017MRT</v>
      </c>
      <c r="R709" s="14">
        <f t="shared" si="141"/>
        <v>45.126159056838546</v>
      </c>
      <c r="S709" s="45">
        <f t="shared" si="142"/>
        <v>1</v>
      </c>
      <c r="T709" s="7">
        <f t="shared" si="143"/>
        <v>3.3013929360762995</v>
      </c>
      <c r="U709" s="35">
        <f>IF(ISBLANK(VLOOKUP(B709,'WB GDP'!$A$2:$AK$267,F709-1985)),"NA",VLOOKUP(B709,'WB GDP'!$A$2:$AK$267,F709-1985))</f>
        <v>5259.0650629493575</v>
      </c>
    </row>
    <row r="710" spans="1:21">
      <c r="A710">
        <f t="shared" si="132"/>
        <v>92</v>
      </c>
      <c r="B710" t="s">
        <v>62</v>
      </c>
      <c r="C710" t="str">
        <f>VLOOKUP(B710,'country codes'!$A$3:$B$287,2,0)</f>
        <v>ETH</v>
      </c>
      <c r="D710">
        <v>5</v>
      </c>
      <c r="E710" s="6">
        <v>108197.95</v>
      </c>
      <c r="F710">
        <v>2017</v>
      </c>
      <c r="G710" s="6">
        <v>64.837999999999994</v>
      </c>
      <c r="H710" s="6">
        <v>4.1803154945373535</v>
      </c>
      <c r="I710" s="7">
        <v>0.206802308559418</v>
      </c>
      <c r="J710" s="8">
        <f t="shared" si="133"/>
        <v>0.41803154945373533</v>
      </c>
      <c r="K710" s="8">
        <f t="shared" si="134"/>
        <v>0.84479138471356729</v>
      </c>
      <c r="L710" s="9">
        <f t="shared" si="135"/>
        <v>54.774583802058274</v>
      </c>
      <c r="M710" s="8">
        <f t="shared" si="136"/>
        <v>0.39876454593722893</v>
      </c>
      <c r="N710" s="8">
        <f t="shared" si="137"/>
        <v>1.2925144284963625E-2</v>
      </c>
      <c r="O710" s="8">
        <f t="shared" si="138"/>
        <v>1.5048029310965145</v>
      </c>
      <c r="P710" s="10">
        <f t="shared" si="139"/>
        <v>0.26499453031145986</v>
      </c>
      <c r="Q710" s="10" t="str">
        <f t="shared" si="140"/>
        <v>2017ETH</v>
      </c>
      <c r="R710" s="14">
        <f t="shared" si="141"/>
        <v>45.001764530254661</v>
      </c>
      <c r="S710" s="45">
        <f t="shared" si="142"/>
        <v>1</v>
      </c>
      <c r="T710" s="7">
        <f t="shared" si="143"/>
        <v>3.3013929360762995</v>
      </c>
      <c r="U710" s="35">
        <f>IF(ISBLANK(VLOOKUP(B710,'WB GDP'!$A$2:$AK$267,F710-1985)),"NA",VLOOKUP(B710,'WB GDP'!$A$2:$AK$267,F710-1985))</f>
        <v>1987.9687536713802</v>
      </c>
    </row>
    <row r="711" spans="1:21">
      <c r="A711">
        <f t="shared" si="132"/>
        <v>93</v>
      </c>
      <c r="B711" t="s">
        <v>40</v>
      </c>
      <c r="C711" t="str">
        <f>VLOOKUP(B711,'country codes'!$A$3:$B$287,2,0)</f>
        <v>CMR</v>
      </c>
      <c r="D711">
        <v>5</v>
      </c>
      <c r="E711" s="6">
        <v>24393.181</v>
      </c>
      <c r="F711">
        <v>2017</v>
      </c>
      <c r="G711" s="6">
        <v>60.81</v>
      </c>
      <c r="H711" s="6">
        <v>5.0740513801574707</v>
      </c>
      <c r="I711" s="7">
        <v>1.4022079706192001</v>
      </c>
      <c r="J711" s="8">
        <f t="shared" si="133"/>
        <v>0.50740513801574705</v>
      </c>
      <c r="K711" s="8">
        <f t="shared" si="134"/>
        <v>0.93416497327557901</v>
      </c>
      <c r="L711" s="9">
        <f t="shared" si="135"/>
        <v>56.806572024887963</v>
      </c>
      <c r="M711" s="8">
        <f t="shared" si="136"/>
        <v>0.41713602445568482</v>
      </c>
      <c r="N711" s="8">
        <f t="shared" si="137"/>
        <v>8.7637998163700007E-2</v>
      </c>
      <c r="O711" s="8">
        <f t="shared" si="138"/>
        <v>1.579515784975251</v>
      </c>
      <c r="P711" s="10">
        <f t="shared" si="139"/>
        <v>0.26409107678668803</v>
      </c>
      <c r="Q711" s="10" t="str">
        <f t="shared" si="140"/>
        <v>2017CMR</v>
      </c>
      <c r="R711" s="14">
        <f t="shared" si="141"/>
        <v>44.848338711472579</v>
      </c>
      <c r="S711" s="45">
        <f t="shared" si="142"/>
        <v>1</v>
      </c>
      <c r="T711" s="7">
        <f t="shared" si="143"/>
        <v>3.3013929360762995</v>
      </c>
      <c r="U711" s="35">
        <f>IF(ISBLANK(VLOOKUP(B711,'WB GDP'!$A$2:$AK$267,F711-1985)),"NA",VLOOKUP(B711,'WB GDP'!$A$2:$AK$267,F711-1985))</f>
        <v>3691.0947236525194</v>
      </c>
    </row>
    <row r="712" spans="1:21">
      <c r="A712">
        <f t="shared" si="132"/>
        <v>94</v>
      </c>
      <c r="B712" t="s">
        <v>60</v>
      </c>
      <c r="C712" t="str">
        <f>VLOOKUP(B712,'country codes'!$A$3:$B$287,2,0)</f>
        <v>EST</v>
      </c>
      <c r="D712">
        <v>7</v>
      </c>
      <c r="E712" s="6">
        <v>1317.549</v>
      </c>
      <c r="F712">
        <v>2017</v>
      </c>
      <c r="G712" s="6">
        <v>77.975999999999999</v>
      </c>
      <c r="H712" s="6">
        <v>5.9383959770202637</v>
      </c>
      <c r="I712" s="7">
        <v>13.8933706283569</v>
      </c>
      <c r="J712" s="8">
        <f t="shared" si="133"/>
        <v>0.59383959770202632</v>
      </c>
      <c r="K712" s="8">
        <f t="shared" si="134"/>
        <v>1.0205994329618582</v>
      </c>
      <c r="L712" s="9">
        <f t="shared" si="135"/>
        <v>79.582261384633853</v>
      </c>
      <c r="M712" s="8">
        <f t="shared" si="136"/>
        <v>0.62305409185122806</v>
      </c>
      <c r="N712" s="8">
        <f t="shared" si="137"/>
        <v>0.86833566427230624</v>
      </c>
      <c r="O712" s="8">
        <f t="shared" si="138"/>
        <v>2.3602134510838573</v>
      </c>
      <c r="P712" s="10">
        <f t="shared" si="139"/>
        <v>0.26398209516393917</v>
      </c>
      <c r="Q712" s="10" t="str">
        <f t="shared" si="140"/>
        <v>2017EST</v>
      </c>
      <c r="R712" s="14">
        <f t="shared" si="141"/>
        <v>44.829831290510697</v>
      </c>
      <c r="S712" s="45">
        <f t="shared" si="142"/>
        <v>3</v>
      </c>
      <c r="T712" s="7">
        <f t="shared" si="143"/>
        <v>3.3013929360762995</v>
      </c>
      <c r="U712" s="35">
        <f>IF(ISBLANK(VLOOKUP(B712,'WB GDP'!$A$2:$AK$267,F712-1985)),"NA",VLOOKUP(B712,'WB GDP'!$A$2:$AK$267,F712-1985))</f>
        <v>33821.932908470037</v>
      </c>
    </row>
    <row r="713" spans="1:21">
      <c r="A713">
        <f t="shared" si="132"/>
        <v>95</v>
      </c>
      <c r="B713" t="s">
        <v>165</v>
      </c>
      <c r="C713" t="str">
        <f>VLOOKUP(B713,'country codes'!$A$3:$B$287,2,0)</f>
        <v>VEN</v>
      </c>
      <c r="D713">
        <v>1</v>
      </c>
      <c r="E713" s="6">
        <v>30563.433000000001</v>
      </c>
      <c r="F713">
        <v>2017</v>
      </c>
      <c r="G713" s="6">
        <v>71.942999999999998</v>
      </c>
      <c r="H713" s="6">
        <v>5.0707507133483887</v>
      </c>
      <c r="I713" s="7">
        <v>7.4893689155578604</v>
      </c>
      <c r="J713" s="8">
        <f t="shared" si="133"/>
        <v>0.50707507133483887</v>
      </c>
      <c r="K713" s="8">
        <f t="shared" si="134"/>
        <v>0.93383490659467083</v>
      </c>
      <c r="L713" s="9">
        <f t="shared" si="135"/>
        <v>67.182884685140408</v>
      </c>
      <c r="M713" s="8">
        <f t="shared" si="136"/>
        <v>0.51094966126561936</v>
      </c>
      <c r="N713" s="8">
        <f t="shared" si="137"/>
        <v>0.46808555722236628</v>
      </c>
      <c r="O713" s="8">
        <f t="shared" si="138"/>
        <v>1.9599633440339173</v>
      </c>
      <c r="P713" s="10">
        <f t="shared" si="139"/>
        <v>0.26069347818209876</v>
      </c>
      <c r="Q713" s="10" t="str">
        <f t="shared" si="140"/>
        <v>2017VEN</v>
      </c>
      <c r="R713" s="14">
        <f t="shared" si="141"/>
        <v>44.271353472598626</v>
      </c>
      <c r="S713" s="45">
        <f t="shared" si="142"/>
        <v>3</v>
      </c>
      <c r="T713" s="7">
        <f t="shared" si="143"/>
        <v>3.3013929360762995</v>
      </c>
      <c r="U713" s="35" t="str">
        <f>IF(ISBLANK(VLOOKUP(B713,'WB GDP'!$A$2:$AK$267,F713-1985)),"NA",VLOOKUP(B713,'WB GDP'!$A$2:$AK$267,F713-1985))</f>
        <v>NA</v>
      </c>
    </row>
    <row r="714" spans="1:21">
      <c r="A714">
        <f t="shared" si="132"/>
        <v>96</v>
      </c>
      <c r="B714" t="s">
        <v>118</v>
      </c>
      <c r="C714" t="str">
        <f>VLOOKUP(B714,'country codes'!$A$3:$B$287,2,0)</f>
        <v>NER</v>
      </c>
      <c r="D714">
        <v>5</v>
      </c>
      <c r="E714" s="6">
        <v>21737.921999999999</v>
      </c>
      <c r="F714">
        <v>2017</v>
      </c>
      <c r="G714" s="6">
        <v>62.16</v>
      </c>
      <c r="H714" s="6">
        <v>4.6156735420227051</v>
      </c>
      <c r="I714" s="7">
        <v>1.1306347846984901</v>
      </c>
      <c r="J714" s="8">
        <f t="shared" si="133"/>
        <v>0.46156735420227052</v>
      </c>
      <c r="K714" s="8">
        <f t="shared" si="134"/>
        <v>0.88832718946210254</v>
      </c>
      <c r="L714" s="9">
        <f t="shared" si="135"/>
        <v>55.218418096964292</v>
      </c>
      <c r="M714" s="8">
        <f t="shared" si="136"/>
        <v>0.4027773114262263</v>
      </c>
      <c r="N714" s="8">
        <f t="shared" si="137"/>
        <v>7.0664674043655631E-2</v>
      </c>
      <c r="O714" s="8">
        <f t="shared" si="138"/>
        <v>1.5625424608552065</v>
      </c>
      <c r="P714" s="10">
        <f t="shared" si="139"/>
        <v>0.25777047441371886</v>
      </c>
      <c r="Q714" s="10" t="str">
        <f t="shared" si="140"/>
        <v>2017NER</v>
      </c>
      <c r="R714" s="14">
        <f t="shared" si="141"/>
        <v>43.774964633360796</v>
      </c>
      <c r="S714" s="45">
        <f t="shared" si="142"/>
        <v>1</v>
      </c>
      <c r="T714" s="7">
        <f t="shared" si="143"/>
        <v>3.3013929360762995</v>
      </c>
      <c r="U714" s="35">
        <f>IF(ISBLANK(VLOOKUP(B714,'WB GDP'!$A$2:$AK$267,F714-1985)),"NA",VLOOKUP(B714,'WB GDP'!$A$2:$AK$267,F714-1985))</f>
        <v>1155.9735590455407</v>
      </c>
    </row>
    <row r="715" spans="1:21">
      <c r="A715">
        <f t="shared" si="132"/>
        <v>97</v>
      </c>
      <c r="B715" t="s">
        <v>158</v>
      </c>
      <c r="C715" t="str">
        <f>VLOOKUP(B715,'country codes'!$A$3:$B$287,2,0)</f>
        <v>UKR</v>
      </c>
      <c r="D715">
        <v>7</v>
      </c>
      <c r="E715" s="6">
        <v>44657.256999999998</v>
      </c>
      <c r="F715">
        <v>2017</v>
      </c>
      <c r="G715" s="6">
        <v>74.718000000000004</v>
      </c>
      <c r="H715" s="6">
        <v>4.3110671043395996</v>
      </c>
      <c r="I715" s="7">
        <v>6.3188719749450701</v>
      </c>
      <c r="J715" s="8">
        <f t="shared" si="133"/>
        <v>0.43110671043395998</v>
      </c>
      <c r="K715" s="8">
        <f t="shared" si="134"/>
        <v>0.85786654569379195</v>
      </c>
      <c r="L715" s="9">
        <f t="shared" si="135"/>
        <v>64.098072561148754</v>
      </c>
      <c r="M715" s="8">
        <f t="shared" si="136"/>
        <v>0.48305946041078163</v>
      </c>
      <c r="N715" s="8">
        <f t="shared" si="137"/>
        <v>0.39492949843406688</v>
      </c>
      <c r="O715" s="8">
        <f t="shared" si="138"/>
        <v>1.8868072852456179</v>
      </c>
      <c r="P715" s="10">
        <f t="shared" si="139"/>
        <v>0.2560195014022848</v>
      </c>
      <c r="Q715" s="10" t="str">
        <f t="shared" si="140"/>
        <v>2017UKR</v>
      </c>
      <c r="R715" s="14">
        <f t="shared" si="141"/>
        <v>43.477611797184245</v>
      </c>
      <c r="S715" s="45">
        <f t="shared" si="142"/>
        <v>2</v>
      </c>
      <c r="T715" s="7">
        <f t="shared" si="143"/>
        <v>3.3013929360762995</v>
      </c>
      <c r="U715" s="35">
        <f>IF(ISBLANK(VLOOKUP(B715,'WB GDP'!$A$2:$AK$267,F715-1985)),"NA",VLOOKUP(B715,'WB GDP'!$A$2:$AK$267,F715-1985))</f>
        <v>11860.560546875</v>
      </c>
    </row>
    <row r="716" spans="1:21">
      <c r="A716">
        <f t="shared" si="132"/>
        <v>98</v>
      </c>
      <c r="B716" t="s">
        <v>51</v>
      </c>
      <c r="C716" t="str">
        <f>VLOOKUP(B716,'country codes'!$A$3:$B$287,2,0)</f>
        <v>CIV</v>
      </c>
      <c r="D716">
        <v>5</v>
      </c>
      <c r="E716" s="6">
        <v>24848.016</v>
      </c>
      <c r="F716">
        <v>2017</v>
      </c>
      <c r="G716" s="6">
        <v>58.48</v>
      </c>
      <c r="H716" s="6">
        <v>5.0377349853515625</v>
      </c>
      <c r="I716" s="7">
        <v>1.16300225257873</v>
      </c>
      <c r="J716" s="8">
        <f t="shared" si="133"/>
        <v>0.50377349853515629</v>
      </c>
      <c r="K716" s="8">
        <f t="shared" si="134"/>
        <v>0.93053333379498826</v>
      </c>
      <c r="L716" s="9">
        <f t="shared" si="135"/>
        <v>54.417589360330908</v>
      </c>
      <c r="M716" s="8">
        <f t="shared" si="136"/>
        <v>0.3955369112276787</v>
      </c>
      <c r="N716" s="8">
        <f t="shared" si="137"/>
        <v>7.2687640786170626E-2</v>
      </c>
      <c r="O716" s="8">
        <f t="shared" si="138"/>
        <v>1.5645654275977217</v>
      </c>
      <c r="P716" s="10">
        <f t="shared" si="139"/>
        <v>0.25280944104395642</v>
      </c>
      <c r="Q716" s="10" t="str">
        <f t="shared" si="140"/>
        <v>2017CIV</v>
      </c>
      <c r="R716" s="14">
        <f t="shared" si="141"/>
        <v>42.932474581696766</v>
      </c>
      <c r="S716" s="45">
        <f t="shared" si="142"/>
        <v>1</v>
      </c>
      <c r="T716" s="7">
        <f t="shared" si="143"/>
        <v>3.3013929360762995</v>
      </c>
      <c r="U716" s="35">
        <f>IF(ISBLANK(VLOOKUP(B716,'WB GDP'!$A$2:$AK$267,F716-1985)),"NA",VLOOKUP(B716,'WB GDP'!$A$2:$AK$267,F716-1985))</f>
        <v>4836.0483665488246</v>
      </c>
    </row>
    <row r="717" spans="1:21">
      <c r="A717">
        <f t="shared" si="132"/>
        <v>99</v>
      </c>
      <c r="B717" t="s">
        <v>58</v>
      </c>
      <c r="C717" t="str">
        <f>VLOOKUP(B717,'country codes'!$A$3:$B$287,2,0)</f>
        <v>EGY</v>
      </c>
      <c r="D717">
        <v>4</v>
      </c>
      <c r="E717" s="6">
        <v>101789.386</v>
      </c>
      <c r="F717">
        <v>2017</v>
      </c>
      <c r="G717" s="6">
        <v>71.302000000000007</v>
      </c>
      <c r="H717" s="6">
        <v>3.9293441772460938</v>
      </c>
      <c r="I717" s="7">
        <v>3.4721257686614999</v>
      </c>
      <c r="J717" s="8">
        <f t="shared" si="133"/>
        <v>0.39293441772460935</v>
      </c>
      <c r="K717" s="8">
        <f t="shared" si="134"/>
        <v>0.81969425298444132</v>
      </c>
      <c r="L717" s="9">
        <f t="shared" si="135"/>
        <v>58.445839626296639</v>
      </c>
      <c r="M717" s="8">
        <f t="shared" si="136"/>
        <v>0.43195686307419889</v>
      </c>
      <c r="N717" s="8">
        <f t="shared" si="137"/>
        <v>0.21700786054134374</v>
      </c>
      <c r="O717" s="8">
        <f t="shared" si="138"/>
        <v>1.7088856473528946</v>
      </c>
      <c r="P717" s="10">
        <f t="shared" si="139"/>
        <v>0.25277107555049722</v>
      </c>
      <c r="Q717" s="10" t="str">
        <f t="shared" si="140"/>
        <v>2017EGY</v>
      </c>
      <c r="R717" s="14">
        <f t="shared" si="141"/>
        <v>42.925959296642738</v>
      </c>
      <c r="S717" s="45">
        <f t="shared" si="142"/>
        <v>2</v>
      </c>
      <c r="T717" s="7">
        <f t="shared" si="143"/>
        <v>3.3013929360762995</v>
      </c>
      <c r="U717" s="35">
        <f>IF(ISBLANK(VLOOKUP(B717,'WB GDP'!$A$2:$AK$267,F717-1985)),"NA",VLOOKUP(B717,'WB GDP'!$A$2:$AK$267,F717-1985))</f>
        <v>10995.005668947884</v>
      </c>
    </row>
    <row r="718" spans="1:21">
      <c r="A718">
        <f t="shared" si="132"/>
        <v>100</v>
      </c>
      <c r="B718" t="s">
        <v>99</v>
      </c>
      <c r="C718" t="str">
        <f>VLOOKUP(B718,'country codes'!$A$3:$B$287,2,0)</f>
        <v>MDG</v>
      </c>
      <c r="D718">
        <v>5</v>
      </c>
      <c r="E718" s="6">
        <v>26169.542000000001</v>
      </c>
      <c r="F718">
        <v>2017</v>
      </c>
      <c r="G718" s="6">
        <v>65.093999999999994</v>
      </c>
      <c r="H718" s="6">
        <v>4.078620433807373</v>
      </c>
      <c r="I718" s="7">
        <v>1.1761516332626301</v>
      </c>
      <c r="J718" s="8">
        <f t="shared" si="133"/>
        <v>0.40786204338073728</v>
      </c>
      <c r="K718" s="8">
        <f t="shared" si="134"/>
        <v>0.83462187864056925</v>
      </c>
      <c r="L718" s="9">
        <f t="shared" si="135"/>
        <v>54.328876568229212</v>
      </c>
      <c r="M718" s="8">
        <f t="shared" si="136"/>
        <v>0.39473484695580074</v>
      </c>
      <c r="N718" s="8">
        <f t="shared" si="137"/>
        <v>7.3509477078914379E-2</v>
      </c>
      <c r="O718" s="8">
        <f t="shared" si="138"/>
        <v>1.5653872638904653</v>
      </c>
      <c r="P718" s="10">
        <f t="shared" si="139"/>
        <v>0.25216434045513064</v>
      </c>
      <c r="Q718" s="10" t="str">
        <f t="shared" si="140"/>
        <v>2017MDG</v>
      </c>
      <c r="R718" s="14">
        <f t="shared" si="141"/>
        <v>42.82292264203015</v>
      </c>
      <c r="S718" s="45">
        <f t="shared" si="142"/>
        <v>1</v>
      </c>
      <c r="T718" s="7">
        <f t="shared" si="143"/>
        <v>3.3013929360762995</v>
      </c>
      <c r="U718" s="35">
        <f>IF(ISBLANK(VLOOKUP(B718,'WB GDP'!$A$2:$AK$267,F718-1985)),"NA",VLOOKUP(B718,'WB GDP'!$A$2:$AK$267,F718-1985))</f>
        <v>1548.1564247983963</v>
      </c>
    </row>
    <row r="719" spans="1:21">
      <c r="A719">
        <f t="shared" si="132"/>
        <v>101</v>
      </c>
      <c r="B719" t="s">
        <v>88</v>
      </c>
      <c r="C719" t="str">
        <f>VLOOKUP(B719,'country codes'!$A$3:$B$287,2,0)</f>
        <v>KEN</v>
      </c>
      <c r="D719">
        <v>5</v>
      </c>
      <c r="E719" s="6">
        <v>48948.137000000002</v>
      </c>
      <c r="F719">
        <v>2017</v>
      </c>
      <c r="G719" s="6">
        <v>62.481000000000002</v>
      </c>
      <c r="H719" s="6">
        <v>4.475654125213623</v>
      </c>
      <c r="I719" s="7">
        <v>1.4005256891250599</v>
      </c>
      <c r="J719" s="8">
        <f t="shared" si="133"/>
        <v>0.44756541252136228</v>
      </c>
      <c r="K719" s="8">
        <f t="shared" si="134"/>
        <v>0.87432524778119425</v>
      </c>
      <c r="L719" s="9">
        <f t="shared" si="135"/>
        <v>54.628715806616796</v>
      </c>
      <c r="M719" s="8">
        <f t="shared" si="136"/>
        <v>0.39744573379320408</v>
      </c>
      <c r="N719" s="8">
        <f t="shared" si="137"/>
        <v>8.7532855570316245E-2</v>
      </c>
      <c r="O719" s="8">
        <f t="shared" si="138"/>
        <v>1.5794106423818672</v>
      </c>
      <c r="P719" s="10">
        <f t="shared" si="139"/>
        <v>0.25164179797714087</v>
      </c>
      <c r="Q719" s="10" t="str">
        <f t="shared" si="140"/>
        <v>2017KEN</v>
      </c>
      <c r="R719" s="14">
        <f t="shared" si="141"/>
        <v>42.734183702687091</v>
      </c>
      <c r="S719" s="45">
        <f t="shared" si="142"/>
        <v>1</v>
      </c>
      <c r="T719" s="7">
        <f t="shared" si="143"/>
        <v>3.3013929360762995</v>
      </c>
      <c r="U719" s="35">
        <f>IF(ISBLANK(VLOOKUP(B719,'WB GDP'!$A$2:$AK$267,F719-1985)),"NA",VLOOKUP(B719,'WB GDP'!$A$2:$AK$267,F719-1985))</f>
        <v>4312.9089172498916</v>
      </c>
    </row>
    <row r="720" spans="1:21">
      <c r="A720">
        <f t="shared" si="132"/>
        <v>102</v>
      </c>
      <c r="B720" t="s">
        <v>91</v>
      </c>
      <c r="C720" t="str">
        <f>VLOOKUP(B720,'country codes'!$A$3:$B$287,2,0)</f>
        <v>LAO</v>
      </c>
      <c r="D720">
        <v>8</v>
      </c>
      <c r="E720" s="6">
        <v>6997.9170000000004</v>
      </c>
      <c r="F720">
        <v>2017</v>
      </c>
      <c r="G720" s="6">
        <v>67.433999999999997</v>
      </c>
      <c r="H720" s="6">
        <v>4.623140811920166</v>
      </c>
      <c r="I720" s="7">
        <v>4.4744925498962402</v>
      </c>
      <c r="J720" s="8">
        <f t="shared" si="133"/>
        <v>0.46231408119201661</v>
      </c>
      <c r="K720" s="8">
        <f t="shared" si="134"/>
        <v>0.88907391645184863</v>
      </c>
      <c r="L720" s="9">
        <f t="shared" si="135"/>
        <v>59.953810482013957</v>
      </c>
      <c r="M720" s="8">
        <f t="shared" si="136"/>
        <v>0.4455906301753137</v>
      </c>
      <c r="N720" s="8">
        <f t="shared" si="137"/>
        <v>0.27965578436851501</v>
      </c>
      <c r="O720" s="8">
        <f t="shared" si="138"/>
        <v>1.7715335711800659</v>
      </c>
      <c r="P720" s="10">
        <f t="shared" si="139"/>
        <v>0.25152818858436526</v>
      </c>
      <c r="Q720" s="10" t="str">
        <f t="shared" si="140"/>
        <v>2017LAO</v>
      </c>
      <c r="R720" s="14">
        <f t="shared" si="141"/>
        <v>42.714890386949193</v>
      </c>
      <c r="S720" s="45">
        <f t="shared" si="142"/>
        <v>2</v>
      </c>
      <c r="T720" s="7">
        <f t="shared" si="143"/>
        <v>3.3013929360762995</v>
      </c>
      <c r="U720" s="35">
        <f>IF(ISBLANK(VLOOKUP(B720,'WB GDP'!$A$2:$AK$267,F720-1985)),"NA",VLOOKUP(B720,'WB GDP'!$A$2:$AK$267,F720-1985))</f>
        <v>7211.2590892488543</v>
      </c>
    </row>
    <row r="721" spans="1:21">
      <c r="A721">
        <f t="shared" si="132"/>
        <v>103</v>
      </c>
      <c r="B721" t="s">
        <v>65</v>
      </c>
      <c r="C721" t="str">
        <f>VLOOKUP(B721,'country codes'!$A$3:$B$287,2,0)</f>
        <v>GAB</v>
      </c>
      <c r="D721">
        <v>5</v>
      </c>
      <c r="E721" s="6">
        <v>2140.2150000000001</v>
      </c>
      <c r="F721">
        <v>2017</v>
      </c>
      <c r="G721" s="6">
        <v>66.188999999999993</v>
      </c>
      <c r="H721" s="6">
        <v>4.7823829650878906</v>
      </c>
      <c r="I721" s="7">
        <v>4.57631540298462</v>
      </c>
      <c r="J721" s="8">
        <f t="shared" si="133"/>
        <v>0.47823829650878907</v>
      </c>
      <c r="K721" s="8">
        <f t="shared" si="134"/>
        <v>0.90499813176862109</v>
      </c>
      <c r="L721" s="9">
        <f t="shared" si="135"/>
        <v>59.900921343633257</v>
      </c>
      <c r="M721" s="8">
        <f t="shared" si="136"/>
        <v>0.44511245236960395</v>
      </c>
      <c r="N721" s="8">
        <f t="shared" si="137"/>
        <v>0.28601971268653875</v>
      </c>
      <c r="O721" s="8">
        <f t="shared" si="138"/>
        <v>1.7778974994980896</v>
      </c>
      <c r="P721" s="10">
        <f t="shared" si="139"/>
        <v>0.25035889442178849</v>
      </c>
      <c r="Q721" s="10" t="str">
        <f t="shared" si="140"/>
        <v>2017GAB</v>
      </c>
      <c r="R721" s="14">
        <f t="shared" si="141"/>
        <v>42.516319116406237</v>
      </c>
      <c r="S721" s="45">
        <f t="shared" si="142"/>
        <v>2</v>
      </c>
      <c r="T721" s="7">
        <f t="shared" si="143"/>
        <v>3.3013929360762995</v>
      </c>
      <c r="U721" s="35">
        <f>IF(ISBLANK(VLOOKUP(B721,'WB GDP'!$A$2:$AK$267,F721-1985)),"NA",VLOOKUP(B721,'WB GDP'!$A$2:$AK$267,F721-1985))</f>
        <v>14478.130305018751</v>
      </c>
    </row>
    <row r="722" spans="1:21">
      <c r="A722">
        <f t="shared" si="132"/>
        <v>104</v>
      </c>
      <c r="B722" t="s">
        <v>161</v>
      </c>
      <c r="C722" t="str">
        <f>VLOOKUP(B722,'country codes'!$A$3:$B$287,2,0)</f>
        <v>USA</v>
      </c>
      <c r="D722">
        <v>2</v>
      </c>
      <c r="E722" s="6">
        <v>329791.23100000003</v>
      </c>
      <c r="F722">
        <v>2017</v>
      </c>
      <c r="G722" s="6">
        <v>78.820999999999998</v>
      </c>
      <c r="H722" s="6">
        <v>6.9917593002319336</v>
      </c>
      <c r="I722" s="7">
        <v>21.287620544433601</v>
      </c>
      <c r="J722" s="8">
        <f t="shared" si="133"/>
        <v>0.69917593002319334</v>
      </c>
      <c r="K722" s="8">
        <f t="shared" si="134"/>
        <v>1.1259357652830253</v>
      </c>
      <c r="L722" s="9">
        <f t="shared" si="135"/>
        <v>88.74738295537334</v>
      </c>
      <c r="M722" s="8">
        <f t="shared" si="136"/>
        <v>0.70591718729840536</v>
      </c>
      <c r="N722" s="8">
        <f t="shared" si="137"/>
        <v>1.3304762840271001</v>
      </c>
      <c r="O722" s="8">
        <f t="shared" si="138"/>
        <v>2.8223540708386512</v>
      </c>
      <c r="P722" s="10">
        <f t="shared" si="139"/>
        <v>0.25011645228787505</v>
      </c>
      <c r="Q722" s="10" t="str">
        <f t="shared" si="140"/>
        <v>2017USA</v>
      </c>
      <c r="R722" s="14">
        <f t="shared" si="141"/>
        <v>42.475147233312036</v>
      </c>
      <c r="S722" s="45">
        <f t="shared" si="142"/>
        <v>3</v>
      </c>
      <c r="T722" s="7">
        <f t="shared" si="143"/>
        <v>3.3013929360762995</v>
      </c>
      <c r="U722" s="35">
        <f>IF(ISBLANK(VLOOKUP(B722,'WB GDP'!$A$2:$AK$267,F722-1985)),"NA",VLOOKUP(B722,'WB GDP'!$A$2:$AK$267,F722-1985))</f>
        <v>59907.754260884692</v>
      </c>
    </row>
    <row r="723" spans="1:21">
      <c r="A723">
        <f t="shared" si="132"/>
        <v>105</v>
      </c>
      <c r="B723" t="s">
        <v>112</v>
      </c>
      <c r="C723" t="str">
        <f>VLOOKUP(B723,'country codes'!$A$3:$B$287,2,0)</f>
        <v>MMR</v>
      </c>
      <c r="D723">
        <v>8</v>
      </c>
      <c r="E723" s="6">
        <v>52288.341</v>
      </c>
      <c r="F723">
        <v>2017</v>
      </c>
      <c r="G723" s="6">
        <v>65.843000000000004</v>
      </c>
      <c r="H723" s="6">
        <v>4.1543416976928711</v>
      </c>
      <c r="I723" s="7">
        <v>2.0622224807739298</v>
      </c>
      <c r="J723" s="8">
        <f t="shared" si="133"/>
        <v>0.4154341697692871</v>
      </c>
      <c r="K723" s="8">
        <f t="shared" si="134"/>
        <v>0.84219400502911901</v>
      </c>
      <c r="L723" s="9">
        <f t="shared" si="135"/>
        <v>55.452579873132287</v>
      </c>
      <c r="M723" s="8">
        <f t="shared" si="136"/>
        <v>0.40489439950399231</v>
      </c>
      <c r="N723" s="8">
        <f t="shared" si="137"/>
        <v>0.12888890504837061</v>
      </c>
      <c r="O723" s="8">
        <f t="shared" si="138"/>
        <v>1.6207666918599215</v>
      </c>
      <c r="P723" s="10">
        <f t="shared" si="139"/>
        <v>0.24981658466793458</v>
      </c>
      <c r="Q723" s="10" t="str">
        <f t="shared" si="140"/>
        <v>2017MMR</v>
      </c>
      <c r="R723" s="14">
        <f t="shared" si="141"/>
        <v>42.424223268930781</v>
      </c>
      <c r="S723" s="45">
        <f t="shared" si="142"/>
        <v>1</v>
      </c>
      <c r="T723" s="7">
        <f t="shared" si="143"/>
        <v>3.3013929360762995</v>
      </c>
      <c r="U723" s="35">
        <f>IF(ISBLANK(VLOOKUP(B723,'WB GDP'!$A$2:$AK$267,F723-1985)),"NA",VLOOKUP(B723,'WB GDP'!$A$2:$AK$267,F723-1985))</f>
        <v>4312.9473894037619</v>
      </c>
    </row>
    <row r="724" spans="1:21">
      <c r="A724">
        <f t="shared" si="132"/>
        <v>106</v>
      </c>
      <c r="B724" t="s">
        <v>95</v>
      </c>
      <c r="C724" t="str">
        <f>VLOOKUP(B724,'country codes'!$A$3:$B$287,2,0)</f>
        <v>LBR</v>
      </c>
      <c r="D724">
        <v>5</v>
      </c>
      <c r="E724" s="6">
        <v>4796.6310000000003</v>
      </c>
      <c r="F724">
        <v>2017</v>
      </c>
      <c r="G724" s="6">
        <v>60.552999999999997</v>
      </c>
      <c r="H724" s="6">
        <v>4.4244909286499023</v>
      </c>
      <c r="I724" s="7">
        <v>0.446945279836655</v>
      </c>
      <c r="J724" s="8">
        <f t="shared" si="133"/>
        <v>0.44244909286499023</v>
      </c>
      <c r="K724" s="8">
        <f t="shared" si="134"/>
        <v>0.8692089281248222</v>
      </c>
      <c r="L724" s="9">
        <f t="shared" si="135"/>
        <v>52.633208224742354</v>
      </c>
      <c r="M724" s="8">
        <f t="shared" si="136"/>
        <v>0.37940408165076711</v>
      </c>
      <c r="N724" s="8">
        <f t="shared" si="137"/>
        <v>2.7934079989790937E-2</v>
      </c>
      <c r="O724" s="8">
        <f t="shared" si="138"/>
        <v>1.5198118668013418</v>
      </c>
      <c r="P724" s="10">
        <f t="shared" si="139"/>
        <v>0.24963884671415051</v>
      </c>
      <c r="Q724" s="10" t="str">
        <f t="shared" si="140"/>
        <v>2017LBR</v>
      </c>
      <c r="R724" s="14">
        <f t="shared" si="141"/>
        <v>42.394039545761558</v>
      </c>
      <c r="S724" s="45">
        <f t="shared" si="142"/>
        <v>1</v>
      </c>
      <c r="T724" s="7">
        <f t="shared" si="143"/>
        <v>3.3013929360762995</v>
      </c>
      <c r="U724" s="35">
        <f>IF(ISBLANK(VLOOKUP(B724,'WB GDP'!$A$2:$AK$267,F724-1985)),"NA",VLOOKUP(B724,'WB GDP'!$A$2:$AK$267,F724-1985))</f>
        <v>1533.4112378777074</v>
      </c>
    </row>
    <row r="725" spans="1:21">
      <c r="A725">
        <f t="shared" si="132"/>
        <v>107</v>
      </c>
      <c r="B725" t="s">
        <v>30</v>
      </c>
      <c r="C725" t="str">
        <f>VLOOKUP(B725,'country codes'!$A$3:$B$287,2,0)</f>
        <v>BEN</v>
      </c>
      <c r="D725">
        <v>5</v>
      </c>
      <c r="E725" s="6">
        <v>11596.779</v>
      </c>
      <c r="F725">
        <v>2017</v>
      </c>
      <c r="G725" s="6">
        <v>59.856000000000002</v>
      </c>
      <c r="H725" s="6">
        <v>4.8531808853149414</v>
      </c>
      <c r="I725" s="7">
        <v>1.58818519115448</v>
      </c>
      <c r="J725" s="8">
        <f t="shared" si="133"/>
        <v>0.48531808853149416</v>
      </c>
      <c r="K725" s="8">
        <f t="shared" si="134"/>
        <v>0.91207792379132613</v>
      </c>
      <c r="L725" s="9">
        <f t="shared" si="135"/>
        <v>54.593336206453621</v>
      </c>
      <c r="M725" s="8">
        <f t="shared" si="136"/>
        <v>0.3971258620749103</v>
      </c>
      <c r="N725" s="8">
        <f t="shared" si="137"/>
        <v>9.9261574447154999E-2</v>
      </c>
      <c r="O725" s="8">
        <f t="shared" si="138"/>
        <v>1.5911393612587059</v>
      </c>
      <c r="P725" s="10">
        <f t="shared" si="139"/>
        <v>0.24958584505178422</v>
      </c>
      <c r="Q725" s="10" t="str">
        <f t="shared" si="140"/>
        <v>2017BEN</v>
      </c>
      <c r="R725" s="14">
        <f t="shared" si="141"/>
        <v>42.385038724775868</v>
      </c>
      <c r="S725" s="45">
        <f t="shared" si="142"/>
        <v>1</v>
      </c>
      <c r="T725" s="7">
        <f t="shared" si="143"/>
        <v>3.3013929360762995</v>
      </c>
      <c r="U725" s="35">
        <f>IF(ISBLANK(VLOOKUP(B725,'WB GDP'!$A$2:$AK$267,F725-1985)),"NA",VLOOKUP(B725,'WB GDP'!$A$2:$AK$267,F725-1985))</f>
        <v>2933.8373843172012</v>
      </c>
    </row>
    <row r="726" spans="1:21">
      <c r="A726">
        <f t="shared" si="132"/>
        <v>108</v>
      </c>
      <c r="B726" t="s">
        <v>71</v>
      </c>
      <c r="C726" t="str">
        <f>VLOOKUP(B726,'country codes'!$A$3:$B$287,2,0)</f>
        <v>GIN</v>
      </c>
      <c r="D726">
        <v>5</v>
      </c>
      <c r="E726" s="6">
        <v>12240.789000000001</v>
      </c>
      <c r="F726">
        <v>2017</v>
      </c>
      <c r="G726" s="6">
        <v>59.109000000000002</v>
      </c>
      <c r="H726" s="6">
        <v>4.8737225532531738</v>
      </c>
      <c r="I726" s="7">
        <v>1.70225465297699</v>
      </c>
      <c r="J726" s="8">
        <f t="shared" si="133"/>
        <v>0.48737225532531736</v>
      </c>
      <c r="K726" s="8">
        <f t="shared" si="134"/>
        <v>0.91413209058514933</v>
      </c>
      <c r="L726" s="9">
        <f t="shared" si="135"/>
        <v>54.033433742397591</v>
      </c>
      <c r="M726" s="8">
        <f t="shared" si="136"/>
        <v>0.39206370867496998</v>
      </c>
      <c r="N726" s="8">
        <f t="shared" si="137"/>
        <v>0.10639091581106187</v>
      </c>
      <c r="O726" s="8">
        <f t="shared" si="138"/>
        <v>1.5982687026226128</v>
      </c>
      <c r="P726" s="10">
        <f t="shared" si="139"/>
        <v>0.24530525313523896</v>
      </c>
      <c r="Q726" s="10" t="str">
        <f t="shared" si="140"/>
        <v>2017GIN</v>
      </c>
      <c r="R726" s="14">
        <f t="shared" si="141"/>
        <v>41.658102250834048</v>
      </c>
      <c r="S726" s="45">
        <f t="shared" si="142"/>
        <v>1</v>
      </c>
      <c r="T726" s="7">
        <f t="shared" si="143"/>
        <v>3.3013929360762995</v>
      </c>
      <c r="U726" s="35">
        <f>IF(ISBLANK(VLOOKUP(B726,'WB GDP'!$A$2:$AK$267,F726-1985)),"NA",VLOOKUP(B726,'WB GDP'!$A$2:$AK$267,F726-1985))</f>
        <v>2383.578867342927</v>
      </c>
    </row>
    <row r="727" spans="1:21">
      <c r="A727">
        <f t="shared" si="132"/>
        <v>109</v>
      </c>
      <c r="B727" t="s">
        <v>132</v>
      </c>
      <c r="C727" t="str">
        <f>VLOOKUP(B727,'country codes'!$A$3:$B$287,2,0)</f>
        <v>RUS</v>
      </c>
      <c r="D727">
        <v>7</v>
      </c>
      <c r="E727" s="6">
        <v>145452.53599999999</v>
      </c>
      <c r="F727">
        <v>2017</v>
      </c>
      <c r="G727" s="6">
        <v>73.373999999999995</v>
      </c>
      <c r="H727" s="6">
        <v>5.5787429809570313</v>
      </c>
      <c r="I727" s="7">
        <v>12.6486301422119</v>
      </c>
      <c r="J727" s="8">
        <f t="shared" si="133"/>
        <v>0.5578742980957031</v>
      </c>
      <c r="K727" s="8">
        <f t="shared" si="134"/>
        <v>0.98463413335553507</v>
      </c>
      <c r="L727" s="9">
        <f t="shared" si="135"/>
        <v>72.246544900829022</v>
      </c>
      <c r="M727" s="8">
        <f t="shared" si="136"/>
        <v>0.5567308935740114</v>
      </c>
      <c r="N727" s="8">
        <f t="shared" si="137"/>
        <v>0.79053938388824374</v>
      </c>
      <c r="O727" s="8">
        <f t="shared" si="138"/>
        <v>2.2824171706997944</v>
      </c>
      <c r="P727" s="10">
        <f t="shared" si="139"/>
        <v>0.24392161990409333</v>
      </c>
      <c r="Q727" s="10" t="str">
        <f t="shared" si="140"/>
        <v>2017RUS</v>
      </c>
      <c r="R727" s="14">
        <f t="shared" si="141"/>
        <v>41.423131601473607</v>
      </c>
      <c r="S727" s="45">
        <f t="shared" si="142"/>
        <v>3</v>
      </c>
      <c r="T727" s="7">
        <f t="shared" si="143"/>
        <v>3.3013929360762995</v>
      </c>
      <c r="U727" s="35">
        <f>IF(ISBLANK(VLOOKUP(B727,'WB GDP'!$A$2:$AK$267,F727-1985)),"NA",VLOOKUP(B727,'WB GDP'!$A$2:$AK$267,F727-1985))</f>
        <v>25926.443359375</v>
      </c>
    </row>
    <row r="728" spans="1:21">
      <c r="A728">
        <f t="shared" si="132"/>
        <v>110</v>
      </c>
      <c r="B728" t="s">
        <v>79</v>
      </c>
      <c r="C728" t="str">
        <f>VLOOKUP(B728,'country codes'!$A$3:$B$287,2,0)</f>
        <v>IRN</v>
      </c>
      <c r="D728">
        <v>4</v>
      </c>
      <c r="E728" s="6">
        <v>84505.076000000001</v>
      </c>
      <c r="F728">
        <v>2017</v>
      </c>
      <c r="G728" s="6">
        <v>75.971000000000004</v>
      </c>
      <c r="H728" s="6">
        <v>4.7167830467224121</v>
      </c>
      <c r="I728" s="7">
        <v>10.3094425201416</v>
      </c>
      <c r="J728" s="8">
        <f t="shared" si="133"/>
        <v>0.4716783046722412</v>
      </c>
      <c r="K728" s="8">
        <f t="shared" si="134"/>
        <v>0.89843813993207311</v>
      </c>
      <c r="L728" s="9">
        <f t="shared" si="135"/>
        <v>68.255243928779535</v>
      </c>
      <c r="M728" s="8">
        <f t="shared" si="136"/>
        <v>0.52064500525789359</v>
      </c>
      <c r="N728" s="8">
        <f t="shared" si="137"/>
        <v>0.64434015750884999</v>
      </c>
      <c r="O728" s="8">
        <f t="shared" si="138"/>
        <v>2.1362179443204008</v>
      </c>
      <c r="P728" s="10">
        <f t="shared" si="139"/>
        <v>0.24372279366070365</v>
      </c>
      <c r="Q728" s="10" t="str">
        <f t="shared" si="140"/>
        <v>2017IRN</v>
      </c>
      <c r="R728" s="14">
        <f t="shared" si="141"/>
        <v>41.389366633657318</v>
      </c>
      <c r="S728" s="45">
        <f t="shared" si="142"/>
        <v>3</v>
      </c>
      <c r="T728" s="7">
        <f t="shared" si="143"/>
        <v>3.3013929360762995</v>
      </c>
      <c r="U728" s="35">
        <f>IF(ISBLANK(VLOOKUP(B728,'WB GDP'!$A$2:$AK$267,F728-1985)),"NA",VLOOKUP(B728,'WB GDP'!$A$2:$AK$267,F728-1985))</f>
        <v>15163.292311302961</v>
      </c>
    </row>
    <row r="729" spans="1:21">
      <c r="A729">
        <f t="shared" si="132"/>
        <v>111</v>
      </c>
      <c r="B729" t="s">
        <v>136</v>
      </c>
      <c r="C729" t="str">
        <f>VLOOKUP(B729,'country codes'!$A$3:$B$287,2,0)</f>
        <v>SRB</v>
      </c>
      <c r="D729">
        <v>7</v>
      </c>
      <c r="E729" s="6">
        <v>7464.88</v>
      </c>
      <c r="F729">
        <v>2017</v>
      </c>
      <c r="G729" s="6">
        <v>76.212999999999994</v>
      </c>
      <c r="H729" s="6">
        <v>5.1220312118530273</v>
      </c>
      <c r="I729" s="7">
        <v>12.430706024169901</v>
      </c>
      <c r="J729" s="8">
        <f t="shared" si="133"/>
        <v>0.51220312118530276</v>
      </c>
      <c r="K729" s="8">
        <f t="shared" si="134"/>
        <v>0.93896295644513472</v>
      </c>
      <c r="L729" s="9">
        <f t="shared" si="135"/>
        <v>71.561183799553049</v>
      </c>
      <c r="M729" s="8">
        <f t="shared" si="136"/>
        <v>0.55053445177970672</v>
      </c>
      <c r="N729" s="8">
        <f t="shared" si="137"/>
        <v>0.77691912651061878</v>
      </c>
      <c r="O729" s="8">
        <f t="shared" si="138"/>
        <v>2.2687969133221699</v>
      </c>
      <c r="P729" s="10">
        <f t="shared" si="139"/>
        <v>0.24265479582902211</v>
      </c>
      <c r="Q729" s="10" t="str">
        <f t="shared" si="140"/>
        <v>2017SRB</v>
      </c>
      <c r="R729" s="14">
        <f t="shared" si="141"/>
        <v>41.207997656404594</v>
      </c>
      <c r="S729" s="45">
        <f t="shared" si="142"/>
        <v>3</v>
      </c>
      <c r="T729" s="7">
        <f t="shared" si="143"/>
        <v>3.3013929360762995</v>
      </c>
      <c r="U729" s="35">
        <f>IF(ISBLANK(VLOOKUP(B729,'WB GDP'!$A$2:$AK$267,F729-1985)),"NA",VLOOKUP(B729,'WB GDP'!$A$2:$AK$267,F729-1985))</f>
        <v>16611.047931718989</v>
      </c>
    </row>
    <row r="730" spans="1:21">
      <c r="A730">
        <f t="shared" si="132"/>
        <v>112</v>
      </c>
      <c r="B730" t="s">
        <v>80</v>
      </c>
      <c r="C730" t="str">
        <f>VLOOKUP(B730,'country codes'!$A$3:$B$287,2,0)</f>
        <v>IRQ</v>
      </c>
      <c r="D730">
        <v>4</v>
      </c>
      <c r="E730" s="6">
        <v>39621.161999999997</v>
      </c>
      <c r="F730">
        <v>2017</v>
      </c>
      <c r="G730" s="6">
        <v>70.412999999999997</v>
      </c>
      <c r="H730" s="6">
        <v>4.4623990058898926</v>
      </c>
      <c r="I730" s="7">
        <v>6.5285129547119096</v>
      </c>
      <c r="J730" s="8">
        <f t="shared" si="133"/>
        <v>0.44623990058898927</v>
      </c>
      <c r="K730" s="8">
        <f t="shared" si="134"/>
        <v>0.87299973584882129</v>
      </c>
      <c r="L730" s="9">
        <f t="shared" si="135"/>
        <v>61.470530400323049</v>
      </c>
      <c r="M730" s="8">
        <f t="shared" si="136"/>
        <v>0.45930349872674969</v>
      </c>
      <c r="N730" s="8">
        <f t="shared" si="137"/>
        <v>0.40803205966949435</v>
      </c>
      <c r="O730" s="8">
        <f t="shared" si="138"/>
        <v>1.8999098464810453</v>
      </c>
      <c r="P730" s="10">
        <f t="shared" si="139"/>
        <v>0.24175015439677705</v>
      </c>
      <c r="Q730" s="10" t="str">
        <f t="shared" si="140"/>
        <v>2017IRQ</v>
      </c>
      <c r="R730" s="14">
        <f t="shared" si="141"/>
        <v>41.054370105411913</v>
      </c>
      <c r="S730" s="45">
        <f t="shared" si="142"/>
        <v>2</v>
      </c>
      <c r="T730" s="7">
        <f t="shared" si="143"/>
        <v>3.3013929360762995</v>
      </c>
      <c r="U730" s="35">
        <f>IF(ISBLANK(VLOOKUP(B730,'WB GDP'!$A$2:$AK$267,F730-1985)),"NA",VLOOKUP(B730,'WB GDP'!$A$2:$AK$267,F730-1985))</f>
        <v>9976.8549418628518</v>
      </c>
    </row>
    <row r="731" spans="1:21">
      <c r="A731">
        <f t="shared" si="132"/>
        <v>113</v>
      </c>
      <c r="B731" t="s">
        <v>37</v>
      </c>
      <c r="C731" t="str">
        <f>VLOOKUP(B731,'country codes'!$A$3:$B$287,2,0)</f>
        <v>BFA</v>
      </c>
      <c r="D731">
        <v>5</v>
      </c>
      <c r="E731" s="6">
        <v>19835.858</v>
      </c>
      <c r="F731">
        <v>2017</v>
      </c>
      <c r="G731" s="6">
        <v>59.536000000000001</v>
      </c>
      <c r="H731" s="6">
        <v>4.6468911170959473</v>
      </c>
      <c r="I731" s="7">
        <v>1.85166883468628</v>
      </c>
      <c r="J731" s="8">
        <f t="shared" si="133"/>
        <v>0.4646891117095947</v>
      </c>
      <c r="K731" s="8">
        <f t="shared" si="134"/>
        <v>0.89144894696942667</v>
      </c>
      <c r="L731" s="9">
        <f t="shared" si="135"/>
        <v>53.073304506771784</v>
      </c>
      <c r="M731" s="8">
        <f t="shared" si="136"/>
        <v>0.38338305126314837</v>
      </c>
      <c r="N731" s="8">
        <f t="shared" si="137"/>
        <v>0.1157293021678925</v>
      </c>
      <c r="O731" s="8">
        <f t="shared" si="138"/>
        <v>1.6076070889794434</v>
      </c>
      <c r="P731" s="10">
        <f t="shared" si="139"/>
        <v>0.23848056772785897</v>
      </c>
      <c r="Q731" s="10" t="str">
        <f t="shared" si="140"/>
        <v>2017BFA</v>
      </c>
      <c r="R731" s="14">
        <f t="shared" si="141"/>
        <v>40.499124043491413</v>
      </c>
      <c r="S731" s="45">
        <f t="shared" si="142"/>
        <v>1</v>
      </c>
      <c r="T731" s="7">
        <f t="shared" si="143"/>
        <v>3.3013929360762995</v>
      </c>
      <c r="U731" s="35">
        <f>IF(ISBLANK(VLOOKUP(B731,'WB GDP'!$A$2:$AK$267,F731-1985)),"NA",VLOOKUP(B731,'WB GDP'!$A$2:$AK$267,F731-1985))</f>
        <v>1978.1550116137641</v>
      </c>
    </row>
    <row r="732" spans="1:21">
      <c r="A732">
        <f t="shared" si="132"/>
        <v>114</v>
      </c>
      <c r="B732" t="s">
        <v>49</v>
      </c>
      <c r="C732" t="str">
        <f>VLOOKUP(B732,'country codes'!$A$3:$B$287,2,0)</f>
        <v>COD</v>
      </c>
      <c r="D732">
        <v>5</v>
      </c>
      <c r="E732" s="6">
        <v>84283.273000000001</v>
      </c>
      <c r="F732">
        <v>2017</v>
      </c>
      <c r="G732" s="6">
        <v>59.411000000000001</v>
      </c>
      <c r="H732" s="6">
        <v>4.3110332489013672</v>
      </c>
      <c r="I732" s="7">
        <v>0.68002080917358398</v>
      </c>
      <c r="J732" s="8">
        <f t="shared" si="133"/>
        <v>0.4311033248901367</v>
      </c>
      <c r="K732" s="8">
        <f t="shared" si="134"/>
        <v>0.85786316014996866</v>
      </c>
      <c r="L732" s="9">
        <f t="shared" si="135"/>
        <v>50.96650820766979</v>
      </c>
      <c r="M732" s="8">
        <f t="shared" si="136"/>
        <v>0.36433522287671455</v>
      </c>
      <c r="N732" s="8">
        <f t="shared" si="137"/>
        <v>4.2501300573348999E-2</v>
      </c>
      <c r="O732" s="8">
        <f t="shared" si="138"/>
        <v>1.5343790873848999</v>
      </c>
      <c r="P732" s="10">
        <f t="shared" si="139"/>
        <v>0.23744798522877733</v>
      </c>
      <c r="Q732" s="10" t="str">
        <f t="shared" si="140"/>
        <v>2017COD</v>
      </c>
      <c r="R732" s="14">
        <f t="shared" si="141"/>
        <v>40.323769350595988</v>
      </c>
      <c r="S732" s="45">
        <f t="shared" si="142"/>
        <v>1</v>
      </c>
      <c r="T732" s="7">
        <f t="shared" si="143"/>
        <v>3.3013929360762995</v>
      </c>
      <c r="U732" s="35">
        <f>IF(ISBLANK(VLOOKUP(B732,'WB GDP'!$A$2:$AK$267,F732-1985)),"NA",VLOOKUP(B732,'WB GDP'!$A$2:$AK$267,F732-1985))</f>
        <v>1023.5398331529161</v>
      </c>
    </row>
    <row r="733" spans="1:21">
      <c r="A733">
        <f t="shared" si="132"/>
        <v>115</v>
      </c>
      <c r="B733" t="s">
        <v>157</v>
      </c>
      <c r="C733" t="str">
        <f>VLOOKUP(B733,'country codes'!$A$3:$B$287,2,0)</f>
        <v>UGA</v>
      </c>
      <c r="D733">
        <v>5</v>
      </c>
      <c r="E733" s="6">
        <v>40127.084999999999</v>
      </c>
      <c r="F733">
        <v>2017</v>
      </c>
      <c r="G733" s="6">
        <v>62.115000000000002</v>
      </c>
      <c r="H733" s="6">
        <v>4.0005168914794922</v>
      </c>
      <c r="I733" s="7">
        <v>1.15012538433075</v>
      </c>
      <c r="J733" s="8">
        <f t="shared" si="133"/>
        <v>0.4000516891479492</v>
      </c>
      <c r="K733" s="8">
        <f t="shared" si="134"/>
        <v>0.82681152440778116</v>
      </c>
      <c r="L733" s="9">
        <f t="shared" si="135"/>
        <v>51.357397838589328</v>
      </c>
      <c r="M733" s="8">
        <f t="shared" si="136"/>
        <v>0.36786930854554051</v>
      </c>
      <c r="N733" s="8">
        <f t="shared" si="137"/>
        <v>7.1882836520671872E-2</v>
      </c>
      <c r="O733" s="8">
        <f t="shared" si="138"/>
        <v>1.5637606233322228</v>
      </c>
      <c r="P733" s="10">
        <f t="shared" si="139"/>
        <v>0.2352465607949934</v>
      </c>
      <c r="Q733" s="10" t="str">
        <f t="shared" si="140"/>
        <v>2017UGA</v>
      </c>
      <c r="R733" s="14">
        <f t="shared" si="141"/>
        <v>39.949920185166597</v>
      </c>
      <c r="S733" s="45">
        <f t="shared" si="142"/>
        <v>1</v>
      </c>
      <c r="T733" s="7">
        <f t="shared" si="143"/>
        <v>3.3013929360762995</v>
      </c>
      <c r="U733" s="35">
        <f>IF(ISBLANK(VLOOKUP(B733,'WB GDP'!$A$2:$AK$267,F733-1985)),"NA",VLOOKUP(B733,'WB GDP'!$A$2:$AK$267,F733-1985))</f>
        <v>2128.3968687571351</v>
      </c>
    </row>
    <row r="734" spans="1:21">
      <c r="A734">
        <f t="shared" si="132"/>
        <v>116</v>
      </c>
      <c r="B734" t="s">
        <v>72</v>
      </c>
      <c r="C734" t="str">
        <f>VLOOKUP(B734,'country codes'!$A$3:$B$287,2,0)</f>
        <v>HTI</v>
      </c>
      <c r="D734">
        <v>1</v>
      </c>
      <c r="E734" s="6">
        <v>10863.543</v>
      </c>
      <c r="F734">
        <v>2017</v>
      </c>
      <c r="G734" s="6">
        <v>63.853999999999999</v>
      </c>
      <c r="H734" s="6">
        <v>3.8238656520843506</v>
      </c>
      <c r="I734" s="7">
        <v>1.3506323099136399</v>
      </c>
      <c r="J734" s="8">
        <f t="shared" si="133"/>
        <v>0.38238656520843506</v>
      </c>
      <c r="K734" s="8">
        <f t="shared" si="134"/>
        <v>0.80914640046826702</v>
      </c>
      <c r="L734" s="9">
        <f t="shared" si="135"/>
        <v>51.667234255500723</v>
      </c>
      <c r="M734" s="8">
        <f t="shared" si="136"/>
        <v>0.3706705812170899</v>
      </c>
      <c r="N734" s="8">
        <f t="shared" si="137"/>
        <v>8.4414519369602495E-2</v>
      </c>
      <c r="O734" s="8">
        <f t="shared" si="138"/>
        <v>1.5762923061811533</v>
      </c>
      <c r="P734" s="10">
        <f t="shared" si="139"/>
        <v>0.2351534545741106</v>
      </c>
      <c r="Q734" s="10" t="str">
        <f t="shared" si="140"/>
        <v>2017HTI</v>
      </c>
      <c r="R734" s="14">
        <f t="shared" si="141"/>
        <v>39.934108748517147</v>
      </c>
      <c r="S734" s="45">
        <f t="shared" si="142"/>
        <v>1</v>
      </c>
      <c r="T734" s="7">
        <f t="shared" si="143"/>
        <v>3.3013929360762995</v>
      </c>
      <c r="U734" s="35">
        <f>IF(ISBLANK(VLOOKUP(B734,'WB GDP'!$A$2:$AK$267,F734-1985)),"NA",VLOOKUP(B734,'WB GDP'!$A$2:$AK$267,F734-1985))</f>
        <v>3200.0421827349851</v>
      </c>
    </row>
    <row r="735" spans="1:21">
      <c r="A735">
        <f t="shared" si="132"/>
        <v>117</v>
      </c>
      <c r="B735" t="s">
        <v>138</v>
      </c>
      <c r="C735" t="str">
        <f>VLOOKUP(B735,'country codes'!$A$3:$B$287,2,0)</f>
        <v>SGP</v>
      </c>
      <c r="D735">
        <v>8</v>
      </c>
      <c r="E735" s="6">
        <v>5764.4870000000001</v>
      </c>
      <c r="F735">
        <v>2017</v>
      </c>
      <c r="G735" s="6">
        <v>83.224000000000004</v>
      </c>
      <c r="H735" s="6">
        <v>6.3784379959106445</v>
      </c>
      <c r="I735" s="7">
        <v>24.733451843261701</v>
      </c>
      <c r="J735" s="8">
        <f t="shared" si="133"/>
        <v>0.63784379959106441</v>
      </c>
      <c r="K735" s="8">
        <f t="shared" si="134"/>
        <v>1.0646036348508963</v>
      </c>
      <c r="L735" s="9">
        <f t="shared" si="135"/>
        <v>88.60057290683099</v>
      </c>
      <c r="M735" s="8">
        <f t="shared" si="136"/>
        <v>0.70458985792573148</v>
      </c>
      <c r="N735" s="8">
        <f t="shared" si="137"/>
        <v>1.5458407402038563</v>
      </c>
      <c r="O735" s="8">
        <f t="shared" si="138"/>
        <v>3.0377185270154072</v>
      </c>
      <c r="P735" s="10">
        <f t="shared" si="139"/>
        <v>0.23194705225635207</v>
      </c>
      <c r="Q735" s="10" t="str">
        <f t="shared" si="140"/>
        <v>2017SGP</v>
      </c>
      <c r="R735" s="14">
        <f t="shared" si="141"/>
        <v>39.389592746909727</v>
      </c>
      <c r="S735" s="45">
        <f t="shared" si="142"/>
        <v>3</v>
      </c>
      <c r="T735" s="7">
        <f t="shared" si="143"/>
        <v>3.3013929360762995</v>
      </c>
      <c r="U735" s="35">
        <f>IF(ISBLANK(VLOOKUP(B735,'WB GDP'!$A$2:$AK$267,F735-1985)),"NA",VLOOKUP(B735,'WB GDP'!$A$2:$AK$267,F735-1985))</f>
        <v>95334.145568686406</v>
      </c>
    </row>
    <row r="736" spans="1:21">
      <c r="A736">
        <f t="shared" si="132"/>
        <v>118</v>
      </c>
      <c r="B736" t="s">
        <v>152</v>
      </c>
      <c r="C736" t="str">
        <f>VLOOKUP(B736,'country codes'!$A$3:$B$287,2,0)</f>
        <v>TGO</v>
      </c>
      <c r="D736">
        <v>5</v>
      </c>
      <c r="E736" s="6">
        <v>7852.7950000000001</v>
      </c>
      <c r="F736">
        <v>2017</v>
      </c>
      <c r="G736" s="6">
        <v>60.154000000000003</v>
      </c>
      <c r="H736" s="6">
        <v>4.3608050346374512</v>
      </c>
      <c r="I736" s="7">
        <v>2.0934042930603001</v>
      </c>
      <c r="J736" s="8">
        <f t="shared" si="133"/>
        <v>0.43608050346374511</v>
      </c>
      <c r="K736" s="8">
        <f t="shared" si="134"/>
        <v>0.86284033872357702</v>
      </c>
      <c r="L736" s="9">
        <f t="shared" si="135"/>
        <v>51.903297735578057</v>
      </c>
      <c r="M736" s="8">
        <f t="shared" si="136"/>
        <v>0.37280486285539255</v>
      </c>
      <c r="N736" s="8">
        <f t="shared" si="137"/>
        <v>0.13083776831626875</v>
      </c>
      <c r="O736" s="8">
        <f t="shared" si="138"/>
        <v>1.6227155551278196</v>
      </c>
      <c r="P736" s="10">
        <f t="shared" si="139"/>
        <v>0.22974135034160506</v>
      </c>
      <c r="Q736" s="10" t="str">
        <f t="shared" si="140"/>
        <v>2017TGO</v>
      </c>
      <c r="R736" s="14">
        <f t="shared" si="141"/>
        <v>39.015017173313133</v>
      </c>
      <c r="S736" s="45">
        <f t="shared" si="142"/>
        <v>1</v>
      </c>
      <c r="T736" s="7">
        <f t="shared" si="143"/>
        <v>3.3013929360762995</v>
      </c>
      <c r="U736" s="35">
        <f>IF(ISBLANK(VLOOKUP(B736,'WB GDP'!$A$2:$AK$267,F736-1985)),"NA",VLOOKUP(B736,'WB GDP'!$A$2:$AK$267,F736-1985))</f>
        <v>1972.6971961294505</v>
      </c>
    </row>
    <row r="737" spans="1:21">
      <c r="A737">
        <f t="shared" si="132"/>
        <v>119</v>
      </c>
      <c r="B737" t="s">
        <v>111</v>
      </c>
      <c r="C737" t="str">
        <f>VLOOKUP(B737,'country codes'!$A$3:$B$287,2,0)</f>
        <v>MOZ</v>
      </c>
      <c r="D737">
        <v>5</v>
      </c>
      <c r="E737" s="6">
        <v>28569.440999999999</v>
      </c>
      <c r="F737">
        <v>2017</v>
      </c>
      <c r="G737" s="6">
        <v>59.771000000000001</v>
      </c>
      <c r="H737" s="6">
        <v>4.2798633575439453</v>
      </c>
      <c r="I737" s="7">
        <v>1.6562529802322401</v>
      </c>
      <c r="J737" s="8">
        <f t="shared" si="133"/>
        <v>0.42798633575439454</v>
      </c>
      <c r="K737" s="8">
        <f t="shared" si="134"/>
        <v>0.85474617101422656</v>
      </c>
      <c r="L737" s="9">
        <f t="shared" si="135"/>
        <v>51.089033387691337</v>
      </c>
      <c r="M737" s="8">
        <f t="shared" si="136"/>
        <v>0.36544298949044091</v>
      </c>
      <c r="N737" s="8">
        <f t="shared" si="137"/>
        <v>0.10351581126451501</v>
      </c>
      <c r="O737" s="8">
        <f t="shared" si="138"/>
        <v>1.5953935980760658</v>
      </c>
      <c r="P737" s="10">
        <f t="shared" si="139"/>
        <v>0.22906133629415326</v>
      </c>
      <c r="Q737" s="10" t="str">
        <f t="shared" si="140"/>
        <v>2017MOZ</v>
      </c>
      <c r="R737" s="14">
        <f t="shared" si="141"/>
        <v>38.899536178272498</v>
      </c>
      <c r="S737" s="45">
        <f t="shared" si="142"/>
        <v>1</v>
      </c>
      <c r="T737" s="7">
        <f t="shared" si="143"/>
        <v>3.3013929360762995</v>
      </c>
      <c r="U737" s="35">
        <f>IF(ISBLANK(VLOOKUP(B737,'WB GDP'!$A$2:$AK$267,F737-1985)),"NA",VLOOKUP(B737,'WB GDP'!$A$2:$AK$267,F737-1985))</f>
        <v>1287.2348673466111</v>
      </c>
    </row>
    <row r="738" spans="1:21">
      <c r="A738">
        <f t="shared" si="132"/>
        <v>120</v>
      </c>
      <c r="B738" t="s">
        <v>134</v>
      </c>
      <c r="C738" t="str">
        <f>VLOOKUP(B738,'country codes'!$A$3:$B$287,2,0)</f>
        <v>SAU</v>
      </c>
      <c r="D738">
        <v>4</v>
      </c>
      <c r="E738" s="6">
        <v>34193.122000000003</v>
      </c>
      <c r="F738">
        <v>2017</v>
      </c>
      <c r="G738" s="6">
        <v>77.16</v>
      </c>
      <c r="H738" s="6">
        <v>6.2942824363708496</v>
      </c>
      <c r="I738" s="7">
        <v>21.610420227050799</v>
      </c>
      <c r="J738" s="8">
        <f t="shared" si="133"/>
        <v>0.62942824363708494</v>
      </c>
      <c r="K738" s="8">
        <f t="shared" si="134"/>
        <v>1.0561880788969169</v>
      </c>
      <c r="L738" s="9">
        <f t="shared" si="135"/>
        <v>81.495472167686103</v>
      </c>
      <c r="M738" s="8">
        <f t="shared" si="136"/>
        <v>0.64035168757901029</v>
      </c>
      <c r="N738" s="8">
        <f t="shared" si="137"/>
        <v>1.3506512641906749</v>
      </c>
      <c r="O738" s="8">
        <f t="shared" si="138"/>
        <v>2.8425290510022259</v>
      </c>
      <c r="P738" s="10">
        <f t="shared" si="139"/>
        <v>0.22527533618459714</v>
      </c>
      <c r="Q738" s="10" t="str">
        <f t="shared" si="140"/>
        <v>2017SAU</v>
      </c>
      <c r="R738" s="14">
        <f t="shared" si="141"/>
        <v>38.256592019230759</v>
      </c>
      <c r="S738" s="45">
        <f t="shared" si="142"/>
        <v>3</v>
      </c>
      <c r="T738" s="7">
        <f t="shared" si="143"/>
        <v>3.3013929360762995</v>
      </c>
      <c r="U738" s="35">
        <f>IF(ISBLANK(VLOOKUP(B738,'WB GDP'!$A$2:$AK$267,F738-1985)),"NA",VLOOKUP(B738,'WB GDP'!$A$2:$AK$267,F738-1985))</f>
        <v>47551.85951959221</v>
      </c>
    </row>
    <row r="739" spans="1:21">
      <c r="A739">
        <f t="shared" si="132"/>
        <v>121</v>
      </c>
      <c r="B739" t="s">
        <v>159</v>
      </c>
      <c r="C739" t="str">
        <f>VLOOKUP(B739,'country codes'!$A$3:$B$287,2,0)</f>
        <v>ARE</v>
      </c>
      <c r="D739">
        <v>4</v>
      </c>
      <c r="E739" s="6">
        <v>9068.2960000000003</v>
      </c>
      <c r="F739">
        <v>2017</v>
      </c>
      <c r="G739" s="6">
        <v>79.504000000000005</v>
      </c>
      <c r="H739" s="6">
        <v>7.0394196510314941</v>
      </c>
      <c r="I739" s="7">
        <v>27.033882141113299</v>
      </c>
      <c r="J739" s="8">
        <f t="shared" si="133"/>
        <v>0.70394196510314944</v>
      </c>
      <c r="K739" s="8">
        <f t="shared" si="134"/>
        <v>1.1307018003629814</v>
      </c>
      <c r="L739" s="9">
        <f t="shared" si="135"/>
        <v>89.895315936058481</v>
      </c>
      <c r="M739" s="8">
        <f t="shared" si="136"/>
        <v>0.71629580360057843</v>
      </c>
      <c r="N739" s="8">
        <f t="shared" si="137"/>
        <v>1.6896176338195812</v>
      </c>
      <c r="O739" s="8">
        <f t="shared" si="138"/>
        <v>3.1814954206311321</v>
      </c>
      <c r="P739" s="10">
        <f t="shared" si="139"/>
        <v>0.22514437674673207</v>
      </c>
      <c r="Q739" s="10" t="str">
        <f t="shared" si="140"/>
        <v>2017ARE</v>
      </c>
      <c r="R739" s="14">
        <f t="shared" si="141"/>
        <v>38.234352293079084</v>
      </c>
      <c r="S739" s="45">
        <f t="shared" si="142"/>
        <v>3</v>
      </c>
      <c r="T739" s="7">
        <f t="shared" si="143"/>
        <v>3.3013929360762995</v>
      </c>
      <c r="U739" s="35">
        <f>IF(ISBLANK(VLOOKUP(B739,'WB GDP'!$A$2:$AK$267,F739-1985)),"NA",VLOOKUP(B739,'WB GDP'!$A$2:$AK$267,F739-1985))</f>
        <v>71182.370716957434</v>
      </c>
    </row>
    <row r="740" spans="1:21">
      <c r="A740">
        <f t="shared" si="132"/>
        <v>122</v>
      </c>
      <c r="B740" t="s">
        <v>102</v>
      </c>
      <c r="C740" t="str">
        <f>VLOOKUP(B740,'country codes'!$A$3:$B$287,2,0)</f>
        <v>MLI</v>
      </c>
      <c r="D740">
        <v>5</v>
      </c>
      <c r="E740" s="6">
        <v>19311.355</v>
      </c>
      <c r="F740">
        <v>2017</v>
      </c>
      <c r="G740" s="6">
        <v>59.131999999999998</v>
      </c>
      <c r="H740" s="6">
        <v>4.7418503761291504</v>
      </c>
      <c r="I740" s="7">
        <v>3.55587577819824</v>
      </c>
      <c r="J740" s="8">
        <f t="shared" si="133"/>
        <v>0.47418503761291503</v>
      </c>
      <c r="K740" s="8">
        <f t="shared" si="134"/>
        <v>0.90094487287274694</v>
      </c>
      <c r="L740" s="9">
        <f t="shared" si="135"/>
        <v>53.274672222711267</v>
      </c>
      <c r="M740" s="8">
        <f t="shared" si="136"/>
        <v>0.38520364383653494</v>
      </c>
      <c r="N740" s="8">
        <f t="shared" si="137"/>
        <v>0.22224223613739</v>
      </c>
      <c r="O740" s="8">
        <f t="shared" si="138"/>
        <v>1.7141200229489408</v>
      </c>
      <c r="P740" s="10">
        <f t="shared" si="139"/>
        <v>0.22472384586806099</v>
      </c>
      <c r="Q740" s="10" t="str">
        <f t="shared" si="140"/>
        <v>2017MLI</v>
      </c>
      <c r="R740" s="14">
        <f t="shared" si="141"/>
        <v>38.162937114971768</v>
      </c>
      <c r="S740" s="45">
        <f t="shared" si="142"/>
        <v>2</v>
      </c>
      <c r="T740" s="7">
        <f t="shared" si="143"/>
        <v>3.3013929360762995</v>
      </c>
      <c r="U740" s="35">
        <f>IF(ISBLANK(VLOOKUP(B740,'WB GDP'!$A$2:$AK$267,F740-1985)),"NA",VLOOKUP(B740,'WB GDP'!$A$2:$AK$267,F740-1985))</f>
        <v>2153.8456380079656</v>
      </c>
    </row>
    <row r="741" spans="1:21">
      <c r="A741">
        <f t="shared" si="132"/>
        <v>123</v>
      </c>
      <c r="B741" t="s">
        <v>150</v>
      </c>
      <c r="C741" t="str">
        <f>VLOOKUP(B741,'country codes'!$A$3:$B$287,2,0)</f>
        <v>TZA</v>
      </c>
      <c r="D741">
        <v>5</v>
      </c>
      <c r="E741" s="6">
        <v>56267.031999999999</v>
      </c>
      <c r="F741">
        <v>2017</v>
      </c>
      <c r="G741" s="6">
        <v>65.998999999999995</v>
      </c>
      <c r="H741" s="6">
        <v>3.3471212387084961</v>
      </c>
      <c r="I741" s="7">
        <v>1.6755505800247199</v>
      </c>
      <c r="J741" s="8">
        <f t="shared" si="133"/>
        <v>0.33471212387084959</v>
      </c>
      <c r="K741" s="8">
        <f t="shared" si="134"/>
        <v>0.76147195913068155</v>
      </c>
      <c r="L741" s="9">
        <f t="shared" si="135"/>
        <v>50.256387830665851</v>
      </c>
      <c r="M741" s="8">
        <f t="shared" si="136"/>
        <v>0.35791492914416617</v>
      </c>
      <c r="N741" s="8">
        <f t="shared" si="137"/>
        <v>0.10472191125154499</v>
      </c>
      <c r="O741" s="8">
        <f t="shared" si="138"/>
        <v>1.5965996980630959</v>
      </c>
      <c r="P741" s="10">
        <f t="shared" si="139"/>
        <v>0.22417324115642026</v>
      </c>
      <c r="Q741" s="10" t="str">
        <f t="shared" si="140"/>
        <v>2017TZA</v>
      </c>
      <c r="R741" s="14">
        <f t="shared" si="141"/>
        <v>38.069432605450828</v>
      </c>
      <c r="S741" s="45">
        <f t="shared" si="142"/>
        <v>1</v>
      </c>
      <c r="T741" s="7">
        <f t="shared" si="143"/>
        <v>3.3013929360762995</v>
      </c>
      <c r="U741" s="35">
        <f>IF(ISBLANK(VLOOKUP(B741,'WB GDP'!$A$2:$AK$267,F741-1985)),"NA",VLOOKUP(B741,'WB GDP'!$A$2:$AK$267,F741-1985))</f>
        <v>2457.61840820313</v>
      </c>
    </row>
    <row r="742" spans="1:21">
      <c r="A742">
        <f t="shared" si="132"/>
        <v>124</v>
      </c>
      <c r="B742" t="s">
        <v>119</v>
      </c>
      <c r="C742" t="str">
        <f>VLOOKUP(B742,'country codes'!$A$3:$B$287,2,0)</f>
        <v>NGA</v>
      </c>
      <c r="D742">
        <v>5</v>
      </c>
      <c r="E742" s="6">
        <v>193495.90700000001</v>
      </c>
      <c r="F742">
        <v>2017</v>
      </c>
      <c r="G742" s="6">
        <v>52.305</v>
      </c>
      <c r="H742" s="6">
        <v>5.3219280242919922</v>
      </c>
      <c r="I742" s="7">
        <v>1.6598936319351201</v>
      </c>
      <c r="J742" s="8">
        <f t="shared" si="133"/>
        <v>0.5321928024291992</v>
      </c>
      <c r="K742" s="8">
        <f t="shared" si="134"/>
        <v>0.95895263768903116</v>
      </c>
      <c r="L742" s="9">
        <f t="shared" si="135"/>
        <v>50.158017714324778</v>
      </c>
      <c r="M742" s="8">
        <f t="shared" si="136"/>
        <v>0.35702555170638689</v>
      </c>
      <c r="N742" s="8">
        <f t="shared" si="137"/>
        <v>0.103743351995945</v>
      </c>
      <c r="O742" s="8">
        <f t="shared" si="138"/>
        <v>1.5956211388074959</v>
      </c>
      <c r="P742" s="10">
        <f t="shared" si="139"/>
        <v>0.22375333531443037</v>
      </c>
      <c r="Q742" s="10" t="str">
        <f t="shared" si="140"/>
        <v>2017NGA</v>
      </c>
      <c r="R742" s="14">
        <f t="shared" si="141"/>
        <v>37.998123572000601</v>
      </c>
      <c r="S742" s="45">
        <f t="shared" si="142"/>
        <v>1</v>
      </c>
      <c r="T742" s="7">
        <f t="shared" si="143"/>
        <v>3.3013929360762995</v>
      </c>
      <c r="U742" s="35">
        <f>IF(ISBLANK(VLOOKUP(B742,'WB GDP'!$A$2:$AK$267,F742-1985)),"NA",VLOOKUP(B742,'WB GDP'!$A$2:$AK$267,F742-1985))</f>
        <v>5120.0055977791353</v>
      </c>
    </row>
    <row r="743" spans="1:21">
      <c r="A743">
        <f t="shared" si="132"/>
        <v>125</v>
      </c>
      <c r="B743" t="s">
        <v>137</v>
      </c>
      <c r="C743" t="str">
        <f>VLOOKUP(B743,'country codes'!$A$3:$B$287,2,0)</f>
        <v>SLE</v>
      </c>
      <c r="D743">
        <v>5</v>
      </c>
      <c r="E743" s="6">
        <v>7677.5649999999996</v>
      </c>
      <c r="F743">
        <v>2017</v>
      </c>
      <c r="G743" s="6">
        <v>58.652000000000001</v>
      </c>
      <c r="H743" s="6">
        <v>4.0895624160766602</v>
      </c>
      <c r="I743" s="7">
        <v>0.92220759391784701</v>
      </c>
      <c r="J743" s="8">
        <f t="shared" si="133"/>
        <v>0.40895624160766603</v>
      </c>
      <c r="K743" s="8">
        <f t="shared" si="134"/>
        <v>0.83571607686749805</v>
      </c>
      <c r="L743" s="9">
        <f t="shared" si="135"/>
        <v>49.016419340432499</v>
      </c>
      <c r="M743" s="8">
        <f t="shared" si="136"/>
        <v>0.34670420743527691</v>
      </c>
      <c r="N743" s="8">
        <f t="shared" si="137"/>
        <v>5.7637974619865438E-2</v>
      </c>
      <c r="O743" s="8">
        <f t="shared" si="138"/>
        <v>1.5495157614314163</v>
      </c>
      <c r="P743" s="10">
        <f t="shared" si="139"/>
        <v>0.22375003602092919</v>
      </c>
      <c r="Q743" s="10" t="str">
        <f t="shared" si="140"/>
        <v>2017SLE</v>
      </c>
      <c r="R743" s="14">
        <f t="shared" si="141"/>
        <v>37.997563281080325</v>
      </c>
      <c r="S743" s="45">
        <f t="shared" si="142"/>
        <v>1</v>
      </c>
      <c r="T743" s="7">
        <f t="shared" si="143"/>
        <v>3.3013929360762995</v>
      </c>
      <c r="U743" s="35">
        <f>IF(ISBLANK(VLOOKUP(B743,'WB GDP'!$A$2:$AK$267,F743-1985)),"NA",VLOOKUP(B743,'WB GDP'!$A$2:$AK$267,F743-1985))</f>
        <v>1593.5153223998716</v>
      </c>
    </row>
    <row r="744" spans="1:21">
      <c r="A744">
        <f t="shared" si="132"/>
        <v>126</v>
      </c>
      <c r="B744" t="s">
        <v>133</v>
      </c>
      <c r="C744" t="str">
        <f>VLOOKUP(B744,'country codes'!$A$3:$B$287,2,0)</f>
        <v>RWA</v>
      </c>
      <c r="D744">
        <v>5</v>
      </c>
      <c r="E744" s="6">
        <v>12230.339</v>
      </c>
      <c r="F744">
        <v>2017</v>
      </c>
      <c r="G744" s="6">
        <v>65.941000000000003</v>
      </c>
      <c r="H744" s="6">
        <v>3.1083738803863525</v>
      </c>
      <c r="I744" s="7">
        <v>0.72042447328567505</v>
      </c>
      <c r="J744" s="8">
        <f t="shared" si="133"/>
        <v>0.31083738803863525</v>
      </c>
      <c r="K744" s="8">
        <f t="shared" si="134"/>
        <v>0.73759722329846722</v>
      </c>
      <c r="L744" s="9">
        <f t="shared" si="135"/>
        <v>48.637898501524226</v>
      </c>
      <c r="M744" s="8">
        <f t="shared" si="136"/>
        <v>0.34328194967676134</v>
      </c>
      <c r="N744" s="8">
        <f t="shared" si="137"/>
        <v>4.5026529580354691E-2</v>
      </c>
      <c r="O744" s="8">
        <f t="shared" si="138"/>
        <v>1.5369043163919056</v>
      </c>
      <c r="P744" s="10">
        <f t="shared" si="139"/>
        <v>0.22335935036129181</v>
      </c>
      <c r="Q744" s="10" t="str">
        <f t="shared" si="140"/>
        <v>2017RWA</v>
      </c>
      <c r="R744" s="14">
        <f t="shared" si="141"/>
        <v>37.931216462375488</v>
      </c>
      <c r="S744" s="45">
        <f t="shared" si="142"/>
        <v>1</v>
      </c>
      <c r="T744" s="7">
        <f t="shared" si="143"/>
        <v>3.3013929360762995</v>
      </c>
      <c r="U744" s="35">
        <f>IF(ISBLANK(VLOOKUP(B744,'WB GDP'!$A$2:$AK$267,F744-1985)),"NA",VLOOKUP(B744,'WB GDP'!$A$2:$AK$267,F744-1985))</f>
        <v>1934.9729552946235</v>
      </c>
    </row>
    <row r="745" spans="1:21">
      <c r="A745">
        <f t="shared" si="132"/>
        <v>127</v>
      </c>
      <c r="B745" t="s">
        <v>87</v>
      </c>
      <c r="C745" t="str">
        <f>VLOOKUP(B745,'country codes'!$A$3:$B$287,2,0)</f>
        <v>KAZ</v>
      </c>
      <c r="D745">
        <v>7</v>
      </c>
      <c r="E745" s="6">
        <v>18314.813999999998</v>
      </c>
      <c r="F745">
        <v>2017</v>
      </c>
      <c r="G745" s="6">
        <v>71.396000000000001</v>
      </c>
      <c r="H745" s="6">
        <v>5.8823513984680176</v>
      </c>
      <c r="I745" s="7">
        <v>16.1805229187012</v>
      </c>
      <c r="J745" s="8">
        <f t="shared" si="133"/>
        <v>0.58823513984680176</v>
      </c>
      <c r="K745" s="8">
        <f t="shared" si="134"/>
        <v>1.0149949751066338</v>
      </c>
      <c r="L745" s="9">
        <f t="shared" si="135"/>
        <v>72.466581242713232</v>
      </c>
      <c r="M745" s="8">
        <f t="shared" si="136"/>
        <v>0.55872027170267791</v>
      </c>
      <c r="N745" s="8">
        <f t="shared" si="137"/>
        <v>1.011282682418825</v>
      </c>
      <c r="O745" s="8">
        <f t="shared" si="138"/>
        <v>2.5031604692303757</v>
      </c>
      <c r="P745" s="10">
        <f t="shared" si="139"/>
        <v>0.22320593448587922</v>
      </c>
      <c r="Q745" s="10" t="str">
        <f t="shared" si="140"/>
        <v>2017KAZ</v>
      </c>
      <c r="R745" s="14">
        <f t="shared" si="141"/>
        <v>37.905163150662197</v>
      </c>
      <c r="S745" s="45">
        <f t="shared" si="142"/>
        <v>3</v>
      </c>
      <c r="T745" s="7">
        <f t="shared" si="143"/>
        <v>3.3013929360762995</v>
      </c>
      <c r="U745" s="35">
        <f>IF(ISBLANK(VLOOKUP(B745,'WB GDP'!$A$2:$AK$267,F745-1985)),"NA",VLOOKUP(B745,'WB GDP'!$A$2:$AK$267,F745-1985))</f>
        <v>24862.966124588893</v>
      </c>
    </row>
    <row r="746" spans="1:21">
      <c r="A746">
        <f t="shared" si="132"/>
        <v>128</v>
      </c>
      <c r="B746" t="s">
        <v>167</v>
      </c>
      <c r="C746" t="str">
        <f>VLOOKUP(B746,'country codes'!$A$3:$B$287,2,0)</f>
        <v>YEM</v>
      </c>
      <c r="D746">
        <v>4</v>
      </c>
      <c r="E746" s="6">
        <v>30034.388999999999</v>
      </c>
      <c r="F746">
        <v>2017</v>
      </c>
      <c r="G746" s="6">
        <v>65.956999999999994</v>
      </c>
      <c r="H746" s="6">
        <v>3.2535600662231445</v>
      </c>
      <c r="I746" s="7">
        <v>1.47504758834839</v>
      </c>
      <c r="J746" s="8">
        <f t="shared" si="133"/>
        <v>0.32535600662231445</v>
      </c>
      <c r="K746" s="8">
        <f t="shared" si="134"/>
        <v>0.75211584188214642</v>
      </c>
      <c r="L746" s="9">
        <f t="shared" si="135"/>
        <v>49.607304583020728</v>
      </c>
      <c r="M746" s="8">
        <f t="shared" si="136"/>
        <v>0.35204648029843616</v>
      </c>
      <c r="N746" s="8">
        <f t="shared" si="137"/>
        <v>9.2190474271774375E-2</v>
      </c>
      <c r="O746" s="8">
        <f t="shared" si="138"/>
        <v>1.5840682610833252</v>
      </c>
      <c r="P746" s="10">
        <f t="shared" si="139"/>
        <v>0.2222419885224364</v>
      </c>
      <c r="Q746" s="10" t="str">
        <f t="shared" si="140"/>
        <v>2017YEM</v>
      </c>
      <c r="R746" s="14">
        <f t="shared" si="141"/>
        <v>37.741464416142065</v>
      </c>
      <c r="S746" s="45">
        <f t="shared" si="142"/>
        <v>1</v>
      </c>
      <c r="T746" s="7">
        <f t="shared" si="143"/>
        <v>3.3013929360762995</v>
      </c>
      <c r="U746" s="35" t="str">
        <f>IF(ISBLANK(VLOOKUP(B746,'WB GDP'!$A$2:$AK$267,F746-1985)),"NA",VLOOKUP(B746,'WB GDP'!$A$2:$AK$267,F746-1985))</f>
        <v>NA</v>
      </c>
    </row>
    <row r="747" spans="1:21">
      <c r="A747">
        <f t="shared" si="132"/>
        <v>129</v>
      </c>
      <c r="B747" t="s">
        <v>100</v>
      </c>
      <c r="C747" t="str">
        <f>VLOOKUP(B747,'country codes'!$A$3:$B$287,2,0)</f>
        <v>MWI</v>
      </c>
      <c r="D747">
        <v>5</v>
      </c>
      <c r="E747" s="6">
        <v>17881.167000000001</v>
      </c>
      <c r="F747">
        <v>2017</v>
      </c>
      <c r="G747" s="6">
        <v>62.976999999999997</v>
      </c>
      <c r="H747" s="6">
        <v>3.416862964630127</v>
      </c>
      <c r="I747" s="7">
        <v>0.72236877679824796</v>
      </c>
      <c r="J747" s="8">
        <f t="shared" si="133"/>
        <v>0.34168629646301268</v>
      </c>
      <c r="K747" s="8">
        <f t="shared" si="134"/>
        <v>0.76844613172284459</v>
      </c>
      <c r="L747" s="9">
        <f t="shared" si="135"/>
        <v>48.394432037509581</v>
      </c>
      <c r="M747" s="8">
        <f t="shared" si="136"/>
        <v>0.34108073666609701</v>
      </c>
      <c r="N747" s="8">
        <f t="shared" si="137"/>
        <v>4.5148048549890497E-2</v>
      </c>
      <c r="O747" s="8">
        <f t="shared" si="138"/>
        <v>1.5370258353614414</v>
      </c>
      <c r="P747" s="10">
        <f t="shared" si="139"/>
        <v>0.22190956639703438</v>
      </c>
      <c r="Q747" s="10" t="str">
        <f t="shared" si="140"/>
        <v>2017MWI</v>
      </c>
      <c r="R747" s="14">
        <f t="shared" si="141"/>
        <v>37.685011997315129</v>
      </c>
      <c r="S747" s="45">
        <f t="shared" si="142"/>
        <v>1</v>
      </c>
      <c r="T747" s="7">
        <f t="shared" si="143"/>
        <v>3.3013929360762995</v>
      </c>
      <c r="U747" s="35">
        <f>IF(ISBLANK(VLOOKUP(B747,'WB GDP'!$A$2:$AK$267,F747-1985)),"NA",VLOOKUP(B747,'WB GDP'!$A$2:$AK$267,F747-1985))</f>
        <v>1454.7774924497126</v>
      </c>
    </row>
    <row r="748" spans="1:21">
      <c r="A748">
        <f t="shared" si="132"/>
        <v>130</v>
      </c>
      <c r="B748" t="s">
        <v>168</v>
      </c>
      <c r="C748" t="str">
        <f>VLOOKUP(B748,'country codes'!$A$3:$B$287,2,0)</f>
        <v>ZMB</v>
      </c>
      <c r="D748">
        <v>5</v>
      </c>
      <c r="E748" s="6">
        <v>17298.054</v>
      </c>
      <c r="F748">
        <v>2017</v>
      </c>
      <c r="G748" s="6">
        <v>62.12</v>
      </c>
      <c r="H748" s="6">
        <v>3.9327774047851563</v>
      </c>
      <c r="I748" s="7">
        <v>2.4765920639038099</v>
      </c>
      <c r="J748" s="8">
        <f t="shared" si="133"/>
        <v>0.3932777404785156</v>
      </c>
      <c r="K748" s="8">
        <f t="shared" si="134"/>
        <v>0.82003757573834757</v>
      </c>
      <c r="L748" s="9">
        <f t="shared" si="135"/>
        <v>50.940734204866146</v>
      </c>
      <c r="M748" s="8">
        <f t="shared" si="136"/>
        <v>0.36410219665465188</v>
      </c>
      <c r="N748" s="8">
        <f t="shared" si="137"/>
        <v>0.15478700399398812</v>
      </c>
      <c r="O748" s="8">
        <f t="shared" si="138"/>
        <v>1.646664790805539</v>
      </c>
      <c r="P748" s="10">
        <f t="shared" si="139"/>
        <v>0.22111494621594185</v>
      </c>
      <c r="Q748" s="10" t="str">
        <f t="shared" si="140"/>
        <v>2017ZMB</v>
      </c>
      <c r="R748" s="14">
        <f t="shared" si="141"/>
        <v>37.55006841852321</v>
      </c>
      <c r="S748" s="45">
        <f t="shared" si="142"/>
        <v>1</v>
      </c>
      <c r="T748" s="7">
        <f t="shared" si="143"/>
        <v>3.3013929360762995</v>
      </c>
      <c r="U748" s="35">
        <f>IF(ISBLANK(VLOOKUP(B748,'WB GDP'!$A$2:$AK$267,F748-1985)),"NA",VLOOKUP(B748,'WB GDP'!$A$2:$AK$267,F748-1985))</f>
        <v>3395.4796855024233</v>
      </c>
    </row>
    <row r="749" spans="1:21">
      <c r="A749">
        <f t="shared" si="132"/>
        <v>131</v>
      </c>
      <c r="B749" t="s">
        <v>169</v>
      </c>
      <c r="C749" t="str">
        <f>VLOOKUP(B749,'country codes'!$A$3:$B$287,2,0)</f>
        <v>ZWE</v>
      </c>
      <c r="D749">
        <v>5</v>
      </c>
      <c r="E749" s="6">
        <v>14751.101000000001</v>
      </c>
      <c r="F749">
        <v>2017</v>
      </c>
      <c r="G749" s="6">
        <v>60.709000000000003</v>
      </c>
      <c r="H749" s="6">
        <v>3.6383001804351807</v>
      </c>
      <c r="I749" s="7">
        <v>0.86899107694625899</v>
      </c>
      <c r="J749" s="8">
        <f t="shared" si="133"/>
        <v>0.36383001804351806</v>
      </c>
      <c r="K749" s="8">
        <f t="shared" si="134"/>
        <v>0.79058985330334997</v>
      </c>
      <c r="L749" s="9">
        <f t="shared" si="135"/>
        <v>47.995919404193074</v>
      </c>
      <c r="M749" s="8">
        <f t="shared" si="136"/>
        <v>0.3374777304084563</v>
      </c>
      <c r="N749" s="8">
        <f t="shared" si="137"/>
        <v>5.4311942309141187E-2</v>
      </c>
      <c r="O749" s="8">
        <f t="shared" si="138"/>
        <v>1.5461897291206921</v>
      </c>
      <c r="P749" s="10">
        <f t="shared" si="139"/>
        <v>0.21826411342182286</v>
      </c>
      <c r="Q749" s="10" t="str">
        <f t="shared" si="140"/>
        <v>2017ZWE</v>
      </c>
      <c r="R749" s="14">
        <f t="shared" si="141"/>
        <v>37.06593576127446</v>
      </c>
      <c r="S749" s="45">
        <f t="shared" si="142"/>
        <v>1</v>
      </c>
      <c r="T749" s="7">
        <f t="shared" si="143"/>
        <v>3.3013929360762995</v>
      </c>
      <c r="U749" s="35">
        <f>IF(ISBLANK(VLOOKUP(B749,'WB GDP'!$A$2:$AK$267,F749-1985)),"NA",VLOOKUP(B749,'WB GDP'!$A$2:$AK$267,F749-1985))</f>
        <v>2331.7808328308556</v>
      </c>
    </row>
    <row r="750" spans="1:21">
      <c r="A750">
        <f t="shared" si="132"/>
        <v>132</v>
      </c>
      <c r="B750" t="s">
        <v>141</v>
      </c>
      <c r="C750" t="str">
        <f>VLOOKUP(B750,'country codes'!$A$3:$B$287,2,0)</f>
        <v>ZAF</v>
      </c>
      <c r="D750">
        <v>5</v>
      </c>
      <c r="E750" s="6">
        <v>56641.209000000003</v>
      </c>
      <c r="F750">
        <v>2017</v>
      </c>
      <c r="G750" s="6">
        <v>65.402000000000001</v>
      </c>
      <c r="H750" s="6">
        <v>4.5136551856994629</v>
      </c>
      <c r="I750" s="7">
        <v>7.1963539123535201</v>
      </c>
      <c r="J750" s="8">
        <f t="shared" si="133"/>
        <v>0.45136551856994628</v>
      </c>
      <c r="K750" s="8">
        <f t="shared" si="134"/>
        <v>0.87812535382977819</v>
      </c>
      <c r="L750" s="9">
        <f t="shared" si="135"/>
        <v>57.431154391175156</v>
      </c>
      <c r="M750" s="8">
        <f t="shared" si="136"/>
        <v>0.42278295754138562</v>
      </c>
      <c r="N750" s="8">
        <f t="shared" si="137"/>
        <v>0.449772119522095</v>
      </c>
      <c r="O750" s="8">
        <f t="shared" si="138"/>
        <v>1.9416499063336459</v>
      </c>
      <c r="P750" s="10">
        <f t="shared" si="139"/>
        <v>0.21774417528220258</v>
      </c>
      <c r="Q750" s="10" t="str">
        <f t="shared" si="140"/>
        <v>2017ZAF</v>
      </c>
      <c r="R750" s="14">
        <f t="shared" si="141"/>
        <v>36.977639094539526</v>
      </c>
      <c r="S750" s="45">
        <f t="shared" si="142"/>
        <v>3</v>
      </c>
      <c r="T750" s="7">
        <f t="shared" si="143"/>
        <v>3.3013929360762995</v>
      </c>
      <c r="U750" s="35">
        <f>IF(ISBLANK(VLOOKUP(B750,'WB GDP'!$A$2:$AK$267,F750-1985)),"NA",VLOOKUP(B750,'WB GDP'!$A$2:$AK$267,F750-1985))</f>
        <v>13950.453476076615</v>
      </c>
    </row>
    <row r="751" spans="1:21">
      <c r="A751">
        <f t="shared" si="132"/>
        <v>133</v>
      </c>
      <c r="B751" t="s">
        <v>108</v>
      </c>
      <c r="C751" t="str">
        <f>VLOOKUP(B751,'country codes'!$A$3:$B$287,2,0)</f>
        <v>MNG</v>
      </c>
      <c r="D751">
        <v>8</v>
      </c>
      <c r="E751" s="6">
        <v>3096.03</v>
      </c>
      <c r="F751">
        <v>2017</v>
      </c>
      <c r="G751" s="6">
        <v>70.236999999999995</v>
      </c>
      <c r="H751" s="6">
        <v>5.3338503837585449</v>
      </c>
      <c r="I751" s="7">
        <v>14.976809501647899</v>
      </c>
      <c r="J751" s="8">
        <f t="shared" si="133"/>
        <v>0.53338503837585449</v>
      </c>
      <c r="K751" s="8">
        <f t="shared" si="134"/>
        <v>0.96014487363568646</v>
      </c>
      <c r="L751" s="9">
        <f t="shared" si="135"/>
        <v>67.437695489549711</v>
      </c>
      <c r="M751" s="8">
        <f t="shared" si="136"/>
        <v>0.5132534399818941</v>
      </c>
      <c r="N751" s="8">
        <f t="shared" si="137"/>
        <v>0.93605059385299372</v>
      </c>
      <c r="O751" s="8">
        <f t="shared" si="138"/>
        <v>2.4279283806645449</v>
      </c>
      <c r="P751" s="10">
        <f t="shared" si="139"/>
        <v>0.21139562602806769</v>
      </c>
      <c r="Q751" s="10" t="str">
        <f t="shared" si="140"/>
        <v>2017MNG</v>
      </c>
      <c r="R751" s="14">
        <f t="shared" si="141"/>
        <v>35.899519035580155</v>
      </c>
      <c r="S751" s="45">
        <f t="shared" si="142"/>
        <v>3</v>
      </c>
      <c r="T751" s="7">
        <f t="shared" si="143"/>
        <v>3.3013929360762995</v>
      </c>
      <c r="U751" s="35">
        <f>IF(ISBLANK(VLOOKUP(B751,'WB GDP'!$A$2:$AK$267,F751-1985)),"NA",VLOOKUP(B751,'WB GDP'!$A$2:$AK$267,F751-1985))</f>
        <v>11431.498016396748</v>
      </c>
    </row>
    <row r="752" spans="1:21">
      <c r="A752">
        <f t="shared" si="132"/>
        <v>134</v>
      </c>
      <c r="B752" t="s">
        <v>74</v>
      </c>
      <c r="C752" t="str">
        <f>VLOOKUP(B752,'country codes'!$A$3:$B$287,2,0)</f>
        <v>HKG</v>
      </c>
      <c r="D752">
        <v>8</v>
      </c>
      <c r="E752" s="6">
        <v>7461.5190000000002</v>
      </c>
      <c r="F752">
        <v>2017</v>
      </c>
      <c r="G752" s="6">
        <v>84.899000000000001</v>
      </c>
      <c r="H752" s="6">
        <v>5.3624749183654785</v>
      </c>
      <c r="I752" s="7">
        <v>25.127935409545898</v>
      </c>
      <c r="J752" s="8">
        <f t="shared" si="133"/>
        <v>0.53624749183654785</v>
      </c>
      <c r="K752" s="8">
        <f t="shared" si="134"/>
        <v>0.96300732709637982</v>
      </c>
      <c r="L752" s="9">
        <f t="shared" si="135"/>
        <v>81.758359063155552</v>
      </c>
      <c r="M752" s="8">
        <f t="shared" si="136"/>
        <v>0.64272848331957555</v>
      </c>
      <c r="N752" s="8">
        <f t="shared" si="137"/>
        <v>1.5704959630966187</v>
      </c>
      <c r="O752" s="8">
        <f t="shared" si="138"/>
        <v>3.0623737499081694</v>
      </c>
      <c r="P752" s="10">
        <f t="shared" si="139"/>
        <v>0.2098791773338734</v>
      </c>
      <c r="Q752" s="10" t="str">
        <f t="shared" si="140"/>
        <v>2017HKG</v>
      </c>
      <c r="R752" s="14">
        <f t="shared" si="141"/>
        <v>35.641993467116031</v>
      </c>
      <c r="S752" s="45">
        <f t="shared" si="142"/>
        <v>3</v>
      </c>
      <c r="T752" s="7">
        <f t="shared" si="143"/>
        <v>3.3013929360762995</v>
      </c>
      <c r="U752" s="35">
        <f>IF(ISBLANK(VLOOKUP(B752,'WB GDP'!$A$2:$AK$267,F752-1985)),"NA",VLOOKUP(B752,'WB GDP'!$A$2:$AK$267,F752-1985))</f>
        <v>59842.212996165792</v>
      </c>
    </row>
    <row r="753" spans="1:21">
      <c r="A753">
        <f t="shared" si="132"/>
        <v>135</v>
      </c>
      <c r="B753" t="s">
        <v>153</v>
      </c>
      <c r="C753" t="str">
        <f>VLOOKUP(B753,'country codes'!$A$3:$B$287,2,0)</f>
        <v>TTO</v>
      </c>
      <c r="D753">
        <v>1</v>
      </c>
      <c r="E753" s="6">
        <v>1478.607</v>
      </c>
      <c r="F753">
        <v>2017</v>
      </c>
      <c r="G753" s="6">
        <v>74.23</v>
      </c>
      <c r="H753" s="6">
        <v>6.1918597221374512</v>
      </c>
      <c r="I753" s="7">
        <v>22.725959777831999</v>
      </c>
      <c r="J753" s="8">
        <f t="shared" si="133"/>
        <v>0.61918597221374516</v>
      </c>
      <c r="K753" s="8">
        <f t="shared" si="134"/>
        <v>1.045945807473577</v>
      </c>
      <c r="L753" s="9">
        <f t="shared" si="135"/>
        <v>77.640557288763631</v>
      </c>
      <c r="M753" s="8">
        <f t="shared" si="136"/>
        <v>0.60549888425420684</v>
      </c>
      <c r="N753" s="8">
        <f t="shared" si="137"/>
        <v>1.4203724861145</v>
      </c>
      <c r="O753" s="8">
        <f t="shared" si="138"/>
        <v>2.9122502729260509</v>
      </c>
      <c r="P753" s="10">
        <f t="shared" si="139"/>
        <v>0.20791443986915267</v>
      </c>
      <c r="Q753" s="10" t="str">
        <f t="shared" si="140"/>
        <v>2017TTO</v>
      </c>
      <c r="R753" s="14">
        <f t="shared" si="141"/>
        <v>35.308338834142241</v>
      </c>
      <c r="S753" s="45">
        <f t="shared" si="142"/>
        <v>3</v>
      </c>
      <c r="T753" s="7">
        <f t="shared" si="143"/>
        <v>3.3013929360762995</v>
      </c>
      <c r="U753" s="35">
        <f>IF(ISBLANK(VLOOKUP(B753,'WB GDP'!$A$2:$AK$267,F753-1985)),"NA",VLOOKUP(B753,'WB GDP'!$A$2:$AK$267,F753-1985))</f>
        <v>26213.924509501136</v>
      </c>
    </row>
    <row r="754" spans="1:21">
      <c r="A754">
        <f t="shared" si="132"/>
        <v>136</v>
      </c>
      <c r="B754" t="s">
        <v>156</v>
      </c>
      <c r="C754" t="str">
        <f>VLOOKUP(B754,'country codes'!$A$3:$B$287,2,0)</f>
        <v>TKM</v>
      </c>
      <c r="D754">
        <v>7</v>
      </c>
      <c r="E754" s="6">
        <v>5968.3829999999998</v>
      </c>
      <c r="F754">
        <v>2017</v>
      </c>
      <c r="G754" s="6">
        <v>68.915999999999997</v>
      </c>
      <c r="H754" s="6">
        <v>5.2291488647460938</v>
      </c>
      <c r="I754" s="7">
        <v>14.3222332000732</v>
      </c>
      <c r="J754" s="8">
        <f t="shared" si="133"/>
        <v>0.52291488647460938</v>
      </c>
      <c r="K754" s="8">
        <f t="shared" si="134"/>
        <v>0.94967472173444134</v>
      </c>
      <c r="L754" s="9">
        <f t="shared" si="135"/>
        <v>65.447783123050755</v>
      </c>
      <c r="M754" s="8">
        <f t="shared" si="136"/>
        <v>0.49526237493337916</v>
      </c>
      <c r="N754" s="8">
        <f t="shared" si="137"/>
        <v>0.89513957500457497</v>
      </c>
      <c r="O754" s="8">
        <f t="shared" si="138"/>
        <v>2.3870173618161257</v>
      </c>
      <c r="P754" s="10">
        <f t="shared" si="139"/>
        <v>0.20748168105344922</v>
      </c>
      <c r="Q754" s="10" t="str">
        <f t="shared" si="140"/>
        <v>2017TKM</v>
      </c>
      <c r="R754" s="14">
        <f t="shared" si="141"/>
        <v>35.234847089615329</v>
      </c>
      <c r="S754" s="45">
        <f t="shared" si="142"/>
        <v>3</v>
      </c>
      <c r="T754" s="7">
        <f t="shared" si="143"/>
        <v>3.3013929360762995</v>
      </c>
      <c r="U754" s="35">
        <f>IF(ISBLANK(VLOOKUP(B754,'WB GDP'!$A$2:$AK$267,F754-1985)),"NA",VLOOKUP(B754,'WB GDP'!$A$2:$AK$267,F754-1985))</f>
        <v>13703.512723974109</v>
      </c>
    </row>
    <row r="755" spans="1:21">
      <c r="A755">
        <f t="shared" si="132"/>
        <v>137</v>
      </c>
      <c r="B755" t="s">
        <v>113</v>
      </c>
      <c r="C755" t="str">
        <f>VLOOKUP(B755,'country codes'!$A$3:$B$287,2,0)</f>
        <v>NAM</v>
      </c>
      <c r="D755">
        <v>5</v>
      </c>
      <c r="E755" s="6">
        <v>2364.5340000000001</v>
      </c>
      <c r="F755">
        <v>2017</v>
      </c>
      <c r="G755" s="6">
        <v>62.292999999999999</v>
      </c>
      <c r="H755" s="6">
        <v>4.4413061141967773</v>
      </c>
      <c r="I755" s="7">
        <v>6.5563335418701199</v>
      </c>
      <c r="J755" s="8">
        <f t="shared" si="133"/>
        <v>0.44413061141967775</v>
      </c>
      <c r="K755" s="8">
        <f t="shared" si="134"/>
        <v>0.87089044667950977</v>
      </c>
      <c r="L755" s="9">
        <f t="shared" si="135"/>
        <v>54.250378595006701</v>
      </c>
      <c r="M755" s="8">
        <f t="shared" si="136"/>
        <v>0.39402513623376151</v>
      </c>
      <c r="N755" s="8">
        <f t="shared" si="137"/>
        <v>0.40977084636688249</v>
      </c>
      <c r="O755" s="8">
        <f t="shared" si="138"/>
        <v>1.9016486331784335</v>
      </c>
      <c r="P755" s="10">
        <f t="shared" si="139"/>
        <v>0.20720186124772386</v>
      </c>
      <c r="Q755" s="10" t="str">
        <f t="shared" si="140"/>
        <v>2017NAM</v>
      </c>
      <c r="R755" s="14">
        <f t="shared" si="141"/>
        <v>35.187327674805694</v>
      </c>
      <c r="S755" s="45">
        <f t="shared" si="142"/>
        <v>2</v>
      </c>
      <c r="T755" s="7">
        <f t="shared" si="143"/>
        <v>3.3013929360762995</v>
      </c>
      <c r="U755" s="35">
        <f>IF(ISBLANK(VLOOKUP(B755,'WB GDP'!$A$2:$AK$267,F755-1985)),"NA",VLOOKUP(B755,'WB GDP'!$A$2:$AK$267,F755-1985))</f>
        <v>10335.267425822274</v>
      </c>
    </row>
    <row r="756" spans="1:21">
      <c r="A756">
        <f t="shared" si="132"/>
        <v>138</v>
      </c>
      <c r="B756" t="s">
        <v>89</v>
      </c>
      <c r="C756" t="str">
        <f>VLOOKUP(B756,'country codes'!$A$3:$B$287,2,0)</f>
        <v>KWT</v>
      </c>
      <c r="D756">
        <v>4</v>
      </c>
      <c r="E756" s="6">
        <v>4124.9040000000005</v>
      </c>
      <c r="F756">
        <v>2017</v>
      </c>
      <c r="G756" s="6">
        <v>79.781000000000006</v>
      </c>
      <c r="H756" s="6">
        <v>6.0939054489135742</v>
      </c>
      <c r="I756" s="7">
        <v>30.152551651001001</v>
      </c>
      <c r="J756" s="8">
        <f t="shared" si="133"/>
        <v>0.60939054489135747</v>
      </c>
      <c r="K756" s="8">
        <f t="shared" si="134"/>
        <v>1.0361503801511893</v>
      </c>
      <c r="L756" s="9">
        <f t="shared" si="135"/>
        <v>82.665113478842045</v>
      </c>
      <c r="M756" s="8">
        <f t="shared" si="136"/>
        <v>0.65092657181346525</v>
      </c>
      <c r="N756" s="8">
        <f t="shared" si="137"/>
        <v>1.8845344781875626</v>
      </c>
      <c r="O756" s="8">
        <f t="shared" si="138"/>
        <v>3.3764122649991135</v>
      </c>
      <c r="P756" s="10">
        <f t="shared" si="139"/>
        <v>0.19278646110878173</v>
      </c>
      <c r="Q756" s="10" t="str">
        <f t="shared" si="140"/>
        <v>2017KWT</v>
      </c>
      <c r="R756" s="14">
        <f t="shared" si="141"/>
        <v>32.739283023093044</v>
      </c>
      <c r="S756" s="45">
        <f t="shared" si="142"/>
        <v>3</v>
      </c>
      <c r="T756" s="7">
        <f t="shared" si="143"/>
        <v>3.3013929360762995</v>
      </c>
      <c r="U756" s="35">
        <f>IF(ISBLANK(VLOOKUP(B756,'WB GDP'!$A$2:$AK$267,F756-1985)),"NA",VLOOKUP(B756,'WB GDP'!$A$2:$AK$267,F756-1985))</f>
        <v>50007.29953660172</v>
      </c>
    </row>
    <row r="757" spans="1:21">
      <c r="A757">
        <f t="shared" si="132"/>
        <v>139</v>
      </c>
      <c r="B757" t="s">
        <v>18</v>
      </c>
      <c r="C757" t="str">
        <f>VLOOKUP(B757,'country codes'!$A$3:$B$287,2,0)</f>
        <v>AFG</v>
      </c>
      <c r="D757">
        <v>6</v>
      </c>
      <c r="E757" s="6">
        <v>35643.417999999998</v>
      </c>
      <c r="F757">
        <v>2017</v>
      </c>
      <c r="G757" s="6">
        <v>63.015999999999998</v>
      </c>
      <c r="H757" s="6">
        <v>2.6617181301116943</v>
      </c>
      <c r="I757" s="7">
        <v>0.946416556835175</v>
      </c>
      <c r="J757" s="8">
        <f t="shared" si="133"/>
        <v>0.26617181301116943</v>
      </c>
      <c r="K757" s="8">
        <f t="shared" si="134"/>
        <v>0.6929316482710014</v>
      </c>
      <c r="L757" s="9">
        <f t="shared" si="135"/>
        <v>43.665780747445424</v>
      </c>
      <c r="M757" s="8">
        <f t="shared" si="136"/>
        <v>0.29832836506243371</v>
      </c>
      <c r="N757" s="8">
        <f t="shared" si="137"/>
        <v>5.9151034802198438E-2</v>
      </c>
      <c r="O757" s="8">
        <f t="shared" si="138"/>
        <v>1.5510288216137493</v>
      </c>
      <c r="P757" s="10">
        <f t="shared" si="139"/>
        <v>0.19234224464767943</v>
      </c>
      <c r="Q757" s="10" t="str">
        <f t="shared" si="140"/>
        <v>2017AFG</v>
      </c>
      <c r="R757" s="14">
        <f t="shared" si="141"/>
        <v>32.663845524215269</v>
      </c>
      <c r="S757" s="45">
        <f t="shared" si="142"/>
        <v>1</v>
      </c>
      <c r="T757" s="7">
        <f t="shared" si="143"/>
        <v>3.3013929360762995</v>
      </c>
      <c r="U757" s="35">
        <f>IF(ISBLANK(VLOOKUP(B757,'WB GDP'!$A$2:$AK$267,F757-1985)),"NA",VLOOKUP(B757,'WB GDP'!$A$2:$AK$267,F757-1985))</f>
        <v>2096.0931105533659</v>
      </c>
    </row>
    <row r="758" spans="1:21">
      <c r="A758">
        <f t="shared" si="132"/>
        <v>140</v>
      </c>
      <c r="B758" t="s">
        <v>98</v>
      </c>
      <c r="C758" t="str">
        <f>VLOOKUP(B758,'country codes'!$A$3:$B$287,2,0)</f>
        <v>LUX</v>
      </c>
      <c r="D758">
        <v>3</v>
      </c>
      <c r="E758" s="6">
        <v>596.28300000000002</v>
      </c>
      <c r="F758">
        <v>2017</v>
      </c>
      <c r="G758" s="6">
        <v>81.733999999999995</v>
      </c>
      <c r="H758" s="6">
        <v>7.0613808631896973</v>
      </c>
      <c r="I758" s="7">
        <v>39.071765899658203</v>
      </c>
      <c r="J758" s="8">
        <f t="shared" si="133"/>
        <v>0.70613808631896968</v>
      </c>
      <c r="K758" s="8">
        <f t="shared" si="134"/>
        <v>1.1328979215788015</v>
      </c>
      <c r="L758" s="9">
        <f t="shared" si="135"/>
        <v>92.596278722321756</v>
      </c>
      <c r="M758" s="8">
        <f t="shared" si="136"/>
        <v>0.74071557102318875</v>
      </c>
      <c r="N758" s="8">
        <f t="shared" si="137"/>
        <v>2.4419853687286377</v>
      </c>
      <c r="O758" s="8">
        <f t="shared" si="138"/>
        <v>3.9338631555401884</v>
      </c>
      <c r="P758" s="10">
        <f t="shared" si="139"/>
        <v>0.18829215499782059</v>
      </c>
      <c r="Q758" s="10" t="str">
        <f t="shared" si="140"/>
        <v>2017LUX</v>
      </c>
      <c r="R758" s="14">
        <f t="shared" si="141"/>
        <v>31.976053287390041</v>
      </c>
      <c r="S758" s="45">
        <f t="shared" si="142"/>
        <v>3</v>
      </c>
      <c r="T758" s="7">
        <f t="shared" si="143"/>
        <v>3.3013929360762995</v>
      </c>
      <c r="U758" s="35">
        <f>IF(ISBLANK(VLOOKUP(B758,'WB GDP'!$A$2:$AK$267,F758-1985)),"NA",VLOOKUP(B758,'WB GDP'!$A$2:$AK$267,F758-1985))</f>
        <v>114985.84223598881</v>
      </c>
    </row>
    <row r="759" spans="1:21">
      <c r="A759">
        <f t="shared" si="132"/>
        <v>141</v>
      </c>
      <c r="B759" t="s">
        <v>43</v>
      </c>
      <c r="C759" t="str">
        <f>VLOOKUP(B759,'country codes'!$A$3:$B$287,2,0)</f>
        <v>TCD</v>
      </c>
      <c r="D759">
        <v>5</v>
      </c>
      <c r="E759" s="6">
        <v>15085.884</v>
      </c>
      <c r="F759">
        <v>2017</v>
      </c>
      <c r="G759" s="6">
        <v>52.308</v>
      </c>
      <c r="H759" s="6">
        <v>4.5589370727539063</v>
      </c>
      <c r="I759" s="7">
        <v>4.2194027900695801</v>
      </c>
      <c r="J759" s="8">
        <f t="shared" si="133"/>
        <v>0.45589370727539064</v>
      </c>
      <c r="K759" s="8">
        <f t="shared" si="134"/>
        <v>0.88265354253522266</v>
      </c>
      <c r="L759" s="9">
        <f t="shared" si="135"/>
        <v>46.169841502932428</v>
      </c>
      <c r="M759" s="8">
        <f t="shared" si="136"/>
        <v>0.32096791477117903</v>
      </c>
      <c r="N759" s="8">
        <f t="shared" si="137"/>
        <v>0.26371267437934875</v>
      </c>
      <c r="O759" s="8">
        <f t="shared" si="138"/>
        <v>1.7555904611908997</v>
      </c>
      <c r="P759" s="10">
        <f t="shared" si="139"/>
        <v>0.18282618974441875</v>
      </c>
      <c r="Q759" s="10" t="str">
        <f t="shared" si="140"/>
        <v>2017TCD</v>
      </c>
      <c r="R759" s="14">
        <f t="shared" si="141"/>
        <v>31.047814953659021</v>
      </c>
      <c r="S759" s="45">
        <f t="shared" si="142"/>
        <v>2</v>
      </c>
      <c r="T759" s="7">
        <f t="shared" si="143"/>
        <v>3.3013929360762995</v>
      </c>
      <c r="U759" s="35">
        <f>IF(ISBLANK(VLOOKUP(B759,'WB GDP'!$A$2:$AK$267,F759-1985)),"NA",VLOOKUP(B759,'WB GDP'!$A$2:$AK$267,F759-1985))</f>
        <v>1579.760600476314</v>
      </c>
    </row>
    <row r="760" spans="1:21">
      <c r="A760">
        <f t="shared" si="132"/>
        <v>142</v>
      </c>
      <c r="B760" t="s">
        <v>42</v>
      </c>
      <c r="C760" t="str">
        <f>VLOOKUP(B760,'country codes'!$A$3:$B$287,2,0)</f>
        <v>CAF</v>
      </c>
      <c r="D760">
        <v>5</v>
      </c>
      <c r="E760" s="6">
        <v>4996.741</v>
      </c>
      <c r="F760">
        <v>2017</v>
      </c>
      <c r="G760" s="6">
        <v>53.720999999999997</v>
      </c>
      <c r="H760" s="6">
        <v>3.4758620262145996</v>
      </c>
      <c r="I760" s="7">
        <v>1.95313143730164</v>
      </c>
      <c r="J760" s="8">
        <f t="shared" si="133"/>
        <v>0.34758620262145995</v>
      </c>
      <c r="K760" s="8">
        <f t="shared" si="134"/>
        <v>0.77434603788129186</v>
      </c>
      <c r="L760" s="9">
        <f t="shared" si="135"/>
        <v>41.598643501020881</v>
      </c>
      <c r="M760" s="8">
        <f t="shared" si="136"/>
        <v>0.27963909949941607</v>
      </c>
      <c r="N760" s="8">
        <f t="shared" si="137"/>
        <v>0.1220707148313525</v>
      </c>
      <c r="O760" s="8">
        <f t="shared" si="138"/>
        <v>1.6139485016429034</v>
      </c>
      <c r="P760" s="10">
        <f t="shared" si="139"/>
        <v>0.17326395434226069</v>
      </c>
      <c r="Q760" s="10" t="str">
        <f t="shared" si="140"/>
        <v>2017CAF</v>
      </c>
      <c r="R760" s="14">
        <f t="shared" si="141"/>
        <v>29.42394194222361</v>
      </c>
      <c r="S760" s="45">
        <f t="shared" si="142"/>
        <v>1</v>
      </c>
      <c r="T760" s="7">
        <f t="shared" si="143"/>
        <v>3.3013929360762995</v>
      </c>
      <c r="U760" s="35">
        <f>IF(ISBLANK(VLOOKUP(B760,'WB GDP'!$A$2:$AK$267,F760-1985)),"NA",VLOOKUP(B760,'WB GDP'!$A$2:$AK$267,F760-1985))</f>
        <v>839.60000945213528</v>
      </c>
    </row>
    <row r="761" spans="1:21">
      <c r="A761">
        <f t="shared" si="132"/>
        <v>143</v>
      </c>
      <c r="B761" t="s">
        <v>94</v>
      </c>
      <c r="C761" t="str">
        <f>VLOOKUP(B761,'country codes'!$A$3:$B$287,2,0)</f>
        <v>LSO</v>
      </c>
      <c r="D761">
        <v>5</v>
      </c>
      <c r="E761" s="6">
        <v>2170.6170000000002</v>
      </c>
      <c r="F761">
        <v>2017</v>
      </c>
      <c r="G761" s="6">
        <v>53.064</v>
      </c>
      <c r="H761" s="6">
        <v>3.7953007221221924</v>
      </c>
      <c r="I761" s="7">
        <v>3.06788206100464</v>
      </c>
      <c r="J761" s="8">
        <f t="shared" si="133"/>
        <v>0.37953007221221924</v>
      </c>
      <c r="K761" s="8">
        <f t="shared" si="134"/>
        <v>0.8062899074720512</v>
      </c>
      <c r="L761" s="9">
        <f t="shared" si="135"/>
        <v>42.784967650096924</v>
      </c>
      <c r="M761" s="8">
        <f t="shared" si="136"/>
        <v>0.2903648155128315</v>
      </c>
      <c r="N761" s="8">
        <f t="shared" si="137"/>
        <v>0.19174262881279</v>
      </c>
      <c r="O761" s="8">
        <f t="shared" si="138"/>
        <v>1.6836204156243408</v>
      </c>
      <c r="P761" s="10">
        <f t="shared" si="139"/>
        <v>0.17246453702876657</v>
      </c>
      <c r="Q761" s="10" t="str">
        <f t="shared" si="140"/>
        <v>2017LSO</v>
      </c>
      <c r="R761" s="14">
        <f t="shared" si="141"/>
        <v>29.288183707285754</v>
      </c>
      <c r="S761" s="45">
        <f t="shared" si="142"/>
        <v>1</v>
      </c>
      <c r="T761" s="7">
        <f t="shared" si="143"/>
        <v>3.3013929360762995</v>
      </c>
      <c r="U761" s="35">
        <f>IF(ISBLANK(VLOOKUP(B761,'WB GDP'!$A$2:$AK$267,F761-1985)),"NA",VLOOKUP(B761,'WB GDP'!$A$2:$AK$267,F761-1985))</f>
        <v>2571.6941126848806</v>
      </c>
    </row>
    <row r="762" spans="1:21">
      <c r="A762">
        <f t="shared" si="132"/>
        <v>144</v>
      </c>
      <c r="B762" t="s">
        <v>34</v>
      </c>
      <c r="C762" t="str">
        <f>VLOOKUP(B762,'country codes'!$A$3:$B$287,2,0)</f>
        <v>BWA</v>
      </c>
      <c r="D762">
        <v>5</v>
      </c>
      <c r="E762" s="6">
        <v>2401.84</v>
      </c>
      <c r="F762">
        <v>2017</v>
      </c>
      <c r="G762" s="6">
        <v>66.753</v>
      </c>
      <c r="H762" s="6">
        <v>3.5048811435699463</v>
      </c>
      <c r="I762" s="7">
        <v>11.5796117782593</v>
      </c>
      <c r="J762" s="8">
        <f t="shared" si="133"/>
        <v>0.35048811435699462</v>
      </c>
      <c r="K762" s="8">
        <f t="shared" si="134"/>
        <v>0.77724794961682653</v>
      </c>
      <c r="L762" s="9">
        <f t="shared" si="135"/>
        <v>51.883632380772021</v>
      </c>
      <c r="M762" s="8">
        <f t="shared" si="136"/>
        <v>0.37262706574056781</v>
      </c>
      <c r="N762" s="8">
        <f t="shared" si="137"/>
        <v>0.72372573614120628</v>
      </c>
      <c r="O762" s="8">
        <f t="shared" si="138"/>
        <v>2.2156035229527573</v>
      </c>
      <c r="P762" s="10">
        <f t="shared" si="139"/>
        <v>0.16818309859155844</v>
      </c>
      <c r="Q762" s="10" t="str">
        <f t="shared" si="140"/>
        <v>2017BWA</v>
      </c>
      <c r="R762" s="14">
        <f t="shared" si="141"/>
        <v>28.561103475948283</v>
      </c>
      <c r="S762" s="45">
        <f t="shared" si="142"/>
        <v>3</v>
      </c>
      <c r="T762" s="7">
        <f t="shared" si="143"/>
        <v>3.3013929360762995</v>
      </c>
      <c r="U762" s="35">
        <f>IF(ISBLANK(VLOOKUP(B762,'WB GDP'!$A$2:$AK$267,F762-1985)),"NA",VLOOKUP(B762,'WB GDP'!$A$2:$AK$267,F762-1985))</f>
        <v>14656.772988720955</v>
      </c>
    </row>
    <row r="763" spans="1:21">
      <c r="A763" t="str">
        <f t="shared" si="132"/>
        <v/>
      </c>
      <c r="B763" t="s">
        <v>31</v>
      </c>
      <c r="C763" t="str">
        <f>VLOOKUP(B763,'country codes'!$A$3:$B$287,2,0)</f>
        <v>BTN</v>
      </c>
      <c r="D763">
        <v>6</v>
      </c>
      <c r="E763" s="6">
        <v>749.76099999999997</v>
      </c>
      <c r="F763">
        <v>2016</v>
      </c>
      <c r="G763" s="6">
        <v>70.602000000000004</v>
      </c>
      <c r="H763" s="6" t="s">
        <v>693</v>
      </c>
      <c r="I763" s="7">
        <v>3.3619852066039999</v>
      </c>
      <c r="J763" s="8" t="str">
        <f t="shared" si="133"/>
        <v/>
      </c>
      <c r="K763" s="8" t="str">
        <f t="shared" si="134"/>
        <v/>
      </c>
      <c r="L763" s="9" t="str">
        <f t="shared" si="135"/>
        <v/>
      </c>
      <c r="M763" s="8" t="str">
        <f t="shared" si="136"/>
        <v/>
      </c>
      <c r="N763" s="8">
        <f t="shared" si="137"/>
        <v>0.21012407541274999</v>
      </c>
      <c r="O763" s="8">
        <f t="shared" si="138"/>
        <v>1.7020018622243009</v>
      </c>
      <c r="P763" s="10" t="str">
        <f t="shared" si="139"/>
        <v/>
      </c>
      <c r="Q763" s="10" t="str">
        <f t="shared" si="140"/>
        <v>2016BTN</v>
      </c>
      <c r="R763" s="14" t="str">
        <f t="shared" si="141"/>
        <v/>
      </c>
      <c r="S763" s="45">
        <f t="shared" si="142"/>
        <v>2</v>
      </c>
      <c r="T763" s="7">
        <f t="shared" si="143"/>
        <v>3.3393340025184766</v>
      </c>
      <c r="U763" s="35">
        <f>IF(ISBLANK(VLOOKUP(B763,'WB GDP'!$A$2:$AK$267,F763-1985)),"NA",VLOOKUP(B763,'WB GDP'!$A$2:$AK$267,F763-1985))</f>
        <v>10587.570376534131</v>
      </c>
    </row>
    <row r="764" spans="1:21">
      <c r="A764" t="str">
        <f t="shared" si="132"/>
        <v/>
      </c>
      <c r="B764" t="s">
        <v>38</v>
      </c>
      <c r="C764" t="str">
        <f>VLOOKUP(B764,'country codes'!$A$3:$B$287,2,0)</f>
        <v>BDI</v>
      </c>
      <c r="D764">
        <v>5</v>
      </c>
      <c r="E764" s="6">
        <v>10903.326999999999</v>
      </c>
      <c r="F764">
        <v>2016</v>
      </c>
      <c r="G764" s="6">
        <v>60.792999999999999</v>
      </c>
      <c r="H764" s="6" t="s">
        <v>693</v>
      </c>
      <c r="I764" s="7">
        <v>0.64326500892639205</v>
      </c>
      <c r="J764" s="8" t="str">
        <f t="shared" si="133"/>
        <v/>
      </c>
      <c r="K764" s="8" t="str">
        <f t="shared" si="134"/>
        <v/>
      </c>
      <c r="L764" s="9" t="str">
        <f t="shared" si="135"/>
        <v/>
      </c>
      <c r="M764" s="8" t="str">
        <f t="shared" si="136"/>
        <v/>
      </c>
      <c r="N764" s="8">
        <f t="shared" si="137"/>
        <v>4.0204063057899503E-2</v>
      </c>
      <c r="O764" s="8">
        <f t="shared" si="138"/>
        <v>1.5320818498694504</v>
      </c>
      <c r="P764" s="10" t="str">
        <f t="shared" si="139"/>
        <v/>
      </c>
      <c r="Q764" s="10" t="str">
        <f t="shared" si="140"/>
        <v>2016BDI</v>
      </c>
      <c r="R764" s="14" t="str">
        <f t="shared" si="141"/>
        <v/>
      </c>
      <c r="S764" s="45">
        <f t="shared" si="142"/>
        <v>1</v>
      </c>
      <c r="T764" s="7">
        <f t="shared" si="143"/>
        <v>3.3393340025184766</v>
      </c>
      <c r="U764" s="35">
        <f>IF(ISBLANK(VLOOKUP(B764,'WB GDP'!$A$2:$AK$267,F764-1985)),"NA",VLOOKUP(B764,'WB GDP'!$A$2:$AK$267,F764-1985))</f>
        <v>764.33660219415185</v>
      </c>
    </row>
    <row r="765" spans="1:21">
      <c r="A765" t="str">
        <f t="shared" si="132"/>
        <v/>
      </c>
      <c r="B765" t="s">
        <v>47</v>
      </c>
      <c r="C765" t="str">
        <f>VLOOKUP(B765,'country codes'!$A$3:$B$287,2,0)</f>
        <v>COM</v>
      </c>
      <c r="D765">
        <v>5</v>
      </c>
      <c r="E765" s="6">
        <v>746.23199999999997</v>
      </c>
      <c r="F765">
        <v>2016</v>
      </c>
      <c r="G765" s="6">
        <v>63.237000000000002</v>
      </c>
      <c r="H765" s="6" t="s">
        <v>693</v>
      </c>
      <c r="I765" s="7" t="s">
        <v>693</v>
      </c>
      <c r="J765" s="8" t="str">
        <f t="shared" si="133"/>
        <v/>
      </c>
      <c r="K765" s="8" t="str">
        <f t="shared" si="134"/>
        <v/>
      </c>
      <c r="L765" s="9" t="str">
        <f t="shared" si="135"/>
        <v/>
      </c>
      <c r="M765" s="8" t="str">
        <f t="shared" si="136"/>
        <v/>
      </c>
      <c r="N765" s="8" t="str">
        <f t="shared" si="137"/>
        <v/>
      </c>
      <c r="O765" s="8" t="str">
        <f t="shared" si="138"/>
        <v/>
      </c>
      <c r="P765" s="10" t="str">
        <f t="shared" si="139"/>
        <v/>
      </c>
      <c r="Q765" s="10" t="str">
        <f t="shared" si="140"/>
        <v>2016COM</v>
      </c>
      <c r="R765" s="14" t="str">
        <f t="shared" si="141"/>
        <v/>
      </c>
      <c r="S765" s="45">
        <f t="shared" si="142"/>
        <v>3</v>
      </c>
      <c r="T765" s="7">
        <f t="shared" si="143"/>
        <v>3.3393340025184766</v>
      </c>
      <c r="U765" s="35">
        <f>IF(ISBLANK(VLOOKUP(B765,'WB GDP'!$A$2:$AK$267,F765-1985)),"NA",VLOOKUP(B765,'WB GDP'!$A$2:$AK$267,F765-1985))</f>
        <v>3185.6296637038781</v>
      </c>
    </row>
    <row r="766" spans="1:21">
      <c r="A766" t="str">
        <f t="shared" si="132"/>
        <v/>
      </c>
      <c r="B766" t="s">
        <v>61</v>
      </c>
      <c r="C766" t="str">
        <f>VLOOKUP(B766,'country codes'!$A$3:$B$287,2,0)</f>
        <v>SWZ</v>
      </c>
      <c r="D766">
        <v>5</v>
      </c>
      <c r="E766" s="6">
        <v>1142.5239999999999</v>
      </c>
      <c r="F766">
        <v>2016</v>
      </c>
      <c r="G766" s="6">
        <v>56.658999999999999</v>
      </c>
      <c r="H766" s="6" t="s">
        <v>693</v>
      </c>
      <c r="I766" s="7">
        <v>5.6649475097656197</v>
      </c>
      <c r="J766" s="8" t="str">
        <f t="shared" si="133"/>
        <v/>
      </c>
      <c r="K766" s="8" t="str">
        <f t="shared" si="134"/>
        <v/>
      </c>
      <c r="L766" s="9" t="str">
        <f t="shared" si="135"/>
        <v/>
      </c>
      <c r="M766" s="8" t="str">
        <f t="shared" si="136"/>
        <v/>
      </c>
      <c r="N766" s="8">
        <f t="shared" si="137"/>
        <v>0.35405921936035123</v>
      </c>
      <c r="O766" s="8">
        <f t="shared" si="138"/>
        <v>1.8459370061719023</v>
      </c>
      <c r="P766" s="10" t="str">
        <f t="shared" si="139"/>
        <v/>
      </c>
      <c r="Q766" s="10" t="str">
        <f t="shared" si="140"/>
        <v>2016SWZ</v>
      </c>
      <c r="R766" s="14" t="str">
        <f t="shared" si="141"/>
        <v/>
      </c>
      <c r="S766" s="45">
        <f t="shared" si="142"/>
        <v>2</v>
      </c>
      <c r="T766" s="7">
        <f t="shared" si="143"/>
        <v>3.3393340025184766</v>
      </c>
      <c r="U766" s="35">
        <f>IF(ISBLANK(VLOOKUP(B766,'WB GDP'!$A$2:$AK$267,F766-1985)),"NA",VLOOKUP(B766,'WB GDP'!$A$2:$AK$267,F766-1985))</f>
        <v>8113.2396008174674</v>
      </c>
    </row>
    <row r="767" spans="1:21">
      <c r="A767" t="str">
        <f t="shared" si="132"/>
        <v/>
      </c>
      <c r="B767" t="s">
        <v>84</v>
      </c>
      <c r="C767" t="str">
        <f>VLOOKUP(B767,'country codes'!$A$3:$B$287,2,0)</f>
        <v>JAM</v>
      </c>
      <c r="D767">
        <v>1</v>
      </c>
      <c r="E767" s="6">
        <v>2802.6950000000002</v>
      </c>
      <c r="F767">
        <v>2016</v>
      </c>
      <c r="G767" s="6">
        <v>72.02</v>
      </c>
      <c r="H767" s="6" t="s">
        <v>693</v>
      </c>
      <c r="I767" s="7">
        <v>3.9454314708709699</v>
      </c>
      <c r="J767" s="8" t="str">
        <f t="shared" si="133"/>
        <v/>
      </c>
      <c r="K767" s="8" t="str">
        <f t="shared" si="134"/>
        <v/>
      </c>
      <c r="L767" s="9" t="str">
        <f t="shared" si="135"/>
        <v/>
      </c>
      <c r="M767" s="8" t="str">
        <f t="shared" si="136"/>
        <v/>
      </c>
      <c r="N767" s="8">
        <f t="shared" si="137"/>
        <v>0.24658946692943562</v>
      </c>
      <c r="O767" s="8">
        <f t="shared" si="138"/>
        <v>1.7384672537409864</v>
      </c>
      <c r="P767" s="10" t="str">
        <f t="shared" si="139"/>
        <v/>
      </c>
      <c r="Q767" s="10" t="str">
        <f t="shared" si="140"/>
        <v>2016JAM</v>
      </c>
      <c r="R767" s="14" t="str">
        <f t="shared" si="141"/>
        <v/>
      </c>
      <c r="S767" s="45">
        <f t="shared" si="142"/>
        <v>2</v>
      </c>
      <c r="T767" s="7">
        <f t="shared" si="143"/>
        <v>3.3393340025184766</v>
      </c>
      <c r="U767" s="35">
        <f>IF(ISBLANK(VLOOKUP(B767,'WB GDP'!$A$2:$AK$267,F767-1985)),"NA",VLOOKUP(B767,'WB GDP'!$A$2:$AK$267,F767-1985))</f>
        <v>9906.0402199896707</v>
      </c>
    </row>
    <row r="768" spans="1:21">
      <c r="A768" t="str">
        <f t="shared" si="132"/>
        <v/>
      </c>
      <c r="B768" t="s">
        <v>91</v>
      </c>
      <c r="C768" t="str">
        <f>VLOOKUP(B768,'country codes'!$A$3:$B$287,2,0)</f>
        <v>LAO</v>
      </c>
      <c r="D768">
        <v>8</v>
      </c>
      <c r="E768" s="6">
        <v>6891.3630000000003</v>
      </c>
      <c r="F768">
        <v>2016</v>
      </c>
      <c r="G768" s="6">
        <v>67.167000000000002</v>
      </c>
      <c r="H768" s="6" t="s">
        <v>693</v>
      </c>
      <c r="I768" s="7">
        <v>3.85197925567627</v>
      </c>
      <c r="J768" s="8" t="str">
        <f t="shared" si="133"/>
        <v/>
      </c>
      <c r="K768" s="8" t="str">
        <f t="shared" si="134"/>
        <v/>
      </c>
      <c r="L768" s="9" t="str">
        <f t="shared" si="135"/>
        <v/>
      </c>
      <c r="M768" s="8" t="str">
        <f t="shared" si="136"/>
        <v/>
      </c>
      <c r="N768" s="8">
        <f t="shared" si="137"/>
        <v>0.24074870347976687</v>
      </c>
      <c r="O768" s="8">
        <f t="shared" si="138"/>
        <v>1.7326264902913178</v>
      </c>
      <c r="P768" s="10" t="str">
        <f t="shared" si="139"/>
        <v/>
      </c>
      <c r="Q768" s="10" t="str">
        <f t="shared" si="140"/>
        <v>2016LAO</v>
      </c>
      <c r="R768" s="14" t="str">
        <f t="shared" si="141"/>
        <v/>
      </c>
      <c r="S768" s="45">
        <f t="shared" si="142"/>
        <v>2</v>
      </c>
      <c r="T768" s="7">
        <f t="shared" si="143"/>
        <v>3.3393340025184766</v>
      </c>
      <c r="U768" s="35">
        <f>IF(ISBLANK(VLOOKUP(B768,'WB GDP'!$A$2:$AK$267,F768-1985)),"NA",VLOOKUP(B768,'WB GDP'!$A$2:$AK$267,F768-1985))</f>
        <v>6850.5809067971923</v>
      </c>
    </row>
    <row r="769" spans="1:21">
      <c r="A769" t="str">
        <f t="shared" si="132"/>
        <v/>
      </c>
      <c r="B769" t="s">
        <v>101</v>
      </c>
      <c r="C769" t="str">
        <f>VLOOKUP(B769,'country codes'!$A$3:$B$287,2,0)</f>
        <v>MYS</v>
      </c>
      <c r="D769">
        <v>8</v>
      </c>
      <c r="E769" s="6">
        <v>31526.418000000001</v>
      </c>
      <c r="F769">
        <v>2016</v>
      </c>
      <c r="G769" s="6">
        <v>75.289000000000001</v>
      </c>
      <c r="H769" s="6" t="s">
        <v>693</v>
      </c>
      <c r="I769" s="7">
        <v>9.8954515457153303</v>
      </c>
      <c r="J769" s="8" t="str">
        <f t="shared" si="133"/>
        <v/>
      </c>
      <c r="K769" s="8" t="str">
        <f t="shared" si="134"/>
        <v/>
      </c>
      <c r="L769" s="9" t="str">
        <f t="shared" si="135"/>
        <v/>
      </c>
      <c r="M769" s="8" t="str">
        <f t="shared" si="136"/>
        <v/>
      </c>
      <c r="N769" s="8">
        <f t="shared" si="137"/>
        <v>0.61846572160720814</v>
      </c>
      <c r="O769" s="8">
        <f t="shared" si="138"/>
        <v>2.110343508418759</v>
      </c>
      <c r="P769" s="10" t="str">
        <f t="shared" si="139"/>
        <v/>
      </c>
      <c r="Q769" s="10" t="str">
        <f t="shared" si="140"/>
        <v>2016MYS</v>
      </c>
      <c r="R769" s="14" t="str">
        <f t="shared" si="141"/>
        <v/>
      </c>
      <c r="S769" s="45">
        <f t="shared" si="142"/>
        <v>3</v>
      </c>
      <c r="T769" s="7">
        <f t="shared" si="143"/>
        <v>3.3393340025184766</v>
      </c>
      <c r="U769" s="35">
        <f>IF(ISBLANK(VLOOKUP(B769,'WB GDP'!$A$2:$AK$267,F769-1985)),"NA",VLOOKUP(B769,'WB GDP'!$A$2:$AK$267,F769-1985))</f>
        <v>24859.796618847715</v>
      </c>
    </row>
    <row r="770" spans="1:21">
      <c r="A770" t="str">
        <f t="shared" si="132"/>
        <v/>
      </c>
      <c r="B770" t="s">
        <v>113</v>
      </c>
      <c r="C770" t="str">
        <f>VLOOKUP(B770,'country codes'!$A$3:$B$287,2,0)</f>
        <v>NAM</v>
      </c>
      <c r="D770">
        <v>5</v>
      </c>
      <c r="E770" s="6">
        <v>2323.3519999999999</v>
      </c>
      <c r="F770">
        <v>2016</v>
      </c>
      <c r="G770" s="6">
        <v>61.682000000000002</v>
      </c>
      <c r="H770" s="6" t="s">
        <v>693</v>
      </c>
      <c r="I770" s="7">
        <v>6.58681440353394</v>
      </c>
      <c r="J770" s="8" t="str">
        <f t="shared" si="133"/>
        <v/>
      </c>
      <c r="K770" s="8" t="str">
        <f t="shared" si="134"/>
        <v/>
      </c>
      <c r="L770" s="9" t="str">
        <f t="shared" si="135"/>
        <v/>
      </c>
      <c r="M770" s="8" t="str">
        <f t="shared" si="136"/>
        <v/>
      </c>
      <c r="N770" s="8">
        <f t="shared" si="137"/>
        <v>0.41167590022087125</v>
      </c>
      <c r="O770" s="8">
        <f t="shared" si="138"/>
        <v>1.9035536870324221</v>
      </c>
      <c r="P770" s="10" t="str">
        <f t="shared" si="139"/>
        <v/>
      </c>
      <c r="Q770" s="10" t="str">
        <f t="shared" si="140"/>
        <v>2016NAM</v>
      </c>
      <c r="R770" s="14" t="str">
        <f t="shared" si="141"/>
        <v/>
      </c>
      <c r="S770" s="45">
        <f t="shared" si="142"/>
        <v>2</v>
      </c>
      <c r="T770" s="7">
        <f t="shared" si="143"/>
        <v>3.3393340025184766</v>
      </c>
      <c r="U770" s="35">
        <f>IF(ISBLANK(VLOOKUP(B770,'WB GDP'!$A$2:$AK$267,F770-1985)),"NA",VLOOKUP(B770,'WB GDP'!$A$2:$AK$267,F770-1985))</f>
        <v>10627.635116461215</v>
      </c>
    </row>
    <row r="771" spans="1:21">
      <c r="A771" t="str">
        <f t="shared" ref="A771:A834" si="144">IF(ISNUMBER(R771),COUNTIFS($F$3:$F$2434,F771,$R$3:$R$2434,"&gt;"&amp;R771)+1,"")</f>
        <v/>
      </c>
      <c r="B771" t="s">
        <v>123</v>
      </c>
      <c r="C771" t="str">
        <f>VLOOKUP(B771,'country codes'!$A$3:$B$287,2,0)</f>
        <v>PSE</v>
      </c>
      <c r="D771">
        <v>4</v>
      </c>
      <c r="E771" s="6">
        <v>4593.848</v>
      </c>
      <c r="F771">
        <v>2016</v>
      </c>
      <c r="G771" s="6">
        <v>74.554000000000002</v>
      </c>
      <c r="H771" s="6">
        <v>4.9066181182861328</v>
      </c>
      <c r="I771" s="7" t="s">
        <v>693</v>
      </c>
      <c r="J771" s="8">
        <f t="shared" ref="J771:J834" si="145">IFERROR(H771/10,"")</f>
        <v>0.49066181182861329</v>
      </c>
      <c r="K771" s="8">
        <f t="shared" ref="K771:K834" si="146">IFERROR(J771+$K$2464,"")</f>
        <v>0.91742164708844531</v>
      </c>
      <c r="L771" s="9">
        <f t="shared" ref="L771:L834" si="147">IFERROR(K771*G771,"")</f>
        <v>68.397453477031959</v>
      </c>
      <c r="M771" s="8">
        <f t="shared" ref="M771:M834" si="148">IFERROR((L771-L$2439)/($L$2438-$L$2439),"")</f>
        <v>0.52193074088937297</v>
      </c>
      <c r="N771" s="8" t="str">
        <f t="shared" ref="N771:N834" si="149">IFERROR(I771/16,"")</f>
        <v/>
      </c>
      <c r="O771" s="8" t="str">
        <f t="shared" ref="O771:O834" si="150">IFERROR(N771+$O$2464,"")</f>
        <v/>
      </c>
      <c r="P771" s="10" t="str">
        <f t="shared" ref="P771:P834" si="151">IFERROR(M771/O771,"")</f>
        <v/>
      </c>
      <c r="Q771" s="10" t="str">
        <f t="shared" ref="Q771:Q834" si="152">F771&amp;C771</f>
        <v>2016PSE</v>
      </c>
      <c r="R771" s="14" t="str">
        <f t="shared" ref="R771:R834" si="153">IFERROR(P771*100/VLOOKUP(F771,$B$2440:$P$2455,15,0),"")</f>
        <v/>
      </c>
      <c r="S771" s="45">
        <f t="shared" ref="S771:S834" si="154">IF(I771&lt;T771,1,IF(I771&lt;T771*2,2,3))</f>
        <v>3</v>
      </c>
      <c r="T771" s="7">
        <f t="shared" ref="T771:T834" si="155">VLOOKUP(F771,$F$2440:$I$2455,4,0)</f>
        <v>3.3393340025184766</v>
      </c>
      <c r="U771" s="35">
        <f>IF(ISBLANK(VLOOKUP(B771,'WB GDP'!$A$2:$AK$267,F771-1985)),"NA",VLOOKUP(B771,'WB GDP'!$A$2:$AK$267,F771-1985))</f>
        <v>18364.798768895897</v>
      </c>
    </row>
    <row r="772" spans="1:21">
      <c r="A772" t="str">
        <f t="shared" si="144"/>
        <v/>
      </c>
      <c r="B772" t="s">
        <v>130</v>
      </c>
      <c r="C772" t="str">
        <f>VLOOKUP(B772,'country codes'!$A$3:$B$287,2,0)</f>
        <v>QAT</v>
      </c>
      <c r="D772">
        <v>4</v>
      </c>
      <c r="E772" s="6">
        <v>2595.1660000000002</v>
      </c>
      <c r="F772">
        <v>2016</v>
      </c>
      <c r="G772" s="6">
        <v>80.433000000000007</v>
      </c>
      <c r="H772" s="6" t="s">
        <v>693</v>
      </c>
      <c r="I772" s="7">
        <v>46.729404449462898</v>
      </c>
      <c r="J772" s="8" t="str">
        <f t="shared" si="145"/>
        <v/>
      </c>
      <c r="K772" s="8" t="str">
        <f t="shared" si="146"/>
        <v/>
      </c>
      <c r="L772" s="9" t="str">
        <f t="shared" si="147"/>
        <v/>
      </c>
      <c r="M772" s="8" t="str">
        <f t="shared" si="148"/>
        <v/>
      </c>
      <c r="N772" s="8">
        <f t="shared" si="149"/>
        <v>2.9205877780914311</v>
      </c>
      <c r="O772" s="8">
        <f t="shared" si="150"/>
        <v>4.4124655649029823</v>
      </c>
      <c r="P772" s="10" t="str">
        <f t="shared" si="151"/>
        <v/>
      </c>
      <c r="Q772" s="10" t="str">
        <f t="shared" si="152"/>
        <v>2016QAT</v>
      </c>
      <c r="R772" s="14" t="str">
        <f t="shared" si="153"/>
        <v/>
      </c>
      <c r="S772" s="45">
        <f t="shared" si="154"/>
        <v>3</v>
      </c>
      <c r="T772" s="7">
        <f t="shared" si="155"/>
        <v>3.3393340025184766</v>
      </c>
      <c r="U772" s="35">
        <f>IF(ISBLANK(VLOOKUP(B772,'WB GDP'!$A$2:$AK$267,F772-1985)),"NA",VLOOKUP(B772,'WB GDP'!$A$2:$AK$267,F772-1985))</f>
        <v>97783.120519105796</v>
      </c>
    </row>
    <row r="773" spans="1:21">
      <c r="A773" t="str">
        <f t="shared" si="144"/>
        <v/>
      </c>
      <c r="B773" t="s">
        <v>145</v>
      </c>
      <c r="C773" t="str">
        <f>VLOOKUP(B773,'country codes'!$A$3:$B$287,2,0)</f>
        <v>SDN</v>
      </c>
      <c r="D773">
        <v>5</v>
      </c>
      <c r="E773" s="6">
        <v>39377.169000000002</v>
      </c>
      <c r="F773">
        <v>2016</v>
      </c>
      <c r="G773" s="6">
        <v>64.78</v>
      </c>
      <c r="H773" s="6" t="s">
        <v>693</v>
      </c>
      <c r="I773" s="7">
        <v>0.89294928312301602</v>
      </c>
      <c r="J773" s="8" t="str">
        <f t="shared" si="145"/>
        <v/>
      </c>
      <c r="K773" s="8" t="str">
        <f t="shared" si="146"/>
        <v/>
      </c>
      <c r="L773" s="9" t="str">
        <f t="shared" si="147"/>
        <v/>
      </c>
      <c r="M773" s="8" t="str">
        <f t="shared" si="148"/>
        <v/>
      </c>
      <c r="N773" s="8">
        <f t="shared" si="149"/>
        <v>5.5809330195188502E-2</v>
      </c>
      <c r="O773" s="8">
        <f t="shared" si="150"/>
        <v>1.5476871170067394</v>
      </c>
      <c r="P773" s="10" t="str">
        <f t="shared" si="151"/>
        <v/>
      </c>
      <c r="Q773" s="10" t="str">
        <f t="shared" si="152"/>
        <v>2016SDN</v>
      </c>
      <c r="R773" s="14" t="str">
        <f t="shared" si="153"/>
        <v/>
      </c>
      <c r="S773" s="45">
        <f t="shared" si="154"/>
        <v>1</v>
      </c>
      <c r="T773" s="7">
        <f t="shared" si="155"/>
        <v>3.3393340025184766</v>
      </c>
      <c r="U773" s="35">
        <f>IF(ISBLANK(VLOOKUP(B773,'WB GDP'!$A$2:$AK$267,F773-1985)),"NA",VLOOKUP(B773,'WB GDP'!$A$2:$AK$267,F773-1985))</f>
        <v>4733.017578125</v>
      </c>
    </row>
    <row r="774" spans="1:21">
      <c r="A774" t="str">
        <f t="shared" si="144"/>
        <v/>
      </c>
      <c r="B774" t="s">
        <v>153</v>
      </c>
      <c r="C774" t="str">
        <f>VLOOKUP(B774,'country codes'!$A$3:$B$287,2,0)</f>
        <v>TTO</v>
      </c>
      <c r="D774">
        <v>1</v>
      </c>
      <c r="E774" s="6">
        <v>1469.33</v>
      </c>
      <c r="F774">
        <v>2016</v>
      </c>
      <c r="G774" s="6">
        <v>74.281000000000006</v>
      </c>
      <c r="H774" s="6" t="s">
        <v>693</v>
      </c>
      <c r="I774" s="7">
        <v>22.503288269043001</v>
      </c>
      <c r="J774" s="8" t="str">
        <f t="shared" si="145"/>
        <v/>
      </c>
      <c r="K774" s="8" t="str">
        <f t="shared" si="146"/>
        <v/>
      </c>
      <c r="L774" s="9" t="str">
        <f t="shared" si="147"/>
        <v/>
      </c>
      <c r="M774" s="8" t="str">
        <f t="shared" si="148"/>
        <v/>
      </c>
      <c r="N774" s="8">
        <f t="shared" si="149"/>
        <v>1.4064555168151875</v>
      </c>
      <c r="O774" s="8">
        <f t="shared" si="150"/>
        <v>2.8983333036267385</v>
      </c>
      <c r="P774" s="10" t="str">
        <f t="shared" si="151"/>
        <v/>
      </c>
      <c r="Q774" s="10" t="str">
        <f t="shared" si="152"/>
        <v>2016TTO</v>
      </c>
      <c r="R774" s="14" t="str">
        <f t="shared" si="153"/>
        <v/>
      </c>
      <c r="S774" s="45">
        <f t="shared" si="154"/>
        <v>3</v>
      </c>
      <c r="T774" s="7">
        <f t="shared" si="155"/>
        <v>3.3393340025184766</v>
      </c>
      <c r="U774" s="35">
        <f>IF(ISBLANK(VLOOKUP(B774,'WB GDP'!$A$2:$AK$267,F774-1985)),"NA",VLOOKUP(B774,'WB GDP'!$A$2:$AK$267,F774-1985))</f>
        <v>27682.44538058083</v>
      </c>
    </row>
    <row r="775" spans="1:21">
      <c r="A775">
        <f t="shared" si="144"/>
        <v>1</v>
      </c>
      <c r="B775" t="s">
        <v>50</v>
      </c>
      <c r="C775" t="str">
        <f>VLOOKUP(B775,'country codes'!$A$3:$B$287,2,0)</f>
        <v>CRI</v>
      </c>
      <c r="D775">
        <v>1</v>
      </c>
      <c r="E775" s="6">
        <v>4945.2049999999999</v>
      </c>
      <c r="F775">
        <v>2016</v>
      </c>
      <c r="G775" s="6">
        <v>79.459000000000003</v>
      </c>
      <c r="H775" s="6">
        <v>7.135617733001709</v>
      </c>
      <c r="I775" s="7">
        <v>4.1741795539856001</v>
      </c>
      <c r="J775" s="8">
        <f t="shared" si="145"/>
        <v>0.7135617733001709</v>
      </c>
      <c r="K775" s="8">
        <f t="shared" si="146"/>
        <v>1.140321608560003</v>
      </c>
      <c r="L775" s="9">
        <f t="shared" si="147"/>
        <v>90.608814694569276</v>
      </c>
      <c r="M775" s="8">
        <f t="shared" si="148"/>
        <v>0.72274664173421299</v>
      </c>
      <c r="N775" s="8">
        <f t="shared" si="149"/>
        <v>0.26088622212410001</v>
      </c>
      <c r="O775" s="8">
        <f t="shared" si="150"/>
        <v>1.7527640089356509</v>
      </c>
      <c r="P775" s="10">
        <f t="shared" si="151"/>
        <v>0.41234680655788564</v>
      </c>
      <c r="Q775" s="10" t="str">
        <f t="shared" si="152"/>
        <v>2016CRI</v>
      </c>
      <c r="R775" s="14">
        <f t="shared" si="153"/>
        <v>70.123127316443018</v>
      </c>
      <c r="S775" s="45">
        <f t="shared" si="154"/>
        <v>2</v>
      </c>
      <c r="T775" s="7">
        <f t="shared" si="155"/>
        <v>3.3393340025184766</v>
      </c>
      <c r="U775" s="35">
        <f>IF(ISBLANK(VLOOKUP(B775,'WB GDP'!$A$2:$AK$267,F775-1985)),"NA",VLOOKUP(B775,'WB GDP'!$A$2:$AK$267,F775-1985))</f>
        <v>19553.598858887057</v>
      </c>
    </row>
    <row r="776" spans="1:21">
      <c r="A776">
        <f t="shared" si="144"/>
        <v>2</v>
      </c>
      <c r="B776" t="s">
        <v>146</v>
      </c>
      <c r="C776" t="str">
        <f>VLOOKUP(B776,'country codes'!$A$3:$B$287,2,0)</f>
        <v>SWE</v>
      </c>
      <c r="D776">
        <v>3</v>
      </c>
      <c r="E776" s="6">
        <v>9953.3169999999991</v>
      </c>
      <c r="F776">
        <v>2016</v>
      </c>
      <c r="G776" s="6">
        <v>82.338999999999999</v>
      </c>
      <c r="H776" s="6">
        <v>7.3687443733215332</v>
      </c>
      <c r="I776" s="7">
        <v>9.2972869873046893</v>
      </c>
      <c r="J776" s="8">
        <f t="shared" si="145"/>
        <v>0.7368744373321533</v>
      </c>
      <c r="K776" s="8">
        <f t="shared" si="146"/>
        <v>1.1636342725919853</v>
      </c>
      <c r="L776" s="9">
        <f t="shared" si="147"/>
        <v>95.812482370951471</v>
      </c>
      <c r="M776" s="8">
        <f t="shared" si="148"/>
        <v>0.76979370030461636</v>
      </c>
      <c r="N776" s="8">
        <f t="shared" si="149"/>
        <v>0.58108043670654308</v>
      </c>
      <c r="O776" s="8">
        <f t="shared" si="150"/>
        <v>2.0729582235180941</v>
      </c>
      <c r="P776" s="10">
        <f t="shared" si="151"/>
        <v>0.37135032031575194</v>
      </c>
      <c r="Q776" s="10" t="str">
        <f t="shared" si="152"/>
        <v>2016SWE</v>
      </c>
      <c r="R776" s="14">
        <f t="shared" si="153"/>
        <v>63.151321597170693</v>
      </c>
      <c r="S776" s="45">
        <f t="shared" si="154"/>
        <v>3</v>
      </c>
      <c r="T776" s="7">
        <f t="shared" si="155"/>
        <v>3.3393340025184766</v>
      </c>
      <c r="U776" s="35">
        <f>IF(ISBLANK(VLOOKUP(B776,'WB GDP'!$A$2:$AK$267,F776-1985)),"NA",VLOOKUP(B776,'WB GDP'!$A$2:$AK$267,F776-1985))</f>
        <v>51334.432030164084</v>
      </c>
    </row>
    <row r="777" spans="1:21">
      <c r="A777">
        <f t="shared" si="144"/>
        <v>3</v>
      </c>
      <c r="B777" t="s">
        <v>70</v>
      </c>
      <c r="C777" t="str">
        <f>VLOOKUP(B777,'country codes'!$A$3:$B$287,2,0)</f>
        <v>GTM</v>
      </c>
      <c r="D777">
        <v>1</v>
      </c>
      <c r="E777" s="6">
        <v>16291.004000000001</v>
      </c>
      <c r="F777">
        <v>2016</v>
      </c>
      <c r="G777" s="6">
        <v>72.355000000000004</v>
      </c>
      <c r="H777" s="6">
        <v>6.3589162826538086</v>
      </c>
      <c r="I777" s="7">
        <v>2.19577240943909</v>
      </c>
      <c r="J777" s="8">
        <f t="shared" si="145"/>
        <v>0.63589162826538081</v>
      </c>
      <c r="K777" s="8">
        <f t="shared" si="146"/>
        <v>1.0626514635252127</v>
      </c>
      <c r="L777" s="9">
        <f t="shared" si="147"/>
        <v>76.888146643366767</v>
      </c>
      <c r="M777" s="8">
        <f t="shared" si="148"/>
        <v>0.59869623852345721</v>
      </c>
      <c r="N777" s="8">
        <f t="shared" si="149"/>
        <v>0.13723577558994313</v>
      </c>
      <c r="O777" s="8">
        <f t="shared" si="150"/>
        <v>1.6291135624014941</v>
      </c>
      <c r="P777" s="10">
        <f t="shared" si="151"/>
        <v>0.36749816117233264</v>
      </c>
      <c r="Q777" s="10" t="str">
        <f t="shared" si="152"/>
        <v>2016GTM</v>
      </c>
      <c r="R777" s="14">
        <f t="shared" si="153"/>
        <v>62.496228743870596</v>
      </c>
      <c r="S777" s="45">
        <f t="shared" si="154"/>
        <v>1</v>
      </c>
      <c r="T777" s="7">
        <f t="shared" si="155"/>
        <v>3.3393340025184766</v>
      </c>
      <c r="U777" s="35">
        <f>IF(ISBLANK(VLOOKUP(B777,'WB GDP'!$A$2:$AK$267,F777-1985)),"NA",VLOOKUP(B777,'WB GDP'!$A$2:$AK$267,F777-1985))</f>
        <v>8206.0479866829792</v>
      </c>
    </row>
    <row r="778" spans="1:21">
      <c r="A778">
        <f t="shared" si="144"/>
        <v>4</v>
      </c>
      <c r="B778" t="s">
        <v>44</v>
      </c>
      <c r="C778" t="str">
        <f>VLOOKUP(B778,'country codes'!$A$3:$B$287,2,0)</f>
        <v>CHL</v>
      </c>
      <c r="D778">
        <v>1</v>
      </c>
      <c r="E778" s="6">
        <v>18083.879000000001</v>
      </c>
      <c r="F778">
        <v>2016</v>
      </c>
      <c r="G778" s="6">
        <v>80.078999999999994</v>
      </c>
      <c r="H778" s="6">
        <v>6.5790562629699707</v>
      </c>
      <c r="I778" s="7">
        <v>6.4734430313110396</v>
      </c>
      <c r="J778" s="8">
        <f t="shared" si="145"/>
        <v>0.65790562629699711</v>
      </c>
      <c r="K778" s="8">
        <f t="shared" si="146"/>
        <v>1.084665461556829</v>
      </c>
      <c r="L778" s="9">
        <f t="shared" si="147"/>
        <v>86.858925496009306</v>
      </c>
      <c r="M778" s="8">
        <f t="shared" si="148"/>
        <v>0.68884338969567582</v>
      </c>
      <c r="N778" s="8">
        <f t="shared" si="149"/>
        <v>0.40459018945693997</v>
      </c>
      <c r="O778" s="8">
        <f t="shared" si="150"/>
        <v>1.8964679762684908</v>
      </c>
      <c r="P778" s="10">
        <f t="shared" si="151"/>
        <v>0.36322437199865137</v>
      </c>
      <c r="Q778" s="10" t="str">
        <f t="shared" si="152"/>
        <v>2016CHL</v>
      </c>
      <c r="R778" s="14">
        <f t="shared" si="153"/>
        <v>61.769434071077079</v>
      </c>
      <c r="S778" s="45">
        <f t="shared" si="154"/>
        <v>2</v>
      </c>
      <c r="T778" s="7">
        <f t="shared" si="155"/>
        <v>3.3393340025184766</v>
      </c>
      <c r="U778" s="35">
        <f>IF(ISBLANK(VLOOKUP(B778,'WB GDP'!$A$2:$AK$267,F778-1985)),"NA",VLOOKUP(B778,'WB GDP'!$A$2:$AK$267,F778-1985))</f>
        <v>24599.374633038791</v>
      </c>
    </row>
    <row r="779" spans="1:21">
      <c r="A779">
        <f t="shared" si="144"/>
        <v>5</v>
      </c>
      <c r="B779" t="s">
        <v>46</v>
      </c>
      <c r="C779" t="str">
        <f>VLOOKUP(B779,'country codes'!$A$3:$B$287,2,0)</f>
        <v>COL</v>
      </c>
      <c r="D779">
        <v>1</v>
      </c>
      <c r="E779" s="6">
        <v>47625.955000000002</v>
      </c>
      <c r="F779">
        <v>2016</v>
      </c>
      <c r="G779" s="6">
        <v>76.471000000000004</v>
      </c>
      <c r="H779" s="6">
        <v>6.2337150573730469</v>
      </c>
      <c r="I779" s="7">
        <v>4.0159258842468297</v>
      </c>
      <c r="J779" s="8">
        <f t="shared" si="145"/>
        <v>0.62337150573730471</v>
      </c>
      <c r="K779" s="8">
        <f t="shared" si="146"/>
        <v>1.0501313409971367</v>
      </c>
      <c r="L779" s="9">
        <f t="shared" si="147"/>
        <v>80.304593777392043</v>
      </c>
      <c r="M779" s="8">
        <f t="shared" si="148"/>
        <v>0.6295847960588844</v>
      </c>
      <c r="N779" s="8">
        <f t="shared" si="149"/>
        <v>0.25099536776542686</v>
      </c>
      <c r="O779" s="8">
        <f t="shared" si="150"/>
        <v>1.7428731545769778</v>
      </c>
      <c r="P779" s="10">
        <f t="shared" si="151"/>
        <v>0.36123385939219105</v>
      </c>
      <c r="Q779" s="10" t="str">
        <f t="shared" si="152"/>
        <v>2016COL</v>
      </c>
      <c r="R779" s="14">
        <f t="shared" si="153"/>
        <v>61.430930251699962</v>
      </c>
      <c r="S779" s="45">
        <f t="shared" si="154"/>
        <v>2</v>
      </c>
      <c r="T779" s="7">
        <f t="shared" si="155"/>
        <v>3.3393340025184766</v>
      </c>
      <c r="U779" s="35">
        <f>IF(ISBLANK(VLOOKUP(B779,'WB GDP'!$A$2:$AK$267,F779-1985)),"NA",VLOOKUP(B779,'WB GDP'!$A$2:$AK$267,F779-1985))</f>
        <v>14358.168218158835</v>
      </c>
    </row>
    <row r="780" spans="1:21">
      <c r="A780">
        <f t="shared" si="144"/>
        <v>6</v>
      </c>
      <c r="B780" t="s">
        <v>59</v>
      </c>
      <c r="C780" t="str">
        <f>VLOOKUP(B780,'country codes'!$A$3:$B$287,2,0)</f>
        <v>SLV</v>
      </c>
      <c r="D780">
        <v>1</v>
      </c>
      <c r="E780" s="6">
        <v>6250.51</v>
      </c>
      <c r="F780">
        <v>2016</v>
      </c>
      <c r="G780" s="6">
        <v>72.025000000000006</v>
      </c>
      <c r="H780" s="6">
        <v>6.1398248672485352</v>
      </c>
      <c r="I780" s="7">
        <v>2.1024613380432098</v>
      </c>
      <c r="J780" s="8">
        <f t="shared" si="145"/>
        <v>0.61398248672485356</v>
      </c>
      <c r="K780" s="8">
        <f t="shared" si="146"/>
        <v>1.0407423219846854</v>
      </c>
      <c r="L780" s="9">
        <f t="shared" si="147"/>
        <v>74.959465740946968</v>
      </c>
      <c r="M780" s="8">
        <f t="shared" si="148"/>
        <v>0.58125877536807602</v>
      </c>
      <c r="N780" s="8">
        <f t="shared" si="149"/>
        <v>0.13140383362770061</v>
      </c>
      <c r="O780" s="8">
        <f t="shared" si="150"/>
        <v>1.6232816204392515</v>
      </c>
      <c r="P780" s="10">
        <f t="shared" si="151"/>
        <v>0.35807636090328582</v>
      </c>
      <c r="Q780" s="10" t="str">
        <f t="shared" si="152"/>
        <v>2016SLV</v>
      </c>
      <c r="R780" s="14">
        <f t="shared" si="153"/>
        <v>60.893970428032944</v>
      </c>
      <c r="S780" s="45">
        <f t="shared" si="154"/>
        <v>1</v>
      </c>
      <c r="T780" s="7">
        <f t="shared" si="155"/>
        <v>3.3393340025184766</v>
      </c>
      <c r="U780" s="35">
        <f>IF(ISBLANK(VLOOKUP(B780,'WB GDP'!$A$2:$AK$267,F780-1985)),"NA",VLOOKUP(B780,'WB GDP'!$A$2:$AK$267,F780-1985))</f>
        <v>8450.2508772919173</v>
      </c>
    </row>
    <row r="781" spans="1:21">
      <c r="A781">
        <f t="shared" si="144"/>
        <v>7</v>
      </c>
      <c r="B781" t="s">
        <v>57</v>
      </c>
      <c r="C781" t="str">
        <f>VLOOKUP(B781,'country codes'!$A$3:$B$287,2,0)</f>
        <v>ECU</v>
      </c>
      <c r="D781">
        <v>1</v>
      </c>
      <c r="E781" s="6">
        <v>16439.584999999999</v>
      </c>
      <c r="F781">
        <v>2016</v>
      </c>
      <c r="G781" s="6">
        <v>76.763000000000005</v>
      </c>
      <c r="H781" s="6">
        <v>6.1154375076293945</v>
      </c>
      <c r="I781" s="7">
        <v>4.1110424995422399</v>
      </c>
      <c r="J781" s="8">
        <f t="shared" si="145"/>
        <v>0.61154375076293943</v>
      </c>
      <c r="K781" s="8">
        <f t="shared" si="146"/>
        <v>1.0383035860227714</v>
      </c>
      <c r="L781" s="9">
        <f t="shared" si="147"/>
        <v>79.703298173866003</v>
      </c>
      <c r="M781" s="8">
        <f t="shared" si="148"/>
        <v>0.62414840172386343</v>
      </c>
      <c r="N781" s="8">
        <f t="shared" si="149"/>
        <v>0.25694015622138999</v>
      </c>
      <c r="O781" s="8">
        <f t="shared" si="150"/>
        <v>1.7488179430329409</v>
      </c>
      <c r="P781" s="10">
        <f t="shared" si="151"/>
        <v>0.35689729980778617</v>
      </c>
      <c r="Q781" s="10" t="str">
        <f t="shared" si="152"/>
        <v>2016ECU</v>
      </c>
      <c r="R781" s="14">
        <f t="shared" si="153"/>
        <v>60.693460929720679</v>
      </c>
      <c r="S781" s="45">
        <f t="shared" si="154"/>
        <v>2</v>
      </c>
      <c r="T781" s="7">
        <f t="shared" si="155"/>
        <v>3.3393340025184766</v>
      </c>
      <c r="U781" s="35">
        <f>IF(ISBLANK(VLOOKUP(B781,'WB GDP'!$A$2:$AK$267,F781-1985)),"NA",VLOOKUP(B781,'WB GDP'!$A$2:$AK$267,F781-1985))</f>
        <v>11587.825301011211</v>
      </c>
    </row>
    <row r="782" spans="1:21">
      <c r="A782">
        <f t="shared" si="144"/>
        <v>8</v>
      </c>
      <c r="B782" t="s">
        <v>106</v>
      </c>
      <c r="C782" t="str">
        <f>VLOOKUP(B782,'country codes'!$A$3:$B$287,2,0)</f>
        <v>MEX</v>
      </c>
      <c r="D782">
        <v>1</v>
      </c>
      <c r="E782" s="6">
        <v>121519.22100000001</v>
      </c>
      <c r="F782">
        <v>2016</v>
      </c>
      <c r="G782" s="6">
        <v>74.412000000000006</v>
      </c>
      <c r="H782" s="6">
        <v>6.8241729736328125</v>
      </c>
      <c r="I782" s="7">
        <v>5.3179221153259304</v>
      </c>
      <c r="J782" s="8">
        <f t="shared" si="145"/>
        <v>0.68241729736328127</v>
      </c>
      <c r="K782" s="8">
        <f t="shared" si="146"/>
        <v>1.1091771326231132</v>
      </c>
      <c r="L782" s="9">
        <f t="shared" si="147"/>
        <v>82.536088792751116</v>
      </c>
      <c r="M782" s="8">
        <f t="shared" si="148"/>
        <v>0.64976004229216267</v>
      </c>
      <c r="N782" s="8">
        <f t="shared" si="149"/>
        <v>0.33237013220787065</v>
      </c>
      <c r="O782" s="8">
        <f t="shared" si="150"/>
        <v>1.8242479190194216</v>
      </c>
      <c r="P782" s="10">
        <f t="shared" si="151"/>
        <v>0.35617968123621307</v>
      </c>
      <c r="Q782" s="10" t="str">
        <f t="shared" si="152"/>
        <v>2016MEX</v>
      </c>
      <c r="R782" s="14">
        <f t="shared" si="153"/>
        <v>60.571423708481774</v>
      </c>
      <c r="S782" s="45">
        <f t="shared" si="154"/>
        <v>2</v>
      </c>
      <c r="T782" s="7">
        <f t="shared" si="155"/>
        <v>3.3393340025184766</v>
      </c>
      <c r="U782" s="35">
        <f>IF(ISBLANK(VLOOKUP(B782,'WB GDP'!$A$2:$AK$267,F782-1985)),"NA",VLOOKUP(B782,'WB GDP'!$A$2:$AK$267,F782-1985))</f>
        <v>19830.962486039392</v>
      </c>
    </row>
    <row r="783" spans="1:21">
      <c r="A783">
        <f t="shared" si="144"/>
        <v>9</v>
      </c>
      <c r="B783" t="s">
        <v>164</v>
      </c>
      <c r="C783" t="str">
        <f>VLOOKUP(B783,'country codes'!$A$3:$B$287,2,0)</f>
        <v>VUT</v>
      </c>
      <c r="D783">
        <v>8</v>
      </c>
      <c r="E783" s="6">
        <v>283.21800000000002</v>
      </c>
      <c r="F783">
        <v>2016</v>
      </c>
      <c r="G783" s="6">
        <v>69.650000000000006</v>
      </c>
      <c r="H783" s="6">
        <v>6.7142857142857153</v>
      </c>
      <c r="I783" s="7">
        <v>2.9875953197479199</v>
      </c>
      <c r="J783" s="8">
        <f t="shared" si="145"/>
        <v>0.67142857142857149</v>
      </c>
      <c r="K783" s="8">
        <f t="shared" si="146"/>
        <v>1.0981884066884033</v>
      </c>
      <c r="L783" s="9">
        <f t="shared" si="147"/>
        <v>76.488822525847297</v>
      </c>
      <c r="M783" s="8">
        <f t="shared" si="148"/>
        <v>0.59508589552811542</v>
      </c>
      <c r="N783" s="8">
        <f t="shared" si="149"/>
        <v>0.18672470748424499</v>
      </c>
      <c r="O783" s="8">
        <f t="shared" si="150"/>
        <v>1.678602494295796</v>
      </c>
      <c r="P783" s="10">
        <f t="shared" si="151"/>
        <v>0.35451269585880407</v>
      </c>
      <c r="Q783" s="10" t="str">
        <f t="shared" si="152"/>
        <v>2016VUT</v>
      </c>
      <c r="R783" s="14">
        <f t="shared" si="153"/>
        <v>60.28793848197914</v>
      </c>
      <c r="S783" s="45">
        <f t="shared" si="154"/>
        <v>1</v>
      </c>
      <c r="T783" s="7">
        <f t="shared" si="155"/>
        <v>3.3393340025184766</v>
      </c>
      <c r="U783" s="35">
        <f>IF(ISBLANK(VLOOKUP(B783,'WB GDP'!$A$2:$AK$267,F783-1985)),"NA",VLOOKUP(B783,'WB GDP'!$A$2:$AK$267,F783-1985))</f>
        <v>2921.8084063199644</v>
      </c>
    </row>
    <row r="784" spans="1:21">
      <c r="A784">
        <f t="shared" si="144"/>
        <v>10</v>
      </c>
      <c r="B784" t="s">
        <v>143</v>
      </c>
      <c r="C784" t="str">
        <f>VLOOKUP(B784,'country codes'!$A$3:$B$287,2,0)</f>
        <v>ESP</v>
      </c>
      <c r="D784">
        <v>3</v>
      </c>
      <c r="E784" s="6">
        <v>46473.315000000002</v>
      </c>
      <c r="F784">
        <v>2016</v>
      </c>
      <c r="G784" s="6">
        <v>83.040999999999997</v>
      </c>
      <c r="H784" s="6">
        <v>6.3186120986938477</v>
      </c>
      <c r="I784" s="7">
        <v>7.8336052894592303</v>
      </c>
      <c r="J784" s="8">
        <f t="shared" si="145"/>
        <v>0.63186120986938477</v>
      </c>
      <c r="K784" s="8">
        <f t="shared" si="146"/>
        <v>1.0586210451292168</v>
      </c>
      <c r="L784" s="9">
        <f t="shared" si="147"/>
        <v>87.908950208575291</v>
      </c>
      <c r="M784" s="8">
        <f t="shared" si="148"/>
        <v>0.69833680419189292</v>
      </c>
      <c r="N784" s="8">
        <f t="shared" si="149"/>
        <v>0.48960033059120189</v>
      </c>
      <c r="O784" s="8">
        <f t="shared" si="150"/>
        <v>1.9814781174027529</v>
      </c>
      <c r="P784" s="10">
        <f t="shared" si="151"/>
        <v>0.35243225653546284</v>
      </c>
      <c r="Q784" s="10" t="str">
        <f t="shared" si="152"/>
        <v>2016ESP</v>
      </c>
      <c r="R784" s="14">
        <f t="shared" si="153"/>
        <v>59.934141849570118</v>
      </c>
      <c r="S784" s="45">
        <f t="shared" si="154"/>
        <v>3</v>
      </c>
      <c r="T784" s="7">
        <f t="shared" si="155"/>
        <v>3.3393340025184766</v>
      </c>
      <c r="U784" s="35">
        <f>IF(ISBLANK(VLOOKUP(B784,'WB GDP'!$A$2:$AK$267,F784-1985)),"NA",VLOOKUP(B784,'WB GDP'!$A$2:$AK$267,F784-1985))</f>
        <v>38497.484915769957</v>
      </c>
    </row>
    <row r="785" spans="1:21">
      <c r="A785">
        <f t="shared" si="144"/>
        <v>11</v>
      </c>
      <c r="B785" t="s">
        <v>117</v>
      </c>
      <c r="C785" t="str">
        <f>VLOOKUP(B785,'country codes'!$A$3:$B$287,2,0)</f>
        <v>NIC</v>
      </c>
      <c r="D785">
        <v>1</v>
      </c>
      <c r="E785" s="6">
        <v>6389.2349999999997</v>
      </c>
      <c r="F785">
        <v>2016</v>
      </c>
      <c r="G785" s="6">
        <v>73.256</v>
      </c>
      <c r="H785" s="6">
        <v>6.0127396583557129</v>
      </c>
      <c r="I785" s="7">
        <v>2.73587942123413</v>
      </c>
      <c r="J785" s="8">
        <f t="shared" si="145"/>
        <v>0.60127396583557124</v>
      </c>
      <c r="K785" s="8">
        <f t="shared" si="146"/>
        <v>1.0280338010954031</v>
      </c>
      <c r="L785" s="9">
        <f t="shared" si="147"/>
        <v>75.309644133044856</v>
      </c>
      <c r="M785" s="8">
        <f t="shared" si="148"/>
        <v>0.58442478525719577</v>
      </c>
      <c r="N785" s="8">
        <f t="shared" si="149"/>
        <v>0.17099246382713312</v>
      </c>
      <c r="O785" s="8">
        <f t="shared" si="150"/>
        <v>1.6628702506386841</v>
      </c>
      <c r="P785" s="10">
        <f t="shared" si="151"/>
        <v>0.35145543377947064</v>
      </c>
      <c r="Q785" s="10" t="str">
        <f t="shared" si="152"/>
        <v>2016NIC</v>
      </c>
      <c r="R785" s="14">
        <f t="shared" si="153"/>
        <v>59.768024723416453</v>
      </c>
      <c r="S785" s="45">
        <f t="shared" si="154"/>
        <v>1</v>
      </c>
      <c r="T785" s="7">
        <f t="shared" si="155"/>
        <v>3.3393340025184766</v>
      </c>
      <c r="U785" s="35">
        <f>IF(ISBLANK(VLOOKUP(B785,'WB GDP'!$A$2:$AK$267,F785-1985)),"NA",VLOOKUP(B785,'WB GDP'!$A$2:$AK$267,F785-1985))</f>
        <v>5734.3214526866332</v>
      </c>
    </row>
    <row r="786" spans="1:21">
      <c r="A786">
        <f t="shared" si="144"/>
        <v>12</v>
      </c>
      <c r="B786" t="s">
        <v>115</v>
      </c>
      <c r="C786" t="str">
        <f>VLOOKUP(B786,'country codes'!$A$3:$B$287,2,0)</f>
        <v>NLD</v>
      </c>
      <c r="D786">
        <v>3</v>
      </c>
      <c r="E786" s="6">
        <v>17124.505000000001</v>
      </c>
      <c r="F786">
        <v>2016</v>
      </c>
      <c r="G786" s="6">
        <v>81.546999999999997</v>
      </c>
      <c r="H786" s="6">
        <v>7.5408773422241211</v>
      </c>
      <c r="I786" s="7">
        <v>11.3974666595459</v>
      </c>
      <c r="J786" s="8">
        <f t="shared" si="145"/>
        <v>0.75408773422241215</v>
      </c>
      <c r="K786" s="8">
        <f t="shared" si="146"/>
        <v>1.180847569482244</v>
      </c>
      <c r="L786" s="9">
        <f t="shared" si="147"/>
        <v>96.294576748568545</v>
      </c>
      <c r="M786" s="8">
        <f t="shared" si="148"/>
        <v>0.77415238034161316</v>
      </c>
      <c r="N786" s="8">
        <f t="shared" si="149"/>
        <v>0.71234166622161876</v>
      </c>
      <c r="O786" s="8">
        <f t="shared" si="150"/>
        <v>2.2042194530331698</v>
      </c>
      <c r="P786" s="10">
        <f t="shared" si="151"/>
        <v>0.35121384092510477</v>
      </c>
      <c r="Q786" s="10" t="str">
        <f t="shared" si="152"/>
        <v>2016NLD</v>
      </c>
      <c r="R786" s="14">
        <f t="shared" si="153"/>
        <v>59.726939776919927</v>
      </c>
      <c r="S786" s="45">
        <f t="shared" si="154"/>
        <v>3</v>
      </c>
      <c r="T786" s="7">
        <f t="shared" si="155"/>
        <v>3.3393340025184766</v>
      </c>
      <c r="U786" s="35">
        <f>IF(ISBLANK(VLOOKUP(B786,'WB GDP'!$A$2:$AK$267,F786-1985)),"NA",VLOOKUP(B786,'WB GDP'!$A$2:$AK$267,F786-1985))</f>
        <v>53847.826554544816</v>
      </c>
    </row>
    <row r="787" spans="1:21">
      <c r="A787">
        <f t="shared" si="144"/>
        <v>13</v>
      </c>
      <c r="B787" t="s">
        <v>151</v>
      </c>
      <c r="C787" t="str">
        <f>VLOOKUP(B787,'country codes'!$A$3:$B$287,2,0)</f>
        <v>THA</v>
      </c>
      <c r="D787">
        <v>8</v>
      </c>
      <c r="E787" s="6">
        <v>70607.036999999997</v>
      </c>
      <c r="F787">
        <v>2016</v>
      </c>
      <c r="G787" s="6">
        <v>78.049000000000007</v>
      </c>
      <c r="H787" s="6">
        <v>6.0736398696899414</v>
      </c>
      <c r="I787" s="7">
        <v>5.1356363296508798</v>
      </c>
      <c r="J787" s="8">
        <f t="shared" si="145"/>
        <v>0.60736398696899419</v>
      </c>
      <c r="K787" s="8">
        <f t="shared" si="146"/>
        <v>1.034123822228826</v>
      </c>
      <c r="L787" s="9">
        <f t="shared" si="147"/>
        <v>80.712330201137647</v>
      </c>
      <c r="M787" s="8">
        <f t="shared" si="148"/>
        <v>0.6332711958450028</v>
      </c>
      <c r="N787" s="8">
        <f t="shared" si="149"/>
        <v>0.32097727060317999</v>
      </c>
      <c r="O787" s="8">
        <f t="shared" si="150"/>
        <v>1.8128550574147309</v>
      </c>
      <c r="P787" s="10">
        <f t="shared" si="151"/>
        <v>0.34932257449643861</v>
      </c>
      <c r="Q787" s="10" t="str">
        <f t="shared" si="152"/>
        <v>2016THA</v>
      </c>
      <c r="R787" s="14">
        <f t="shared" si="153"/>
        <v>59.405313625201323</v>
      </c>
      <c r="S787" s="45">
        <f t="shared" si="154"/>
        <v>2</v>
      </c>
      <c r="T787" s="7">
        <f t="shared" si="155"/>
        <v>3.3393340025184766</v>
      </c>
      <c r="U787" s="35">
        <f>IF(ISBLANK(VLOOKUP(B787,'WB GDP'!$A$2:$AK$267,F787-1985)),"NA",VLOOKUP(B787,'WB GDP'!$A$2:$AK$267,F787-1985))</f>
        <v>16393.314737201916</v>
      </c>
    </row>
    <row r="788" spans="1:21">
      <c r="A788">
        <f t="shared" si="144"/>
        <v>14</v>
      </c>
      <c r="B788" t="s">
        <v>121</v>
      </c>
      <c r="C788" t="str">
        <f>VLOOKUP(B788,'country codes'!$A$3:$B$287,2,0)</f>
        <v>NOR</v>
      </c>
      <c r="D788">
        <v>3</v>
      </c>
      <c r="E788" s="6">
        <v>5236.59</v>
      </c>
      <c r="F788">
        <v>2016</v>
      </c>
      <c r="G788" s="6">
        <v>82.415000000000006</v>
      </c>
      <c r="H788" s="6">
        <v>7.5963315963745117</v>
      </c>
      <c r="I788" s="7">
        <v>12.458649635314901</v>
      </c>
      <c r="J788" s="8">
        <f t="shared" si="145"/>
        <v>0.75963315963745115</v>
      </c>
      <c r="K788" s="8">
        <f t="shared" si="146"/>
        <v>1.1863929948972831</v>
      </c>
      <c r="L788" s="9">
        <f t="shared" si="147"/>
        <v>97.7765786744596</v>
      </c>
      <c r="M788" s="8">
        <f t="shared" si="148"/>
        <v>0.78755135885926564</v>
      </c>
      <c r="N788" s="8">
        <f t="shared" si="149"/>
        <v>0.77866560220718128</v>
      </c>
      <c r="O788" s="8">
        <f t="shared" si="150"/>
        <v>2.2705433890187323</v>
      </c>
      <c r="P788" s="10">
        <f t="shared" si="151"/>
        <v>0.34685589479072854</v>
      </c>
      <c r="Q788" s="10" t="str">
        <f t="shared" si="152"/>
        <v>2016NOR</v>
      </c>
      <c r="R788" s="14">
        <f t="shared" si="153"/>
        <v>58.985833487847295</v>
      </c>
      <c r="S788" s="45">
        <f t="shared" si="154"/>
        <v>3</v>
      </c>
      <c r="T788" s="7">
        <f t="shared" si="155"/>
        <v>3.3393340025184766</v>
      </c>
      <c r="U788" s="35">
        <f>IF(ISBLANK(VLOOKUP(B788,'WB GDP'!$A$2:$AK$267,F788-1985)),"NA",VLOOKUP(B788,'WB GDP'!$A$2:$AK$267,F788-1985))</f>
        <v>63547.687049947119</v>
      </c>
    </row>
    <row r="789" spans="1:21">
      <c r="A789">
        <f t="shared" si="144"/>
        <v>15</v>
      </c>
      <c r="B789" t="s">
        <v>124</v>
      </c>
      <c r="C789" t="str">
        <f>VLOOKUP(B789,'country codes'!$A$3:$B$287,2,0)</f>
        <v>PAN</v>
      </c>
      <c r="D789">
        <v>1</v>
      </c>
      <c r="E789" s="6">
        <v>4026.3359999999998</v>
      </c>
      <c r="F789">
        <v>2016</v>
      </c>
      <c r="G789" s="6">
        <v>77.653000000000006</v>
      </c>
      <c r="H789" s="6">
        <v>6.117638111114502</v>
      </c>
      <c r="I789" s="7">
        <v>5.39803171157837</v>
      </c>
      <c r="J789" s="8">
        <f t="shared" si="145"/>
        <v>0.61176381111145017</v>
      </c>
      <c r="K789" s="8">
        <f t="shared" si="146"/>
        <v>1.0385236463712821</v>
      </c>
      <c r="L789" s="9">
        <f t="shared" si="147"/>
        <v>80.644476711669185</v>
      </c>
      <c r="M789" s="8">
        <f t="shared" si="148"/>
        <v>0.63265772333066106</v>
      </c>
      <c r="N789" s="8">
        <f t="shared" si="149"/>
        <v>0.33737698197364813</v>
      </c>
      <c r="O789" s="8">
        <f t="shared" si="150"/>
        <v>1.829254768785199</v>
      </c>
      <c r="P789" s="10">
        <f t="shared" si="151"/>
        <v>0.34585544568557097</v>
      </c>
      <c r="Q789" s="10" t="str">
        <f t="shared" si="152"/>
        <v>2016PAN</v>
      </c>
      <c r="R789" s="14">
        <f t="shared" si="153"/>
        <v>58.815698497448778</v>
      </c>
      <c r="S789" s="45">
        <f t="shared" si="154"/>
        <v>2</v>
      </c>
      <c r="T789" s="7">
        <f t="shared" si="155"/>
        <v>3.3393340025184766</v>
      </c>
      <c r="U789" s="35">
        <f>IF(ISBLANK(VLOOKUP(B789,'WB GDP'!$A$2:$AK$267,F789-1985)),"NA",VLOOKUP(B789,'WB GDP'!$A$2:$AK$267,F789-1985))</f>
        <v>30481.771656508299</v>
      </c>
    </row>
    <row r="790" spans="1:21">
      <c r="A790">
        <f t="shared" si="144"/>
        <v>16</v>
      </c>
      <c r="B790" t="s">
        <v>126</v>
      </c>
      <c r="C790" t="str">
        <f>VLOOKUP(B790,'country codes'!$A$3:$B$287,2,0)</f>
        <v>PER</v>
      </c>
      <c r="D790">
        <v>1</v>
      </c>
      <c r="E790" s="6">
        <v>31132.778999999999</v>
      </c>
      <c r="F790">
        <v>2016</v>
      </c>
      <c r="G790" s="6">
        <v>75.789000000000001</v>
      </c>
      <c r="H790" s="6">
        <v>5.7006287574768066</v>
      </c>
      <c r="I790" s="7">
        <v>3.2963268756866499</v>
      </c>
      <c r="J790" s="8">
        <f t="shared" si="145"/>
        <v>0.57006287574768066</v>
      </c>
      <c r="K790" s="8">
        <f t="shared" si="146"/>
        <v>0.99682271100751263</v>
      </c>
      <c r="L790" s="9">
        <f t="shared" si="147"/>
        <v>75.548196444548381</v>
      </c>
      <c r="M790" s="8">
        <f t="shared" si="148"/>
        <v>0.58658156875479495</v>
      </c>
      <c r="N790" s="8">
        <f t="shared" si="149"/>
        <v>0.20602042973041562</v>
      </c>
      <c r="O790" s="8">
        <f t="shared" si="150"/>
        <v>1.6978982165419665</v>
      </c>
      <c r="P790" s="10">
        <f t="shared" si="151"/>
        <v>0.34547510742396531</v>
      </c>
      <c r="Q790" s="10" t="str">
        <f t="shared" si="152"/>
        <v>2016PER</v>
      </c>
      <c r="R790" s="14">
        <f t="shared" si="153"/>
        <v>58.751018698993391</v>
      </c>
      <c r="S790" s="45">
        <f t="shared" si="154"/>
        <v>1</v>
      </c>
      <c r="T790" s="7">
        <f t="shared" si="155"/>
        <v>3.3393340025184766</v>
      </c>
      <c r="U790" s="35">
        <f>IF(ISBLANK(VLOOKUP(B790,'WB GDP'!$A$2:$AK$267,F790-1985)),"NA",VLOOKUP(B790,'WB GDP'!$A$2:$AK$267,F790-1985))</f>
        <v>12321.31815397922</v>
      </c>
    </row>
    <row r="791" spans="1:21">
      <c r="A791">
        <f t="shared" si="144"/>
        <v>17</v>
      </c>
      <c r="B791" t="s">
        <v>35</v>
      </c>
      <c r="C791" t="str">
        <f>VLOOKUP(B791,'country codes'!$A$3:$B$287,2,0)</f>
        <v>BRA</v>
      </c>
      <c r="D791">
        <v>1</v>
      </c>
      <c r="E791" s="6">
        <v>206859.57800000001</v>
      </c>
      <c r="F791">
        <v>2016</v>
      </c>
      <c r="G791" s="6">
        <v>74.441999999999993</v>
      </c>
      <c r="H791" s="6">
        <v>6.3748173713684082</v>
      </c>
      <c r="I791" s="7">
        <v>4.8521933555603001</v>
      </c>
      <c r="J791" s="8">
        <f t="shared" si="145"/>
        <v>0.63748173713684086</v>
      </c>
      <c r="K791" s="8">
        <f t="shared" si="146"/>
        <v>1.0642415723966727</v>
      </c>
      <c r="L791" s="9">
        <f t="shared" si="147"/>
        <v>79.22427113235311</v>
      </c>
      <c r="M791" s="8">
        <f t="shared" si="148"/>
        <v>0.61981745388467846</v>
      </c>
      <c r="N791" s="8">
        <f t="shared" si="149"/>
        <v>0.30326208472251875</v>
      </c>
      <c r="O791" s="8">
        <f t="shared" si="150"/>
        <v>1.7951398715340696</v>
      </c>
      <c r="P791" s="10">
        <f t="shared" si="151"/>
        <v>0.34527529788249989</v>
      </c>
      <c r="Q791" s="10" t="str">
        <f t="shared" si="152"/>
        <v>2016BRA</v>
      </c>
      <c r="R791" s="14">
        <f t="shared" si="153"/>
        <v>58.717039364868839</v>
      </c>
      <c r="S791" s="45">
        <f t="shared" si="154"/>
        <v>2</v>
      </c>
      <c r="T791" s="7">
        <f t="shared" si="155"/>
        <v>3.3393340025184766</v>
      </c>
      <c r="U791" s="35">
        <f>IF(ISBLANK(VLOOKUP(B791,'WB GDP'!$A$2:$AK$267,F791-1985)),"NA",VLOOKUP(B791,'WB GDP'!$A$2:$AK$267,F791-1985))</f>
        <v>14402.494008245298</v>
      </c>
    </row>
    <row r="792" spans="1:21">
      <c r="A792">
        <f t="shared" si="144"/>
        <v>18</v>
      </c>
      <c r="B792" t="s">
        <v>64</v>
      </c>
      <c r="C792" t="str">
        <f>VLOOKUP(B792,'country codes'!$A$3:$B$287,2,0)</f>
        <v>FRA</v>
      </c>
      <c r="D792">
        <v>3</v>
      </c>
      <c r="E792" s="6">
        <v>63989.319000000003</v>
      </c>
      <c r="F792">
        <v>2016</v>
      </c>
      <c r="G792" s="6">
        <v>82.436999999999998</v>
      </c>
      <c r="H792" s="6">
        <v>6.4752087593078613</v>
      </c>
      <c r="I792" s="7">
        <v>8.8254966735839808</v>
      </c>
      <c r="J792" s="8">
        <f t="shared" si="145"/>
        <v>0.64752087593078611</v>
      </c>
      <c r="K792" s="8">
        <f t="shared" si="146"/>
        <v>1.0742807111906181</v>
      </c>
      <c r="L792" s="9">
        <f t="shared" si="147"/>
        <v>88.560478988420982</v>
      </c>
      <c r="M792" s="8">
        <f t="shared" si="148"/>
        <v>0.70422736342280345</v>
      </c>
      <c r="N792" s="8">
        <f t="shared" si="149"/>
        <v>0.5515935420989988</v>
      </c>
      <c r="O792" s="8">
        <f t="shared" si="150"/>
        <v>2.0434713289105497</v>
      </c>
      <c r="P792" s="10">
        <f t="shared" si="151"/>
        <v>0.34462307029198846</v>
      </c>
      <c r="Q792" s="10" t="str">
        <f t="shared" si="152"/>
        <v>2016FRA</v>
      </c>
      <c r="R792" s="14">
        <f t="shared" si="153"/>
        <v>58.606122443381032</v>
      </c>
      <c r="S792" s="45">
        <f t="shared" si="154"/>
        <v>3</v>
      </c>
      <c r="T792" s="7">
        <f t="shared" si="155"/>
        <v>3.3393340025184766</v>
      </c>
      <c r="U792" s="35">
        <f>IF(ISBLANK(VLOOKUP(B792,'WB GDP'!$A$2:$AK$267,F792-1985)),"NA",VLOOKUP(B792,'WB GDP'!$A$2:$AK$267,F792-1985))</f>
        <v>43705.147559325676</v>
      </c>
    </row>
    <row r="793" spans="1:21">
      <c r="A793">
        <f t="shared" si="144"/>
        <v>19</v>
      </c>
      <c r="B793" t="s">
        <v>55</v>
      </c>
      <c r="C793" t="str">
        <f>VLOOKUP(B793,'country codes'!$A$3:$B$287,2,0)</f>
        <v>DNK</v>
      </c>
      <c r="D793">
        <v>3</v>
      </c>
      <c r="E793" s="6">
        <v>5706.857</v>
      </c>
      <c r="F793">
        <v>2016</v>
      </c>
      <c r="G793" s="6">
        <v>80.88</v>
      </c>
      <c r="H793" s="6">
        <v>7.5577826499938965</v>
      </c>
      <c r="I793" s="7">
        <v>11.8098344802856</v>
      </c>
      <c r="J793" s="8">
        <f t="shared" si="145"/>
        <v>0.7557782649993896</v>
      </c>
      <c r="K793" s="8">
        <f t="shared" si="146"/>
        <v>1.1825381002592215</v>
      </c>
      <c r="L793" s="9">
        <f t="shared" si="147"/>
        <v>95.64368154896583</v>
      </c>
      <c r="M793" s="8">
        <f t="shared" si="148"/>
        <v>0.76826754939480046</v>
      </c>
      <c r="N793" s="8">
        <f t="shared" si="149"/>
        <v>0.73811465501785001</v>
      </c>
      <c r="O793" s="8">
        <f t="shared" si="150"/>
        <v>2.2299924418294008</v>
      </c>
      <c r="P793" s="10">
        <f t="shared" si="151"/>
        <v>0.34451576381332621</v>
      </c>
      <c r="Q793" s="10" t="str">
        <f t="shared" si="152"/>
        <v>2016DNK</v>
      </c>
      <c r="R793" s="14">
        <f t="shared" si="153"/>
        <v>58.58787405211077</v>
      </c>
      <c r="S793" s="45">
        <f t="shared" si="154"/>
        <v>3</v>
      </c>
      <c r="T793" s="7">
        <f t="shared" si="155"/>
        <v>3.3393340025184766</v>
      </c>
      <c r="U793" s="35">
        <f>IF(ISBLANK(VLOOKUP(B793,'WB GDP'!$A$2:$AK$267,F793-1985)),"NA",VLOOKUP(B793,'WB GDP'!$A$2:$AK$267,F793-1985))</f>
        <v>54185.008478770302</v>
      </c>
    </row>
    <row r="794" spans="1:21">
      <c r="A794">
        <f t="shared" si="144"/>
        <v>20</v>
      </c>
      <c r="B794" t="s">
        <v>73</v>
      </c>
      <c r="C794" t="str">
        <f>VLOOKUP(B794,'country codes'!$A$3:$B$287,2,0)</f>
        <v>HND</v>
      </c>
      <c r="D794">
        <v>1</v>
      </c>
      <c r="E794" s="6">
        <v>9460.7980000000007</v>
      </c>
      <c r="F794">
        <v>2016</v>
      </c>
      <c r="G794" s="6">
        <v>72.587999999999994</v>
      </c>
      <c r="H794" s="6">
        <v>5.6481547355651855</v>
      </c>
      <c r="I794" s="7">
        <v>2.0367162227630602</v>
      </c>
      <c r="J794" s="8">
        <f t="shared" si="145"/>
        <v>0.56481547355651851</v>
      </c>
      <c r="K794" s="8">
        <f t="shared" si="146"/>
        <v>0.99157530881635048</v>
      </c>
      <c r="L794" s="9">
        <f t="shared" si="147"/>
        <v>71.976468516361237</v>
      </c>
      <c r="M794" s="8">
        <f t="shared" si="148"/>
        <v>0.55428909669751047</v>
      </c>
      <c r="N794" s="8">
        <f t="shared" si="149"/>
        <v>0.12729476392269126</v>
      </c>
      <c r="O794" s="8">
        <f t="shared" si="150"/>
        <v>1.6191725507342423</v>
      </c>
      <c r="P794" s="10">
        <f t="shared" si="151"/>
        <v>0.34232861497445616</v>
      </c>
      <c r="Q794" s="10" t="str">
        <f t="shared" si="152"/>
        <v>2016HND</v>
      </c>
      <c r="R794" s="14">
        <f t="shared" si="153"/>
        <v>58.215930547155885</v>
      </c>
      <c r="S794" s="45">
        <f t="shared" si="154"/>
        <v>1</v>
      </c>
      <c r="T794" s="7">
        <f t="shared" si="155"/>
        <v>3.3393340025184766</v>
      </c>
      <c r="U794" s="35">
        <f>IF(ISBLANK(VLOOKUP(B794,'WB GDP'!$A$2:$AK$267,F794-1985)),"NA",VLOOKUP(B794,'WB GDP'!$A$2:$AK$267,F794-1985))</f>
        <v>5287.2528304775688</v>
      </c>
    </row>
    <row r="795" spans="1:21">
      <c r="A795">
        <f t="shared" si="144"/>
        <v>21</v>
      </c>
      <c r="B795" t="s">
        <v>107</v>
      </c>
      <c r="C795" t="str">
        <f>VLOOKUP(B795,'country codes'!$A$3:$B$287,2,0)</f>
        <v>MDA</v>
      </c>
      <c r="D795">
        <v>7</v>
      </c>
      <c r="E795" s="6">
        <v>3225.123</v>
      </c>
      <c r="F795">
        <v>2016</v>
      </c>
      <c r="G795" s="6">
        <v>69.917000000000002</v>
      </c>
      <c r="H795" s="6">
        <v>5.5777840614318848</v>
      </c>
      <c r="I795" s="7">
        <v>1.1510479450225799</v>
      </c>
      <c r="J795" s="8">
        <f t="shared" si="145"/>
        <v>0.55777840614318852</v>
      </c>
      <c r="K795" s="8">
        <f t="shared" si="146"/>
        <v>0.98453824140302049</v>
      </c>
      <c r="L795" s="9">
        <f t="shared" si="147"/>
        <v>68.835960224174983</v>
      </c>
      <c r="M795" s="8">
        <f t="shared" si="148"/>
        <v>0.52589533930329357</v>
      </c>
      <c r="N795" s="8">
        <f t="shared" si="149"/>
        <v>7.1940496563911244E-2</v>
      </c>
      <c r="O795" s="8">
        <f t="shared" si="150"/>
        <v>1.5638182833754621</v>
      </c>
      <c r="P795" s="10">
        <f t="shared" si="151"/>
        <v>0.33628928942316866</v>
      </c>
      <c r="Q795" s="10" t="str">
        <f t="shared" si="152"/>
        <v>2016MDA</v>
      </c>
      <c r="R795" s="14">
        <f t="shared" si="153"/>
        <v>57.188891201141381</v>
      </c>
      <c r="S795" s="45">
        <f t="shared" si="154"/>
        <v>1</v>
      </c>
      <c r="T795" s="7">
        <f t="shared" si="155"/>
        <v>3.3393340025184766</v>
      </c>
      <c r="U795" s="35">
        <f>IF(ISBLANK(VLOOKUP(B795,'WB GDP'!$A$2:$AK$267,F795-1985)),"NA",VLOOKUP(B795,'WB GDP'!$A$2:$AK$267,F795-1985))</f>
        <v>10816.08981173394</v>
      </c>
    </row>
    <row r="796" spans="1:21">
      <c r="A796">
        <f t="shared" si="144"/>
        <v>22</v>
      </c>
      <c r="B796" t="s">
        <v>160</v>
      </c>
      <c r="C796" t="str">
        <f>VLOOKUP(B796,'country codes'!$A$3:$B$287,2,0)</f>
        <v>GBR</v>
      </c>
      <c r="D796">
        <v>3</v>
      </c>
      <c r="E796" s="6">
        <v>65655.202999999994</v>
      </c>
      <c r="F796">
        <v>2016</v>
      </c>
      <c r="G796" s="6">
        <v>81.075000000000003</v>
      </c>
      <c r="H796" s="6">
        <v>6.8242835998535156</v>
      </c>
      <c r="I796" s="7">
        <v>10.4194631576538</v>
      </c>
      <c r="J796" s="8">
        <f t="shared" si="145"/>
        <v>0.68242835998535156</v>
      </c>
      <c r="K796" s="8">
        <f t="shared" si="146"/>
        <v>1.1091881952451836</v>
      </c>
      <c r="L796" s="9">
        <f t="shared" si="147"/>
        <v>89.927432929503269</v>
      </c>
      <c r="M796" s="8">
        <f t="shared" si="148"/>
        <v>0.71658617765320298</v>
      </c>
      <c r="N796" s="8">
        <f t="shared" si="149"/>
        <v>0.65121644735336248</v>
      </c>
      <c r="O796" s="8">
        <f t="shared" si="150"/>
        <v>2.1430942341649133</v>
      </c>
      <c r="P796" s="10">
        <f t="shared" si="151"/>
        <v>0.33436988734768858</v>
      </c>
      <c r="Q796" s="10" t="str">
        <f t="shared" si="152"/>
        <v>2016GBR</v>
      </c>
      <c r="R796" s="14">
        <f t="shared" si="153"/>
        <v>56.862480340259786</v>
      </c>
      <c r="S796" s="45">
        <f t="shared" si="154"/>
        <v>3</v>
      </c>
      <c r="T796" s="7">
        <f t="shared" si="155"/>
        <v>3.3393340025184766</v>
      </c>
      <c r="U796" s="35">
        <f>IF(ISBLANK(VLOOKUP(B796,'WB GDP'!$A$2:$AK$267,F796-1985)),"NA",VLOOKUP(B796,'WB GDP'!$A$2:$AK$267,F796-1985))</f>
        <v>45311.131530285245</v>
      </c>
    </row>
    <row r="797" spans="1:21">
      <c r="A797">
        <f t="shared" si="144"/>
        <v>23</v>
      </c>
      <c r="B797" t="s">
        <v>20</v>
      </c>
      <c r="C797" t="str">
        <f>VLOOKUP(B797,'country codes'!$A$3:$B$287,2,0)</f>
        <v>DZA</v>
      </c>
      <c r="D797">
        <v>4</v>
      </c>
      <c r="E797" s="6">
        <v>40339.328999999998</v>
      </c>
      <c r="F797">
        <v>2016</v>
      </c>
      <c r="G797" s="6">
        <v>75.731999999999999</v>
      </c>
      <c r="H797" s="6">
        <v>5.3408536911010742</v>
      </c>
      <c r="I797" s="7">
        <v>3.1357970237731898</v>
      </c>
      <c r="J797" s="8">
        <f t="shared" si="145"/>
        <v>0.5340853691101074</v>
      </c>
      <c r="K797" s="8">
        <f t="shared" si="146"/>
        <v>0.96084520436993937</v>
      </c>
      <c r="L797" s="9">
        <f t="shared" si="147"/>
        <v>72.766729017344247</v>
      </c>
      <c r="M797" s="8">
        <f t="shared" si="148"/>
        <v>0.56143394805770974</v>
      </c>
      <c r="N797" s="8">
        <f t="shared" si="149"/>
        <v>0.19598731398582436</v>
      </c>
      <c r="O797" s="8">
        <f t="shared" si="150"/>
        <v>1.6878651007973753</v>
      </c>
      <c r="P797" s="10">
        <f t="shared" si="151"/>
        <v>0.33262963242292237</v>
      </c>
      <c r="Q797" s="10" t="str">
        <f t="shared" si="152"/>
        <v>2016DZA</v>
      </c>
      <c r="R797" s="14">
        <f t="shared" si="153"/>
        <v>56.566534995924208</v>
      </c>
      <c r="S797" s="45">
        <f t="shared" si="154"/>
        <v>1</v>
      </c>
      <c r="T797" s="7">
        <f t="shared" si="155"/>
        <v>3.3393340025184766</v>
      </c>
      <c r="U797" s="35">
        <f>IF(ISBLANK(VLOOKUP(B797,'WB GDP'!$A$2:$AK$267,F797-1985)),"NA",VLOOKUP(B797,'WB GDP'!$A$2:$AK$267,F797-1985))</f>
        <v>11888.322966678315</v>
      </c>
    </row>
    <row r="798" spans="1:21">
      <c r="A798">
        <f t="shared" si="144"/>
        <v>24</v>
      </c>
      <c r="B798" t="s">
        <v>82</v>
      </c>
      <c r="C798" t="str">
        <f>VLOOKUP(B798,'country codes'!$A$3:$B$287,2,0)</f>
        <v>ISR</v>
      </c>
      <c r="D798">
        <v>4</v>
      </c>
      <c r="E798" s="6">
        <v>8159.009</v>
      </c>
      <c r="F798">
        <v>2016</v>
      </c>
      <c r="G798" s="6">
        <v>82.484999999999999</v>
      </c>
      <c r="H798" s="6">
        <v>7.1590108871459961</v>
      </c>
      <c r="I798" s="7">
        <v>12.5909156799316</v>
      </c>
      <c r="J798" s="8">
        <f t="shared" si="145"/>
        <v>0.71590108871459956</v>
      </c>
      <c r="K798" s="8">
        <f t="shared" si="146"/>
        <v>1.1426609239744314</v>
      </c>
      <c r="L798" s="9">
        <f t="shared" si="147"/>
        <v>94.252386314030971</v>
      </c>
      <c r="M798" s="8">
        <f t="shared" si="148"/>
        <v>0.75568866225644815</v>
      </c>
      <c r="N798" s="8">
        <f t="shared" si="149"/>
        <v>0.78693222999572499</v>
      </c>
      <c r="O798" s="8">
        <f t="shared" si="150"/>
        <v>2.278810016807276</v>
      </c>
      <c r="P798" s="10">
        <f t="shared" si="151"/>
        <v>0.33161547328776658</v>
      </c>
      <c r="Q798" s="10" t="str">
        <f t="shared" si="152"/>
        <v>2016ISR</v>
      </c>
      <c r="R798" s="14">
        <f t="shared" si="153"/>
        <v>56.394068496796173</v>
      </c>
      <c r="S798" s="45">
        <f t="shared" si="154"/>
        <v>3</v>
      </c>
      <c r="T798" s="7">
        <f t="shared" si="155"/>
        <v>3.3393340025184766</v>
      </c>
      <c r="U798" s="35">
        <f>IF(ISBLANK(VLOOKUP(B798,'WB GDP'!$A$2:$AK$267,F798-1985)),"NA",VLOOKUP(B798,'WB GDP'!$A$2:$AK$267,F798-1985))</f>
        <v>38570.871752428138</v>
      </c>
    </row>
    <row r="799" spans="1:21">
      <c r="A799">
        <f t="shared" si="144"/>
        <v>25</v>
      </c>
      <c r="B799" t="s">
        <v>21</v>
      </c>
      <c r="C799" t="str">
        <f>VLOOKUP(B799,'country codes'!$A$3:$B$287,2,0)</f>
        <v>ARG</v>
      </c>
      <c r="D799">
        <v>1</v>
      </c>
      <c r="E799" s="6">
        <v>43668.241000000002</v>
      </c>
      <c r="F799">
        <v>2016</v>
      </c>
      <c r="G799" s="6">
        <v>76.308000000000007</v>
      </c>
      <c r="H799" s="6">
        <v>6.4272212982177734</v>
      </c>
      <c r="I799" s="7">
        <v>7.1641292572021502</v>
      </c>
      <c r="J799" s="8">
        <f t="shared" si="145"/>
        <v>0.64272212982177734</v>
      </c>
      <c r="K799" s="8">
        <f t="shared" si="146"/>
        <v>1.0694819650816094</v>
      </c>
      <c r="L799" s="9">
        <f t="shared" si="147"/>
        <v>81.61002979144746</v>
      </c>
      <c r="M799" s="8">
        <f t="shared" si="148"/>
        <v>0.64138741844615388</v>
      </c>
      <c r="N799" s="8">
        <f t="shared" si="149"/>
        <v>0.44775807857513439</v>
      </c>
      <c r="O799" s="8">
        <f t="shared" si="150"/>
        <v>1.9396358653866854</v>
      </c>
      <c r="P799" s="10">
        <f t="shared" si="151"/>
        <v>0.33067413832249748</v>
      </c>
      <c r="Q799" s="10" t="str">
        <f t="shared" si="152"/>
        <v>2016ARG</v>
      </c>
      <c r="R799" s="14">
        <f t="shared" si="153"/>
        <v>56.23398637522476</v>
      </c>
      <c r="S799" s="45">
        <f t="shared" si="154"/>
        <v>3</v>
      </c>
      <c r="T799" s="7">
        <f t="shared" si="155"/>
        <v>3.3393340025184766</v>
      </c>
      <c r="U799" s="35">
        <f>IF(ISBLANK(VLOOKUP(B799,'WB GDP'!$A$2:$AK$267,F799-1985)),"NA",VLOOKUP(B799,'WB GDP'!$A$2:$AK$267,F799-1985))</f>
        <v>23189.527445132895</v>
      </c>
    </row>
    <row r="800" spans="1:21">
      <c r="A800">
        <f t="shared" si="144"/>
        <v>26</v>
      </c>
      <c r="B800" t="s">
        <v>93</v>
      </c>
      <c r="C800" t="str">
        <f>VLOOKUP(B800,'country codes'!$A$3:$B$287,2,0)</f>
        <v>LBN</v>
      </c>
      <c r="D800">
        <v>4</v>
      </c>
      <c r="E800" s="6">
        <v>6258.6189999999997</v>
      </c>
      <c r="F800">
        <v>2016</v>
      </c>
      <c r="G800" s="6">
        <v>79.504999999999995</v>
      </c>
      <c r="H800" s="6">
        <v>5.270723819732666</v>
      </c>
      <c r="I800" s="7">
        <v>4.8225069046020499</v>
      </c>
      <c r="J800" s="8">
        <f t="shared" si="145"/>
        <v>0.52707238197326656</v>
      </c>
      <c r="K800" s="8">
        <f t="shared" si="146"/>
        <v>0.95383221723309852</v>
      </c>
      <c r="L800" s="9">
        <f t="shared" si="147"/>
        <v>75.834430431117497</v>
      </c>
      <c r="M800" s="8">
        <f t="shared" si="148"/>
        <v>0.58916944868265375</v>
      </c>
      <c r="N800" s="8">
        <f t="shared" si="149"/>
        <v>0.30140668153762812</v>
      </c>
      <c r="O800" s="8">
        <f t="shared" si="150"/>
        <v>1.7932844683491791</v>
      </c>
      <c r="P800" s="10">
        <f t="shared" si="151"/>
        <v>0.32854210198174411</v>
      </c>
      <c r="Q800" s="10" t="str">
        <f t="shared" si="152"/>
        <v>2016LBN</v>
      </c>
      <c r="R800" s="14">
        <f t="shared" si="153"/>
        <v>55.871415225434752</v>
      </c>
      <c r="S800" s="45">
        <f t="shared" si="154"/>
        <v>2</v>
      </c>
      <c r="T800" s="7">
        <f t="shared" si="155"/>
        <v>3.3393340025184766</v>
      </c>
      <c r="U800" s="35">
        <f>IF(ISBLANK(VLOOKUP(B800,'WB GDP'!$A$2:$AK$267,F800-1985)),"NA",VLOOKUP(B800,'WB GDP'!$A$2:$AK$267,F800-1985))</f>
        <v>17227.503480421259</v>
      </c>
    </row>
    <row r="801" spans="1:21">
      <c r="A801">
        <f t="shared" si="144"/>
        <v>27</v>
      </c>
      <c r="B801" t="s">
        <v>127</v>
      </c>
      <c r="C801" t="str">
        <f>VLOOKUP(B801,'country codes'!$A$3:$B$287,2,0)</f>
        <v>PHL</v>
      </c>
      <c r="D801">
        <v>8</v>
      </c>
      <c r="E801" s="6">
        <v>104875.266</v>
      </c>
      <c r="F801">
        <v>2016</v>
      </c>
      <c r="G801" s="6">
        <v>71.387</v>
      </c>
      <c r="H801" s="6">
        <v>5.4308328628540039</v>
      </c>
      <c r="I801" s="7">
        <v>2.0018625259399401</v>
      </c>
      <c r="J801" s="8">
        <f t="shared" si="145"/>
        <v>0.54308328628540037</v>
      </c>
      <c r="K801" s="8">
        <f t="shared" si="146"/>
        <v>0.96984312154523233</v>
      </c>
      <c r="L801" s="9">
        <f t="shared" si="147"/>
        <v>69.234190917749501</v>
      </c>
      <c r="M801" s="8">
        <f t="shared" si="148"/>
        <v>0.52949579650584855</v>
      </c>
      <c r="N801" s="8">
        <f t="shared" si="149"/>
        <v>0.12511640787124625</v>
      </c>
      <c r="O801" s="8">
        <f t="shared" si="150"/>
        <v>1.6169941946827973</v>
      </c>
      <c r="P801" s="10">
        <f t="shared" si="151"/>
        <v>0.32745683209439025</v>
      </c>
      <c r="Q801" s="10" t="str">
        <f t="shared" si="152"/>
        <v>2016PHL</v>
      </c>
      <c r="R801" s="14">
        <f t="shared" si="153"/>
        <v>55.686855730191184</v>
      </c>
      <c r="S801" s="45">
        <f t="shared" si="154"/>
        <v>1</v>
      </c>
      <c r="T801" s="7">
        <f t="shared" si="155"/>
        <v>3.3393340025184766</v>
      </c>
      <c r="U801" s="35">
        <f>IF(ISBLANK(VLOOKUP(B801,'WB GDP'!$A$2:$AK$267,F801-1985)),"NA",VLOOKUP(B801,'WB GDP'!$A$2:$AK$267,F801-1985))</f>
        <v>7616.0497693844372</v>
      </c>
    </row>
    <row r="802" spans="1:21">
      <c r="A802">
        <f t="shared" si="144"/>
        <v>28</v>
      </c>
      <c r="B802" t="s">
        <v>63</v>
      </c>
      <c r="C802" t="str">
        <f>VLOOKUP(B802,'country codes'!$A$3:$B$287,2,0)</f>
        <v>FIN</v>
      </c>
      <c r="D802">
        <v>3</v>
      </c>
      <c r="E802" s="6">
        <v>5495.2190000000001</v>
      </c>
      <c r="F802">
        <v>2016</v>
      </c>
      <c r="G802" s="6">
        <v>81.290999999999997</v>
      </c>
      <c r="H802" s="6">
        <v>7.6598434448242188</v>
      </c>
      <c r="I802" s="7">
        <v>14.303941726684601</v>
      </c>
      <c r="J802" s="8">
        <f t="shared" si="145"/>
        <v>0.76598434448242192</v>
      </c>
      <c r="K802" s="8">
        <f t="shared" si="146"/>
        <v>1.1927441797422538</v>
      </c>
      <c r="L802" s="9">
        <f t="shared" si="147"/>
        <v>96.959367115427554</v>
      </c>
      <c r="M802" s="8">
        <f t="shared" si="148"/>
        <v>0.78016283936239383</v>
      </c>
      <c r="N802" s="8">
        <f t="shared" si="149"/>
        <v>0.89399635791778753</v>
      </c>
      <c r="O802" s="8">
        <f t="shared" si="150"/>
        <v>2.3858741447293386</v>
      </c>
      <c r="P802" s="10">
        <f t="shared" si="151"/>
        <v>0.32699245309559194</v>
      </c>
      <c r="Q802" s="10" t="str">
        <f t="shared" si="152"/>
        <v>2016FIN</v>
      </c>
      <c r="R802" s="14">
        <f t="shared" si="153"/>
        <v>55.607884080264654</v>
      </c>
      <c r="S802" s="45">
        <f t="shared" si="154"/>
        <v>3</v>
      </c>
      <c r="T802" s="7">
        <f t="shared" si="155"/>
        <v>3.3393340025184766</v>
      </c>
      <c r="U802" s="35">
        <f>IF(ISBLANK(VLOOKUP(B802,'WB GDP'!$A$2:$AK$267,F802-1985)),"NA",VLOOKUP(B802,'WB GDP'!$A$2:$AK$267,F802-1985))</f>
        <v>46206.787813049443</v>
      </c>
    </row>
    <row r="803" spans="1:21">
      <c r="A803">
        <f t="shared" si="144"/>
        <v>29</v>
      </c>
      <c r="B803" t="s">
        <v>131</v>
      </c>
      <c r="C803" t="str">
        <f>VLOOKUP(B803,'country codes'!$A$3:$B$287,2,0)</f>
        <v>ROU</v>
      </c>
      <c r="D803">
        <v>7</v>
      </c>
      <c r="E803" s="6">
        <v>19797.82</v>
      </c>
      <c r="F803">
        <v>2016</v>
      </c>
      <c r="G803" s="6">
        <v>75.245999999999995</v>
      </c>
      <c r="H803" s="6">
        <v>5.9688706398010254</v>
      </c>
      <c r="I803" s="7">
        <v>5.5434341430664098</v>
      </c>
      <c r="J803" s="8">
        <f t="shared" si="145"/>
        <v>0.59688706398010249</v>
      </c>
      <c r="K803" s="8">
        <f t="shared" si="146"/>
        <v>1.0236468992399343</v>
      </c>
      <c r="L803" s="9">
        <f t="shared" si="147"/>
        <v>77.025334580208096</v>
      </c>
      <c r="M803" s="8">
        <f t="shared" si="148"/>
        <v>0.59993657309151982</v>
      </c>
      <c r="N803" s="8">
        <f t="shared" si="149"/>
        <v>0.34646463394165061</v>
      </c>
      <c r="O803" s="8">
        <f t="shared" si="150"/>
        <v>1.8383424207532015</v>
      </c>
      <c r="P803" s="10">
        <f t="shared" si="151"/>
        <v>0.32634647730411137</v>
      </c>
      <c r="Q803" s="10" t="str">
        <f t="shared" si="152"/>
        <v>2016ROU</v>
      </c>
      <c r="R803" s="14">
        <f t="shared" si="153"/>
        <v>55.498030331068776</v>
      </c>
      <c r="S803" s="45">
        <f t="shared" si="154"/>
        <v>2</v>
      </c>
      <c r="T803" s="7">
        <f t="shared" si="155"/>
        <v>3.3393340025184766</v>
      </c>
      <c r="U803" s="35">
        <f>IF(ISBLANK(VLOOKUP(B803,'WB GDP'!$A$2:$AK$267,F803-1985)),"NA",VLOOKUP(B803,'WB GDP'!$A$2:$AK$267,F803-1985))</f>
        <v>24758.712989601663</v>
      </c>
    </row>
    <row r="804" spans="1:21">
      <c r="A804">
        <f t="shared" si="144"/>
        <v>30</v>
      </c>
      <c r="B804" t="s">
        <v>83</v>
      </c>
      <c r="C804" t="str">
        <f>VLOOKUP(B804,'country codes'!$A$3:$B$287,2,0)</f>
        <v>ITA</v>
      </c>
      <c r="D804">
        <v>3</v>
      </c>
      <c r="E804" s="6">
        <v>60118.625999999997</v>
      </c>
      <c r="F804">
        <v>2016</v>
      </c>
      <c r="G804" s="6">
        <v>83.049000000000007</v>
      </c>
      <c r="H804" s="6">
        <v>5.954524040222168</v>
      </c>
      <c r="I804" s="7">
        <v>9.1223735809326207</v>
      </c>
      <c r="J804" s="8">
        <f t="shared" si="145"/>
        <v>0.59545240402221677</v>
      </c>
      <c r="K804" s="8">
        <f t="shared" si="146"/>
        <v>1.0222122392820487</v>
      </c>
      <c r="L804" s="9">
        <f t="shared" si="147"/>
        <v>84.893704260134868</v>
      </c>
      <c r="M804" s="8">
        <f t="shared" si="148"/>
        <v>0.67107556047636918</v>
      </c>
      <c r="N804" s="8">
        <f t="shared" si="149"/>
        <v>0.5701483488082888</v>
      </c>
      <c r="O804" s="8">
        <f t="shared" si="150"/>
        <v>2.0620261356198397</v>
      </c>
      <c r="P804" s="10">
        <f t="shared" si="151"/>
        <v>0.32544474043470145</v>
      </c>
      <c r="Q804" s="10" t="str">
        <f t="shared" si="152"/>
        <v>2016ITA</v>
      </c>
      <c r="R804" s="14">
        <f t="shared" si="153"/>
        <v>55.344682206883199</v>
      </c>
      <c r="S804" s="45">
        <f t="shared" si="154"/>
        <v>3</v>
      </c>
      <c r="T804" s="7">
        <f t="shared" si="155"/>
        <v>3.3393340025184766</v>
      </c>
      <c r="U804" s="35">
        <f>IF(ISBLANK(VLOOKUP(B804,'WB GDP'!$A$2:$AK$267,F804-1985)),"NA",VLOOKUP(B804,'WB GDP'!$A$2:$AK$267,F804-1985))</f>
        <v>40837.737628143695</v>
      </c>
    </row>
    <row r="805" spans="1:21">
      <c r="A805">
        <f t="shared" si="144"/>
        <v>31</v>
      </c>
      <c r="B805" t="s">
        <v>110</v>
      </c>
      <c r="C805" t="str">
        <f>VLOOKUP(B805,'country codes'!$A$3:$B$287,2,0)</f>
        <v>MAR</v>
      </c>
      <c r="D805">
        <v>4</v>
      </c>
      <c r="E805" s="6">
        <v>35107.264000000003</v>
      </c>
      <c r="F805">
        <v>2016</v>
      </c>
      <c r="G805" s="6">
        <v>73.284000000000006</v>
      </c>
      <c r="H805" s="6">
        <v>5.3863072395324707</v>
      </c>
      <c r="I805" s="7">
        <v>2.9656717777252202</v>
      </c>
      <c r="J805" s="8">
        <f t="shared" si="145"/>
        <v>0.53863072395324707</v>
      </c>
      <c r="K805" s="8">
        <f t="shared" si="146"/>
        <v>0.96539055921307904</v>
      </c>
      <c r="L805" s="9">
        <f t="shared" si="147"/>
        <v>70.747681741371295</v>
      </c>
      <c r="M805" s="8">
        <f t="shared" si="148"/>
        <v>0.54317947037839065</v>
      </c>
      <c r="N805" s="8">
        <f t="shared" si="149"/>
        <v>0.18535448610782626</v>
      </c>
      <c r="O805" s="8">
        <f t="shared" si="150"/>
        <v>1.6772322729193772</v>
      </c>
      <c r="P805" s="10">
        <f t="shared" si="151"/>
        <v>0.32385464979930106</v>
      </c>
      <c r="Q805" s="10" t="str">
        <f t="shared" si="152"/>
        <v>2016MAR</v>
      </c>
      <c r="R805" s="14">
        <f t="shared" si="153"/>
        <v>55.074273593799369</v>
      </c>
      <c r="S805" s="45">
        <f t="shared" si="154"/>
        <v>1</v>
      </c>
      <c r="T805" s="7">
        <f t="shared" si="155"/>
        <v>3.3393340025184766</v>
      </c>
      <c r="U805" s="35">
        <f>IF(ISBLANK(VLOOKUP(B805,'WB GDP'!$A$2:$AK$267,F805-1985)),"NA",VLOOKUP(B805,'WB GDP'!$A$2:$AK$267,F805-1985))</f>
        <v>7632.185546875</v>
      </c>
    </row>
    <row r="806" spans="1:21">
      <c r="A806">
        <f t="shared" si="144"/>
        <v>32</v>
      </c>
      <c r="B806" t="s">
        <v>81</v>
      </c>
      <c r="C806" t="str">
        <f>VLOOKUP(B806,'country codes'!$A$3:$B$287,2,0)</f>
        <v>IRL</v>
      </c>
      <c r="D806">
        <v>3</v>
      </c>
      <c r="E806" s="6">
        <v>4715.7879999999996</v>
      </c>
      <c r="F806">
        <v>2016</v>
      </c>
      <c r="G806" s="6">
        <v>81.55</v>
      </c>
      <c r="H806" s="6">
        <v>7.0407314300537109</v>
      </c>
      <c r="I806" s="7">
        <v>12.5816650390625</v>
      </c>
      <c r="J806" s="8">
        <f t="shared" si="145"/>
        <v>0.70407314300537105</v>
      </c>
      <c r="K806" s="8">
        <f t="shared" si="146"/>
        <v>1.1308329782652029</v>
      </c>
      <c r="L806" s="9">
        <f t="shared" si="147"/>
        <v>92.219429377527291</v>
      </c>
      <c r="M806" s="8">
        <f t="shared" si="148"/>
        <v>0.73730842546751996</v>
      </c>
      <c r="N806" s="8">
        <f t="shared" si="149"/>
        <v>0.78635406494140625</v>
      </c>
      <c r="O806" s="8">
        <f t="shared" si="150"/>
        <v>2.2782318517529569</v>
      </c>
      <c r="P806" s="10">
        <f t="shared" si="151"/>
        <v>0.32363186604568239</v>
      </c>
      <c r="Q806" s="10" t="str">
        <f t="shared" si="152"/>
        <v>2016IRL</v>
      </c>
      <c r="R806" s="14">
        <f t="shared" si="153"/>
        <v>55.036387296947829</v>
      </c>
      <c r="S806" s="45">
        <f t="shared" si="154"/>
        <v>3</v>
      </c>
      <c r="T806" s="7">
        <f t="shared" si="155"/>
        <v>3.3393340025184766</v>
      </c>
      <c r="U806" s="35">
        <f>IF(ISBLANK(VLOOKUP(B806,'WB GDP'!$A$2:$AK$267,F806-1985)),"NA",VLOOKUP(B806,'WB GDP'!$A$2:$AK$267,F806-1985))</f>
        <v>72310.302236697913</v>
      </c>
    </row>
    <row r="807" spans="1:21">
      <c r="A807">
        <f t="shared" si="144"/>
        <v>33</v>
      </c>
      <c r="B807" t="s">
        <v>54</v>
      </c>
      <c r="C807" t="str">
        <f>VLOOKUP(B807,'country codes'!$A$3:$B$287,2,0)</f>
        <v>CZE</v>
      </c>
      <c r="D807">
        <v>7</v>
      </c>
      <c r="E807" s="6">
        <v>10527.591</v>
      </c>
      <c r="F807">
        <v>2016</v>
      </c>
      <c r="G807" s="6">
        <v>78.997</v>
      </c>
      <c r="H807" s="6">
        <v>6.7356271743774414</v>
      </c>
      <c r="I807" s="7">
        <v>10.3309726715088</v>
      </c>
      <c r="J807" s="8">
        <f t="shared" si="145"/>
        <v>0.6735627174377441</v>
      </c>
      <c r="K807" s="8">
        <f t="shared" si="146"/>
        <v>1.100322552697576</v>
      </c>
      <c r="L807" s="9">
        <f t="shared" si="147"/>
        <v>86.922180695450407</v>
      </c>
      <c r="M807" s="8">
        <f t="shared" si="148"/>
        <v>0.68941528845210398</v>
      </c>
      <c r="N807" s="8">
        <f t="shared" si="149"/>
        <v>0.64568579196929998</v>
      </c>
      <c r="O807" s="8">
        <f t="shared" si="150"/>
        <v>2.1375635787808509</v>
      </c>
      <c r="P807" s="10">
        <f t="shared" si="151"/>
        <v>0.32252387498354956</v>
      </c>
      <c r="Q807" s="10" t="str">
        <f t="shared" si="152"/>
        <v>2016CZE</v>
      </c>
      <c r="R807" s="14">
        <f t="shared" si="153"/>
        <v>54.847963870162985</v>
      </c>
      <c r="S807" s="45">
        <f t="shared" si="154"/>
        <v>3</v>
      </c>
      <c r="T807" s="7">
        <f t="shared" si="155"/>
        <v>3.3393340025184766</v>
      </c>
      <c r="U807" s="35">
        <f>IF(ISBLANK(VLOOKUP(B807,'WB GDP'!$A$2:$AK$267,F807-1985)),"NA",VLOOKUP(B807,'WB GDP'!$A$2:$AK$267,F807-1985))</f>
        <v>36671.55078125</v>
      </c>
    </row>
    <row r="808" spans="1:21">
      <c r="A808">
        <f t="shared" si="144"/>
        <v>34</v>
      </c>
      <c r="B808" t="s">
        <v>24</v>
      </c>
      <c r="C808" t="str">
        <f>VLOOKUP(B808,'country codes'!$A$3:$B$287,2,0)</f>
        <v>AUT</v>
      </c>
      <c r="D808">
        <v>3</v>
      </c>
      <c r="E808" s="6">
        <v>8736.4869999999992</v>
      </c>
      <c r="F808">
        <v>2016</v>
      </c>
      <c r="G808" s="6">
        <v>81.593000000000004</v>
      </c>
      <c r="H808" s="6">
        <v>7.0480718612670898</v>
      </c>
      <c r="I808" s="7">
        <v>12.9597930908203</v>
      </c>
      <c r="J808" s="8">
        <f t="shared" si="145"/>
        <v>0.70480718612670901</v>
      </c>
      <c r="K808" s="8">
        <f t="shared" si="146"/>
        <v>1.131567021386541</v>
      </c>
      <c r="L808" s="9">
        <f t="shared" si="147"/>
        <v>92.327947975992046</v>
      </c>
      <c r="M808" s="8">
        <f t="shared" si="148"/>
        <v>0.73828955669561924</v>
      </c>
      <c r="N808" s="8">
        <f t="shared" si="149"/>
        <v>0.80998706817626875</v>
      </c>
      <c r="O808" s="8">
        <f t="shared" si="150"/>
        <v>2.3018648549878198</v>
      </c>
      <c r="P808" s="10">
        <f t="shared" si="151"/>
        <v>0.32073540507638787</v>
      </c>
      <c r="Q808" s="10" t="str">
        <f t="shared" si="152"/>
        <v>2016AUT</v>
      </c>
      <c r="R808" s="14">
        <f t="shared" si="153"/>
        <v>54.543819152641284</v>
      </c>
      <c r="S808" s="45">
        <f t="shared" si="154"/>
        <v>3</v>
      </c>
      <c r="T808" s="7">
        <f t="shared" si="155"/>
        <v>3.3393340025184766</v>
      </c>
      <c r="U808" s="35">
        <f>IF(ISBLANK(VLOOKUP(B808,'WB GDP'!$A$2:$AK$267,F808-1985)),"NA",VLOOKUP(B808,'WB GDP'!$A$2:$AK$267,F808-1985))</f>
        <v>53345.741525981794</v>
      </c>
    </row>
    <row r="809" spans="1:21">
      <c r="A809">
        <f t="shared" si="144"/>
        <v>35</v>
      </c>
      <c r="B809" t="s">
        <v>129</v>
      </c>
      <c r="C809" t="str">
        <f>VLOOKUP(B809,'country codes'!$A$3:$B$287,2,0)</f>
        <v>PRT</v>
      </c>
      <c r="D809">
        <v>3</v>
      </c>
      <c r="E809" s="6">
        <v>10332.753000000001</v>
      </c>
      <c r="F809">
        <v>2016</v>
      </c>
      <c r="G809" s="6">
        <v>81.231999999999999</v>
      </c>
      <c r="H809" s="6">
        <v>5.4466371536254883</v>
      </c>
      <c r="I809" s="7">
        <v>7.0263500213623002</v>
      </c>
      <c r="J809" s="8">
        <f t="shared" si="145"/>
        <v>0.54466371536254887</v>
      </c>
      <c r="K809" s="8">
        <f t="shared" si="146"/>
        <v>0.97142355062238084</v>
      </c>
      <c r="L809" s="9">
        <f t="shared" si="147"/>
        <v>78.910677864157236</v>
      </c>
      <c r="M809" s="8">
        <f t="shared" si="148"/>
        <v>0.61698221501593642</v>
      </c>
      <c r="N809" s="8">
        <f t="shared" si="149"/>
        <v>0.43914687633514377</v>
      </c>
      <c r="O809" s="8">
        <f t="shared" si="150"/>
        <v>1.9310246631466947</v>
      </c>
      <c r="P809" s="10">
        <f t="shared" si="151"/>
        <v>0.31951027182145625</v>
      </c>
      <c r="Q809" s="10" t="str">
        <f t="shared" si="152"/>
        <v>2016PRT</v>
      </c>
      <c r="R809" s="14">
        <f t="shared" si="153"/>
        <v>54.335474686650812</v>
      </c>
      <c r="S809" s="45">
        <f t="shared" si="154"/>
        <v>3</v>
      </c>
      <c r="T809" s="7">
        <f t="shared" si="155"/>
        <v>3.3393340025184766</v>
      </c>
      <c r="U809" s="35">
        <f>IF(ISBLANK(VLOOKUP(B809,'WB GDP'!$A$2:$AK$267,F809-1985)),"NA",VLOOKUP(B809,'WB GDP'!$A$2:$AK$267,F809-1985))</f>
        <v>31847.537734764683</v>
      </c>
    </row>
    <row r="810" spans="1:21">
      <c r="A810">
        <f t="shared" si="144"/>
        <v>36</v>
      </c>
      <c r="B810" t="s">
        <v>86</v>
      </c>
      <c r="C810" t="str">
        <f>VLOOKUP(B810,'country codes'!$A$3:$B$287,2,0)</f>
        <v>JOR</v>
      </c>
      <c r="D810">
        <v>4</v>
      </c>
      <c r="E810" s="6">
        <v>9964.6560000000009</v>
      </c>
      <c r="F810">
        <v>2016</v>
      </c>
      <c r="G810" s="6">
        <v>75.215000000000003</v>
      </c>
      <c r="H810" s="6">
        <v>5.2712845802307129</v>
      </c>
      <c r="I810" s="7">
        <v>3.96402931213379</v>
      </c>
      <c r="J810" s="8">
        <f t="shared" si="145"/>
        <v>0.52712845802307129</v>
      </c>
      <c r="K810" s="8">
        <f t="shared" si="146"/>
        <v>0.95388829328290325</v>
      </c>
      <c r="L810" s="9">
        <f t="shared" si="147"/>
        <v>71.746707979273566</v>
      </c>
      <c r="M810" s="8">
        <f t="shared" si="148"/>
        <v>0.55221180081357235</v>
      </c>
      <c r="N810" s="8">
        <f t="shared" si="149"/>
        <v>0.24775183200836187</v>
      </c>
      <c r="O810" s="8">
        <f t="shared" si="150"/>
        <v>1.7396296188199127</v>
      </c>
      <c r="P810" s="10">
        <f t="shared" si="151"/>
        <v>0.31743067308095629</v>
      </c>
      <c r="Q810" s="10" t="str">
        <f t="shared" si="152"/>
        <v>2016JOR</v>
      </c>
      <c r="R810" s="14">
        <f t="shared" si="153"/>
        <v>53.981821002596583</v>
      </c>
      <c r="S810" s="45">
        <f t="shared" si="154"/>
        <v>2</v>
      </c>
      <c r="T810" s="7">
        <f t="shared" si="155"/>
        <v>3.3393340025184766</v>
      </c>
      <c r="U810" s="35">
        <f>IF(ISBLANK(VLOOKUP(B810,'WB GDP'!$A$2:$AK$267,F810-1985)),"NA",VLOOKUP(B810,'WB GDP'!$A$2:$AK$267,F810-1985))</f>
        <v>9633.1007999389858</v>
      </c>
    </row>
    <row r="811" spans="1:21">
      <c r="A811">
        <f t="shared" si="144"/>
        <v>37</v>
      </c>
      <c r="B811" t="s">
        <v>67</v>
      </c>
      <c r="C811" t="str">
        <f>VLOOKUP(B811,'country codes'!$A$3:$B$287,2,0)</f>
        <v>DEU</v>
      </c>
      <c r="D811">
        <v>3</v>
      </c>
      <c r="E811" s="6">
        <v>82331.422999999995</v>
      </c>
      <c r="F811">
        <v>2016</v>
      </c>
      <c r="G811" s="6">
        <v>80.846999999999994</v>
      </c>
      <c r="H811" s="6">
        <v>6.8737630844116211</v>
      </c>
      <c r="I811" s="7">
        <v>12.463415145874</v>
      </c>
      <c r="J811" s="8">
        <f t="shared" si="145"/>
        <v>0.68737630844116215</v>
      </c>
      <c r="K811" s="8">
        <f t="shared" si="146"/>
        <v>1.114136143700994</v>
      </c>
      <c r="L811" s="9">
        <f t="shared" si="147"/>
        <v>90.074564809794254</v>
      </c>
      <c r="M811" s="8">
        <f t="shared" si="148"/>
        <v>0.71791641674995399</v>
      </c>
      <c r="N811" s="8">
        <f t="shared" si="149"/>
        <v>0.77896344661712502</v>
      </c>
      <c r="O811" s="8">
        <f t="shared" si="150"/>
        <v>2.2708412334286758</v>
      </c>
      <c r="P811" s="10">
        <f t="shared" si="151"/>
        <v>0.31614557908392094</v>
      </c>
      <c r="Q811" s="10" t="str">
        <f t="shared" si="152"/>
        <v>2016DEU</v>
      </c>
      <c r="R811" s="14">
        <f t="shared" si="153"/>
        <v>53.763279695777811</v>
      </c>
      <c r="S811" s="45">
        <f t="shared" si="154"/>
        <v>3</v>
      </c>
      <c r="T811" s="7">
        <f t="shared" si="155"/>
        <v>3.3393340025184766</v>
      </c>
      <c r="U811" s="35">
        <f>IF(ISBLANK(VLOOKUP(B811,'WB GDP'!$A$2:$AK$267,F811-1985)),"NA",VLOOKUP(B811,'WB GDP'!$A$2:$AK$267,F811-1985))</f>
        <v>51879.672593790528</v>
      </c>
    </row>
    <row r="812" spans="1:21">
      <c r="A812">
        <f t="shared" si="144"/>
        <v>38</v>
      </c>
      <c r="B812" t="s">
        <v>116</v>
      </c>
      <c r="C812" t="str">
        <f>VLOOKUP(B812,'country codes'!$A$3:$B$287,2,0)</f>
        <v>NZL</v>
      </c>
      <c r="D812">
        <v>2</v>
      </c>
      <c r="E812" s="6">
        <v>4668.0810000000001</v>
      </c>
      <c r="F812">
        <v>2016</v>
      </c>
      <c r="G812" s="6">
        <v>82.07</v>
      </c>
      <c r="H812" s="6">
        <v>7.2256879806518555</v>
      </c>
      <c r="I812" s="7">
        <v>14.629680633544901</v>
      </c>
      <c r="J812" s="8">
        <f t="shared" si="145"/>
        <v>0.72256879806518559</v>
      </c>
      <c r="K812" s="8">
        <f t="shared" si="146"/>
        <v>1.1493286333250174</v>
      </c>
      <c r="L812" s="9">
        <f t="shared" si="147"/>
        <v>94.325400936984181</v>
      </c>
      <c r="M812" s="8">
        <f t="shared" si="148"/>
        <v>0.75634879727201931</v>
      </c>
      <c r="N812" s="8">
        <f t="shared" si="149"/>
        <v>0.91435503959655628</v>
      </c>
      <c r="O812" s="8">
        <f t="shared" si="150"/>
        <v>2.4062328264081074</v>
      </c>
      <c r="P812" s="10">
        <f t="shared" si="151"/>
        <v>0.31432901628270749</v>
      </c>
      <c r="Q812" s="10" t="str">
        <f t="shared" si="152"/>
        <v>2016NZL</v>
      </c>
      <c r="R812" s="14">
        <f t="shared" si="153"/>
        <v>53.454357539568697</v>
      </c>
      <c r="S812" s="45">
        <f t="shared" si="154"/>
        <v>3</v>
      </c>
      <c r="T812" s="7">
        <f t="shared" si="155"/>
        <v>3.3393340025184766</v>
      </c>
      <c r="U812" s="35">
        <f>IF(ISBLANK(VLOOKUP(B812,'WB GDP'!$A$2:$AK$267,F812-1985)),"NA",VLOOKUP(B812,'WB GDP'!$A$2:$AK$267,F812-1985))</f>
        <v>41628.399913242421</v>
      </c>
    </row>
    <row r="813" spans="1:21">
      <c r="A813">
        <f t="shared" si="144"/>
        <v>39</v>
      </c>
      <c r="B813" t="s">
        <v>19</v>
      </c>
      <c r="C813" t="str">
        <f>VLOOKUP(B813,'country codes'!$A$3:$B$287,2,0)</f>
        <v>ALB</v>
      </c>
      <c r="D813">
        <v>7</v>
      </c>
      <c r="E813" s="6">
        <v>2881.0630000000001</v>
      </c>
      <c r="F813">
        <v>2016</v>
      </c>
      <c r="G813" s="6">
        <v>78.86</v>
      </c>
      <c r="H813" s="6">
        <v>4.5111007690429688</v>
      </c>
      <c r="I813" s="7">
        <v>3.2474913597106898</v>
      </c>
      <c r="J813" s="8">
        <f t="shared" si="145"/>
        <v>0.45111007690429689</v>
      </c>
      <c r="K813" s="8">
        <f t="shared" si="146"/>
        <v>0.87786991216412891</v>
      </c>
      <c r="L813" s="9">
        <f t="shared" si="147"/>
        <v>69.228821273263208</v>
      </c>
      <c r="M813" s="8">
        <f t="shared" si="148"/>
        <v>0.52944724882864092</v>
      </c>
      <c r="N813" s="8">
        <f t="shared" si="149"/>
        <v>0.20296820998191811</v>
      </c>
      <c r="O813" s="8">
        <f t="shared" si="150"/>
        <v>1.694845996793469</v>
      </c>
      <c r="P813" s="10">
        <f t="shared" si="151"/>
        <v>0.31238664151806028</v>
      </c>
      <c r="Q813" s="10" t="str">
        <f t="shared" si="152"/>
        <v>2016ALB</v>
      </c>
      <c r="R813" s="14">
        <f t="shared" si="153"/>
        <v>53.124039974957022</v>
      </c>
      <c r="S813" s="45">
        <f t="shared" si="154"/>
        <v>1</v>
      </c>
      <c r="T813" s="7">
        <f t="shared" si="155"/>
        <v>3.3393340025184766</v>
      </c>
      <c r="U813" s="35">
        <f>IF(ISBLANK(VLOOKUP(B813,'WB GDP'!$A$2:$AK$267,F813-1985)),"NA",VLOOKUP(B813,'WB GDP'!$A$2:$AK$267,F813-1985))</f>
        <v>12291.842060194433</v>
      </c>
    </row>
    <row r="814" spans="1:21">
      <c r="A814">
        <f t="shared" si="144"/>
        <v>40</v>
      </c>
      <c r="B814" t="s">
        <v>166</v>
      </c>
      <c r="C814" t="str">
        <f>VLOOKUP(B814,'country codes'!$A$3:$B$287,2,0)</f>
        <v>VNM</v>
      </c>
      <c r="D814">
        <v>8</v>
      </c>
      <c r="E814" s="6">
        <v>93126.528999999995</v>
      </c>
      <c r="F814">
        <v>2016</v>
      </c>
      <c r="G814" s="6">
        <v>73.938000000000002</v>
      </c>
      <c r="H814" s="6">
        <v>5.0622673034667969</v>
      </c>
      <c r="I814" s="7">
        <v>3.1679878234863299</v>
      </c>
      <c r="J814" s="8">
        <f t="shared" si="145"/>
        <v>0.50622673034667964</v>
      </c>
      <c r="K814" s="8">
        <f t="shared" si="146"/>
        <v>0.93298656560651161</v>
      </c>
      <c r="L814" s="9">
        <f t="shared" si="147"/>
        <v>68.983160687814262</v>
      </c>
      <c r="M814" s="8">
        <f t="shared" si="148"/>
        <v>0.5272261984713108</v>
      </c>
      <c r="N814" s="8">
        <f t="shared" si="149"/>
        <v>0.19799923896789562</v>
      </c>
      <c r="O814" s="8">
        <f t="shared" si="150"/>
        <v>1.6898770257794467</v>
      </c>
      <c r="P814" s="10">
        <f t="shared" si="151"/>
        <v>0.31199086704438184</v>
      </c>
      <c r="Q814" s="10" t="str">
        <f t="shared" si="152"/>
        <v>2016VNM</v>
      </c>
      <c r="R814" s="14">
        <f t="shared" si="153"/>
        <v>53.05673511563721</v>
      </c>
      <c r="S814" s="45">
        <f t="shared" si="154"/>
        <v>1</v>
      </c>
      <c r="T814" s="7">
        <f t="shared" si="155"/>
        <v>3.3393340025184766</v>
      </c>
      <c r="U814" s="35">
        <f>IF(ISBLANK(VLOOKUP(B814,'WB GDP'!$A$2:$AK$267,F814-1985)),"NA",VLOOKUP(B814,'WB GDP'!$A$2:$AK$267,F814-1985))</f>
        <v>8545.7025940322692</v>
      </c>
    </row>
    <row r="815" spans="1:21">
      <c r="A815">
        <f t="shared" si="144"/>
        <v>41</v>
      </c>
      <c r="B815" t="s">
        <v>147</v>
      </c>
      <c r="C815" t="str">
        <f>VLOOKUP(B815,'country codes'!$A$3:$B$287,2,0)</f>
        <v>CHE</v>
      </c>
      <c r="D815">
        <v>3</v>
      </c>
      <c r="E815" s="6">
        <v>8372.8979999999992</v>
      </c>
      <c r="F815">
        <v>2016</v>
      </c>
      <c r="G815" s="6">
        <v>83.444999999999993</v>
      </c>
      <c r="H815" s="6">
        <v>7.4585199356079102</v>
      </c>
      <c r="I815" s="7">
        <v>16.799535751342798</v>
      </c>
      <c r="J815" s="8">
        <f t="shared" si="145"/>
        <v>0.74585199356079102</v>
      </c>
      <c r="K815" s="8">
        <f t="shared" si="146"/>
        <v>1.1726118288206231</v>
      </c>
      <c r="L815" s="9">
        <f t="shared" si="147"/>
        <v>97.848594055936886</v>
      </c>
      <c r="M815" s="8">
        <f t="shared" si="148"/>
        <v>0.78820245959840574</v>
      </c>
      <c r="N815" s="8">
        <f t="shared" si="149"/>
        <v>1.0499709844589249</v>
      </c>
      <c r="O815" s="8">
        <f t="shared" si="150"/>
        <v>2.5418487712704758</v>
      </c>
      <c r="P815" s="10">
        <f t="shared" si="151"/>
        <v>0.31009022586518536</v>
      </c>
      <c r="Q815" s="10" t="str">
        <f t="shared" si="152"/>
        <v>2016CHE</v>
      </c>
      <c r="R815" s="14">
        <f t="shared" si="153"/>
        <v>52.733514706816223</v>
      </c>
      <c r="S815" s="45">
        <f t="shared" si="154"/>
        <v>3</v>
      </c>
      <c r="T815" s="7">
        <f t="shared" si="155"/>
        <v>3.3393340025184766</v>
      </c>
      <c r="U815" s="35">
        <f>IF(ISBLANK(VLOOKUP(B815,'WB GDP'!$A$2:$AK$267,F815-1985)),"NA",VLOOKUP(B815,'WB GDP'!$A$2:$AK$267,F815-1985))</f>
        <v>67907.393877354349</v>
      </c>
    </row>
    <row r="816" spans="1:21">
      <c r="A816">
        <f t="shared" si="144"/>
        <v>42</v>
      </c>
      <c r="B816" t="s">
        <v>149</v>
      </c>
      <c r="C816" t="str">
        <f>VLOOKUP(B816,'country codes'!$A$3:$B$287,2,0)</f>
        <v>TJK</v>
      </c>
      <c r="D816">
        <v>7</v>
      </c>
      <c r="E816" s="6">
        <v>8725.3179999999993</v>
      </c>
      <c r="F816">
        <v>2016</v>
      </c>
      <c r="G816" s="6">
        <v>69.549000000000007</v>
      </c>
      <c r="H816" s="6">
        <v>5.1037211418151855</v>
      </c>
      <c r="I816" s="7">
        <v>1.58793044090271</v>
      </c>
      <c r="J816" s="8">
        <f t="shared" si="145"/>
        <v>0.51037211418151851</v>
      </c>
      <c r="K816" s="8">
        <f t="shared" si="146"/>
        <v>0.93713194944135048</v>
      </c>
      <c r="L816" s="9">
        <f t="shared" si="147"/>
        <v>65.176589951696485</v>
      </c>
      <c r="M816" s="8">
        <f t="shared" si="148"/>
        <v>0.49281048103659825</v>
      </c>
      <c r="N816" s="8">
        <f t="shared" si="149"/>
        <v>9.9245652556419373E-2</v>
      </c>
      <c r="O816" s="8">
        <f t="shared" si="150"/>
        <v>1.5911234393679703</v>
      </c>
      <c r="P816" s="10">
        <f t="shared" si="151"/>
        <v>0.3097248578226926</v>
      </c>
      <c r="Q816" s="10" t="str">
        <f t="shared" si="152"/>
        <v>2016TJK</v>
      </c>
      <c r="R816" s="14">
        <f t="shared" si="153"/>
        <v>52.671380723107333</v>
      </c>
      <c r="S816" s="45">
        <f t="shared" si="154"/>
        <v>1</v>
      </c>
      <c r="T816" s="7">
        <f t="shared" si="155"/>
        <v>3.3393340025184766</v>
      </c>
      <c r="U816" s="35">
        <f>IF(ISBLANK(VLOOKUP(B816,'WB GDP'!$A$2:$AK$267,F816-1985)),"NA",VLOOKUP(B816,'WB GDP'!$A$2:$AK$267,F816-1985))</f>
        <v>3091.2242227044853</v>
      </c>
    </row>
    <row r="817" spans="1:21">
      <c r="A817">
        <f t="shared" si="144"/>
        <v>43</v>
      </c>
      <c r="B817" t="s">
        <v>52</v>
      </c>
      <c r="C817" t="str">
        <f>VLOOKUP(B817,'country codes'!$A$3:$B$287,2,0)</f>
        <v>HRV</v>
      </c>
      <c r="D817">
        <v>7</v>
      </c>
      <c r="E817" s="6">
        <v>4223.7510000000002</v>
      </c>
      <c r="F817">
        <v>2016</v>
      </c>
      <c r="G817" s="6">
        <v>78.230999999999995</v>
      </c>
      <c r="H817" s="6">
        <v>5.4168753623962402</v>
      </c>
      <c r="I817" s="7">
        <v>6.6306638717651403</v>
      </c>
      <c r="J817" s="8">
        <f t="shared" si="145"/>
        <v>0.54168753623962407</v>
      </c>
      <c r="K817" s="8">
        <f t="shared" si="146"/>
        <v>0.96844737149945603</v>
      </c>
      <c r="L817" s="9">
        <f t="shared" si="147"/>
        <v>75.762606319773937</v>
      </c>
      <c r="M817" s="8">
        <f t="shared" si="148"/>
        <v>0.58852007724248967</v>
      </c>
      <c r="N817" s="8">
        <f t="shared" si="149"/>
        <v>0.41441649198532127</v>
      </c>
      <c r="O817" s="8">
        <f t="shared" si="150"/>
        <v>1.9062942787968722</v>
      </c>
      <c r="P817" s="10">
        <f t="shared" si="151"/>
        <v>0.30872467267431808</v>
      </c>
      <c r="Q817" s="10" t="str">
        <f t="shared" si="152"/>
        <v>2016HRV</v>
      </c>
      <c r="R817" s="14">
        <f t="shared" si="153"/>
        <v>52.501290620834077</v>
      </c>
      <c r="S817" s="45">
        <f t="shared" si="154"/>
        <v>2</v>
      </c>
      <c r="T817" s="7">
        <f t="shared" si="155"/>
        <v>3.3393340025184766</v>
      </c>
      <c r="U817" s="35">
        <f>IF(ISBLANK(VLOOKUP(B817,'WB GDP'!$A$2:$AK$267,F817-1985)),"NA",VLOOKUP(B817,'WB GDP'!$A$2:$AK$267,F817-1985))</f>
        <v>25995.162974376908</v>
      </c>
    </row>
    <row r="818" spans="1:21">
      <c r="A818">
        <f t="shared" si="144"/>
        <v>44</v>
      </c>
      <c r="B818" t="s">
        <v>144</v>
      </c>
      <c r="C818" t="str">
        <f>VLOOKUP(B818,'country codes'!$A$3:$B$287,2,0)</f>
        <v>LKA</v>
      </c>
      <c r="D818">
        <v>6</v>
      </c>
      <c r="E818" s="6">
        <v>21425.493999999999</v>
      </c>
      <c r="F818">
        <v>2016</v>
      </c>
      <c r="G818" s="6">
        <v>75.331000000000003</v>
      </c>
      <c r="H818" s="6">
        <v>4.4712760448455811</v>
      </c>
      <c r="I818" s="7">
        <v>2.07700872421265</v>
      </c>
      <c r="J818" s="8">
        <f t="shared" si="145"/>
        <v>0.44712760448455813</v>
      </c>
      <c r="K818" s="8">
        <f t="shared" si="146"/>
        <v>0.87388743974439009</v>
      </c>
      <c r="L818" s="9">
        <f t="shared" si="147"/>
        <v>65.830814723384648</v>
      </c>
      <c r="M818" s="8">
        <f t="shared" si="148"/>
        <v>0.49872541509196067</v>
      </c>
      <c r="N818" s="8">
        <f t="shared" si="149"/>
        <v>0.12981304526329063</v>
      </c>
      <c r="O818" s="8">
        <f t="shared" si="150"/>
        <v>1.6216908320748415</v>
      </c>
      <c r="P818" s="10">
        <f t="shared" si="151"/>
        <v>0.3075342138142792</v>
      </c>
      <c r="Q818" s="10" t="str">
        <f t="shared" si="152"/>
        <v>2016LKA</v>
      </c>
      <c r="R818" s="14">
        <f t="shared" si="153"/>
        <v>52.298842834456529</v>
      </c>
      <c r="S818" s="45">
        <f t="shared" si="154"/>
        <v>1</v>
      </c>
      <c r="T818" s="7">
        <f t="shared" si="155"/>
        <v>3.3393340025184766</v>
      </c>
      <c r="U818" s="35">
        <f>IF(ISBLANK(VLOOKUP(B818,'WB GDP'!$A$2:$AK$267,F818-1985)),"NA",VLOOKUP(B818,'WB GDP'!$A$2:$AK$267,F818-1985))</f>
        <v>12770.842831878161</v>
      </c>
    </row>
    <row r="819" spans="1:21">
      <c r="A819">
        <f t="shared" si="144"/>
        <v>45</v>
      </c>
      <c r="B819" t="s">
        <v>148</v>
      </c>
      <c r="C819" t="str">
        <f>VLOOKUP(B819,'country codes'!$A$3:$B$287,2,0)</f>
        <v>TWN</v>
      </c>
      <c r="D819">
        <v>8</v>
      </c>
      <c r="E819" s="6">
        <v>23594.471000000001</v>
      </c>
      <c r="F819">
        <v>2016</v>
      </c>
      <c r="G819" s="6">
        <v>79.772000000000006</v>
      </c>
      <c r="H819" s="6">
        <v>6.5128507614135742</v>
      </c>
      <c r="I819" s="7">
        <v>11.7179832458496</v>
      </c>
      <c r="J819" s="8">
        <f t="shared" si="145"/>
        <v>0.65128507614135744</v>
      </c>
      <c r="K819" s="8">
        <f t="shared" si="146"/>
        <v>1.0780449114011894</v>
      </c>
      <c r="L819" s="9">
        <f t="shared" si="147"/>
        <v>85.997798672295687</v>
      </c>
      <c r="M819" s="8">
        <f t="shared" si="148"/>
        <v>0.68105782639084034</v>
      </c>
      <c r="N819" s="8">
        <f t="shared" si="149"/>
        <v>0.73237395286560003</v>
      </c>
      <c r="O819" s="8">
        <f t="shared" si="150"/>
        <v>2.2242517396771508</v>
      </c>
      <c r="P819" s="10">
        <f t="shared" si="151"/>
        <v>0.30619637797369803</v>
      </c>
      <c r="Q819" s="10" t="str">
        <f t="shared" si="152"/>
        <v>2016TWN</v>
      </c>
      <c r="R819" s="14">
        <f t="shared" si="153"/>
        <v>52.071332322708692</v>
      </c>
      <c r="S819" s="45">
        <f t="shared" si="154"/>
        <v>3</v>
      </c>
      <c r="T819" s="7">
        <f t="shared" si="155"/>
        <v>3.3393340025184766</v>
      </c>
      <c r="U819" s="35" t="str">
        <f>IF(ISBLANK(VLOOKUP(B819,'WB GDP'!$A$2:$AK$267,F819-1985)),"NA",VLOOKUP(B819,'WB GDP'!$A$2:$AK$267,F819-1985))</f>
        <v>NA</v>
      </c>
    </row>
    <row r="820" spans="1:21">
      <c r="A820">
        <f t="shared" si="144"/>
        <v>46</v>
      </c>
      <c r="B820" t="s">
        <v>56</v>
      </c>
      <c r="C820" t="str">
        <f>VLOOKUP(B820,'country codes'!$A$3:$B$287,2,0)</f>
        <v>DOM</v>
      </c>
      <c r="D820">
        <v>1</v>
      </c>
      <c r="E820" s="6">
        <v>10527.592000000001</v>
      </c>
      <c r="F820">
        <v>2016</v>
      </c>
      <c r="G820" s="6">
        <v>72.986999999999995</v>
      </c>
      <c r="H820" s="6">
        <v>5.2386984825134277</v>
      </c>
      <c r="I820" s="7">
        <v>3.8723769187927299</v>
      </c>
      <c r="J820" s="8">
        <f t="shared" si="145"/>
        <v>0.52386984825134275</v>
      </c>
      <c r="K820" s="8">
        <f t="shared" si="146"/>
        <v>0.95062968351117472</v>
      </c>
      <c r="L820" s="9">
        <f t="shared" si="147"/>
        <v>69.38360871043011</v>
      </c>
      <c r="M820" s="8">
        <f t="shared" si="148"/>
        <v>0.53084670284362467</v>
      </c>
      <c r="N820" s="8">
        <f t="shared" si="149"/>
        <v>0.24202355742454562</v>
      </c>
      <c r="O820" s="8">
        <f t="shared" si="150"/>
        <v>1.7339013442360964</v>
      </c>
      <c r="P820" s="10">
        <f t="shared" si="151"/>
        <v>0.30615738583298657</v>
      </c>
      <c r="Q820" s="10" t="str">
        <f t="shared" si="152"/>
        <v>2016DOM</v>
      </c>
      <c r="R820" s="14">
        <f t="shared" si="153"/>
        <v>52.064701373216742</v>
      </c>
      <c r="S820" s="45">
        <f t="shared" si="154"/>
        <v>2</v>
      </c>
      <c r="T820" s="7">
        <f t="shared" si="155"/>
        <v>3.3393340025184766</v>
      </c>
      <c r="U820" s="35">
        <f>IF(ISBLANK(VLOOKUP(B820,'WB GDP'!$A$2:$AK$267,F820-1985)),"NA",VLOOKUP(B820,'WB GDP'!$A$2:$AK$267,F820-1985))</f>
        <v>15967.20228092859</v>
      </c>
    </row>
    <row r="821" spans="1:21">
      <c r="A821">
        <f t="shared" si="144"/>
        <v>47</v>
      </c>
      <c r="B821" t="s">
        <v>128</v>
      </c>
      <c r="C821" t="str">
        <f>VLOOKUP(B821,'country codes'!$A$3:$B$287,2,0)</f>
        <v>POL</v>
      </c>
      <c r="D821">
        <v>7</v>
      </c>
      <c r="E821" s="6">
        <v>38532.112999999998</v>
      </c>
      <c r="F821">
        <v>2016</v>
      </c>
      <c r="G821" s="6">
        <v>77.802000000000007</v>
      </c>
      <c r="H821" s="6">
        <v>6.162076473236084</v>
      </c>
      <c r="I821" s="7">
        <v>9.5398674011230504</v>
      </c>
      <c r="J821" s="8">
        <f t="shared" si="145"/>
        <v>0.61620764732360844</v>
      </c>
      <c r="K821" s="8">
        <f t="shared" si="146"/>
        <v>1.0429674825834403</v>
      </c>
      <c r="L821" s="9">
        <f t="shared" si="147"/>
        <v>81.144956079956827</v>
      </c>
      <c r="M821" s="8">
        <f t="shared" si="148"/>
        <v>0.63718262453831798</v>
      </c>
      <c r="N821" s="8">
        <f t="shared" si="149"/>
        <v>0.59624171257019065</v>
      </c>
      <c r="O821" s="8">
        <f t="shared" si="150"/>
        <v>2.0881194993817416</v>
      </c>
      <c r="P821" s="10">
        <f t="shared" si="151"/>
        <v>0.30514662821116201</v>
      </c>
      <c r="Q821" s="10" t="str">
        <f t="shared" si="152"/>
        <v>2016POL</v>
      </c>
      <c r="R821" s="14">
        <f t="shared" si="153"/>
        <v>51.89281333073879</v>
      </c>
      <c r="S821" s="45">
        <f t="shared" si="154"/>
        <v>3</v>
      </c>
      <c r="T821" s="7">
        <f t="shared" si="155"/>
        <v>3.3393340025184766</v>
      </c>
      <c r="U821" s="35">
        <f>IF(ISBLANK(VLOOKUP(B821,'WB GDP'!$A$2:$AK$267,F821-1985)),"NA",VLOOKUP(B821,'WB GDP'!$A$2:$AK$267,F821-1985))</f>
        <v>28497.103611766179</v>
      </c>
    </row>
    <row r="822" spans="1:21">
      <c r="A822">
        <f t="shared" si="144"/>
        <v>48</v>
      </c>
      <c r="B822" t="s">
        <v>114</v>
      </c>
      <c r="C822" t="str">
        <f>VLOOKUP(B822,'country codes'!$A$3:$B$287,2,0)</f>
        <v>NPL</v>
      </c>
      <c r="D822">
        <v>6</v>
      </c>
      <c r="E822" s="6">
        <v>27861.186000000002</v>
      </c>
      <c r="F822">
        <v>2016</v>
      </c>
      <c r="G822" s="6">
        <v>68.775999999999996</v>
      </c>
      <c r="H822" s="6">
        <v>5.0995397567749023</v>
      </c>
      <c r="I822" s="7">
        <v>1.6471996307373</v>
      </c>
      <c r="J822" s="8">
        <f t="shared" si="145"/>
        <v>0.50995397567749023</v>
      </c>
      <c r="K822" s="8">
        <f t="shared" si="146"/>
        <v>0.9367138109373222</v>
      </c>
      <c r="L822" s="9">
        <f t="shared" si="147"/>
        <v>64.423429061025274</v>
      </c>
      <c r="M822" s="8">
        <f t="shared" si="148"/>
        <v>0.48600105223752837</v>
      </c>
      <c r="N822" s="8">
        <f t="shared" si="149"/>
        <v>0.10294997692108125</v>
      </c>
      <c r="O822" s="8">
        <f t="shared" si="150"/>
        <v>1.5948277637326322</v>
      </c>
      <c r="P822" s="10">
        <f t="shared" si="151"/>
        <v>0.30473576099532018</v>
      </c>
      <c r="Q822" s="10" t="str">
        <f t="shared" si="152"/>
        <v>2016NPL</v>
      </c>
      <c r="R822" s="14">
        <f t="shared" si="153"/>
        <v>51.822941820572055</v>
      </c>
      <c r="S822" s="45">
        <f t="shared" si="154"/>
        <v>1</v>
      </c>
      <c r="T822" s="7">
        <f t="shared" si="155"/>
        <v>3.3393340025184766</v>
      </c>
      <c r="U822" s="35">
        <f>IF(ISBLANK(VLOOKUP(B822,'WB GDP'!$A$2:$AK$267,F822-1985)),"NA",VLOOKUP(B822,'WB GDP'!$A$2:$AK$267,F822-1985))</f>
        <v>3244.6742997607766</v>
      </c>
    </row>
    <row r="823" spans="1:21">
      <c r="A823">
        <f t="shared" si="144"/>
        <v>49</v>
      </c>
      <c r="B823" t="s">
        <v>120</v>
      </c>
      <c r="C823" t="str">
        <f>VLOOKUP(B823,'country codes'!$A$3:$B$287,2,0)</f>
        <v>MKD</v>
      </c>
      <c r="D823">
        <v>7</v>
      </c>
      <c r="E823" s="6">
        <v>2110.1959999999999</v>
      </c>
      <c r="F823">
        <v>2016</v>
      </c>
      <c r="G823" s="6">
        <v>76.03</v>
      </c>
      <c r="H823" s="6">
        <v>5.3457460403442383</v>
      </c>
      <c r="I823" s="7">
        <v>5.8866834640502903</v>
      </c>
      <c r="J823" s="8">
        <f t="shared" si="145"/>
        <v>0.53457460403442381</v>
      </c>
      <c r="K823" s="8">
        <f t="shared" si="146"/>
        <v>0.96133443929425577</v>
      </c>
      <c r="L823" s="9">
        <f t="shared" si="147"/>
        <v>73.090257419542269</v>
      </c>
      <c r="M823" s="8">
        <f t="shared" si="148"/>
        <v>0.56435901180774184</v>
      </c>
      <c r="N823" s="8">
        <f t="shared" si="149"/>
        <v>0.36791771650314314</v>
      </c>
      <c r="O823" s="8">
        <f t="shared" si="150"/>
        <v>1.859795503314694</v>
      </c>
      <c r="P823" s="10">
        <f t="shared" si="151"/>
        <v>0.30345218643764366</v>
      </c>
      <c r="Q823" s="10" t="str">
        <f t="shared" si="152"/>
        <v>2016MKD</v>
      </c>
      <c r="R823" s="14">
        <f t="shared" si="153"/>
        <v>51.604658907508046</v>
      </c>
      <c r="S823" s="45">
        <f t="shared" si="154"/>
        <v>2</v>
      </c>
      <c r="T823" s="7">
        <f t="shared" si="155"/>
        <v>3.3393340025184766</v>
      </c>
      <c r="U823" s="35">
        <f>IF(ISBLANK(VLOOKUP(B823,'WB GDP'!$A$2:$AK$267,F823-1985)),"NA",VLOOKUP(B823,'WB GDP'!$A$2:$AK$267,F823-1985))</f>
        <v>15553.477477919101</v>
      </c>
    </row>
    <row r="824" spans="1:21">
      <c r="A824">
        <f t="shared" si="144"/>
        <v>50</v>
      </c>
      <c r="B824" t="s">
        <v>27</v>
      </c>
      <c r="C824" t="str">
        <f>VLOOKUP(B824,'country codes'!$A$3:$B$287,2,0)</f>
        <v>BGD</v>
      </c>
      <c r="D824">
        <v>6</v>
      </c>
      <c r="E824" s="6">
        <v>159784.568</v>
      </c>
      <c r="F824">
        <v>2016</v>
      </c>
      <c r="G824" s="6">
        <v>71.09</v>
      </c>
      <c r="H824" s="6">
        <v>4.5561408996582031</v>
      </c>
      <c r="I824" s="7">
        <v>0.97358071804046598</v>
      </c>
      <c r="J824" s="8">
        <f t="shared" si="145"/>
        <v>0.45561408996582031</v>
      </c>
      <c r="K824" s="8">
        <f t="shared" si="146"/>
        <v>0.88237392522565228</v>
      </c>
      <c r="L824" s="9">
        <f t="shared" si="147"/>
        <v>62.727962344291626</v>
      </c>
      <c r="M824" s="8">
        <f t="shared" si="148"/>
        <v>0.47067210986705893</v>
      </c>
      <c r="N824" s="8">
        <f t="shared" si="149"/>
        <v>6.0848794877529123E-2</v>
      </c>
      <c r="O824" s="8">
        <f t="shared" si="150"/>
        <v>1.5527265816890801</v>
      </c>
      <c r="P824" s="10">
        <f t="shared" si="151"/>
        <v>0.30312620097934723</v>
      </c>
      <c r="Q824" s="10" t="str">
        <f t="shared" si="152"/>
        <v>2016BGD</v>
      </c>
      <c r="R824" s="14">
        <f t="shared" si="153"/>
        <v>51.549222271569846</v>
      </c>
      <c r="S824" s="45">
        <f t="shared" si="154"/>
        <v>1</v>
      </c>
      <c r="T824" s="7">
        <f t="shared" si="155"/>
        <v>3.3393340025184766</v>
      </c>
      <c r="U824" s="35">
        <f>IF(ISBLANK(VLOOKUP(B824,'WB GDP'!$A$2:$AK$267,F824-1985)),"NA",VLOOKUP(B824,'WB GDP'!$A$2:$AK$267,F824-1985))</f>
        <v>4589.0935317460799</v>
      </c>
    </row>
    <row r="825" spans="1:21">
      <c r="A825">
        <f t="shared" si="144"/>
        <v>51</v>
      </c>
      <c r="B825" t="s">
        <v>140</v>
      </c>
      <c r="C825" t="str">
        <f>VLOOKUP(B825,'country codes'!$A$3:$B$287,2,0)</f>
        <v>SVN</v>
      </c>
      <c r="D825">
        <v>7</v>
      </c>
      <c r="E825" s="6">
        <v>2090.02</v>
      </c>
      <c r="F825">
        <v>2016</v>
      </c>
      <c r="G825" s="6">
        <v>81.158000000000001</v>
      </c>
      <c r="H825" s="6">
        <v>5.936821460723877</v>
      </c>
      <c r="I825" s="7">
        <v>10.577618598938001</v>
      </c>
      <c r="J825" s="8">
        <f t="shared" si="145"/>
        <v>0.59368214607238767</v>
      </c>
      <c r="K825" s="8">
        <f t="shared" si="146"/>
        <v>1.0204419813322196</v>
      </c>
      <c r="L825" s="9">
        <f t="shared" si="147"/>
        <v>82.817030320960285</v>
      </c>
      <c r="M825" s="8">
        <f t="shared" si="148"/>
        <v>0.65230007239295196</v>
      </c>
      <c r="N825" s="8">
        <f t="shared" si="149"/>
        <v>0.66110116243362504</v>
      </c>
      <c r="O825" s="8">
        <f t="shared" si="150"/>
        <v>2.1529789492451759</v>
      </c>
      <c r="P825" s="10">
        <f t="shared" si="151"/>
        <v>0.3029755923167039</v>
      </c>
      <c r="Q825" s="10" t="str">
        <f t="shared" si="152"/>
        <v>2016SVN</v>
      </c>
      <c r="R825" s="14">
        <f t="shared" si="153"/>
        <v>51.52360997081346</v>
      </c>
      <c r="S825" s="45">
        <f t="shared" si="154"/>
        <v>3</v>
      </c>
      <c r="T825" s="7">
        <f t="shared" si="155"/>
        <v>3.3393340025184766</v>
      </c>
      <c r="U825" s="35">
        <f>IF(ISBLANK(VLOOKUP(B825,'WB GDP'!$A$2:$AK$267,F825-1985)),"NA",VLOOKUP(B825,'WB GDP'!$A$2:$AK$267,F825-1985))</f>
        <v>34853.042123949737</v>
      </c>
    </row>
    <row r="826" spans="1:21">
      <c r="A826">
        <f t="shared" si="144"/>
        <v>52</v>
      </c>
      <c r="B826" t="s">
        <v>122</v>
      </c>
      <c r="C826" t="str">
        <f>VLOOKUP(B826,'country codes'!$A$3:$B$287,2,0)</f>
        <v>PAK</v>
      </c>
      <c r="D826">
        <v>6</v>
      </c>
      <c r="E826" s="6">
        <v>213524.84</v>
      </c>
      <c r="F826">
        <v>2016</v>
      </c>
      <c r="G826" s="6">
        <v>65.88</v>
      </c>
      <c r="H826" s="6">
        <v>5.5485081672668457</v>
      </c>
      <c r="I826" s="7">
        <v>2.0543725490570099</v>
      </c>
      <c r="J826" s="8">
        <f t="shared" si="145"/>
        <v>0.55485081672668457</v>
      </c>
      <c r="K826" s="8">
        <f t="shared" si="146"/>
        <v>0.98161065198651654</v>
      </c>
      <c r="L826" s="9">
        <f t="shared" si="147"/>
        <v>64.668509752871699</v>
      </c>
      <c r="M826" s="8">
        <f t="shared" si="148"/>
        <v>0.48821685969889</v>
      </c>
      <c r="N826" s="8">
        <f t="shared" si="149"/>
        <v>0.12839828431606312</v>
      </c>
      <c r="O826" s="8">
        <f t="shared" si="150"/>
        <v>1.6202760711276141</v>
      </c>
      <c r="P826" s="10">
        <f t="shared" si="151"/>
        <v>0.3013170831802266</v>
      </c>
      <c r="Q826" s="10" t="str">
        <f t="shared" si="152"/>
        <v>2016PAK</v>
      </c>
      <c r="R826" s="14">
        <f t="shared" si="153"/>
        <v>51.241566202114221</v>
      </c>
      <c r="S826" s="45">
        <f t="shared" si="154"/>
        <v>1</v>
      </c>
      <c r="T826" s="7">
        <f t="shared" si="155"/>
        <v>3.3393340025184766</v>
      </c>
      <c r="U826" s="35">
        <f>IF(ISBLANK(VLOOKUP(B826,'WB GDP'!$A$2:$AK$267,F826-1985)),"NA",VLOOKUP(B826,'WB GDP'!$A$2:$AK$267,F826-1985))</f>
        <v>4746.7175576731188</v>
      </c>
    </row>
    <row r="827" spans="1:21">
      <c r="A827">
        <f t="shared" si="144"/>
        <v>53</v>
      </c>
      <c r="B827" t="s">
        <v>69</v>
      </c>
      <c r="C827" t="str">
        <f>VLOOKUP(B827,'country codes'!$A$3:$B$287,2,0)</f>
        <v>GRC</v>
      </c>
      <c r="D827">
        <v>3</v>
      </c>
      <c r="E827" s="6">
        <v>10749.742</v>
      </c>
      <c r="F827">
        <v>2016</v>
      </c>
      <c r="G827" s="6">
        <v>81.162000000000006</v>
      </c>
      <c r="H827" s="6">
        <v>5.302619457244873</v>
      </c>
      <c r="I827" s="7">
        <v>8.3018960952758807</v>
      </c>
      <c r="J827" s="8">
        <f t="shared" si="145"/>
        <v>0.53026194572448726</v>
      </c>
      <c r="K827" s="8">
        <f t="shared" si="146"/>
        <v>0.95702178098431923</v>
      </c>
      <c r="L827" s="9">
        <f t="shared" si="147"/>
        <v>77.673801788249321</v>
      </c>
      <c r="M827" s="8">
        <f t="shared" si="148"/>
        <v>0.60579945224042664</v>
      </c>
      <c r="N827" s="8">
        <f t="shared" si="149"/>
        <v>0.51886850595474254</v>
      </c>
      <c r="O827" s="8">
        <f t="shared" si="150"/>
        <v>2.0107462927662936</v>
      </c>
      <c r="P827" s="10">
        <f t="shared" si="151"/>
        <v>0.30128089974344563</v>
      </c>
      <c r="Q827" s="10" t="str">
        <f t="shared" si="152"/>
        <v>2016GRC</v>
      </c>
      <c r="R827" s="14">
        <f t="shared" si="153"/>
        <v>51.235412896925993</v>
      </c>
      <c r="S827" s="45">
        <f t="shared" si="154"/>
        <v>3</v>
      </c>
      <c r="T827" s="7">
        <f t="shared" si="155"/>
        <v>3.3393340025184766</v>
      </c>
      <c r="U827" s="35">
        <f>IF(ISBLANK(VLOOKUP(B827,'WB GDP'!$A$2:$AK$267,F827-1985)),"NA",VLOOKUP(B827,'WB GDP'!$A$2:$AK$267,F827-1985))</f>
        <v>28239.919206381881</v>
      </c>
    </row>
    <row r="828" spans="1:21">
      <c r="A828">
        <f t="shared" si="144"/>
        <v>54</v>
      </c>
      <c r="B828" t="s">
        <v>85</v>
      </c>
      <c r="C828" t="str">
        <f>VLOOKUP(B828,'country codes'!$A$3:$B$287,2,0)</f>
        <v>JPN</v>
      </c>
      <c r="D828">
        <v>8</v>
      </c>
      <c r="E828" s="6">
        <v>126993.857</v>
      </c>
      <c r="F828">
        <v>2016</v>
      </c>
      <c r="G828" s="6">
        <v>84.066000000000003</v>
      </c>
      <c r="H828" s="6">
        <v>5.95465087890625</v>
      </c>
      <c r="I828" s="7">
        <v>12.5614128112793</v>
      </c>
      <c r="J828" s="8">
        <f t="shared" si="145"/>
        <v>0.59546508789062502</v>
      </c>
      <c r="K828" s="8">
        <f t="shared" si="146"/>
        <v>1.022224923150457</v>
      </c>
      <c r="L828" s="9">
        <f t="shared" si="147"/>
        <v>85.934360389566322</v>
      </c>
      <c r="M828" s="8">
        <f t="shared" si="148"/>
        <v>0.68048427235380593</v>
      </c>
      <c r="N828" s="8">
        <f t="shared" si="149"/>
        <v>0.78508830070495628</v>
      </c>
      <c r="O828" s="8">
        <f t="shared" si="150"/>
        <v>2.2769660875165072</v>
      </c>
      <c r="P828" s="10">
        <f t="shared" si="151"/>
        <v>0.29885569051053013</v>
      </c>
      <c r="Q828" s="10" t="str">
        <f t="shared" si="152"/>
        <v>2016JPN</v>
      </c>
      <c r="R828" s="14">
        <f t="shared" si="153"/>
        <v>50.822985170788449</v>
      </c>
      <c r="S828" s="45">
        <f t="shared" si="154"/>
        <v>3</v>
      </c>
      <c r="T828" s="7">
        <f t="shared" si="155"/>
        <v>3.3393340025184766</v>
      </c>
      <c r="U828" s="35">
        <f>IF(ISBLANK(VLOOKUP(B828,'WB GDP'!$A$2:$AK$267,F828-1985)),"NA",VLOOKUP(B828,'WB GDP'!$A$2:$AK$267,F828-1985))</f>
        <v>40727.968877159801</v>
      </c>
    </row>
    <row r="829" spans="1:21">
      <c r="A829">
        <f t="shared" si="144"/>
        <v>55</v>
      </c>
      <c r="B829" t="s">
        <v>162</v>
      </c>
      <c r="C829" t="str">
        <f>VLOOKUP(B829,'country codes'!$A$3:$B$287,2,0)</f>
        <v>URY</v>
      </c>
      <c r="D829">
        <v>1</v>
      </c>
      <c r="E829" s="6">
        <v>3413.7660000000001</v>
      </c>
      <c r="F829">
        <v>2016</v>
      </c>
      <c r="G829" s="6">
        <v>77.570999999999998</v>
      </c>
      <c r="H829" s="6">
        <v>6.171485424041748</v>
      </c>
      <c r="I829" s="7">
        <v>10.298373222351101</v>
      </c>
      <c r="J829" s="8">
        <f t="shared" si="145"/>
        <v>0.61714854240417483</v>
      </c>
      <c r="K829" s="8">
        <f t="shared" si="146"/>
        <v>1.0439083776640068</v>
      </c>
      <c r="L829" s="9">
        <f t="shared" si="147"/>
        <v>80.977016763774671</v>
      </c>
      <c r="M829" s="8">
        <f t="shared" si="148"/>
        <v>0.63566426261821385</v>
      </c>
      <c r="N829" s="8">
        <f t="shared" si="149"/>
        <v>0.6436483263969438</v>
      </c>
      <c r="O829" s="8">
        <f t="shared" si="150"/>
        <v>2.1355261132084946</v>
      </c>
      <c r="P829" s="10">
        <f t="shared" si="151"/>
        <v>0.29766166692439455</v>
      </c>
      <c r="Q829" s="10" t="str">
        <f t="shared" si="152"/>
        <v>2016URY</v>
      </c>
      <c r="R829" s="14">
        <f t="shared" si="153"/>
        <v>50.619931172023783</v>
      </c>
      <c r="S829" s="45">
        <f t="shared" si="154"/>
        <v>3</v>
      </c>
      <c r="T829" s="7">
        <f t="shared" si="155"/>
        <v>3.3393340025184766</v>
      </c>
      <c r="U829" s="35">
        <f>IF(ISBLANK(VLOOKUP(B829,'WB GDP'!$A$2:$AK$267,F829-1985)),"NA",VLOOKUP(B829,'WB GDP'!$A$2:$AK$267,F829-1985))</f>
        <v>23041.505242480624</v>
      </c>
    </row>
    <row r="830" spans="1:21">
      <c r="A830">
        <f t="shared" si="144"/>
        <v>56</v>
      </c>
      <c r="B830" t="s">
        <v>154</v>
      </c>
      <c r="C830" t="str">
        <f>VLOOKUP(B830,'country codes'!$A$3:$B$287,2,0)</f>
        <v>TUN</v>
      </c>
      <c r="D830">
        <v>4</v>
      </c>
      <c r="E830" s="6">
        <v>11685.666999999999</v>
      </c>
      <c r="F830">
        <v>2016</v>
      </c>
      <c r="G830" s="6">
        <v>75.786000000000001</v>
      </c>
      <c r="H830" s="6">
        <v>4.5214533805847168</v>
      </c>
      <c r="I830" s="7">
        <v>3.3705346584320099</v>
      </c>
      <c r="J830" s="8">
        <f t="shared" si="145"/>
        <v>0.45214533805847168</v>
      </c>
      <c r="K830" s="8">
        <f t="shared" si="146"/>
        <v>0.87890517331830365</v>
      </c>
      <c r="L830" s="9">
        <f t="shared" si="147"/>
        <v>66.608707465100963</v>
      </c>
      <c r="M830" s="8">
        <f t="shared" si="148"/>
        <v>0.50575844787903201</v>
      </c>
      <c r="N830" s="8">
        <f t="shared" si="149"/>
        <v>0.21065841615200062</v>
      </c>
      <c r="O830" s="8">
        <f t="shared" si="150"/>
        <v>1.7025362029635516</v>
      </c>
      <c r="P830" s="10">
        <f t="shared" si="151"/>
        <v>0.29706178758411955</v>
      </c>
      <c r="Q830" s="10" t="str">
        <f t="shared" si="152"/>
        <v>2016TUN</v>
      </c>
      <c r="R830" s="14">
        <f t="shared" si="153"/>
        <v>50.517916521531511</v>
      </c>
      <c r="S830" s="45">
        <f t="shared" si="154"/>
        <v>2</v>
      </c>
      <c r="T830" s="7">
        <f t="shared" si="155"/>
        <v>3.3393340025184766</v>
      </c>
      <c r="U830" s="35">
        <f>IF(ISBLANK(VLOOKUP(B830,'WB GDP'!$A$2:$AK$267,F830-1985)),"NA",VLOOKUP(B830,'WB GDP'!$A$2:$AK$267,F830-1985))</f>
        <v>10751.397944316845</v>
      </c>
    </row>
    <row r="831" spans="1:21">
      <c r="A831">
        <f t="shared" si="144"/>
        <v>57</v>
      </c>
      <c r="B831" t="s">
        <v>155</v>
      </c>
      <c r="C831" t="str">
        <f>VLOOKUP(B831,'country codes'!$A$3:$B$287,2,0)</f>
        <v>TUR</v>
      </c>
      <c r="D831">
        <v>4</v>
      </c>
      <c r="E831" s="6">
        <v>81019.394</v>
      </c>
      <c r="F831">
        <v>2016</v>
      </c>
      <c r="G831" s="6">
        <v>76.66</v>
      </c>
      <c r="H831" s="6">
        <v>5.3262219429016113</v>
      </c>
      <c r="I831" s="7">
        <v>6.7913885116577104</v>
      </c>
      <c r="J831" s="8">
        <f t="shared" si="145"/>
        <v>0.53262219429016111</v>
      </c>
      <c r="K831" s="8">
        <f t="shared" si="146"/>
        <v>0.95938202954999308</v>
      </c>
      <c r="L831" s="9">
        <f t="shared" si="147"/>
        <v>73.546226385302461</v>
      </c>
      <c r="M831" s="8">
        <f t="shared" si="148"/>
        <v>0.56848148848621416</v>
      </c>
      <c r="N831" s="8">
        <f t="shared" si="149"/>
        <v>0.4244617819786069</v>
      </c>
      <c r="O831" s="8">
        <f t="shared" si="150"/>
        <v>1.9163395687901579</v>
      </c>
      <c r="P831" s="10">
        <f t="shared" si="151"/>
        <v>0.29664966363195927</v>
      </c>
      <c r="Q831" s="10" t="str">
        <f t="shared" si="152"/>
        <v>2016TUR</v>
      </c>
      <c r="R831" s="14">
        <f t="shared" si="153"/>
        <v>50.447831292525535</v>
      </c>
      <c r="S831" s="45">
        <f t="shared" si="154"/>
        <v>3</v>
      </c>
      <c r="T831" s="7">
        <f t="shared" si="155"/>
        <v>3.3393340025184766</v>
      </c>
      <c r="U831" s="35">
        <f>IF(ISBLANK(VLOOKUP(B831,'WB GDP'!$A$2:$AK$267,F831-1985)),"NA",VLOOKUP(B831,'WB GDP'!$A$2:$AK$267,F831-1985))</f>
        <v>25996.966256166961</v>
      </c>
    </row>
    <row r="832" spans="1:21">
      <c r="A832">
        <f t="shared" si="144"/>
        <v>58</v>
      </c>
      <c r="B832" t="s">
        <v>105</v>
      </c>
      <c r="C832" t="str">
        <f>VLOOKUP(B832,'country codes'!$A$3:$B$287,2,0)</f>
        <v>MUS</v>
      </c>
      <c r="D832">
        <v>5</v>
      </c>
      <c r="E832" s="6">
        <v>1293.9110000000001</v>
      </c>
      <c r="F832">
        <v>2016</v>
      </c>
      <c r="G832" s="6">
        <v>75.010999999999996</v>
      </c>
      <c r="H832" s="6">
        <v>5.6100034713745117</v>
      </c>
      <c r="I832" s="7">
        <v>7.14137935638428</v>
      </c>
      <c r="J832" s="8">
        <f t="shared" si="145"/>
        <v>0.56100034713745117</v>
      </c>
      <c r="K832" s="8">
        <f t="shared" si="146"/>
        <v>0.98776018239728314</v>
      </c>
      <c r="L832" s="9">
        <f t="shared" si="147"/>
        <v>74.092879041802604</v>
      </c>
      <c r="M832" s="8">
        <f t="shared" si="148"/>
        <v>0.57342384859594153</v>
      </c>
      <c r="N832" s="8">
        <f t="shared" si="149"/>
        <v>0.4463362097740175</v>
      </c>
      <c r="O832" s="8">
        <f t="shared" si="150"/>
        <v>1.9382139965855685</v>
      </c>
      <c r="P832" s="10">
        <f t="shared" si="151"/>
        <v>0.29585167045852873</v>
      </c>
      <c r="Q832" s="10" t="str">
        <f t="shared" si="152"/>
        <v>2016MUS</v>
      </c>
      <c r="R832" s="14">
        <f t="shared" si="153"/>
        <v>50.312125677717368</v>
      </c>
      <c r="S832" s="45">
        <f t="shared" si="154"/>
        <v>3</v>
      </c>
      <c r="T832" s="7">
        <f t="shared" si="155"/>
        <v>3.3393340025184766</v>
      </c>
      <c r="U832" s="35">
        <f>IF(ISBLANK(VLOOKUP(B832,'WB GDP'!$A$2:$AK$267,F832-1985)),"NA",VLOOKUP(B832,'WB GDP'!$A$2:$AK$267,F832-1985))</f>
        <v>21324.06385554609</v>
      </c>
    </row>
    <row r="833" spans="1:21">
      <c r="A833">
        <f t="shared" si="144"/>
        <v>59</v>
      </c>
      <c r="B833" t="s">
        <v>78</v>
      </c>
      <c r="C833" t="str">
        <f>VLOOKUP(B833,'country codes'!$A$3:$B$287,2,0)</f>
        <v>IDN</v>
      </c>
      <c r="D833">
        <v>8</v>
      </c>
      <c r="E833" s="6">
        <v>261850.182</v>
      </c>
      <c r="F833">
        <v>2016</v>
      </c>
      <c r="G833" s="6">
        <v>69.798000000000002</v>
      </c>
      <c r="H833" s="6">
        <v>5.1363253593444824</v>
      </c>
      <c r="I833" s="7">
        <v>3.1272542476653999</v>
      </c>
      <c r="J833" s="8">
        <f t="shared" si="145"/>
        <v>0.51363253593444824</v>
      </c>
      <c r="K833" s="8">
        <f t="shared" si="146"/>
        <v>0.94039237119428021</v>
      </c>
      <c r="L833" s="9">
        <f t="shared" si="147"/>
        <v>65.637506724618376</v>
      </c>
      <c r="M833" s="8">
        <f t="shared" si="148"/>
        <v>0.49697769150435311</v>
      </c>
      <c r="N833" s="8">
        <f t="shared" si="149"/>
        <v>0.1954533904790875</v>
      </c>
      <c r="O833" s="8">
        <f t="shared" si="150"/>
        <v>1.6873311772906385</v>
      </c>
      <c r="P833" s="10">
        <f t="shared" si="151"/>
        <v>0.29453476483635788</v>
      </c>
      <c r="Q833" s="10" t="str">
        <f t="shared" si="152"/>
        <v>2016IDN</v>
      </c>
      <c r="R833" s="14">
        <f t="shared" si="153"/>
        <v>50.088174529949086</v>
      </c>
      <c r="S833" s="45">
        <f t="shared" si="154"/>
        <v>1</v>
      </c>
      <c r="T833" s="7">
        <f t="shared" si="155"/>
        <v>3.3393340025184766</v>
      </c>
      <c r="U833" s="35">
        <f>IF(ISBLANK(VLOOKUP(B833,'WB GDP'!$A$2:$AK$267,F833-1985)),"NA",VLOOKUP(B833,'WB GDP'!$A$2:$AK$267,F833-1985))</f>
        <v>10519.295058996555</v>
      </c>
    </row>
    <row r="834" spans="1:21">
      <c r="A834">
        <f t="shared" si="144"/>
        <v>60</v>
      </c>
      <c r="B834" t="s">
        <v>92</v>
      </c>
      <c r="C834" t="str">
        <f>VLOOKUP(B834,'country codes'!$A$3:$B$287,2,0)</f>
        <v>LVA</v>
      </c>
      <c r="D834">
        <v>7</v>
      </c>
      <c r="E834" s="6">
        <v>1973.4760000000001</v>
      </c>
      <c r="F834">
        <v>2016</v>
      </c>
      <c r="G834" s="6">
        <v>74.754000000000005</v>
      </c>
      <c r="H834" s="6">
        <v>5.9404463768005371</v>
      </c>
      <c r="I834" s="7">
        <v>8.3717060089111293</v>
      </c>
      <c r="J834" s="8">
        <f t="shared" si="145"/>
        <v>0.59404463768005367</v>
      </c>
      <c r="K834" s="8">
        <f t="shared" si="146"/>
        <v>1.0208044729398855</v>
      </c>
      <c r="L834" s="9">
        <f t="shared" si="147"/>
        <v>76.309217570148206</v>
      </c>
      <c r="M834" s="8">
        <f t="shared" si="148"/>
        <v>0.59346206299387017</v>
      </c>
      <c r="N834" s="8">
        <f t="shared" si="149"/>
        <v>0.52323162555694558</v>
      </c>
      <c r="O834" s="8">
        <f t="shared" si="150"/>
        <v>2.0151094123684965</v>
      </c>
      <c r="P834" s="10">
        <f t="shared" si="151"/>
        <v>0.29450612425869893</v>
      </c>
      <c r="Q834" s="10" t="str">
        <f t="shared" si="152"/>
        <v>2016LVA</v>
      </c>
      <c r="R834" s="14">
        <f t="shared" si="153"/>
        <v>50.083303952945322</v>
      </c>
      <c r="S834" s="45">
        <f t="shared" si="154"/>
        <v>3</v>
      </c>
      <c r="T834" s="7">
        <f t="shared" si="155"/>
        <v>3.3393340025184766</v>
      </c>
      <c r="U834" s="35">
        <f>IF(ISBLANK(VLOOKUP(B834,'WB GDP'!$A$2:$AK$267,F834-1985)),"NA",VLOOKUP(B834,'WB GDP'!$A$2:$AK$267,F834-1985))</f>
        <v>27509.336326602497</v>
      </c>
    </row>
    <row r="835" spans="1:21">
      <c r="A835">
        <f t="shared" ref="A835:A898" si="156">IF(ISNUMBER(R835),COUNTIFS($F$3:$F$2434,F835,$R$3:$R$2434,"&gt;"&amp;R835)+1,"")</f>
        <v>61</v>
      </c>
      <c r="B835" t="s">
        <v>163</v>
      </c>
      <c r="C835" t="str">
        <f>VLOOKUP(B835,'country codes'!$A$3:$B$287,2,0)</f>
        <v>UZB</v>
      </c>
      <c r="D835">
        <v>7</v>
      </c>
      <c r="E835" s="6">
        <v>31453.574000000001</v>
      </c>
      <c r="F835">
        <v>2016</v>
      </c>
      <c r="G835" s="6">
        <v>70.754999999999995</v>
      </c>
      <c r="H835" s="6">
        <v>5.8925390243530273</v>
      </c>
      <c r="I835" s="7">
        <v>6.2338523864746103</v>
      </c>
      <c r="J835" s="8">
        <f t="shared" ref="J835:J898" si="157">IFERROR(H835/10,"")</f>
        <v>0.58925390243530273</v>
      </c>
      <c r="K835" s="8">
        <f t="shared" ref="K835:K898" si="158">IFERROR(J835+$K$2464,"")</f>
        <v>1.0160137376951348</v>
      </c>
      <c r="L835" s="9">
        <f t="shared" ref="L835:L898" si="159">IFERROR(K835*G835,"")</f>
        <v>71.888052010619262</v>
      </c>
      <c r="M835" s="8">
        <f t="shared" ref="M835:M898" si="160">IFERROR((L835-L$2439)/($L$2438-$L$2439),"")</f>
        <v>0.55348971119041657</v>
      </c>
      <c r="N835" s="8">
        <f t="shared" ref="N835:N898" si="161">IFERROR(I835/16,"")</f>
        <v>0.38961577415466314</v>
      </c>
      <c r="O835" s="8">
        <f t="shared" ref="O835:O898" si="162">IFERROR(N835+$O$2464,"")</f>
        <v>1.881493560966214</v>
      </c>
      <c r="P835" s="10">
        <f t="shared" ref="P835:P898" si="163">IFERROR(M835/O835,"")</f>
        <v>0.29417571373785617</v>
      </c>
      <c r="Q835" s="10" t="str">
        <f t="shared" ref="Q835:Q898" si="164">F835&amp;C835</f>
        <v>2016UZB</v>
      </c>
      <c r="R835" s="14">
        <f t="shared" ref="R835:R898" si="165">IFERROR(P835*100/VLOOKUP(F835,$B$2440:$P$2455,15,0),"")</f>
        <v>50.027114796993907</v>
      </c>
      <c r="S835" s="45">
        <f t="shared" ref="S835:S898" si="166">IF(I835&lt;T835,1,IF(I835&lt;T835*2,2,3))</f>
        <v>2</v>
      </c>
      <c r="T835" s="7">
        <f t="shared" ref="T835:T898" si="167">VLOOKUP(F835,$F$2440:$I$2455,4,0)</f>
        <v>3.3393340025184766</v>
      </c>
      <c r="U835" s="35">
        <f>IF(ISBLANK(VLOOKUP(B835,'WB GDP'!$A$2:$AK$267,F835-1985)),"NA",VLOOKUP(B835,'WB GDP'!$A$2:$AK$267,F835-1985))</f>
        <v>6663.949613942541</v>
      </c>
    </row>
    <row r="836" spans="1:21">
      <c r="A836">
        <f t="shared" si="156"/>
        <v>62</v>
      </c>
      <c r="B836" t="s">
        <v>103</v>
      </c>
      <c r="C836" t="str">
        <f>VLOOKUP(B836,'country codes'!$A$3:$B$287,2,0)</f>
        <v>MLT</v>
      </c>
      <c r="D836">
        <v>3</v>
      </c>
      <c r="E836" s="6">
        <v>467.70499999999998</v>
      </c>
      <c r="F836">
        <v>2016</v>
      </c>
      <c r="G836" s="6">
        <v>83.111000000000004</v>
      </c>
      <c r="H836" s="6">
        <v>6.5908422470092773</v>
      </c>
      <c r="I836" s="7">
        <v>15.422518730163601</v>
      </c>
      <c r="J836" s="8">
        <f t="shared" si="157"/>
        <v>0.65908422470092776</v>
      </c>
      <c r="K836" s="8">
        <f t="shared" si="158"/>
        <v>1.0858440599607597</v>
      </c>
      <c r="L836" s="9">
        <f t="shared" si="159"/>
        <v>90.2455856673987</v>
      </c>
      <c r="M836" s="8">
        <f t="shared" si="160"/>
        <v>0.71946263930005949</v>
      </c>
      <c r="N836" s="8">
        <f t="shared" si="161"/>
        <v>0.96390742063522505</v>
      </c>
      <c r="O836" s="8">
        <f t="shared" si="162"/>
        <v>2.4557852074467759</v>
      </c>
      <c r="P836" s="10">
        <f t="shared" si="163"/>
        <v>0.29296643579349047</v>
      </c>
      <c r="Q836" s="10" t="str">
        <f t="shared" si="164"/>
        <v>2016MLT</v>
      </c>
      <c r="R836" s="14">
        <f t="shared" si="165"/>
        <v>49.821466663177645</v>
      </c>
      <c r="S836" s="45">
        <f t="shared" si="166"/>
        <v>3</v>
      </c>
      <c r="T836" s="7">
        <f t="shared" si="167"/>
        <v>3.3393340025184766</v>
      </c>
      <c r="U836" s="35">
        <f>IF(ISBLANK(VLOOKUP(B836,'WB GDP'!$A$2:$AK$267,F836-1985)),"NA",VLOOKUP(B836,'WB GDP'!$A$2:$AK$267,F836-1985))</f>
        <v>40312.531699296909</v>
      </c>
    </row>
    <row r="837" spans="1:21">
      <c r="A837">
        <f t="shared" si="156"/>
        <v>63</v>
      </c>
      <c r="B837" t="s">
        <v>96</v>
      </c>
      <c r="C837" t="str">
        <f>VLOOKUP(B837,'country codes'!$A$3:$B$287,2,0)</f>
        <v>LBY</v>
      </c>
      <c r="D837">
        <v>4</v>
      </c>
      <c r="E837" s="6">
        <v>6282.1959999999999</v>
      </c>
      <c r="F837">
        <v>2016</v>
      </c>
      <c r="G837" s="6">
        <v>71.756</v>
      </c>
      <c r="H837" s="6">
        <v>5.4335832595825195</v>
      </c>
      <c r="I837" s="7">
        <v>5.3441424369812003</v>
      </c>
      <c r="J837" s="8">
        <f t="shared" si="157"/>
        <v>0.54335832595825195</v>
      </c>
      <c r="K837" s="8">
        <f t="shared" si="158"/>
        <v>0.97011816121808392</v>
      </c>
      <c r="L837" s="9">
        <f t="shared" si="159"/>
        <v>69.611798776364836</v>
      </c>
      <c r="M837" s="8">
        <f t="shared" si="160"/>
        <v>0.53290979988687759</v>
      </c>
      <c r="N837" s="8">
        <f t="shared" si="161"/>
        <v>0.33400890231132502</v>
      </c>
      <c r="O837" s="8">
        <f t="shared" si="162"/>
        <v>1.825886689122876</v>
      </c>
      <c r="P837" s="10">
        <f t="shared" si="163"/>
        <v>0.29186356582887307</v>
      </c>
      <c r="Q837" s="10" t="str">
        <f t="shared" si="164"/>
        <v>2016LBY</v>
      </c>
      <c r="R837" s="14">
        <f t="shared" si="165"/>
        <v>49.633914123149694</v>
      </c>
      <c r="S837" s="45">
        <f t="shared" si="166"/>
        <v>2</v>
      </c>
      <c r="T837" s="7">
        <f t="shared" si="167"/>
        <v>3.3393340025184766</v>
      </c>
      <c r="U837" s="35">
        <f>IF(ISBLANK(VLOOKUP(B837,'WB GDP'!$A$2:$AK$267,F837-1985)),"NA",VLOOKUP(B837,'WB GDP'!$A$2:$AK$267,F837-1985))</f>
        <v>18554.480603127795</v>
      </c>
    </row>
    <row r="838" spans="1:21">
      <c r="A838">
        <f t="shared" si="156"/>
        <v>64</v>
      </c>
      <c r="B838" t="s">
        <v>45</v>
      </c>
      <c r="C838" t="str">
        <f>VLOOKUP(B838,'country codes'!$A$3:$B$287,2,0)</f>
        <v>CHN</v>
      </c>
      <c r="D838">
        <v>8</v>
      </c>
      <c r="E838" s="6">
        <v>1401889.6810000001</v>
      </c>
      <c r="F838">
        <v>2016</v>
      </c>
      <c r="G838" s="6">
        <v>77.218000000000004</v>
      </c>
      <c r="H838" s="6">
        <v>5.324955940246582</v>
      </c>
      <c r="I838" s="7">
        <v>7.6027369499206499</v>
      </c>
      <c r="J838" s="8">
        <f t="shared" si="157"/>
        <v>0.53249559402465818</v>
      </c>
      <c r="K838" s="8">
        <f t="shared" si="158"/>
        <v>0.95925542928449015</v>
      </c>
      <c r="L838" s="9">
        <f t="shared" si="159"/>
        <v>74.071785738489766</v>
      </c>
      <c r="M838" s="8">
        <f t="shared" si="160"/>
        <v>0.57323314120682323</v>
      </c>
      <c r="N838" s="8">
        <f t="shared" si="161"/>
        <v>0.47517105937004062</v>
      </c>
      <c r="O838" s="8">
        <f t="shared" si="162"/>
        <v>1.9670488461815916</v>
      </c>
      <c r="P838" s="10">
        <f t="shared" si="163"/>
        <v>0.2914178477670118</v>
      </c>
      <c r="Q838" s="10" t="str">
        <f t="shared" si="164"/>
        <v>2016CHN</v>
      </c>
      <c r="R838" s="14">
        <f t="shared" si="165"/>
        <v>49.558115926335603</v>
      </c>
      <c r="S838" s="45">
        <f t="shared" si="166"/>
        <v>3</v>
      </c>
      <c r="T838" s="7">
        <f t="shared" si="167"/>
        <v>3.3393340025184766</v>
      </c>
      <c r="U838" s="35">
        <f>IF(ISBLANK(VLOOKUP(B838,'WB GDP'!$A$2:$AK$267,F838-1985)),"NA",VLOOKUP(B838,'WB GDP'!$A$2:$AK$267,F838-1985))</f>
        <v>13399.137320274394</v>
      </c>
    </row>
    <row r="839" spans="1:21">
      <c r="A839">
        <f t="shared" si="156"/>
        <v>65</v>
      </c>
      <c r="B839" t="s">
        <v>75</v>
      </c>
      <c r="C839" t="str">
        <f>VLOOKUP(B839,'country codes'!$A$3:$B$287,2,0)</f>
        <v>HUN</v>
      </c>
      <c r="D839">
        <v>7</v>
      </c>
      <c r="E839" s="6">
        <v>9815.1039999999994</v>
      </c>
      <c r="F839">
        <v>2016</v>
      </c>
      <c r="G839" s="6">
        <v>76.155000000000001</v>
      </c>
      <c r="H839" s="6">
        <v>5.4489016532897949</v>
      </c>
      <c r="I839" s="7">
        <v>7.6205239295959499</v>
      </c>
      <c r="J839" s="8">
        <f t="shared" si="157"/>
        <v>0.54489016532897949</v>
      </c>
      <c r="K839" s="8">
        <f t="shared" si="158"/>
        <v>0.97165000058881146</v>
      </c>
      <c r="L839" s="9">
        <f t="shared" si="159"/>
        <v>73.99600579484094</v>
      </c>
      <c r="M839" s="8">
        <f t="shared" si="160"/>
        <v>0.57254800455532451</v>
      </c>
      <c r="N839" s="8">
        <f t="shared" si="161"/>
        <v>0.47628274559974687</v>
      </c>
      <c r="O839" s="8">
        <f t="shared" si="162"/>
        <v>1.9681605324112978</v>
      </c>
      <c r="P839" s="10">
        <f t="shared" si="163"/>
        <v>0.29090513457957901</v>
      </c>
      <c r="Q839" s="10" t="str">
        <f t="shared" si="164"/>
        <v>2016HUN</v>
      </c>
      <c r="R839" s="14">
        <f t="shared" si="165"/>
        <v>49.470924631174881</v>
      </c>
      <c r="S839" s="45">
        <f t="shared" si="166"/>
        <v>3</v>
      </c>
      <c r="T839" s="7">
        <f t="shared" si="167"/>
        <v>3.3393340025184766</v>
      </c>
      <c r="U839" s="35">
        <f>IF(ISBLANK(VLOOKUP(B839,'WB GDP'!$A$2:$AK$267,F839-1985)),"NA",VLOOKUP(B839,'WB GDP'!$A$2:$AK$267,F839-1985))</f>
        <v>28212.612996114738</v>
      </c>
    </row>
    <row r="840" spans="1:21">
      <c r="A840">
        <f t="shared" si="156"/>
        <v>66</v>
      </c>
      <c r="B840" t="s">
        <v>125</v>
      </c>
      <c r="C840" t="str">
        <f>VLOOKUP(B840,'country codes'!$A$3:$B$287,2,0)</f>
        <v>PRY</v>
      </c>
      <c r="D840">
        <v>1</v>
      </c>
      <c r="E840" s="6">
        <v>6266.6149999999998</v>
      </c>
      <c r="F840">
        <v>2016</v>
      </c>
      <c r="G840" s="6">
        <v>73.534000000000006</v>
      </c>
      <c r="H840" s="6">
        <v>5.8013801574707031</v>
      </c>
      <c r="I840" s="7">
        <v>7.6535749435424796</v>
      </c>
      <c r="J840" s="8">
        <f t="shared" si="157"/>
        <v>0.58013801574707036</v>
      </c>
      <c r="K840" s="8">
        <f t="shared" si="158"/>
        <v>1.0068978510069022</v>
      </c>
      <c r="L840" s="9">
        <f t="shared" si="159"/>
        <v>74.04122657594155</v>
      </c>
      <c r="M840" s="8">
        <f t="shared" si="160"/>
        <v>0.57295685171262778</v>
      </c>
      <c r="N840" s="8">
        <f t="shared" si="161"/>
        <v>0.47834843397140497</v>
      </c>
      <c r="O840" s="8">
        <f t="shared" si="162"/>
        <v>1.970226220782956</v>
      </c>
      <c r="P840" s="10">
        <f t="shared" si="163"/>
        <v>0.29080764719745644</v>
      </c>
      <c r="Q840" s="10" t="str">
        <f t="shared" si="164"/>
        <v>2016PRY</v>
      </c>
      <c r="R840" s="14">
        <f t="shared" si="165"/>
        <v>49.45434606187446</v>
      </c>
      <c r="S840" s="45">
        <f t="shared" si="166"/>
        <v>3</v>
      </c>
      <c r="T840" s="7">
        <f t="shared" si="167"/>
        <v>3.3393340025184766</v>
      </c>
      <c r="U840" s="35">
        <f>IF(ISBLANK(VLOOKUP(B840,'WB GDP'!$A$2:$AK$267,F840-1985)),"NA",VLOOKUP(B840,'WB GDP'!$A$2:$AK$267,F840-1985))</f>
        <v>13163.740193318692</v>
      </c>
    </row>
    <row r="841" spans="1:21">
      <c r="A841">
        <f t="shared" si="156"/>
        <v>67</v>
      </c>
      <c r="B841" t="s">
        <v>139</v>
      </c>
      <c r="C841" t="str">
        <f>VLOOKUP(B841,'country codes'!$A$3:$B$287,2,0)</f>
        <v>SVK</v>
      </c>
      <c r="D841">
        <v>7</v>
      </c>
      <c r="E841" s="6">
        <v>5431.2030000000004</v>
      </c>
      <c r="F841">
        <v>2016</v>
      </c>
      <c r="G841" s="6">
        <v>77.215000000000003</v>
      </c>
      <c r="H841" s="6">
        <v>5.9931631088256836</v>
      </c>
      <c r="I841" s="7">
        <v>10.3966150283813</v>
      </c>
      <c r="J841" s="8">
        <f t="shared" si="157"/>
        <v>0.59931631088256831</v>
      </c>
      <c r="K841" s="8">
        <f t="shared" si="158"/>
        <v>1.0260761461424002</v>
      </c>
      <c r="L841" s="9">
        <f t="shared" si="159"/>
        <v>79.228469624385426</v>
      </c>
      <c r="M841" s="8">
        <f t="shared" si="160"/>
        <v>0.61985541301520641</v>
      </c>
      <c r="N841" s="8">
        <f t="shared" si="161"/>
        <v>0.64978843927383123</v>
      </c>
      <c r="O841" s="8">
        <f t="shared" si="162"/>
        <v>2.1416662260853823</v>
      </c>
      <c r="P841" s="10">
        <f t="shared" si="163"/>
        <v>0.28942671153207722</v>
      </c>
      <c r="Q841" s="10" t="str">
        <f t="shared" si="164"/>
        <v>2016SVK</v>
      </c>
      <c r="R841" s="14">
        <f t="shared" si="165"/>
        <v>49.219506053563137</v>
      </c>
      <c r="S841" s="45">
        <f t="shared" si="166"/>
        <v>3</v>
      </c>
      <c r="T841" s="7">
        <f t="shared" si="167"/>
        <v>3.3393340025184766</v>
      </c>
      <c r="U841" s="35">
        <f>IF(ISBLANK(VLOOKUP(B841,'WB GDP'!$A$2:$AK$267,F841-1985)),"NA",VLOOKUP(B841,'WB GDP'!$A$2:$AK$267,F841-1985))</f>
        <v>29327.515829601827</v>
      </c>
    </row>
    <row r="842" spans="1:21">
      <c r="A842">
        <f t="shared" si="156"/>
        <v>68</v>
      </c>
      <c r="B842" t="s">
        <v>76</v>
      </c>
      <c r="C842" t="str">
        <f>VLOOKUP(B842,'country codes'!$A$3:$B$287,2,0)</f>
        <v>ISL</v>
      </c>
      <c r="D842">
        <v>3</v>
      </c>
      <c r="E842" s="6">
        <v>335.67500000000001</v>
      </c>
      <c r="F842">
        <v>2016</v>
      </c>
      <c r="G842" s="6">
        <v>82.03</v>
      </c>
      <c r="H842" s="6">
        <v>7.5100345611572266</v>
      </c>
      <c r="I842" s="7">
        <v>19.1287536621094</v>
      </c>
      <c r="J842" s="8">
        <f t="shared" si="157"/>
        <v>0.75100345611572261</v>
      </c>
      <c r="K842" s="8">
        <f t="shared" si="158"/>
        <v>1.1777632913755545</v>
      </c>
      <c r="L842" s="9">
        <f t="shared" si="159"/>
        <v>96.611922791536728</v>
      </c>
      <c r="M842" s="8">
        <f t="shared" si="160"/>
        <v>0.77702154855125372</v>
      </c>
      <c r="N842" s="8">
        <f t="shared" si="161"/>
        <v>1.1955471038818375</v>
      </c>
      <c r="O842" s="8">
        <f t="shared" si="162"/>
        <v>2.6874248906933884</v>
      </c>
      <c r="P842" s="10">
        <f t="shared" si="163"/>
        <v>0.28913237770554873</v>
      </c>
      <c r="Q842" s="10" t="str">
        <f t="shared" si="164"/>
        <v>2016ISL</v>
      </c>
      <c r="R842" s="14">
        <f t="shared" si="165"/>
        <v>49.169452050323763</v>
      </c>
      <c r="S842" s="45">
        <f t="shared" si="166"/>
        <v>3</v>
      </c>
      <c r="T842" s="7">
        <f t="shared" si="167"/>
        <v>3.3393340025184766</v>
      </c>
      <c r="U842" s="35">
        <f>IF(ISBLANK(VLOOKUP(B842,'WB GDP'!$A$2:$AK$267,F842-1985)),"NA",VLOOKUP(B842,'WB GDP'!$A$2:$AK$267,F842-1985))</f>
        <v>54665.763915813754</v>
      </c>
    </row>
    <row r="843" spans="1:21">
      <c r="A843">
        <f t="shared" si="156"/>
        <v>69</v>
      </c>
      <c r="B843" t="s">
        <v>29</v>
      </c>
      <c r="C843" t="str">
        <f>VLOOKUP(B843,'country codes'!$A$3:$B$287,2,0)</f>
        <v>BEL</v>
      </c>
      <c r="D843">
        <v>3</v>
      </c>
      <c r="E843" s="6">
        <v>11316.835999999999</v>
      </c>
      <c r="F843">
        <v>2016</v>
      </c>
      <c r="G843" s="6">
        <v>81.266000000000005</v>
      </c>
      <c r="H843" s="6">
        <v>6.9489364624023438</v>
      </c>
      <c r="I843" s="7">
        <v>16.887069702148398</v>
      </c>
      <c r="J843" s="8">
        <f t="shared" si="157"/>
        <v>0.69489364624023442</v>
      </c>
      <c r="K843" s="8">
        <f t="shared" si="158"/>
        <v>1.1216534815000663</v>
      </c>
      <c r="L843" s="9">
        <f t="shared" si="159"/>
        <v>91.152291827584392</v>
      </c>
      <c r="M843" s="8">
        <f t="shared" si="160"/>
        <v>0.7276602915094833</v>
      </c>
      <c r="N843" s="8">
        <f t="shared" si="161"/>
        <v>1.0554418563842749</v>
      </c>
      <c r="O843" s="8">
        <f t="shared" si="162"/>
        <v>2.5473196431958258</v>
      </c>
      <c r="P843" s="10">
        <f t="shared" si="163"/>
        <v>0.28565723718778085</v>
      </c>
      <c r="Q843" s="10" t="str">
        <f t="shared" si="164"/>
        <v>2016BEL</v>
      </c>
      <c r="R843" s="14">
        <f t="shared" si="165"/>
        <v>48.578474462782388</v>
      </c>
      <c r="S843" s="45">
        <f t="shared" si="166"/>
        <v>3</v>
      </c>
      <c r="T843" s="7">
        <f t="shared" si="167"/>
        <v>3.3393340025184766</v>
      </c>
      <c r="U843" s="35">
        <f>IF(ISBLANK(VLOOKUP(B843,'WB GDP'!$A$2:$AK$267,F843-1985)),"NA",VLOOKUP(B843,'WB GDP'!$A$2:$AK$267,F843-1985))</f>
        <v>49829.927388774107</v>
      </c>
    </row>
    <row r="844" spans="1:21">
      <c r="A844">
        <f t="shared" si="156"/>
        <v>70</v>
      </c>
      <c r="B844" t="s">
        <v>22</v>
      </c>
      <c r="C844" t="str">
        <f>VLOOKUP(B844,'country codes'!$A$3:$B$287,2,0)</f>
        <v>ARM</v>
      </c>
      <c r="D844">
        <v>7</v>
      </c>
      <c r="E844" s="6">
        <v>2865.835</v>
      </c>
      <c r="F844">
        <v>2016</v>
      </c>
      <c r="G844" s="6">
        <v>74.664000000000001</v>
      </c>
      <c r="H844" s="6">
        <v>4.3254718780517578</v>
      </c>
      <c r="I844" s="7">
        <v>3.2216367721557599</v>
      </c>
      <c r="J844" s="8">
        <f t="shared" si="157"/>
        <v>0.43254718780517576</v>
      </c>
      <c r="K844" s="8">
        <f t="shared" si="158"/>
        <v>0.85930702306500772</v>
      </c>
      <c r="L844" s="9">
        <f t="shared" si="159"/>
        <v>64.159299570125739</v>
      </c>
      <c r="M844" s="8">
        <f t="shared" si="160"/>
        <v>0.48361302202473805</v>
      </c>
      <c r="N844" s="8">
        <f t="shared" si="161"/>
        <v>0.201352298259735</v>
      </c>
      <c r="O844" s="8">
        <f t="shared" si="162"/>
        <v>1.6932300850712858</v>
      </c>
      <c r="P844" s="10">
        <f t="shared" si="163"/>
        <v>0.28561565630602276</v>
      </c>
      <c r="Q844" s="10" t="str">
        <f t="shared" si="164"/>
        <v>2016ARM</v>
      </c>
      <c r="R844" s="14">
        <f t="shared" si="165"/>
        <v>48.571403275570361</v>
      </c>
      <c r="S844" s="45">
        <f t="shared" si="166"/>
        <v>1</v>
      </c>
      <c r="T844" s="7">
        <f t="shared" si="167"/>
        <v>3.3393340025184766</v>
      </c>
      <c r="U844" s="35">
        <f>IF(ISBLANK(VLOOKUP(B844,'WB GDP'!$A$2:$AK$267,F844-1985)),"NA",VLOOKUP(B844,'WB GDP'!$A$2:$AK$267,F844-1985))</f>
        <v>11580.38364317509</v>
      </c>
    </row>
    <row r="845" spans="1:21">
      <c r="A845">
        <f t="shared" si="156"/>
        <v>71</v>
      </c>
      <c r="B845" t="s">
        <v>33</v>
      </c>
      <c r="C845" t="str">
        <f>VLOOKUP(B845,'country codes'!$A$3:$B$287,2,0)</f>
        <v>BIH</v>
      </c>
      <c r="D845">
        <v>7</v>
      </c>
      <c r="E845" s="6">
        <v>3480.9859999999999</v>
      </c>
      <c r="F845">
        <v>2016</v>
      </c>
      <c r="G845" s="6">
        <v>76.808000000000007</v>
      </c>
      <c r="H845" s="6">
        <v>5.1808652877807617</v>
      </c>
      <c r="I845" s="7">
        <v>7.6289157867431596</v>
      </c>
      <c r="J845" s="8">
        <f t="shared" si="157"/>
        <v>0.51808652877807615</v>
      </c>
      <c r="K845" s="8">
        <f t="shared" si="158"/>
        <v>0.94484636403790812</v>
      </c>
      <c r="L845" s="9">
        <f t="shared" si="159"/>
        <v>72.571759529023652</v>
      </c>
      <c r="M845" s="8">
        <f t="shared" si="160"/>
        <v>0.55967120271982185</v>
      </c>
      <c r="N845" s="8">
        <f t="shared" si="161"/>
        <v>0.47680723667144748</v>
      </c>
      <c r="O845" s="8">
        <f t="shared" si="162"/>
        <v>1.9686850234829985</v>
      </c>
      <c r="P845" s="10">
        <f t="shared" si="163"/>
        <v>0.28428681888870738</v>
      </c>
      <c r="Q845" s="10" t="str">
        <f t="shared" si="164"/>
        <v>2016BIH</v>
      </c>
      <c r="R845" s="14">
        <f t="shared" si="165"/>
        <v>48.345423023231056</v>
      </c>
      <c r="S845" s="45">
        <f t="shared" si="166"/>
        <v>3</v>
      </c>
      <c r="T845" s="7">
        <f t="shared" si="167"/>
        <v>3.3393340025184766</v>
      </c>
      <c r="U845" s="35">
        <f>IF(ISBLANK(VLOOKUP(B845,'WB GDP'!$A$2:$AK$267,F845-1985)),"NA",VLOOKUP(B845,'WB GDP'!$A$2:$AK$267,F845-1985))</f>
        <v>13000.616922296467</v>
      </c>
    </row>
    <row r="846" spans="1:21">
      <c r="A846">
        <f t="shared" si="156"/>
        <v>72</v>
      </c>
      <c r="B846" t="s">
        <v>28</v>
      </c>
      <c r="C846" t="str">
        <f>VLOOKUP(B846,'country codes'!$A$3:$B$287,2,0)</f>
        <v>BLR</v>
      </c>
      <c r="D846">
        <v>7</v>
      </c>
      <c r="E846" s="6">
        <v>9708.11</v>
      </c>
      <c r="F846">
        <v>2016</v>
      </c>
      <c r="G846" s="6">
        <v>74.257999999999996</v>
      </c>
      <c r="H846" s="6">
        <v>5.1778993606567383</v>
      </c>
      <c r="I846" s="7">
        <v>6.5171346664428702</v>
      </c>
      <c r="J846" s="8">
        <f t="shared" si="157"/>
        <v>0.51778993606567381</v>
      </c>
      <c r="K846" s="8">
        <f t="shared" si="158"/>
        <v>0.94454977132550577</v>
      </c>
      <c r="L846" s="9">
        <f t="shared" si="159"/>
        <v>70.140376919089405</v>
      </c>
      <c r="M846" s="8">
        <f t="shared" si="160"/>
        <v>0.53768874588926474</v>
      </c>
      <c r="N846" s="8">
        <f t="shared" si="161"/>
        <v>0.40732091665267939</v>
      </c>
      <c r="O846" s="8">
        <f t="shared" si="162"/>
        <v>1.8991987034642304</v>
      </c>
      <c r="P846" s="10">
        <f t="shared" si="163"/>
        <v>0.28311347565080708</v>
      </c>
      <c r="Q846" s="10" t="str">
        <f t="shared" si="164"/>
        <v>2016BLR</v>
      </c>
      <c r="R846" s="14">
        <f t="shared" si="165"/>
        <v>48.145885895869746</v>
      </c>
      <c r="S846" s="45">
        <f t="shared" si="166"/>
        <v>2</v>
      </c>
      <c r="T846" s="7">
        <f t="shared" si="167"/>
        <v>3.3393340025184766</v>
      </c>
      <c r="U846" s="35">
        <f>IF(ISBLANK(VLOOKUP(B846,'WB GDP'!$A$2:$AK$267,F846-1985)),"NA",VLOOKUP(B846,'WB GDP'!$A$2:$AK$267,F846-1985))</f>
        <v>17883.190318390014</v>
      </c>
    </row>
    <row r="847" spans="1:21">
      <c r="A847">
        <f t="shared" si="156"/>
        <v>73</v>
      </c>
      <c r="B847" t="s">
        <v>90</v>
      </c>
      <c r="C847" t="str">
        <f>VLOOKUP(B847,'country codes'!$A$3:$B$287,2,0)</f>
        <v>KGZ</v>
      </c>
      <c r="D847">
        <v>7</v>
      </c>
      <c r="E847" s="6">
        <v>6018.299</v>
      </c>
      <c r="F847">
        <v>2016</v>
      </c>
      <c r="G847" s="6">
        <v>70.275999999999996</v>
      </c>
      <c r="H847" s="6">
        <v>4.8565340042114258</v>
      </c>
      <c r="I847" s="7">
        <v>3.6472589969635001</v>
      </c>
      <c r="J847" s="8">
        <f t="shared" si="157"/>
        <v>0.48565340042114258</v>
      </c>
      <c r="K847" s="8">
        <f t="shared" si="158"/>
        <v>0.91241323568097454</v>
      </c>
      <c r="L847" s="9">
        <f t="shared" si="159"/>
        <v>64.120752550716162</v>
      </c>
      <c r="M847" s="8">
        <f t="shared" si="160"/>
        <v>0.48326451324349751</v>
      </c>
      <c r="N847" s="8">
        <f t="shared" si="161"/>
        <v>0.22795368731021876</v>
      </c>
      <c r="O847" s="8">
        <f t="shared" si="162"/>
        <v>1.7198314741217697</v>
      </c>
      <c r="P847" s="10">
        <f t="shared" si="163"/>
        <v>0.28099527222007381</v>
      </c>
      <c r="Q847" s="10" t="str">
        <f t="shared" si="164"/>
        <v>2016KGZ</v>
      </c>
      <c r="R847" s="14">
        <f t="shared" si="165"/>
        <v>47.785667151615726</v>
      </c>
      <c r="S847" s="45">
        <f t="shared" si="166"/>
        <v>2</v>
      </c>
      <c r="T847" s="7">
        <f t="shared" si="167"/>
        <v>3.3393340025184766</v>
      </c>
      <c r="U847" s="35">
        <f>IF(ISBLANK(VLOOKUP(B847,'WB GDP'!$A$2:$AK$267,F847-1985)),"NA",VLOOKUP(B847,'WB GDP'!$A$2:$AK$267,F847-1985))</f>
        <v>4912.3824843088523</v>
      </c>
    </row>
    <row r="848" spans="1:21">
      <c r="A848">
        <f t="shared" si="156"/>
        <v>74</v>
      </c>
      <c r="B848" t="s">
        <v>25</v>
      </c>
      <c r="C848" t="str">
        <f>VLOOKUP(B848,'country codes'!$A$3:$B$287,2,0)</f>
        <v>AZE</v>
      </c>
      <c r="D848">
        <v>7</v>
      </c>
      <c r="E848" s="6">
        <v>9976.2479999999996</v>
      </c>
      <c r="F848">
        <v>2016</v>
      </c>
      <c r="G848" s="6">
        <v>72.004000000000005</v>
      </c>
      <c r="H848" s="6">
        <v>5.3038949966430664</v>
      </c>
      <c r="I848" s="7">
        <v>6.1440501213073704</v>
      </c>
      <c r="J848" s="8">
        <f t="shared" si="157"/>
        <v>0.5303894996643066</v>
      </c>
      <c r="K848" s="8">
        <f t="shared" si="158"/>
        <v>0.95714933492413856</v>
      </c>
      <c r="L848" s="9">
        <f t="shared" si="159"/>
        <v>68.918580711877681</v>
      </c>
      <c r="M848" s="8">
        <f t="shared" si="160"/>
        <v>0.52664232223260443</v>
      </c>
      <c r="N848" s="8">
        <f t="shared" si="161"/>
        <v>0.38400313258171065</v>
      </c>
      <c r="O848" s="8">
        <f t="shared" si="162"/>
        <v>1.8758809193932615</v>
      </c>
      <c r="P848" s="10">
        <f t="shared" si="163"/>
        <v>0.2807440050101595</v>
      </c>
      <c r="Q848" s="10" t="str">
        <f t="shared" si="164"/>
        <v>2016AZE</v>
      </c>
      <c r="R848" s="14">
        <f t="shared" si="165"/>
        <v>47.742936997602051</v>
      </c>
      <c r="S848" s="45">
        <f t="shared" si="166"/>
        <v>2</v>
      </c>
      <c r="T848" s="7">
        <f t="shared" si="167"/>
        <v>3.3393340025184766</v>
      </c>
      <c r="U848" s="35">
        <f>IF(ISBLANK(VLOOKUP(B848,'WB GDP'!$A$2:$AK$267,F848-1985)),"NA",VLOOKUP(B848,'WB GDP'!$A$2:$AK$267,F848-1985))</f>
        <v>14232.192618014227</v>
      </c>
    </row>
    <row r="849" spans="1:21">
      <c r="A849">
        <f t="shared" si="156"/>
        <v>75</v>
      </c>
      <c r="B849" t="s">
        <v>39</v>
      </c>
      <c r="C849" t="str">
        <f>VLOOKUP(B849,'country codes'!$A$3:$B$287,2,0)</f>
        <v>KHM</v>
      </c>
      <c r="D849">
        <v>8</v>
      </c>
      <c r="E849" s="6">
        <v>15624.584000000001</v>
      </c>
      <c r="F849">
        <v>2016</v>
      </c>
      <c r="G849" s="6">
        <v>70.224000000000004</v>
      </c>
      <c r="H849" s="6">
        <v>4.4612593650817871</v>
      </c>
      <c r="I849" s="7">
        <v>2.3117356300353999</v>
      </c>
      <c r="J849" s="8">
        <f t="shared" si="157"/>
        <v>0.44612593650817872</v>
      </c>
      <c r="K849" s="8">
        <f t="shared" si="158"/>
        <v>0.87288577176801074</v>
      </c>
      <c r="L849" s="9">
        <f t="shared" si="159"/>
        <v>61.297530436636791</v>
      </c>
      <c r="M849" s="8">
        <f t="shared" si="160"/>
        <v>0.45773938281266735</v>
      </c>
      <c r="N849" s="8">
        <f t="shared" si="161"/>
        <v>0.1444834768772125</v>
      </c>
      <c r="O849" s="8">
        <f t="shared" si="162"/>
        <v>1.6363612636887634</v>
      </c>
      <c r="P849" s="10">
        <f t="shared" si="163"/>
        <v>0.27973002842954708</v>
      </c>
      <c r="Q849" s="10" t="str">
        <f t="shared" si="164"/>
        <v>2016KHM</v>
      </c>
      <c r="R849" s="14">
        <f t="shared" si="165"/>
        <v>47.570501543447037</v>
      </c>
      <c r="S849" s="45">
        <f t="shared" si="166"/>
        <v>1</v>
      </c>
      <c r="T849" s="7">
        <f t="shared" si="167"/>
        <v>3.3393340025184766</v>
      </c>
      <c r="U849" s="35">
        <f>IF(ISBLANK(VLOOKUP(B849,'WB GDP'!$A$2:$AK$267,F849-1985)),"NA",VLOOKUP(B849,'WB GDP'!$A$2:$AK$267,F849-1985))</f>
        <v>3761.9113376767532</v>
      </c>
    </row>
    <row r="850" spans="1:21">
      <c r="A850">
        <f t="shared" si="156"/>
        <v>76</v>
      </c>
      <c r="B850" t="s">
        <v>41</v>
      </c>
      <c r="C850" t="str">
        <f>VLOOKUP(B850,'country codes'!$A$3:$B$287,2,0)</f>
        <v>CAN</v>
      </c>
      <c r="D850">
        <v>2</v>
      </c>
      <c r="E850" s="6">
        <v>36113.531999999999</v>
      </c>
      <c r="F850">
        <v>2016</v>
      </c>
      <c r="G850" s="6">
        <v>82.043000000000006</v>
      </c>
      <c r="H850" s="6">
        <v>7.2448458671569824</v>
      </c>
      <c r="I850" s="7">
        <v>19.480100631713899</v>
      </c>
      <c r="J850" s="8">
        <f t="shared" si="157"/>
        <v>0.72448458671569826</v>
      </c>
      <c r="K850" s="8">
        <f t="shared" si="158"/>
        <v>1.1512444219755302</v>
      </c>
      <c r="L850" s="9">
        <f t="shared" si="159"/>
        <v>94.451546112138431</v>
      </c>
      <c r="M850" s="8">
        <f t="shared" si="160"/>
        <v>0.75748929274808352</v>
      </c>
      <c r="N850" s="8">
        <f t="shared" si="161"/>
        <v>1.2175062894821187</v>
      </c>
      <c r="O850" s="8">
        <f t="shared" si="162"/>
        <v>2.7093840762936696</v>
      </c>
      <c r="P850" s="10">
        <f t="shared" si="163"/>
        <v>0.27957988657861271</v>
      </c>
      <c r="Q850" s="10" t="str">
        <f t="shared" si="164"/>
        <v>2016CAN</v>
      </c>
      <c r="R850" s="14">
        <f t="shared" si="165"/>
        <v>47.544968628043897</v>
      </c>
      <c r="S850" s="45">
        <f t="shared" si="166"/>
        <v>3</v>
      </c>
      <c r="T850" s="7">
        <f t="shared" si="167"/>
        <v>3.3393340025184766</v>
      </c>
      <c r="U850" s="35">
        <f>IF(ISBLANK(VLOOKUP(B850,'WB GDP'!$A$2:$AK$267,F850-1985)),"NA",VLOOKUP(B850,'WB GDP'!$A$2:$AK$267,F850-1985))</f>
        <v>47457.585345724372</v>
      </c>
    </row>
    <row r="851" spans="1:21">
      <c r="A851">
        <f t="shared" si="156"/>
        <v>77</v>
      </c>
      <c r="B851" t="s">
        <v>32</v>
      </c>
      <c r="C851" t="str">
        <f>VLOOKUP(B851,'country codes'!$A$3:$B$287,2,0)</f>
        <v>BOL</v>
      </c>
      <c r="D851">
        <v>1</v>
      </c>
      <c r="E851" s="6">
        <v>11263.014999999999</v>
      </c>
      <c r="F851">
        <v>2016</v>
      </c>
      <c r="G851" s="6">
        <v>67.628</v>
      </c>
      <c r="H851" s="6">
        <v>5.7697234153747559</v>
      </c>
      <c r="I851" s="7">
        <v>5.7869143486022896</v>
      </c>
      <c r="J851" s="8">
        <f t="shared" si="157"/>
        <v>0.57697234153747556</v>
      </c>
      <c r="K851" s="8">
        <f t="shared" si="158"/>
        <v>1.0037321767973075</v>
      </c>
      <c r="L851" s="9">
        <f t="shared" si="159"/>
        <v>67.880399652448318</v>
      </c>
      <c r="M851" s="8">
        <f t="shared" si="160"/>
        <v>0.51725598779558013</v>
      </c>
      <c r="N851" s="8">
        <f t="shared" si="161"/>
        <v>0.3616821467876431</v>
      </c>
      <c r="O851" s="8">
        <f t="shared" si="162"/>
        <v>1.8535599335991941</v>
      </c>
      <c r="P851" s="10">
        <f t="shared" si="163"/>
        <v>0.27906083769904649</v>
      </c>
      <c r="Q851" s="10" t="str">
        <f t="shared" si="164"/>
        <v>2016BOL</v>
      </c>
      <c r="R851" s="14">
        <f t="shared" si="165"/>
        <v>47.45669989384632</v>
      </c>
      <c r="S851" s="45">
        <f t="shared" si="166"/>
        <v>2</v>
      </c>
      <c r="T851" s="7">
        <f t="shared" si="167"/>
        <v>3.3393340025184766</v>
      </c>
      <c r="U851" s="35">
        <f>IF(ISBLANK(VLOOKUP(B851,'WB GDP'!$A$2:$AK$267,F851-1985)),"NA",VLOOKUP(B851,'WB GDP'!$A$2:$AK$267,F851-1985))</f>
        <v>8034.1727246753871</v>
      </c>
    </row>
    <row r="852" spans="1:21">
      <c r="A852">
        <f t="shared" si="156"/>
        <v>78</v>
      </c>
      <c r="B852" t="s">
        <v>97</v>
      </c>
      <c r="C852" t="str">
        <f>VLOOKUP(B852,'country codes'!$A$3:$B$287,2,0)</f>
        <v>LTU</v>
      </c>
      <c r="D852">
        <v>7</v>
      </c>
      <c r="E852" s="6">
        <v>2933.6729999999998</v>
      </c>
      <c r="F852">
        <v>2016</v>
      </c>
      <c r="G852" s="6">
        <v>74.882000000000005</v>
      </c>
      <c r="H852" s="6">
        <v>5.8655524253845215</v>
      </c>
      <c r="I852" s="7">
        <v>9.9383316040039098</v>
      </c>
      <c r="J852" s="8">
        <f t="shared" si="157"/>
        <v>0.58655524253845215</v>
      </c>
      <c r="K852" s="8">
        <f t="shared" si="158"/>
        <v>1.0133150777982842</v>
      </c>
      <c r="L852" s="9">
        <f t="shared" si="159"/>
        <v>75.879059655691123</v>
      </c>
      <c r="M852" s="8">
        <f t="shared" si="160"/>
        <v>0.58957294749792144</v>
      </c>
      <c r="N852" s="8">
        <f t="shared" si="161"/>
        <v>0.62114572525024436</v>
      </c>
      <c r="O852" s="8">
        <f t="shared" si="162"/>
        <v>2.1130235120617953</v>
      </c>
      <c r="P852" s="10">
        <f t="shared" si="163"/>
        <v>0.27901864041382207</v>
      </c>
      <c r="Q852" s="10" t="str">
        <f t="shared" si="164"/>
        <v>2016LTU</v>
      </c>
      <c r="R852" s="14">
        <f t="shared" si="165"/>
        <v>47.449523881913791</v>
      </c>
      <c r="S852" s="45">
        <f t="shared" si="166"/>
        <v>3</v>
      </c>
      <c r="T852" s="7">
        <f t="shared" si="167"/>
        <v>3.3393340025184766</v>
      </c>
      <c r="U852" s="35">
        <f>IF(ISBLANK(VLOOKUP(B852,'WB GDP'!$A$2:$AK$267,F852-1985)),"NA",VLOOKUP(B852,'WB GDP'!$A$2:$AK$267,F852-1985))</f>
        <v>31925.803421231729</v>
      </c>
    </row>
    <row r="853" spans="1:21">
      <c r="A853">
        <f t="shared" si="156"/>
        <v>79</v>
      </c>
      <c r="B853" t="s">
        <v>135</v>
      </c>
      <c r="C853" t="str">
        <f>VLOOKUP(B853,'country codes'!$A$3:$B$287,2,0)</f>
        <v>SEN</v>
      </c>
      <c r="D853">
        <v>5</v>
      </c>
      <c r="E853" s="6">
        <v>14751.356</v>
      </c>
      <c r="F853">
        <v>2016</v>
      </c>
      <c r="G853" s="6">
        <v>67.497</v>
      </c>
      <c r="H853" s="6">
        <v>4.5945339202880859</v>
      </c>
      <c r="I853" s="7">
        <v>1.6120247840881301</v>
      </c>
      <c r="J853" s="8">
        <f t="shared" si="157"/>
        <v>0.45945339202880858</v>
      </c>
      <c r="K853" s="8">
        <f t="shared" si="158"/>
        <v>0.88621322728864049</v>
      </c>
      <c r="L853" s="9">
        <f t="shared" si="159"/>
        <v>59.816734202301369</v>
      </c>
      <c r="M853" s="8">
        <f t="shared" si="160"/>
        <v>0.44435130511435311</v>
      </c>
      <c r="N853" s="8">
        <f t="shared" si="161"/>
        <v>0.10075154900550813</v>
      </c>
      <c r="O853" s="8">
        <f t="shared" si="162"/>
        <v>1.5926293358170591</v>
      </c>
      <c r="P853" s="10">
        <f t="shared" si="163"/>
        <v>0.27900484759461602</v>
      </c>
      <c r="Q853" s="10" t="str">
        <f t="shared" si="164"/>
        <v>2016SEN</v>
      </c>
      <c r="R853" s="14">
        <f t="shared" si="165"/>
        <v>47.44717829416615</v>
      </c>
      <c r="S853" s="45">
        <f t="shared" si="166"/>
        <v>1</v>
      </c>
      <c r="T853" s="7">
        <f t="shared" si="167"/>
        <v>3.3393340025184766</v>
      </c>
      <c r="U853" s="35">
        <f>IF(ISBLANK(VLOOKUP(B853,'WB GDP'!$A$2:$AK$267,F853-1985)),"NA",VLOOKUP(B853,'WB GDP'!$A$2:$AK$267,F853-1985))</f>
        <v>3118.0243208638126</v>
      </c>
    </row>
    <row r="854" spans="1:21">
      <c r="A854">
        <f t="shared" si="156"/>
        <v>80</v>
      </c>
      <c r="B854" s="12" t="s">
        <v>142</v>
      </c>
      <c r="C854" t="str">
        <f>VLOOKUP(B854,'country codes'!$A$3:$B$287,2,0)</f>
        <v>KOR</v>
      </c>
      <c r="D854">
        <v>8</v>
      </c>
      <c r="E854" s="6">
        <v>51309.983999999997</v>
      </c>
      <c r="F854">
        <v>2016</v>
      </c>
      <c r="G854" s="6">
        <v>82.926000000000002</v>
      </c>
      <c r="H854" s="6">
        <v>5.9705643653869629</v>
      </c>
      <c r="I854" s="7">
        <v>14.760535240173301</v>
      </c>
      <c r="J854" s="8">
        <f t="shared" si="157"/>
        <v>0.59705643653869633</v>
      </c>
      <c r="K854" s="8">
        <f t="shared" si="158"/>
        <v>1.0238162717985282</v>
      </c>
      <c r="L854" s="9">
        <f t="shared" si="159"/>
        <v>84.900988155164754</v>
      </c>
      <c r="M854" s="8">
        <f t="shared" si="160"/>
        <v>0.67114141514991932</v>
      </c>
      <c r="N854" s="8">
        <f t="shared" si="161"/>
        <v>0.9225334525108313</v>
      </c>
      <c r="O854" s="8">
        <f t="shared" si="162"/>
        <v>2.4144112393223822</v>
      </c>
      <c r="P854" s="10">
        <f t="shared" si="163"/>
        <v>0.2779731158550599</v>
      </c>
      <c r="Q854" s="10" t="str">
        <f t="shared" si="164"/>
        <v>2016KOR</v>
      </c>
      <c r="R854" s="14">
        <f t="shared" si="165"/>
        <v>47.271723422250822</v>
      </c>
      <c r="S854" s="45">
        <f t="shared" si="166"/>
        <v>3</v>
      </c>
      <c r="T854" s="7">
        <f t="shared" si="167"/>
        <v>3.3393340025184766</v>
      </c>
      <c r="U854" s="35">
        <f>IF(ISBLANK(VLOOKUP(B854,'WB GDP'!$A$2:$AK$267,F854-1985)),"NA",VLOOKUP(B854,'WB GDP'!$A$2:$AK$267,F854-1985))</f>
        <v>39814.658927928947</v>
      </c>
    </row>
    <row r="855" spans="1:21">
      <c r="A855">
        <f t="shared" si="156"/>
        <v>81</v>
      </c>
      <c r="B855" t="s">
        <v>58</v>
      </c>
      <c r="C855" t="str">
        <f>VLOOKUP(B855,'country codes'!$A$3:$B$287,2,0)</f>
        <v>EGY</v>
      </c>
      <c r="D855">
        <v>4</v>
      </c>
      <c r="E855" s="6">
        <v>99784.03</v>
      </c>
      <c r="F855">
        <v>2016</v>
      </c>
      <c r="G855" s="6">
        <v>70.843999999999994</v>
      </c>
      <c r="H855" s="6">
        <v>4.5567407608032227</v>
      </c>
      <c r="I855" s="7">
        <v>3.4616959095001198</v>
      </c>
      <c r="J855" s="8">
        <f t="shared" si="157"/>
        <v>0.45567407608032229</v>
      </c>
      <c r="K855" s="8">
        <f t="shared" si="158"/>
        <v>0.88243391134015425</v>
      </c>
      <c r="L855" s="9">
        <f t="shared" si="159"/>
        <v>62.515148014981882</v>
      </c>
      <c r="M855" s="8">
        <f t="shared" si="160"/>
        <v>0.4687480269243493</v>
      </c>
      <c r="N855" s="8">
        <f t="shared" si="161"/>
        <v>0.21635599434375749</v>
      </c>
      <c r="O855" s="8">
        <f t="shared" si="162"/>
        <v>1.7082337811553083</v>
      </c>
      <c r="P855" s="10">
        <f t="shared" si="163"/>
        <v>0.27440507973523792</v>
      </c>
      <c r="Q855" s="10" t="str">
        <f t="shared" si="164"/>
        <v>2016EGY</v>
      </c>
      <c r="R855" s="14">
        <f t="shared" si="165"/>
        <v>46.664948137173361</v>
      </c>
      <c r="S855" s="45">
        <f t="shared" si="166"/>
        <v>2</v>
      </c>
      <c r="T855" s="7">
        <f t="shared" si="167"/>
        <v>3.3393340025184766</v>
      </c>
      <c r="U855" s="35">
        <f>IF(ISBLANK(VLOOKUP(B855,'WB GDP'!$A$2:$AK$267,F855-1985)),"NA",VLOOKUP(B855,'WB GDP'!$A$2:$AK$267,F855-1985))</f>
        <v>10765.828800946527</v>
      </c>
    </row>
    <row r="856" spans="1:21">
      <c r="A856">
        <f t="shared" si="156"/>
        <v>82</v>
      </c>
      <c r="B856" t="s">
        <v>23</v>
      </c>
      <c r="C856" t="str">
        <f>VLOOKUP(B856,'country codes'!$A$3:$B$287,2,0)</f>
        <v>AUS</v>
      </c>
      <c r="D856">
        <v>2</v>
      </c>
      <c r="E856" s="6">
        <v>24195.701000000001</v>
      </c>
      <c r="F856">
        <v>2016</v>
      </c>
      <c r="G856" s="6">
        <v>82.870999999999995</v>
      </c>
      <c r="H856" s="6">
        <v>7.2500801086425781</v>
      </c>
      <c r="I856" s="7">
        <v>20.918636322021499</v>
      </c>
      <c r="J856" s="8">
        <f t="shared" si="157"/>
        <v>0.72500801086425781</v>
      </c>
      <c r="K856" s="8">
        <f t="shared" si="158"/>
        <v>1.1517678461240899</v>
      </c>
      <c r="L856" s="9">
        <f t="shared" si="159"/>
        <v>95.448153176149447</v>
      </c>
      <c r="M856" s="8">
        <f t="shared" si="160"/>
        <v>0.76649975110710045</v>
      </c>
      <c r="N856" s="8">
        <f t="shared" si="161"/>
        <v>1.3074147701263437</v>
      </c>
      <c r="O856" s="8">
        <f t="shared" si="162"/>
        <v>2.7992925569378944</v>
      </c>
      <c r="P856" s="10">
        <f t="shared" si="163"/>
        <v>0.27381909375901869</v>
      </c>
      <c r="Q856" s="10" t="str">
        <f t="shared" si="164"/>
        <v>2016AUS</v>
      </c>
      <c r="R856" s="14">
        <f t="shared" si="165"/>
        <v>46.565296172946731</v>
      </c>
      <c r="S856" s="45">
        <f t="shared" si="166"/>
        <v>3</v>
      </c>
      <c r="T856" s="7">
        <f t="shared" si="167"/>
        <v>3.3393340025184766</v>
      </c>
      <c r="U856" s="35">
        <f>IF(ISBLANK(VLOOKUP(B856,'WB GDP'!$A$2:$AK$267,F856-1985)),"NA",VLOOKUP(B856,'WB GDP'!$A$2:$AK$267,F856-1985))</f>
        <v>48109.202715345345</v>
      </c>
    </row>
    <row r="857" spans="1:21">
      <c r="A857">
        <f t="shared" si="156"/>
        <v>83</v>
      </c>
      <c r="B857" t="s">
        <v>36</v>
      </c>
      <c r="C857" t="str">
        <f>VLOOKUP(B857,'country codes'!$A$3:$B$287,2,0)</f>
        <v>BGR</v>
      </c>
      <c r="D857">
        <v>7</v>
      </c>
      <c r="E857" s="6">
        <v>7245.9750000000004</v>
      </c>
      <c r="F857">
        <v>2016</v>
      </c>
      <c r="G857" s="6">
        <v>74.834000000000003</v>
      </c>
      <c r="H857" s="6">
        <v>4.8375606536865234</v>
      </c>
      <c r="I857" s="7">
        <v>6.6212015151977504</v>
      </c>
      <c r="J857" s="8">
        <f t="shared" si="157"/>
        <v>0.48375606536865234</v>
      </c>
      <c r="K857" s="8">
        <f t="shared" si="158"/>
        <v>0.91051590062848431</v>
      </c>
      <c r="L857" s="9">
        <f t="shared" si="159"/>
        <v>68.137546907632</v>
      </c>
      <c r="M857" s="8">
        <f t="shared" si="160"/>
        <v>0.51958089067720614</v>
      </c>
      <c r="N857" s="8">
        <f t="shared" si="161"/>
        <v>0.4138250946998594</v>
      </c>
      <c r="O857" s="8">
        <f t="shared" si="162"/>
        <v>1.9057028815114103</v>
      </c>
      <c r="P857" s="10">
        <f t="shared" si="163"/>
        <v>0.27264527735043737</v>
      </c>
      <c r="Q857" s="10" t="str">
        <f t="shared" si="164"/>
        <v>2016BGR</v>
      </c>
      <c r="R857" s="14">
        <f t="shared" si="165"/>
        <v>46.365678578834178</v>
      </c>
      <c r="S857" s="45">
        <f t="shared" si="166"/>
        <v>2</v>
      </c>
      <c r="T857" s="7">
        <f t="shared" si="167"/>
        <v>3.3393340025184766</v>
      </c>
      <c r="U857" s="35">
        <f>IF(ISBLANK(VLOOKUP(B857,'WB GDP'!$A$2:$AK$267,F857-1985)),"NA",VLOOKUP(B857,'WB GDP'!$A$2:$AK$267,F857-1985))</f>
        <v>20740.819431249271</v>
      </c>
    </row>
    <row r="858" spans="1:21">
      <c r="A858">
        <f t="shared" si="156"/>
        <v>84</v>
      </c>
      <c r="B858" t="s">
        <v>66</v>
      </c>
      <c r="C858" t="str">
        <f>VLOOKUP(B858,'country codes'!$A$3:$B$287,2,0)</f>
        <v>GEO</v>
      </c>
      <c r="D858">
        <v>7</v>
      </c>
      <c r="E858" s="6">
        <v>3771.11</v>
      </c>
      <c r="F858">
        <v>2016</v>
      </c>
      <c r="G858" s="6">
        <v>73.569000000000003</v>
      </c>
      <c r="H858" s="6">
        <v>4.4483861923217773</v>
      </c>
      <c r="I858" s="7">
        <v>4.6673264503479004</v>
      </c>
      <c r="J858" s="8">
        <f t="shared" si="157"/>
        <v>0.44483861923217771</v>
      </c>
      <c r="K858" s="8">
        <f t="shared" si="158"/>
        <v>0.87159845449200968</v>
      </c>
      <c r="L858" s="9">
        <f t="shared" si="159"/>
        <v>64.122626698522666</v>
      </c>
      <c r="M858" s="8">
        <f t="shared" si="160"/>
        <v>0.48328145766560621</v>
      </c>
      <c r="N858" s="8">
        <f t="shared" si="161"/>
        <v>0.29170790314674377</v>
      </c>
      <c r="O858" s="8">
        <f t="shared" si="162"/>
        <v>1.7835856899582947</v>
      </c>
      <c r="P858" s="10">
        <f t="shared" si="163"/>
        <v>0.27096060502532215</v>
      </c>
      <c r="Q858" s="10" t="str">
        <f t="shared" si="164"/>
        <v>2016GEO</v>
      </c>
      <c r="R858" s="14">
        <f t="shared" si="165"/>
        <v>46.079185534479876</v>
      </c>
      <c r="S858" s="45">
        <f t="shared" si="166"/>
        <v>2</v>
      </c>
      <c r="T858" s="7">
        <f t="shared" si="167"/>
        <v>3.3393340025184766</v>
      </c>
      <c r="U858" s="35">
        <f>IF(ISBLANK(VLOOKUP(B858,'WB GDP'!$A$2:$AK$267,F858-1985)),"NA",VLOOKUP(B858,'WB GDP'!$A$2:$AK$267,F858-1985))</f>
        <v>12963.743958637368</v>
      </c>
    </row>
    <row r="859" spans="1:21">
      <c r="A859">
        <f t="shared" si="156"/>
        <v>85</v>
      </c>
      <c r="B859" t="s">
        <v>77</v>
      </c>
      <c r="C859" t="str">
        <f>VLOOKUP(B859,'country codes'!$A$3:$B$287,2,0)</f>
        <v>IND</v>
      </c>
      <c r="D859">
        <v>6</v>
      </c>
      <c r="E859" s="6">
        <v>1338636.3400000001</v>
      </c>
      <c r="F859">
        <v>2016</v>
      </c>
      <c r="G859" s="6">
        <v>70.117000000000004</v>
      </c>
      <c r="H859" s="6">
        <v>4.1791772842407227</v>
      </c>
      <c r="I859" s="7">
        <v>2.0576601028442401</v>
      </c>
      <c r="J859" s="8">
        <f t="shared" si="157"/>
        <v>0.41791772842407227</v>
      </c>
      <c r="K859" s="8">
        <f t="shared" si="158"/>
        <v>0.84467756368390423</v>
      </c>
      <c r="L859" s="9">
        <f t="shared" si="159"/>
        <v>59.226256732824318</v>
      </c>
      <c r="M859" s="8">
        <f t="shared" si="160"/>
        <v>0.43901271898267596</v>
      </c>
      <c r="N859" s="8">
        <f t="shared" si="161"/>
        <v>0.128603756427765</v>
      </c>
      <c r="O859" s="8">
        <f t="shared" si="162"/>
        <v>1.620481543239316</v>
      </c>
      <c r="P859" s="10">
        <f t="shared" si="163"/>
        <v>0.27091497636257972</v>
      </c>
      <c r="Q859" s="10" t="str">
        <f t="shared" si="164"/>
        <v>2016IND</v>
      </c>
      <c r="R859" s="14">
        <f t="shared" si="165"/>
        <v>46.071425987234988</v>
      </c>
      <c r="S859" s="45">
        <f t="shared" si="166"/>
        <v>1</v>
      </c>
      <c r="T859" s="7">
        <f t="shared" si="167"/>
        <v>3.3393340025184766</v>
      </c>
      <c r="U859" s="35">
        <f>IF(ISBLANK(VLOOKUP(B859,'WB GDP'!$A$2:$AK$267,F859-1985)),"NA",VLOOKUP(B859,'WB GDP'!$A$2:$AK$267,F859-1985))</f>
        <v>5789.6780657957106</v>
      </c>
    </row>
    <row r="860" spans="1:21">
      <c r="A860">
        <f t="shared" si="156"/>
        <v>86</v>
      </c>
      <c r="B860" t="s">
        <v>109</v>
      </c>
      <c r="C860" t="str">
        <f>VLOOKUP(B860,'country codes'!$A$3:$B$287,2,0)</f>
        <v>MNE</v>
      </c>
      <c r="D860">
        <v>7</v>
      </c>
      <c r="E860" s="6">
        <v>633.26400000000001</v>
      </c>
      <c r="F860">
        <v>2016</v>
      </c>
      <c r="G860" s="6">
        <v>76.745999999999995</v>
      </c>
      <c r="H860" s="6">
        <v>5.3040661811828613</v>
      </c>
      <c r="I860" s="7">
        <v>9.7901849746704102</v>
      </c>
      <c r="J860" s="8">
        <f t="shared" si="157"/>
        <v>0.53040661811828616</v>
      </c>
      <c r="K860" s="8">
        <f t="shared" si="158"/>
        <v>0.95716645337811812</v>
      </c>
      <c r="L860" s="9">
        <f t="shared" si="159"/>
        <v>73.45869663095705</v>
      </c>
      <c r="M860" s="8">
        <f t="shared" si="160"/>
        <v>0.56769012021763088</v>
      </c>
      <c r="N860" s="8">
        <f t="shared" si="161"/>
        <v>0.61188656091690063</v>
      </c>
      <c r="O860" s="8">
        <f t="shared" si="162"/>
        <v>2.1037643477284513</v>
      </c>
      <c r="P860" s="10">
        <f t="shared" si="163"/>
        <v>0.26984491909970654</v>
      </c>
      <c r="Q860" s="10" t="str">
        <f t="shared" si="164"/>
        <v>2016MNE</v>
      </c>
      <c r="R860" s="14">
        <f t="shared" si="165"/>
        <v>45.889453529859331</v>
      </c>
      <c r="S860" s="45">
        <f t="shared" si="166"/>
        <v>3</v>
      </c>
      <c r="T860" s="7">
        <f t="shared" si="167"/>
        <v>3.3393340025184766</v>
      </c>
      <c r="U860" s="35">
        <f>IF(ISBLANK(VLOOKUP(B860,'WB GDP'!$A$2:$AK$267,F860-1985)),"NA",VLOOKUP(B860,'WB GDP'!$A$2:$AK$267,F860-1985))</f>
        <v>18797.911172312524</v>
      </c>
    </row>
    <row r="861" spans="1:21">
      <c r="A861">
        <f t="shared" si="156"/>
        <v>87</v>
      </c>
      <c r="B861" t="s">
        <v>26</v>
      </c>
      <c r="C861" t="str">
        <f>VLOOKUP(B861,'country codes'!$A$3:$B$287,2,0)</f>
        <v>BHR</v>
      </c>
      <c r="D861">
        <v>4</v>
      </c>
      <c r="E861" s="6">
        <v>1409.6610000000001</v>
      </c>
      <c r="F861">
        <v>2016</v>
      </c>
      <c r="G861" s="6">
        <v>79.557000000000002</v>
      </c>
      <c r="H861" s="6">
        <v>6.1696734428405762</v>
      </c>
      <c r="I861" s="7">
        <v>14.992107391357401</v>
      </c>
      <c r="J861" s="8">
        <f t="shared" si="157"/>
        <v>0.61696734428405764</v>
      </c>
      <c r="K861" s="8">
        <f t="shared" si="158"/>
        <v>1.0437271795438896</v>
      </c>
      <c r="L861" s="9">
        <f t="shared" si="159"/>
        <v>83.035803222973229</v>
      </c>
      <c r="M861" s="8">
        <f t="shared" si="160"/>
        <v>0.65427802759200038</v>
      </c>
      <c r="N861" s="8">
        <f t="shared" si="161"/>
        <v>0.93700671195983753</v>
      </c>
      <c r="O861" s="8">
        <f t="shared" si="162"/>
        <v>2.4288844987713887</v>
      </c>
      <c r="P861" s="10">
        <f t="shared" si="163"/>
        <v>0.26937387427148396</v>
      </c>
      <c r="Q861" s="10" t="str">
        <f t="shared" si="164"/>
        <v>2016BHR</v>
      </c>
      <c r="R861" s="14">
        <f t="shared" si="165"/>
        <v>45.809348298205094</v>
      </c>
      <c r="S861" s="45">
        <f t="shared" si="166"/>
        <v>3</v>
      </c>
      <c r="T861" s="7">
        <f t="shared" si="167"/>
        <v>3.3393340025184766</v>
      </c>
      <c r="U861" s="35">
        <f>IF(ISBLANK(VLOOKUP(B861,'WB GDP'!$A$2:$AK$267,F861-1985)),"NA",VLOOKUP(B861,'WB GDP'!$A$2:$AK$267,F861-1985))</f>
        <v>48486.302747053705</v>
      </c>
    </row>
    <row r="862" spans="1:21">
      <c r="A862">
        <f t="shared" si="156"/>
        <v>88</v>
      </c>
      <c r="B862" t="s">
        <v>62</v>
      </c>
      <c r="C862" t="str">
        <f>VLOOKUP(B862,'country codes'!$A$3:$B$287,2,0)</f>
        <v>ETH</v>
      </c>
      <c r="D862">
        <v>5</v>
      </c>
      <c r="E862" s="6">
        <v>105293.228</v>
      </c>
      <c r="F862">
        <v>2016</v>
      </c>
      <c r="G862" s="6">
        <v>64.391999999999996</v>
      </c>
      <c r="H862" s="6">
        <v>4.2978487014770508</v>
      </c>
      <c r="I862" s="7">
        <v>0.19934116303920699</v>
      </c>
      <c r="J862" s="8">
        <f t="shared" si="157"/>
        <v>0.42978487014770506</v>
      </c>
      <c r="K862" s="8">
        <f t="shared" si="158"/>
        <v>0.85654470540753702</v>
      </c>
      <c r="L862" s="9">
        <f t="shared" si="159"/>
        <v>55.15462667060212</v>
      </c>
      <c r="M862" s="8">
        <f t="shared" si="160"/>
        <v>0.40220056457016318</v>
      </c>
      <c r="N862" s="8">
        <f t="shared" si="161"/>
        <v>1.2458822689950437E-2</v>
      </c>
      <c r="O862" s="8">
        <f t="shared" si="162"/>
        <v>1.5043366095015014</v>
      </c>
      <c r="P862" s="10">
        <f t="shared" si="163"/>
        <v>0.26736075026681838</v>
      </c>
      <c r="Q862" s="10" t="str">
        <f t="shared" si="164"/>
        <v>2016ETH</v>
      </c>
      <c r="R862" s="14">
        <f t="shared" si="165"/>
        <v>45.466999215738916</v>
      </c>
      <c r="S862" s="45">
        <f t="shared" si="166"/>
        <v>1</v>
      </c>
      <c r="T862" s="7">
        <f t="shared" si="167"/>
        <v>3.3393340025184766</v>
      </c>
      <c r="U862" s="35">
        <f>IF(ISBLANK(VLOOKUP(B862,'WB GDP'!$A$2:$AK$267,F862-1985)),"NA",VLOOKUP(B862,'WB GDP'!$A$2:$AK$267,F862-1985))</f>
        <v>1864.4876681633505</v>
      </c>
    </row>
    <row r="863" spans="1:21">
      <c r="A863">
        <f t="shared" si="156"/>
        <v>89</v>
      </c>
      <c r="B863" t="s">
        <v>112</v>
      </c>
      <c r="C863" t="str">
        <f>VLOOKUP(B863,'country codes'!$A$3:$B$287,2,0)</f>
        <v>MMR</v>
      </c>
      <c r="D863">
        <v>8</v>
      </c>
      <c r="E863" s="6">
        <v>51892.349000000002</v>
      </c>
      <c r="F863">
        <v>2016</v>
      </c>
      <c r="G863" s="6">
        <v>65.685000000000002</v>
      </c>
      <c r="H863" s="6">
        <v>4.6231198310852051</v>
      </c>
      <c r="I863" s="7">
        <v>2.0523865222930899</v>
      </c>
      <c r="J863" s="8">
        <f t="shared" si="157"/>
        <v>0.46231198310852051</v>
      </c>
      <c r="K863" s="8">
        <f t="shared" si="158"/>
        <v>0.88907181836835247</v>
      </c>
      <c r="L863" s="9">
        <f t="shared" si="159"/>
        <v>58.398682389525234</v>
      </c>
      <c r="M863" s="8">
        <f t="shared" si="160"/>
        <v>0.43153050816101479</v>
      </c>
      <c r="N863" s="8">
        <f t="shared" si="161"/>
        <v>0.12827415764331812</v>
      </c>
      <c r="O863" s="8">
        <f t="shared" si="162"/>
        <v>1.6201519444548691</v>
      </c>
      <c r="P863" s="10">
        <f t="shared" si="163"/>
        <v>0.26635187498183166</v>
      </c>
      <c r="Q863" s="10" t="str">
        <f t="shared" si="164"/>
        <v>2016MMR</v>
      </c>
      <c r="R863" s="14">
        <f t="shared" si="165"/>
        <v>45.295431280858821</v>
      </c>
      <c r="S863" s="45">
        <f t="shared" si="166"/>
        <v>1</v>
      </c>
      <c r="T863" s="7">
        <f t="shared" si="167"/>
        <v>3.3393340025184766</v>
      </c>
      <c r="U863" s="35">
        <f>IF(ISBLANK(VLOOKUP(B863,'WB GDP'!$A$2:$AK$267,F863-1985)),"NA",VLOOKUP(B863,'WB GDP'!$A$2:$AK$267,F863-1985))</f>
        <v>4109.5574124451814</v>
      </c>
    </row>
    <row r="864" spans="1:21">
      <c r="A864">
        <f t="shared" si="156"/>
        <v>90</v>
      </c>
      <c r="B864" t="s">
        <v>136</v>
      </c>
      <c r="C864" t="str">
        <f>VLOOKUP(B864,'country codes'!$A$3:$B$287,2,0)</f>
        <v>SRB</v>
      </c>
      <c r="D864">
        <v>7</v>
      </c>
      <c r="E864" s="6">
        <v>7493.2879999999996</v>
      </c>
      <c r="F864">
        <v>2016</v>
      </c>
      <c r="G864" s="6">
        <v>76.260999999999996</v>
      </c>
      <c r="H864" s="6">
        <v>5.7527546882629395</v>
      </c>
      <c r="I864" s="7">
        <v>12.1029214859009</v>
      </c>
      <c r="J864" s="8">
        <f t="shared" si="157"/>
        <v>0.57527546882629399</v>
      </c>
      <c r="K864" s="8">
        <f t="shared" si="158"/>
        <v>1.0020353040861258</v>
      </c>
      <c r="L864" s="9">
        <f t="shared" si="159"/>
        <v>76.416214324912033</v>
      </c>
      <c r="M864" s="8">
        <f t="shared" si="160"/>
        <v>0.5944294350286109</v>
      </c>
      <c r="N864" s="8">
        <f t="shared" si="161"/>
        <v>0.75643259286880626</v>
      </c>
      <c r="O864" s="8">
        <f t="shared" si="162"/>
        <v>2.2483103796803574</v>
      </c>
      <c r="P864" s="10">
        <f t="shared" si="163"/>
        <v>0.26438940121475624</v>
      </c>
      <c r="Q864" s="10" t="str">
        <f t="shared" si="164"/>
        <v>2016SRB</v>
      </c>
      <c r="R864" s="14">
        <f t="shared" si="165"/>
        <v>44.961695707707271</v>
      </c>
      <c r="S864" s="45">
        <f t="shared" si="166"/>
        <v>3</v>
      </c>
      <c r="T864" s="7">
        <f t="shared" si="167"/>
        <v>3.3393340025184766</v>
      </c>
      <c r="U864" s="35">
        <f>IF(ISBLANK(VLOOKUP(B864,'WB GDP'!$A$2:$AK$267,F864-1985)),"NA",VLOOKUP(B864,'WB GDP'!$A$2:$AK$267,F864-1985))</f>
        <v>16182.851956811455</v>
      </c>
    </row>
    <row r="865" spans="1:21">
      <c r="A865">
        <f t="shared" si="156"/>
        <v>91</v>
      </c>
      <c r="B865" t="s">
        <v>68</v>
      </c>
      <c r="C865" t="str">
        <f>VLOOKUP(B865,'country codes'!$A$3:$B$287,2,0)</f>
        <v>GHA</v>
      </c>
      <c r="D865">
        <v>5</v>
      </c>
      <c r="E865" s="6">
        <v>29554.303</v>
      </c>
      <c r="F865">
        <v>2016</v>
      </c>
      <c r="G865" s="6">
        <v>63.89</v>
      </c>
      <c r="H865" s="6">
        <v>4.514411449432373</v>
      </c>
      <c r="I865" s="7">
        <v>1.2690000534057599</v>
      </c>
      <c r="J865" s="8">
        <f t="shared" si="157"/>
        <v>0.45144114494323728</v>
      </c>
      <c r="K865" s="8">
        <f t="shared" si="158"/>
        <v>0.87820098020306925</v>
      </c>
      <c r="L865" s="9">
        <f t="shared" si="159"/>
        <v>56.108260625174097</v>
      </c>
      <c r="M865" s="8">
        <f t="shared" si="160"/>
        <v>0.41082249727334175</v>
      </c>
      <c r="N865" s="8">
        <f t="shared" si="161"/>
        <v>7.9312503337859996E-2</v>
      </c>
      <c r="O865" s="8">
        <f t="shared" si="162"/>
        <v>1.5711902901494108</v>
      </c>
      <c r="P865" s="10">
        <f t="shared" si="163"/>
        <v>0.26147214621233117</v>
      </c>
      <c r="Q865" s="10" t="str">
        <f t="shared" si="164"/>
        <v>2016GHA</v>
      </c>
      <c r="R865" s="14">
        <f t="shared" si="165"/>
        <v>44.465591358901392</v>
      </c>
      <c r="S865" s="45">
        <f t="shared" si="166"/>
        <v>1</v>
      </c>
      <c r="T865" s="7">
        <f t="shared" si="167"/>
        <v>3.3393340025184766</v>
      </c>
      <c r="U865" s="35">
        <f>IF(ISBLANK(VLOOKUP(B865,'WB GDP'!$A$2:$AK$267,F865-1985)),"NA",VLOOKUP(B865,'WB GDP'!$A$2:$AK$267,F865-1985))</f>
        <v>4662.0114739271276</v>
      </c>
    </row>
    <row r="866" spans="1:21">
      <c r="A866">
        <f t="shared" si="156"/>
        <v>92</v>
      </c>
      <c r="B866" t="s">
        <v>53</v>
      </c>
      <c r="C866" t="str">
        <f>VLOOKUP(B866,'country codes'!$A$3:$B$287,2,0)</f>
        <v>CYP</v>
      </c>
      <c r="D866">
        <v>3</v>
      </c>
      <c r="E866" s="6">
        <v>1197.8810000000001</v>
      </c>
      <c r="F866">
        <v>2016</v>
      </c>
      <c r="G866" s="6">
        <v>81.055999999999997</v>
      </c>
      <c r="H866" s="6">
        <v>5.7946186065673828</v>
      </c>
      <c r="I866" s="7">
        <v>15.7483406066894</v>
      </c>
      <c r="J866" s="8">
        <f t="shared" si="157"/>
        <v>0.57946186065673833</v>
      </c>
      <c r="K866" s="8">
        <f t="shared" si="158"/>
        <v>1.0062216959165702</v>
      </c>
      <c r="L866" s="9">
        <f t="shared" si="159"/>
        <v>81.560305784213512</v>
      </c>
      <c r="M866" s="8">
        <f t="shared" si="160"/>
        <v>0.64093785701637462</v>
      </c>
      <c r="N866" s="8">
        <f t="shared" si="161"/>
        <v>0.98427128791808749</v>
      </c>
      <c r="O866" s="8">
        <f t="shared" si="162"/>
        <v>2.4761490747296384</v>
      </c>
      <c r="P866" s="10">
        <f t="shared" si="163"/>
        <v>0.25884461624603772</v>
      </c>
      <c r="Q866" s="10" t="str">
        <f t="shared" si="164"/>
        <v>2016CYP</v>
      </c>
      <c r="R866" s="14">
        <f t="shared" si="165"/>
        <v>44.018757248817657</v>
      </c>
      <c r="S866" s="45">
        <f t="shared" si="166"/>
        <v>3</v>
      </c>
      <c r="T866" s="7">
        <f t="shared" si="167"/>
        <v>3.3393340025184766</v>
      </c>
      <c r="U866" s="35">
        <f>IF(ISBLANK(VLOOKUP(B866,'WB GDP'!$A$2:$AK$267,F866-1985)),"NA",VLOOKUP(B866,'WB GDP'!$A$2:$AK$267,F866-1985))</f>
        <v>36671.55078125</v>
      </c>
    </row>
    <row r="867" spans="1:21">
      <c r="A867">
        <f t="shared" si="156"/>
        <v>93</v>
      </c>
      <c r="B867" t="s">
        <v>104</v>
      </c>
      <c r="C867" t="str">
        <f>VLOOKUP(B867,'country codes'!$A$3:$B$287,2,0)</f>
        <v>MRT</v>
      </c>
      <c r="D867">
        <v>5</v>
      </c>
      <c r="E867" s="6">
        <v>4051.89</v>
      </c>
      <c r="F867">
        <v>2016</v>
      </c>
      <c r="G867" s="6">
        <v>64.768000000000001</v>
      </c>
      <c r="H867" s="6">
        <v>4.4721493721008301</v>
      </c>
      <c r="I867" s="7">
        <v>2.0550768375396702</v>
      </c>
      <c r="J867" s="8">
        <f t="shared" si="157"/>
        <v>0.44721493721008299</v>
      </c>
      <c r="K867" s="8">
        <f t="shared" si="158"/>
        <v>0.87397477246991495</v>
      </c>
      <c r="L867" s="9">
        <f t="shared" si="159"/>
        <v>56.605598063331449</v>
      </c>
      <c r="M867" s="8">
        <f t="shared" si="160"/>
        <v>0.41531899186857524</v>
      </c>
      <c r="N867" s="8">
        <f t="shared" si="161"/>
        <v>0.12844230234622939</v>
      </c>
      <c r="O867" s="8">
        <f t="shared" si="162"/>
        <v>1.6203200891577803</v>
      </c>
      <c r="P867" s="10">
        <f t="shared" si="163"/>
        <v>0.25631910302639788</v>
      </c>
      <c r="Q867" s="10" t="str">
        <f t="shared" si="164"/>
        <v>2016MRT</v>
      </c>
      <c r="R867" s="14">
        <f t="shared" si="165"/>
        <v>43.589271965498732</v>
      </c>
      <c r="S867" s="45">
        <f t="shared" si="166"/>
        <v>1</v>
      </c>
      <c r="T867" s="7">
        <f t="shared" si="167"/>
        <v>3.3393340025184766</v>
      </c>
      <c r="U867" s="35">
        <f>IF(ISBLANK(VLOOKUP(B867,'WB GDP'!$A$2:$AK$267,F867-1985)),"NA",VLOOKUP(B867,'WB GDP'!$A$2:$AK$267,F867-1985))</f>
        <v>5080.8091632559526</v>
      </c>
    </row>
    <row r="868" spans="1:21">
      <c r="A868">
        <f t="shared" si="156"/>
        <v>94</v>
      </c>
      <c r="B868" t="s">
        <v>60</v>
      </c>
      <c r="C868" t="str">
        <f>VLOOKUP(B868,'country codes'!$A$3:$B$287,2,0)</f>
        <v>EST</v>
      </c>
      <c r="D868">
        <v>7</v>
      </c>
      <c r="E868" s="6">
        <v>1315.9259999999999</v>
      </c>
      <c r="F868">
        <v>2016</v>
      </c>
      <c r="G868" s="6">
        <v>77.819999999999993</v>
      </c>
      <c r="H868" s="6">
        <v>5.6496753692626953</v>
      </c>
      <c r="I868" s="7">
        <v>14.17799949646</v>
      </c>
      <c r="J868" s="8">
        <f t="shared" si="157"/>
        <v>0.56496753692626955</v>
      </c>
      <c r="K868" s="8">
        <f t="shared" si="158"/>
        <v>0.99172737218610152</v>
      </c>
      <c r="L868" s="9">
        <f t="shared" si="159"/>
        <v>77.176224103522415</v>
      </c>
      <c r="M868" s="8">
        <f t="shared" si="160"/>
        <v>0.60130078554368094</v>
      </c>
      <c r="N868" s="8">
        <f t="shared" si="161"/>
        <v>0.88612496852875</v>
      </c>
      <c r="O868" s="8">
        <f t="shared" si="162"/>
        <v>2.3780027553403009</v>
      </c>
      <c r="P868" s="10">
        <f t="shared" si="163"/>
        <v>0.25285958319153951</v>
      </c>
      <c r="Q868" s="10" t="str">
        <f t="shared" si="164"/>
        <v>2016EST</v>
      </c>
      <c r="R868" s="14">
        <f t="shared" si="165"/>
        <v>43.000950809677008</v>
      </c>
      <c r="S868" s="45">
        <f t="shared" si="166"/>
        <v>3</v>
      </c>
      <c r="T868" s="7">
        <f t="shared" si="167"/>
        <v>3.3393340025184766</v>
      </c>
      <c r="U868" s="35">
        <f>IF(ISBLANK(VLOOKUP(B868,'WB GDP'!$A$2:$AK$267,F868-1985)),"NA",VLOOKUP(B868,'WB GDP'!$A$2:$AK$267,F868-1985))</f>
        <v>32008.934356661382</v>
      </c>
    </row>
    <row r="869" spans="1:21">
      <c r="A869">
        <f t="shared" si="156"/>
        <v>95</v>
      </c>
      <c r="B869" t="s">
        <v>40</v>
      </c>
      <c r="C869" t="str">
        <f>VLOOKUP(B869,'country codes'!$A$3:$B$287,2,0)</f>
        <v>CMR</v>
      </c>
      <c r="D869">
        <v>5</v>
      </c>
      <c r="E869" s="6">
        <v>23711.63</v>
      </c>
      <c r="F869">
        <v>2016</v>
      </c>
      <c r="G869" s="6">
        <v>60.232999999999997</v>
      </c>
      <c r="H869" s="6">
        <v>4.8162322044372559</v>
      </c>
      <c r="I869" s="7">
        <v>1.45342457294464</v>
      </c>
      <c r="J869" s="8">
        <f t="shared" si="157"/>
        <v>0.48162322044372557</v>
      </c>
      <c r="K869" s="8">
        <f t="shared" si="158"/>
        <v>0.90838305570355748</v>
      </c>
      <c r="L869" s="9">
        <f t="shared" si="159"/>
        <v>54.714636594192378</v>
      </c>
      <c r="M869" s="8">
        <f t="shared" si="160"/>
        <v>0.39822255517705812</v>
      </c>
      <c r="N869" s="8">
        <f t="shared" si="161"/>
        <v>9.083903580904E-2</v>
      </c>
      <c r="O869" s="8">
        <f t="shared" si="162"/>
        <v>1.582716822620591</v>
      </c>
      <c r="P869" s="10">
        <f t="shared" si="163"/>
        <v>0.25160695172096498</v>
      </c>
      <c r="Q869" s="10" t="str">
        <f t="shared" si="164"/>
        <v>2016CMR</v>
      </c>
      <c r="R869" s="14">
        <f t="shared" si="165"/>
        <v>42.78793003518642</v>
      </c>
      <c r="S869" s="45">
        <f t="shared" si="166"/>
        <v>1</v>
      </c>
      <c r="T869" s="7">
        <f t="shared" si="167"/>
        <v>3.3393340025184766</v>
      </c>
      <c r="U869" s="35">
        <f>IF(ISBLANK(VLOOKUP(B869,'WB GDP'!$A$2:$AK$267,F869-1985)),"NA",VLOOKUP(B869,'WB GDP'!$A$2:$AK$267,F869-1985))</f>
        <v>3667.3226747556064</v>
      </c>
    </row>
    <row r="870" spans="1:21">
      <c r="A870">
        <f t="shared" si="156"/>
        <v>96</v>
      </c>
      <c r="B870" t="s">
        <v>132</v>
      </c>
      <c r="C870" t="str">
        <f>VLOOKUP(B870,'country codes'!$A$3:$B$287,2,0)</f>
        <v>RUS</v>
      </c>
      <c r="D870">
        <v>7</v>
      </c>
      <c r="E870" s="6">
        <v>145109.15700000001</v>
      </c>
      <c r="F870">
        <v>2016</v>
      </c>
      <c r="G870" s="6">
        <v>72.661000000000001</v>
      </c>
      <c r="H870" s="6">
        <v>5.8549456596374512</v>
      </c>
      <c r="I870" s="7">
        <v>12.45911693573</v>
      </c>
      <c r="J870" s="8">
        <f t="shared" si="157"/>
        <v>0.58549456596374516</v>
      </c>
      <c r="K870" s="8">
        <f t="shared" si="158"/>
        <v>1.012254401223577</v>
      </c>
      <c r="L870" s="9">
        <f t="shared" si="159"/>
        <v>73.55141704730633</v>
      </c>
      <c r="M870" s="8">
        <f t="shared" si="160"/>
        <v>0.56852841795875209</v>
      </c>
      <c r="N870" s="8">
        <f t="shared" si="161"/>
        <v>0.778694808483125</v>
      </c>
      <c r="O870" s="8">
        <f t="shared" si="162"/>
        <v>2.2705725952946758</v>
      </c>
      <c r="P870" s="10">
        <f t="shared" si="163"/>
        <v>0.25038988805595458</v>
      </c>
      <c r="Q870" s="10" t="str">
        <f t="shared" si="164"/>
        <v>2016RUS</v>
      </c>
      <c r="R870" s="14">
        <f t="shared" si="165"/>
        <v>42.580957872491233</v>
      </c>
      <c r="S870" s="45">
        <f t="shared" si="166"/>
        <v>3</v>
      </c>
      <c r="T870" s="7">
        <f t="shared" si="167"/>
        <v>3.3393340025184766</v>
      </c>
      <c r="U870" s="35">
        <f>IF(ISBLANK(VLOOKUP(B870,'WB GDP'!$A$2:$AK$267,F870-1985)),"NA",VLOOKUP(B870,'WB GDP'!$A$2:$AK$267,F870-1985))</f>
        <v>25490.708984375</v>
      </c>
    </row>
    <row r="871" spans="1:21">
      <c r="A871">
        <f t="shared" si="156"/>
        <v>97</v>
      </c>
      <c r="B871" t="s">
        <v>18</v>
      </c>
      <c r="C871" t="str">
        <f>VLOOKUP(B871,'country codes'!$A$3:$B$287,2,0)</f>
        <v>AFG</v>
      </c>
      <c r="D871">
        <v>6</v>
      </c>
      <c r="E871" s="6">
        <v>34636.207000000002</v>
      </c>
      <c r="F871">
        <v>2016</v>
      </c>
      <c r="G871" s="6">
        <v>63.136000000000003</v>
      </c>
      <c r="H871" s="6">
        <v>4.2201685905456543</v>
      </c>
      <c r="I871" s="7">
        <v>0.95735555887222301</v>
      </c>
      <c r="J871" s="8">
        <f t="shared" si="157"/>
        <v>0.42201685905456543</v>
      </c>
      <c r="K871" s="8">
        <f t="shared" si="158"/>
        <v>0.8487766943143974</v>
      </c>
      <c r="L871" s="9">
        <f t="shared" si="159"/>
        <v>53.588365372233795</v>
      </c>
      <c r="M871" s="8">
        <f t="shared" si="160"/>
        <v>0.38803978574577019</v>
      </c>
      <c r="N871" s="8">
        <f t="shared" si="161"/>
        <v>5.9834722429513938E-2</v>
      </c>
      <c r="O871" s="8">
        <f t="shared" si="162"/>
        <v>1.5517125092410649</v>
      </c>
      <c r="P871" s="10">
        <f t="shared" si="163"/>
        <v>0.25007195819769384</v>
      </c>
      <c r="Q871" s="10" t="str">
        <f t="shared" si="164"/>
        <v>2016AFG</v>
      </c>
      <c r="R871" s="14">
        <f t="shared" si="165"/>
        <v>42.526891160747738</v>
      </c>
      <c r="S871" s="45">
        <f t="shared" si="166"/>
        <v>1</v>
      </c>
      <c r="T871" s="7">
        <f t="shared" si="167"/>
        <v>3.3393340025184766</v>
      </c>
      <c r="U871" s="35">
        <f>IF(ISBLANK(VLOOKUP(B871,'WB GDP'!$A$2:$AK$267,F871-1985)),"NA",VLOOKUP(B871,'WB GDP'!$A$2:$AK$267,F871-1985))</f>
        <v>2101.4221865480695</v>
      </c>
    </row>
    <row r="872" spans="1:21">
      <c r="A872">
        <f t="shared" si="156"/>
        <v>98</v>
      </c>
      <c r="B872" t="s">
        <v>65</v>
      </c>
      <c r="C872" t="str">
        <f>VLOOKUP(B872,'country codes'!$A$3:$B$287,2,0)</f>
        <v>GAB</v>
      </c>
      <c r="D872">
        <v>5</v>
      </c>
      <c r="E872" s="6">
        <v>2086.2060000000001</v>
      </c>
      <c r="F872">
        <v>2016</v>
      </c>
      <c r="G872" s="6">
        <v>65.802000000000007</v>
      </c>
      <c r="H872" s="6">
        <v>4.8317642211914063</v>
      </c>
      <c r="I872" s="7">
        <v>4.8197474479675302</v>
      </c>
      <c r="J872" s="8">
        <f t="shared" si="157"/>
        <v>0.48317642211914064</v>
      </c>
      <c r="K872" s="8">
        <f t="shared" si="158"/>
        <v>0.90993625737897266</v>
      </c>
      <c r="L872" s="9">
        <f t="shared" si="159"/>
        <v>59.875625608051166</v>
      </c>
      <c r="M872" s="8">
        <f t="shared" si="160"/>
        <v>0.44488375022574617</v>
      </c>
      <c r="N872" s="8">
        <f t="shared" si="161"/>
        <v>0.30123421549797064</v>
      </c>
      <c r="O872" s="8">
        <f t="shared" si="162"/>
        <v>1.7931120023095215</v>
      </c>
      <c r="P872" s="10">
        <f t="shared" si="163"/>
        <v>0.24810706171880931</v>
      </c>
      <c r="Q872" s="10" t="str">
        <f t="shared" si="164"/>
        <v>2016GAB</v>
      </c>
      <c r="R872" s="14">
        <f t="shared" si="165"/>
        <v>42.19274358457848</v>
      </c>
      <c r="S872" s="45">
        <f t="shared" si="166"/>
        <v>2</v>
      </c>
      <c r="T872" s="7">
        <f t="shared" si="167"/>
        <v>3.3393340025184766</v>
      </c>
      <c r="U872" s="35">
        <f>IF(ISBLANK(VLOOKUP(B872,'WB GDP'!$A$2:$AK$267,F872-1985)),"NA",VLOOKUP(B872,'WB GDP'!$A$2:$AK$267,F872-1985))</f>
        <v>14783.078117183757</v>
      </c>
    </row>
    <row r="873" spans="1:21">
      <c r="A873">
        <f t="shared" si="156"/>
        <v>99</v>
      </c>
      <c r="B873" t="s">
        <v>88</v>
      </c>
      <c r="C873" t="str">
        <f>VLOOKUP(B873,'country codes'!$A$3:$B$287,2,0)</f>
        <v>KEN</v>
      </c>
      <c r="D873">
        <v>5</v>
      </c>
      <c r="E873" s="6">
        <v>47894.67</v>
      </c>
      <c r="F873">
        <v>2016</v>
      </c>
      <c r="G873" s="6">
        <v>62.162999999999997</v>
      </c>
      <c r="H873" s="6">
        <v>4.3961277008056641</v>
      </c>
      <c r="I873" s="7">
        <v>1.4335469007492101</v>
      </c>
      <c r="J873" s="8">
        <f t="shared" si="157"/>
        <v>0.43961277008056643</v>
      </c>
      <c r="K873" s="8">
        <f t="shared" si="158"/>
        <v>0.86637260534039839</v>
      </c>
      <c r="L873" s="9">
        <f t="shared" si="159"/>
        <v>53.856320265775182</v>
      </c>
      <c r="M873" s="8">
        <f t="shared" si="160"/>
        <v>0.39046240193778509</v>
      </c>
      <c r="N873" s="8">
        <f t="shared" si="161"/>
        <v>8.9596681296825631E-2</v>
      </c>
      <c r="O873" s="8">
        <f t="shared" si="162"/>
        <v>1.5814744681083766</v>
      </c>
      <c r="P873" s="10">
        <f t="shared" si="163"/>
        <v>0.2468976956705615</v>
      </c>
      <c r="Q873" s="10" t="str">
        <f t="shared" si="164"/>
        <v>2016KEN</v>
      </c>
      <c r="R873" s="14">
        <f t="shared" si="165"/>
        <v>41.987080467937943</v>
      </c>
      <c r="S873" s="45">
        <f t="shared" si="166"/>
        <v>1</v>
      </c>
      <c r="T873" s="7">
        <f t="shared" si="167"/>
        <v>3.3393340025184766</v>
      </c>
      <c r="U873" s="35">
        <f>IF(ISBLANK(VLOOKUP(B873,'WB GDP'!$A$2:$AK$267,F873-1985)),"NA",VLOOKUP(B873,'WB GDP'!$A$2:$AK$267,F873-1985))</f>
        <v>4244.8576258586118</v>
      </c>
    </row>
    <row r="874" spans="1:21">
      <c r="A874">
        <f t="shared" si="156"/>
        <v>100</v>
      </c>
      <c r="B874" t="s">
        <v>79</v>
      </c>
      <c r="C874" t="str">
        <f>VLOOKUP(B874,'country codes'!$A$3:$B$287,2,0)</f>
        <v>IRN</v>
      </c>
      <c r="D874">
        <v>4</v>
      </c>
      <c r="E874" s="6">
        <v>83306.231</v>
      </c>
      <c r="F874">
        <v>2016</v>
      </c>
      <c r="G874" s="6">
        <v>75.599999999999994</v>
      </c>
      <c r="H874" s="6">
        <v>4.6527309417724609</v>
      </c>
      <c r="I874" s="7">
        <v>9.5329675674438494</v>
      </c>
      <c r="J874" s="8">
        <f t="shared" si="157"/>
        <v>0.4652730941772461</v>
      </c>
      <c r="K874" s="8">
        <f t="shared" si="158"/>
        <v>0.89203292943707813</v>
      </c>
      <c r="L874" s="9">
        <f t="shared" si="159"/>
        <v>67.4376894654431</v>
      </c>
      <c r="M874" s="8">
        <f t="shared" si="160"/>
        <v>0.51325338551713684</v>
      </c>
      <c r="N874" s="8">
        <f t="shared" si="161"/>
        <v>0.59581047296524059</v>
      </c>
      <c r="O874" s="8">
        <f t="shared" si="162"/>
        <v>2.0876882597767916</v>
      </c>
      <c r="P874" s="10">
        <f t="shared" si="163"/>
        <v>0.24584771366775426</v>
      </c>
      <c r="Q874" s="10" t="str">
        <f t="shared" si="164"/>
        <v>2016IRN</v>
      </c>
      <c r="R874" s="14">
        <f t="shared" si="165"/>
        <v>41.808521981508903</v>
      </c>
      <c r="S874" s="45">
        <f t="shared" si="166"/>
        <v>3</v>
      </c>
      <c r="T874" s="7">
        <f t="shared" si="167"/>
        <v>3.3393340025184766</v>
      </c>
      <c r="U874" s="35">
        <f>IF(ISBLANK(VLOOKUP(B874,'WB GDP'!$A$2:$AK$267,F874-1985)),"NA",VLOOKUP(B874,'WB GDP'!$A$2:$AK$267,F874-1985))</f>
        <v>14968.595046497956</v>
      </c>
    </row>
    <row r="875" spans="1:21">
      <c r="A875">
        <f t="shared" si="156"/>
        <v>101</v>
      </c>
      <c r="B875" t="s">
        <v>161</v>
      </c>
      <c r="C875" t="str">
        <f>VLOOKUP(B875,'country codes'!$A$3:$B$287,2,0)</f>
        <v>USA</v>
      </c>
      <c r="D875">
        <v>2</v>
      </c>
      <c r="E875" s="6">
        <v>327210.19799999997</v>
      </c>
      <c r="F875">
        <v>2016</v>
      </c>
      <c r="G875" s="6">
        <v>78.847999999999999</v>
      </c>
      <c r="H875" s="6">
        <v>6.8035998344421387</v>
      </c>
      <c r="I875" s="7">
        <v>21.4918212890625</v>
      </c>
      <c r="J875" s="8">
        <f t="shared" si="157"/>
        <v>0.68035998344421389</v>
      </c>
      <c r="K875" s="8">
        <f t="shared" si="158"/>
        <v>1.1071198187040459</v>
      </c>
      <c r="L875" s="9">
        <f t="shared" si="159"/>
        <v>87.294183465176602</v>
      </c>
      <c r="M875" s="8">
        <f t="shared" si="160"/>
        <v>0.69277861547144748</v>
      </c>
      <c r="N875" s="8">
        <f t="shared" si="161"/>
        <v>1.3432388305664063</v>
      </c>
      <c r="O875" s="8">
        <f t="shared" si="162"/>
        <v>2.8351166173779569</v>
      </c>
      <c r="P875" s="10">
        <f t="shared" si="163"/>
        <v>0.24435630309703457</v>
      </c>
      <c r="Q875" s="10" t="str">
        <f t="shared" si="164"/>
        <v>2016USA</v>
      </c>
      <c r="R875" s="14">
        <f t="shared" si="165"/>
        <v>41.554894763670887</v>
      </c>
      <c r="S875" s="45">
        <f t="shared" si="166"/>
        <v>3</v>
      </c>
      <c r="T875" s="7">
        <f t="shared" si="167"/>
        <v>3.3393340025184766</v>
      </c>
      <c r="U875" s="35">
        <f>IF(ISBLANK(VLOOKUP(B875,'WB GDP'!$A$2:$AK$267,F875-1985)),"NA",VLOOKUP(B875,'WB GDP'!$A$2:$AK$267,F875-1985))</f>
        <v>58965.987488542924</v>
      </c>
    </row>
    <row r="876" spans="1:21">
      <c r="A876">
        <f t="shared" si="156"/>
        <v>102</v>
      </c>
      <c r="B876" t="s">
        <v>137</v>
      </c>
      <c r="C876" t="str">
        <f>VLOOKUP(B876,'country codes'!$A$3:$B$287,2,0)</f>
        <v>SLE</v>
      </c>
      <c r="D876">
        <v>5</v>
      </c>
      <c r="E876" s="6">
        <v>7493.9129999999996</v>
      </c>
      <c r="F876">
        <v>2016</v>
      </c>
      <c r="G876" s="6">
        <v>58.404000000000003</v>
      </c>
      <c r="H876" s="6">
        <v>4.7329530715942383</v>
      </c>
      <c r="I876" s="7">
        <v>0.94909268617630005</v>
      </c>
      <c r="J876" s="8">
        <f t="shared" si="157"/>
        <v>0.47329530715942381</v>
      </c>
      <c r="K876" s="8">
        <f t="shared" si="158"/>
        <v>0.90005514241925577</v>
      </c>
      <c r="L876" s="9">
        <f t="shared" si="159"/>
        <v>52.56682053785422</v>
      </c>
      <c r="M876" s="8">
        <f t="shared" si="160"/>
        <v>0.37880386165448343</v>
      </c>
      <c r="N876" s="8">
        <f t="shared" si="161"/>
        <v>5.9318292886018753E-2</v>
      </c>
      <c r="O876" s="8">
        <f t="shared" si="162"/>
        <v>1.5511960796975697</v>
      </c>
      <c r="P876" s="10">
        <f t="shared" si="163"/>
        <v>0.24420114685200678</v>
      </c>
      <c r="Q876" s="10" t="str">
        <f t="shared" si="164"/>
        <v>2016SLE</v>
      </c>
      <c r="R876" s="14">
        <f t="shared" si="165"/>
        <v>41.528509107347155</v>
      </c>
      <c r="S876" s="45">
        <f t="shared" si="166"/>
        <v>1</v>
      </c>
      <c r="T876" s="7">
        <f t="shared" si="167"/>
        <v>3.3393340025184766</v>
      </c>
      <c r="U876" s="35">
        <f>IF(ISBLANK(VLOOKUP(B876,'WB GDP'!$A$2:$AK$267,F876-1985)),"NA",VLOOKUP(B876,'WB GDP'!$A$2:$AK$267,F876-1985))</f>
        <v>1573.501182505478</v>
      </c>
    </row>
    <row r="877" spans="1:21">
      <c r="A877">
        <f t="shared" si="156"/>
        <v>103</v>
      </c>
      <c r="B877" t="s">
        <v>167</v>
      </c>
      <c r="C877" t="str">
        <f>VLOOKUP(B877,'country codes'!$A$3:$B$287,2,0)</f>
        <v>YEM</v>
      </c>
      <c r="D877">
        <v>4</v>
      </c>
      <c r="E877" s="6">
        <v>29274.002</v>
      </c>
      <c r="F877">
        <v>2016</v>
      </c>
      <c r="G877" s="6">
        <v>66.063999999999993</v>
      </c>
      <c r="H877" s="6">
        <v>3.8256309032440186</v>
      </c>
      <c r="I877" s="7">
        <v>1.4929441213607799</v>
      </c>
      <c r="J877" s="8">
        <f t="shared" si="157"/>
        <v>0.38256309032440183</v>
      </c>
      <c r="K877" s="8">
        <f t="shared" si="158"/>
        <v>0.8093229255842338</v>
      </c>
      <c r="L877" s="9">
        <f t="shared" si="159"/>
        <v>53.467109755796812</v>
      </c>
      <c r="M877" s="8">
        <f t="shared" si="160"/>
        <v>0.3869434974269767</v>
      </c>
      <c r="N877" s="8">
        <f t="shared" si="161"/>
        <v>9.3309007585048745E-2</v>
      </c>
      <c r="O877" s="8">
        <f t="shared" si="162"/>
        <v>1.5851867943965996</v>
      </c>
      <c r="P877" s="10">
        <f t="shared" si="163"/>
        <v>0.24409962207278324</v>
      </c>
      <c r="Q877" s="10" t="str">
        <f t="shared" si="164"/>
        <v>2016YEM</v>
      </c>
      <c r="R877" s="14">
        <f t="shared" si="165"/>
        <v>41.511243943882704</v>
      </c>
      <c r="S877" s="45">
        <f t="shared" si="166"/>
        <v>1</v>
      </c>
      <c r="T877" s="7">
        <f t="shared" si="167"/>
        <v>3.3393340025184766</v>
      </c>
      <c r="U877" s="35" t="str">
        <f>IF(ISBLANK(VLOOKUP(B877,'WB GDP'!$A$2:$AK$267,F877-1985)),"NA",VLOOKUP(B877,'WB GDP'!$A$2:$AK$267,F877-1985))</f>
        <v>NA</v>
      </c>
    </row>
    <row r="878" spans="1:21">
      <c r="A878">
        <f t="shared" si="156"/>
        <v>104</v>
      </c>
      <c r="B878" t="s">
        <v>158</v>
      </c>
      <c r="C878" t="str">
        <f>VLOOKUP(B878,'country codes'!$A$3:$B$287,2,0)</f>
        <v>UKR</v>
      </c>
      <c r="D878">
        <v>7</v>
      </c>
      <c r="E878" s="6">
        <v>44833.569000000003</v>
      </c>
      <c r="F878">
        <v>2016</v>
      </c>
      <c r="G878" s="6">
        <v>74.311999999999998</v>
      </c>
      <c r="H878" s="6">
        <v>4.0286903381347656</v>
      </c>
      <c r="I878" s="7">
        <v>6.3544268608093297</v>
      </c>
      <c r="J878" s="8">
        <f t="shared" si="157"/>
        <v>0.40286903381347655</v>
      </c>
      <c r="K878" s="8">
        <f t="shared" si="158"/>
        <v>0.82962886907330846</v>
      </c>
      <c r="L878" s="9">
        <f t="shared" si="159"/>
        <v>61.651380518575699</v>
      </c>
      <c r="M878" s="8">
        <f t="shared" si="160"/>
        <v>0.46093858894292822</v>
      </c>
      <c r="N878" s="8">
        <f t="shared" si="161"/>
        <v>0.39715167880058311</v>
      </c>
      <c r="O878" s="8">
        <f t="shared" si="162"/>
        <v>1.889029465612134</v>
      </c>
      <c r="P878" s="10">
        <f t="shared" si="163"/>
        <v>0.24400815198166459</v>
      </c>
      <c r="Q878" s="10" t="str">
        <f t="shared" si="164"/>
        <v>2016UKR</v>
      </c>
      <c r="R878" s="14">
        <f t="shared" si="165"/>
        <v>41.495688666763662</v>
      </c>
      <c r="S878" s="45">
        <f t="shared" si="166"/>
        <v>2</v>
      </c>
      <c r="T878" s="7">
        <f t="shared" si="167"/>
        <v>3.3393340025184766</v>
      </c>
      <c r="U878" s="35">
        <f>IF(ISBLANK(VLOOKUP(B878,'WB GDP'!$A$2:$AK$267,F878-1985)),"NA",VLOOKUP(B878,'WB GDP'!$A$2:$AK$267,F878-1985))</f>
        <v>11536.31640625</v>
      </c>
    </row>
    <row r="879" spans="1:21">
      <c r="A879">
        <f t="shared" si="156"/>
        <v>105</v>
      </c>
      <c r="B879" t="s">
        <v>49</v>
      </c>
      <c r="C879" t="str">
        <f>VLOOKUP(B879,'country codes'!$A$3:$B$287,2,0)</f>
        <v>COD</v>
      </c>
      <c r="D879">
        <v>5</v>
      </c>
      <c r="E879" s="6">
        <v>81430.976999999999</v>
      </c>
      <c r="F879">
        <v>2016</v>
      </c>
      <c r="G879" s="6">
        <v>59.066000000000003</v>
      </c>
      <c r="H879" s="6">
        <v>4.5219354629516602</v>
      </c>
      <c r="I879" s="7">
        <v>0.68228751420974698</v>
      </c>
      <c r="J879" s="8">
        <f t="shared" si="157"/>
        <v>0.452193546295166</v>
      </c>
      <c r="K879" s="8">
        <f t="shared" si="158"/>
        <v>0.87895338155499791</v>
      </c>
      <c r="L879" s="9">
        <f t="shared" si="159"/>
        <v>51.916260434927509</v>
      </c>
      <c r="M879" s="8">
        <f t="shared" si="160"/>
        <v>0.37292206036173825</v>
      </c>
      <c r="N879" s="8">
        <f t="shared" si="161"/>
        <v>4.2642969638109186E-2</v>
      </c>
      <c r="O879" s="8">
        <f t="shared" si="162"/>
        <v>1.5345207564496601</v>
      </c>
      <c r="P879" s="10">
        <f t="shared" si="163"/>
        <v>0.24302184170160615</v>
      </c>
      <c r="Q879" s="10" t="str">
        <f t="shared" si="164"/>
        <v>2016COD</v>
      </c>
      <c r="R879" s="14">
        <f t="shared" si="165"/>
        <v>41.327958105396156</v>
      </c>
      <c r="S879" s="45">
        <f t="shared" si="166"/>
        <v>1</v>
      </c>
      <c r="T879" s="7">
        <f t="shared" si="167"/>
        <v>3.3393340025184766</v>
      </c>
      <c r="U879" s="35">
        <f>IF(ISBLANK(VLOOKUP(B879,'WB GDP'!$A$2:$AK$267,F879-1985)),"NA",VLOOKUP(B879,'WB GDP'!$A$2:$AK$267,F879-1985))</f>
        <v>1021.327198358567</v>
      </c>
    </row>
    <row r="880" spans="1:21">
      <c r="A880">
        <f t="shared" si="156"/>
        <v>106</v>
      </c>
      <c r="B880" t="s">
        <v>118</v>
      </c>
      <c r="C880" t="str">
        <f>VLOOKUP(B880,'country codes'!$A$3:$B$287,2,0)</f>
        <v>NER</v>
      </c>
      <c r="D880">
        <v>5</v>
      </c>
      <c r="E880" s="6">
        <v>20921.742999999999</v>
      </c>
      <c r="F880">
        <v>2016</v>
      </c>
      <c r="G880" s="6">
        <v>61.628999999999998</v>
      </c>
      <c r="H880" s="6">
        <v>4.2346458435058594</v>
      </c>
      <c r="I880" s="7">
        <v>1.1181042194366499</v>
      </c>
      <c r="J880" s="8">
        <f t="shared" si="157"/>
        <v>0.42346458435058593</v>
      </c>
      <c r="K880" s="8">
        <f t="shared" si="158"/>
        <v>0.85022441961041784</v>
      </c>
      <c r="L880" s="9">
        <f t="shared" si="159"/>
        <v>52.398480756170436</v>
      </c>
      <c r="M880" s="8">
        <f t="shared" si="160"/>
        <v>0.37728187907197691</v>
      </c>
      <c r="N880" s="8">
        <f t="shared" si="161"/>
        <v>6.9881513714790622E-2</v>
      </c>
      <c r="O880" s="8">
        <f t="shared" si="162"/>
        <v>1.5617593005263415</v>
      </c>
      <c r="P880" s="10">
        <f t="shared" si="163"/>
        <v>0.24157492063266472</v>
      </c>
      <c r="Q880" s="10" t="str">
        <f t="shared" si="164"/>
        <v>2016NER</v>
      </c>
      <c r="R880" s="14">
        <f t="shared" si="165"/>
        <v>41.081896710665845</v>
      </c>
      <c r="S880" s="45">
        <f t="shared" si="166"/>
        <v>1</v>
      </c>
      <c r="T880" s="7">
        <f t="shared" si="167"/>
        <v>3.3393340025184766</v>
      </c>
      <c r="U880" s="35">
        <f>IF(ISBLANK(VLOOKUP(B880,'WB GDP'!$A$2:$AK$267,F880-1985)),"NA",VLOOKUP(B880,'WB GDP'!$A$2:$AK$267,F880-1985))</f>
        <v>1143.8607014416516</v>
      </c>
    </row>
    <row r="881" spans="1:21">
      <c r="A881">
        <f t="shared" si="156"/>
        <v>107</v>
      </c>
      <c r="B881" t="s">
        <v>157</v>
      </c>
      <c r="C881" t="str">
        <f>VLOOKUP(B881,'country codes'!$A$3:$B$287,2,0)</f>
        <v>UGA</v>
      </c>
      <c r="D881">
        <v>5</v>
      </c>
      <c r="E881" s="6">
        <v>38748.298999999999</v>
      </c>
      <c r="F881">
        <v>2016</v>
      </c>
      <c r="G881" s="6">
        <v>61.648000000000003</v>
      </c>
      <c r="H881" s="6">
        <v>4.2332611083984375</v>
      </c>
      <c r="I881" s="7">
        <v>1.1515432596206701</v>
      </c>
      <c r="J881" s="8">
        <f t="shared" si="157"/>
        <v>0.42332611083984373</v>
      </c>
      <c r="K881" s="8">
        <f t="shared" si="158"/>
        <v>0.85008594609967569</v>
      </c>
      <c r="L881" s="9">
        <f t="shared" si="159"/>
        <v>52.406098405152811</v>
      </c>
      <c r="M881" s="8">
        <f t="shared" si="160"/>
        <v>0.37735075125985107</v>
      </c>
      <c r="N881" s="8">
        <f t="shared" si="161"/>
        <v>7.1971453726291879E-2</v>
      </c>
      <c r="O881" s="8">
        <f t="shared" si="162"/>
        <v>1.5638492405378428</v>
      </c>
      <c r="P881" s="10">
        <f t="shared" si="163"/>
        <v>0.24129611824351541</v>
      </c>
      <c r="Q881" s="10" t="str">
        <f t="shared" si="164"/>
        <v>2016UGA</v>
      </c>
      <c r="R881" s="14">
        <f t="shared" si="165"/>
        <v>41.034483962174725</v>
      </c>
      <c r="S881" s="45">
        <f t="shared" si="166"/>
        <v>1</v>
      </c>
      <c r="T881" s="7">
        <f t="shared" si="167"/>
        <v>3.3393340025184766</v>
      </c>
      <c r="U881" s="35">
        <f>IF(ISBLANK(VLOOKUP(B881,'WB GDP'!$A$2:$AK$267,F881-1985)),"NA",VLOOKUP(B881,'WB GDP'!$A$2:$AK$267,F881-1985))</f>
        <v>2137.2072777557682</v>
      </c>
    </row>
    <row r="882" spans="1:21">
      <c r="A882">
        <f t="shared" si="156"/>
        <v>108</v>
      </c>
      <c r="B882" t="s">
        <v>48</v>
      </c>
      <c r="C882" t="str">
        <f>VLOOKUP(B882,'country codes'!$A$3:$B$287,2,0)</f>
        <v>COG</v>
      </c>
      <c r="D882">
        <v>5</v>
      </c>
      <c r="E882" s="6">
        <v>5186.8239999999996</v>
      </c>
      <c r="F882">
        <v>2016</v>
      </c>
      <c r="G882" s="6">
        <v>63.576999999999998</v>
      </c>
      <c r="H882" s="6">
        <v>4.1194934844970703</v>
      </c>
      <c r="I882" s="7">
        <v>1.8372166156768801</v>
      </c>
      <c r="J882" s="8">
        <f t="shared" si="157"/>
        <v>0.41194934844970704</v>
      </c>
      <c r="K882" s="8">
        <f t="shared" si="158"/>
        <v>0.83870918370953906</v>
      </c>
      <c r="L882" s="9">
        <f t="shared" si="159"/>
        <v>53.322613772701366</v>
      </c>
      <c r="M882" s="8">
        <f t="shared" si="160"/>
        <v>0.38563708983090106</v>
      </c>
      <c r="N882" s="8">
        <f t="shared" si="161"/>
        <v>0.11482603847980501</v>
      </c>
      <c r="O882" s="8">
        <f t="shared" si="162"/>
        <v>1.6067038252913559</v>
      </c>
      <c r="P882" s="10">
        <f t="shared" si="163"/>
        <v>0.24001753388554392</v>
      </c>
      <c r="Q882" s="10" t="str">
        <f t="shared" si="164"/>
        <v>2016COG</v>
      </c>
      <c r="R882" s="14">
        <f t="shared" si="165"/>
        <v>40.817049675567091</v>
      </c>
      <c r="S882" s="45">
        <f t="shared" si="166"/>
        <v>1</v>
      </c>
      <c r="T882" s="7">
        <f t="shared" si="167"/>
        <v>3.3393340025184766</v>
      </c>
      <c r="U882" s="35">
        <f>IF(ISBLANK(VLOOKUP(B882,'WB GDP'!$A$2:$AK$267,F882-1985)),"NA",VLOOKUP(B882,'WB GDP'!$A$2:$AK$267,F882-1985))</f>
        <v>4363.7539249427773</v>
      </c>
    </row>
    <row r="883" spans="1:21">
      <c r="A883">
        <f t="shared" si="156"/>
        <v>109</v>
      </c>
      <c r="B883" t="s">
        <v>99</v>
      </c>
      <c r="C883" t="str">
        <f>VLOOKUP(B883,'country codes'!$A$3:$B$287,2,0)</f>
        <v>MDG</v>
      </c>
      <c r="D883">
        <v>5</v>
      </c>
      <c r="E883" s="6">
        <v>25501.940999999999</v>
      </c>
      <c r="F883">
        <v>2016</v>
      </c>
      <c r="G883" s="6">
        <v>64.997</v>
      </c>
      <c r="H883" s="6">
        <v>3.6630859375</v>
      </c>
      <c r="I883" s="7">
        <v>1.11799275875092</v>
      </c>
      <c r="J883" s="8">
        <f t="shared" si="157"/>
        <v>0.36630859375000002</v>
      </c>
      <c r="K883" s="8">
        <f t="shared" si="158"/>
        <v>0.79306842900983199</v>
      </c>
      <c r="L883" s="9">
        <f t="shared" si="159"/>
        <v>51.547068680352048</v>
      </c>
      <c r="M883" s="8">
        <f t="shared" si="160"/>
        <v>0.36958414810803009</v>
      </c>
      <c r="N883" s="8">
        <f t="shared" si="161"/>
        <v>6.9874547421932498E-2</v>
      </c>
      <c r="O883" s="8">
        <f t="shared" si="162"/>
        <v>1.5617523342334834</v>
      </c>
      <c r="P883" s="10">
        <f t="shared" si="163"/>
        <v>0.23664709186391197</v>
      </c>
      <c r="Q883" s="10" t="str">
        <f t="shared" si="164"/>
        <v>2016MDG</v>
      </c>
      <c r="R883" s="14">
        <f t="shared" si="165"/>
        <v>40.243876969396496</v>
      </c>
      <c r="S883" s="45">
        <f t="shared" si="166"/>
        <v>1</v>
      </c>
      <c r="T883" s="7">
        <f t="shared" si="167"/>
        <v>3.3393340025184766</v>
      </c>
      <c r="U883" s="35">
        <f>IF(ISBLANK(VLOOKUP(B883,'WB GDP'!$A$2:$AK$267,F883-1985)),"NA",VLOOKUP(B883,'WB GDP'!$A$2:$AK$267,F883-1985))</f>
        <v>1528.5617091194483</v>
      </c>
    </row>
    <row r="884" spans="1:21">
      <c r="A884">
        <f t="shared" si="156"/>
        <v>110</v>
      </c>
      <c r="B884" t="s">
        <v>168</v>
      </c>
      <c r="C884" t="str">
        <f>VLOOKUP(B884,'country codes'!$A$3:$B$287,2,0)</f>
        <v>ZMB</v>
      </c>
      <c r="D884">
        <v>5</v>
      </c>
      <c r="E884" s="6">
        <v>16767.760999999999</v>
      </c>
      <c r="F884">
        <v>2016</v>
      </c>
      <c r="G884" s="6">
        <v>61.793999999999997</v>
      </c>
      <c r="H884" s="6">
        <v>4.3475437164306641</v>
      </c>
      <c r="I884" s="7">
        <v>2.2751035690307599</v>
      </c>
      <c r="J884" s="8">
        <f t="shared" si="157"/>
        <v>0.43475437164306641</v>
      </c>
      <c r="K884" s="8">
        <f t="shared" si="158"/>
        <v>0.86151420690289837</v>
      </c>
      <c r="L884" s="9">
        <f t="shared" si="159"/>
        <v>53.236408901357699</v>
      </c>
      <c r="M884" s="8">
        <f t="shared" si="160"/>
        <v>0.38485770000753339</v>
      </c>
      <c r="N884" s="8">
        <f t="shared" si="161"/>
        <v>0.1421939730644225</v>
      </c>
      <c r="O884" s="8">
        <f t="shared" si="162"/>
        <v>1.6340717598759733</v>
      </c>
      <c r="P884" s="10">
        <f t="shared" si="163"/>
        <v>0.23552068486682876</v>
      </c>
      <c r="Q884" s="10" t="str">
        <f t="shared" si="164"/>
        <v>2016ZMB</v>
      </c>
      <c r="R884" s="14">
        <f t="shared" si="165"/>
        <v>40.052321754198026</v>
      </c>
      <c r="S884" s="45">
        <f t="shared" si="166"/>
        <v>1</v>
      </c>
      <c r="T884" s="7">
        <f t="shared" si="167"/>
        <v>3.3393340025184766</v>
      </c>
      <c r="U884" s="35">
        <f>IF(ISBLANK(VLOOKUP(B884,'WB GDP'!$A$2:$AK$267,F884-1985)),"NA",VLOOKUP(B884,'WB GDP'!$A$2:$AK$267,F884-1985))</f>
        <v>3384.2681435089971</v>
      </c>
    </row>
    <row r="885" spans="1:21">
      <c r="A885">
        <f t="shared" si="156"/>
        <v>111</v>
      </c>
      <c r="B885" t="s">
        <v>51</v>
      </c>
      <c r="C885" t="str">
        <f>VLOOKUP(B885,'country codes'!$A$3:$B$287,2,0)</f>
        <v>CIV</v>
      </c>
      <c r="D885">
        <v>5</v>
      </c>
      <c r="E885" s="6">
        <v>24213.621999999999</v>
      </c>
      <c r="F885">
        <v>2016</v>
      </c>
      <c r="G885" s="6">
        <v>58.06</v>
      </c>
      <c r="H885" s="6">
        <v>4.5425457954406738</v>
      </c>
      <c r="I885" s="7">
        <v>1.17003202438354</v>
      </c>
      <c r="J885" s="8">
        <f t="shared" si="157"/>
        <v>0.45425457954406739</v>
      </c>
      <c r="K885" s="8">
        <f t="shared" si="158"/>
        <v>0.88101441480389941</v>
      </c>
      <c r="L885" s="9">
        <f t="shared" si="159"/>
        <v>51.1516969235144</v>
      </c>
      <c r="M885" s="8">
        <f t="shared" si="160"/>
        <v>0.36600953893660881</v>
      </c>
      <c r="N885" s="8">
        <f t="shared" si="161"/>
        <v>7.3127001523971252E-2</v>
      </c>
      <c r="O885" s="8">
        <f t="shared" si="162"/>
        <v>1.5650047883355223</v>
      </c>
      <c r="P885" s="10">
        <f t="shared" si="163"/>
        <v>0.23387119430214792</v>
      </c>
      <c r="Q885" s="10" t="str">
        <f t="shared" si="164"/>
        <v>2016CIV</v>
      </c>
      <c r="R885" s="14">
        <f t="shared" si="165"/>
        <v>39.771811671338568</v>
      </c>
      <c r="S885" s="45">
        <f t="shared" si="166"/>
        <v>1</v>
      </c>
      <c r="T885" s="7">
        <f t="shared" si="167"/>
        <v>3.3393340025184766</v>
      </c>
      <c r="U885" s="35">
        <f>IF(ISBLANK(VLOOKUP(B885,'WB GDP'!$A$2:$AK$267,F885-1985)),"NA",VLOOKUP(B885,'WB GDP'!$A$2:$AK$267,F885-1985))</f>
        <v>4620.3491560666498</v>
      </c>
    </row>
    <row r="886" spans="1:21">
      <c r="A886">
        <f t="shared" si="156"/>
        <v>112</v>
      </c>
      <c r="B886" t="s">
        <v>80</v>
      </c>
      <c r="C886" t="str">
        <f>VLOOKUP(B886,'country codes'!$A$3:$B$287,2,0)</f>
        <v>IRQ</v>
      </c>
      <c r="D886">
        <v>4</v>
      </c>
      <c r="E886" s="6">
        <v>38697.942999999999</v>
      </c>
      <c r="F886">
        <v>2016</v>
      </c>
      <c r="G886" s="6">
        <v>68.988</v>
      </c>
      <c r="H886" s="6">
        <v>4.4125370979309082</v>
      </c>
      <c r="I886" s="7">
        <v>6.6715326309204102</v>
      </c>
      <c r="J886" s="8">
        <f t="shared" si="157"/>
        <v>0.44125370979309081</v>
      </c>
      <c r="K886" s="8">
        <f t="shared" si="158"/>
        <v>0.86801354505292272</v>
      </c>
      <c r="L886" s="9">
        <f t="shared" si="159"/>
        <v>59.882518446111035</v>
      </c>
      <c r="M886" s="8">
        <f t="shared" si="160"/>
        <v>0.44494606930069225</v>
      </c>
      <c r="N886" s="8">
        <f t="shared" si="161"/>
        <v>0.41697078943252563</v>
      </c>
      <c r="O886" s="8">
        <f t="shared" si="162"/>
        <v>1.9088485762440766</v>
      </c>
      <c r="P886" s="10">
        <f t="shared" si="163"/>
        <v>0.23309657708742154</v>
      </c>
      <c r="Q886" s="10" t="str">
        <f t="shared" si="164"/>
        <v>2016IRQ</v>
      </c>
      <c r="R886" s="14">
        <f t="shared" si="165"/>
        <v>39.640081339719906</v>
      </c>
      <c r="S886" s="45">
        <f t="shared" si="166"/>
        <v>2</v>
      </c>
      <c r="T886" s="7">
        <f t="shared" si="167"/>
        <v>3.3393340025184766</v>
      </c>
      <c r="U886" s="35">
        <f>IF(ISBLANK(VLOOKUP(B886,'WB GDP'!$A$2:$AK$267,F886-1985)),"NA",VLOOKUP(B886,'WB GDP'!$A$2:$AK$267,F886-1985))</f>
        <v>10404.203867067417</v>
      </c>
    </row>
    <row r="887" spans="1:21">
      <c r="A887">
        <f t="shared" si="156"/>
        <v>113</v>
      </c>
      <c r="B887" t="s">
        <v>133</v>
      </c>
      <c r="C887" t="str">
        <f>VLOOKUP(B887,'country codes'!$A$3:$B$287,2,0)</f>
        <v>RWA</v>
      </c>
      <c r="D887">
        <v>5</v>
      </c>
      <c r="E887" s="6">
        <v>11930.898999999999</v>
      </c>
      <c r="F887">
        <v>2016</v>
      </c>
      <c r="G887" s="6">
        <v>65.736999999999995</v>
      </c>
      <c r="H887" s="6">
        <v>3.3329899311065674</v>
      </c>
      <c r="I887" s="7">
        <v>0.73711556196212802</v>
      </c>
      <c r="J887" s="8">
        <f t="shared" si="157"/>
        <v>0.33329899311065675</v>
      </c>
      <c r="K887" s="8">
        <f t="shared" si="158"/>
        <v>0.76005882837048877</v>
      </c>
      <c r="L887" s="9">
        <f t="shared" si="159"/>
        <v>49.963987200590815</v>
      </c>
      <c r="M887" s="8">
        <f t="shared" si="160"/>
        <v>0.35527129576388716</v>
      </c>
      <c r="N887" s="8">
        <f t="shared" si="161"/>
        <v>4.6069722622633001E-2</v>
      </c>
      <c r="O887" s="8">
        <f t="shared" si="162"/>
        <v>1.5379475094341839</v>
      </c>
      <c r="P887" s="10">
        <f t="shared" si="163"/>
        <v>0.23100352488271375</v>
      </c>
      <c r="Q887" s="10" t="str">
        <f t="shared" si="164"/>
        <v>2016RWA</v>
      </c>
      <c r="R887" s="14">
        <f t="shared" si="165"/>
        <v>39.284139778159435</v>
      </c>
      <c r="S887" s="45">
        <f t="shared" si="166"/>
        <v>1</v>
      </c>
      <c r="T887" s="7">
        <f t="shared" si="167"/>
        <v>3.3393340025184766</v>
      </c>
      <c r="U887" s="35">
        <f>IF(ISBLANK(VLOOKUP(B887,'WB GDP'!$A$2:$AK$267,F887-1985)),"NA",VLOOKUP(B887,'WB GDP'!$A$2:$AK$267,F887-1985))</f>
        <v>1908.4099517127404</v>
      </c>
    </row>
    <row r="888" spans="1:21">
      <c r="A888">
        <f t="shared" si="156"/>
        <v>114</v>
      </c>
      <c r="B888" t="s">
        <v>111</v>
      </c>
      <c r="C888" t="str">
        <f>VLOOKUP(B888,'country codes'!$A$3:$B$287,2,0)</f>
        <v>MOZ</v>
      </c>
      <c r="D888">
        <v>5</v>
      </c>
      <c r="E888" s="6">
        <v>27696.492999999999</v>
      </c>
      <c r="F888">
        <v>2016</v>
      </c>
      <c r="G888" s="6">
        <v>59.037999999999997</v>
      </c>
      <c r="H888" s="6">
        <v>4.4148154258728027</v>
      </c>
      <c r="I888" s="7">
        <v>1.69840824604034</v>
      </c>
      <c r="J888" s="8">
        <f t="shared" si="157"/>
        <v>0.44148154258728028</v>
      </c>
      <c r="K888" s="8">
        <f t="shared" si="158"/>
        <v>0.86824137784711231</v>
      </c>
      <c r="L888" s="9">
        <f t="shared" si="159"/>
        <v>51.259234465337812</v>
      </c>
      <c r="M888" s="8">
        <f t="shared" si="160"/>
        <v>0.36698180029980954</v>
      </c>
      <c r="N888" s="8">
        <f t="shared" si="161"/>
        <v>0.10615051537752125</v>
      </c>
      <c r="O888" s="8">
        <f t="shared" si="162"/>
        <v>1.5980283021890722</v>
      </c>
      <c r="P888" s="10">
        <f t="shared" si="163"/>
        <v>0.22964662127516547</v>
      </c>
      <c r="Q888" s="10" t="str">
        <f t="shared" si="164"/>
        <v>2016MOZ</v>
      </c>
      <c r="R888" s="14">
        <f t="shared" si="165"/>
        <v>39.053386628347198</v>
      </c>
      <c r="S888" s="45">
        <f t="shared" si="166"/>
        <v>1</v>
      </c>
      <c r="T888" s="7">
        <f t="shared" si="167"/>
        <v>3.3393340025184766</v>
      </c>
      <c r="U888" s="35">
        <f>IF(ISBLANK(VLOOKUP(B888,'WB GDP'!$A$2:$AK$267,F888-1985)),"NA",VLOOKUP(B888,'WB GDP'!$A$2:$AK$267,F888-1985))</f>
        <v>1279.9205064881207</v>
      </c>
    </row>
    <row r="889" spans="1:21">
      <c r="A889">
        <f t="shared" si="156"/>
        <v>115</v>
      </c>
      <c r="B889" t="s">
        <v>134</v>
      </c>
      <c r="C889" t="str">
        <f>VLOOKUP(B889,'country codes'!$A$3:$B$287,2,0)</f>
        <v>SAU</v>
      </c>
      <c r="D889">
        <v>4</v>
      </c>
      <c r="E889" s="6">
        <v>33416.269999999997</v>
      </c>
      <c r="F889">
        <v>2016</v>
      </c>
      <c r="G889" s="6">
        <v>77.063999999999993</v>
      </c>
      <c r="H889" s="6">
        <v>6.4739212989807129</v>
      </c>
      <c r="I889" s="7">
        <v>21.775117874145501</v>
      </c>
      <c r="J889" s="8">
        <f t="shared" si="157"/>
        <v>0.64739212989807127</v>
      </c>
      <c r="K889" s="8">
        <f t="shared" si="158"/>
        <v>1.0741519651579032</v>
      </c>
      <c r="L889" s="9">
        <f t="shared" si="159"/>
        <v>82.778447042928647</v>
      </c>
      <c r="M889" s="8">
        <f t="shared" si="160"/>
        <v>0.65195123579263814</v>
      </c>
      <c r="N889" s="8">
        <f t="shared" si="161"/>
        <v>1.3609448671340938</v>
      </c>
      <c r="O889" s="8">
        <f t="shared" si="162"/>
        <v>2.8528226539456449</v>
      </c>
      <c r="P889" s="10">
        <f t="shared" si="163"/>
        <v>0.2285284838477239</v>
      </c>
      <c r="Q889" s="10" t="str">
        <f t="shared" si="164"/>
        <v>2016SAU</v>
      </c>
      <c r="R889" s="14">
        <f t="shared" si="165"/>
        <v>38.86323772471853</v>
      </c>
      <c r="S889" s="45">
        <f t="shared" si="166"/>
        <v>3</v>
      </c>
      <c r="T889" s="7">
        <f t="shared" si="167"/>
        <v>3.3393340025184766</v>
      </c>
      <c r="U889" s="35">
        <f>IF(ISBLANK(VLOOKUP(B889,'WB GDP'!$A$2:$AK$267,F889-1985)),"NA",VLOOKUP(B889,'WB GDP'!$A$2:$AK$267,F889-1985))</f>
        <v>48691.268557341718</v>
      </c>
    </row>
    <row r="890" spans="1:21">
      <c r="A890">
        <f t="shared" si="156"/>
        <v>116</v>
      </c>
      <c r="B890" t="s">
        <v>138</v>
      </c>
      <c r="C890" t="str">
        <f>VLOOKUP(B890,'country codes'!$A$3:$B$287,2,0)</f>
        <v>SGP</v>
      </c>
      <c r="D890">
        <v>8</v>
      </c>
      <c r="E890" s="6">
        <v>5711.933</v>
      </c>
      <c r="F890">
        <v>2016</v>
      </c>
      <c r="G890" s="6">
        <v>83</v>
      </c>
      <c r="H890" s="6">
        <v>6.0334806442260742</v>
      </c>
      <c r="I890" s="7">
        <v>24.465990066528299</v>
      </c>
      <c r="J890" s="8">
        <f t="shared" si="157"/>
        <v>0.60334806442260747</v>
      </c>
      <c r="K890" s="8">
        <f t="shared" si="158"/>
        <v>1.0301078996824393</v>
      </c>
      <c r="L890" s="9">
        <f t="shared" si="159"/>
        <v>85.49895567364247</v>
      </c>
      <c r="M890" s="8">
        <f t="shared" si="160"/>
        <v>0.67654771982089301</v>
      </c>
      <c r="N890" s="8">
        <f t="shared" si="161"/>
        <v>1.5291243791580187</v>
      </c>
      <c r="O890" s="8">
        <f t="shared" si="162"/>
        <v>3.0210021659695698</v>
      </c>
      <c r="P890" s="10">
        <f t="shared" si="163"/>
        <v>0.22394810816157085</v>
      </c>
      <c r="Q890" s="10" t="str">
        <f t="shared" si="164"/>
        <v>2016SGP</v>
      </c>
      <c r="R890" s="14">
        <f t="shared" si="165"/>
        <v>38.084305373869434</v>
      </c>
      <c r="S890" s="45">
        <f t="shared" si="166"/>
        <v>3</v>
      </c>
      <c r="T890" s="7">
        <f t="shared" si="167"/>
        <v>3.3393340025184766</v>
      </c>
      <c r="U890" s="35">
        <f>IF(ISBLANK(VLOOKUP(B890,'WB GDP'!$A$2:$AK$267,F890-1985)),"NA",VLOOKUP(B890,'WB GDP'!$A$2:$AK$267,F890-1985))</f>
        <v>91270.642102464844</v>
      </c>
    </row>
    <row r="891" spans="1:21">
      <c r="A891">
        <f t="shared" si="156"/>
        <v>117</v>
      </c>
      <c r="B891" t="s">
        <v>37</v>
      </c>
      <c r="C891" t="str">
        <f>VLOOKUP(B891,'country codes'!$A$3:$B$287,2,0)</f>
        <v>BFA</v>
      </c>
      <c r="D891">
        <v>5</v>
      </c>
      <c r="E891" s="6">
        <v>19275.498</v>
      </c>
      <c r="F891">
        <v>2016</v>
      </c>
      <c r="G891" s="6">
        <v>59.326000000000001</v>
      </c>
      <c r="H891" s="6">
        <v>4.205634593963623</v>
      </c>
      <c r="I891" s="7">
        <v>1.7089821100235001</v>
      </c>
      <c r="J891" s="8">
        <f t="shared" si="157"/>
        <v>0.4205634593963623</v>
      </c>
      <c r="K891" s="8">
        <f t="shared" si="158"/>
        <v>0.84732329465619427</v>
      </c>
      <c r="L891" s="9">
        <f t="shared" si="159"/>
        <v>50.268301778773385</v>
      </c>
      <c r="M891" s="8">
        <f t="shared" si="160"/>
        <v>0.35802264474963497</v>
      </c>
      <c r="N891" s="8">
        <f t="shared" si="161"/>
        <v>0.10681138187646876</v>
      </c>
      <c r="O891" s="8">
        <f t="shared" si="162"/>
        <v>1.5986891686880196</v>
      </c>
      <c r="P891" s="10">
        <f t="shared" si="163"/>
        <v>0.22394762644413851</v>
      </c>
      <c r="Q891" s="10" t="str">
        <f t="shared" si="164"/>
        <v>2016BFA</v>
      </c>
      <c r="R891" s="14">
        <f t="shared" si="165"/>
        <v>38.084223453669495</v>
      </c>
      <c r="S891" s="45">
        <f t="shared" si="166"/>
        <v>1</v>
      </c>
      <c r="T891" s="7">
        <f t="shared" si="167"/>
        <v>3.3393340025184766</v>
      </c>
      <c r="U891" s="35">
        <f>IF(ISBLANK(VLOOKUP(B891,'WB GDP'!$A$2:$AK$267,F891-1985)),"NA",VLOOKUP(B891,'WB GDP'!$A$2:$AK$267,F891-1985))</f>
        <v>1916.7563817823971</v>
      </c>
    </row>
    <row r="892" spans="1:21">
      <c r="A892">
        <f t="shared" si="156"/>
        <v>118</v>
      </c>
      <c r="B892" t="s">
        <v>141</v>
      </c>
      <c r="C892" t="str">
        <f>VLOOKUP(B892,'country codes'!$A$3:$B$287,2,0)</f>
        <v>ZAF</v>
      </c>
      <c r="D892">
        <v>5</v>
      </c>
      <c r="E892" s="6">
        <v>56422.273999999998</v>
      </c>
      <c r="F892">
        <v>2016</v>
      </c>
      <c r="G892" s="6">
        <v>64.747</v>
      </c>
      <c r="H892" s="6">
        <v>4.7697396278381348</v>
      </c>
      <c r="I892" s="7">
        <v>7.0727267265319798</v>
      </c>
      <c r="J892" s="8">
        <f t="shared" si="157"/>
        <v>0.47697396278381349</v>
      </c>
      <c r="K892" s="8">
        <f t="shared" si="158"/>
        <v>0.90373379804364551</v>
      </c>
      <c r="L892" s="9">
        <f t="shared" si="159"/>
        <v>58.514052221931912</v>
      </c>
      <c r="M892" s="8">
        <f t="shared" si="160"/>
        <v>0.43257358231564036</v>
      </c>
      <c r="N892" s="8">
        <f t="shared" si="161"/>
        <v>0.44204542040824873</v>
      </c>
      <c r="O892" s="8">
        <f t="shared" si="162"/>
        <v>1.9339232072197996</v>
      </c>
      <c r="P892" s="10">
        <f t="shared" si="163"/>
        <v>0.22367671099904035</v>
      </c>
      <c r="Q892" s="10" t="str">
        <f t="shared" si="164"/>
        <v>2016ZAF</v>
      </c>
      <c r="R892" s="14">
        <f t="shared" si="165"/>
        <v>38.038151947969737</v>
      </c>
      <c r="S892" s="45">
        <f t="shared" si="166"/>
        <v>3</v>
      </c>
      <c r="T892" s="7">
        <f t="shared" si="167"/>
        <v>3.3393340025184766</v>
      </c>
      <c r="U892" s="35">
        <f>IF(ISBLANK(VLOOKUP(B892,'WB GDP'!$A$2:$AK$267,F892-1985)),"NA",VLOOKUP(B892,'WB GDP'!$A$2:$AK$267,F892-1985))</f>
        <v>13844.275962699692</v>
      </c>
    </row>
    <row r="893" spans="1:21">
      <c r="A893">
        <f t="shared" si="156"/>
        <v>119</v>
      </c>
      <c r="B893" t="s">
        <v>165</v>
      </c>
      <c r="C893" t="str">
        <f>VLOOKUP(B893,'country codes'!$A$3:$B$287,2,0)</f>
        <v>VEN</v>
      </c>
      <c r="D893">
        <v>1</v>
      </c>
      <c r="E893" s="6">
        <v>30741.464</v>
      </c>
      <c r="F893">
        <v>2016</v>
      </c>
      <c r="G893" s="6">
        <v>72.058000000000007</v>
      </c>
      <c r="H893" s="6">
        <v>4.0411148071289063</v>
      </c>
      <c r="I893" s="7">
        <v>8.0409488677978498</v>
      </c>
      <c r="J893" s="8">
        <f t="shared" si="157"/>
        <v>0.4041114807128906</v>
      </c>
      <c r="K893" s="8">
        <f t="shared" si="158"/>
        <v>0.83087131597272257</v>
      </c>
      <c r="L893" s="9">
        <f t="shared" si="159"/>
        <v>59.87092528636245</v>
      </c>
      <c r="M893" s="8">
        <f t="shared" si="160"/>
        <v>0.44484125398587432</v>
      </c>
      <c r="N893" s="8">
        <f t="shared" si="161"/>
        <v>0.50255930423736561</v>
      </c>
      <c r="O893" s="8">
        <f t="shared" si="162"/>
        <v>1.9944370910489164</v>
      </c>
      <c r="P893" s="10">
        <f t="shared" si="163"/>
        <v>0.22304100539562416</v>
      </c>
      <c r="Q893" s="10" t="str">
        <f t="shared" si="164"/>
        <v>2016VEN</v>
      </c>
      <c r="R893" s="14">
        <f t="shared" si="165"/>
        <v>37.930044732744165</v>
      </c>
      <c r="S893" s="45">
        <f t="shared" si="166"/>
        <v>3</v>
      </c>
      <c r="T893" s="7">
        <f t="shared" si="167"/>
        <v>3.3393340025184766</v>
      </c>
      <c r="U893" s="35" t="str">
        <f>IF(ISBLANK(VLOOKUP(B893,'WB GDP'!$A$2:$AK$267,F893-1985)),"NA",VLOOKUP(B893,'WB GDP'!$A$2:$AK$267,F893-1985))</f>
        <v>NA</v>
      </c>
    </row>
    <row r="894" spans="1:21">
      <c r="A894">
        <f t="shared" si="156"/>
        <v>120</v>
      </c>
      <c r="B894" t="s">
        <v>156</v>
      </c>
      <c r="C894" t="str">
        <f>VLOOKUP(B894,'country codes'!$A$3:$B$287,2,0)</f>
        <v>TKM</v>
      </c>
      <c r="D894">
        <v>7</v>
      </c>
      <c r="E894" s="6">
        <v>5868.5609999999997</v>
      </c>
      <c r="F894">
        <v>2016</v>
      </c>
      <c r="G894" s="6">
        <v>68.777000000000001</v>
      </c>
      <c r="H894" s="6">
        <v>5.8870515823364258</v>
      </c>
      <c r="I894" s="7">
        <v>14.7089118957519</v>
      </c>
      <c r="J894" s="8">
        <f t="shared" si="157"/>
        <v>0.58870515823364256</v>
      </c>
      <c r="K894" s="8">
        <f t="shared" si="158"/>
        <v>1.0154649934934745</v>
      </c>
      <c r="L894" s="9">
        <f t="shared" si="159"/>
        <v>69.8406358575007</v>
      </c>
      <c r="M894" s="8">
        <f t="shared" si="160"/>
        <v>0.53497874668149004</v>
      </c>
      <c r="N894" s="8">
        <f t="shared" si="161"/>
        <v>0.91930699348449374</v>
      </c>
      <c r="O894" s="8">
        <f t="shared" si="162"/>
        <v>2.4111847802960447</v>
      </c>
      <c r="P894" s="10">
        <f t="shared" si="163"/>
        <v>0.22187380704012469</v>
      </c>
      <c r="Q894" s="10" t="str">
        <f t="shared" si="164"/>
        <v>2016TKM</v>
      </c>
      <c r="R894" s="14">
        <f t="shared" si="165"/>
        <v>37.731552595580631</v>
      </c>
      <c r="S894" s="45">
        <f t="shared" si="166"/>
        <v>3</v>
      </c>
      <c r="T894" s="7">
        <f t="shared" si="167"/>
        <v>3.3393340025184766</v>
      </c>
      <c r="U894" s="35">
        <f>IF(ISBLANK(VLOOKUP(B894,'WB GDP'!$A$2:$AK$267,F894-1985)),"NA",VLOOKUP(B894,'WB GDP'!$A$2:$AK$267,F894-1985))</f>
        <v>13086.013407818111</v>
      </c>
    </row>
    <row r="895" spans="1:21">
      <c r="A895">
        <f t="shared" si="156"/>
        <v>121</v>
      </c>
      <c r="B895" t="s">
        <v>100</v>
      </c>
      <c r="C895" t="str">
        <f>VLOOKUP(B895,'country codes'!$A$3:$B$287,2,0)</f>
        <v>MWI</v>
      </c>
      <c r="D895">
        <v>5</v>
      </c>
      <c r="E895" s="6">
        <v>17405.624</v>
      </c>
      <c r="F895">
        <v>2016</v>
      </c>
      <c r="G895" s="6">
        <v>62.209000000000003</v>
      </c>
      <c r="H895" s="6">
        <v>3.4764926433563232</v>
      </c>
      <c r="I895" s="7">
        <v>0.70478177070617698</v>
      </c>
      <c r="J895" s="8">
        <f t="shared" si="157"/>
        <v>0.34764926433563231</v>
      </c>
      <c r="K895" s="8">
        <f t="shared" si="158"/>
        <v>0.77440909959546422</v>
      </c>
      <c r="L895" s="9">
        <f t="shared" si="159"/>
        <v>48.175215676734233</v>
      </c>
      <c r="M895" s="8">
        <f t="shared" si="160"/>
        <v>0.33909877209679939</v>
      </c>
      <c r="N895" s="8">
        <f t="shared" si="161"/>
        <v>4.4048860669136061E-2</v>
      </c>
      <c r="O895" s="8">
        <f t="shared" si="162"/>
        <v>1.535926647480687</v>
      </c>
      <c r="P895" s="10">
        <f t="shared" si="163"/>
        <v>0.22077797312326616</v>
      </c>
      <c r="Q895" s="10" t="str">
        <f t="shared" si="164"/>
        <v>2016MWI</v>
      </c>
      <c r="R895" s="14">
        <f t="shared" si="165"/>
        <v>37.545196596098052</v>
      </c>
      <c r="S895" s="45">
        <f t="shared" si="166"/>
        <v>1</v>
      </c>
      <c r="T895" s="7">
        <f t="shared" si="167"/>
        <v>3.3393340025184766</v>
      </c>
      <c r="U895" s="35">
        <f>IF(ISBLANK(VLOOKUP(B895,'WB GDP'!$A$2:$AK$267,F895-1985)),"NA",VLOOKUP(B895,'WB GDP'!$A$2:$AK$267,F895-1985))</f>
        <v>1437.0421136382611</v>
      </c>
    </row>
    <row r="896" spans="1:21">
      <c r="A896">
        <f t="shared" si="156"/>
        <v>122</v>
      </c>
      <c r="B896" t="s">
        <v>169</v>
      </c>
      <c r="C896" t="str">
        <f>VLOOKUP(B896,'country codes'!$A$3:$B$287,2,0)</f>
        <v>ZWE</v>
      </c>
      <c r="D896">
        <v>5</v>
      </c>
      <c r="E896" s="6">
        <v>14452.704</v>
      </c>
      <c r="F896">
        <v>2016</v>
      </c>
      <c r="G896" s="6">
        <v>60.305999999999997</v>
      </c>
      <c r="H896" s="6">
        <v>3.7354001998901367</v>
      </c>
      <c r="I896" s="7">
        <v>0.91152924299240101</v>
      </c>
      <c r="J896" s="8">
        <f t="shared" si="157"/>
        <v>0.37354001998901365</v>
      </c>
      <c r="K896" s="8">
        <f t="shared" si="158"/>
        <v>0.80029985524884562</v>
      </c>
      <c r="L896" s="9">
        <f t="shared" si="159"/>
        <v>48.262883070636882</v>
      </c>
      <c r="M896" s="8">
        <f t="shared" si="160"/>
        <v>0.33989138478311148</v>
      </c>
      <c r="N896" s="8">
        <f t="shared" si="161"/>
        <v>5.6970577687025063E-2</v>
      </c>
      <c r="O896" s="8">
        <f t="shared" si="162"/>
        <v>1.548848364498576</v>
      </c>
      <c r="P896" s="10">
        <f t="shared" si="163"/>
        <v>0.21944781204785524</v>
      </c>
      <c r="Q896" s="10" t="str">
        <f t="shared" si="164"/>
        <v>2016ZWE</v>
      </c>
      <c r="R896" s="14">
        <f t="shared" si="165"/>
        <v>37.318991244294693</v>
      </c>
      <c r="S896" s="45">
        <f t="shared" si="166"/>
        <v>1</v>
      </c>
      <c r="T896" s="7">
        <f t="shared" si="167"/>
        <v>3.3393340025184766</v>
      </c>
      <c r="U896" s="35">
        <f>IF(ISBLANK(VLOOKUP(B896,'WB GDP'!$A$2:$AK$267,F896-1985)),"NA",VLOOKUP(B896,'WB GDP'!$A$2:$AK$267,F896-1985))</f>
        <v>2286.6235490105623</v>
      </c>
    </row>
    <row r="897" spans="1:21">
      <c r="A897">
        <f t="shared" si="156"/>
        <v>123</v>
      </c>
      <c r="B897" t="s">
        <v>30</v>
      </c>
      <c r="C897" t="str">
        <f>VLOOKUP(B897,'country codes'!$A$3:$B$287,2,0)</f>
        <v>BEN</v>
      </c>
      <c r="D897">
        <v>5</v>
      </c>
      <c r="E897" s="6">
        <v>11260.084999999999</v>
      </c>
      <c r="F897">
        <v>2016</v>
      </c>
      <c r="G897" s="6">
        <v>59.539000000000001</v>
      </c>
      <c r="H897" s="6">
        <v>4.0073575973510742</v>
      </c>
      <c r="I897" s="7">
        <v>1.58290207386017</v>
      </c>
      <c r="J897" s="8">
        <f t="shared" si="157"/>
        <v>0.40073575973510744</v>
      </c>
      <c r="K897" s="8">
        <f t="shared" si="158"/>
        <v>0.82749559499493941</v>
      </c>
      <c r="L897" s="9">
        <f t="shared" si="159"/>
        <v>49.268260230403698</v>
      </c>
      <c r="M897" s="8">
        <f t="shared" si="160"/>
        <v>0.34898113475611126</v>
      </c>
      <c r="N897" s="8">
        <f t="shared" si="161"/>
        <v>9.8931379616260626E-2</v>
      </c>
      <c r="O897" s="8">
        <f t="shared" si="162"/>
        <v>1.5908091664278114</v>
      </c>
      <c r="P897" s="10">
        <f t="shared" si="163"/>
        <v>0.21937334918666218</v>
      </c>
      <c r="Q897" s="10" t="str">
        <f t="shared" si="164"/>
        <v>2016BEN</v>
      </c>
      <c r="R897" s="14">
        <f t="shared" si="165"/>
        <v>37.306328193162138</v>
      </c>
      <c r="S897" s="45">
        <f t="shared" si="166"/>
        <v>1</v>
      </c>
      <c r="T897" s="7">
        <f t="shared" si="167"/>
        <v>3.3393340025184766</v>
      </c>
      <c r="U897" s="35">
        <f>IF(ISBLANK(VLOOKUP(B897,'WB GDP'!$A$2:$AK$267,F897-1985)),"NA",VLOOKUP(B897,'WB GDP'!$A$2:$AK$267,F897-1985))</f>
        <v>2859.3916854271674</v>
      </c>
    </row>
    <row r="898" spans="1:21">
      <c r="A898">
        <f t="shared" si="156"/>
        <v>124</v>
      </c>
      <c r="B898" t="s">
        <v>119</v>
      </c>
      <c r="C898" t="str">
        <f>VLOOKUP(B898,'country codes'!$A$3:$B$287,2,0)</f>
        <v>NGA</v>
      </c>
      <c r="D898">
        <v>5</v>
      </c>
      <c r="E898" s="6">
        <v>188666.93100000001</v>
      </c>
      <c r="F898">
        <v>2016</v>
      </c>
      <c r="G898" s="6">
        <v>52.042999999999999</v>
      </c>
      <c r="H898" s="6">
        <v>5.2195677757263184</v>
      </c>
      <c r="I898" s="7">
        <v>1.6579241752624501</v>
      </c>
      <c r="J898" s="8">
        <f t="shared" si="157"/>
        <v>0.52195677757263181</v>
      </c>
      <c r="K898" s="8">
        <f t="shared" si="158"/>
        <v>0.94871661283246378</v>
      </c>
      <c r="L898" s="9">
        <f t="shared" si="159"/>
        <v>49.374058681639909</v>
      </c>
      <c r="M898" s="8">
        <f t="shared" si="160"/>
        <v>0.34993767276766785</v>
      </c>
      <c r="N898" s="8">
        <f t="shared" si="161"/>
        <v>0.10362026095390313</v>
      </c>
      <c r="O898" s="8">
        <f t="shared" si="162"/>
        <v>1.5954980477654541</v>
      </c>
      <c r="P898" s="10">
        <f t="shared" si="163"/>
        <v>0.21932817358051093</v>
      </c>
      <c r="Q898" s="10" t="str">
        <f t="shared" si="164"/>
        <v>2016NGA</v>
      </c>
      <c r="R898" s="14">
        <f t="shared" si="165"/>
        <v>37.298645692094205</v>
      </c>
      <c r="S898" s="45">
        <f t="shared" si="166"/>
        <v>1</v>
      </c>
      <c r="T898" s="7">
        <f t="shared" si="167"/>
        <v>3.3393340025184766</v>
      </c>
      <c r="U898" s="35">
        <f>IF(ISBLANK(VLOOKUP(B898,'WB GDP'!$A$2:$AK$267,F898-1985)),"NA",VLOOKUP(B898,'WB GDP'!$A$2:$AK$267,F898-1985))</f>
        <v>5209.074155090053</v>
      </c>
    </row>
    <row r="899" spans="1:21">
      <c r="A899">
        <f t="shared" ref="A899:A962" si="168">IF(ISNUMBER(R899),COUNTIFS($F$3:$F$2434,F899,$R$3:$R$2434,"&gt;"&amp;R899)+1,"")</f>
        <v>125</v>
      </c>
      <c r="B899" t="s">
        <v>108</v>
      </c>
      <c r="C899" t="str">
        <f>VLOOKUP(B899,'country codes'!$A$3:$B$287,2,0)</f>
        <v>MNG</v>
      </c>
      <c r="D899">
        <v>8</v>
      </c>
      <c r="E899" s="6">
        <v>3029.5549999999998</v>
      </c>
      <c r="F899">
        <v>2016</v>
      </c>
      <c r="G899" s="6">
        <v>69.864999999999995</v>
      </c>
      <c r="H899" s="6">
        <v>5.056999683380127</v>
      </c>
      <c r="I899" s="7">
        <v>12.154432296752899</v>
      </c>
      <c r="J899" s="8">
        <f t="shared" ref="J899:J962" si="169">IFERROR(H899/10,"")</f>
        <v>0.50569996833801267</v>
      </c>
      <c r="K899" s="8">
        <f t="shared" ref="K899:K962" si="170">IFERROR(J899+$K$2464,"")</f>
        <v>0.93245980359784464</v>
      </c>
      <c r="L899" s="9">
        <f t="shared" ref="L899:L962" si="171">IFERROR(K899*G899,"")</f>
        <v>65.146304178363408</v>
      </c>
      <c r="M899" s="8">
        <f t="shared" ref="M899:M962" si="172">IFERROR((L899-L$2439)/($L$2438-$L$2439),"")</f>
        <v>0.49253666329102652</v>
      </c>
      <c r="N899" s="8">
        <f t="shared" ref="N899:N962" si="173">IFERROR(I899/16,"")</f>
        <v>0.75965201854705622</v>
      </c>
      <c r="O899" s="8">
        <f t="shared" ref="O899:O962" si="174">IFERROR(N899+$O$2464,"")</f>
        <v>2.251529805358607</v>
      </c>
      <c r="P899" s="10">
        <f t="shared" ref="P899:P962" si="175">IFERROR(M899/O899,"")</f>
        <v>0.21875644822413484</v>
      </c>
      <c r="Q899" s="10" t="str">
        <f t="shared" ref="Q899:Q962" si="176">F899&amp;C899</f>
        <v>2016MNG</v>
      </c>
      <c r="R899" s="14">
        <f t="shared" ref="R899:R962" si="177">IFERROR(P899*100/VLOOKUP(F899,$B$2440:$P$2455,15,0),"")</f>
        <v>37.201418869144206</v>
      </c>
      <c r="S899" s="45">
        <f t="shared" ref="S899:S962" si="178">IF(I899&lt;T899,1,IF(I899&lt;T899*2,2,3))</f>
        <v>3</v>
      </c>
      <c r="T899" s="7">
        <f t="shared" ref="T899:T962" si="179">VLOOKUP(F899,$F$2440:$I$2455,4,0)</f>
        <v>3.3393340025184766</v>
      </c>
      <c r="U899" s="35">
        <f>IF(ISBLANK(VLOOKUP(B899,'WB GDP'!$A$2:$AK$267,F899-1985)),"NA",VLOOKUP(B899,'WB GDP'!$A$2:$AK$267,F899-1985))</f>
        <v>11058.950479808778</v>
      </c>
    </row>
    <row r="900" spans="1:21">
      <c r="A900">
        <f t="shared" si="168"/>
        <v>126</v>
      </c>
      <c r="B900" t="s">
        <v>72</v>
      </c>
      <c r="C900" t="str">
        <f>VLOOKUP(B900,'country codes'!$A$3:$B$287,2,0)</f>
        <v>HTI</v>
      </c>
      <c r="D900">
        <v>1</v>
      </c>
      <c r="E900" s="6">
        <v>10713.849</v>
      </c>
      <c r="F900">
        <v>2016</v>
      </c>
      <c r="G900" s="6">
        <v>63.392000000000003</v>
      </c>
      <c r="H900" s="6">
        <v>3.3523001670837402</v>
      </c>
      <c r="I900" s="7">
        <v>1.3486856222152701</v>
      </c>
      <c r="J900" s="8">
        <f t="shared" si="169"/>
        <v>0.33523001670837405</v>
      </c>
      <c r="K900" s="8">
        <f t="shared" si="170"/>
        <v>0.76198985196820601</v>
      </c>
      <c r="L900" s="9">
        <f t="shared" si="171"/>
        <v>48.304060695968516</v>
      </c>
      <c r="M900" s="8">
        <f t="shared" si="172"/>
        <v>0.34026367722591294</v>
      </c>
      <c r="N900" s="8">
        <f t="shared" si="173"/>
        <v>8.4292851388454382E-2</v>
      </c>
      <c r="O900" s="8">
        <f t="shared" si="174"/>
        <v>1.5761706382000054</v>
      </c>
      <c r="P900" s="10">
        <f t="shared" si="175"/>
        <v>0.21587997452769184</v>
      </c>
      <c r="Q900" s="10" t="str">
        <f t="shared" si="176"/>
        <v>2016HTI</v>
      </c>
      <c r="R900" s="14">
        <f t="shared" si="177"/>
        <v>36.712249732800338</v>
      </c>
      <c r="S900" s="45">
        <f t="shared" si="178"/>
        <v>1</v>
      </c>
      <c r="T900" s="7">
        <f t="shared" si="179"/>
        <v>3.3393340025184766</v>
      </c>
      <c r="U900" s="35">
        <f>IF(ISBLANK(VLOOKUP(B900,'WB GDP'!$A$2:$AK$267,F900-1985)),"NA",VLOOKUP(B900,'WB GDP'!$A$2:$AK$267,F900-1985))</f>
        <v>3165.2956917607671</v>
      </c>
    </row>
    <row r="901" spans="1:21">
      <c r="A901">
        <f t="shared" si="168"/>
        <v>127</v>
      </c>
      <c r="B901" t="s">
        <v>74</v>
      </c>
      <c r="C901" t="str">
        <f>VLOOKUP(B901,'country codes'!$A$3:$B$287,2,0)</f>
        <v>HKG</v>
      </c>
      <c r="D901">
        <v>8</v>
      </c>
      <c r="E901" s="6">
        <v>7435.9269999999997</v>
      </c>
      <c r="F901">
        <v>2016</v>
      </c>
      <c r="G901" s="6">
        <v>84.539000000000001</v>
      </c>
      <c r="H901" s="6">
        <v>5.4984207153320313</v>
      </c>
      <c r="I901" s="7">
        <v>24.712608337402301</v>
      </c>
      <c r="J901" s="8">
        <f t="shared" si="169"/>
        <v>0.54984207153320308</v>
      </c>
      <c r="K901" s="8">
        <f t="shared" si="170"/>
        <v>0.97660190679303505</v>
      </c>
      <c r="L901" s="9">
        <f t="shared" si="171"/>
        <v>82.560948598376385</v>
      </c>
      <c r="M901" s="8">
        <f t="shared" si="172"/>
        <v>0.64998480313471396</v>
      </c>
      <c r="N901" s="8">
        <f t="shared" si="173"/>
        <v>1.5445380210876438</v>
      </c>
      <c r="O901" s="8">
        <f t="shared" si="174"/>
        <v>3.0364158078991945</v>
      </c>
      <c r="P901" s="10">
        <f t="shared" si="175"/>
        <v>0.21406317324649257</v>
      </c>
      <c r="Q901" s="10" t="str">
        <f t="shared" si="176"/>
        <v>2016HKG</v>
      </c>
      <c r="R901" s="14">
        <f t="shared" si="177"/>
        <v>36.403287021014847</v>
      </c>
      <c r="S901" s="45">
        <f t="shared" si="178"/>
        <v>3</v>
      </c>
      <c r="T901" s="7">
        <f t="shared" si="179"/>
        <v>3.3393340025184766</v>
      </c>
      <c r="U901" s="35">
        <f>IF(ISBLANK(VLOOKUP(B901,'WB GDP'!$A$2:$AK$267,F901-1985)),"NA",VLOOKUP(B901,'WB GDP'!$A$2:$AK$267,F901-1985))</f>
        <v>58098.405043203842</v>
      </c>
    </row>
    <row r="902" spans="1:21">
      <c r="A902">
        <f t="shared" si="168"/>
        <v>128</v>
      </c>
      <c r="B902" t="s">
        <v>87</v>
      </c>
      <c r="C902" t="str">
        <f>VLOOKUP(B902,'country codes'!$A$3:$B$287,2,0)</f>
        <v>KAZ</v>
      </c>
      <c r="D902">
        <v>7</v>
      </c>
      <c r="E902" s="6">
        <v>18078.553</v>
      </c>
      <c r="F902">
        <v>2016</v>
      </c>
      <c r="G902" s="6">
        <v>70.897999999999996</v>
      </c>
      <c r="H902" s="6">
        <v>5.5335516929626465</v>
      </c>
      <c r="I902" s="7">
        <v>16.0478401184082</v>
      </c>
      <c r="J902" s="8">
        <f t="shared" si="169"/>
        <v>0.5533551692962646</v>
      </c>
      <c r="K902" s="8">
        <f t="shared" si="170"/>
        <v>0.98011500455609657</v>
      </c>
      <c r="L902" s="9">
        <f t="shared" si="171"/>
        <v>69.488193593018124</v>
      </c>
      <c r="M902" s="8">
        <f t="shared" si="172"/>
        <v>0.53179226881799102</v>
      </c>
      <c r="N902" s="8">
        <f t="shared" si="173"/>
        <v>1.0029900074005125</v>
      </c>
      <c r="O902" s="8">
        <f t="shared" si="174"/>
        <v>2.4948677942120634</v>
      </c>
      <c r="P902" s="10">
        <f t="shared" si="175"/>
        <v>0.21315448860725833</v>
      </c>
      <c r="Q902" s="10" t="str">
        <f t="shared" si="176"/>
        <v>2016KAZ</v>
      </c>
      <c r="R902" s="14">
        <f t="shared" si="177"/>
        <v>36.248757368707295</v>
      </c>
      <c r="S902" s="45">
        <f t="shared" si="178"/>
        <v>3</v>
      </c>
      <c r="T902" s="7">
        <f t="shared" si="179"/>
        <v>3.3393340025184766</v>
      </c>
      <c r="U902" s="35">
        <f>IF(ISBLANK(VLOOKUP(B902,'WB GDP'!$A$2:$AK$267,F902-1985)),"NA",VLOOKUP(B902,'WB GDP'!$A$2:$AK$267,F902-1985))</f>
        <v>24210.862961638202</v>
      </c>
    </row>
    <row r="903" spans="1:21">
      <c r="A903">
        <f t="shared" si="168"/>
        <v>129</v>
      </c>
      <c r="B903" t="s">
        <v>152</v>
      </c>
      <c r="C903" t="str">
        <f>VLOOKUP(B903,'country codes'!$A$3:$B$287,2,0)</f>
        <v>TGO</v>
      </c>
      <c r="D903">
        <v>5</v>
      </c>
      <c r="E903" s="6">
        <v>7661.3540000000003</v>
      </c>
      <c r="F903">
        <v>2016</v>
      </c>
      <c r="G903" s="6">
        <v>59.55</v>
      </c>
      <c r="H903" s="6">
        <v>3.8785784244537354</v>
      </c>
      <c r="I903" s="7">
        <v>2.1094119548797599</v>
      </c>
      <c r="J903" s="8">
        <f t="shared" si="169"/>
        <v>0.38785784244537352</v>
      </c>
      <c r="K903" s="8">
        <f t="shared" si="170"/>
        <v>0.81461767770520543</v>
      </c>
      <c r="L903" s="9">
        <f t="shared" si="171"/>
        <v>48.510482707344984</v>
      </c>
      <c r="M903" s="8">
        <f t="shared" si="172"/>
        <v>0.34212996636338555</v>
      </c>
      <c r="N903" s="8">
        <f t="shared" si="173"/>
        <v>0.13183824717998499</v>
      </c>
      <c r="O903" s="8">
        <f t="shared" si="174"/>
        <v>1.623716033991536</v>
      </c>
      <c r="P903" s="10">
        <f t="shared" si="175"/>
        <v>0.21070800509516247</v>
      </c>
      <c r="Q903" s="10" t="str">
        <f t="shared" si="176"/>
        <v>2016TGO</v>
      </c>
      <c r="R903" s="14">
        <f t="shared" si="177"/>
        <v>35.832711768091755</v>
      </c>
      <c r="S903" s="45">
        <f t="shared" si="178"/>
        <v>1</v>
      </c>
      <c r="T903" s="7">
        <f t="shared" si="179"/>
        <v>3.3393340025184766</v>
      </c>
      <c r="U903" s="35">
        <f>IF(ISBLANK(VLOOKUP(B903,'WB GDP'!$A$2:$AK$267,F903-1985)),"NA",VLOOKUP(B903,'WB GDP'!$A$2:$AK$267,F903-1985))</f>
        <v>1937.7425507746445</v>
      </c>
    </row>
    <row r="904" spans="1:21">
      <c r="A904">
        <f t="shared" si="168"/>
        <v>130</v>
      </c>
      <c r="B904" t="s">
        <v>95</v>
      </c>
      <c r="C904" t="str">
        <f>VLOOKUP(B904,'country codes'!$A$3:$B$287,2,0)</f>
        <v>LBR</v>
      </c>
      <c r="D904">
        <v>5</v>
      </c>
      <c r="E904" s="6">
        <v>4706.0969999999998</v>
      </c>
      <c r="F904">
        <v>2016</v>
      </c>
      <c r="G904" s="6">
        <v>60.415999999999997</v>
      </c>
      <c r="H904" s="6">
        <v>3.3546760082244873</v>
      </c>
      <c r="I904" s="7">
        <v>0.455361127853394</v>
      </c>
      <c r="J904" s="8">
        <f t="shared" si="169"/>
        <v>0.33546760082244875</v>
      </c>
      <c r="K904" s="8">
        <f t="shared" si="170"/>
        <v>0.76222743608228072</v>
      </c>
      <c r="L904" s="9">
        <f t="shared" si="171"/>
        <v>46.050732778347069</v>
      </c>
      <c r="M904" s="8">
        <f t="shared" si="172"/>
        <v>0.3198910367900491</v>
      </c>
      <c r="N904" s="8">
        <f t="shared" si="173"/>
        <v>2.8460070490837125E-2</v>
      </c>
      <c r="O904" s="8">
        <f t="shared" si="174"/>
        <v>1.520337857302388</v>
      </c>
      <c r="P904" s="10">
        <f t="shared" si="175"/>
        <v>0.21040786115636684</v>
      </c>
      <c r="Q904" s="10" t="str">
        <f t="shared" si="176"/>
        <v>2016LBR</v>
      </c>
      <c r="R904" s="14">
        <f t="shared" si="177"/>
        <v>35.781669705200287</v>
      </c>
      <c r="S904" s="45">
        <f t="shared" si="178"/>
        <v>1</v>
      </c>
      <c r="T904" s="7">
        <f t="shared" si="179"/>
        <v>3.3393340025184766</v>
      </c>
      <c r="U904" s="35">
        <f>IF(ISBLANK(VLOOKUP(B904,'WB GDP'!$A$2:$AK$267,F904-1985)),"NA",VLOOKUP(B904,'WB GDP'!$A$2:$AK$267,F904-1985))</f>
        <v>1525.4580133877666</v>
      </c>
    </row>
    <row r="905" spans="1:21">
      <c r="A905">
        <f t="shared" si="168"/>
        <v>131</v>
      </c>
      <c r="B905" t="s">
        <v>159</v>
      </c>
      <c r="C905" t="str">
        <f>VLOOKUP(B905,'country codes'!$A$3:$B$287,2,0)</f>
        <v>ARE</v>
      </c>
      <c r="D905">
        <v>4</v>
      </c>
      <c r="E905" s="6">
        <v>8994.2630000000008</v>
      </c>
      <c r="F905">
        <v>2016</v>
      </c>
      <c r="G905" s="6">
        <v>79.334999999999994</v>
      </c>
      <c r="H905" s="6">
        <v>6.8309502601623535</v>
      </c>
      <c r="I905" s="7">
        <v>29.893739700317401</v>
      </c>
      <c r="J905" s="8">
        <f t="shared" si="169"/>
        <v>0.6830950260162354</v>
      </c>
      <c r="K905" s="8">
        <f t="shared" si="170"/>
        <v>1.1098548612760673</v>
      </c>
      <c r="L905" s="9">
        <f t="shared" si="171"/>
        <v>88.05033541933679</v>
      </c>
      <c r="M905" s="8">
        <f t="shared" si="172"/>
        <v>0.69961508687736795</v>
      </c>
      <c r="N905" s="8">
        <f t="shared" si="173"/>
        <v>1.8683587312698375</v>
      </c>
      <c r="O905" s="8">
        <f t="shared" si="174"/>
        <v>3.3602365180813885</v>
      </c>
      <c r="P905" s="10">
        <f t="shared" si="175"/>
        <v>0.20820411989237911</v>
      </c>
      <c r="Q905" s="10" t="str">
        <f t="shared" si="176"/>
        <v>2016ARE</v>
      </c>
      <c r="R905" s="14">
        <f t="shared" si="177"/>
        <v>35.406904515390529</v>
      </c>
      <c r="S905" s="45">
        <f t="shared" si="178"/>
        <v>3</v>
      </c>
      <c r="T905" s="7">
        <f t="shared" si="179"/>
        <v>3.3393340025184766</v>
      </c>
      <c r="U905" s="35">
        <f>IF(ISBLANK(VLOOKUP(B905,'WB GDP'!$A$2:$AK$267,F905-1985)),"NA",VLOOKUP(B905,'WB GDP'!$A$2:$AK$267,F905-1985))</f>
        <v>71244.585814816543</v>
      </c>
    </row>
    <row r="906" spans="1:21">
      <c r="A906">
        <f t="shared" si="168"/>
        <v>132</v>
      </c>
      <c r="B906" t="s">
        <v>150</v>
      </c>
      <c r="C906" t="str">
        <f>VLOOKUP(B906,'country codes'!$A$3:$B$287,2,0)</f>
        <v>TZA</v>
      </c>
      <c r="D906">
        <v>5</v>
      </c>
      <c r="E906" s="6">
        <v>54401.802000000003</v>
      </c>
      <c r="F906">
        <v>2016</v>
      </c>
      <c r="G906" s="6">
        <v>65.385999999999996</v>
      </c>
      <c r="H906" s="6">
        <v>2.9027342796325684</v>
      </c>
      <c r="I906" s="7">
        <v>1.66885578632355</v>
      </c>
      <c r="J906" s="8">
        <f t="shared" si="169"/>
        <v>0.29027342796325684</v>
      </c>
      <c r="K906" s="8">
        <f t="shared" si="170"/>
        <v>0.7170332632230888</v>
      </c>
      <c r="L906" s="9">
        <f t="shared" si="171"/>
        <v>46.883936949104879</v>
      </c>
      <c r="M906" s="8">
        <f t="shared" si="172"/>
        <v>0.32742414763812699</v>
      </c>
      <c r="N906" s="8">
        <f t="shared" si="173"/>
        <v>0.10430348664522188</v>
      </c>
      <c r="O906" s="8">
        <f t="shared" si="174"/>
        <v>1.5961812734567729</v>
      </c>
      <c r="P906" s="10">
        <f t="shared" si="175"/>
        <v>0.20512967611068403</v>
      </c>
      <c r="Q906" s="10" t="str">
        <f t="shared" si="176"/>
        <v>2016TZA</v>
      </c>
      <c r="R906" s="14">
        <f t="shared" si="177"/>
        <v>34.884068860300317</v>
      </c>
      <c r="S906" s="45">
        <f t="shared" si="178"/>
        <v>1</v>
      </c>
      <c r="T906" s="7">
        <f t="shared" si="179"/>
        <v>3.3393340025184766</v>
      </c>
      <c r="U906" s="35">
        <f>IF(ISBLANK(VLOOKUP(B906,'WB GDP'!$A$2:$AK$267,F906-1985)),"NA",VLOOKUP(B906,'WB GDP'!$A$2:$AK$267,F906-1985))</f>
        <v>2380.251953125</v>
      </c>
    </row>
    <row r="907" spans="1:21">
      <c r="A907">
        <f t="shared" si="168"/>
        <v>133</v>
      </c>
      <c r="B907" t="s">
        <v>71</v>
      </c>
      <c r="C907" t="str">
        <f>VLOOKUP(B907,'country codes'!$A$3:$B$287,2,0)</f>
        <v>GIN</v>
      </c>
      <c r="D907">
        <v>5</v>
      </c>
      <c r="E907" s="6">
        <v>11930.985000000001</v>
      </c>
      <c r="F907">
        <v>2016</v>
      </c>
      <c r="G907" s="6">
        <v>58.762999999999998</v>
      </c>
      <c r="H907" s="6">
        <v>3.6028547286987305</v>
      </c>
      <c r="I907" s="7">
        <v>1.6675996780395499</v>
      </c>
      <c r="J907" s="8">
        <f t="shared" si="169"/>
        <v>0.36028547286987306</v>
      </c>
      <c r="K907" s="8">
        <f t="shared" si="170"/>
        <v>0.78704530812970508</v>
      </c>
      <c r="L907" s="9">
        <f t="shared" si="171"/>
        <v>46.249143441625861</v>
      </c>
      <c r="M907" s="8">
        <f t="shared" si="172"/>
        <v>0.32168489425305291</v>
      </c>
      <c r="N907" s="8">
        <f t="shared" si="173"/>
        <v>0.10422497987747187</v>
      </c>
      <c r="O907" s="8">
        <f t="shared" si="174"/>
        <v>1.5961027666890228</v>
      </c>
      <c r="P907" s="10">
        <f t="shared" si="175"/>
        <v>0.20154397383845177</v>
      </c>
      <c r="Q907" s="10" t="str">
        <f t="shared" si="176"/>
        <v>2016GIN</v>
      </c>
      <c r="R907" s="14">
        <f t="shared" si="177"/>
        <v>34.274289293790432</v>
      </c>
      <c r="S907" s="45">
        <f t="shared" si="178"/>
        <v>1</v>
      </c>
      <c r="T907" s="7">
        <f t="shared" si="179"/>
        <v>3.3393340025184766</v>
      </c>
      <c r="U907" s="35">
        <f>IF(ISBLANK(VLOOKUP(B907,'WB GDP'!$A$2:$AK$267,F907-1985)),"NA",VLOOKUP(B907,'WB GDP'!$A$2:$AK$267,F907-1985))</f>
        <v>2217.1093069538902</v>
      </c>
    </row>
    <row r="908" spans="1:21">
      <c r="A908">
        <f t="shared" si="168"/>
        <v>134</v>
      </c>
      <c r="B908" t="s">
        <v>102</v>
      </c>
      <c r="C908" t="str">
        <f>VLOOKUP(B908,'country codes'!$A$3:$B$287,2,0)</f>
        <v>MLI</v>
      </c>
      <c r="D908">
        <v>5</v>
      </c>
      <c r="E908" s="6">
        <v>18700.106</v>
      </c>
      <c r="F908">
        <v>2016</v>
      </c>
      <c r="G908" s="6">
        <v>58.731000000000002</v>
      </c>
      <c r="H908" s="6">
        <v>4.0160279273986816</v>
      </c>
      <c r="I908" s="7">
        <v>3.63232398033142</v>
      </c>
      <c r="J908" s="8">
        <f t="shared" si="169"/>
        <v>0.40160279273986815</v>
      </c>
      <c r="K908" s="8">
        <f t="shared" si="170"/>
        <v>0.82836262799970006</v>
      </c>
      <c r="L908" s="9">
        <f t="shared" si="171"/>
        <v>48.650565505050388</v>
      </c>
      <c r="M908" s="8">
        <f t="shared" si="172"/>
        <v>0.34339647375744231</v>
      </c>
      <c r="N908" s="8">
        <f t="shared" si="173"/>
        <v>0.22702024877071375</v>
      </c>
      <c r="O908" s="8">
        <f t="shared" si="174"/>
        <v>1.7188980355822647</v>
      </c>
      <c r="P908" s="10">
        <f t="shared" si="175"/>
        <v>0.19977710524354583</v>
      </c>
      <c r="Q908" s="10" t="str">
        <f t="shared" si="176"/>
        <v>2016MLI</v>
      </c>
      <c r="R908" s="14">
        <f t="shared" si="177"/>
        <v>33.973818065538978</v>
      </c>
      <c r="S908" s="45">
        <f t="shared" si="178"/>
        <v>2</v>
      </c>
      <c r="T908" s="7">
        <f t="shared" si="179"/>
        <v>3.3393340025184766</v>
      </c>
      <c r="U908" s="35">
        <f>IF(ISBLANK(VLOOKUP(B908,'WB GDP'!$A$2:$AK$267,F908-1985)),"NA",VLOOKUP(B908,'WB GDP'!$A$2:$AK$267,F908-1985))</f>
        <v>2112.1870754706315</v>
      </c>
    </row>
    <row r="909" spans="1:21">
      <c r="A909">
        <f t="shared" si="168"/>
        <v>135</v>
      </c>
      <c r="B909" t="s">
        <v>89</v>
      </c>
      <c r="C909" t="str">
        <f>VLOOKUP(B909,'country codes'!$A$3:$B$287,2,0)</f>
        <v>KWT</v>
      </c>
      <c r="D909">
        <v>4</v>
      </c>
      <c r="E909" s="6">
        <v>4048.085</v>
      </c>
      <c r="F909">
        <v>2016</v>
      </c>
      <c r="G909" s="6">
        <v>79.700999999999993</v>
      </c>
      <c r="H909" s="6">
        <v>5.9471945762634277</v>
      </c>
      <c r="I909" s="7">
        <v>30.386562347412099</v>
      </c>
      <c r="J909" s="8">
        <f t="shared" si="169"/>
        <v>0.59471945762634282</v>
      </c>
      <c r="K909" s="8">
        <f t="shared" si="170"/>
        <v>1.0214792928861747</v>
      </c>
      <c r="L909" s="9">
        <f t="shared" si="171"/>
        <v>81.412921122320995</v>
      </c>
      <c r="M909" s="8">
        <f t="shared" si="172"/>
        <v>0.63960533248720308</v>
      </c>
      <c r="N909" s="8">
        <f t="shared" si="173"/>
        <v>1.8991601467132562</v>
      </c>
      <c r="O909" s="8">
        <f t="shared" si="174"/>
        <v>3.3910379335248071</v>
      </c>
      <c r="P909" s="10">
        <f t="shared" si="175"/>
        <v>0.18861638973833794</v>
      </c>
      <c r="Q909" s="10" t="str">
        <f t="shared" si="176"/>
        <v>2016KWT</v>
      </c>
      <c r="R909" s="14">
        <f t="shared" si="177"/>
        <v>32.075842230956091</v>
      </c>
      <c r="S909" s="45">
        <f t="shared" si="178"/>
        <v>3</v>
      </c>
      <c r="T909" s="7">
        <f t="shared" si="179"/>
        <v>3.3393340025184766</v>
      </c>
      <c r="U909" s="35">
        <f>IF(ISBLANK(VLOOKUP(B909,'WB GDP'!$A$2:$AK$267,F909-1985)),"NA",VLOOKUP(B909,'WB GDP'!$A$2:$AK$267,F909-1985))</f>
        <v>53476.121037680445</v>
      </c>
    </row>
    <row r="910" spans="1:21">
      <c r="A910">
        <f t="shared" si="168"/>
        <v>136</v>
      </c>
      <c r="B910" t="s">
        <v>98</v>
      </c>
      <c r="C910" t="str">
        <f>VLOOKUP(B910,'country codes'!$A$3:$B$287,2,0)</f>
        <v>LUX</v>
      </c>
      <c r="D910">
        <v>3</v>
      </c>
      <c r="E910" s="6">
        <v>583.351</v>
      </c>
      <c r="F910">
        <v>2016</v>
      </c>
      <c r="G910" s="6">
        <v>82.052999999999997</v>
      </c>
      <c r="H910" s="6">
        <v>6.9673409461975098</v>
      </c>
      <c r="I910" s="7">
        <v>39.426021575927699</v>
      </c>
      <c r="J910" s="8">
        <f t="shared" si="169"/>
        <v>0.696734094619751</v>
      </c>
      <c r="K910" s="8">
        <f t="shared" si="170"/>
        <v>1.123493929879583</v>
      </c>
      <c r="L910" s="9">
        <f t="shared" si="171"/>
        <v>92.186047428409424</v>
      </c>
      <c r="M910" s="8">
        <f t="shared" si="172"/>
        <v>0.73700661478070939</v>
      </c>
      <c r="N910" s="8">
        <f t="shared" si="173"/>
        <v>2.4641263484954812</v>
      </c>
      <c r="O910" s="8">
        <f t="shared" si="174"/>
        <v>3.9560041353070323</v>
      </c>
      <c r="P910" s="10">
        <f t="shared" si="175"/>
        <v>0.18630076955759023</v>
      </c>
      <c r="Q910" s="10" t="str">
        <f t="shared" si="176"/>
        <v>2016LUX</v>
      </c>
      <c r="R910" s="14">
        <f t="shared" si="177"/>
        <v>31.682051067380524</v>
      </c>
      <c r="S910" s="45">
        <f t="shared" si="178"/>
        <v>3</v>
      </c>
      <c r="T910" s="7">
        <f t="shared" si="179"/>
        <v>3.3393340025184766</v>
      </c>
      <c r="U910" s="35">
        <f>IF(ISBLANK(VLOOKUP(B910,'WB GDP'!$A$2:$AK$267,F910-1985)),"NA",VLOOKUP(B910,'WB GDP'!$A$2:$AK$267,F910-1985))</f>
        <v>116283.69968128554</v>
      </c>
    </row>
    <row r="911" spans="1:21">
      <c r="A911">
        <f t="shared" si="168"/>
        <v>137</v>
      </c>
      <c r="B911" t="s">
        <v>94</v>
      </c>
      <c r="C911" t="str">
        <f>VLOOKUP(B911,'country codes'!$A$3:$B$287,2,0)</f>
        <v>LSO</v>
      </c>
      <c r="D911">
        <v>5</v>
      </c>
      <c r="E911" s="6">
        <v>2143.8719999999998</v>
      </c>
      <c r="F911">
        <v>2016</v>
      </c>
      <c r="G911" s="6">
        <v>52.264000000000003</v>
      </c>
      <c r="H911" s="6">
        <v>3.8082048892974854</v>
      </c>
      <c r="I911" s="7">
        <v>2.89452052116394</v>
      </c>
      <c r="J911" s="8">
        <f t="shared" si="169"/>
        <v>0.38082048892974851</v>
      </c>
      <c r="K911" s="8">
        <f t="shared" si="170"/>
        <v>0.80758032418958048</v>
      </c>
      <c r="L911" s="9">
        <f t="shared" si="171"/>
        <v>42.207378063444239</v>
      </c>
      <c r="M911" s="8">
        <f t="shared" si="172"/>
        <v>0.28514275046124532</v>
      </c>
      <c r="N911" s="8">
        <f t="shared" si="173"/>
        <v>0.18090753257274625</v>
      </c>
      <c r="O911" s="8">
        <f t="shared" si="174"/>
        <v>1.6727853193842972</v>
      </c>
      <c r="P911" s="10">
        <f t="shared" si="175"/>
        <v>0.1704598594673212</v>
      </c>
      <c r="Q911" s="10" t="str">
        <f t="shared" si="176"/>
        <v>2016LSO</v>
      </c>
      <c r="R911" s="14">
        <f t="shared" si="177"/>
        <v>28.988167818129934</v>
      </c>
      <c r="S911" s="45">
        <f t="shared" si="178"/>
        <v>1</v>
      </c>
      <c r="T911" s="7">
        <f t="shared" si="179"/>
        <v>3.3393340025184766</v>
      </c>
      <c r="U911" s="35">
        <f>IF(ISBLANK(VLOOKUP(B911,'WB GDP'!$A$2:$AK$267,F911-1985)),"NA",VLOOKUP(B911,'WB GDP'!$A$2:$AK$267,F911-1985))</f>
        <v>2688.1345986965321</v>
      </c>
    </row>
    <row r="912" spans="1:21">
      <c r="A912">
        <f t="shared" si="168"/>
        <v>138</v>
      </c>
      <c r="B912" t="s">
        <v>43</v>
      </c>
      <c r="C912" t="str">
        <f>VLOOKUP(B912,'country codes'!$A$3:$B$287,2,0)</f>
        <v>TCD</v>
      </c>
      <c r="D912">
        <v>5</v>
      </c>
      <c r="E912" s="6">
        <v>14592.584999999999</v>
      </c>
      <c r="F912">
        <v>2016</v>
      </c>
      <c r="G912" s="6">
        <v>52.082999999999998</v>
      </c>
      <c r="H912" s="6">
        <v>4.0293502807617188</v>
      </c>
      <c r="I912" s="7">
        <v>4.2158708572387704</v>
      </c>
      <c r="J912" s="8">
        <f t="shared" si="169"/>
        <v>0.40293502807617188</v>
      </c>
      <c r="K912" s="8">
        <f t="shared" si="170"/>
        <v>0.82969486333600384</v>
      </c>
      <c r="L912" s="9">
        <f t="shared" si="171"/>
        <v>43.212997567129086</v>
      </c>
      <c r="M912" s="8">
        <f t="shared" si="172"/>
        <v>0.29423469149816683</v>
      </c>
      <c r="N912" s="8">
        <f t="shared" si="173"/>
        <v>0.26349192857742315</v>
      </c>
      <c r="O912" s="8">
        <f t="shared" si="174"/>
        <v>1.755369715388974</v>
      </c>
      <c r="P912" s="10">
        <f t="shared" si="175"/>
        <v>0.16761978341011033</v>
      </c>
      <c r="Q912" s="10" t="str">
        <f t="shared" si="176"/>
        <v>2016TCD</v>
      </c>
      <c r="R912" s="14">
        <f t="shared" si="177"/>
        <v>28.505188413946719</v>
      </c>
      <c r="S912" s="45">
        <f t="shared" si="178"/>
        <v>2</v>
      </c>
      <c r="T912" s="7">
        <f t="shared" si="179"/>
        <v>3.3393340025184766</v>
      </c>
      <c r="U912" s="35">
        <f>IF(ISBLANK(VLOOKUP(B912,'WB GDP'!$A$2:$AK$267,F912-1985)),"NA",VLOOKUP(B912,'WB GDP'!$A$2:$AK$267,F912-1985))</f>
        <v>1683.4780884835823</v>
      </c>
    </row>
    <row r="913" spans="1:21">
      <c r="A913">
        <f t="shared" si="168"/>
        <v>139</v>
      </c>
      <c r="B913" t="s">
        <v>34</v>
      </c>
      <c r="C913" t="str">
        <f>VLOOKUP(B913,'country codes'!$A$3:$B$287,2,0)</f>
        <v>BWA</v>
      </c>
      <c r="D913">
        <v>5</v>
      </c>
      <c r="E913" s="6">
        <v>2352.4160000000002</v>
      </c>
      <c r="F913">
        <v>2016</v>
      </c>
      <c r="G913" s="6">
        <v>65.463999999999999</v>
      </c>
      <c r="H913" s="6">
        <v>3.498936653137207</v>
      </c>
      <c r="I913" s="7">
        <v>11.2796583175659</v>
      </c>
      <c r="J913" s="8">
        <f t="shared" si="169"/>
        <v>0.34989366531372068</v>
      </c>
      <c r="K913" s="8">
        <f t="shared" si="170"/>
        <v>0.77665350057355265</v>
      </c>
      <c r="L913" s="9">
        <f t="shared" si="171"/>
        <v>50.842844761547049</v>
      </c>
      <c r="M913" s="8">
        <f t="shared" si="172"/>
        <v>0.36321716504624235</v>
      </c>
      <c r="N913" s="8">
        <f t="shared" si="173"/>
        <v>0.70497864484786876</v>
      </c>
      <c r="O913" s="8">
        <f t="shared" si="174"/>
        <v>2.1968564316594197</v>
      </c>
      <c r="P913" s="10">
        <f t="shared" si="175"/>
        <v>0.16533495762938058</v>
      </c>
      <c r="Q913" s="10" t="str">
        <f t="shared" si="176"/>
        <v>2016BWA</v>
      </c>
      <c r="R913" s="14">
        <f t="shared" si="177"/>
        <v>28.116634103424829</v>
      </c>
      <c r="S913" s="45">
        <f t="shared" si="178"/>
        <v>3</v>
      </c>
      <c r="T913" s="7">
        <f t="shared" si="179"/>
        <v>3.3393340025184766</v>
      </c>
      <c r="U913" s="35">
        <f>IF(ISBLANK(VLOOKUP(B913,'WB GDP'!$A$2:$AK$267,F913-1985)),"NA",VLOOKUP(B913,'WB GDP'!$A$2:$AK$267,F913-1985))</f>
        <v>14373.519936660388</v>
      </c>
    </row>
    <row r="914" spans="1:21">
      <c r="A914">
        <f t="shared" si="168"/>
        <v>140</v>
      </c>
      <c r="B914" t="s">
        <v>42</v>
      </c>
      <c r="C914" t="str">
        <f>VLOOKUP(B914,'country codes'!$A$3:$B$287,2,0)</f>
        <v>CAF</v>
      </c>
      <c r="D914">
        <v>5</v>
      </c>
      <c r="E914" s="6">
        <v>4904.1769999999997</v>
      </c>
      <c r="F914">
        <v>2016</v>
      </c>
      <c r="G914" s="6">
        <v>53.46</v>
      </c>
      <c r="H914" s="6">
        <v>2.6930611133575439</v>
      </c>
      <c r="I914" s="7">
        <v>1.9978277683258101</v>
      </c>
      <c r="J914" s="8">
        <f t="shared" si="169"/>
        <v>0.26930611133575438</v>
      </c>
      <c r="K914" s="8">
        <f t="shared" si="170"/>
        <v>0.69606594659558629</v>
      </c>
      <c r="L914" s="9">
        <f t="shared" si="171"/>
        <v>37.211685505000041</v>
      </c>
      <c r="M914" s="8">
        <f t="shared" si="172"/>
        <v>0.23997602287339576</v>
      </c>
      <c r="N914" s="8">
        <f t="shared" si="173"/>
        <v>0.12486423552036313</v>
      </c>
      <c r="O914" s="8">
        <f t="shared" si="174"/>
        <v>1.616742022331914</v>
      </c>
      <c r="P914" s="10">
        <f t="shared" si="175"/>
        <v>0.14843185836616371</v>
      </c>
      <c r="Q914" s="10" t="str">
        <f t="shared" si="176"/>
        <v>2016CAF</v>
      </c>
      <c r="R914" s="14">
        <f t="shared" si="177"/>
        <v>25.2421164332834</v>
      </c>
      <c r="S914" s="45">
        <f t="shared" si="178"/>
        <v>1</v>
      </c>
      <c r="T914" s="7">
        <f t="shared" si="179"/>
        <v>3.3393340025184766</v>
      </c>
      <c r="U914" s="35">
        <f>IF(ISBLANK(VLOOKUP(B914,'WB GDP'!$A$2:$AK$267,F914-1985)),"NA",VLOOKUP(B914,'WB GDP'!$A$2:$AK$267,F914-1985))</f>
        <v>818.3959952764053</v>
      </c>
    </row>
    <row r="915" spans="1:21">
      <c r="A915" t="str">
        <f t="shared" si="168"/>
        <v/>
      </c>
      <c r="B915" t="s">
        <v>38</v>
      </c>
      <c r="C915" t="str">
        <f>VLOOKUP(B915,'country codes'!$A$3:$B$287,2,0)</f>
        <v>BDI</v>
      </c>
      <c r="D915">
        <v>5</v>
      </c>
      <c r="E915" s="6">
        <v>10727.147999999999</v>
      </c>
      <c r="F915">
        <v>2015</v>
      </c>
      <c r="G915" s="6">
        <v>60.216999999999999</v>
      </c>
      <c r="H915" s="6" t="s">
        <v>693</v>
      </c>
      <c r="I915" s="7">
        <v>0.623895943164825</v>
      </c>
      <c r="J915" s="8" t="str">
        <f t="shared" si="169"/>
        <v/>
      </c>
      <c r="K915" s="8" t="str">
        <f t="shared" si="170"/>
        <v/>
      </c>
      <c r="L915" s="9" t="str">
        <f t="shared" si="171"/>
        <v/>
      </c>
      <c r="M915" s="8" t="str">
        <f t="shared" si="172"/>
        <v/>
      </c>
      <c r="N915" s="8">
        <f t="shared" si="173"/>
        <v>3.8993496447801562E-2</v>
      </c>
      <c r="O915" s="8">
        <f t="shared" si="174"/>
        <v>1.5308712832593525</v>
      </c>
      <c r="P915" s="10" t="str">
        <f t="shared" si="175"/>
        <v/>
      </c>
      <c r="Q915" s="10" t="str">
        <f t="shared" si="176"/>
        <v>2015BDI</v>
      </c>
      <c r="R915" s="14" t="str">
        <f t="shared" si="177"/>
        <v/>
      </c>
      <c r="S915" s="45">
        <f t="shared" si="178"/>
        <v>1</v>
      </c>
      <c r="T915" s="7">
        <f t="shared" si="179"/>
        <v>3.3783976949066226</v>
      </c>
      <c r="U915" s="35">
        <f>IF(ISBLANK(VLOOKUP(B915,'WB GDP'!$A$2:$AK$267,F915-1985)),"NA",VLOOKUP(B915,'WB GDP'!$A$2:$AK$267,F915-1985))</f>
        <v>781.57928725715226</v>
      </c>
    </row>
    <row r="916" spans="1:21">
      <c r="A916" t="str">
        <f t="shared" si="168"/>
        <v/>
      </c>
      <c r="B916" t="s">
        <v>42</v>
      </c>
      <c r="C916" t="str">
        <f>VLOOKUP(B916,'country codes'!$A$3:$B$287,2,0)</f>
        <v>CAF</v>
      </c>
      <c r="D916">
        <v>5</v>
      </c>
      <c r="E916" s="6">
        <v>4819.3329999999996</v>
      </c>
      <c r="F916">
        <v>2015</v>
      </c>
      <c r="G916" s="6">
        <v>52.792999999999999</v>
      </c>
      <c r="H916" s="6" t="s">
        <v>693</v>
      </c>
      <c r="I916" s="7">
        <v>1.92267429828644</v>
      </c>
      <c r="J916" s="8" t="str">
        <f t="shared" si="169"/>
        <v/>
      </c>
      <c r="K916" s="8" t="str">
        <f t="shared" si="170"/>
        <v/>
      </c>
      <c r="L916" s="9" t="str">
        <f t="shared" si="171"/>
        <v/>
      </c>
      <c r="M916" s="8" t="str">
        <f t="shared" si="172"/>
        <v/>
      </c>
      <c r="N916" s="8">
        <f t="shared" si="173"/>
        <v>0.1201671436429025</v>
      </c>
      <c r="O916" s="8">
        <f t="shared" si="174"/>
        <v>1.6120449304544535</v>
      </c>
      <c r="P916" s="10" t="str">
        <f t="shared" si="175"/>
        <v/>
      </c>
      <c r="Q916" s="10" t="str">
        <f t="shared" si="176"/>
        <v>2015CAF</v>
      </c>
      <c r="R916" s="14" t="str">
        <f t="shared" si="177"/>
        <v/>
      </c>
      <c r="S916" s="45">
        <f t="shared" si="178"/>
        <v>1</v>
      </c>
      <c r="T916" s="7">
        <f t="shared" si="179"/>
        <v>3.3783976949066226</v>
      </c>
      <c r="U916" s="35">
        <f>IF(ISBLANK(VLOOKUP(B916,'WB GDP'!$A$2:$AK$267,F916-1985)),"NA",VLOOKUP(B916,'WB GDP'!$A$2:$AK$267,F916-1985))</f>
        <v>795.03701867803295</v>
      </c>
    </row>
    <row r="917" spans="1:21">
      <c r="A917" t="str">
        <f t="shared" si="168"/>
        <v/>
      </c>
      <c r="B917" t="s">
        <v>47</v>
      </c>
      <c r="C917" t="str">
        <f>VLOOKUP(B917,'country codes'!$A$3:$B$287,2,0)</f>
        <v>COM</v>
      </c>
      <c r="D917">
        <v>5</v>
      </c>
      <c r="E917" s="6">
        <v>730.21600000000001</v>
      </c>
      <c r="F917">
        <v>2015</v>
      </c>
      <c r="G917" s="6">
        <v>62.896000000000001</v>
      </c>
      <c r="H917" s="6" t="s">
        <v>693</v>
      </c>
      <c r="I917" s="7" t="s">
        <v>693</v>
      </c>
      <c r="J917" s="8" t="str">
        <f t="shared" si="169"/>
        <v/>
      </c>
      <c r="K917" s="8" t="str">
        <f t="shared" si="170"/>
        <v/>
      </c>
      <c r="L917" s="9" t="str">
        <f t="shared" si="171"/>
        <v/>
      </c>
      <c r="M917" s="8" t="str">
        <f t="shared" si="172"/>
        <v/>
      </c>
      <c r="N917" s="8" t="str">
        <f t="shared" si="173"/>
        <v/>
      </c>
      <c r="O917" s="8" t="str">
        <f t="shared" si="174"/>
        <v/>
      </c>
      <c r="P917" s="10" t="str">
        <f t="shared" si="175"/>
        <v/>
      </c>
      <c r="Q917" s="10" t="str">
        <f t="shared" si="176"/>
        <v>2015COM</v>
      </c>
      <c r="R917" s="14" t="str">
        <f t="shared" si="177"/>
        <v/>
      </c>
      <c r="S917" s="45">
        <f t="shared" si="178"/>
        <v>3</v>
      </c>
      <c r="T917" s="7">
        <f t="shared" si="179"/>
        <v>3.3783976949066226</v>
      </c>
      <c r="U917" s="35">
        <f>IF(ISBLANK(VLOOKUP(B917,'WB GDP'!$A$2:$AK$267,F917-1985)),"NA",VLOOKUP(B917,'WB GDP'!$A$2:$AK$267,F917-1985))</f>
        <v>3150.8776237969209</v>
      </c>
    </row>
    <row r="918" spans="1:21">
      <c r="A918" t="str">
        <f t="shared" si="168"/>
        <v/>
      </c>
      <c r="B918" t="s">
        <v>61</v>
      </c>
      <c r="C918" t="str">
        <f>VLOOKUP(B918,'country codes'!$A$3:$B$287,2,0)</f>
        <v>SWZ</v>
      </c>
      <c r="D918">
        <v>5</v>
      </c>
      <c r="E918" s="6">
        <v>1133.9359999999999</v>
      </c>
      <c r="F918">
        <v>2015</v>
      </c>
      <c r="G918" s="6">
        <v>55.018999999999998</v>
      </c>
      <c r="H918" s="6" t="s">
        <v>693</v>
      </c>
      <c r="I918" s="7">
        <v>5.6296558380126998</v>
      </c>
      <c r="J918" s="8" t="str">
        <f t="shared" si="169"/>
        <v/>
      </c>
      <c r="K918" s="8" t="str">
        <f t="shared" si="170"/>
        <v/>
      </c>
      <c r="L918" s="9" t="str">
        <f t="shared" si="171"/>
        <v/>
      </c>
      <c r="M918" s="8" t="str">
        <f t="shared" si="172"/>
        <v/>
      </c>
      <c r="N918" s="8">
        <f t="shared" si="173"/>
        <v>0.35185348987579373</v>
      </c>
      <c r="O918" s="8">
        <f t="shared" si="174"/>
        <v>1.8437312766873446</v>
      </c>
      <c r="P918" s="10" t="str">
        <f t="shared" si="175"/>
        <v/>
      </c>
      <c r="Q918" s="10" t="str">
        <f t="shared" si="176"/>
        <v>2015SWZ</v>
      </c>
      <c r="R918" s="14" t="str">
        <f t="shared" si="177"/>
        <v/>
      </c>
      <c r="S918" s="45">
        <f t="shared" si="178"/>
        <v>2</v>
      </c>
      <c r="T918" s="7">
        <f t="shared" si="179"/>
        <v>3.3783976949066226</v>
      </c>
      <c r="U918" s="35">
        <f>IF(ISBLANK(VLOOKUP(B918,'WB GDP'!$A$2:$AK$267,F918-1985)),"NA",VLOOKUP(B918,'WB GDP'!$A$2:$AK$267,F918-1985))</f>
        <v>8088.7344748387013</v>
      </c>
    </row>
    <row r="919" spans="1:21">
      <c r="A919" t="str">
        <f t="shared" si="168"/>
        <v/>
      </c>
      <c r="B919" t="s">
        <v>84</v>
      </c>
      <c r="C919" t="str">
        <f>VLOOKUP(B919,'country codes'!$A$3:$B$287,2,0)</f>
        <v>JAM</v>
      </c>
      <c r="D919">
        <v>1</v>
      </c>
      <c r="E919" s="6">
        <v>2794.4450000000002</v>
      </c>
      <c r="F919">
        <v>2015</v>
      </c>
      <c r="G919" s="6">
        <v>72.394000000000005</v>
      </c>
      <c r="H919" s="6" t="s">
        <v>693</v>
      </c>
      <c r="I919" s="7">
        <v>4.2124552726745597</v>
      </c>
      <c r="J919" s="8" t="str">
        <f t="shared" si="169"/>
        <v/>
      </c>
      <c r="K919" s="8" t="str">
        <f t="shared" si="170"/>
        <v/>
      </c>
      <c r="L919" s="9" t="str">
        <f t="shared" si="171"/>
        <v/>
      </c>
      <c r="M919" s="8" t="str">
        <f t="shared" si="172"/>
        <v/>
      </c>
      <c r="N919" s="8">
        <f t="shared" si="173"/>
        <v>0.26327845454215998</v>
      </c>
      <c r="O919" s="8">
        <f t="shared" si="174"/>
        <v>1.755156241353711</v>
      </c>
      <c r="P919" s="10" t="str">
        <f t="shared" si="175"/>
        <v/>
      </c>
      <c r="Q919" s="10" t="str">
        <f t="shared" si="176"/>
        <v>2015JAM</v>
      </c>
      <c r="R919" s="14" t="str">
        <f t="shared" si="177"/>
        <v/>
      </c>
      <c r="S919" s="45">
        <f t="shared" si="178"/>
        <v>2</v>
      </c>
      <c r="T919" s="7">
        <f t="shared" si="179"/>
        <v>3.3783976949066226</v>
      </c>
      <c r="U919" s="35">
        <f>IF(ISBLANK(VLOOKUP(B919,'WB GDP'!$A$2:$AK$267,F919-1985)),"NA",VLOOKUP(B919,'WB GDP'!$A$2:$AK$267,F919-1985))</f>
        <v>9800.5068501915484</v>
      </c>
    </row>
    <row r="920" spans="1:21">
      <c r="A920" t="str">
        <f t="shared" si="168"/>
        <v/>
      </c>
      <c r="B920" t="s">
        <v>91</v>
      </c>
      <c r="C920" t="str">
        <f>VLOOKUP(B920,'country codes'!$A$3:$B$287,2,0)</f>
        <v>LAO</v>
      </c>
      <c r="D920">
        <v>8</v>
      </c>
      <c r="E920" s="6">
        <v>6787.4189999999999</v>
      </c>
      <c r="F920">
        <v>2015</v>
      </c>
      <c r="G920" s="6">
        <v>66.67</v>
      </c>
      <c r="H920" s="6" t="s">
        <v>693</v>
      </c>
      <c r="I920" s="7">
        <v>2.89632987976074</v>
      </c>
      <c r="J920" s="8" t="str">
        <f t="shared" si="169"/>
        <v/>
      </c>
      <c r="K920" s="8" t="str">
        <f t="shared" si="170"/>
        <v/>
      </c>
      <c r="L920" s="9" t="str">
        <f t="shared" si="171"/>
        <v/>
      </c>
      <c r="M920" s="8" t="str">
        <f t="shared" si="172"/>
        <v/>
      </c>
      <c r="N920" s="8">
        <f t="shared" si="173"/>
        <v>0.18102061748504625</v>
      </c>
      <c r="O920" s="8">
        <f t="shared" si="174"/>
        <v>1.6728984042965971</v>
      </c>
      <c r="P920" s="10" t="str">
        <f t="shared" si="175"/>
        <v/>
      </c>
      <c r="Q920" s="10" t="str">
        <f t="shared" si="176"/>
        <v>2015LAO</v>
      </c>
      <c r="R920" s="14" t="str">
        <f t="shared" si="177"/>
        <v/>
      </c>
      <c r="S920" s="45">
        <f t="shared" si="178"/>
        <v>1</v>
      </c>
      <c r="T920" s="7">
        <f t="shared" si="179"/>
        <v>3.3783976949066226</v>
      </c>
      <c r="U920" s="35">
        <f>IF(ISBLANK(VLOOKUP(B920,'WB GDP'!$A$2:$AK$267,F920-1985)),"NA",VLOOKUP(B920,'WB GDP'!$A$2:$AK$267,F920-1985))</f>
        <v>6499.0729317820023</v>
      </c>
    </row>
    <row r="921" spans="1:21">
      <c r="A921" t="str">
        <f t="shared" si="168"/>
        <v/>
      </c>
      <c r="B921" t="s">
        <v>94</v>
      </c>
      <c r="C921" t="str">
        <f>VLOOKUP(B921,'country codes'!$A$3:$B$287,2,0)</f>
        <v>LSO</v>
      </c>
      <c r="D921">
        <v>5</v>
      </c>
      <c r="E921" s="6">
        <v>2118.5210000000002</v>
      </c>
      <c r="F921">
        <v>2015</v>
      </c>
      <c r="G921" s="6">
        <v>51.100999999999999</v>
      </c>
      <c r="H921" s="6" t="s">
        <v>693</v>
      </c>
      <c r="I921" s="7">
        <v>2.9230649471282999</v>
      </c>
      <c r="J921" s="8" t="str">
        <f t="shared" si="169"/>
        <v/>
      </c>
      <c r="K921" s="8" t="str">
        <f t="shared" si="170"/>
        <v/>
      </c>
      <c r="L921" s="9" t="str">
        <f t="shared" si="171"/>
        <v/>
      </c>
      <c r="M921" s="8" t="str">
        <f t="shared" si="172"/>
        <v/>
      </c>
      <c r="N921" s="8">
        <f t="shared" si="173"/>
        <v>0.18269155919551874</v>
      </c>
      <c r="O921" s="8">
        <f t="shared" si="174"/>
        <v>1.6745693460070696</v>
      </c>
      <c r="P921" s="10" t="str">
        <f t="shared" si="175"/>
        <v/>
      </c>
      <c r="Q921" s="10" t="str">
        <f t="shared" si="176"/>
        <v>2015LSO</v>
      </c>
      <c r="R921" s="14" t="str">
        <f t="shared" si="177"/>
        <v/>
      </c>
      <c r="S921" s="45">
        <f t="shared" si="178"/>
        <v>1</v>
      </c>
      <c r="T921" s="7">
        <f t="shared" si="179"/>
        <v>3.3783976949066226</v>
      </c>
      <c r="U921" s="35">
        <f>IF(ISBLANK(VLOOKUP(B921,'WB GDP'!$A$2:$AK$267,F921-1985)),"NA",VLOOKUP(B921,'WB GDP'!$A$2:$AK$267,F921-1985))</f>
        <v>2625.637083459108</v>
      </c>
    </row>
    <row r="922" spans="1:21">
      <c r="A922" t="str">
        <f t="shared" si="168"/>
        <v/>
      </c>
      <c r="B922" t="s">
        <v>113</v>
      </c>
      <c r="C922" t="str">
        <f>VLOOKUP(B922,'country codes'!$A$3:$B$287,2,0)</f>
        <v>NAM</v>
      </c>
      <c r="D922">
        <v>5</v>
      </c>
      <c r="E922" s="6">
        <v>2282.7040000000002</v>
      </c>
      <c r="F922">
        <v>2015</v>
      </c>
      <c r="G922" s="6">
        <v>60.7</v>
      </c>
      <c r="H922" s="6" t="s">
        <v>693</v>
      </c>
      <c r="I922" s="7">
        <v>6.6143269538879403</v>
      </c>
      <c r="J922" s="8" t="str">
        <f t="shared" si="169"/>
        <v/>
      </c>
      <c r="K922" s="8" t="str">
        <f t="shared" si="170"/>
        <v/>
      </c>
      <c r="L922" s="9" t="str">
        <f t="shared" si="171"/>
        <v/>
      </c>
      <c r="M922" s="8" t="str">
        <f t="shared" si="172"/>
        <v/>
      </c>
      <c r="N922" s="8">
        <f t="shared" si="173"/>
        <v>0.41339543461799627</v>
      </c>
      <c r="O922" s="8">
        <f t="shared" si="174"/>
        <v>1.9052732214295471</v>
      </c>
      <c r="P922" s="10" t="str">
        <f t="shared" si="175"/>
        <v/>
      </c>
      <c r="Q922" s="10" t="str">
        <f t="shared" si="176"/>
        <v>2015NAM</v>
      </c>
      <c r="R922" s="14" t="str">
        <f t="shared" si="177"/>
        <v/>
      </c>
      <c r="S922" s="45">
        <f t="shared" si="178"/>
        <v>2</v>
      </c>
      <c r="T922" s="7">
        <f t="shared" si="179"/>
        <v>3.3783976949066226</v>
      </c>
      <c r="U922" s="35">
        <f>IF(ISBLANK(VLOOKUP(B922,'WB GDP'!$A$2:$AK$267,F922-1985)),"NA",VLOOKUP(B922,'WB GDP'!$A$2:$AK$267,F922-1985))</f>
        <v>10813.226631764923</v>
      </c>
    </row>
    <row r="923" spans="1:21">
      <c r="A923" t="str">
        <f t="shared" si="168"/>
        <v/>
      </c>
      <c r="B923" t="s">
        <v>123</v>
      </c>
      <c r="C923" t="str">
        <f>VLOOKUP(B923,'country codes'!$A$3:$B$287,2,0)</f>
        <v>PSE</v>
      </c>
      <c r="D923">
        <v>4</v>
      </c>
      <c r="E923" s="6">
        <v>4484.6139999999996</v>
      </c>
      <c r="F923">
        <v>2015</v>
      </c>
      <c r="G923" s="6">
        <v>74.406000000000006</v>
      </c>
      <c r="H923" s="6">
        <v>4.6952390670776367</v>
      </c>
      <c r="I923" s="7" t="s">
        <v>693</v>
      </c>
      <c r="J923" s="8">
        <f t="shared" si="169"/>
        <v>0.46952390670776367</v>
      </c>
      <c r="K923" s="8">
        <f t="shared" si="170"/>
        <v>0.89628374196759564</v>
      </c>
      <c r="L923" s="9">
        <f t="shared" si="171"/>
        <v>66.688888104840927</v>
      </c>
      <c r="M923" s="8">
        <f t="shared" si="172"/>
        <v>0.50648337181512026</v>
      </c>
      <c r="N923" s="8" t="str">
        <f t="shared" si="173"/>
        <v/>
      </c>
      <c r="O923" s="8" t="str">
        <f t="shared" si="174"/>
        <v/>
      </c>
      <c r="P923" s="10" t="str">
        <f t="shared" si="175"/>
        <v/>
      </c>
      <c r="Q923" s="10" t="str">
        <f t="shared" si="176"/>
        <v>2015PSE</v>
      </c>
      <c r="R923" s="14" t="str">
        <f t="shared" si="177"/>
        <v/>
      </c>
      <c r="S923" s="45">
        <f t="shared" si="178"/>
        <v>3</v>
      </c>
      <c r="T923" s="7">
        <f t="shared" si="179"/>
        <v>3.3783976949066226</v>
      </c>
      <c r="U923" s="35">
        <f>IF(ISBLANK(VLOOKUP(B923,'WB GDP'!$A$2:$AK$267,F923-1985)),"NA",VLOOKUP(B923,'WB GDP'!$A$2:$AK$267,F923-1985))</f>
        <v>18402.847535702007</v>
      </c>
    </row>
    <row r="924" spans="1:21">
      <c r="A924" t="str">
        <f t="shared" si="168"/>
        <v/>
      </c>
      <c r="B924" t="s">
        <v>145</v>
      </c>
      <c r="C924" t="str">
        <f>VLOOKUP(B924,'country codes'!$A$3:$B$287,2,0)</f>
        <v>SDN</v>
      </c>
      <c r="D924">
        <v>5</v>
      </c>
      <c r="E924" s="6">
        <v>38171.178</v>
      </c>
      <c r="F924">
        <v>2015</v>
      </c>
      <c r="G924" s="6">
        <v>64.659000000000006</v>
      </c>
      <c r="H924" s="6" t="s">
        <v>693</v>
      </c>
      <c r="I924" s="7">
        <v>0.89294928312301602</v>
      </c>
      <c r="J924" s="8" t="str">
        <f t="shared" si="169"/>
        <v/>
      </c>
      <c r="K924" s="8" t="str">
        <f t="shared" si="170"/>
        <v/>
      </c>
      <c r="L924" s="9" t="str">
        <f t="shared" si="171"/>
        <v/>
      </c>
      <c r="M924" s="8" t="str">
        <f t="shared" si="172"/>
        <v/>
      </c>
      <c r="N924" s="8">
        <f t="shared" si="173"/>
        <v>5.5809330195188502E-2</v>
      </c>
      <c r="O924" s="8">
        <f t="shared" si="174"/>
        <v>1.5476871170067394</v>
      </c>
      <c r="P924" s="10" t="str">
        <f t="shared" si="175"/>
        <v/>
      </c>
      <c r="Q924" s="10" t="str">
        <f t="shared" si="176"/>
        <v>2015SDN</v>
      </c>
      <c r="R924" s="14" t="str">
        <f t="shared" si="177"/>
        <v/>
      </c>
      <c r="S924" s="45">
        <f t="shared" si="178"/>
        <v>1</v>
      </c>
      <c r="T924" s="7">
        <f t="shared" si="179"/>
        <v>3.3783976949066226</v>
      </c>
      <c r="U924" s="35">
        <f>IF(ISBLANK(VLOOKUP(B924,'WB GDP'!$A$2:$AK$267,F924-1985)),"NA",VLOOKUP(B924,'WB GDP'!$A$2:$AK$267,F924-1985))</f>
        <v>4718.9189453125</v>
      </c>
    </row>
    <row r="925" spans="1:21">
      <c r="A925" t="str">
        <f t="shared" si="168"/>
        <v/>
      </c>
      <c r="B925" t="s">
        <v>153</v>
      </c>
      <c r="C925" t="str">
        <f>VLOOKUP(B925,'country codes'!$A$3:$B$287,2,0)</f>
        <v>TTO</v>
      </c>
      <c r="D925">
        <v>1</v>
      </c>
      <c r="E925" s="6">
        <v>1460.1769999999999</v>
      </c>
      <c r="F925">
        <v>2015</v>
      </c>
      <c r="G925" s="6">
        <v>74.503</v>
      </c>
      <c r="H925" s="6" t="s">
        <v>693</v>
      </c>
      <c r="I925" s="7">
        <v>22.290422439575199</v>
      </c>
      <c r="J925" s="8" t="str">
        <f t="shared" si="169"/>
        <v/>
      </c>
      <c r="K925" s="8" t="str">
        <f t="shared" si="170"/>
        <v/>
      </c>
      <c r="L925" s="9" t="str">
        <f t="shared" si="171"/>
        <v/>
      </c>
      <c r="M925" s="8" t="str">
        <f t="shared" si="172"/>
        <v/>
      </c>
      <c r="N925" s="8">
        <f t="shared" si="173"/>
        <v>1.3931514024734499</v>
      </c>
      <c r="O925" s="8">
        <f t="shared" si="174"/>
        <v>2.8850291892850009</v>
      </c>
      <c r="P925" s="10" t="str">
        <f t="shared" si="175"/>
        <v/>
      </c>
      <c r="Q925" s="10" t="str">
        <f t="shared" si="176"/>
        <v>2015TTO</v>
      </c>
      <c r="R925" s="14" t="str">
        <f t="shared" si="177"/>
        <v/>
      </c>
      <c r="S925" s="45">
        <f t="shared" si="178"/>
        <v>3</v>
      </c>
      <c r="T925" s="7">
        <f t="shared" si="179"/>
        <v>3.3783976949066226</v>
      </c>
      <c r="U925" s="35">
        <f>IF(ISBLANK(VLOOKUP(B925,'WB GDP'!$A$2:$AK$267,F925-1985)),"NA",VLOOKUP(B925,'WB GDP'!$A$2:$AK$267,F925-1985))</f>
        <v>29876.980723838456</v>
      </c>
    </row>
    <row r="926" spans="1:21">
      <c r="A926">
        <f t="shared" si="168"/>
        <v>1</v>
      </c>
      <c r="B926" t="s">
        <v>50</v>
      </c>
      <c r="C926" t="str">
        <f>VLOOKUP(B926,'country codes'!$A$3:$B$287,2,0)</f>
        <v>CRI</v>
      </c>
      <c r="D926">
        <v>1</v>
      </c>
      <c r="E926" s="6">
        <v>4895.2420000000002</v>
      </c>
      <c r="F926">
        <v>2015</v>
      </c>
      <c r="G926" s="6">
        <v>79.085999999999999</v>
      </c>
      <c r="H926" s="6">
        <v>6.8540043830871582</v>
      </c>
      <c r="I926" s="7">
        <v>4.2218208312988299</v>
      </c>
      <c r="J926" s="8">
        <f t="shared" si="169"/>
        <v>0.68540043830871578</v>
      </c>
      <c r="K926" s="8">
        <f t="shared" si="170"/>
        <v>1.1121602735685476</v>
      </c>
      <c r="L926" s="9">
        <f t="shared" si="171"/>
        <v>87.956307395442153</v>
      </c>
      <c r="M926" s="8">
        <f t="shared" si="172"/>
        <v>0.69876496688075318</v>
      </c>
      <c r="N926" s="8">
        <f t="shared" si="173"/>
        <v>0.26386380195617687</v>
      </c>
      <c r="O926" s="8">
        <f t="shared" si="174"/>
        <v>1.7557415887677279</v>
      </c>
      <c r="P926" s="10">
        <f t="shared" si="175"/>
        <v>0.3979885031778414</v>
      </c>
      <c r="Q926" s="10" t="str">
        <f t="shared" si="176"/>
        <v>2015CRI</v>
      </c>
      <c r="R926" s="14">
        <f t="shared" si="177"/>
        <v>67.778542240585978</v>
      </c>
      <c r="S926" s="45">
        <f t="shared" si="178"/>
        <v>2</v>
      </c>
      <c r="T926" s="7">
        <f t="shared" si="179"/>
        <v>3.3783976949066226</v>
      </c>
      <c r="U926" s="35">
        <f>IF(ISBLANK(VLOOKUP(B926,'WB GDP'!$A$2:$AK$267,F926-1985)),"NA",VLOOKUP(B926,'WB GDP'!$A$2:$AK$267,F926-1985))</f>
        <v>18956.191932297879</v>
      </c>
    </row>
    <row r="927" spans="1:21">
      <c r="A927">
        <f t="shared" si="168"/>
        <v>2</v>
      </c>
      <c r="B927" t="s">
        <v>46</v>
      </c>
      <c r="C927" t="str">
        <f>VLOOKUP(B927,'country codes'!$A$3:$B$287,2,0)</f>
        <v>COL</v>
      </c>
      <c r="D927">
        <v>1</v>
      </c>
      <c r="E927" s="6">
        <v>47119.728000000003</v>
      </c>
      <c r="F927">
        <v>2015</v>
      </c>
      <c r="G927" s="6">
        <v>76.257000000000005</v>
      </c>
      <c r="H927" s="6">
        <v>6.3875718116760254</v>
      </c>
      <c r="I927" s="7">
        <v>3.6383330821990998</v>
      </c>
      <c r="J927" s="8">
        <f t="shared" si="169"/>
        <v>0.63875718116760249</v>
      </c>
      <c r="K927" s="8">
        <f t="shared" si="170"/>
        <v>1.0655170164274343</v>
      </c>
      <c r="L927" s="9">
        <f t="shared" si="171"/>
        <v>81.253131121706872</v>
      </c>
      <c r="M927" s="8">
        <f t="shared" si="172"/>
        <v>0.63816064962400298</v>
      </c>
      <c r="N927" s="8">
        <f t="shared" si="173"/>
        <v>0.22739581763744374</v>
      </c>
      <c r="O927" s="8">
        <f t="shared" si="174"/>
        <v>1.7192736044489947</v>
      </c>
      <c r="P927" s="10">
        <f t="shared" si="175"/>
        <v>0.37118039151687282</v>
      </c>
      <c r="Q927" s="10" t="str">
        <f t="shared" si="176"/>
        <v>2015COL</v>
      </c>
      <c r="R927" s="14">
        <f t="shared" si="177"/>
        <v>63.213046719748348</v>
      </c>
      <c r="S927" s="45">
        <f t="shared" si="178"/>
        <v>2</v>
      </c>
      <c r="T927" s="7">
        <f t="shared" si="179"/>
        <v>3.3783976949066226</v>
      </c>
      <c r="U927" s="35">
        <f>IF(ISBLANK(VLOOKUP(B927,'WB GDP'!$A$2:$AK$267,F927-1985)),"NA",VLOOKUP(B927,'WB GDP'!$A$2:$AK$267,F927-1985))</f>
        <v>14215.688252106822</v>
      </c>
    </row>
    <row r="928" spans="1:21">
      <c r="A928">
        <f t="shared" si="168"/>
        <v>3</v>
      </c>
      <c r="B928" t="s">
        <v>70</v>
      </c>
      <c r="C928" t="str">
        <f>VLOOKUP(B928,'country codes'!$A$3:$B$287,2,0)</f>
        <v>GTM</v>
      </c>
      <c r="D928">
        <v>1</v>
      </c>
      <c r="E928" s="6">
        <v>16001.107</v>
      </c>
      <c r="F928">
        <v>2015</v>
      </c>
      <c r="G928" s="6">
        <v>72.102999999999994</v>
      </c>
      <c r="H928" s="6">
        <v>6.4649868011474609</v>
      </c>
      <c r="I928" s="7">
        <v>2.17565822601318</v>
      </c>
      <c r="J928" s="8">
        <f t="shared" si="169"/>
        <v>0.64649868011474609</v>
      </c>
      <c r="K928" s="8">
        <f t="shared" si="170"/>
        <v>1.0732585153745782</v>
      </c>
      <c r="L928" s="9">
        <f t="shared" si="171"/>
        <v>77.385158734053206</v>
      </c>
      <c r="M928" s="8">
        <f t="shared" si="172"/>
        <v>0.60318979160849595</v>
      </c>
      <c r="N928" s="8">
        <f t="shared" si="173"/>
        <v>0.13597863912582375</v>
      </c>
      <c r="O928" s="8">
        <f t="shared" si="174"/>
        <v>1.6278564259373747</v>
      </c>
      <c r="P928" s="10">
        <f t="shared" si="175"/>
        <v>0.37054237830658737</v>
      </c>
      <c r="Q928" s="10" t="str">
        <f t="shared" si="176"/>
        <v>2015GTM</v>
      </c>
      <c r="R928" s="14">
        <f t="shared" si="177"/>
        <v>63.104391306393197</v>
      </c>
      <c r="S928" s="45">
        <f t="shared" si="178"/>
        <v>1</v>
      </c>
      <c r="T928" s="7">
        <f t="shared" si="179"/>
        <v>3.3783976949066226</v>
      </c>
      <c r="U928" s="35">
        <f>IF(ISBLANK(VLOOKUP(B928,'WB GDP'!$A$2:$AK$267,F928-1985)),"NA",VLOOKUP(B928,'WB GDP'!$A$2:$AK$267,F928-1985))</f>
        <v>8125.6555339164697</v>
      </c>
    </row>
    <row r="929" spans="1:21">
      <c r="A929">
        <f t="shared" si="168"/>
        <v>4</v>
      </c>
      <c r="B929" t="s">
        <v>146</v>
      </c>
      <c r="C929" t="str">
        <f>VLOOKUP(B929,'country codes'!$A$3:$B$287,2,0)</f>
        <v>SWE</v>
      </c>
      <c r="D929">
        <v>3</v>
      </c>
      <c r="E929" s="6">
        <v>9849.3490000000002</v>
      </c>
      <c r="F929">
        <v>2015</v>
      </c>
      <c r="G929" s="6">
        <v>82.183000000000007</v>
      </c>
      <c r="H929" s="6">
        <v>7.2889223098754883</v>
      </c>
      <c r="I929" s="7">
        <v>9.4893751144409197</v>
      </c>
      <c r="J929" s="8">
        <f t="shared" si="169"/>
        <v>0.72889223098754885</v>
      </c>
      <c r="K929" s="8">
        <f t="shared" si="170"/>
        <v>1.1556520662473808</v>
      </c>
      <c r="L929" s="9">
        <f t="shared" si="171"/>
        <v>94.974953760408511</v>
      </c>
      <c r="M929" s="8">
        <f t="shared" si="172"/>
        <v>0.76222149161545616</v>
      </c>
      <c r="N929" s="8">
        <f t="shared" si="173"/>
        <v>0.59308594465255748</v>
      </c>
      <c r="O929" s="8">
        <f t="shared" si="174"/>
        <v>2.0849637314641085</v>
      </c>
      <c r="P929" s="10">
        <f t="shared" si="175"/>
        <v>0.36558021615090974</v>
      </c>
      <c r="Q929" s="10" t="str">
        <f t="shared" si="176"/>
        <v>2015SWE</v>
      </c>
      <c r="R929" s="14">
        <f t="shared" si="177"/>
        <v>62.25932137450387</v>
      </c>
      <c r="S929" s="45">
        <f t="shared" si="178"/>
        <v>3</v>
      </c>
      <c r="T929" s="7">
        <f t="shared" si="179"/>
        <v>3.3783976949066226</v>
      </c>
      <c r="U929" s="35">
        <f>IF(ISBLANK(VLOOKUP(B929,'WB GDP'!$A$2:$AK$267,F929-1985)),"NA",VLOOKUP(B929,'WB GDP'!$A$2:$AK$267,F929-1985))</f>
        <v>50928.962975552044</v>
      </c>
    </row>
    <row r="930" spans="1:21">
      <c r="A930">
        <f t="shared" si="168"/>
        <v>5</v>
      </c>
      <c r="B930" t="s">
        <v>124</v>
      </c>
      <c r="C930" t="str">
        <f>VLOOKUP(B930,'country codes'!$A$3:$B$287,2,0)</f>
        <v>PAN</v>
      </c>
      <c r="D930">
        <v>1</v>
      </c>
      <c r="E930" s="6">
        <v>3957.0990000000002</v>
      </c>
      <c r="F930">
        <v>2015</v>
      </c>
      <c r="G930" s="6">
        <v>77.468000000000004</v>
      </c>
      <c r="H930" s="6">
        <v>6.6055502891540527</v>
      </c>
      <c r="I930" s="7">
        <v>5.3764781951904297</v>
      </c>
      <c r="J930" s="8">
        <f t="shared" si="169"/>
        <v>0.6605550289154053</v>
      </c>
      <c r="K930" s="8">
        <f t="shared" si="170"/>
        <v>1.0873148641752373</v>
      </c>
      <c r="L930" s="9">
        <f t="shared" si="171"/>
        <v>84.232107897927278</v>
      </c>
      <c r="M930" s="8">
        <f t="shared" si="172"/>
        <v>0.66509397888075383</v>
      </c>
      <c r="N930" s="8">
        <f t="shared" si="173"/>
        <v>0.33602988719940186</v>
      </c>
      <c r="O930" s="8">
        <f t="shared" si="174"/>
        <v>1.8279076740109528</v>
      </c>
      <c r="P930" s="10">
        <f t="shared" si="175"/>
        <v>0.36385534583447926</v>
      </c>
      <c r="Q930" s="10" t="str">
        <f t="shared" si="176"/>
        <v>2015PAN</v>
      </c>
      <c r="R930" s="14">
        <f t="shared" si="177"/>
        <v>61.965571191601043</v>
      </c>
      <c r="S930" s="45">
        <f t="shared" si="178"/>
        <v>2</v>
      </c>
      <c r="T930" s="7">
        <f t="shared" si="179"/>
        <v>3.3783976949066226</v>
      </c>
      <c r="U930" s="35">
        <f>IF(ISBLANK(VLOOKUP(B930,'WB GDP'!$A$2:$AK$267,F930-1985)),"NA",VLOOKUP(B930,'WB GDP'!$A$2:$AK$267,F930-1985))</f>
        <v>29551.366758920198</v>
      </c>
    </row>
    <row r="931" spans="1:21">
      <c r="A931">
        <f t="shared" si="168"/>
        <v>6</v>
      </c>
      <c r="B931" t="s">
        <v>44</v>
      </c>
      <c r="C931" t="str">
        <f>VLOOKUP(B931,'country codes'!$A$3:$B$287,2,0)</f>
        <v>CHL</v>
      </c>
      <c r="D931">
        <v>1</v>
      </c>
      <c r="E931" s="6">
        <v>17870.124</v>
      </c>
      <c r="F931">
        <v>2015</v>
      </c>
      <c r="G931" s="6">
        <v>79.745999999999995</v>
      </c>
      <c r="H931" s="6">
        <v>6.5327496528625488</v>
      </c>
      <c r="I931" s="7">
        <v>6.5006389617919904</v>
      </c>
      <c r="J931" s="8">
        <f t="shared" si="169"/>
        <v>0.65327496528625484</v>
      </c>
      <c r="K931" s="8">
        <f t="shared" si="170"/>
        <v>1.0800348005460867</v>
      </c>
      <c r="L931" s="9">
        <f t="shared" si="171"/>
        <v>86.128455204348228</v>
      </c>
      <c r="M931" s="8">
        <f t="shared" si="172"/>
        <v>0.68223910965071888</v>
      </c>
      <c r="N931" s="8">
        <f t="shared" si="173"/>
        <v>0.4062899351119994</v>
      </c>
      <c r="O931" s="8">
        <f t="shared" si="174"/>
        <v>1.8981677219235502</v>
      </c>
      <c r="P931" s="10">
        <f t="shared" si="175"/>
        <v>0.35941982458713229</v>
      </c>
      <c r="Q931" s="10" t="str">
        <f t="shared" si="176"/>
        <v>2015CHL</v>
      </c>
      <c r="R931" s="14">
        <f t="shared" si="177"/>
        <v>61.210189662180362</v>
      </c>
      <c r="S931" s="45">
        <f t="shared" si="178"/>
        <v>2</v>
      </c>
      <c r="T931" s="7">
        <f t="shared" si="179"/>
        <v>3.3783976949066226</v>
      </c>
      <c r="U931" s="35">
        <f>IF(ISBLANK(VLOOKUP(B931,'WB GDP'!$A$2:$AK$267,F931-1985)),"NA",VLOOKUP(B931,'WB GDP'!$A$2:$AK$267,F931-1985))</f>
        <v>24464.745662455338</v>
      </c>
    </row>
    <row r="932" spans="1:21">
      <c r="A932">
        <f t="shared" si="168"/>
        <v>8</v>
      </c>
      <c r="B932" t="s">
        <v>20</v>
      </c>
      <c r="C932" t="str">
        <f>VLOOKUP(B932,'country codes'!$A$3:$B$287,2,0)</f>
        <v>DZA</v>
      </c>
      <c r="D932">
        <v>4</v>
      </c>
      <c r="E932" s="6">
        <v>39543.154000000002</v>
      </c>
      <c r="F932">
        <v>2015</v>
      </c>
      <c r="G932" s="6">
        <v>75.622</v>
      </c>
      <c r="H932" s="6">
        <v>5.8478760719299316</v>
      </c>
      <c r="I932" s="7">
        <v>3.2414746284484899</v>
      </c>
      <c r="J932" s="8">
        <f t="shared" si="169"/>
        <v>0.58478760719299316</v>
      </c>
      <c r="K932" s="8">
        <f t="shared" si="170"/>
        <v>1.0115474424528252</v>
      </c>
      <c r="L932" s="9">
        <f t="shared" si="171"/>
        <v>76.495240693167545</v>
      </c>
      <c r="M932" s="8">
        <f t="shared" si="172"/>
        <v>0.59514392304113295</v>
      </c>
      <c r="N932" s="8">
        <f t="shared" si="173"/>
        <v>0.20259216427803062</v>
      </c>
      <c r="O932" s="8">
        <f t="shared" si="174"/>
        <v>1.6944699510895815</v>
      </c>
      <c r="P932" s="10">
        <f t="shared" si="175"/>
        <v>0.3512271921130512</v>
      </c>
      <c r="Q932" s="10" t="str">
        <f t="shared" si="176"/>
        <v>2015DZA</v>
      </c>
      <c r="R932" s="14">
        <f t="shared" si="177"/>
        <v>59.814961705160776</v>
      </c>
      <c r="S932" s="45">
        <f t="shared" si="178"/>
        <v>1</v>
      </c>
      <c r="T932" s="7">
        <f t="shared" si="179"/>
        <v>3.3783976949066226</v>
      </c>
      <c r="U932" s="35">
        <f>IF(ISBLANK(VLOOKUP(B932,'WB GDP'!$A$2:$AK$267,F932-1985)),"NA",VLOOKUP(B932,'WB GDP'!$A$2:$AK$267,F932-1985))</f>
        <v>11751.634119110116</v>
      </c>
    </row>
    <row r="933" spans="1:21">
      <c r="A933">
        <f t="shared" si="168"/>
        <v>7</v>
      </c>
      <c r="B933" t="s">
        <v>59</v>
      </c>
      <c r="C933" t="str">
        <f>VLOOKUP(B933,'country codes'!$A$3:$B$287,2,0)</f>
        <v>SLV</v>
      </c>
      <c r="D933">
        <v>1</v>
      </c>
      <c r="E933" s="6">
        <v>6231.0659999999998</v>
      </c>
      <c r="F933">
        <v>2015</v>
      </c>
      <c r="G933" s="6">
        <v>71.813999999999993</v>
      </c>
      <c r="H933" s="6">
        <v>6.018496036529541</v>
      </c>
      <c r="I933" s="7">
        <v>2.1587784290313698</v>
      </c>
      <c r="J933" s="8">
        <f t="shared" si="169"/>
        <v>0.60184960365295415</v>
      </c>
      <c r="K933" s="8">
        <f t="shared" si="170"/>
        <v>1.028609438912786</v>
      </c>
      <c r="L933" s="9">
        <f t="shared" si="171"/>
        <v>73.868558246082813</v>
      </c>
      <c r="M933" s="8">
        <f t="shared" si="172"/>
        <v>0.57139573414453482</v>
      </c>
      <c r="N933" s="8">
        <f t="shared" si="173"/>
        <v>0.13492365181446062</v>
      </c>
      <c r="O933" s="8">
        <f t="shared" si="174"/>
        <v>1.6268014386260115</v>
      </c>
      <c r="P933" s="10">
        <f t="shared" si="175"/>
        <v>0.35123876865214287</v>
      </c>
      <c r="Q933" s="10" t="str">
        <f t="shared" si="176"/>
        <v>2015SLV</v>
      </c>
      <c r="R933" s="14">
        <f t="shared" si="177"/>
        <v>59.816933221768821</v>
      </c>
      <c r="S933" s="45">
        <f t="shared" si="178"/>
        <v>1</v>
      </c>
      <c r="T933" s="7">
        <f t="shared" si="179"/>
        <v>3.3783976949066226</v>
      </c>
      <c r="U933" s="35">
        <f>IF(ISBLANK(VLOOKUP(B933,'WB GDP'!$A$2:$AK$267,F933-1985)),"NA",VLOOKUP(B933,'WB GDP'!$A$2:$AK$267,F933-1985))</f>
        <v>8266.7225831773303</v>
      </c>
    </row>
    <row r="934" spans="1:21">
      <c r="A934">
        <f t="shared" si="168"/>
        <v>9</v>
      </c>
      <c r="B934" t="s">
        <v>151</v>
      </c>
      <c r="C934" t="str">
        <f>VLOOKUP(B934,'country codes'!$A$3:$B$287,2,0)</f>
        <v>THA</v>
      </c>
      <c r="D934">
        <v>8</v>
      </c>
      <c r="E934" s="6">
        <v>70294.396999999997</v>
      </c>
      <c r="F934">
        <v>2015</v>
      </c>
      <c r="G934" s="6">
        <v>77.716999999999999</v>
      </c>
      <c r="H934" s="6">
        <v>6.2017626762390137</v>
      </c>
      <c r="I934" s="7">
        <v>5.2810554504394496</v>
      </c>
      <c r="J934" s="8">
        <f t="shared" si="169"/>
        <v>0.62017626762390132</v>
      </c>
      <c r="K934" s="8">
        <f t="shared" si="170"/>
        <v>1.0469361028837332</v>
      </c>
      <c r="L934" s="9">
        <f t="shared" si="171"/>
        <v>81.364733107815084</v>
      </c>
      <c r="M934" s="8">
        <f t="shared" si="172"/>
        <v>0.63916965817403726</v>
      </c>
      <c r="N934" s="8">
        <f t="shared" si="173"/>
        <v>0.3300659656524656</v>
      </c>
      <c r="O934" s="8">
        <f t="shared" si="174"/>
        <v>1.8219437524640165</v>
      </c>
      <c r="P934" s="10">
        <f t="shared" si="175"/>
        <v>0.35081744829367933</v>
      </c>
      <c r="Q934" s="10" t="str">
        <f t="shared" si="176"/>
        <v>2015THA</v>
      </c>
      <c r="R934" s="14">
        <f t="shared" si="177"/>
        <v>59.745181200077432</v>
      </c>
      <c r="S934" s="45">
        <f t="shared" si="178"/>
        <v>2</v>
      </c>
      <c r="T934" s="7">
        <f t="shared" si="179"/>
        <v>3.3783976949066226</v>
      </c>
      <c r="U934" s="35">
        <f>IF(ISBLANK(VLOOKUP(B934,'WB GDP'!$A$2:$AK$267,F934-1985)),"NA",VLOOKUP(B934,'WB GDP'!$A$2:$AK$267,F934-1985))</f>
        <v>15919.369864262109</v>
      </c>
    </row>
    <row r="935" spans="1:21">
      <c r="A935">
        <f t="shared" si="168"/>
        <v>10</v>
      </c>
      <c r="B935" t="s">
        <v>107</v>
      </c>
      <c r="C935" t="str">
        <f>VLOOKUP(B935,'country codes'!$A$3:$B$287,2,0)</f>
        <v>MDA</v>
      </c>
      <c r="D935">
        <v>7</v>
      </c>
      <c r="E935" s="6">
        <v>3277.3879999999999</v>
      </c>
      <c r="F935">
        <v>2015</v>
      </c>
      <c r="G935" s="6">
        <v>69.239999999999995</v>
      </c>
      <c r="H935" s="6">
        <v>6.0174722671508789</v>
      </c>
      <c r="I935" s="7">
        <v>1.1113975048065201</v>
      </c>
      <c r="J935" s="8">
        <f t="shared" si="169"/>
        <v>0.60174722671508785</v>
      </c>
      <c r="K935" s="8">
        <f t="shared" si="170"/>
        <v>1.0285070619749197</v>
      </c>
      <c r="L935" s="9">
        <f t="shared" si="171"/>
        <v>71.213828971143428</v>
      </c>
      <c r="M935" s="8">
        <f t="shared" si="172"/>
        <v>0.54739397010923585</v>
      </c>
      <c r="N935" s="8">
        <f t="shared" si="173"/>
        <v>6.9462344050407507E-2</v>
      </c>
      <c r="O935" s="8">
        <f t="shared" si="174"/>
        <v>1.5613401308619583</v>
      </c>
      <c r="P935" s="10">
        <f t="shared" si="175"/>
        <v>0.35059239129851855</v>
      </c>
      <c r="Q935" s="10" t="str">
        <f t="shared" si="176"/>
        <v>2015MDA</v>
      </c>
      <c r="R935" s="14">
        <f t="shared" si="177"/>
        <v>59.706853371682278</v>
      </c>
      <c r="S935" s="45">
        <f t="shared" si="178"/>
        <v>1</v>
      </c>
      <c r="T935" s="7">
        <f t="shared" si="179"/>
        <v>3.3783976949066226</v>
      </c>
      <c r="U935" s="35">
        <f>IF(ISBLANK(VLOOKUP(B935,'WB GDP'!$A$2:$AK$267,F935-1985)),"NA",VLOOKUP(B935,'WB GDP'!$A$2:$AK$267,F935-1985))</f>
        <v>10216.370884105085</v>
      </c>
    </row>
    <row r="936" spans="1:21">
      <c r="A936">
        <f t="shared" si="168"/>
        <v>11</v>
      </c>
      <c r="B936" t="s">
        <v>164</v>
      </c>
      <c r="C936" t="str">
        <f>VLOOKUP(B936,'country codes'!$A$3:$B$287,2,0)</f>
        <v>VUT</v>
      </c>
      <c r="D936">
        <v>8</v>
      </c>
      <c r="E936" s="6">
        <v>276.43799999999999</v>
      </c>
      <c r="F936">
        <v>2015</v>
      </c>
      <c r="G936" s="6">
        <v>69.513000000000005</v>
      </c>
      <c r="H936" s="6">
        <v>6.6328571428571435</v>
      </c>
      <c r="I936" s="7">
        <v>3.0372984409332302</v>
      </c>
      <c r="J936" s="8">
        <f t="shared" si="169"/>
        <v>0.66328571428571437</v>
      </c>
      <c r="K936" s="8">
        <f t="shared" si="170"/>
        <v>1.0900455495455463</v>
      </c>
      <c r="L936" s="9">
        <f t="shared" si="171"/>
        <v>75.772336285559561</v>
      </c>
      <c r="M936" s="8">
        <f t="shared" si="172"/>
        <v>0.58860804717036996</v>
      </c>
      <c r="N936" s="8">
        <f t="shared" si="173"/>
        <v>0.18983115255832689</v>
      </c>
      <c r="O936" s="8">
        <f t="shared" si="174"/>
        <v>1.6817089393698779</v>
      </c>
      <c r="P936" s="10">
        <f t="shared" si="175"/>
        <v>0.35000589780471547</v>
      </c>
      <c r="Q936" s="10" t="str">
        <f t="shared" si="176"/>
        <v>2015VUT</v>
      </c>
      <c r="R936" s="14">
        <f t="shared" si="177"/>
        <v>59.606971908458718</v>
      </c>
      <c r="S936" s="45">
        <f t="shared" si="178"/>
        <v>1</v>
      </c>
      <c r="T936" s="7">
        <f t="shared" si="179"/>
        <v>3.3783976949066226</v>
      </c>
      <c r="U936" s="35">
        <f>IF(ISBLANK(VLOOKUP(B936,'WB GDP'!$A$2:$AK$267,F936-1985)),"NA",VLOOKUP(B936,'WB GDP'!$A$2:$AK$267,F936-1985))</f>
        <v>2859.3992763052347</v>
      </c>
    </row>
    <row r="937" spans="1:21">
      <c r="A937">
        <f t="shared" si="168"/>
        <v>12</v>
      </c>
      <c r="B937" t="s">
        <v>143</v>
      </c>
      <c r="C937" t="str">
        <f>VLOOKUP(B937,'country codes'!$A$3:$B$287,2,0)</f>
        <v>ESP</v>
      </c>
      <c r="D937">
        <v>3</v>
      </c>
      <c r="E937" s="6">
        <v>46431.341999999997</v>
      </c>
      <c r="F937">
        <v>2015</v>
      </c>
      <c r="G937" s="6">
        <v>82.646000000000001</v>
      </c>
      <c r="H937" s="6">
        <v>6.3806633949279785</v>
      </c>
      <c r="I937" s="7">
        <v>8.1700620651245099</v>
      </c>
      <c r="J937" s="8">
        <f t="shared" si="169"/>
        <v>0.6380663394927979</v>
      </c>
      <c r="K937" s="8">
        <f t="shared" si="170"/>
        <v>1.0648261747526298</v>
      </c>
      <c r="L937" s="9">
        <f t="shared" si="171"/>
        <v>88.003624038605835</v>
      </c>
      <c r="M937" s="8">
        <f t="shared" si="172"/>
        <v>0.69919276300854594</v>
      </c>
      <c r="N937" s="8">
        <f t="shared" si="173"/>
        <v>0.51062887907028187</v>
      </c>
      <c r="O937" s="8">
        <f t="shared" si="174"/>
        <v>2.0025066658818327</v>
      </c>
      <c r="P937" s="10">
        <f t="shared" si="175"/>
        <v>0.34915876931707807</v>
      </c>
      <c r="Q937" s="10" t="str">
        <f t="shared" si="176"/>
        <v>2015ESP</v>
      </c>
      <c r="R937" s="14">
        <f t="shared" si="177"/>
        <v>59.462703585318536</v>
      </c>
      <c r="S937" s="45">
        <f t="shared" si="178"/>
        <v>3</v>
      </c>
      <c r="T937" s="7">
        <f t="shared" si="179"/>
        <v>3.3783976949066226</v>
      </c>
      <c r="U937" s="35">
        <f>IF(ISBLANK(VLOOKUP(B937,'WB GDP'!$A$2:$AK$267,F937-1985)),"NA",VLOOKUP(B937,'WB GDP'!$A$2:$AK$267,F937-1985))</f>
        <v>37394.055186298006</v>
      </c>
    </row>
    <row r="938" spans="1:21">
      <c r="A938">
        <f t="shared" si="168"/>
        <v>13</v>
      </c>
      <c r="B938" t="s">
        <v>57</v>
      </c>
      <c r="C938" t="str">
        <f>VLOOKUP(B938,'country codes'!$A$3:$B$287,2,0)</f>
        <v>ECU</v>
      </c>
      <c r="D938">
        <v>1</v>
      </c>
      <c r="E938" s="6">
        <v>16195.902</v>
      </c>
      <c r="F938">
        <v>2015</v>
      </c>
      <c r="G938" s="6">
        <v>76.789000000000001</v>
      </c>
      <c r="H938" s="6">
        <v>5.9640750885009766</v>
      </c>
      <c r="I938" s="7">
        <v>4.2982583045959499</v>
      </c>
      <c r="J938" s="8">
        <f t="shared" si="169"/>
        <v>0.59640750885009763</v>
      </c>
      <c r="K938" s="8">
        <f t="shared" si="170"/>
        <v>1.0231673441099296</v>
      </c>
      <c r="L938" s="9">
        <f t="shared" si="171"/>
        <v>78.567997186857383</v>
      </c>
      <c r="M938" s="8">
        <f t="shared" si="172"/>
        <v>0.61388399297361718</v>
      </c>
      <c r="N938" s="8">
        <f t="shared" si="173"/>
        <v>0.26864114403724687</v>
      </c>
      <c r="O938" s="8">
        <f t="shared" si="174"/>
        <v>1.7605189308487978</v>
      </c>
      <c r="P938" s="10">
        <f t="shared" si="175"/>
        <v>0.34869491160634419</v>
      </c>
      <c r="Q938" s="10" t="str">
        <f t="shared" si="176"/>
        <v>2015ECU</v>
      </c>
      <c r="R938" s="14">
        <f t="shared" si="177"/>
        <v>59.383707334950593</v>
      </c>
      <c r="S938" s="45">
        <f t="shared" si="178"/>
        <v>2</v>
      </c>
      <c r="T938" s="7">
        <f t="shared" si="179"/>
        <v>3.3783976949066226</v>
      </c>
      <c r="U938" s="35">
        <f>IF(ISBLANK(VLOOKUP(B938,'WB GDP'!$A$2:$AK$267,F938-1985)),"NA",VLOOKUP(B938,'WB GDP'!$A$2:$AK$267,F938-1985))</f>
        <v>11908.215784299024</v>
      </c>
    </row>
    <row r="939" spans="1:21">
      <c r="A939">
        <f t="shared" si="168"/>
        <v>14</v>
      </c>
      <c r="B939" t="s">
        <v>35</v>
      </c>
      <c r="C939" t="str">
        <f>VLOOKUP(B939,'country codes'!$A$3:$B$287,2,0)</f>
        <v>BRA</v>
      </c>
      <c r="D939">
        <v>1</v>
      </c>
      <c r="E939" s="6">
        <v>205188.20499999999</v>
      </c>
      <c r="F939">
        <v>2015</v>
      </c>
      <c r="G939" s="6">
        <v>74.331999999999994</v>
      </c>
      <c r="H939" s="6">
        <v>6.5468969345092773</v>
      </c>
      <c r="I939" s="7">
        <v>5.0639667510986301</v>
      </c>
      <c r="J939" s="8">
        <f t="shared" si="169"/>
        <v>0.65468969345092776</v>
      </c>
      <c r="K939" s="8">
        <f t="shared" si="170"/>
        <v>1.0814495287107597</v>
      </c>
      <c r="L939" s="9">
        <f t="shared" si="171"/>
        <v>80.386306368128189</v>
      </c>
      <c r="M939" s="8">
        <f t="shared" si="172"/>
        <v>0.63032357056974553</v>
      </c>
      <c r="N939" s="8">
        <f t="shared" si="173"/>
        <v>0.31649792194366438</v>
      </c>
      <c r="O939" s="8">
        <f t="shared" si="174"/>
        <v>1.8083757087552152</v>
      </c>
      <c r="P939" s="10">
        <f t="shared" si="175"/>
        <v>0.34855786190781396</v>
      </c>
      <c r="Q939" s="10" t="str">
        <f t="shared" si="176"/>
        <v>2015BRA</v>
      </c>
      <c r="R939" s="14">
        <f t="shared" si="177"/>
        <v>59.360367392447934</v>
      </c>
      <c r="S939" s="45">
        <f t="shared" si="178"/>
        <v>2</v>
      </c>
      <c r="T939" s="7">
        <f t="shared" si="179"/>
        <v>3.3783976949066226</v>
      </c>
      <c r="U939" s="35">
        <f>IF(ISBLANK(VLOOKUP(B939,'WB GDP'!$A$2:$AK$267,F939-1985)),"NA",VLOOKUP(B939,'WB GDP'!$A$2:$AK$267,F939-1985))</f>
        <v>15011.577194352854</v>
      </c>
    </row>
    <row r="940" spans="1:21">
      <c r="A940">
        <f t="shared" si="168"/>
        <v>15</v>
      </c>
      <c r="B940" t="s">
        <v>117</v>
      </c>
      <c r="C940" t="str">
        <f>VLOOKUP(B940,'country codes'!$A$3:$B$287,2,0)</f>
        <v>NIC</v>
      </c>
      <c r="D940">
        <v>1</v>
      </c>
      <c r="E940" s="6">
        <v>6298.598</v>
      </c>
      <c r="F940">
        <v>2015</v>
      </c>
      <c r="G940" s="6">
        <v>72.983000000000004</v>
      </c>
      <c r="H940" s="6">
        <v>5.9241127967834473</v>
      </c>
      <c r="I940" s="7">
        <v>2.7275128364563002</v>
      </c>
      <c r="J940" s="8">
        <f t="shared" si="169"/>
        <v>0.59241127967834473</v>
      </c>
      <c r="K940" s="8">
        <f t="shared" si="170"/>
        <v>1.0191711149381768</v>
      </c>
      <c r="L940" s="9">
        <f t="shared" si="171"/>
        <v>74.382165481532965</v>
      </c>
      <c r="M940" s="8">
        <f t="shared" si="172"/>
        <v>0.57603932616292564</v>
      </c>
      <c r="N940" s="8">
        <f t="shared" si="173"/>
        <v>0.17046955227851876</v>
      </c>
      <c r="O940" s="8">
        <f t="shared" si="174"/>
        <v>1.6623473390900696</v>
      </c>
      <c r="P940" s="10">
        <f t="shared" si="175"/>
        <v>0.3465216399830352</v>
      </c>
      <c r="Q940" s="10" t="str">
        <f t="shared" si="176"/>
        <v>2015NIC</v>
      </c>
      <c r="R940" s="14">
        <f t="shared" si="177"/>
        <v>59.013593169982137</v>
      </c>
      <c r="S940" s="45">
        <f t="shared" si="178"/>
        <v>1</v>
      </c>
      <c r="T940" s="7">
        <f t="shared" si="179"/>
        <v>3.3783976949066226</v>
      </c>
      <c r="U940" s="35">
        <f>IF(ISBLANK(VLOOKUP(B940,'WB GDP'!$A$2:$AK$267,F940-1985)),"NA",VLOOKUP(B940,'WB GDP'!$A$2:$AK$267,F940-1985))</f>
        <v>5563.0339823649174</v>
      </c>
    </row>
    <row r="941" spans="1:21">
      <c r="A941">
        <f t="shared" si="168"/>
        <v>16</v>
      </c>
      <c r="B941" t="s">
        <v>121</v>
      </c>
      <c r="C941" t="str">
        <f>VLOOKUP(B941,'country codes'!$A$3:$B$287,2,0)</f>
        <v>NOR</v>
      </c>
      <c r="D941">
        <v>3</v>
      </c>
      <c r="E941" s="6">
        <v>5190.3559999999998</v>
      </c>
      <c r="F941">
        <v>2015</v>
      </c>
      <c r="G941" s="6">
        <v>82.272000000000006</v>
      </c>
      <c r="H941" s="6">
        <v>7.6034336090087891</v>
      </c>
      <c r="I941" s="7">
        <v>12.495551109314</v>
      </c>
      <c r="J941" s="8">
        <f t="shared" si="169"/>
        <v>0.76034336090087895</v>
      </c>
      <c r="K941" s="8">
        <f t="shared" si="170"/>
        <v>1.1871031961607108</v>
      </c>
      <c r="L941" s="9">
        <f t="shared" si="171"/>
        <v>97.665354154534</v>
      </c>
      <c r="M941" s="8">
        <f t="shared" si="172"/>
        <v>0.78654576303170065</v>
      </c>
      <c r="N941" s="8">
        <f t="shared" si="173"/>
        <v>0.78097194433212502</v>
      </c>
      <c r="O941" s="8">
        <f t="shared" si="174"/>
        <v>2.2728497311436762</v>
      </c>
      <c r="P941" s="10">
        <f t="shared" si="175"/>
        <v>0.34606148935148406</v>
      </c>
      <c r="Q941" s="10" t="str">
        <f t="shared" si="176"/>
        <v>2015NOR</v>
      </c>
      <c r="R941" s="14">
        <f t="shared" si="177"/>
        <v>58.935228245446396</v>
      </c>
      <c r="S941" s="45">
        <f t="shared" si="178"/>
        <v>3</v>
      </c>
      <c r="T941" s="7">
        <f t="shared" si="179"/>
        <v>3.3783976949066226</v>
      </c>
      <c r="U941" s="35">
        <f>IF(ISBLANK(VLOOKUP(B941,'WB GDP'!$A$2:$AK$267,F941-1985)),"NA",VLOOKUP(B941,'WB GDP'!$A$2:$AK$267,F941-1985))</f>
        <v>63371.888498076471</v>
      </c>
    </row>
    <row r="942" spans="1:21">
      <c r="A942">
        <f t="shared" si="168"/>
        <v>17</v>
      </c>
      <c r="B942" t="s">
        <v>55</v>
      </c>
      <c r="C942" t="str">
        <f>VLOOKUP(B942,'country codes'!$A$3:$B$287,2,0)</f>
        <v>DNK</v>
      </c>
      <c r="D942">
        <v>3</v>
      </c>
      <c r="E942" s="6">
        <v>5677.7960000000003</v>
      </c>
      <c r="F942">
        <v>2015</v>
      </c>
      <c r="G942" s="6">
        <v>80.738</v>
      </c>
      <c r="H942" s="6">
        <v>7.5144248008728027</v>
      </c>
      <c r="I942" s="7">
        <v>11.7664852142334</v>
      </c>
      <c r="J942" s="8">
        <f t="shared" si="169"/>
        <v>0.75144248008728032</v>
      </c>
      <c r="K942" s="8">
        <f t="shared" si="170"/>
        <v>1.1782023153471122</v>
      </c>
      <c r="L942" s="9">
        <f t="shared" si="171"/>
        <v>95.125698536495136</v>
      </c>
      <c r="M942" s="8">
        <f t="shared" si="172"/>
        <v>0.7635843953884851</v>
      </c>
      <c r="N942" s="8">
        <f t="shared" si="173"/>
        <v>0.73540532588958751</v>
      </c>
      <c r="O942" s="8">
        <f t="shared" si="174"/>
        <v>2.2272831127011385</v>
      </c>
      <c r="P942" s="10">
        <f t="shared" si="175"/>
        <v>0.34283221160081789</v>
      </c>
      <c r="Q942" s="10" t="str">
        <f t="shared" si="176"/>
        <v>2015DNK</v>
      </c>
      <c r="R942" s="14">
        <f t="shared" si="177"/>
        <v>58.385273317898381</v>
      </c>
      <c r="S942" s="45">
        <f t="shared" si="178"/>
        <v>3</v>
      </c>
      <c r="T942" s="7">
        <f t="shared" si="179"/>
        <v>3.3783976949066226</v>
      </c>
      <c r="U942" s="35">
        <f>IF(ISBLANK(VLOOKUP(B942,'WB GDP'!$A$2:$AK$267,F942-1985)),"NA",VLOOKUP(B942,'WB GDP'!$A$2:$AK$267,F942-1985))</f>
        <v>52892.646029024749</v>
      </c>
    </row>
    <row r="943" spans="1:21">
      <c r="A943">
        <f t="shared" si="168"/>
        <v>18</v>
      </c>
      <c r="B943" t="s">
        <v>115</v>
      </c>
      <c r="C943" t="str">
        <f>VLOOKUP(B943,'country codes'!$A$3:$B$287,2,0)</f>
        <v>NLD</v>
      </c>
      <c r="D943">
        <v>3</v>
      </c>
      <c r="E943" s="6">
        <v>17041.107</v>
      </c>
      <c r="F943">
        <v>2015</v>
      </c>
      <c r="G943" s="6">
        <v>81.481999999999999</v>
      </c>
      <c r="H943" s="6">
        <v>7.324437141418457</v>
      </c>
      <c r="I943" s="7">
        <v>11.671154975891101</v>
      </c>
      <c r="J943" s="8">
        <f t="shared" si="169"/>
        <v>0.73244371414184573</v>
      </c>
      <c r="K943" s="8">
        <f t="shared" si="170"/>
        <v>1.1592035494016777</v>
      </c>
      <c r="L943" s="9">
        <f t="shared" si="171"/>
        <v>94.454223612347505</v>
      </c>
      <c r="M943" s="8">
        <f t="shared" si="172"/>
        <v>0.75751350038719356</v>
      </c>
      <c r="N943" s="8">
        <f t="shared" si="173"/>
        <v>0.7294471859931938</v>
      </c>
      <c r="O943" s="8">
        <f t="shared" si="174"/>
        <v>2.2213249728047448</v>
      </c>
      <c r="P943" s="10">
        <f t="shared" si="175"/>
        <v>0.34101876567421963</v>
      </c>
      <c r="Q943" s="10" t="str">
        <f t="shared" si="176"/>
        <v>2015NLD</v>
      </c>
      <c r="R943" s="14">
        <f t="shared" si="177"/>
        <v>58.076438463736693</v>
      </c>
      <c r="S943" s="45">
        <f t="shared" si="178"/>
        <v>3</v>
      </c>
      <c r="T943" s="7">
        <f t="shared" si="179"/>
        <v>3.3783976949066226</v>
      </c>
      <c r="U943" s="35">
        <f>IF(ISBLANK(VLOOKUP(B943,'WB GDP'!$A$2:$AK$267,F943-1985)),"NA",VLOOKUP(B943,'WB GDP'!$A$2:$AK$267,F943-1985))</f>
        <v>52974.116220094853</v>
      </c>
    </row>
    <row r="944" spans="1:21">
      <c r="A944">
        <f t="shared" si="168"/>
        <v>19</v>
      </c>
      <c r="B944" t="s">
        <v>126</v>
      </c>
      <c r="C944" t="str">
        <f>VLOOKUP(B944,'country codes'!$A$3:$B$287,2,0)</f>
        <v>PER</v>
      </c>
      <c r="D944">
        <v>1</v>
      </c>
      <c r="E944" s="6">
        <v>30711.863000000001</v>
      </c>
      <c r="F944">
        <v>2015</v>
      </c>
      <c r="G944" s="6">
        <v>75.620999999999995</v>
      </c>
      <c r="H944" s="6">
        <v>5.577263355255127</v>
      </c>
      <c r="I944" s="7">
        <v>3.27131199836731</v>
      </c>
      <c r="J944" s="8">
        <f t="shared" si="169"/>
        <v>0.55772633552551265</v>
      </c>
      <c r="K944" s="8">
        <f t="shared" si="170"/>
        <v>0.98448617078534462</v>
      </c>
      <c r="L944" s="9">
        <f t="shared" si="171"/>
        <v>74.44782872095854</v>
      </c>
      <c r="M944" s="8">
        <f t="shared" si="172"/>
        <v>0.57663299633237142</v>
      </c>
      <c r="N944" s="8">
        <f t="shared" si="173"/>
        <v>0.20445699989795688</v>
      </c>
      <c r="O944" s="8">
        <f t="shared" si="174"/>
        <v>1.6963347867095078</v>
      </c>
      <c r="P944" s="10">
        <f t="shared" si="175"/>
        <v>0.33992876927962101</v>
      </c>
      <c r="Q944" s="10" t="str">
        <f t="shared" si="176"/>
        <v>2015PER</v>
      </c>
      <c r="R944" s="14">
        <f t="shared" si="177"/>
        <v>57.89080906468751</v>
      </c>
      <c r="S944" s="45">
        <f t="shared" si="178"/>
        <v>1</v>
      </c>
      <c r="T944" s="7">
        <f t="shared" si="179"/>
        <v>3.3783976949066226</v>
      </c>
      <c r="U944" s="35">
        <f>IF(ISBLANK(VLOOKUP(B944,'WB GDP'!$A$2:$AK$267,F944-1985)),"NA",VLOOKUP(B944,'WB GDP'!$A$2:$AK$267,F944-1985))</f>
        <v>12015.187155632908</v>
      </c>
    </row>
    <row r="945" spans="1:21">
      <c r="A945">
        <f t="shared" si="168"/>
        <v>20</v>
      </c>
      <c r="B945" t="s">
        <v>21</v>
      </c>
      <c r="C945" t="str">
        <f>VLOOKUP(B945,'country codes'!$A$3:$B$287,2,0)</f>
        <v>ARG</v>
      </c>
      <c r="D945">
        <v>1</v>
      </c>
      <c r="E945" s="6">
        <v>43257.065000000002</v>
      </c>
      <c r="F945">
        <v>2015</v>
      </c>
      <c r="G945" s="6">
        <v>76.760000000000005</v>
      </c>
      <c r="H945" s="6">
        <v>6.6971306800842285</v>
      </c>
      <c r="I945" s="7">
        <v>7.4882473945617702</v>
      </c>
      <c r="J945" s="8">
        <f t="shared" si="169"/>
        <v>0.6697130680084229</v>
      </c>
      <c r="K945" s="8">
        <f t="shared" si="170"/>
        <v>1.0964729032682548</v>
      </c>
      <c r="L945" s="9">
        <f t="shared" si="171"/>
        <v>84.16526005487124</v>
      </c>
      <c r="M945" s="8">
        <f t="shared" si="172"/>
        <v>0.66448959855073453</v>
      </c>
      <c r="N945" s="8">
        <f t="shared" si="173"/>
        <v>0.46801546216011064</v>
      </c>
      <c r="O945" s="8">
        <f t="shared" si="174"/>
        <v>1.9598932489716616</v>
      </c>
      <c r="P945" s="10">
        <f t="shared" si="175"/>
        <v>0.33904377133774316</v>
      </c>
      <c r="Q945" s="10" t="str">
        <f t="shared" si="176"/>
        <v>2015ARG</v>
      </c>
      <c r="R945" s="14">
        <f t="shared" si="177"/>
        <v>57.740091468808629</v>
      </c>
      <c r="S945" s="45">
        <f t="shared" si="178"/>
        <v>3</v>
      </c>
      <c r="T945" s="7">
        <f t="shared" si="179"/>
        <v>3.3783976949066226</v>
      </c>
      <c r="U945" s="35">
        <f>IF(ISBLANK(VLOOKUP(B945,'WB GDP'!$A$2:$AK$267,F945-1985)),"NA",VLOOKUP(B945,'WB GDP'!$A$2:$AK$267,F945-1985))</f>
        <v>23933.886612095299</v>
      </c>
    </row>
    <row r="946" spans="1:21">
      <c r="A946">
        <f t="shared" si="168"/>
        <v>21</v>
      </c>
      <c r="B946" t="s">
        <v>64</v>
      </c>
      <c r="C946" t="str">
        <f>VLOOKUP(B946,'country codes'!$A$3:$B$287,2,0)</f>
        <v>FRA</v>
      </c>
      <c r="D946">
        <v>3</v>
      </c>
      <c r="E946" s="6">
        <v>63809.769</v>
      </c>
      <c r="F946">
        <v>2015</v>
      </c>
      <c r="G946" s="6">
        <v>82.186000000000007</v>
      </c>
      <c r="H946" s="6">
        <v>6.3576250076293945</v>
      </c>
      <c r="I946" s="7">
        <v>8.9387588500976598</v>
      </c>
      <c r="J946" s="8">
        <f t="shared" si="169"/>
        <v>0.6357625007629395</v>
      </c>
      <c r="K946" s="8">
        <f t="shared" si="170"/>
        <v>1.0625223360227714</v>
      </c>
      <c r="L946" s="9">
        <f t="shared" si="171"/>
        <v>87.324460708367496</v>
      </c>
      <c r="M946" s="8">
        <f t="shared" si="172"/>
        <v>0.69305235609485771</v>
      </c>
      <c r="N946" s="8">
        <f t="shared" si="173"/>
        <v>0.55867242813110374</v>
      </c>
      <c r="O946" s="8">
        <f t="shared" si="174"/>
        <v>2.0505502149426547</v>
      </c>
      <c r="P946" s="10">
        <f t="shared" si="175"/>
        <v>0.33798360608020489</v>
      </c>
      <c r="Q946" s="10" t="str">
        <f t="shared" si="176"/>
        <v>2015FRA</v>
      </c>
      <c r="R946" s="14">
        <f t="shared" si="177"/>
        <v>57.559542394862255</v>
      </c>
      <c r="S946" s="45">
        <f t="shared" si="178"/>
        <v>3</v>
      </c>
      <c r="T946" s="7">
        <f t="shared" si="179"/>
        <v>3.3783976949066226</v>
      </c>
      <c r="U946" s="35">
        <f>IF(ISBLANK(VLOOKUP(B946,'WB GDP'!$A$2:$AK$267,F946-1985)),"NA",VLOOKUP(B946,'WB GDP'!$A$2:$AK$267,F946-1985))</f>
        <v>43345.78642815585</v>
      </c>
    </row>
    <row r="947" spans="1:21">
      <c r="A947">
        <f t="shared" si="168"/>
        <v>22</v>
      </c>
      <c r="B947" t="s">
        <v>106</v>
      </c>
      <c r="C947" t="str">
        <f>VLOOKUP(B947,'country codes'!$A$3:$B$287,2,0)</f>
        <v>MEX</v>
      </c>
      <c r="D947">
        <v>1</v>
      </c>
      <c r="E947" s="6">
        <v>120149.897</v>
      </c>
      <c r="F947">
        <v>2015</v>
      </c>
      <c r="G947" s="6">
        <v>74.682000000000002</v>
      </c>
      <c r="H947" s="6">
        <v>6.2362871170043945</v>
      </c>
      <c r="I947" s="7">
        <v>5.5412230491638201</v>
      </c>
      <c r="J947" s="8">
        <f t="shared" si="169"/>
        <v>0.62362871170043943</v>
      </c>
      <c r="K947" s="8">
        <f t="shared" si="170"/>
        <v>1.0503885469602714</v>
      </c>
      <c r="L947" s="9">
        <f t="shared" si="171"/>
        <v>78.445117464086991</v>
      </c>
      <c r="M947" s="8">
        <f t="shared" si="172"/>
        <v>0.61277302089126606</v>
      </c>
      <c r="N947" s="8">
        <f t="shared" si="173"/>
        <v>0.34632644057273876</v>
      </c>
      <c r="O947" s="8">
        <f t="shared" si="174"/>
        <v>1.8382042273842898</v>
      </c>
      <c r="P947" s="10">
        <f t="shared" si="175"/>
        <v>0.33335415715109301</v>
      </c>
      <c r="Q947" s="10" t="str">
        <f t="shared" si="176"/>
        <v>2015MEX</v>
      </c>
      <c r="R947" s="14">
        <f t="shared" si="177"/>
        <v>56.771134445167704</v>
      </c>
      <c r="S947" s="45">
        <f t="shared" si="178"/>
        <v>2</v>
      </c>
      <c r="T947" s="7">
        <f t="shared" si="179"/>
        <v>3.3783976949066226</v>
      </c>
      <c r="U947" s="35">
        <f>IF(ISBLANK(VLOOKUP(B947,'WB GDP'!$A$2:$AK$267,F947-1985)),"NA",VLOOKUP(B947,'WB GDP'!$A$2:$AK$267,F947-1985))</f>
        <v>19542.889886999168</v>
      </c>
    </row>
    <row r="948" spans="1:21">
      <c r="A948">
        <f t="shared" si="168"/>
        <v>23</v>
      </c>
      <c r="B948" t="s">
        <v>127</v>
      </c>
      <c r="C948" t="str">
        <f>VLOOKUP(B948,'country codes'!$A$3:$B$287,2,0)</f>
        <v>PHL</v>
      </c>
      <c r="D948">
        <v>8</v>
      </c>
      <c r="E948" s="6">
        <v>103031.36500000001</v>
      </c>
      <c r="F948">
        <v>2015</v>
      </c>
      <c r="G948" s="6">
        <v>71.268000000000001</v>
      </c>
      <c r="H948" s="6">
        <v>5.5474891662597656</v>
      </c>
      <c r="I948" s="7">
        <v>1.94068038463593</v>
      </c>
      <c r="J948" s="8">
        <f t="shared" si="169"/>
        <v>0.55474891662597658</v>
      </c>
      <c r="K948" s="8">
        <f t="shared" si="170"/>
        <v>0.98150875188580855</v>
      </c>
      <c r="L948" s="9">
        <f t="shared" si="171"/>
        <v>69.95016572939781</v>
      </c>
      <c r="M948" s="8">
        <f t="shared" si="172"/>
        <v>0.53596902096855492</v>
      </c>
      <c r="N948" s="8">
        <f t="shared" si="173"/>
        <v>0.12129252403974562</v>
      </c>
      <c r="O948" s="8">
        <f t="shared" si="174"/>
        <v>1.6131703108512965</v>
      </c>
      <c r="P948" s="10">
        <f t="shared" si="175"/>
        <v>0.33224577551623502</v>
      </c>
      <c r="Q948" s="10" t="str">
        <f t="shared" si="176"/>
        <v>2015PHL</v>
      </c>
      <c r="R948" s="14">
        <f t="shared" si="177"/>
        <v>56.582373988880505</v>
      </c>
      <c r="S948" s="45">
        <f t="shared" si="178"/>
        <v>1</v>
      </c>
      <c r="T948" s="7">
        <f t="shared" si="179"/>
        <v>3.3783976949066226</v>
      </c>
      <c r="U948" s="35">
        <f>IF(ISBLANK(VLOOKUP(B948,'WB GDP'!$A$2:$AK$267,F948-1985)),"NA",VLOOKUP(B948,'WB GDP'!$A$2:$AK$267,F948-1985))</f>
        <v>7235.0814014855623</v>
      </c>
    </row>
    <row r="949" spans="1:21">
      <c r="A949">
        <f t="shared" si="168"/>
        <v>24</v>
      </c>
      <c r="B949" t="s">
        <v>82</v>
      </c>
      <c r="C949" t="str">
        <f>VLOOKUP(B949,'country codes'!$A$3:$B$287,2,0)</f>
        <v>ISR</v>
      </c>
      <c r="D949">
        <v>4</v>
      </c>
      <c r="E949" s="6">
        <v>8007.7780000000002</v>
      </c>
      <c r="F949">
        <v>2015</v>
      </c>
      <c r="G949" s="6">
        <v>82.1</v>
      </c>
      <c r="H949" s="6">
        <v>7.0794110298156738</v>
      </c>
      <c r="I949" s="7">
        <v>13.0095777511597</v>
      </c>
      <c r="J949" s="8">
        <f t="shared" si="169"/>
        <v>0.70794110298156743</v>
      </c>
      <c r="K949" s="8">
        <f t="shared" si="170"/>
        <v>1.1347009382413993</v>
      </c>
      <c r="L949" s="9">
        <f t="shared" si="171"/>
        <v>93.158947029618872</v>
      </c>
      <c r="M949" s="8">
        <f t="shared" si="172"/>
        <v>0.74580273078346038</v>
      </c>
      <c r="N949" s="8">
        <f t="shared" si="173"/>
        <v>0.81309860944748125</v>
      </c>
      <c r="O949" s="8">
        <f t="shared" si="174"/>
        <v>2.3049763962590322</v>
      </c>
      <c r="P949" s="10">
        <f t="shared" si="175"/>
        <v>0.32356198180332579</v>
      </c>
      <c r="Q949" s="10" t="str">
        <f t="shared" si="176"/>
        <v>2015ISR</v>
      </c>
      <c r="R949" s="14">
        <f t="shared" si="177"/>
        <v>55.103499915184081</v>
      </c>
      <c r="S949" s="45">
        <f t="shared" si="178"/>
        <v>3</v>
      </c>
      <c r="T949" s="7">
        <f t="shared" si="179"/>
        <v>3.3783976949066226</v>
      </c>
      <c r="U949" s="35">
        <f>IF(ISBLANK(VLOOKUP(B949,'WB GDP'!$A$2:$AK$267,F949-1985)),"NA",VLOOKUP(B949,'WB GDP'!$A$2:$AK$267,F949-1985))</f>
        <v>37632.819640320202</v>
      </c>
    </row>
    <row r="950" spans="1:21">
      <c r="A950">
        <f t="shared" si="168"/>
        <v>25</v>
      </c>
      <c r="B950" t="s">
        <v>93</v>
      </c>
      <c r="C950" t="str">
        <f>VLOOKUP(B950,'country codes'!$A$3:$B$287,2,0)</f>
        <v>LBN</v>
      </c>
      <c r="D950">
        <v>4</v>
      </c>
      <c r="E950" s="6">
        <v>6398.94</v>
      </c>
      <c r="F950">
        <v>2015</v>
      </c>
      <c r="G950" s="6">
        <v>79.228999999999999</v>
      </c>
      <c r="H950" s="6">
        <v>5.171971321105957</v>
      </c>
      <c r="I950" s="7">
        <v>4.9113030433654803</v>
      </c>
      <c r="J950" s="8">
        <f t="shared" si="169"/>
        <v>0.5171971321105957</v>
      </c>
      <c r="K950" s="8">
        <f t="shared" si="170"/>
        <v>0.94395696737042767</v>
      </c>
      <c r="L950" s="9">
        <f t="shared" si="171"/>
        <v>74.788766567791612</v>
      </c>
      <c r="M950" s="8">
        <f t="shared" si="172"/>
        <v>0.57971546121029272</v>
      </c>
      <c r="N950" s="8">
        <f t="shared" si="173"/>
        <v>0.30695644021034252</v>
      </c>
      <c r="O950" s="8">
        <f t="shared" si="174"/>
        <v>1.7988342270218936</v>
      </c>
      <c r="P950" s="10">
        <f t="shared" si="175"/>
        <v>0.32227286567148306</v>
      </c>
      <c r="Q950" s="10" t="str">
        <f t="shared" si="176"/>
        <v>2015LBN</v>
      </c>
      <c r="R950" s="14">
        <f t="shared" si="177"/>
        <v>54.883959874460643</v>
      </c>
      <c r="S950" s="45">
        <f t="shared" si="178"/>
        <v>2</v>
      </c>
      <c r="T950" s="7">
        <f t="shared" si="179"/>
        <v>3.3783976949066226</v>
      </c>
      <c r="U950" s="35">
        <f>IF(ISBLANK(VLOOKUP(B950,'WB GDP'!$A$2:$AK$267,F950-1985)),"NA",VLOOKUP(B950,'WB GDP'!$A$2:$AK$267,F950-1985))</f>
        <v>16591.797514991118</v>
      </c>
    </row>
    <row r="951" spans="1:21">
      <c r="A951">
        <f t="shared" si="168"/>
        <v>26</v>
      </c>
      <c r="B951" t="s">
        <v>63</v>
      </c>
      <c r="C951" t="str">
        <f>VLOOKUP(B951,'country codes'!$A$3:$B$287,2,0)</f>
        <v>FIN</v>
      </c>
      <c r="D951">
        <v>3</v>
      </c>
      <c r="E951" s="6">
        <v>5479.4610000000002</v>
      </c>
      <c r="F951">
        <v>2015</v>
      </c>
      <c r="G951" s="6">
        <v>81.418000000000006</v>
      </c>
      <c r="H951" s="6">
        <v>7.4479255676269531</v>
      </c>
      <c r="I951" s="7">
        <v>14.261905670166</v>
      </c>
      <c r="J951" s="8">
        <f t="shared" si="169"/>
        <v>0.74479255676269529</v>
      </c>
      <c r="K951" s="8">
        <f t="shared" si="170"/>
        <v>1.1715523920225273</v>
      </c>
      <c r="L951" s="9">
        <f t="shared" si="171"/>
        <v>95.385452653690137</v>
      </c>
      <c r="M951" s="8">
        <f t="shared" si="172"/>
        <v>0.76593286725978516</v>
      </c>
      <c r="N951" s="8">
        <f t="shared" si="173"/>
        <v>0.89136910438537498</v>
      </c>
      <c r="O951" s="8">
        <f t="shared" si="174"/>
        <v>2.3832468911969258</v>
      </c>
      <c r="P951" s="10">
        <f t="shared" si="175"/>
        <v>0.3213820901598301</v>
      </c>
      <c r="Q951" s="10" t="str">
        <f t="shared" si="176"/>
        <v>2015FIN</v>
      </c>
      <c r="R951" s="14">
        <f t="shared" si="177"/>
        <v>54.732258342478275</v>
      </c>
      <c r="S951" s="45">
        <f t="shared" si="178"/>
        <v>3</v>
      </c>
      <c r="T951" s="7">
        <f t="shared" si="179"/>
        <v>3.3783976949066226</v>
      </c>
      <c r="U951" s="35">
        <f>IF(ISBLANK(VLOOKUP(B951,'WB GDP'!$A$2:$AK$267,F951-1985)),"NA",VLOOKUP(B951,'WB GDP'!$A$2:$AK$267,F951-1985))</f>
        <v>45072.590214623786</v>
      </c>
    </row>
    <row r="952" spans="1:21">
      <c r="A952">
        <f t="shared" si="168"/>
        <v>27</v>
      </c>
      <c r="B952" t="s">
        <v>154</v>
      </c>
      <c r="C952" t="str">
        <f>VLOOKUP(B952,'country codes'!$A$3:$B$287,2,0)</f>
        <v>TUN</v>
      </c>
      <c r="D952">
        <v>4</v>
      </c>
      <c r="E952" s="6">
        <v>11557.779</v>
      </c>
      <c r="F952">
        <v>2015</v>
      </c>
      <c r="G952" s="6">
        <v>75.691999999999993</v>
      </c>
      <c r="H952" s="6">
        <v>5.1316118240356445</v>
      </c>
      <c r="I952" s="7">
        <v>3.4952228069305402</v>
      </c>
      <c r="J952" s="8">
        <f t="shared" si="169"/>
        <v>0.51316118240356445</v>
      </c>
      <c r="K952" s="8">
        <f t="shared" si="170"/>
        <v>0.93992101766339642</v>
      </c>
      <c r="L952" s="9">
        <f t="shared" si="171"/>
        <v>71.144501668977796</v>
      </c>
      <c r="M952" s="8">
        <f t="shared" si="172"/>
        <v>0.5467671726562936</v>
      </c>
      <c r="N952" s="8">
        <f t="shared" si="173"/>
        <v>0.21845142543315876</v>
      </c>
      <c r="O952" s="8">
        <f t="shared" si="174"/>
        <v>1.7103292122447096</v>
      </c>
      <c r="P952" s="10">
        <f t="shared" si="175"/>
        <v>0.31968533820380279</v>
      </c>
      <c r="Q952" s="10" t="str">
        <f t="shared" si="176"/>
        <v>2015TUN</v>
      </c>
      <c r="R952" s="14">
        <f t="shared" si="177"/>
        <v>54.443296794078961</v>
      </c>
      <c r="S952" s="45">
        <f t="shared" si="178"/>
        <v>2</v>
      </c>
      <c r="T952" s="7">
        <f t="shared" si="179"/>
        <v>3.3783976949066226</v>
      </c>
      <c r="U952" s="35">
        <f>IF(ISBLANK(VLOOKUP(B952,'WB GDP'!$A$2:$AK$267,F952-1985)),"NA",VLOOKUP(B952,'WB GDP'!$A$2:$AK$267,F952-1985))</f>
        <v>10750.237314608108</v>
      </c>
    </row>
    <row r="953" spans="1:21">
      <c r="A953">
        <f t="shared" si="168"/>
        <v>28</v>
      </c>
      <c r="B953" t="s">
        <v>24</v>
      </c>
      <c r="C953" t="str">
        <f>VLOOKUP(B953,'country codes'!$A$3:$B$287,2,0)</f>
        <v>AUT</v>
      </c>
      <c r="D953">
        <v>3</v>
      </c>
      <c r="E953" s="6">
        <v>8642.4210000000003</v>
      </c>
      <c r="F953">
        <v>2015</v>
      </c>
      <c r="G953" s="6">
        <v>81.159000000000006</v>
      </c>
      <c r="H953" s="6">
        <v>7.0764470100402832</v>
      </c>
      <c r="I953" s="7">
        <v>12.9914903640747</v>
      </c>
      <c r="J953" s="8">
        <f t="shared" si="169"/>
        <v>0.70764470100402832</v>
      </c>
      <c r="K953" s="8">
        <f t="shared" si="170"/>
        <v>1.1344045362638604</v>
      </c>
      <c r="L953" s="9">
        <f t="shared" si="171"/>
        <v>92.067137758638651</v>
      </c>
      <c r="M953" s="8">
        <f t="shared" si="172"/>
        <v>0.73593153648090104</v>
      </c>
      <c r="N953" s="8">
        <f t="shared" si="173"/>
        <v>0.81196814775466875</v>
      </c>
      <c r="O953" s="8">
        <f t="shared" si="174"/>
        <v>2.3038459345662199</v>
      </c>
      <c r="P953" s="10">
        <f t="shared" si="175"/>
        <v>0.3194360896443651</v>
      </c>
      <c r="Q953" s="10" t="str">
        <f t="shared" si="176"/>
        <v>2015AUT</v>
      </c>
      <c r="R953" s="14">
        <f t="shared" si="177"/>
        <v>54.40084907541533</v>
      </c>
      <c r="S953" s="45">
        <f t="shared" si="178"/>
        <v>3</v>
      </c>
      <c r="T953" s="7">
        <f t="shared" si="179"/>
        <v>3.3783976949066226</v>
      </c>
      <c r="U953" s="35">
        <f>IF(ISBLANK(VLOOKUP(B953,'WB GDP'!$A$2:$AK$267,F953-1985)),"NA",VLOOKUP(B953,'WB GDP'!$A$2:$AK$267,F953-1985))</f>
        <v>52873.858654557072</v>
      </c>
    </row>
    <row r="954" spans="1:21">
      <c r="A954">
        <f t="shared" si="168"/>
        <v>29</v>
      </c>
      <c r="B954" t="s">
        <v>67</v>
      </c>
      <c r="C954" t="str">
        <f>VLOOKUP(B954,'country codes'!$A$3:$B$287,2,0)</f>
        <v>DEU</v>
      </c>
      <c r="D954">
        <v>3</v>
      </c>
      <c r="E954" s="6">
        <v>82073.225999999995</v>
      </c>
      <c r="F954">
        <v>2015</v>
      </c>
      <c r="G954" s="6">
        <v>80.573999999999998</v>
      </c>
      <c r="H954" s="6">
        <v>7.037137508392334</v>
      </c>
      <c r="I954" s="7">
        <v>12.569410324096699</v>
      </c>
      <c r="J954" s="8">
        <f t="shared" si="169"/>
        <v>0.70371375083923338</v>
      </c>
      <c r="K954" s="8">
        <f t="shared" si="170"/>
        <v>1.1304735860990653</v>
      </c>
      <c r="L954" s="9">
        <f t="shared" si="171"/>
        <v>91.086778726346083</v>
      </c>
      <c r="M954" s="8">
        <f t="shared" si="172"/>
        <v>0.72706797875955953</v>
      </c>
      <c r="N954" s="8">
        <f t="shared" si="173"/>
        <v>0.7855881452560437</v>
      </c>
      <c r="O954" s="8">
        <f t="shared" si="174"/>
        <v>2.2774659320675945</v>
      </c>
      <c r="P954" s="10">
        <f t="shared" si="175"/>
        <v>0.31924428309647285</v>
      </c>
      <c r="Q954" s="10" t="str">
        <f t="shared" si="176"/>
        <v>2015DEU</v>
      </c>
      <c r="R954" s="14">
        <f t="shared" si="177"/>
        <v>54.368183890103367</v>
      </c>
      <c r="S954" s="45">
        <f t="shared" si="178"/>
        <v>3</v>
      </c>
      <c r="T954" s="7">
        <f t="shared" si="179"/>
        <v>3.3783976949066226</v>
      </c>
      <c r="U954" s="35">
        <f>IF(ISBLANK(VLOOKUP(B954,'WB GDP'!$A$2:$AK$267,F954-1985)),"NA",VLOOKUP(B954,'WB GDP'!$A$2:$AK$267,F954-1985))</f>
        <v>51159.297464388757</v>
      </c>
    </row>
    <row r="955" spans="1:21">
      <c r="A955">
        <f t="shared" si="168"/>
        <v>30</v>
      </c>
      <c r="B955" t="s">
        <v>86</v>
      </c>
      <c r="C955" t="str">
        <f>VLOOKUP(B955,'country codes'!$A$3:$B$287,2,0)</f>
        <v>JOR</v>
      </c>
      <c r="D955">
        <v>4</v>
      </c>
      <c r="E955" s="6">
        <v>9494.2459999999992</v>
      </c>
      <c r="F955">
        <v>2015</v>
      </c>
      <c r="G955" s="6">
        <v>75.010999999999996</v>
      </c>
      <c r="H955" s="6">
        <v>5.4045934677124023</v>
      </c>
      <c r="I955" s="7">
        <v>4.28566217422485</v>
      </c>
      <c r="J955" s="8">
        <f t="shared" si="169"/>
        <v>0.54045934677124019</v>
      </c>
      <c r="K955" s="8">
        <f t="shared" si="170"/>
        <v>0.96721918203107216</v>
      </c>
      <c r="L955" s="9">
        <f t="shared" si="171"/>
        <v>72.552078063332743</v>
      </c>
      <c r="M955" s="8">
        <f t="shared" si="172"/>
        <v>0.55949325994432253</v>
      </c>
      <c r="N955" s="8">
        <f t="shared" si="173"/>
        <v>0.26785388588905312</v>
      </c>
      <c r="O955" s="8">
        <f t="shared" si="174"/>
        <v>1.759731672700604</v>
      </c>
      <c r="P955" s="10">
        <f t="shared" si="175"/>
        <v>0.31794237077388399</v>
      </c>
      <c r="Q955" s="10" t="str">
        <f t="shared" si="176"/>
        <v>2015JOR</v>
      </c>
      <c r="R955" s="14">
        <f t="shared" si="177"/>
        <v>54.146464622723684</v>
      </c>
      <c r="S955" s="45">
        <f t="shared" si="178"/>
        <v>2</v>
      </c>
      <c r="T955" s="7">
        <f t="shared" si="179"/>
        <v>3.3783976949066226</v>
      </c>
      <c r="U955" s="35">
        <f>IF(ISBLANK(VLOOKUP(B955,'WB GDP'!$A$2:$AK$267,F955-1985)),"NA",VLOOKUP(B955,'WB GDP'!$A$2:$AK$267,F955-1985))</f>
        <v>9912.7131900580862</v>
      </c>
    </row>
    <row r="956" spans="1:21">
      <c r="A956">
        <f t="shared" si="168"/>
        <v>31</v>
      </c>
      <c r="B956" t="s">
        <v>81</v>
      </c>
      <c r="C956" t="str">
        <f>VLOOKUP(B956,'country codes'!$A$3:$B$287,2,0)</f>
        <v>IRL</v>
      </c>
      <c r="D956">
        <v>3</v>
      </c>
      <c r="E956" s="6">
        <v>4665.76</v>
      </c>
      <c r="F956">
        <v>2015</v>
      </c>
      <c r="G956" s="6">
        <v>81.415999999999997</v>
      </c>
      <c r="H956" s="6">
        <v>6.8301253318786621</v>
      </c>
      <c r="I956" s="7">
        <v>12.402800559997599</v>
      </c>
      <c r="J956" s="8">
        <f t="shared" si="169"/>
        <v>0.68301253318786626</v>
      </c>
      <c r="K956" s="8">
        <f t="shared" si="170"/>
        <v>1.1097723684476981</v>
      </c>
      <c r="L956" s="9">
        <f t="shared" si="171"/>
        <v>90.353227149537787</v>
      </c>
      <c r="M956" s="8">
        <f t="shared" si="172"/>
        <v>0.72043584040161857</v>
      </c>
      <c r="N956" s="8">
        <f t="shared" si="173"/>
        <v>0.77517503499984997</v>
      </c>
      <c r="O956" s="8">
        <f t="shared" si="174"/>
        <v>2.2670528218114008</v>
      </c>
      <c r="P956" s="10">
        <f t="shared" si="175"/>
        <v>0.31778520265177684</v>
      </c>
      <c r="Q956" s="10" t="str">
        <f t="shared" si="176"/>
        <v>2015IRL</v>
      </c>
      <c r="R956" s="14">
        <f t="shared" si="177"/>
        <v>54.119698457073028</v>
      </c>
      <c r="S956" s="45">
        <f t="shared" si="178"/>
        <v>3</v>
      </c>
      <c r="T956" s="7">
        <f t="shared" si="179"/>
        <v>3.3783976949066226</v>
      </c>
      <c r="U956" s="35">
        <f>IF(ISBLANK(VLOOKUP(B956,'WB GDP'!$A$2:$AK$267,F956-1985)),"NA",VLOOKUP(B956,'WB GDP'!$A$2:$AK$267,F956-1985))</f>
        <v>71692.568203910399</v>
      </c>
    </row>
    <row r="957" spans="1:21">
      <c r="A957">
        <f t="shared" si="168"/>
        <v>32</v>
      </c>
      <c r="B957" t="s">
        <v>54</v>
      </c>
      <c r="C957" t="str">
        <f>VLOOKUP(B957,'country codes'!$A$3:$B$287,2,0)</f>
        <v>CZE</v>
      </c>
      <c r="D957">
        <v>7</v>
      </c>
      <c r="E957" s="6">
        <v>10523.798000000001</v>
      </c>
      <c r="F957">
        <v>2015</v>
      </c>
      <c r="G957" s="6">
        <v>78.58</v>
      </c>
      <c r="H957" s="6">
        <v>6.6080174446105957</v>
      </c>
      <c r="I957" s="7">
        <v>10.1900024414062</v>
      </c>
      <c r="J957" s="8">
        <f t="shared" si="169"/>
        <v>0.66080174446105955</v>
      </c>
      <c r="K957" s="8">
        <f t="shared" si="170"/>
        <v>1.0875615797208915</v>
      </c>
      <c r="L957" s="9">
        <f t="shared" si="171"/>
        <v>85.460588934467651</v>
      </c>
      <c r="M957" s="8">
        <f t="shared" si="172"/>
        <v>0.67620084097747546</v>
      </c>
      <c r="N957" s="8">
        <f t="shared" si="173"/>
        <v>0.63687515258788752</v>
      </c>
      <c r="O957" s="8">
        <f t="shared" si="174"/>
        <v>2.1287529393994387</v>
      </c>
      <c r="P957" s="10">
        <f t="shared" si="175"/>
        <v>0.31765116019909972</v>
      </c>
      <c r="Q957" s="10" t="str">
        <f t="shared" si="176"/>
        <v>2015CZE</v>
      </c>
      <c r="R957" s="14">
        <f t="shared" si="177"/>
        <v>54.096870656852005</v>
      </c>
      <c r="S957" s="45">
        <f t="shared" si="178"/>
        <v>3</v>
      </c>
      <c r="T957" s="7">
        <f t="shared" si="179"/>
        <v>3.3783976949066226</v>
      </c>
      <c r="U957" s="35">
        <f>IF(ISBLANK(VLOOKUP(B957,'WB GDP'!$A$2:$AK$267,F957-1985)),"NA",VLOOKUP(B957,'WB GDP'!$A$2:$AK$267,F957-1985))</f>
        <v>34567.80078125</v>
      </c>
    </row>
    <row r="958" spans="1:21">
      <c r="A958">
        <f t="shared" si="168"/>
        <v>33</v>
      </c>
      <c r="B958" t="s">
        <v>83</v>
      </c>
      <c r="C958" t="str">
        <f>VLOOKUP(B958,'country codes'!$A$3:$B$287,2,0)</f>
        <v>ITA</v>
      </c>
      <c r="D958">
        <v>3</v>
      </c>
      <c r="E958" s="6">
        <v>60232.906000000003</v>
      </c>
      <c r="F958">
        <v>2015</v>
      </c>
      <c r="G958" s="6">
        <v>82.525000000000006</v>
      </c>
      <c r="H958" s="6">
        <v>5.8476839065551758</v>
      </c>
      <c r="I958" s="7">
        <v>9.2955703735351598</v>
      </c>
      <c r="J958" s="8">
        <f t="shared" si="169"/>
        <v>0.58476839065551756</v>
      </c>
      <c r="K958" s="8">
        <f t="shared" si="170"/>
        <v>1.0115282259153495</v>
      </c>
      <c r="L958" s="9">
        <f t="shared" si="171"/>
        <v>83.476366843664223</v>
      </c>
      <c r="M958" s="8">
        <f t="shared" si="172"/>
        <v>0.65826122247600738</v>
      </c>
      <c r="N958" s="8">
        <f t="shared" si="173"/>
        <v>0.58097314834594749</v>
      </c>
      <c r="O958" s="8">
        <f t="shared" si="174"/>
        <v>2.0728509351574984</v>
      </c>
      <c r="P958" s="10">
        <f t="shared" si="175"/>
        <v>0.31756322237710338</v>
      </c>
      <c r="Q958" s="10" t="str">
        <f t="shared" si="176"/>
        <v>2015ITA</v>
      </c>
      <c r="R958" s="14">
        <f t="shared" si="177"/>
        <v>54.081894602681771</v>
      </c>
      <c r="S958" s="45">
        <f t="shared" si="178"/>
        <v>3</v>
      </c>
      <c r="T958" s="7">
        <f t="shared" si="179"/>
        <v>3.3783976949066226</v>
      </c>
      <c r="U958" s="35">
        <f>IF(ISBLANK(VLOOKUP(B958,'WB GDP'!$A$2:$AK$267,F958-1985)),"NA",VLOOKUP(B958,'WB GDP'!$A$2:$AK$267,F958-1985))</f>
        <v>40247.829043794169</v>
      </c>
    </row>
    <row r="959" spans="1:21">
      <c r="A959">
        <f t="shared" si="168"/>
        <v>34</v>
      </c>
      <c r="B959" t="s">
        <v>160</v>
      </c>
      <c r="C959" t="str">
        <f>VLOOKUP(B959,'country codes'!$A$3:$B$287,2,0)</f>
        <v>GBR</v>
      </c>
      <c r="D959">
        <v>3</v>
      </c>
      <c r="E959" s="6">
        <v>65224.364000000001</v>
      </c>
      <c r="F959">
        <v>2015</v>
      </c>
      <c r="G959" s="6">
        <v>80.924000000000007</v>
      </c>
      <c r="H959" s="6">
        <v>6.5154452323913574</v>
      </c>
      <c r="I959" s="7">
        <v>11.0369758605957</v>
      </c>
      <c r="J959" s="8">
        <f t="shared" si="169"/>
        <v>0.6515445232391357</v>
      </c>
      <c r="K959" s="8">
        <f t="shared" si="170"/>
        <v>1.0783043584989676</v>
      </c>
      <c r="L959" s="9">
        <f t="shared" si="171"/>
        <v>87.260701907170457</v>
      </c>
      <c r="M959" s="8">
        <f t="shared" si="172"/>
        <v>0.69247590420729566</v>
      </c>
      <c r="N959" s="8">
        <f t="shared" si="173"/>
        <v>0.68981099128723122</v>
      </c>
      <c r="O959" s="8">
        <f t="shared" si="174"/>
        <v>2.1816887780987821</v>
      </c>
      <c r="P959" s="10">
        <f t="shared" si="175"/>
        <v>0.31740361464880845</v>
      </c>
      <c r="Q959" s="10" t="str">
        <f t="shared" si="176"/>
        <v>2015GBR</v>
      </c>
      <c r="R959" s="14">
        <f t="shared" si="177"/>
        <v>54.054712965353595</v>
      </c>
      <c r="S959" s="45">
        <f t="shared" si="178"/>
        <v>3</v>
      </c>
      <c r="T959" s="7">
        <f t="shared" si="179"/>
        <v>3.3783976949066226</v>
      </c>
      <c r="U959" s="35">
        <f>IF(ISBLANK(VLOOKUP(B959,'WB GDP'!$A$2:$AK$267,F959-1985)),"NA",VLOOKUP(B959,'WB GDP'!$A$2:$AK$267,F959-1985))</f>
        <v>44688.244953260888</v>
      </c>
    </row>
    <row r="960" spans="1:21">
      <c r="A960">
        <f t="shared" si="168"/>
        <v>35</v>
      </c>
      <c r="B960" t="s">
        <v>131</v>
      </c>
      <c r="C960" t="str">
        <f>VLOOKUP(B960,'country codes'!$A$3:$B$287,2,0)</f>
        <v>ROU</v>
      </c>
      <c r="D960">
        <v>7</v>
      </c>
      <c r="E960" s="6">
        <v>19906.079000000002</v>
      </c>
      <c r="F960">
        <v>2015</v>
      </c>
      <c r="G960" s="6">
        <v>74.790000000000006</v>
      </c>
      <c r="H960" s="6">
        <v>5.7774910926818848</v>
      </c>
      <c r="I960" s="7">
        <v>5.6259694099426296</v>
      </c>
      <c r="J960" s="8">
        <f t="shared" si="169"/>
        <v>0.57774910926818845</v>
      </c>
      <c r="K960" s="8">
        <f t="shared" si="170"/>
        <v>1.0045089445280204</v>
      </c>
      <c r="L960" s="9">
        <f t="shared" si="171"/>
        <v>75.12722396125065</v>
      </c>
      <c r="M960" s="8">
        <f t="shared" si="172"/>
        <v>0.58277549997601275</v>
      </c>
      <c r="N960" s="8">
        <f t="shared" si="173"/>
        <v>0.35162308812141435</v>
      </c>
      <c r="O960" s="8">
        <f t="shared" si="174"/>
        <v>1.8435008749329653</v>
      </c>
      <c r="P960" s="10">
        <f t="shared" si="175"/>
        <v>0.31612434140949569</v>
      </c>
      <c r="Q960" s="10" t="str">
        <f t="shared" si="176"/>
        <v>2015ROU</v>
      </c>
      <c r="R960" s="14">
        <f t="shared" si="177"/>
        <v>53.836849196436468</v>
      </c>
      <c r="S960" s="45">
        <f t="shared" si="178"/>
        <v>2</v>
      </c>
      <c r="T960" s="7">
        <f t="shared" si="179"/>
        <v>3.3783976949066226</v>
      </c>
      <c r="U960" s="35">
        <f>IF(ISBLANK(VLOOKUP(B960,'WB GDP'!$A$2:$AK$267,F960-1985)),"NA",VLOOKUP(B960,'WB GDP'!$A$2:$AK$267,F960-1985))</f>
        <v>23933.186724181785</v>
      </c>
    </row>
    <row r="961" spans="1:21">
      <c r="A961">
        <f t="shared" si="168"/>
        <v>36</v>
      </c>
      <c r="B961" t="s">
        <v>116</v>
      </c>
      <c r="C961" t="str">
        <f>VLOOKUP(B961,'country codes'!$A$3:$B$287,2,0)</f>
        <v>NZL</v>
      </c>
      <c r="D961">
        <v>2</v>
      </c>
      <c r="E961" s="6">
        <v>4590.59</v>
      </c>
      <c r="F961">
        <v>2015</v>
      </c>
      <c r="G961" s="6">
        <v>81.977000000000004</v>
      </c>
      <c r="H961" s="6">
        <v>7.4181208610534668</v>
      </c>
      <c r="I961" s="7">
        <v>15.1522541046143</v>
      </c>
      <c r="J961" s="8">
        <f t="shared" si="169"/>
        <v>0.74181208610534666</v>
      </c>
      <c r="K961" s="8">
        <f t="shared" si="170"/>
        <v>1.1685719213651786</v>
      </c>
      <c r="L961" s="9">
        <f t="shared" si="171"/>
        <v>95.796020397753253</v>
      </c>
      <c r="M961" s="8">
        <f t="shared" si="172"/>
        <v>0.76964486539327948</v>
      </c>
      <c r="N961" s="8">
        <f t="shared" si="173"/>
        <v>0.94701588153839378</v>
      </c>
      <c r="O961" s="8">
        <f t="shared" si="174"/>
        <v>2.4388936683499445</v>
      </c>
      <c r="P961" s="10">
        <f t="shared" si="175"/>
        <v>0.31557130816366818</v>
      </c>
      <c r="Q961" s="10" t="str">
        <f t="shared" si="176"/>
        <v>2015NZL</v>
      </c>
      <c r="R961" s="14">
        <f t="shared" si="177"/>
        <v>53.742666105936443</v>
      </c>
      <c r="S961" s="45">
        <f t="shared" si="178"/>
        <v>3</v>
      </c>
      <c r="T961" s="7">
        <f t="shared" si="179"/>
        <v>3.3783976949066226</v>
      </c>
      <c r="U961" s="35">
        <f>IF(ISBLANK(VLOOKUP(B961,'WB GDP'!$A$2:$AK$267,F961-1985)),"NA",VLOOKUP(B961,'WB GDP'!$A$2:$AK$267,F961-1985))</f>
        <v>41014.687082562457</v>
      </c>
    </row>
    <row r="962" spans="1:21">
      <c r="A962">
        <f t="shared" si="168"/>
        <v>37</v>
      </c>
      <c r="B962" t="s">
        <v>19</v>
      </c>
      <c r="C962" t="str">
        <f>VLOOKUP(B962,'country codes'!$A$3:$B$287,2,0)</f>
        <v>ALB</v>
      </c>
      <c r="D962">
        <v>7</v>
      </c>
      <c r="E962" s="6">
        <v>2882.4810000000002</v>
      </c>
      <c r="F962">
        <v>2015</v>
      </c>
      <c r="G962" s="6">
        <v>78.644000000000005</v>
      </c>
      <c r="H962" s="6">
        <v>4.6066508293151855</v>
      </c>
      <c r="I962" s="7">
        <v>3.34832715988159</v>
      </c>
      <c r="J962" s="8">
        <f t="shared" si="169"/>
        <v>0.46066508293151853</v>
      </c>
      <c r="K962" s="8">
        <f t="shared" si="170"/>
        <v>0.8874249181913505</v>
      </c>
      <c r="L962" s="9">
        <f t="shared" si="171"/>
        <v>69.790645266240574</v>
      </c>
      <c r="M962" s="8">
        <f t="shared" si="172"/>
        <v>0.53452677502971468</v>
      </c>
      <c r="N962" s="8">
        <f t="shared" si="173"/>
        <v>0.20927044749259938</v>
      </c>
      <c r="O962" s="8">
        <f t="shared" si="174"/>
        <v>1.7011482343041502</v>
      </c>
      <c r="P962" s="10">
        <f t="shared" si="175"/>
        <v>0.31421528368358875</v>
      </c>
      <c r="Q962" s="10" t="str">
        <f t="shared" si="176"/>
        <v>2015ALB</v>
      </c>
      <c r="R962" s="14">
        <f t="shared" si="177"/>
        <v>53.511731388555262</v>
      </c>
      <c r="S962" s="45">
        <f t="shared" si="178"/>
        <v>1</v>
      </c>
      <c r="T962" s="7">
        <f t="shared" si="179"/>
        <v>3.3783976949066226</v>
      </c>
      <c r="U962" s="35">
        <f>IF(ISBLANK(VLOOKUP(B962,'WB GDP'!$A$2:$AK$267,F962-1985)),"NA",VLOOKUP(B962,'WB GDP'!$A$2:$AK$267,F962-1985))</f>
        <v>11878.437602077734</v>
      </c>
    </row>
    <row r="963" spans="1:21">
      <c r="A963">
        <f t="shared" ref="A963:A1026" si="180">IF(ISNUMBER(R963),COUNTIFS($F$3:$F$2434,F963,$R$3:$R$2434,"&gt;"&amp;R963)+1,"")</f>
        <v>38</v>
      </c>
      <c r="B963" t="s">
        <v>144</v>
      </c>
      <c r="C963" t="str">
        <f>VLOOKUP(B963,'country codes'!$A$3:$B$287,2,0)</f>
        <v>LKA</v>
      </c>
      <c r="D963">
        <v>6</v>
      </c>
      <c r="E963" s="6">
        <v>21336.697</v>
      </c>
      <c r="F963">
        <v>2015</v>
      </c>
      <c r="G963" s="6">
        <v>74.927000000000007</v>
      </c>
      <c r="H963" s="6">
        <v>4.6116065979003906</v>
      </c>
      <c r="I963" s="7">
        <v>1.93258905410767</v>
      </c>
      <c r="J963" s="8">
        <f t="shared" ref="J963:J1026" si="181">IFERROR(H963/10,"")</f>
        <v>0.46116065979003906</v>
      </c>
      <c r="K963" s="8">
        <f t="shared" ref="K963:K1026" si="182">IFERROR(J963+$K$2464,"")</f>
        <v>0.88792049504987103</v>
      </c>
      <c r="L963" s="9">
        <f t="shared" ref="L963:L1026" si="183">IFERROR(K963*G963,"")</f>
        <v>66.529218932601694</v>
      </c>
      <c r="M963" s="8">
        <f t="shared" ref="M963:M1026" si="184">IFERROR((L963-L$2439)/($L$2438-$L$2439),"")</f>
        <v>0.50503978137749084</v>
      </c>
      <c r="N963" s="8">
        <f t="shared" ref="N963:N1026" si="185">IFERROR(I963/16,"")</f>
        <v>0.12078681588172938</v>
      </c>
      <c r="O963" s="8">
        <f t="shared" ref="O963:O1026" si="186">IFERROR(N963+$O$2464,"")</f>
        <v>1.6126646026932803</v>
      </c>
      <c r="P963" s="10">
        <f t="shared" ref="P963:P1026" si="187">IFERROR(M963/O963,"")</f>
        <v>0.31317099695375811</v>
      </c>
      <c r="Q963" s="10" t="str">
        <f t="shared" ref="Q963:Q1026" si="188">F963&amp;C963</f>
        <v>2015LKA</v>
      </c>
      <c r="R963" s="14">
        <f t="shared" ref="R963:R1026" si="189">IFERROR(P963*100/VLOOKUP(F963,$B$2440:$P$2455,15,0),"")</f>
        <v>53.333886471770114</v>
      </c>
      <c r="S963" s="45">
        <f t="shared" ref="S963:S1026" si="190">IF(I963&lt;T963,1,IF(I963&lt;T963*2,2,3))</f>
        <v>1</v>
      </c>
      <c r="T963" s="7">
        <f t="shared" ref="T963:T1026" si="191">VLOOKUP(F963,$F$2440:$I$2455,4,0)</f>
        <v>3.3783976949066226</v>
      </c>
      <c r="U963" s="35">
        <f>IF(ISBLANK(VLOOKUP(B963,'WB GDP'!$A$2:$AK$267,F963-1985)),"NA",VLOOKUP(B963,'WB GDP'!$A$2:$AK$267,F963-1985))</f>
        <v>12207.090714561624</v>
      </c>
    </row>
    <row r="964" spans="1:21">
      <c r="A964">
        <f t="shared" si="180"/>
        <v>39</v>
      </c>
      <c r="B964" t="s">
        <v>110</v>
      </c>
      <c r="C964" t="str">
        <f>VLOOKUP(B964,'country codes'!$A$3:$B$287,2,0)</f>
        <v>MAR</v>
      </c>
      <c r="D964">
        <v>4</v>
      </c>
      <c r="E964" s="6">
        <v>34680.457999999999</v>
      </c>
      <c r="F964">
        <v>2015</v>
      </c>
      <c r="G964" s="6">
        <v>72.92</v>
      </c>
      <c r="H964" s="6">
        <v>5.1631569862365723</v>
      </c>
      <c r="I964" s="7">
        <v>3.0495738983154301</v>
      </c>
      <c r="J964" s="8">
        <f t="shared" si="181"/>
        <v>0.51631569862365723</v>
      </c>
      <c r="K964" s="8">
        <f t="shared" si="182"/>
        <v>0.94307553388348919</v>
      </c>
      <c r="L964" s="9">
        <f t="shared" si="183"/>
        <v>68.769067930784033</v>
      </c>
      <c r="M964" s="8">
        <f t="shared" si="184"/>
        <v>0.52529055709182448</v>
      </c>
      <c r="N964" s="8">
        <f t="shared" si="185"/>
        <v>0.19059836864471438</v>
      </c>
      <c r="O964" s="8">
        <f t="shared" si="186"/>
        <v>1.6824761554562653</v>
      </c>
      <c r="P964" s="10">
        <f t="shared" si="187"/>
        <v>0.31221277959173965</v>
      </c>
      <c r="Q964" s="10" t="str">
        <f t="shared" si="188"/>
        <v>2015MAR</v>
      </c>
      <c r="R964" s="14">
        <f t="shared" si="189"/>
        <v>53.170699406242719</v>
      </c>
      <c r="S964" s="45">
        <f t="shared" si="190"/>
        <v>1</v>
      </c>
      <c r="T964" s="7">
        <f t="shared" si="191"/>
        <v>3.3783976949066226</v>
      </c>
      <c r="U964" s="35">
        <f>IF(ISBLANK(VLOOKUP(B964,'WB GDP'!$A$2:$AK$267,F964-1985)),"NA",VLOOKUP(B964,'WB GDP'!$A$2:$AK$267,F964-1985))</f>
        <v>7687.69091796875</v>
      </c>
    </row>
    <row r="965" spans="1:21">
      <c r="A965">
        <f t="shared" si="180"/>
        <v>40</v>
      </c>
      <c r="B965" t="s">
        <v>166</v>
      </c>
      <c r="C965" t="str">
        <f>VLOOKUP(B965,'country codes'!$A$3:$B$287,2,0)</f>
        <v>VNM</v>
      </c>
      <c r="D965">
        <v>8</v>
      </c>
      <c r="E965" s="6">
        <v>92191.398000000001</v>
      </c>
      <c r="F965">
        <v>2015</v>
      </c>
      <c r="G965" s="6">
        <v>73.876000000000005</v>
      </c>
      <c r="H965" s="6">
        <v>5.0763154029846191</v>
      </c>
      <c r="I965" s="7">
        <v>3.3057074546814</v>
      </c>
      <c r="J965" s="8">
        <f t="shared" si="181"/>
        <v>0.50763154029846191</v>
      </c>
      <c r="K965" s="8">
        <f t="shared" si="182"/>
        <v>0.93439137555829388</v>
      </c>
      <c r="L965" s="9">
        <f t="shared" si="183"/>
        <v>69.029097260744521</v>
      </c>
      <c r="M965" s="8">
        <f t="shared" si="184"/>
        <v>0.52764151719871188</v>
      </c>
      <c r="N965" s="8">
        <f t="shared" si="185"/>
        <v>0.2066067159175875</v>
      </c>
      <c r="O965" s="8">
        <f t="shared" si="186"/>
        <v>1.6984845027291384</v>
      </c>
      <c r="P965" s="10">
        <f t="shared" si="187"/>
        <v>0.31065430173245223</v>
      </c>
      <c r="Q965" s="10" t="str">
        <f t="shared" si="188"/>
        <v>2015VNM</v>
      </c>
      <c r="R965" s="14">
        <f t="shared" si="189"/>
        <v>52.905286318745745</v>
      </c>
      <c r="S965" s="45">
        <f t="shared" si="190"/>
        <v>1</v>
      </c>
      <c r="T965" s="7">
        <f t="shared" si="191"/>
        <v>3.3783976949066226</v>
      </c>
      <c r="U965" s="35">
        <f>IF(ISBLANK(VLOOKUP(B965,'WB GDP'!$A$2:$AK$267,F965-1985)),"NA",VLOOKUP(B965,'WB GDP'!$A$2:$AK$267,F965-1985))</f>
        <v>8091.0901014048004</v>
      </c>
    </row>
    <row r="966" spans="1:21">
      <c r="A966">
        <f t="shared" si="180"/>
        <v>41</v>
      </c>
      <c r="B966" t="s">
        <v>162</v>
      </c>
      <c r="C966" t="str">
        <f>VLOOKUP(B966,'country codes'!$A$3:$B$287,2,0)</f>
        <v>URY</v>
      </c>
      <c r="D966">
        <v>1</v>
      </c>
      <c r="E966" s="6">
        <v>3402.8180000000002</v>
      </c>
      <c r="F966">
        <v>2015</v>
      </c>
      <c r="G966" s="6">
        <v>77.483000000000004</v>
      </c>
      <c r="H966" s="6">
        <v>6.6280803680419922</v>
      </c>
      <c r="I966" s="7">
        <v>10.597064018249499</v>
      </c>
      <c r="J966" s="8">
        <f t="shared" si="181"/>
        <v>0.6628080368041992</v>
      </c>
      <c r="K966" s="8">
        <f t="shared" si="182"/>
        <v>1.0895678720640312</v>
      </c>
      <c r="L966" s="9">
        <f t="shared" si="183"/>
        <v>84.422987431137329</v>
      </c>
      <c r="M966" s="8">
        <f t="shared" si="184"/>
        <v>0.66681974638500541</v>
      </c>
      <c r="N966" s="8">
        <f t="shared" si="185"/>
        <v>0.66231650114059371</v>
      </c>
      <c r="O966" s="8">
        <f t="shared" si="186"/>
        <v>2.1541942879521447</v>
      </c>
      <c r="P966" s="10">
        <f t="shared" si="187"/>
        <v>0.3095448493733165</v>
      </c>
      <c r="Q966" s="10" t="str">
        <f t="shared" si="188"/>
        <v>2015URY</v>
      </c>
      <c r="R966" s="14">
        <f t="shared" si="189"/>
        <v>52.716343515154264</v>
      </c>
      <c r="S966" s="45">
        <f t="shared" si="190"/>
        <v>3</v>
      </c>
      <c r="T966" s="7">
        <f t="shared" si="191"/>
        <v>3.3783976949066226</v>
      </c>
      <c r="U966" s="35">
        <f>IF(ISBLANK(VLOOKUP(B966,'WB GDP'!$A$2:$AK$267,F966-1985)),"NA",VLOOKUP(B966,'WB GDP'!$A$2:$AK$267,F966-1985))</f>
        <v>22731.520629657371</v>
      </c>
    </row>
    <row r="967" spans="1:21">
      <c r="A967">
        <f t="shared" si="180"/>
        <v>42</v>
      </c>
      <c r="B967" t="s">
        <v>69</v>
      </c>
      <c r="C967" t="str">
        <f>VLOOKUP(B967,'country codes'!$A$3:$B$287,2,0)</f>
        <v>GRC</v>
      </c>
      <c r="D967">
        <v>3</v>
      </c>
      <c r="E967" s="6">
        <v>10806.641</v>
      </c>
      <c r="F967">
        <v>2015</v>
      </c>
      <c r="G967" s="6">
        <v>80.668000000000006</v>
      </c>
      <c r="H967" s="6">
        <v>5.6225190162658691</v>
      </c>
      <c r="I967" s="7">
        <v>8.4441957473754901</v>
      </c>
      <c r="J967" s="8">
        <f t="shared" si="181"/>
        <v>0.56225190162658689</v>
      </c>
      <c r="K967" s="8">
        <f t="shared" si="182"/>
        <v>0.98901173688641886</v>
      </c>
      <c r="L967" s="9">
        <f t="shared" si="183"/>
        <v>79.781598791153641</v>
      </c>
      <c r="M967" s="8">
        <f t="shared" si="184"/>
        <v>0.62485632812438097</v>
      </c>
      <c r="N967" s="8">
        <f t="shared" si="185"/>
        <v>0.52776223421096813</v>
      </c>
      <c r="O967" s="8">
        <f t="shared" si="186"/>
        <v>2.0196400210225192</v>
      </c>
      <c r="P967" s="10">
        <f t="shared" si="187"/>
        <v>0.30938995148651482</v>
      </c>
      <c r="Q967" s="10" t="str">
        <f t="shared" si="188"/>
        <v>2015GRC</v>
      </c>
      <c r="R967" s="14">
        <f t="shared" si="189"/>
        <v>52.689963976851693</v>
      </c>
      <c r="S967" s="45">
        <f t="shared" si="190"/>
        <v>3</v>
      </c>
      <c r="T967" s="7">
        <f t="shared" si="191"/>
        <v>3.3783976949066226</v>
      </c>
      <c r="U967" s="35">
        <f>IF(ISBLANK(VLOOKUP(B967,'WB GDP'!$A$2:$AK$267,F967-1985)),"NA",VLOOKUP(B967,'WB GDP'!$A$2:$AK$267,F967-1985))</f>
        <v>28260.386673906454</v>
      </c>
    </row>
    <row r="968" spans="1:21">
      <c r="A968">
        <f t="shared" si="180"/>
        <v>43</v>
      </c>
      <c r="B968" t="s">
        <v>149</v>
      </c>
      <c r="C968" t="str">
        <f>VLOOKUP(B968,'country codes'!$A$3:$B$287,2,0)</f>
        <v>TJK</v>
      </c>
      <c r="D968">
        <v>7</v>
      </c>
      <c r="E968" s="6">
        <v>8524.0630000000001</v>
      </c>
      <c r="F968">
        <v>2015</v>
      </c>
      <c r="G968" s="6">
        <v>69.305999999999997</v>
      </c>
      <c r="H968" s="6">
        <v>5.1242108345031738</v>
      </c>
      <c r="I968" s="7">
        <v>1.6132621765136701</v>
      </c>
      <c r="J968" s="8">
        <f t="shared" si="181"/>
        <v>0.51242108345031734</v>
      </c>
      <c r="K968" s="8">
        <f t="shared" si="182"/>
        <v>0.9391809187101493</v>
      </c>
      <c r="L968" s="9">
        <f t="shared" si="183"/>
        <v>65.090872752125605</v>
      </c>
      <c r="M968" s="8">
        <f t="shared" si="184"/>
        <v>0.49203550031924659</v>
      </c>
      <c r="N968" s="8">
        <f t="shared" si="185"/>
        <v>0.10082888603210438</v>
      </c>
      <c r="O968" s="8">
        <f t="shared" si="186"/>
        <v>1.5927066728436552</v>
      </c>
      <c r="P968" s="10">
        <f t="shared" si="187"/>
        <v>0.30893039422052215</v>
      </c>
      <c r="Q968" s="10" t="str">
        <f t="shared" si="188"/>
        <v>2015TJK</v>
      </c>
      <c r="R968" s="14">
        <f t="shared" si="189"/>
        <v>52.611700104110788</v>
      </c>
      <c r="S968" s="45">
        <f t="shared" si="190"/>
        <v>1</v>
      </c>
      <c r="T968" s="7">
        <f t="shared" si="191"/>
        <v>3.3783976949066226</v>
      </c>
      <c r="U968" s="35">
        <f>IF(ISBLANK(VLOOKUP(B968,'WB GDP'!$A$2:$AK$267,F968-1985)),"NA",VLOOKUP(B968,'WB GDP'!$A$2:$AK$267,F968-1985))</f>
        <v>2959.9707256165279</v>
      </c>
    </row>
    <row r="969" spans="1:21">
      <c r="A969">
        <f t="shared" si="180"/>
        <v>44</v>
      </c>
      <c r="B969" t="s">
        <v>73</v>
      </c>
      <c r="C969" t="str">
        <f>VLOOKUP(B969,'country codes'!$A$3:$B$287,2,0)</f>
        <v>HND</v>
      </c>
      <c r="D969">
        <v>1</v>
      </c>
      <c r="E969" s="6">
        <v>9294.5049999999992</v>
      </c>
      <c r="F969">
        <v>2015</v>
      </c>
      <c r="G969" s="6">
        <v>72.486999999999995</v>
      </c>
      <c r="H969" s="6">
        <v>4.8454365730285645</v>
      </c>
      <c r="I969" s="7">
        <v>2.1679589748382599</v>
      </c>
      <c r="J969" s="8">
        <f t="shared" si="181"/>
        <v>0.48454365730285642</v>
      </c>
      <c r="K969" s="8">
        <f t="shared" si="182"/>
        <v>0.91130349256268839</v>
      </c>
      <c r="L969" s="9">
        <f t="shared" si="183"/>
        <v>66.057656265391586</v>
      </c>
      <c r="M969" s="8">
        <f t="shared" si="184"/>
        <v>0.50077631994920946</v>
      </c>
      <c r="N969" s="8">
        <f t="shared" si="185"/>
        <v>0.13549743592739125</v>
      </c>
      <c r="O969" s="8">
        <f t="shared" si="186"/>
        <v>1.6273752227389422</v>
      </c>
      <c r="P969" s="10">
        <f t="shared" si="187"/>
        <v>0.3077202558770567</v>
      </c>
      <c r="Q969" s="10" t="str">
        <f t="shared" si="188"/>
        <v>2015HND</v>
      </c>
      <c r="R969" s="14">
        <f t="shared" si="189"/>
        <v>52.40561019906427</v>
      </c>
      <c r="S969" s="45">
        <f t="shared" si="190"/>
        <v>1</v>
      </c>
      <c r="T969" s="7">
        <f t="shared" si="191"/>
        <v>3.3783976949066226</v>
      </c>
      <c r="U969" s="35">
        <f>IF(ISBLANK(VLOOKUP(B969,'WB GDP'!$A$2:$AK$267,F969-1985)),"NA",VLOOKUP(B969,'WB GDP'!$A$2:$AK$267,F969-1985))</f>
        <v>5180.1866936886308</v>
      </c>
    </row>
    <row r="970" spans="1:21">
      <c r="A970">
        <f t="shared" si="180"/>
        <v>45</v>
      </c>
      <c r="B970" t="s">
        <v>147</v>
      </c>
      <c r="C970" t="str">
        <f>VLOOKUP(B970,'country codes'!$A$3:$B$287,2,0)</f>
        <v>CHE</v>
      </c>
      <c r="D970">
        <v>3</v>
      </c>
      <c r="E970" s="6">
        <v>8281.732</v>
      </c>
      <c r="F970">
        <v>2015</v>
      </c>
      <c r="G970" s="6">
        <v>82.846999999999994</v>
      </c>
      <c r="H970" s="6">
        <v>7.5721368789672852</v>
      </c>
      <c r="I970" s="7">
        <v>17.3446254730225</v>
      </c>
      <c r="J970" s="8">
        <f t="shared" si="181"/>
        <v>0.75721368789672849</v>
      </c>
      <c r="K970" s="8">
        <f t="shared" si="182"/>
        <v>1.1839735231565605</v>
      </c>
      <c r="L970" s="9">
        <f t="shared" si="183"/>
        <v>98.088654472951561</v>
      </c>
      <c r="M970" s="8">
        <f t="shared" si="184"/>
        <v>0.79037287808054391</v>
      </c>
      <c r="N970" s="8">
        <f t="shared" si="185"/>
        <v>1.0840390920639063</v>
      </c>
      <c r="O970" s="8">
        <f t="shared" si="186"/>
        <v>2.5759168788754572</v>
      </c>
      <c r="P970" s="10">
        <f t="shared" si="187"/>
        <v>0.30683167013742668</v>
      </c>
      <c r="Q970" s="10" t="str">
        <f t="shared" si="188"/>
        <v>2015CHE</v>
      </c>
      <c r="R970" s="14">
        <f t="shared" si="189"/>
        <v>52.254281591310537</v>
      </c>
      <c r="S970" s="45">
        <f t="shared" si="190"/>
        <v>3</v>
      </c>
      <c r="T970" s="7">
        <f t="shared" si="191"/>
        <v>3.3783976949066226</v>
      </c>
      <c r="U970" s="35">
        <f>IF(ISBLANK(VLOOKUP(B970,'WB GDP'!$A$2:$AK$267,F970-1985)),"NA",VLOOKUP(B970,'WB GDP'!$A$2:$AK$267,F970-1985))</f>
        <v>67261.594009385663</v>
      </c>
    </row>
    <row r="971" spans="1:21">
      <c r="A971">
        <f t="shared" si="180"/>
        <v>46</v>
      </c>
      <c r="B971" t="s">
        <v>148</v>
      </c>
      <c r="C971" t="str">
        <f>VLOOKUP(B971,'country codes'!$A$3:$B$287,2,0)</f>
        <v>TWN</v>
      </c>
      <c r="D971">
        <v>8</v>
      </c>
      <c r="E971" s="6">
        <v>23512.135999999999</v>
      </c>
      <c r="F971">
        <v>2015</v>
      </c>
      <c r="G971" s="6">
        <v>79.947000000000003</v>
      </c>
      <c r="H971" s="6">
        <v>6.4500880241394043</v>
      </c>
      <c r="I971" s="7">
        <v>11.6604309082031</v>
      </c>
      <c r="J971" s="8">
        <f t="shared" si="181"/>
        <v>0.64500880241394043</v>
      </c>
      <c r="K971" s="8">
        <f t="shared" si="182"/>
        <v>1.0717686376737725</v>
      </c>
      <c r="L971" s="9">
        <f t="shared" si="183"/>
        <v>85.684687276105095</v>
      </c>
      <c r="M971" s="8">
        <f t="shared" si="184"/>
        <v>0.67822694419163709</v>
      </c>
      <c r="N971" s="8">
        <f t="shared" si="185"/>
        <v>0.72877693176269376</v>
      </c>
      <c r="O971" s="8">
        <f t="shared" si="186"/>
        <v>2.2206547185742447</v>
      </c>
      <c r="P971" s="10">
        <f t="shared" si="187"/>
        <v>0.30541755929849723</v>
      </c>
      <c r="Q971" s="10" t="str">
        <f t="shared" si="188"/>
        <v>2015TWN</v>
      </c>
      <c r="R971" s="14">
        <f t="shared" si="189"/>
        <v>52.013454606450573</v>
      </c>
      <c r="S971" s="45">
        <f t="shared" si="190"/>
        <v>3</v>
      </c>
      <c r="T971" s="7">
        <f t="shared" si="191"/>
        <v>3.3783976949066226</v>
      </c>
      <c r="U971" s="35" t="str">
        <f>IF(ISBLANK(VLOOKUP(B971,'WB GDP'!$A$2:$AK$267,F971-1985)),"NA",VLOOKUP(B971,'WB GDP'!$A$2:$AK$267,F971-1985))</f>
        <v>NA</v>
      </c>
    </row>
    <row r="972" spans="1:21">
      <c r="A972">
        <f t="shared" si="180"/>
        <v>47</v>
      </c>
      <c r="B972" t="s">
        <v>155</v>
      </c>
      <c r="C972" t="str">
        <f>VLOOKUP(B972,'country codes'!$A$3:$B$287,2,0)</f>
        <v>TUR</v>
      </c>
      <c r="D972">
        <v>4</v>
      </c>
      <c r="E972" s="6">
        <v>79646.178</v>
      </c>
      <c r="F972">
        <v>2015</v>
      </c>
      <c r="G972" s="6">
        <v>76.646000000000001</v>
      </c>
      <c r="H972" s="6">
        <v>5.51446533203125</v>
      </c>
      <c r="I972" s="7">
        <v>6.6433796882629403</v>
      </c>
      <c r="J972" s="8">
        <f t="shared" si="181"/>
        <v>0.55144653320312498</v>
      </c>
      <c r="K972" s="8">
        <f t="shared" si="182"/>
        <v>0.97820636846295694</v>
      </c>
      <c r="L972" s="9">
        <f t="shared" si="183"/>
        <v>74.975605317211802</v>
      </c>
      <c r="M972" s="8">
        <f t="shared" si="184"/>
        <v>0.58140469544542439</v>
      </c>
      <c r="N972" s="8">
        <f t="shared" si="185"/>
        <v>0.41521123051643377</v>
      </c>
      <c r="O972" s="8">
        <f t="shared" si="186"/>
        <v>1.9070890173279846</v>
      </c>
      <c r="P972" s="10">
        <f t="shared" si="187"/>
        <v>0.30486500114191228</v>
      </c>
      <c r="Q972" s="10" t="str">
        <f t="shared" si="188"/>
        <v>2015TUR</v>
      </c>
      <c r="R972" s="14">
        <f t="shared" si="189"/>
        <v>51.919352424961836</v>
      </c>
      <c r="S972" s="45">
        <f t="shared" si="190"/>
        <v>2</v>
      </c>
      <c r="T972" s="7">
        <f t="shared" si="191"/>
        <v>3.3783976949066226</v>
      </c>
      <c r="U972" s="35">
        <f>IF(ISBLANK(VLOOKUP(B972,'WB GDP'!$A$2:$AK$267,F972-1985)),"NA",VLOOKUP(B972,'WB GDP'!$A$2:$AK$267,F972-1985))</f>
        <v>25594.659687706713</v>
      </c>
    </row>
    <row r="973" spans="1:21">
      <c r="A973">
        <f t="shared" si="180"/>
        <v>48</v>
      </c>
      <c r="B973" t="s">
        <v>129</v>
      </c>
      <c r="C973" t="str">
        <f>VLOOKUP(B973,'country codes'!$A$3:$B$287,2,0)</f>
        <v>PRT</v>
      </c>
      <c r="D973">
        <v>3</v>
      </c>
      <c r="E973" s="6">
        <v>10365.434999999999</v>
      </c>
      <c r="F973">
        <v>2015</v>
      </c>
      <c r="G973" s="6">
        <v>81.209000000000003</v>
      </c>
      <c r="H973" s="6">
        <v>5.0808663368225098</v>
      </c>
      <c r="I973" s="7">
        <v>7.2224197387695304</v>
      </c>
      <c r="J973" s="8">
        <f t="shared" si="181"/>
        <v>0.50808663368225093</v>
      </c>
      <c r="K973" s="8">
        <f t="shared" si="182"/>
        <v>0.9348464689420829</v>
      </c>
      <c r="L973" s="9">
        <f t="shared" si="183"/>
        <v>75.917946896317616</v>
      </c>
      <c r="M973" s="8">
        <f t="shared" si="184"/>
        <v>0.58992453226489261</v>
      </c>
      <c r="N973" s="8">
        <f t="shared" si="185"/>
        <v>0.45140123367309565</v>
      </c>
      <c r="O973" s="8">
        <f t="shared" si="186"/>
        <v>1.9432790204846466</v>
      </c>
      <c r="P973" s="10">
        <f t="shared" si="187"/>
        <v>0.3035717084609742</v>
      </c>
      <c r="Q973" s="10" t="str">
        <f t="shared" si="188"/>
        <v>2015PRT</v>
      </c>
      <c r="R973" s="14">
        <f t="shared" si="189"/>
        <v>51.699101106382329</v>
      </c>
      <c r="S973" s="45">
        <f t="shared" si="190"/>
        <v>3</v>
      </c>
      <c r="T973" s="7">
        <f t="shared" si="191"/>
        <v>3.3783976949066226</v>
      </c>
      <c r="U973" s="35">
        <f>IF(ISBLANK(VLOOKUP(B973,'WB GDP'!$A$2:$AK$267,F973-1985)),"NA",VLOOKUP(B973,'WB GDP'!$A$2:$AK$267,F973-1985))</f>
        <v>31118.790670327879</v>
      </c>
    </row>
    <row r="974" spans="1:21">
      <c r="A974">
        <f t="shared" si="180"/>
        <v>49</v>
      </c>
      <c r="B974" t="s">
        <v>27</v>
      </c>
      <c r="C974" t="str">
        <f>VLOOKUP(B974,'country codes'!$A$3:$B$287,2,0)</f>
        <v>BGD</v>
      </c>
      <c r="D974">
        <v>6</v>
      </c>
      <c r="E974" s="6">
        <v>157830</v>
      </c>
      <c r="F974">
        <v>2015</v>
      </c>
      <c r="G974" s="6">
        <v>70.491</v>
      </c>
      <c r="H974" s="6">
        <v>4.6334738731384277</v>
      </c>
      <c r="I974" s="7">
        <v>0.961894631385803</v>
      </c>
      <c r="J974" s="8">
        <f t="shared" si="181"/>
        <v>0.46334738731384278</v>
      </c>
      <c r="K974" s="8">
        <f t="shared" si="182"/>
        <v>0.89010722257367481</v>
      </c>
      <c r="L974" s="9">
        <f t="shared" si="183"/>
        <v>62.744548226440912</v>
      </c>
      <c r="M974" s="8">
        <f t="shared" si="184"/>
        <v>0.47082206505586943</v>
      </c>
      <c r="N974" s="8">
        <f t="shared" si="185"/>
        <v>6.0118414461612688E-2</v>
      </c>
      <c r="O974" s="8">
        <f t="shared" si="186"/>
        <v>1.5519962012731636</v>
      </c>
      <c r="P974" s="10">
        <f t="shared" si="187"/>
        <v>0.3033654751665214</v>
      </c>
      <c r="Q974" s="10" t="str">
        <f t="shared" si="188"/>
        <v>2015BGD</v>
      </c>
      <c r="R974" s="14">
        <f t="shared" si="189"/>
        <v>51.663979006251616</v>
      </c>
      <c r="S974" s="45">
        <f t="shared" si="190"/>
        <v>1</v>
      </c>
      <c r="T974" s="7">
        <f t="shared" si="191"/>
        <v>3.3783976949066226</v>
      </c>
      <c r="U974" s="35">
        <f>IF(ISBLANK(VLOOKUP(B974,'WB GDP'!$A$2:$AK$267,F974-1985)),"NA",VLOOKUP(B974,'WB GDP'!$A$2:$AK$267,F974-1985))</f>
        <v>4337.3859020907721</v>
      </c>
    </row>
    <row r="975" spans="1:21">
      <c r="A975">
        <f t="shared" si="180"/>
        <v>50</v>
      </c>
      <c r="B975" t="s">
        <v>56</v>
      </c>
      <c r="C975" t="str">
        <f>VLOOKUP(B975,'country codes'!$A$3:$B$287,2,0)</f>
        <v>DOM</v>
      </c>
      <c r="D975">
        <v>1</v>
      </c>
      <c r="E975" s="6">
        <v>10405.832</v>
      </c>
      <c r="F975">
        <v>2015</v>
      </c>
      <c r="G975" s="6">
        <v>72.953000000000003</v>
      </c>
      <c r="H975" s="6">
        <v>5.0618624687194824</v>
      </c>
      <c r="I975" s="7">
        <v>3.8965225219726598</v>
      </c>
      <c r="J975" s="8">
        <f t="shared" si="181"/>
        <v>0.50618624687194824</v>
      </c>
      <c r="K975" s="8">
        <f t="shared" si="182"/>
        <v>0.93294608213178021</v>
      </c>
      <c r="L975" s="9">
        <f t="shared" si="183"/>
        <v>68.061215529759764</v>
      </c>
      <c r="M975" s="8">
        <f t="shared" si="184"/>
        <v>0.51889076843480897</v>
      </c>
      <c r="N975" s="8">
        <f t="shared" si="185"/>
        <v>0.24353265762329124</v>
      </c>
      <c r="O975" s="8">
        <f t="shared" si="186"/>
        <v>1.7354104444348422</v>
      </c>
      <c r="P975" s="10">
        <f t="shared" si="187"/>
        <v>0.2990017549443712</v>
      </c>
      <c r="Q975" s="10" t="str">
        <f t="shared" si="188"/>
        <v>2015DOM</v>
      </c>
      <c r="R975" s="14">
        <f t="shared" si="189"/>
        <v>50.920825389899683</v>
      </c>
      <c r="S975" s="45">
        <f t="shared" si="190"/>
        <v>2</v>
      </c>
      <c r="T975" s="7">
        <f t="shared" si="191"/>
        <v>3.3783976949066226</v>
      </c>
      <c r="U975" s="35">
        <f>IF(ISBLANK(VLOOKUP(B975,'WB GDP'!$A$2:$AK$267,F975-1985)),"NA",VLOOKUP(B975,'WB GDP'!$A$2:$AK$267,F975-1985))</f>
        <v>15145.469459290664</v>
      </c>
    </row>
    <row r="976" spans="1:21">
      <c r="A976">
        <f t="shared" si="180"/>
        <v>51</v>
      </c>
      <c r="B976" t="s">
        <v>52</v>
      </c>
      <c r="C976" t="str">
        <f>VLOOKUP(B976,'country codes'!$A$3:$B$287,2,0)</f>
        <v>HRV</v>
      </c>
      <c r="D976">
        <v>7</v>
      </c>
      <c r="E976" s="6">
        <v>4254.8149999999996</v>
      </c>
      <c r="F976">
        <v>2015</v>
      </c>
      <c r="G976" s="6">
        <v>77.56</v>
      </c>
      <c r="H976" s="6">
        <v>5.2054381370544434</v>
      </c>
      <c r="I976" s="7">
        <v>6.5348577499389604</v>
      </c>
      <c r="J976" s="8">
        <f t="shared" si="181"/>
        <v>0.52054381370544434</v>
      </c>
      <c r="K976" s="8">
        <f t="shared" si="182"/>
        <v>0.9473036489652763</v>
      </c>
      <c r="L976" s="9">
        <f t="shared" si="183"/>
        <v>73.472871013746825</v>
      </c>
      <c r="M976" s="8">
        <f t="shared" si="184"/>
        <v>0.56781827271674923</v>
      </c>
      <c r="N976" s="8">
        <f t="shared" si="185"/>
        <v>0.40842860937118503</v>
      </c>
      <c r="O976" s="8">
        <f t="shared" si="186"/>
        <v>1.900306396182736</v>
      </c>
      <c r="P976" s="10">
        <f t="shared" si="187"/>
        <v>0.2988035370808419</v>
      </c>
      <c r="Q976" s="10" t="str">
        <f t="shared" si="188"/>
        <v>2015HRV</v>
      </c>
      <c r="R976" s="14">
        <f t="shared" si="189"/>
        <v>50.887068339812096</v>
      </c>
      <c r="S976" s="45">
        <f t="shared" si="190"/>
        <v>2</v>
      </c>
      <c r="T976" s="7">
        <f t="shared" si="191"/>
        <v>3.3783976949066226</v>
      </c>
      <c r="U976" s="35">
        <f>IF(ISBLANK(VLOOKUP(B976,'WB GDP'!$A$2:$AK$267,F976-1985)),"NA",VLOOKUP(B976,'WB GDP'!$A$2:$AK$267,F976-1985))</f>
        <v>24927.00771388775</v>
      </c>
    </row>
    <row r="977" spans="1:21">
      <c r="A977">
        <f t="shared" si="180"/>
        <v>52</v>
      </c>
      <c r="B977" t="s">
        <v>28</v>
      </c>
      <c r="C977" t="str">
        <f>VLOOKUP(B977,'country codes'!$A$3:$B$287,2,0)</f>
        <v>BLR</v>
      </c>
      <c r="D977">
        <v>7</v>
      </c>
      <c r="E977" s="6">
        <v>9700.6090000000004</v>
      </c>
      <c r="F977">
        <v>2015</v>
      </c>
      <c r="G977" s="6">
        <v>73.986999999999995</v>
      </c>
      <c r="H977" s="6">
        <v>5.7189078330993652</v>
      </c>
      <c r="I977" s="7">
        <v>6.7374339103698704</v>
      </c>
      <c r="J977" s="8">
        <f t="shared" si="181"/>
        <v>0.57189078330993648</v>
      </c>
      <c r="K977" s="8">
        <f t="shared" si="182"/>
        <v>0.99865061856976844</v>
      </c>
      <c r="L977" s="9">
        <f t="shared" si="183"/>
        <v>73.887163316121459</v>
      </c>
      <c r="M977" s="8">
        <f t="shared" si="184"/>
        <v>0.57156394508232922</v>
      </c>
      <c r="N977" s="8">
        <f t="shared" si="185"/>
        <v>0.4210896193981169</v>
      </c>
      <c r="O977" s="8">
        <f t="shared" si="186"/>
        <v>1.9129674062096678</v>
      </c>
      <c r="P977" s="10">
        <f t="shared" si="187"/>
        <v>0.29878394332646768</v>
      </c>
      <c r="Q977" s="10" t="str">
        <f t="shared" si="188"/>
        <v>2015BLR</v>
      </c>
      <c r="R977" s="14">
        <f t="shared" si="189"/>
        <v>50.883731469279653</v>
      </c>
      <c r="S977" s="45">
        <f t="shared" si="190"/>
        <v>2</v>
      </c>
      <c r="T977" s="7">
        <f t="shared" si="191"/>
        <v>3.3783976949066226</v>
      </c>
      <c r="U977" s="35">
        <f>IF(ISBLANK(VLOOKUP(B977,'WB GDP'!$A$2:$AK$267,F977-1985)),"NA",VLOOKUP(B977,'WB GDP'!$A$2:$AK$267,F977-1985))</f>
        <v>18362.695254310416</v>
      </c>
    </row>
    <row r="978" spans="1:21">
      <c r="A978">
        <f t="shared" si="180"/>
        <v>53</v>
      </c>
      <c r="B978" t="s">
        <v>96</v>
      </c>
      <c r="C978" t="str">
        <f>VLOOKUP(B978,'country codes'!$A$3:$B$287,2,0)</f>
        <v>LBY</v>
      </c>
      <c r="D978">
        <v>4</v>
      </c>
      <c r="E978" s="6">
        <v>6192.2349999999997</v>
      </c>
      <c r="F978">
        <v>2015</v>
      </c>
      <c r="G978" s="6">
        <v>71.697999999999993</v>
      </c>
      <c r="H978" s="6">
        <v>5.6154046058654785</v>
      </c>
      <c r="I978" s="7">
        <v>5.2761998176574698</v>
      </c>
      <c r="J978" s="8">
        <f t="shared" si="181"/>
        <v>0.56154046058654783</v>
      </c>
      <c r="K978" s="8">
        <f t="shared" si="182"/>
        <v>0.98830029584637979</v>
      </c>
      <c r="L978" s="9">
        <f t="shared" si="183"/>
        <v>70.859154611593738</v>
      </c>
      <c r="M978" s="8">
        <f t="shared" si="184"/>
        <v>0.54418731157435507</v>
      </c>
      <c r="N978" s="8">
        <f t="shared" si="185"/>
        <v>0.32976248860359186</v>
      </c>
      <c r="O978" s="8">
        <f t="shared" si="186"/>
        <v>1.8216402754151428</v>
      </c>
      <c r="P978" s="10">
        <f t="shared" si="187"/>
        <v>0.29873478255762514</v>
      </c>
      <c r="Q978" s="10" t="str">
        <f t="shared" si="188"/>
        <v>2015LBY</v>
      </c>
      <c r="R978" s="14">
        <f t="shared" si="189"/>
        <v>50.875359254451915</v>
      </c>
      <c r="S978" s="45">
        <f t="shared" si="190"/>
        <v>2</v>
      </c>
      <c r="T978" s="7">
        <f t="shared" si="191"/>
        <v>3.3783976949066226</v>
      </c>
      <c r="U978" s="35">
        <f>IF(ISBLANK(VLOOKUP(B978,'WB GDP'!$A$2:$AK$267,F978-1985)),"NA",VLOOKUP(B978,'WB GDP'!$A$2:$AK$267,F978-1985))</f>
        <v>19108.943826926807</v>
      </c>
    </row>
    <row r="979" spans="1:21">
      <c r="A979">
        <f t="shared" si="180"/>
        <v>54</v>
      </c>
      <c r="B979" t="s">
        <v>128</v>
      </c>
      <c r="C979" t="str">
        <f>VLOOKUP(B979,'country codes'!$A$3:$B$287,2,0)</f>
        <v>POL</v>
      </c>
      <c r="D979">
        <v>7</v>
      </c>
      <c r="E979" s="6">
        <v>38553.146000000001</v>
      </c>
      <c r="F979">
        <v>2015</v>
      </c>
      <c r="G979" s="6">
        <v>77.415000000000006</v>
      </c>
      <c r="H979" s="6">
        <v>6.0070219039916992</v>
      </c>
      <c r="I979" s="7">
        <v>9.51739501953125</v>
      </c>
      <c r="J979" s="8">
        <f t="shared" si="181"/>
        <v>0.60070219039916994</v>
      </c>
      <c r="K979" s="8">
        <f t="shared" si="182"/>
        <v>1.0274620256590019</v>
      </c>
      <c r="L979" s="9">
        <f t="shared" si="183"/>
        <v>79.540972716391636</v>
      </c>
      <c r="M979" s="8">
        <f t="shared" si="184"/>
        <v>0.62268079545455346</v>
      </c>
      <c r="N979" s="8">
        <f t="shared" si="185"/>
        <v>0.59483718872070313</v>
      </c>
      <c r="O979" s="8">
        <f t="shared" si="186"/>
        <v>2.0867149755322538</v>
      </c>
      <c r="P979" s="10">
        <f t="shared" si="187"/>
        <v>0.29840241851704141</v>
      </c>
      <c r="Q979" s="10" t="str">
        <f t="shared" si="188"/>
        <v>2015POL</v>
      </c>
      <c r="R979" s="14">
        <f t="shared" si="189"/>
        <v>50.818756739595123</v>
      </c>
      <c r="S979" s="45">
        <f t="shared" si="190"/>
        <v>3</v>
      </c>
      <c r="T979" s="7">
        <f t="shared" si="191"/>
        <v>3.3783976949066226</v>
      </c>
      <c r="U979" s="35">
        <f>IF(ISBLANK(VLOOKUP(B979,'WB GDP'!$A$2:$AK$267,F979-1985)),"NA",VLOOKUP(B979,'WB GDP'!$A$2:$AK$267,F979-1985))</f>
        <v>27667.689083473451</v>
      </c>
    </row>
    <row r="980" spans="1:21">
      <c r="A980">
        <f t="shared" si="180"/>
        <v>55</v>
      </c>
      <c r="B980" t="s">
        <v>105</v>
      </c>
      <c r="C980" t="str">
        <f>VLOOKUP(B980,'country codes'!$A$3:$B$287,2,0)</f>
        <v>MUS</v>
      </c>
      <c r="D980">
        <v>5</v>
      </c>
      <c r="E980" s="6">
        <v>1293.153</v>
      </c>
      <c r="F980">
        <v>2015</v>
      </c>
      <c r="G980" s="6">
        <v>74.974999999999994</v>
      </c>
      <c r="H980" s="6">
        <v>5.6288917064666748</v>
      </c>
      <c r="I980" s="7">
        <v>7.0067043304443404</v>
      </c>
      <c r="J980" s="8">
        <f t="shared" si="181"/>
        <v>0.56288917064666744</v>
      </c>
      <c r="K980" s="8">
        <f t="shared" si="182"/>
        <v>0.9896490059064994</v>
      </c>
      <c r="L980" s="9">
        <f t="shared" si="183"/>
        <v>74.198934217839792</v>
      </c>
      <c r="M980" s="8">
        <f t="shared" si="184"/>
        <v>0.57438270769091448</v>
      </c>
      <c r="N980" s="8">
        <f t="shared" si="185"/>
        <v>0.43791902065277127</v>
      </c>
      <c r="O980" s="8">
        <f t="shared" si="186"/>
        <v>1.9297968074643221</v>
      </c>
      <c r="P980" s="10">
        <f t="shared" si="187"/>
        <v>0.29763895632392046</v>
      </c>
      <c r="Q980" s="10" t="str">
        <f t="shared" si="188"/>
        <v>2015MUS</v>
      </c>
      <c r="R980" s="14">
        <f t="shared" si="189"/>
        <v>50.688737017687693</v>
      </c>
      <c r="S980" s="45">
        <f t="shared" si="190"/>
        <v>3</v>
      </c>
      <c r="T980" s="7">
        <f t="shared" si="191"/>
        <v>3.3783976949066226</v>
      </c>
      <c r="U980" s="35">
        <f>IF(ISBLANK(VLOOKUP(B980,'WB GDP'!$A$2:$AK$267,F980-1985)),"NA",VLOOKUP(B980,'WB GDP'!$A$2:$AK$267,F980-1985))</f>
        <v>20545.169621162218</v>
      </c>
    </row>
    <row r="981" spans="1:21">
      <c r="A981">
        <f t="shared" si="180"/>
        <v>56</v>
      </c>
      <c r="B981" t="s">
        <v>140</v>
      </c>
      <c r="C981" t="str">
        <f>VLOOKUP(B981,'country codes'!$A$3:$B$287,2,0)</f>
        <v>SVN</v>
      </c>
      <c r="D981">
        <v>7</v>
      </c>
      <c r="E981" s="6">
        <v>2080.8620000000001</v>
      </c>
      <c r="F981">
        <v>2015</v>
      </c>
      <c r="G981" s="6">
        <v>80.822000000000003</v>
      </c>
      <c r="H981" s="6">
        <v>5.7406420707702637</v>
      </c>
      <c r="I981" s="7">
        <v>10.4268531799316</v>
      </c>
      <c r="J981" s="8">
        <f t="shared" si="181"/>
        <v>0.57406420707702632</v>
      </c>
      <c r="K981" s="8">
        <f t="shared" si="182"/>
        <v>1.0008240423368582</v>
      </c>
      <c r="L981" s="9">
        <f t="shared" si="183"/>
        <v>80.888600749749557</v>
      </c>
      <c r="M981" s="8">
        <f t="shared" si="184"/>
        <v>0.6348648815567981</v>
      </c>
      <c r="N981" s="8">
        <f t="shared" si="185"/>
        <v>0.65167832374572499</v>
      </c>
      <c r="O981" s="8">
        <f t="shared" si="186"/>
        <v>2.143556110557276</v>
      </c>
      <c r="P981" s="10">
        <f t="shared" si="187"/>
        <v>0.29617367067277173</v>
      </c>
      <c r="Q981" s="10" t="str">
        <f t="shared" si="188"/>
        <v>2015SVN</v>
      </c>
      <c r="R981" s="14">
        <f t="shared" si="189"/>
        <v>50.439194820845557</v>
      </c>
      <c r="S981" s="45">
        <f t="shared" si="190"/>
        <v>3</v>
      </c>
      <c r="T981" s="7">
        <f t="shared" si="191"/>
        <v>3.3783976949066226</v>
      </c>
      <c r="U981" s="35">
        <f>IF(ISBLANK(VLOOKUP(B981,'WB GDP'!$A$2:$AK$267,F981-1985)),"NA",VLOOKUP(B981,'WB GDP'!$A$2:$AK$267,F981-1985))</f>
        <v>33799.725526308037</v>
      </c>
    </row>
    <row r="982" spans="1:21">
      <c r="A982">
        <f t="shared" si="180"/>
        <v>57</v>
      </c>
      <c r="B982" t="s">
        <v>101</v>
      </c>
      <c r="C982" t="str">
        <f>VLOOKUP(B982,'country codes'!$A$3:$B$287,2,0)</f>
        <v>MYS</v>
      </c>
      <c r="D982">
        <v>8</v>
      </c>
      <c r="E982" s="6">
        <v>31068.832999999999</v>
      </c>
      <c r="F982">
        <v>2015</v>
      </c>
      <c r="G982" s="6">
        <v>75.093999999999994</v>
      </c>
      <c r="H982" s="6">
        <v>6.3221211433410645</v>
      </c>
      <c r="I982" s="7">
        <v>9.8438291549682599</v>
      </c>
      <c r="J982" s="8">
        <f t="shared" si="181"/>
        <v>0.6322121143341064</v>
      </c>
      <c r="K982" s="8">
        <f t="shared" si="182"/>
        <v>1.0589719495939383</v>
      </c>
      <c r="L982" s="9">
        <f t="shared" si="183"/>
        <v>79.522439582807195</v>
      </c>
      <c r="M982" s="8">
        <f t="shared" si="184"/>
        <v>0.6225132349039062</v>
      </c>
      <c r="N982" s="8">
        <f t="shared" si="185"/>
        <v>0.61523932218551625</v>
      </c>
      <c r="O982" s="8">
        <f t="shared" si="186"/>
        <v>2.1071171089970671</v>
      </c>
      <c r="P982" s="10">
        <f t="shared" si="187"/>
        <v>0.29543361982391492</v>
      </c>
      <c r="Q982" s="10" t="str">
        <f t="shared" si="188"/>
        <v>2015MYS</v>
      </c>
      <c r="R982" s="14">
        <f t="shared" si="189"/>
        <v>50.31316211558169</v>
      </c>
      <c r="S982" s="45">
        <f t="shared" si="190"/>
        <v>3</v>
      </c>
      <c r="T982" s="7">
        <f t="shared" si="191"/>
        <v>3.3783976949066226</v>
      </c>
      <c r="U982" s="35">
        <f>IF(ISBLANK(VLOOKUP(B982,'WB GDP'!$A$2:$AK$267,F982-1985)),"NA",VLOOKUP(B982,'WB GDP'!$A$2:$AK$267,F982-1985))</f>
        <v>24151.256181162495</v>
      </c>
    </row>
    <row r="983" spans="1:21">
      <c r="A983">
        <f t="shared" si="180"/>
        <v>58</v>
      </c>
      <c r="B983" t="s">
        <v>163</v>
      </c>
      <c r="C983" t="str">
        <f>VLOOKUP(B983,'country codes'!$A$3:$B$287,2,0)</f>
        <v>UZB</v>
      </c>
      <c r="D983">
        <v>7</v>
      </c>
      <c r="E983" s="6">
        <v>30949.417000000001</v>
      </c>
      <c r="F983">
        <v>2015</v>
      </c>
      <c r="G983" s="6">
        <v>70.474999999999994</v>
      </c>
      <c r="H983" s="6">
        <v>5.9723644256591797</v>
      </c>
      <c r="I983" s="7">
        <v>6.2764434814453098</v>
      </c>
      <c r="J983" s="8">
        <f t="shared" si="181"/>
        <v>0.59723644256591801</v>
      </c>
      <c r="K983" s="8">
        <f t="shared" si="182"/>
        <v>1.0239962778257499</v>
      </c>
      <c r="L983" s="9">
        <f t="shared" si="183"/>
        <v>72.166137679769719</v>
      </c>
      <c r="M983" s="8">
        <f t="shared" si="184"/>
        <v>0.5560039210857739</v>
      </c>
      <c r="N983" s="8">
        <f t="shared" si="185"/>
        <v>0.39227771759033186</v>
      </c>
      <c r="O983" s="8">
        <f t="shared" si="186"/>
        <v>1.8841555044018827</v>
      </c>
      <c r="P983" s="10">
        <f t="shared" si="187"/>
        <v>0.29509449712977648</v>
      </c>
      <c r="Q983" s="10" t="str">
        <f t="shared" si="188"/>
        <v>2015UZB</v>
      </c>
      <c r="R983" s="14">
        <f t="shared" si="189"/>
        <v>50.255408583341762</v>
      </c>
      <c r="S983" s="45">
        <f t="shared" si="190"/>
        <v>2</v>
      </c>
      <c r="T983" s="7">
        <f t="shared" si="191"/>
        <v>3.3783976949066226</v>
      </c>
      <c r="U983" s="35">
        <f>IF(ISBLANK(VLOOKUP(B983,'WB GDP'!$A$2:$AK$267,F983-1985)),"NA",VLOOKUP(B983,'WB GDP'!$A$2:$AK$267,F983-1985))</f>
        <v>6401.1151676695363</v>
      </c>
    </row>
    <row r="984" spans="1:21">
      <c r="A984">
        <f t="shared" si="180"/>
        <v>59</v>
      </c>
      <c r="B984" t="s">
        <v>31</v>
      </c>
      <c r="C984" t="str">
        <f>VLOOKUP(B984,'country codes'!$A$3:$B$287,2,0)</f>
        <v>BTN</v>
      </c>
      <c r="D984">
        <v>6</v>
      </c>
      <c r="E984" s="6">
        <v>743.274</v>
      </c>
      <c r="F984">
        <v>2015</v>
      </c>
      <c r="G984" s="6">
        <v>70.343000000000004</v>
      </c>
      <c r="H984" s="6">
        <v>5.0821285247802734</v>
      </c>
      <c r="I984" s="7">
        <v>3.1449930667877202</v>
      </c>
      <c r="J984" s="8">
        <f t="shared" si="181"/>
        <v>0.50821285247802739</v>
      </c>
      <c r="K984" s="8">
        <f t="shared" si="182"/>
        <v>0.93497268773785935</v>
      </c>
      <c r="L984" s="9">
        <f t="shared" si="183"/>
        <v>65.768783773544243</v>
      </c>
      <c r="M984" s="8">
        <f t="shared" si="184"/>
        <v>0.49816458494064936</v>
      </c>
      <c r="N984" s="8">
        <f t="shared" si="185"/>
        <v>0.19656206667423251</v>
      </c>
      <c r="O984" s="8">
        <f t="shared" si="186"/>
        <v>1.6884398534857834</v>
      </c>
      <c r="P984" s="10">
        <f t="shared" si="187"/>
        <v>0.29504431793184033</v>
      </c>
      <c r="Q984" s="10" t="str">
        <f t="shared" si="188"/>
        <v>2015BTN</v>
      </c>
      <c r="R984" s="14">
        <f t="shared" si="189"/>
        <v>50.246862927224164</v>
      </c>
      <c r="S984" s="45">
        <f t="shared" si="190"/>
        <v>1</v>
      </c>
      <c r="T984" s="7">
        <f t="shared" si="191"/>
        <v>3.3783976949066226</v>
      </c>
      <c r="U984" s="35">
        <f>IF(ISBLANK(VLOOKUP(B984,'WB GDP'!$A$2:$AK$267,F984-1985)),"NA",VLOOKUP(B984,'WB GDP'!$A$2:$AK$267,F984-1985))</f>
        <v>9877.2472826014036</v>
      </c>
    </row>
    <row r="985" spans="1:21">
      <c r="A985">
        <f t="shared" si="180"/>
        <v>60</v>
      </c>
      <c r="B985" t="s">
        <v>103</v>
      </c>
      <c r="C985" t="str">
        <f>VLOOKUP(B985,'country codes'!$A$3:$B$287,2,0)</f>
        <v>MLT</v>
      </c>
      <c r="D985">
        <v>3</v>
      </c>
      <c r="E985" s="6">
        <v>456.57900000000001</v>
      </c>
      <c r="F985">
        <v>2015</v>
      </c>
      <c r="G985" s="6">
        <v>82.962000000000003</v>
      </c>
      <c r="H985" s="6">
        <v>6.6133942604064941</v>
      </c>
      <c r="I985" s="7">
        <v>15.237739562988301</v>
      </c>
      <c r="J985" s="8">
        <f t="shared" si="181"/>
        <v>0.66133942604064944</v>
      </c>
      <c r="K985" s="8">
        <f t="shared" si="182"/>
        <v>1.0880992613004814</v>
      </c>
      <c r="L985" s="9">
        <f t="shared" si="183"/>
        <v>90.270890916010543</v>
      </c>
      <c r="M985" s="8">
        <f t="shared" si="184"/>
        <v>0.71969142745249737</v>
      </c>
      <c r="N985" s="8">
        <f t="shared" si="185"/>
        <v>0.9523587226867688</v>
      </c>
      <c r="O985" s="8">
        <f t="shared" si="186"/>
        <v>2.4442365094983196</v>
      </c>
      <c r="P985" s="10">
        <f t="shared" si="187"/>
        <v>0.29444426701580295</v>
      </c>
      <c r="Q985" s="10" t="str">
        <f t="shared" si="188"/>
        <v>2015MLT</v>
      </c>
      <c r="R985" s="14">
        <f t="shared" si="189"/>
        <v>50.144672597517655</v>
      </c>
      <c r="S985" s="45">
        <f t="shared" si="190"/>
        <v>3</v>
      </c>
      <c r="T985" s="7">
        <f t="shared" si="191"/>
        <v>3.3783976949066226</v>
      </c>
      <c r="U985" s="35">
        <f>IF(ISBLANK(VLOOKUP(B985,'WB GDP'!$A$2:$AK$267,F985-1985)),"NA",VLOOKUP(B985,'WB GDP'!$A$2:$AK$267,F985-1985))</f>
        <v>39896.811510977423</v>
      </c>
    </row>
    <row r="986" spans="1:21">
      <c r="A986">
        <f t="shared" si="180"/>
        <v>61</v>
      </c>
      <c r="B986" t="s">
        <v>85</v>
      </c>
      <c r="C986" t="str">
        <f>VLOOKUP(B986,'country codes'!$A$3:$B$287,2,0)</f>
        <v>JPN</v>
      </c>
      <c r="D986">
        <v>8</v>
      </c>
      <c r="E986" s="6">
        <v>127250.933</v>
      </c>
      <c r="F986">
        <v>2015</v>
      </c>
      <c r="G986" s="6">
        <v>83.893000000000001</v>
      </c>
      <c r="H986" s="6">
        <v>5.8796844482421875</v>
      </c>
      <c r="I986" s="7">
        <v>12.737815856933601</v>
      </c>
      <c r="J986" s="8">
        <f t="shared" si="181"/>
        <v>0.58796844482421873</v>
      </c>
      <c r="K986" s="8">
        <f t="shared" si="182"/>
        <v>1.0147282800840507</v>
      </c>
      <c r="L986" s="9">
        <f t="shared" si="183"/>
        <v>85.128599601091267</v>
      </c>
      <c r="M986" s="8">
        <f t="shared" si="184"/>
        <v>0.67319928081194103</v>
      </c>
      <c r="N986" s="8">
        <f t="shared" si="185"/>
        <v>0.79611349105835005</v>
      </c>
      <c r="O986" s="8">
        <f t="shared" si="186"/>
        <v>2.2879912778699012</v>
      </c>
      <c r="P986" s="10">
        <f t="shared" si="187"/>
        <v>0.29423157654634213</v>
      </c>
      <c r="Q986" s="10" t="str">
        <f t="shared" si="188"/>
        <v>2015JPN</v>
      </c>
      <c r="R986" s="14">
        <f t="shared" si="189"/>
        <v>50.108450822633678</v>
      </c>
      <c r="S986" s="45">
        <f t="shared" si="190"/>
        <v>3</v>
      </c>
      <c r="T986" s="7">
        <f t="shared" si="191"/>
        <v>3.3783976949066226</v>
      </c>
      <c r="U986" s="35">
        <f>IF(ISBLANK(VLOOKUP(B986,'WB GDP'!$A$2:$AK$267,F986-1985)),"NA",VLOOKUP(B986,'WB GDP'!$A$2:$AK$267,F986-1985))</f>
        <v>40402.58150552903</v>
      </c>
    </row>
    <row r="987" spans="1:21">
      <c r="A987">
        <f t="shared" si="180"/>
        <v>62</v>
      </c>
      <c r="B987" t="s">
        <v>78</v>
      </c>
      <c r="C987" t="str">
        <f>VLOOKUP(B987,'country codes'!$A$3:$B$287,2,0)</f>
        <v>IDN</v>
      </c>
      <c r="D987">
        <v>8</v>
      </c>
      <c r="E987" s="6">
        <v>259091.97</v>
      </c>
      <c r="F987">
        <v>2015</v>
      </c>
      <c r="G987" s="6">
        <v>69.698999999999998</v>
      </c>
      <c r="H987" s="6">
        <v>5.0427999496459961</v>
      </c>
      <c r="I987" s="7">
        <v>2.8770701885223402</v>
      </c>
      <c r="J987" s="8">
        <f t="shared" si="181"/>
        <v>0.50427999496459963</v>
      </c>
      <c r="K987" s="8">
        <f t="shared" si="182"/>
        <v>0.9310398302244316</v>
      </c>
      <c r="L987" s="9">
        <f t="shared" si="183"/>
        <v>64.892545126812649</v>
      </c>
      <c r="M987" s="8">
        <f t="shared" si="184"/>
        <v>0.49024239361364796</v>
      </c>
      <c r="N987" s="8">
        <f t="shared" si="185"/>
        <v>0.17981688678264626</v>
      </c>
      <c r="O987" s="8">
        <f t="shared" si="186"/>
        <v>1.6716946735941971</v>
      </c>
      <c r="P987" s="10">
        <f t="shared" si="187"/>
        <v>0.29326072599107533</v>
      </c>
      <c r="Q987" s="10" t="str">
        <f t="shared" si="188"/>
        <v>2015IDN</v>
      </c>
      <c r="R987" s="14">
        <f t="shared" si="189"/>
        <v>49.943112289374483</v>
      </c>
      <c r="S987" s="45">
        <f t="shared" si="190"/>
        <v>1</v>
      </c>
      <c r="T987" s="7">
        <f t="shared" si="191"/>
        <v>3.3783976949066226</v>
      </c>
      <c r="U987" s="35">
        <f>IF(ISBLANK(VLOOKUP(B987,'WB GDP'!$A$2:$AK$267,F987-1985)),"NA",VLOOKUP(B987,'WB GDP'!$A$2:$AK$267,F987-1985))</f>
        <v>10121.840924660526</v>
      </c>
    </row>
    <row r="988" spans="1:21">
      <c r="A988">
        <f t="shared" si="180"/>
        <v>63</v>
      </c>
      <c r="B988" t="s">
        <v>92</v>
      </c>
      <c r="C988" t="str">
        <f>VLOOKUP(B988,'country codes'!$A$3:$B$287,2,0)</f>
        <v>LVA</v>
      </c>
      <c r="D988">
        <v>7</v>
      </c>
      <c r="E988" s="6">
        <v>1991.9549999999999</v>
      </c>
      <c r="F988">
        <v>2015</v>
      </c>
      <c r="G988" s="6">
        <v>74.685000000000002</v>
      </c>
      <c r="H988" s="6">
        <v>5.8805975914001465</v>
      </c>
      <c r="I988" s="7">
        <v>8.4343328475952095</v>
      </c>
      <c r="J988" s="8">
        <f t="shared" si="181"/>
        <v>0.58805975914001463</v>
      </c>
      <c r="K988" s="8">
        <f t="shared" si="182"/>
        <v>1.0148195943998466</v>
      </c>
      <c r="L988" s="9">
        <f t="shared" si="183"/>
        <v>75.791801407752544</v>
      </c>
      <c r="M988" s="8">
        <f t="shared" si="184"/>
        <v>0.58878403395523904</v>
      </c>
      <c r="N988" s="8">
        <f t="shared" si="185"/>
        <v>0.52714580297470059</v>
      </c>
      <c r="O988" s="8">
        <f t="shared" si="186"/>
        <v>2.0190235897862516</v>
      </c>
      <c r="P988" s="10">
        <f t="shared" si="187"/>
        <v>0.29161820442997993</v>
      </c>
      <c r="Q988" s="10" t="str">
        <f t="shared" si="188"/>
        <v>2015LVA</v>
      </c>
      <c r="R988" s="14">
        <f t="shared" si="189"/>
        <v>49.663386327139762</v>
      </c>
      <c r="S988" s="45">
        <f t="shared" si="190"/>
        <v>3</v>
      </c>
      <c r="T988" s="7">
        <f t="shared" si="191"/>
        <v>3.3783976949066226</v>
      </c>
      <c r="U988" s="35">
        <f>IF(ISBLANK(VLOOKUP(B988,'WB GDP'!$A$2:$AK$267,F988-1985)),"NA",VLOOKUP(B988,'WB GDP'!$A$2:$AK$267,F988-1985))</f>
        <v>26628.354680837976</v>
      </c>
    </row>
    <row r="989" spans="1:21">
      <c r="A989">
        <f t="shared" si="180"/>
        <v>64</v>
      </c>
      <c r="B989" t="s">
        <v>139</v>
      </c>
      <c r="C989" t="str">
        <f>VLOOKUP(B989,'country codes'!$A$3:$B$287,2,0)</f>
        <v>SVK</v>
      </c>
      <c r="D989">
        <v>7</v>
      </c>
      <c r="E989" s="6">
        <v>5424.4440000000004</v>
      </c>
      <c r="F989">
        <v>2015</v>
      </c>
      <c r="G989" s="6">
        <v>76.649000000000001</v>
      </c>
      <c r="H989" s="6">
        <v>6.1620044708251953</v>
      </c>
      <c r="I989" s="7">
        <v>10.529736518859901</v>
      </c>
      <c r="J989" s="8">
        <f t="shared" si="181"/>
        <v>0.61620044708251953</v>
      </c>
      <c r="K989" s="8">
        <f t="shared" si="182"/>
        <v>1.0429602823423516</v>
      </c>
      <c r="L989" s="9">
        <f t="shared" si="183"/>
        <v>79.941862681258911</v>
      </c>
      <c r="M989" s="8">
        <f t="shared" si="184"/>
        <v>0.62630529548613711</v>
      </c>
      <c r="N989" s="8">
        <f t="shared" si="185"/>
        <v>0.65810853242874379</v>
      </c>
      <c r="O989" s="8">
        <f t="shared" si="186"/>
        <v>2.1499863192402948</v>
      </c>
      <c r="P989" s="10">
        <f t="shared" si="187"/>
        <v>0.29130664222433017</v>
      </c>
      <c r="Q989" s="10" t="str">
        <f t="shared" si="188"/>
        <v>2015SVK</v>
      </c>
      <c r="R989" s="14">
        <f t="shared" si="189"/>
        <v>49.610326422274198</v>
      </c>
      <c r="S989" s="45">
        <f t="shared" si="190"/>
        <v>3</v>
      </c>
      <c r="T989" s="7">
        <f t="shared" si="191"/>
        <v>3.3783976949066226</v>
      </c>
      <c r="U989" s="35">
        <f>IF(ISBLANK(VLOOKUP(B989,'WB GDP'!$A$2:$AK$267,F989-1985)),"NA",VLOOKUP(B989,'WB GDP'!$A$2:$AK$267,F989-1985))</f>
        <v>28805.3873539017</v>
      </c>
    </row>
    <row r="990" spans="1:21">
      <c r="A990">
        <f t="shared" si="180"/>
        <v>65</v>
      </c>
      <c r="B990" t="s">
        <v>76</v>
      </c>
      <c r="C990" t="str">
        <f>VLOOKUP(B990,'country codes'!$A$3:$B$287,2,0)</f>
        <v>ISL</v>
      </c>
      <c r="D990">
        <v>3</v>
      </c>
      <c r="E990" s="6">
        <v>331.06</v>
      </c>
      <c r="F990">
        <v>2015</v>
      </c>
      <c r="G990" s="6">
        <v>82.350999999999999</v>
      </c>
      <c r="H990" s="6">
        <v>7.4980707168579102</v>
      </c>
      <c r="I990" s="7">
        <v>19.057273864746101</v>
      </c>
      <c r="J990" s="8">
        <f t="shared" si="181"/>
        <v>0.74980707168579097</v>
      </c>
      <c r="K990" s="8">
        <f t="shared" si="182"/>
        <v>1.1765669069456228</v>
      </c>
      <c r="L990" s="9">
        <f t="shared" si="183"/>
        <v>96.891461353878981</v>
      </c>
      <c r="M990" s="8">
        <f t="shared" si="184"/>
        <v>0.77954889424915308</v>
      </c>
      <c r="N990" s="8">
        <f t="shared" si="185"/>
        <v>1.1910796165466313</v>
      </c>
      <c r="O990" s="8">
        <f t="shared" si="186"/>
        <v>2.6829574033581824</v>
      </c>
      <c r="P990" s="10">
        <f t="shared" si="187"/>
        <v>0.29055582219584014</v>
      </c>
      <c r="Q990" s="10" t="str">
        <f t="shared" si="188"/>
        <v>2015ISL</v>
      </c>
      <c r="R990" s="14">
        <f t="shared" si="189"/>
        <v>49.482459695949828</v>
      </c>
      <c r="S990" s="45">
        <f t="shared" si="190"/>
        <v>3</v>
      </c>
      <c r="T990" s="7">
        <f t="shared" si="191"/>
        <v>3.3783976949066226</v>
      </c>
      <c r="U990" s="35">
        <f>IF(ISBLANK(VLOOKUP(B990,'WB GDP'!$A$2:$AK$267,F990-1985)),"NA",VLOOKUP(B990,'WB GDP'!$A$2:$AK$267,F990-1985))</f>
        <v>52142.932807488804</v>
      </c>
    </row>
    <row r="991" spans="1:21">
      <c r="A991">
        <f t="shared" si="180"/>
        <v>66</v>
      </c>
      <c r="B991" t="s">
        <v>114</v>
      </c>
      <c r="C991" t="str">
        <f>VLOOKUP(B991,'country codes'!$A$3:$B$287,2,0)</f>
        <v>NPL</v>
      </c>
      <c r="D991">
        <v>6</v>
      </c>
      <c r="E991" s="6">
        <v>27610.325000000001</v>
      </c>
      <c r="F991">
        <v>2015</v>
      </c>
      <c r="G991" s="6">
        <v>67.456000000000003</v>
      </c>
      <c r="H991" s="6">
        <v>4.812436580657959</v>
      </c>
      <c r="I991" s="7">
        <v>1.35371649265289</v>
      </c>
      <c r="J991" s="8">
        <f t="shared" si="181"/>
        <v>0.48124365806579589</v>
      </c>
      <c r="K991" s="8">
        <f t="shared" si="182"/>
        <v>0.9080034933256278</v>
      </c>
      <c r="L991" s="9">
        <f t="shared" si="183"/>
        <v>61.25028364577355</v>
      </c>
      <c r="M991" s="8">
        <f t="shared" si="184"/>
        <v>0.45731221822890744</v>
      </c>
      <c r="N991" s="8">
        <f t="shared" si="185"/>
        <v>8.4607280790805622E-2</v>
      </c>
      <c r="O991" s="8">
        <f t="shared" si="186"/>
        <v>1.5764850676023565</v>
      </c>
      <c r="P991" s="10">
        <f t="shared" si="187"/>
        <v>0.29008344425642046</v>
      </c>
      <c r="Q991" s="10" t="str">
        <f t="shared" si="188"/>
        <v>2015NPL</v>
      </c>
      <c r="R991" s="14">
        <f t="shared" si="189"/>
        <v>49.402012427084451</v>
      </c>
      <c r="S991" s="45">
        <f t="shared" si="190"/>
        <v>1</v>
      </c>
      <c r="T991" s="7">
        <f t="shared" si="191"/>
        <v>3.3783976949066226</v>
      </c>
      <c r="U991" s="35">
        <f>IF(ISBLANK(VLOOKUP(B991,'WB GDP'!$A$2:$AK$267,F991-1985)),"NA",VLOOKUP(B991,'WB GDP'!$A$2:$AK$267,F991-1985))</f>
        <v>3260.0349980388396</v>
      </c>
    </row>
    <row r="992" spans="1:21">
      <c r="A992">
        <f t="shared" si="180"/>
        <v>67</v>
      </c>
      <c r="B992" t="s">
        <v>45</v>
      </c>
      <c r="C992" t="str">
        <f>VLOOKUP(B992,'country codes'!$A$3:$B$287,2,0)</f>
        <v>CHN</v>
      </c>
      <c r="D992">
        <v>8</v>
      </c>
      <c r="E992" s="6">
        <v>1393715.4480000001</v>
      </c>
      <c r="F992">
        <v>2015</v>
      </c>
      <c r="G992" s="6">
        <v>76.977000000000004</v>
      </c>
      <c r="H992" s="6">
        <v>5.3038778305053711</v>
      </c>
      <c r="I992" s="7">
        <v>7.5985774993896502</v>
      </c>
      <c r="J992" s="8">
        <f t="shared" si="181"/>
        <v>0.53038778305053713</v>
      </c>
      <c r="K992" s="8">
        <f t="shared" si="182"/>
        <v>0.9571476183103691</v>
      </c>
      <c r="L992" s="9">
        <f t="shared" si="183"/>
        <v>73.67835221467729</v>
      </c>
      <c r="M992" s="8">
        <f t="shared" si="184"/>
        <v>0.56967605586058245</v>
      </c>
      <c r="N992" s="8">
        <f t="shared" si="185"/>
        <v>0.47491109371185314</v>
      </c>
      <c r="O992" s="8">
        <f t="shared" si="186"/>
        <v>1.9667888805234042</v>
      </c>
      <c r="P992" s="10">
        <f t="shared" si="187"/>
        <v>0.28964779163739202</v>
      </c>
      <c r="Q992" s="10" t="str">
        <f t="shared" si="188"/>
        <v>2015CHN</v>
      </c>
      <c r="R992" s="14">
        <f t="shared" si="189"/>
        <v>49.327819581800554</v>
      </c>
      <c r="S992" s="45">
        <f t="shared" si="190"/>
        <v>3</v>
      </c>
      <c r="T992" s="7">
        <f t="shared" si="191"/>
        <v>3.3783976949066226</v>
      </c>
      <c r="U992" s="35">
        <f>IF(ISBLANK(VLOOKUP(B992,'WB GDP'!$A$2:$AK$267,F992-1985)),"NA",VLOOKUP(B992,'WB GDP'!$A$2:$AK$267,F992-1985))</f>
        <v>12612.351651241795</v>
      </c>
    </row>
    <row r="993" spans="1:21">
      <c r="A993">
        <f t="shared" si="180"/>
        <v>68</v>
      </c>
      <c r="B993" t="s">
        <v>120</v>
      </c>
      <c r="C993" t="str">
        <f>VLOOKUP(B993,'country codes'!$A$3:$B$287,2,0)</f>
        <v>MKD</v>
      </c>
      <c r="D993">
        <v>7</v>
      </c>
      <c r="E993" s="6">
        <v>2107.962</v>
      </c>
      <c r="F993">
        <v>2015</v>
      </c>
      <c r="G993" s="6">
        <v>75.980999999999995</v>
      </c>
      <c r="H993" s="6">
        <v>4.9755897521972656</v>
      </c>
      <c r="I993" s="7">
        <v>5.9374408721923801</v>
      </c>
      <c r="J993" s="8">
        <f t="shared" si="181"/>
        <v>0.49755897521972658</v>
      </c>
      <c r="K993" s="8">
        <f t="shared" si="182"/>
        <v>0.92431881047955855</v>
      </c>
      <c r="L993" s="9">
        <f t="shared" si="183"/>
        <v>70.230667539047332</v>
      </c>
      <c r="M993" s="8">
        <f t="shared" si="184"/>
        <v>0.53850507551477078</v>
      </c>
      <c r="N993" s="8">
        <f t="shared" si="185"/>
        <v>0.37109005451202376</v>
      </c>
      <c r="O993" s="8">
        <f t="shared" si="186"/>
        <v>1.8629678413235746</v>
      </c>
      <c r="P993" s="10">
        <f t="shared" si="187"/>
        <v>0.28905763350814551</v>
      </c>
      <c r="Q993" s="10" t="str">
        <f t="shared" si="188"/>
        <v>2015MKD</v>
      </c>
      <c r="R993" s="14">
        <f t="shared" si="189"/>
        <v>49.227314021030907</v>
      </c>
      <c r="S993" s="45">
        <f t="shared" si="190"/>
        <v>2</v>
      </c>
      <c r="T993" s="7">
        <f t="shared" si="191"/>
        <v>3.3783976949066226</v>
      </c>
      <c r="U993" s="35">
        <f>IF(ISBLANK(VLOOKUP(B993,'WB GDP'!$A$2:$AK$267,F993-1985)),"NA",VLOOKUP(B993,'WB GDP'!$A$2:$AK$267,F993-1985))</f>
        <v>15139.288758547838</v>
      </c>
    </row>
    <row r="994" spans="1:21">
      <c r="A994">
        <f t="shared" si="180"/>
        <v>69</v>
      </c>
      <c r="B994" t="s">
        <v>75</v>
      </c>
      <c r="C994" t="str">
        <f>VLOOKUP(B994,'country codes'!$A$3:$B$287,2,0)</f>
        <v>HUN</v>
      </c>
      <c r="D994">
        <v>7</v>
      </c>
      <c r="E994" s="6">
        <v>9844.2459999999992</v>
      </c>
      <c r="F994">
        <v>2015</v>
      </c>
      <c r="G994" s="6">
        <v>75.652000000000001</v>
      </c>
      <c r="H994" s="6">
        <v>5.3443832397460938</v>
      </c>
      <c r="I994" s="7">
        <v>7.6568064689636204</v>
      </c>
      <c r="J994" s="8">
        <f t="shared" si="181"/>
        <v>0.53443832397460933</v>
      </c>
      <c r="K994" s="8">
        <f t="shared" si="182"/>
        <v>0.9611981592344413</v>
      </c>
      <c r="L994" s="9">
        <f t="shared" si="183"/>
        <v>72.716563142403956</v>
      </c>
      <c r="M994" s="8">
        <f t="shared" si="184"/>
        <v>0.5609803916426328</v>
      </c>
      <c r="N994" s="8">
        <f t="shared" si="185"/>
        <v>0.47855040431022627</v>
      </c>
      <c r="O994" s="8">
        <f t="shared" si="186"/>
        <v>1.9704281911217771</v>
      </c>
      <c r="P994" s="10">
        <f t="shared" si="187"/>
        <v>0.28469973895535017</v>
      </c>
      <c r="Q994" s="10" t="str">
        <f t="shared" si="188"/>
        <v>2015HUN</v>
      </c>
      <c r="R994" s="14">
        <f t="shared" si="189"/>
        <v>48.485152532273858</v>
      </c>
      <c r="S994" s="45">
        <f t="shared" si="190"/>
        <v>3</v>
      </c>
      <c r="T994" s="7">
        <f t="shared" si="191"/>
        <v>3.3783976949066226</v>
      </c>
      <c r="U994" s="35">
        <f>IF(ISBLANK(VLOOKUP(B994,'WB GDP'!$A$2:$AK$267,F994-1985)),"NA",VLOOKUP(B994,'WB GDP'!$A$2:$AK$267,F994-1985))</f>
        <v>27523.680584040139</v>
      </c>
    </row>
    <row r="995" spans="1:21">
      <c r="A995">
        <f t="shared" si="180"/>
        <v>70</v>
      </c>
      <c r="B995" t="s">
        <v>125</v>
      </c>
      <c r="C995" t="str">
        <f>VLOOKUP(B995,'country codes'!$A$3:$B$287,2,0)</f>
        <v>PRY</v>
      </c>
      <c r="D995">
        <v>1</v>
      </c>
      <c r="E995" s="6">
        <v>6177.95</v>
      </c>
      <c r="F995">
        <v>2015</v>
      </c>
      <c r="G995" s="6">
        <v>73.191000000000003</v>
      </c>
      <c r="H995" s="6">
        <v>5.5597243309020996</v>
      </c>
      <c r="I995" s="7">
        <v>7.26493263244629</v>
      </c>
      <c r="J995" s="8">
        <f t="shared" si="181"/>
        <v>0.55597243309020994</v>
      </c>
      <c r="K995" s="8">
        <f t="shared" si="182"/>
        <v>0.9827322683500419</v>
      </c>
      <c r="L995" s="9">
        <f t="shared" si="183"/>
        <v>71.927157452807919</v>
      </c>
      <c r="M995" s="8">
        <f t="shared" si="184"/>
        <v>0.55384326874702638</v>
      </c>
      <c r="N995" s="8">
        <f t="shared" si="185"/>
        <v>0.45405828952789312</v>
      </c>
      <c r="O995" s="8">
        <f t="shared" si="186"/>
        <v>1.945936076339444</v>
      </c>
      <c r="P995" s="10">
        <f t="shared" si="187"/>
        <v>0.28461534553019685</v>
      </c>
      <c r="Q995" s="10" t="str">
        <f t="shared" si="188"/>
        <v>2015PRY</v>
      </c>
      <c r="R995" s="14">
        <f t="shared" si="189"/>
        <v>48.470780098683669</v>
      </c>
      <c r="S995" s="45">
        <f t="shared" si="190"/>
        <v>3</v>
      </c>
      <c r="T995" s="7">
        <f t="shared" si="191"/>
        <v>3.3783976949066226</v>
      </c>
      <c r="U995" s="35">
        <f>IF(ISBLANK(VLOOKUP(B995,'WB GDP'!$A$2:$AK$267,F995-1985)),"NA",VLOOKUP(B995,'WB GDP'!$A$2:$AK$267,F995-1985))</f>
        <v>12806.096678605758</v>
      </c>
    </row>
    <row r="996" spans="1:21">
      <c r="A996">
        <f t="shared" si="180"/>
        <v>71</v>
      </c>
      <c r="B996" t="s">
        <v>22</v>
      </c>
      <c r="C996" t="str">
        <f>VLOOKUP(B996,'country codes'!$A$3:$B$287,2,0)</f>
        <v>ARM</v>
      </c>
      <c r="D996">
        <v>7</v>
      </c>
      <c r="E996" s="6">
        <v>2878.5949999999998</v>
      </c>
      <c r="F996">
        <v>2015</v>
      </c>
      <c r="G996" s="6">
        <v>74.436000000000007</v>
      </c>
      <c r="H996" s="6">
        <v>4.3483195304870605</v>
      </c>
      <c r="I996" s="7">
        <v>3.3559274673461901</v>
      </c>
      <c r="J996" s="8">
        <f t="shared" si="181"/>
        <v>0.43483195304870603</v>
      </c>
      <c r="K996" s="8">
        <f t="shared" si="182"/>
        <v>0.861591788308538</v>
      </c>
      <c r="L996" s="9">
        <f t="shared" si="183"/>
        <v>64.133446354534343</v>
      </c>
      <c r="M996" s="8">
        <f t="shared" si="184"/>
        <v>0.48337927962921917</v>
      </c>
      <c r="N996" s="8">
        <f t="shared" si="185"/>
        <v>0.20974546670913688</v>
      </c>
      <c r="O996" s="8">
        <f t="shared" si="186"/>
        <v>1.7016232535206879</v>
      </c>
      <c r="P996" s="10">
        <f t="shared" si="187"/>
        <v>0.2840695075300006</v>
      </c>
      <c r="Q996" s="10" t="str">
        <f t="shared" si="188"/>
        <v>2015ARM</v>
      </c>
      <c r="R996" s="14">
        <f t="shared" si="189"/>
        <v>48.377822378404282</v>
      </c>
      <c r="S996" s="45">
        <f t="shared" si="190"/>
        <v>1</v>
      </c>
      <c r="T996" s="7">
        <f t="shared" si="191"/>
        <v>3.3783976949066226</v>
      </c>
      <c r="U996" s="35">
        <f>IF(ISBLANK(VLOOKUP(B996,'WB GDP'!$A$2:$AK$267,F996-1985)),"NA",VLOOKUP(B996,'WB GDP'!$A$2:$AK$267,F996-1985))</f>
        <v>11506.038989675642</v>
      </c>
    </row>
    <row r="997" spans="1:21">
      <c r="A997">
        <f t="shared" si="180"/>
        <v>72</v>
      </c>
      <c r="B997" t="s">
        <v>32</v>
      </c>
      <c r="C997" t="str">
        <f>VLOOKUP(B997,'country codes'!$A$3:$B$287,2,0)</f>
        <v>BOL</v>
      </c>
      <c r="D997">
        <v>1</v>
      </c>
      <c r="E997" s="6">
        <v>11090.084999999999</v>
      </c>
      <c r="F997">
        <v>2015</v>
      </c>
      <c r="G997" s="6">
        <v>67.317999999999998</v>
      </c>
      <c r="H997" s="6">
        <v>5.8343291282653809</v>
      </c>
      <c r="I997" s="7">
        <v>5.3662052154540998</v>
      </c>
      <c r="J997" s="8">
        <f t="shared" si="181"/>
        <v>0.58343291282653809</v>
      </c>
      <c r="K997" s="8">
        <f t="shared" si="182"/>
        <v>1.0101927480863702</v>
      </c>
      <c r="L997" s="9">
        <f t="shared" si="183"/>
        <v>68.004155415678269</v>
      </c>
      <c r="M997" s="8">
        <f t="shared" si="184"/>
        <v>0.5183748802774214</v>
      </c>
      <c r="N997" s="8">
        <f t="shared" si="185"/>
        <v>0.33538782596588124</v>
      </c>
      <c r="O997" s="8">
        <f t="shared" si="186"/>
        <v>1.827265612777432</v>
      </c>
      <c r="P997" s="10">
        <f t="shared" si="187"/>
        <v>0.28368884996937849</v>
      </c>
      <c r="Q997" s="10" t="str">
        <f t="shared" si="188"/>
        <v>2015BOL</v>
      </c>
      <c r="R997" s="14">
        <f t="shared" si="189"/>
        <v>48.312995343588412</v>
      </c>
      <c r="S997" s="45">
        <f t="shared" si="190"/>
        <v>2</v>
      </c>
      <c r="T997" s="7">
        <f t="shared" si="191"/>
        <v>3.3783976949066226</v>
      </c>
      <c r="U997" s="35">
        <f>IF(ISBLANK(VLOOKUP(B997,'WB GDP'!$A$2:$AK$267,F997-1985)),"NA",VLOOKUP(B997,'WB GDP'!$A$2:$AK$267,F997-1985))</f>
        <v>7825.7667483884115</v>
      </c>
    </row>
    <row r="998" spans="1:21">
      <c r="A998">
        <f t="shared" si="180"/>
        <v>73</v>
      </c>
      <c r="B998" t="s">
        <v>33</v>
      </c>
      <c r="C998" t="str">
        <f>VLOOKUP(B998,'country codes'!$A$3:$B$287,2,0)</f>
        <v>BIH</v>
      </c>
      <c r="D998">
        <v>7</v>
      </c>
      <c r="E998" s="6">
        <v>3524.3240000000001</v>
      </c>
      <c r="F998">
        <v>2015</v>
      </c>
      <c r="G998" s="6">
        <v>76.182000000000002</v>
      </c>
      <c r="H998" s="6">
        <v>5.1171779632568359</v>
      </c>
      <c r="I998" s="7">
        <v>7.2943239212036097</v>
      </c>
      <c r="J998" s="8">
        <f t="shared" si="181"/>
        <v>0.51171779632568359</v>
      </c>
      <c r="K998" s="8">
        <f t="shared" si="182"/>
        <v>0.93847763158551556</v>
      </c>
      <c r="L998" s="9">
        <f t="shared" si="183"/>
        <v>71.495102929447754</v>
      </c>
      <c r="M998" s="8">
        <f t="shared" si="184"/>
        <v>0.54993700575517723</v>
      </c>
      <c r="N998" s="8">
        <f t="shared" si="185"/>
        <v>0.45589524507522561</v>
      </c>
      <c r="O998" s="8">
        <f t="shared" si="186"/>
        <v>1.9477730318867765</v>
      </c>
      <c r="P998" s="10">
        <f t="shared" si="187"/>
        <v>0.28234142107536114</v>
      </c>
      <c r="Q998" s="10" t="str">
        <f t="shared" si="188"/>
        <v>2015BIH</v>
      </c>
      <c r="R998" s="14">
        <f t="shared" si="189"/>
        <v>48.083524478274171</v>
      </c>
      <c r="S998" s="45">
        <f t="shared" si="190"/>
        <v>3</v>
      </c>
      <c r="T998" s="7">
        <f t="shared" si="191"/>
        <v>3.3783976949066226</v>
      </c>
      <c r="U998" s="35">
        <f>IF(ISBLANK(VLOOKUP(B998,'WB GDP'!$A$2:$AK$267,F998-1985)),"NA",VLOOKUP(B998,'WB GDP'!$A$2:$AK$267,F998-1985))</f>
        <v>12437.495256252205</v>
      </c>
    </row>
    <row r="999" spans="1:21">
      <c r="A999">
        <f t="shared" si="180"/>
        <v>74</v>
      </c>
      <c r="B999" t="s">
        <v>58</v>
      </c>
      <c r="C999" t="str">
        <f>VLOOKUP(B999,'country codes'!$A$3:$B$287,2,0)</f>
        <v>EGY</v>
      </c>
      <c r="D999">
        <v>4</v>
      </c>
      <c r="E999" s="6">
        <v>97723.798999999999</v>
      </c>
      <c r="F999">
        <v>2015</v>
      </c>
      <c r="G999" s="6">
        <v>70.483000000000004</v>
      </c>
      <c r="H999" s="6">
        <v>4.7625384330749512</v>
      </c>
      <c r="I999" s="7">
        <v>3.29813480377197</v>
      </c>
      <c r="J999" s="8">
        <f t="shared" si="181"/>
        <v>0.47625384330749509</v>
      </c>
      <c r="K999" s="8">
        <f t="shared" si="182"/>
        <v>0.90301367856732706</v>
      </c>
      <c r="L999" s="9">
        <f t="shared" si="183"/>
        <v>63.647113106460914</v>
      </c>
      <c r="M999" s="8">
        <f t="shared" si="184"/>
        <v>0.47898227539493793</v>
      </c>
      <c r="N999" s="8">
        <f t="shared" si="185"/>
        <v>0.20613342523574812</v>
      </c>
      <c r="O999" s="8">
        <f t="shared" si="186"/>
        <v>1.698011212047299</v>
      </c>
      <c r="P999" s="10">
        <f t="shared" si="187"/>
        <v>0.28208428306985506</v>
      </c>
      <c r="Q999" s="10" t="str">
        <f t="shared" si="188"/>
        <v>2015EGY</v>
      </c>
      <c r="R999" s="14">
        <f t="shared" si="189"/>
        <v>48.039733165136496</v>
      </c>
      <c r="S999" s="45">
        <f t="shared" si="190"/>
        <v>1</v>
      </c>
      <c r="T999" s="7">
        <f t="shared" si="191"/>
        <v>3.3783976949066226</v>
      </c>
      <c r="U999" s="35">
        <f>IF(ISBLANK(VLOOKUP(B999,'WB GDP'!$A$2:$AK$267,F999-1985)),"NA",VLOOKUP(B999,'WB GDP'!$A$2:$AK$267,F999-1985))</f>
        <v>10534.882204445499</v>
      </c>
    </row>
    <row r="1000" spans="1:21">
      <c r="A1000">
        <f t="shared" si="180"/>
        <v>75</v>
      </c>
      <c r="B1000" t="s">
        <v>41</v>
      </c>
      <c r="C1000" t="str">
        <f>VLOOKUP(B1000,'country codes'!$A$3:$B$287,2,0)</f>
        <v>CAN</v>
      </c>
      <c r="D1000">
        <v>2</v>
      </c>
      <c r="E1000" s="6">
        <v>35732.125999999997</v>
      </c>
      <c r="F1000">
        <v>2015</v>
      </c>
      <c r="G1000" s="6">
        <v>81.924999999999997</v>
      </c>
      <c r="H1000" s="6">
        <v>7.4127726554870605</v>
      </c>
      <c r="I1000" s="7">
        <v>20.256669998168899</v>
      </c>
      <c r="J1000" s="8">
        <f t="shared" si="181"/>
        <v>0.7412772655487061</v>
      </c>
      <c r="K1000" s="8">
        <f t="shared" si="182"/>
        <v>1.168037100808538</v>
      </c>
      <c r="L1000" s="9">
        <f t="shared" si="183"/>
        <v>95.691439483739472</v>
      </c>
      <c r="M1000" s="8">
        <f t="shared" si="184"/>
        <v>0.76869933529932599</v>
      </c>
      <c r="N1000" s="8">
        <f t="shared" si="185"/>
        <v>1.2660418748855562</v>
      </c>
      <c r="O1000" s="8">
        <f t="shared" si="186"/>
        <v>2.7579196616971071</v>
      </c>
      <c r="P1000" s="10">
        <f t="shared" si="187"/>
        <v>0.2787243392094681</v>
      </c>
      <c r="Q1000" s="10" t="str">
        <f t="shared" si="188"/>
        <v>2015CAN</v>
      </c>
      <c r="R1000" s="14">
        <f t="shared" si="189"/>
        <v>47.467525437906062</v>
      </c>
      <c r="S1000" s="45">
        <f t="shared" si="190"/>
        <v>3</v>
      </c>
      <c r="T1000" s="7">
        <f t="shared" si="191"/>
        <v>3.3783976949066226</v>
      </c>
      <c r="U1000" s="35">
        <f>IF(ISBLANK(VLOOKUP(B1000,'WB GDP'!$A$2:$AK$267,F1000-1985)),"NA",VLOOKUP(B1000,'WB GDP'!$A$2:$AK$267,F1000-1985))</f>
        <v>47522.140667315143</v>
      </c>
    </row>
    <row r="1001" spans="1:21">
      <c r="A1001">
        <f t="shared" si="180"/>
        <v>76</v>
      </c>
      <c r="B1001" t="s">
        <v>29</v>
      </c>
      <c r="C1001" t="str">
        <f>VLOOKUP(B1001,'country codes'!$A$3:$B$287,2,0)</f>
        <v>BEL</v>
      </c>
      <c r="D1001">
        <v>3</v>
      </c>
      <c r="E1001" s="6">
        <v>11248.303</v>
      </c>
      <c r="F1001">
        <v>2015</v>
      </c>
      <c r="G1001" s="6">
        <v>80.89</v>
      </c>
      <c r="H1001" s="6">
        <v>6.9042191505432129</v>
      </c>
      <c r="I1001" s="7">
        <v>17.534988403320298</v>
      </c>
      <c r="J1001" s="8">
        <f t="shared" si="181"/>
        <v>0.69042191505432127</v>
      </c>
      <c r="K1001" s="8">
        <f t="shared" si="182"/>
        <v>1.1171817503141532</v>
      </c>
      <c r="L1001" s="9">
        <f t="shared" si="183"/>
        <v>90.368831782911855</v>
      </c>
      <c r="M1001" s="8">
        <f t="shared" si="184"/>
        <v>0.72057692398842255</v>
      </c>
      <c r="N1001" s="8">
        <f t="shared" si="185"/>
        <v>1.0959367752075186</v>
      </c>
      <c r="O1001" s="8">
        <f t="shared" si="186"/>
        <v>2.5878145620190693</v>
      </c>
      <c r="P1001" s="10">
        <f t="shared" si="187"/>
        <v>0.27844998423156436</v>
      </c>
      <c r="Q1001" s="10" t="str">
        <f t="shared" si="188"/>
        <v>2015BEL</v>
      </c>
      <c r="R1001" s="14">
        <f t="shared" si="189"/>
        <v>47.420802026776634</v>
      </c>
      <c r="S1001" s="45">
        <f t="shared" si="190"/>
        <v>3</v>
      </c>
      <c r="T1001" s="7">
        <f t="shared" si="191"/>
        <v>3.3783976949066226</v>
      </c>
      <c r="U1001" s="35">
        <f>IF(ISBLANK(VLOOKUP(B1001,'WB GDP'!$A$2:$AK$267,F1001-1985)),"NA",VLOOKUP(B1001,'WB GDP'!$A$2:$AK$267,F1001-1985))</f>
        <v>49456.398581778318</v>
      </c>
    </row>
    <row r="1002" spans="1:21">
      <c r="A1002">
        <f t="shared" si="180"/>
        <v>77</v>
      </c>
      <c r="B1002" t="s">
        <v>90</v>
      </c>
      <c r="C1002" t="str">
        <f>VLOOKUP(B1002,'country codes'!$A$3:$B$287,2,0)</f>
        <v>KGZ</v>
      </c>
      <c r="D1002">
        <v>7</v>
      </c>
      <c r="E1002" s="6">
        <v>5914.98</v>
      </c>
      <c r="F1002">
        <v>2015</v>
      </c>
      <c r="G1002" s="6">
        <v>69.995999999999995</v>
      </c>
      <c r="H1002" s="6">
        <v>4.9053759574890137</v>
      </c>
      <c r="I1002" s="7">
        <v>4.0031428337097203</v>
      </c>
      <c r="J1002" s="8">
        <f t="shared" si="181"/>
        <v>0.49053759574890138</v>
      </c>
      <c r="K1002" s="8">
        <f t="shared" si="182"/>
        <v>0.9172974310087334</v>
      </c>
      <c r="L1002" s="9">
        <f t="shared" si="183"/>
        <v>64.207150980887292</v>
      </c>
      <c r="M1002" s="8">
        <f t="shared" si="184"/>
        <v>0.48404565305822872</v>
      </c>
      <c r="N1002" s="8">
        <f t="shared" si="185"/>
        <v>0.25019642710685752</v>
      </c>
      <c r="O1002" s="8">
        <f t="shared" si="186"/>
        <v>1.7420742139184084</v>
      </c>
      <c r="P1002" s="10">
        <f t="shared" si="187"/>
        <v>0.27785593127486558</v>
      </c>
      <c r="Q1002" s="10" t="str">
        <f t="shared" si="188"/>
        <v>2015KGZ</v>
      </c>
      <c r="R1002" s="14">
        <f t="shared" si="189"/>
        <v>47.319633166125499</v>
      </c>
      <c r="S1002" s="45">
        <f t="shared" si="190"/>
        <v>2</v>
      </c>
      <c r="T1002" s="7">
        <f t="shared" si="191"/>
        <v>3.3783976949066226</v>
      </c>
      <c r="U1002" s="35">
        <f>IF(ISBLANK(VLOOKUP(B1002,'WB GDP'!$A$2:$AK$267,F1002-1985)),"NA",VLOOKUP(B1002,'WB GDP'!$A$2:$AK$267,F1002-1985))</f>
        <v>4805.1410923838812</v>
      </c>
    </row>
    <row r="1003" spans="1:21">
      <c r="A1003">
        <f t="shared" si="180"/>
        <v>78</v>
      </c>
      <c r="B1003" t="s">
        <v>122</v>
      </c>
      <c r="C1003" t="str">
        <f>VLOOKUP(B1003,'country codes'!$A$3:$B$287,2,0)</f>
        <v>PAK</v>
      </c>
      <c r="D1003">
        <v>6</v>
      </c>
      <c r="E1003" s="6">
        <v>210969.29800000001</v>
      </c>
      <c r="F1003">
        <v>2015</v>
      </c>
      <c r="G1003" s="6">
        <v>65.697000000000003</v>
      </c>
      <c r="H1003" s="6">
        <v>4.8231949806213379</v>
      </c>
      <c r="I1003" s="7">
        <v>1.7912303209304801</v>
      </c>
      <c r="J1003" s="8">
        <f t="shared" si="181"/>
        <v>0.48231949806213381</v>
      </c>
      <c r="K1003" s="8">
        <f t="shared" si="182"/>
        <v>0.90907933332196578</v>
      </c>
      <c r="L1003" s="9">
        <f t="shared" si="183"/>
        <v>59.723784961253187</v>
      </c>
      <c r="M1003" s="8">
        <f t="shared" si="184"/>
        <v>0.44351093853838663</v>
      </c>
      <c r="N1003" s="8">
        <f t="shared" si="185"/>
        <v>0.111951895058155</v>
      </c>
      <c r="O1003" s="8">
        <f t="shared" si="186"/>
        <v>1.603829681869706</v>
      </c>
      <c r="P1003" s="10">
        <f t="shared" si="187"/>
        <v>0.27653244203670818</v>
      </c>
      <c r="Q1003" s="10" t="str">
        <f t="shared" si="188"/>
        <v>2015PAK</v>
      </c>
      <c r="R1003" s="14">
        <f t="shared" si="189"/>
        <v>47.094239290379981</v>
      </c>
      <c r="S1003" s="45">
        <f t="shared" si="190"/>
        <v>1</v>
      </c>
      <c r="T1003" s="7">
        <f t="shared" si="191"/>
        <v>3.3783976949066226</v>
      </c>
      <c r="U1003" s="35">
        <f>IF(ISBLANK(VLOOKUP(B1003,'WB GDP'!$A$2:$AK$267,F1003-1985)),"NA",VLOOKUP(B1003,'WB GDP'!$A$2:$AK$267,F1003-1985))</f>
        <v>4552.6056539694755</v>
      </c>
    </row>
    <row r="1004" spans="1:21">
      <c r="A1004">
        <f t="shared" si="180"/>
        <v>79</v>
      </c>
      <c r="B1004" t="s">
        <v>135</v>
      </c>
      <c r="C1004" t="str">
        <f>VLOOKUP(B1004,'country codes'!$A$3:$B$287,2,0)</f>
        <v>SEN</v>
      </c>
      <c r="D1004">
        <v>5</v>
      </c>
      <c r="E1004" s="6">
        <v>14356.181</v>
      </c>
      <c r="F1004">
        <v>2015</v>
      </c>
      <c r="G1004" s="6">
        <v>66.879000000000005</v>
      </c>
      <c r="H1004" s="6">
        <v>4.6170005798339844</v>
      </c>
      <c r="I1004" s="7">
        <v>1.6582785844802901</v>
      </c>
      <c r="J1004" s="8">
        <f t="shared" si="181"/>
        <v>0.46170005798339842</v>
      </c>
      <c r="K1004" s="8">
        <f t="shared" si="182"/>
        <v>0.88845989324323038</v>
      </c>
      <c r="L1004" s="9">
        <f t="shared" si="183"/>
        <v>59.419309200214009</v>
      </c>
      <c r="M1004" s="8">
        <f t="shared" si="184"/>
        <v>0.44075813227677746</v>
      </c>
      <c r="N1004" s="8">
        <f t="shared" si="185"/>
        <v>0.10364241153001813</v>
      </c>
      <c r="O1004" s="8">
        <f t="shared" si="186"/>
        <v>1.595520198341569</v>
      </c>
      <c r="P1004" s="10">
        <f t="shared" si="187"/>
        <v>0.27624729084277</v>
      </c>
      <c r="Q1004" s="10" t="str">
        <f t="shared" si="188"/>
        <v>2015SEN</v>
      </c>
      <c r="R1004" s="14">
        <f t="shared" si="189"/>
        <v>47.04567725381618</v>
      </c>
      <c r="S1004" s="45">
        <f t="shared" si="190"/>
        <v>1</v>
      </c>
      <c r="T1004" s="7">
        <f t="shared" si="191"/>
        <v>3.3783976949066226</v>
      </c>
      <c r="U1004" s="35">
        <f>IF(ISBLANK(VLOOKUP(B1004,'WB GDP'!$A$2:$AK$267,F1004-1985)),"NA",VLOOKUP(B1004,'WB GDP'!$A$2:$AK$267,F1004-1985))</f>
        <v>3012.3833740178366</v>
      </c>
    </row>
    <row r="1005" spans="1:21">
      <c r="A1005">
        <f t="shared" si="180"/>
        <v>80</v>
      </c>
      <c r="B1005" t="s">
        <v>77</v>
      </c>
      <c r="C1005" t="str">
        <f>VLOOKUP(B1005,'country codes'!$A$3:$B$287,2,0)</f>
        <v>IND</v>
      </c>
      <c r="D1005">
        <v>6</v>
      </c>
      <c r="E1005" s="6">
        <v>1322866.5049999999</v>
      </c>
      <c r="F1005">
        <v>2015</v>
      </c>
      <c r="G1005" s="6">
        <v>69.635999999999996</v>
      </c>
      <c r="H1005" s="6">
        <v>4.3420791625976563</v>
      </c>
      <c r="I1005" s="7">
        <v>1.9725047349929801</v>
      </c>
      <c r="J1005" s="8">
        <f t="shared" si="181"/>
        <v>0.43420791625976563</v>
      </c>
      <c r="K1005" s="8">
        <f t="shared" si="182"/>
        <v>0.86096775151959759</v>
      </c>
      <c r="L1005" s="9">
        <f t="shared" si="183"/>
        <v>59.954350344818693</v>
      </c>
      <c r="M1005" s="8">
        <f t="shared" si="184"/>
        <v>0.44559551114746138</v>
      </c>
      <c r="N1005" s="8">
        <f t="shared" si="185"/>
        <v>0.12328154593706125</v>
      </c>
      <c r="O1005" s="8">
        <f t="shared" si="186"/>
        <v>1.6151593327486122</v>
      </c>
      <c r="P1005" s="10">
        <f t="shared" si="187"/>
        <v>0.27588331510871134</v>
      </c>
      <c r="Q1005" s="10" t="str">
        <f t="shared" si="188"/>
        <v>2015IND</v>
      </c>
      <c r="R1005" s="14">
        <f t="shared" si="189"/>
        <v>46.983691180177217</v>
      </c>
      <c r="S1005" s="45">
        <f t="shared" si="190"/>
        <v>1</v>
      </c>
      <c r="T1005" s="7">
        <f t="shared" si="191"/>
        <v>3.3783976949066226</v>
      </c>
      <c r="U1005" s="35">
        <f>IF(ISBLANK(VLOOKUP(B1005,'WB GDP'!$A$2:$AK$267,F1005-1985)),"NA",VLOOKUP(B1005,'WB GDP'!$A$2:$AK$267,F1005-1985))</f>
        <v>5411.8755883258773</v>
      </c>
    </row>
    <row r="1006" spans="1:21">
      <c r="A1006">
        <f t="shared" si="180"/>
        <v>81</v>
      </c>
      <c r="B1006" t="s">
        <v>165</v>
      </c>
      <c r="C1006" t="str">
        <f>VLOOKUP(B1006,'country codes'!$A$3:$B$287,2,0)</f>
        <v>VEN</v>
      </c>
      <c r="D1006">
        <v>1</v>
      </c>
      <c r="E1006" s="6">
        <v>30529.716</v>
      </c>
      <c r="F1006">
        <v>2015</v>
      </c>
      <c r="G1006" s="6">
        <v>73.006</v>
      </c>
      <c r="H1006" s="6">
        <v>5.5688004493713379</v>
      </c>
      <c r="I1006" s="7">
        <v>8.3799419403076207</v>
      </c>
      <c r="J1006" s="8">
        <f t="shared" si="181"/>
        <v>0.55688004493713383</v>
      </c>
      <c r="K1006" s="8">
        <f t="shared" si="182"/>
        <v>0.9836398801969658</v>
      </c>
      <c r="L1006" s="9">
        <f t="shared" si="183"/>
        <v>71.811613093659687</v>
      </c>
      <c r="M1006" s="8">
        <f t="shared" si="184"/>
        <v>0.55279861667268293</v>
      </c>
      <c r="N1006" s="8">
        <f t="shared" si="185"/>
        <v>0.5237463712692263</v>
      </c>
      <c r="O1006" s="8">
        <f t="shared" si="186"/>
        <v>2.0156241580807772</v>
      </c>
      <c r="P1006" s="10">
        <f t="shared" si="187"/>
        <v>0.27425679259522412</v>
      </c>
      <c r="Q1006" s="10" t="str">
        <f t="shared" si="188"/>
        <v>2015VEN</v>
      </c>
      <c r="R1006" s="14">
        <f t="shared" si="189"/>
        <v>46.706689899975927</v>
      </c>
      <c r="S1006" s="45">
        <f t="shared" si="190"/>
        <v>3</v>
      </c>
      <c r="T1006" s="7">
        <f t="shared" si="191"/>
        <v>3.3783976949066226</v>
      </c>
      <c r="U1006" s="35" t="str">
        <f>IF(ISBLANK(VLOOKUP(B1006,'WB GDP'!$A$2:$AK$267,F1006-1985)),"NA",VLOOKUP(B1006,'WB GDP'!$A$2:$AK$267,F1006-1985))</f>
        <v>NA</v>
      </c>
    </row>
    <row r="1007" spans="1:21">
      <c r="A1007">
        <f t="shared" si="180"/>
        <v>82</v>
      </c>
      <c r="B1007" t="s">
        <v>62</v>
      </c>
      <c r="C1007" t="str">
        <f>VLOOKUP(B1007,'country codes'!$A$3:$B$287,2,0)</f>
        <v>ETH</v>
      </c>
      <c r="D1007">
        <v>5</v>
      </c>
      <c r="E1007" s="6">
        <v>102471.895</v>
      </c>
      <c r="F1007">
        <v>2015</v>
      </c>
      <c r="G1007" s="6">
        <v>63.649000000000001</v>
      </c>
      <c r="H1007" s="6">
        <v>4.5731549263000488</v>
      </c>
      <c r="I1007" s="7">
        <v>0.18841174244880701</v>
      </c>
      <c r="J1007" s="8">
        <f t="shared" si="181"/>
        <v>0.45731549263000487</v>
      </c>
      <c r="K1007" s="8">
        <f t="shared" si="182"/>
        <v>0.88407532788983678</v>
      </c>
      <c r="L1007" s="9">
        <f t="shared" si="183"/>
        <v>56.270510544860223</v>
      </c>
      <c r="M1007" s="8">
        <f t="shared" si="184"/>
        <v>0.41228942059535983</v>
      </c>
      <c r="N1007" s="8">
        <f t="shared" si="185"/>
        <v>1.1775733903050438E-2</v>
      </c>
      <c r="O1007" s="8">
        <f t="shared" si="186"/>
        <v>1.5036535207146013</v>
      </c>
      <c r="P1007" s="10">
        <f t="shared" si="187"/>
        <v>0.2741917701888012</v>
      </c>
      <c r="Q1007" s="10" t="str">
        <f t="shared" si="188"/>
        <v>2015ETH</v>
      </c>
      <c r="R1007" s="14">
        <f t="shared" si="189"/>
        <v>46.695616404422339</v>
      </c>
      <c r="S1007" s="45">
        <f t="shared" si="190"/>
        <v>1</v>
      </c>
      <c r="T1007" s="7">
        <f t="shared" si="191"/>
        <v>3.3783976949066226</v>
      </c>
      <c r="U1007" s="35">
        <f>IF(ISBLANK(VLOOKUP(B1007,'WB GDP'!$A$2:$AK$267,F1007-1985)),"NA",VLOOKUP(B1007,'WB GDP'!$A$2:$AK$267,F1007-1985))</f>
        <v>1750.6727312872049</v>
      </c>
    </row>
    <row r="1008" spans="1:21">
      <c r="A1008">
        <f t="shared" si="180"/>
        <v>83</v>
      </c>
      <c r="B1008" t="s">
        <v>97</v>
      </c>
      <c r="C1008" t="str">
        <f>VLOOKUP(B1008,'country codes'!$A$3:$B$287,2,0)</f>
        <v>LTU</v>
      </c>
      <c r="D1008">
        <v>7</v>
      </c>
      <c r="E1008" s="6">
        <v>2963.7649999999999</v>
      </c>
      <c r="F1008">
        <v>2015</v>
      </c>
      <c r="G1008" s="6">
        <v>74.61</v>
      </c>
      <c r="H1008" s="6">
        <v>5.7113780975341797</v>
      </c>
      <c r="I1008" s="7">
        <v>9.9814939498901403</v>
      </c>
      <c r="J1008" s="8">
        <f t="shared" si="181"/>
        <v>0.57113780975341799</v>
      </c>
      <c r="K1008" s="8">
        <f t="shared" si="182"/>
        <v>0.99789764501324996</v>
      </c>
      <c r="L1008" s="9">
        <f t="shared" si="183"/>
        <v>74.453143294438576</v>
      </c>
      <c r="M1008" s="8">
        <f t="shared" si="184"/>
        <v>0.57668104610521276</v>
      </c>
      <c r="N1008" s="8">
        <f t="shared" si="185"/>
        <v>0.62384337186813377</v>
      </c>
      <c r="O1008" s="8">
        <f t="shared" si="186"/>
        <v>2.1157211586796847</v>
      </c>
      <c r="P1008" s="10">
        <f t="shared" si="187"/>
        <v>0.27256949420739851</v>
      </c>
      <c r="Q1008" s="10" t="str">
        <f t="shared" si="188"/>
        <v>2015LTU</v>
      </c>
      <c r="R1008" s="14">
        <f t="shared" si="189"/>
        <v>46.419338320373619</v>
      </c>
      <c r="S1008" s="45">
        <f t="shared" si="190"/>
        <v>3</v>
      </c>
      <c r="T1008" s="7">
        <f t="shared" si="191"/>
        <v>3.3783976949066226</v>
      </c>
      <c r="U1008" s="35">
        <f>IF(ISBLANK(VLOOKUP(B1008,'WB GDP'!$A$2:$AK$267,F1008-1985)),"NA",VLOOKUP(B1008,'WB GDP'!$A$2:$AK$267,F1008-1985))</f>
        <v>30748.19631095287</v>
      </c>
    </row>
    <row r="1009" spans="1:21">
      <c r="A1009">
        <f t="shared" si="180"/>
        <v>84</v>
      </c>
      <c r="B1009" s="12" t="s">
        <v>142</v>
      </c>
      <c r="C1009" t="str">
        <f>VLOOKUP(B1009,'country codes'!$A$3:$B$287,2,0)</f>
        <v>KOR</v>
      </c>
      <c r="D1009">
        <v>8</v>
      </c>
      <c r="E1009" s="6">
        <v>50994.400999999998</v>
      </c>
      <c r="F1009">
        <v>2015</v>
      </c>
      <c r="G1009" s="6">
        <v>82.561000000000007</v>
      </c>
      <c r="H1009" s="6">
        <v>5.7802114486694336</v>
      </c>
      <c r="I1009" s="7">
        <v>14.5921287536621</v>
      </c>
      <c r="J1009" s="8">
        <f t="shared" si="181"/>
        <v>0.57802114486694334</v>
      </c>
      <c r="K1009" s="8">
        <f t="shared" si="182"/>
        <v>1.0047809801267753</v>
      </c>
      <c r="L1009" s="9">
        <f t="shared" si="183"/>
        <v>82.955722500246708</v>
      </c>
      <c r="M1009" s="8">
        <f t="shared" si="184"/>
        <v>0.65355400701905442</v>
      </c>
      <c r="N1009" s="8">
        <f t="shared" si="185"/>
        <v>0.91200804710388128</v>
      </c>
      <c r="O1009" s="8">
        <f t="shared" si="186"/>
        <v>2.4038858339154321</v>
      </c>
      <c r="P1009" s="10">
        <f t="shared" si="187"/>
        <v>0.2718739791209428</v>
      </c>
      <c r="Q1009" s="10" t="str">
        <f t="shared" si="188"/>
        <v>2015KOR</v>
      </c>
      <c r="R1009" s="14">
        <f t="shared" si="189"/>
        <v>46.300890178555719</v>
      </c>
      <c r="S1009" s="45">
        <f t="shared" si="190"/>
        <v>3</v>
      </c>
      <c r="T1009" s="7">
        <f t="shared" si="191"/>
        <v>3.3783976949066226</v>
      </c>
      <c r="U1009" s="35">
        <f>IF(ISBLANK(VLOOKUP(B1009,'WB GDP'!$A$2:$AK$267,F1009-1985)),"NA",VLOOKUP(B1009,'WB GDP'!$A$2:$AK$267,F1009-1985))</f>
        <v>38828.7409976118</v>
      </c>
    </row>
    <row r="1010" spans="1:21">
      <c r="A1010">
        <f t="shared" si="180"/>
        <v>85</v>
      </c>
      <c r="B1010" t="s">
        <v>25</v>
      </c>
      <c r="C1010" t="str">
        <f>VLOOKUP(B1010,'country codes'!$A$3:$B$287,2,0)</f>
        <v>AZE</v>
      </c>
      <c r="D1010">
        <v>7</v>
      </c>
      <c r="E1010" s="6">
        <v>9863.48</v>
      </c>
      <c r="F1010">
        <v>2015</v>
      </c>
      <c r="G1010" s="6">
        <v>71.450999999999993</v>
      </c>
      <c r="H1010" s="6">
        <v>5.1467747688293457</v>
      </c>
      <c r="I1010" s="7">
        <v>6.43137550354004</v>
      </c>
      <c r="J1010" s="8">
        <f t="shared" si="181"/>
        <v>0.51467747688293453</v>
      </c>
      <c r="K1010" s="8">
        <f t="shared" si="182"/>
        <v>0.94143731214276649</v>
      </c>
      <c r="L1010" s="9">
        <f t="shared" si="183"/>
        <v>67.266637389912802</v>
      </c>
      <c r="M1010" s="8">
        <f t="shared" si="184"/>
        <v>0.51170688072156967</v>
      </c>
      <c r="N1010" s="8">
        <f t="shared" si="185"/>
        <v>0.4019609689712525</v>
      </c>
      <c r="O1010" s="8">
        <f t="shared" si="186"/>
        <v>1.8938387557828034</v>
      </c>
      <c r="P1010" s="10">
        <f t="shared" si="187"/>
        <v>0.27019559038966845</v>
      </c>
      <c r="Q1010" s="10" t="str">
        <f t="shared" si="188"/>
        <v>2015AZE</v>
      </c>
      <c r="R1010" s="14">
        <f t="shared" si="189"/>
        <v>46.015055938092829</v>
      </c>
      <c r="S1010" s="45">
        <f t="shared" si="190"/>
        <v>2</v>
      </c>
      <c r="T1010" s="7">
        <f t="shared" si="191"/>
        <v>3.3783976949066226</v>
      </c>
      <c r="U1010" s="35">
        <f>IF(ISBLANK(VLOOKUP(B1010,'WB GDP'!$A$2:$AK$267,F1010-1985)),"NA",VLOOKUP(B1010,'WB GDP'!$A$2:$AK$267,F1010-1985))</f>
        <v>14852.611708030205</v>
      </c>
    </row>
    <row r="1011" spans="1:21">
      <c r="A1011">
        <f t="shared" si="180"/>
        <v>86</v>
      </c>
      <c r="B1011" t="s">
        <v>36</v>
      </c>
      <c r="C1011" t="str">
        <f>VLOOKUP(B1011,'country codes'!$A$3:$B$287,2,0)</f>
        <v>BGR</v>
      </c>
      <c r="D1011">
        <v>7</v>
      </c>
      <c r="E1011" s="6">
        <v>7309.2529999999997</v>
      </c>
      <c r="F1011">
        <v>2015</v>
      </c>
      <c r="G1011" s="6">
        <v>74.632000000000005</v>
      </c>
      <c r="H1011" s="6">
        <v>4.8654012680053711</v>
      </c>
      <c r="I1011" s="7">
        <v>6.9924459457397496</v>
      </c>
      <c r="J1011" s="8">
        <f t="shared" si="181"/>
        <v>0.4865401268005371</v>
      </c>
      <c r="K1011" s="8">
        <f t="shared" si="182"/>
        <v>0.91329996206036901</v>
      </c>
      <c r="L1011" s="9">
        <f t="shared" si="183"/>
        <v>68.161402768489467</v>
      </c>
      <c r="M1011" s="8">
        <f t="shared" si="184"/>
        <v>0.51979657472023266</v>
      </c>
      <c r="N1011" s="8">
        <f t="shared" si="185"/>
        <v>0.43702787160873435</v>
      </c>
      <c r="O1011" s="8">
        <f t="shared" si="186"/>
        <v>1.9289056584202853</v>
      </c>
      <c r="P1011" s="10">
        <f t="shared" si="187"/>
        <v>0.26947744823659764</v>
      </c>
      <c r="Q1011" s="10" t="str">
        <f t="shared" si="188"/>
        <v>2015BGR</v>
      </c>
      <c r="R1011" s="14">
        <f t="shared" si="189"/>
        <v>45.892754344282956</v>
      </c>
      <c r="S1011" s="45">
        <f t="shared" si="190"/>
        <v>3</v>
      </c>
      <c r="T1011" s="7">
        <f t="shared" si="191"/>
        <v>3.3783976949066226</v>
      </c>
      <c r="U1011" s="35">
        <f>IF(ISBLANK(VLOOKUP(B1011,'WB GDP'!$A$2:$AK$267,F1011-1985)),"NA",VLOOKUP(B1011,'WB GDP'!$A$2:$AK$267,F1011-1985))</f>
        <v>19988.248184250744</v>
      </c>
    </row>
    <row r="1012" spans="1:21">
      <c r="A1012">
        <f t="shared" si="180"/>
        <v>87</v>
      </c>
      <c r="B1012" t="s">
        <v>23</v>
      </c>
      <c r="C1012" t="str">
        <f>VLOOKUP(B1012,'country codes'!$A$3:$B$287,2,0)</f>
        <v>AUS</v>
      </c>
      <c r="D1012">
        <v>2</v>
      </c>
      <c r="E1012" s="6">
        <v>23820.236000000001</v>
      </c>
      <c r="F1012">
        <v>2015</v>
      </c>
      <c r="G1012" s="6">
        <v>82.655000000000001</v>
      </c>
      <c r="H1012" s="6">
        <v>7.3090605735778809</v>
      </c>
      <c r="I1012" s="7">
        <v>21.790763854980501</v>
      </c>
      <c r="J1012" s="8">
        <f t="shared" si="181"/>
        <v>0.73090605735778813</v>
      </c>
      <c r="K1012" s="8">
        <f t="shared" si="182"/>
        <v>1.15766589261762</v>
      </c>
      <c r="L1012" s="9">
        <f t="shared" si="183"/>
        <v>95.686874354309381</v>
      </c>
      <c r="M1012" s="8">
        <f t="shared" si="184"/>
        <v>0.76865806135082737</v>
      </c>
      <c r="N1012" s="8">
        <f t="shared" si="185"/>
        <v>1.3619227409362813</v>
      </c>
      <c r="O1012" s="8">
        <f t="shared" si="186"/>
        <v>2.8538005277478322</v>
      </c>
      <c r="P1012" s="10">
        <f t="shared" si="187"/>
        <v>0.2693454058463709</v>
      </c>
      <c r="Q1012" s="10" t="str">
        <f t="shared" si="188"/>
        <v>2015AUS</v>
      </c>
      <c r="R1012" s="14">
        <f t="shared" si="189"/>
        <v>45.87026716022595</v>
      </c>
      <c r="S1012" s="45">
        <f t="shared" si="190"/>
        <v>3</v>
      </c>
      <c r="T1012" s="7">
        <f t="shared" si="191"/>
        <v>3.3783976949066226</v>
      </c>
      <c r="U1012" s="35">
        <f>IF(ISBLANK(VLOOKUP(B1012,'WB GDP'!$A$2:$AK$267,F1012-1985)),"NA",VLOOKUP(B1012,'WB GDP'!$A$2:$AK$267,F1012-1985))</f>
        <v>47567.680660893209</v>
      </c>
    </row>
    <row r="1013" spans="1:21">
      <c r="A1013">
        <f t="shared" si="180"/>
        <v>88</v>
      </c>
      <c r="B1013" t="s">
        <v>39</v>
      </c>
      <c r="C1013" t="str">
        <f>VLOOKUP(B1013,'country codes'!$A$3:$B$287,2,0)</f>
        <v>KHM</v>
      </c>
      <c r="D1013">
        <v>8</v>
      </c>
      <c r="E1013" s="6">
        <v>15417.522999999999</v>
      </c>
      <c r="F1013">
        <v>2015</v>
      </c>
      <c r="G1013" s="6">
        <v>69.873000000000005</v>
      </c>
      <c r="H1013" s="6">
        <v>4.1621646881103516</v>
      </c>
      <c r="I1013" s="7">
        <v>2.2624309062957799</v>
      </c>
      <c r="J1013" s="8">
        <f t="shared" si="181"/>
        <v>0.41621646881103513</v>
      </c>
      <c r="K1013" s="8">
        <f t="shared" si="182"/>
        <v>0.8429763040708671</v>
      </c>
      <c r="L1013" s="9">
        <f t="shared" si="183"/>
        <v>58.901283294343699</v>
      </c>
      <c r="M1013" s="8">
        <f t="shared" si="184"/>
        <v>0.43607459046547348</v>
      </c>
      <c r="N1013" s="8">
        <f t="shared" si="185"/>
        <v>0.14140193164348624</v>
      </c>
      <c r="O1013" s="8">
        <f t="shared" si="186"/>
        <v>1.6332797184550372</v>
      </c>
      <c r="P1013" s="10">
        <f t="shared" si="187"/>
        <v>0.26699320731048326</v>
      </c>
      <c r="Q1013" s="10" t="str">
        <f t="shared" si="188"/>
        <v>2015KHM</v>
      </c>
      <c r="R1013" s="14">
        <f t="shared" si="189"/>
        <v>45.469681247442274</v>
      </c>
      <c r="S1013" s="45">
        <f t="shared" si="190"/>
        <v>1</v>
      </c>
      <c r="T1013" s="7">
        <f t="shared" si="191"/>
        <v>3.3783976949066226</v>
      </c>
      <c r="U1013" s="35">
        <f>IF(ISBLANK(VLOOKUP(B1013,'WB GDP'!$A$2:$AK$267,F1013-1985)),"NA",VLOOKUP(B1013,'WB GDP'!$A$2:$AK$267,F1013-1985))</f>
        <v>3565.245067071085</v>
      </c>
    </row>
    <row r="1014" spans="1:21">
      <c r="A1014">
        <f t="shared" si="180"/>
        <v>89</v>
      </c>
      <c r="B1014" t="s">
        <v>109</v>
      </c>
      <c r="C1014" t="str">
        <f>VLOOKUP(B1014,'country codes'!$A$3:$B$287,2,0)</f>
        <v>MNE</v>
      </c>
      <c r="D1014">
        <v>7</v>
      </c>
      <c r="E1014" s="6">
        <v>633.96600000000001</v>
      </c>
      <c r="F1014">
        <v>2015</v>
      </c>
      <c r="G1014" s="6">
        <v>76.756</v>
      </c>
      <c r="H1014" s="6">
        <v>5.1249213218688965</v>
      </c>
      <c r="I1014" s="7">
        <v>9.9012308120727504</v>
      </c>
      <c r="J1014" s="8">
        <f t="shared" si="181"/>
        <v>0.5124921321868896</v>
      </c>
      <c r="K1014" s="8">
        <f t="shared" si="182"/>
        <v>0.93925196744672157</v>
      </c>
      <c r="L1014" s="9">
        <f t="shared" si="183"/>
        <v>72.09322401334056</v>
      </c>
      <c r="M1014" s="8">
        <f t="shared" si="184"/>
        <v>0.55534469883170012</v>
      </c>
      <c r="N1014" s="8">
        <f t="shared" si="185"/>
        <v>0.6188269257545469</v>
      </c>
      <c r="O1014" s="8">
        <f t="shared" si="186"/>
        <v>2.1107047125660978</v>
      </c>
      <c r="P1014" s="10">
        <f t="shared" si="187"/>
        <v>0.2631086648575004</v>
      </c>
      <c r="Q1014" s="10" t="str">
        <f t="shared" si="188"/>
        <v>2015MNE</v>
      </c>
      <c r="R1014" s="14">
        <f t="shared" si="189"/>
        <v>44.808132929758344</v>
      </c>
      <c r="S1014" s="45">
        <f t="shared" si="190"/>
        <v>3</v>
      </c>
      <c r="T1014" s="7">
        <f t="shared" si="191"/>
        <v>3.3783976949066226</v>
      </c>
      <c r="U1014" s="35">
        <f>IF(ISBLANK(VLOOKUP(B1014,'WB GDP'!$A$2:$AK$267,F1014-1985)),"NA",VLOOKUP(B1014,'WB GDP'!$A$2:$AK$267,F1014-1985))</f>
        <v>18263.616733884177</v>
      </c>
    </row>
    <row r="1015" spans="1:21">
      <c r="A1015">
        <f t="shared" si="180"/>
        <v>90</v>
      </c>
      <c r="B1015" t="s">
        <v>26</v>
      </c>
      <c r="C1015" t="str">
        <f>VLOOKUP(B1015,'country codes'!$A$3:$B$287,2,0)</f>
        <v>BHR</v>
      </c>
      <c r="D1015">
        <v>4</v>
      </c>
      <c r="E1015" s="6">
        <v>1362.1420000000001</v>
      </c>
      <c r="F1015">
        <v>2015</v>
      </c>
      <c r="G1015" s="6">
        <v>79.405000000000001</v>
      </c>
      <c r="H1015" s="6">
        <v>6.0073752403259277</v>
      </c>
      <c r="I1015" s="7">
        <v>15.382078170776399</v>
      </c>
      <c r="J1015" s="8">
        <f t="shared" si="181"/>
        <v>0.60073752403259273</v>
      </c>
      <c r="K1015" s="8">
        <f t="shared" si="182"/>
        <v>1.0274973592924246</v>
      </c>
      <c r="L1015" s="9">
        <f t="shared" si="183"/>
        <v>81.588427814614974</v>
      </c>
      <c r="M1015" s="8">
        <f t="shared" si="184"/>
        <v>0.64119211207140459</v>
      </c>
      <c r="N1015" s="8">
        <f t="shared" si="185"/>
        <v>0.96137988567352495</v>
      </c>
      <c r="O1015" s="8">
        <f t="shared" si="186"/>
        <v>2.4532576724850759</v>
      </c>
      <c r="P1015" s="10">
        <f t="shared" si="187"/>
        <v>0.2613635409206308</v>
      </c>
      <c r="Q1015" s="10" t="str">
        <f t="shared" si="188"/>
        <v>2015BHR</v>
      </c>
      <c r="R1015" s="14">
        <f t="shared" si="189"/>
        <v>44.510933499308159</v>
      </c>
      <c r="S1015" s="45">
        <f t="shared" si="190"/>
        <v>3</v>
      </c>
      <c r="T1015" s="7">
        <f t="shared" si="191"/>
        <v>3.3783976949066226</v>
      </c>
      <c r="U1015" s="35">
        <f>IF(ISBLANK(VLOOKUP(B1015,'WB GDP'!$A$2:$AK$267,F1015-1985)),"NA",VLOOKUP(B1015,'WB GDP'!$A$2:$AK$267,F1015-1985))</f>
        <v>48453.725848663467</v>
      </c>
    </row>
    <row r="1016" spans="1:21">
      <c r="A1016">
        <f t="shared" si="180"/>
        <v>91</v>
      </c>
      <c r="B1016" t="s">
        <v>48</v>
      </c>
      <c r="C1016" t="str">
        <f>VLOOKUP(B1016,'country codes'!$A$3:$B$287,2,0)</f>
        <v>COG</v>
      </c>
      <c r="D1016">
        <v>5</v>
      </c>
      <c r="E1016" s="6">
        <v>5064.3860000000004</v>
      </c>
      <c r="F1016">
        <v>2015</v>
      </c>
      <c r="G1016" s="6">
        <v>63.232999999999997</v>
      </c>
      <c r="H1016" s="6">
        <v>4.6908302307128906</v>
      </c>
      <c r="I1016" s="7">
        <v>1.7896544933319101</v>
      </c>
      <c r="J1016" s="8">
        <f t="shared" si="181"/>
        <v>0.46908302307128907</v>
      </c>
      <c r="K1016" s="8">
        <f t="shared" si="182"/>
        <v>0.89584285833112109</v>
      </c>
      <c r="L1016" s="9">
        <f t="shared" si="183"/>
        <v>56.646831460851779</v>
      </c>
      <c r="M1016" s="8">
        <f t="shared" si="184"/>
        <v>0.41569178855522765</v>
      </c>
      <c r="N1016" s="8">
        <f t="shared" si="185"/>
        <v>0.11185340583324438</v>
      </c>
      <c r="O1016" s="8">
        <f t="shared" si="186"/>
        <v>1.6037311926447952</v>
      </c>
      <c r="P1016" s="10">
        <f t="shared" si="187"/>
        <v>0.25920290785745026</v>
      </c>
      <c r="Q1016" s="10" t="str">
        <f t="shared" si="188"/>
        <v>2015COG</v>
      </c>
      <c r="R1016" s="14">
        <f t="shared" si="189"/>
        <v>44.142971716066015</v>
      </c>
      <c r="S1016" s="45">
        <f t="shared" si="190"/>
        <v>1</v>
      </c>
      <c r="T1016" s="7">
        <f t="shared" si="191"/>
        <v>3.3783976949066226</v>
      </c>
      <c r="U1016" s="35">
        <f>IF(ISBLANK(VLOOKUP(B1016,'WB GDP'!$A$2:$AK$267,F1016-1985)),"NA",VLOOKUP(B1016,'WB GDP'!$A$2:$AK$267,F1016-1985))</f>
        <v>5009.4322669125386</v>
      </c>
    </row>
    <row r="1017" spans="1:21">
      <c r="A1017">
        <f t="shared" si="180"/>
        <v>92</v>
      </c>
      <c r="B1017" t="s">
        <v>66</v>
      </c>
      <c r="C1017" t="str">
        <f>VLOOKUP(B1017,'country codes'!$A$3:$B$287,2,0)</f>
        <v>GEO</v>
      </c>
      <c r="D1017">
        <v>7</v>
      </c>
      <c r="E1017" s="6">
        <v>3771.1320000000001</v>
      </c>
      <c r="F1017">
        <v>2015</v>
      </c>
      <c r="G1017" s="6">
        <v>73.296999999999997</v>
      </c>
      <c r="H1017" s="6">
        <v>4.1219406127929688</v>
      </c>
      <c r="I1017" s="7">
        <v>4.62426805496216</v>
      </c>
      <c r="J1017" s="8">
        <f t="shared" si="181"/>
        <v>0.41219406127929686</v>
      </c>
      <c r="K1017" s="8">
        <f t="shared" si="182"/>
        <v>0.83895389653912877</v>
      </c>
      <c r="L1017" s="9">
        <f t="shared" si="183"/>
        <v>61.492803754628518</v>
      </c>
      <c r="M1017" s="8">
        <f t="shared" si="184"/>
        <v>0.45950487511543125</v>
      </c>
      <c r="N1017" s="8">
        <f t="shared" si="185"/>
        <v>0.289016753435135</v>
      </c>
      <c r="O1017" s="8">
        <f t="shared" si="186"/>
        <v>1.780894540246686</v>
      </c>
      <c r="P1017" s="10">
        <f t="shared" si="187"/>
        <v>0.25801913854583525</v>
      </c>
      <c r="Q1017" s="10" t="str">
        <f t="shared" si="188"/>
        <v>2015GEO</v>
      </c>
      <c r="R1017" s="14">
        <f t="shared" si="189"/>
        <v>43.941372530034876</v>
      </c>
      <c r="S1017" s="45">
        <f t="shared" si="190"/>
        <v>2</v>
      </c>
      <c r="T1017" s="7">
        <f t="shared" si="191"/>
        <v>3.3783976949066226</v>
      </c>
      <c r="U1017" s="35">
        <f>IF(ISBLANK(VLOOKUP(B1017,'WB GDP'!$A$2:$AK$267,F1017-1985)),"NA",VLOOKUP(B1017,'WB GDP'!$A$2:$AK$267,F1017-1985))</f>
        <v>12605.140069817804</v>
      </c>
    </row>
    <row r="1018" spans="1:21">
      <c r="A1018">
        <f t="shared" si="180"/>
        <v>93</v>
      </c>
      <c r="B1018" t="s">
        <v>40</v>
      </c>
      <c r="C1018" t="str">
        <f>VLOOKUP(B1018,'country codes'!$A$3:$B$287,2,0)</f>
        <v>CMR</v>
      </c>
      <c r="D1018">
        <v>5</v>
      </c>
      <c r="E1018" s="6">
        <v>23012.646000000001</v>
      </c>
      <c r="F1018">
        <v>2015</v>
      </c>
      <c r="G1018" s="6">
        <v>59.658000000000001</v>
      </c>
      <c r="H1018" s="6">
        <v>5.0379648208618164</v>
      </c>
      <c r="I1018" s="7">
        <v>1.4409252405166599</v>
      </c>
      <c r="J1018" s="8">
        <f t="shared" si="181"/>
        <v>0.50379648208618166</v>
      </c>
      <c r="K1018" s="8">
        <f t="shared" si="182"/>
        <v>0.93055631734601363</v>
      </c>
      <c r="L1018" s="9">
        <f t="shared" si="183"/>
        <v>55.51512878022848</v>
      </c>
      <c r="M1018" s="8">
        <f t="shared" si="184"/>
        <v>0.40545991257644026</v>
      </c>
      <c r="N1018" s="8">
        <f t="shared" si="185"/>
        <v>9.0057827532291246E-2</v>
      </c>
      <c r="O1018" s="8">
        <f t="shared" si="186"/>
        <v>1.5819356143438421</v>
      </c>
      <c r="P1018" s="10">
        <f t="shared" si="187"/>
        <v>0.25630620418430722</v>
      </c>
      <c r="Q1018" s="10" t="str">
        <f t="shared" si="188"/>
        <v>2015CMR</v>
      </c>
      <c r="R1018" s="14">
        <f t="shared" si="189"/>
        <v>43.64965507324618</v>
      </c>
      <c r="S1018" s="45">
        <f t="shared" si="190"/>
        <v>1</v>
      </c>
      <c r="T1018" s="7">
        <f t="shared" si="191"/>
        <v>3.3783976949066226</v>
      </c>
      <c r="U1018" s="35">
        <f>IF(ISBLANK(VLOOKUP(B1018,'WB GDP'!$A$2:$AK$267,F1018-1985)),"NA",VLOOKUP(B1018,'WB GDP'!$A$2:$AK$267,F1018-1985))</f>
        <v>3614.7557160849083</v>
      </c>
    </row>
    <row r="1019" spans="1:21">
      <c r="A1019">
        <f t="shared" si="180"/>
        <v>94</v>
      </c>
      <c r="B1019" t="s">
        <v>132</v>
      </c>
      <c r="C1019" t="str">
        <f>VLOOKUP(B1019,'country codes'!$A$3:$B$287,2,0)</f>
        <v>RUS</v>
      </c>
      <c r="D1019">
        <v>7</v>
      </c>
      <c r="E1019" s="6">
        <v>144668.389</v>
      </c>
      <c r="F1019">
        <v>2015</v>
      </c>
      <c r="G1019" s="6">
        <v>72.100999999999999</v>
      </c>
      <c r="H1019" s="6">
        <v>5.9955387115478516</v>
      </c>
      <c r="I1019" s="7">
        <v>12.2010345458984</v>
      </c>
      <c r="J1019" s="8">
        <f t="shared" si="181"/>
        <v>0.5995538711547852</v>
      </c>
      <c r="K1019" s="8">
        <f t="shared" si="182"/>
        <v>1.0263137064146171</v>
      </c>
      <c r="L1019" s="9">
        <f t="shared" si="183"/>
        <v>73.998244546200297</v>
      </c>
      <c r="M1019" s="8">
        <f t="shared" si="184"/>
        <v>0.5725682454071388</v>
      </c>
      <c r="N1019" s="8">
        <f t="shared" si="185"/>
        <v>0.76256465911865001</v>
      </c>
      <c r="O1019" s="8">
        <f t="shared" si="186"/>
        <v>2.2544424459302008</v>
      </c>
      <c r="P1019" s="10">
        <f t="shared" si="187"/>
        <v>0.25397332561794123</v>
      </c>
      <c r="Q1019" s="10" t="str">
        <f t="shared" si="188"/>
        <v>2015RUS</v>
      </c>
      <c r="R1019" s="14">
        <f t="shared" si="189"/>
        <v>43.252359404677733</v>
      </c>
      <c r="S1019" s="45">
        <f t="shared" si="190"/>
        <v>3</v>
      </c>
      <c r="T1019" s="7">
        <f t="shared" si="191"/>
        <v>3.3783976949066226</v>
      </c>
      <c r="U1019" s="35">
        <f>IF(ISBLANK(VLOOKUP(B1019,'WB GDP'!$A$2:$AK$267,F1019-1985)),"NA",VLOOKUP(B1019,'WB GDP'!$A$2:$AK$267,F1019-1985))</f>
        <v>25488.095703125</v>
      </c>
    </row>
    <row r="1020" spans="1:21">
      <c r="A1020">
        <f t="shared" si="180"/>
        <v>95</v>
      </c>
      <c r="B1020" t="s">
        <v>136</v>
      </c>
      <c r="C1020" t="str">
        <f>VLOOKUP(B1020,'country codes'!$A$3:$B$287,2,0)</f>
        <v>SRB</v>
      </c>
      <c r="D1020">
        <v>7</v>
      </c>
      <c r="E1020" s="6">
        <v>7519.4960000000001</v>
      </c>
      <c r="F1020">
        <v>2015</v>
      </c>
      <c r="G1020" s="6">
        <v>75.816999999999993</v>
      </c>
      <c r="H1020" s="6">
        <v>5.3176851272583008</v>
      </c>
      <c r="I1020" s="7">
        <v>11.581672668456999</v>
      </c>
      <c r="J1020" s="8">
        <f t="shared" si="181"/>
        <v>0.53176851272583003</v>
      </c>
      <c r="K1020" s="8">
        <f t="shared" si="182"/>
        <v>0.958528347985662</v>
      </c>
      <c r="L1020" s="9">
        <f t="shared" si="183"/>
        <v>72.672743759228922</v>
      </c>
      <c r="M1020" s="8">
        <f t="shared" si="184"/>
        <v>0.56058421471225128</v>
      </c>
      <c r="N1020" s="8">
        <f t="shared" si="185"/>
        <v>0.72385454177856245</v>
      </c>
      <c r="O1020" s="8">
        <f t="shared" si="186"/>
        <v>2.2157323285901134</v>
      </c>
      <c r="P1020" s="10">
        <f t="shared" si="187"/>
        <v>0.25300177619782943</v>
      </c>
      <c r="Q1020" s="10" t="str">
        <f t="shared" si="188"/>
        <v>2015SRB</v>
      </c>
      <c r="R1020" s="14">
        <f t="shared" si="189"/>
        <v>43.086901852803585</v>
      </c>
      <c r="S1020" s="45">
        <f t="shared" si="190"/>
        <v>3</v>
      </c>
      <c r="T1020" s="7">
        <f t="shared" si="191"/>
        <v>3.3783976949066226</v>
      </c>
      <c r="U1020" s="35">
        <f>IF(ISBLANK(VLOOKUP(B1020,'WB GDP'!$A$2:$AK$267,F1020-1985)),"NA",VLOOKUP(B1020,'WB GDP'!$A$2:$AK$267,F1020-1985))</f>
        <v>15578.231990863063</v>
      </c>
    </row>
    <row r="1021" spans="1:21">
      <c r="A1021">
        <f t="shared" si="180"/>
        <v>96</v>
      </c>
      <c r="B1021" t="s">
        <v>112</v>
      </c>
      <c r="C1021" t="str">
        <f>VLOOKUP(B1021,'country codes'!$A$3:$B$287,2,0)</f>
        <v>MMR</v>
      </c>
      <c r="D1021">
        <v>8</v>
      </c>
      <c r="E1021" s="6">
        <v>51483.949000000001</v>
      </c>
      <c r="F1021">
        <v>2015</v>
      </c>
      <c r="G1021" s="6">
        <v>65.561000000000007</v>
      </c>
      <c r="H1021" s="6">
        <v>4.223846435546875</v>
      </c>
      <c r="I1021" s="7">
        <v>1.9675482511520399</v>
      </c>
      <c r="J1021" s="8">
        <f t="shared" si="181"/>
        <v>0.42238464355468752</v>
      </c>
      <c r="K1021" s="8">
        <f t="shared" si="182"/>
        <v>0.84914447881451949</v>
      </c>
      <c r="L1021" s="9">
        <f t="shared" si="183"/>
        <v>55.670761175558717</v>
      </c>
      <c r="M1021" s="8">
        <f t="shared" si="184"/>
        <v>0.40686700597169811</v>
      </c>
      <c r="N1021" s="8">
        <f t="shared" si="185"/>
        <v>0.12297176569700249</v>
      </c>
      <c r="O1021" s="8">
        <f t="shared" si="186"/>
        <v>1.6148495525085533</v>
      </c>
      <c r="P1021" s="10">
        <f t="shared" si="187"/>
        <v>0.25195350572420777</v>
      </c>
      <c r="Q1021" s="10" t="str">
        <f t="shared" si="188"/>
        <v>2015MMR</v>
      </c>
      <c r="R1021" s="14">
        <f t="shared" si="189"/>
        <v>42.908378493438661</v>
      </c>
      <c r="S1021" s="45">
        <f t="shared" si="190"/>
        <v>1</v>
      </c>
      <c r="T1021" s="7">
        <f t="shared" si="191"/>
        <v>3.3783976949066226</v>
      </c>
      <c r="U1021" s="35">
        <f>IF(ISBLANK(VLOOKUP(B1021,'WB GDP'!$A$2:$AK$267,F1021-1985)),"NA",VLOOKUP(B1021,'WB GDP'!$A$2:$AK$267,F1021-1985))</f>
        <v>3748.294222076318</v>
      </c>
    </row>
    <row r="1022" spans="1:21">
      <c r="A1022">
        <f t="shared" si="180"/>
        <v>97</v>
      </c>
      <c r="B1022" t="s">
        <v>168</v>
      </c>
      <c r="C1022" t="str">
        <f>VLOOKUP(B1022,'country codes'!$A$3:$B$287,2,0)</f>
        <v>ZMB</v>
      </c>
      <c r="D1022">
        <v>5</v>
      </c>
      <c r="E1022" s="6">
        <v>16248.23</v>
      </c>
      <c r="F1022">
        <v>2015</v>
      </c>
      <c r="G1022" s="6">
        <v>61.207999999999998</v>
      </c>
      <c r="H1022" s="6">
        <v>4.8431644439697266</v>
      </c>
      <c r="I1022" s="7">
        <v>2.2283344268798801</v>
      </c>
      <c r="J1022" s="8">
        <f t="shared" si="181"/>
        <v>0.48431644439697263</v>
      </c>
      <c r="K1022" s="8">
        <f t="shared" si="182"/>
        <v>0.9110762796568046</v>
      </c>
      <c r="L1022" s="9">
        <f t="shared" si="183"/>
        <v>55.765156925233697</v>
      </c>
      <c r="M1022" s="8">
        <f t="shared" si="184"/>
        <v>0.40772045062649653</v>
      </c>
      <c r="N1022" s="8">
        <f t="shared" si="185"/>
        <v>0.13927090167999251</v>
      </c>
      <c r="O1022" s="8">
        <f t="shared" si="186"/>
        <v>1.6311486884915434</v>
      </c>
      <c r="P1022" s="10">
        <f t="shared" si="187"/>
        <v>0.24995909539279892</v>
      </c>
      <c r="Q1022" s="10" t="str">
        <f t="shared" si="188"/>
        <v>2015ZMB</v>
      </c>
      <c r="R1022" s="14">
        <f t="shared" si="189"/>
        <v>42.568724900902467</v>
      </c>
      <c r="S1022" s="45">
        <f t="shared" si="190"/>
        <v>1</v>
      </c>
      <c r="T1022" s="7">
        <f t="shared" si="191"/>
        <v>3.3783976949066226</v>
      </c>
      <c r="U1022" s="35">
        <f>IF(ISBLANK(VLOOKUP(B1022,'WB GDP'!$A$2:$AK$267,F1022-1985)),"NA",VLOOKUP(B1022,'WB GDP'!$A$2:$AK$267,F1022-1985))</f>
        <v>3365.3792588941692</v>
      </c>
    </row>
    <row r="1023" spans="1:21">
      <c r="A1023">
        <f t="shared" si="180"/>
        <v>98</v>
      </c>
      <c r="B1023" t="s">
        <v>60</v>
      </c>
      <c r="C1023" t="str">
        <f>VLOOKUP(B1023,'country codes'!$A$3:$B$287,2,0)</f>
        <v>EST</v>
      </c>
      <c r="D1023">
        <v>7</v>
      </c>
      <c r="E1023" s="6">
        <v>1314.6569999999999</v>
      </c>
      <c r="F1023">
        <v>2015</v>
      </c>
      <c r="G1023" s="6">
        <v>77.656000000000006</v>
      </c>
      <c r="H1023" s="6">
        <v>5.628908634185791</v>
      </c>
      <c r="I1023" s="7">
        <v>14.445238113403301</v>
      </c>
      <c r="J1023" s="8">
        <f t="shared" si="181"/>
        <v>0.56289086341857908</v>
      </c>
      <c r="K1023" s="8">
        <f t="shared" si="182"/>
        <v>0.98965069867841104</v>
      </c>
      <c r="L1023" s="9">
        <f t="shared" si="183"/>
        <v>76.852314656570698</v>
      </c>
      <c r="M1023" s="8">
        <f t="shared" si="184"/>
        <v>0.59837227671683768</v>
      </c>
      <c r="N1023" s="8">
        <f t="shared" si="185"/>
        <v>0.9028273820877063</v>
      </c>
      <c r="O1023" s="8">
        <f t="shared" si="186"/>
        <v>2.3947051688992573</v>
      </c>
      <c r="P1023" s="10">
        <f t="shared" si="187"/>
        <v>0.24987304679009131</v>
      </c>
      <c r="Q1023" s="10" t="str">
        <f t="shared" si="188"/>
        <v>2015EST</v>
      </c>
      <c r="R1023" s="14">
        <f t="shared" si="189"/>
        <v>42.554070585999419</v>
      </c>
      <c r="S1023" s="45">
        <f t="shared" si="190"/>
        <v>3</v>
      </c>
      <c r="T1023" s="7">
        <f t="shared" si="191"/>
        <v>3.3783976949066226</v>
      </c>
      <c r="U1023" s="35">
        <f>IF(ISBLANK(VLOOKUP(B1023,'WB GDP'!$A$2:$AK$267,F1023-1985)),"NA",VLOOKUP(B1023,'WB GDP'!$A$2:$AK$267,F1023-1985))</f>
        <v>31038.804628705122</v>
      </c>
    </row>
    <row r="1024" spans="1:21">
      <c r="A1024">
        <f t="shared" si="180"/>
        <v>99</v>
      </c>
      <c r="B1024" t="s">
        <v>53</v>
      </c>
      <c r="C1024" t="str">
        <f>VLOOKUP(B1024,'country codes'!$A$3:$B$287,2,0)</f>
        <v>CYP</v>
      </c>
      <c r="D1024">
        <v>3</v>
      </c>
      <c r="E1024" s="6">
        <v>1187.28</v>
      </c>
      <c r="F1024">
        <v>2015</v>
      </c>
      <c r="G1024" s="6">
        <v>80.965999999999994</v>
      </c>
      <c r="H1024" s="6">
        <v>5.4391613006591797</v>
      </c>
      <c r="I1024" s="7">
        <v>15.565687179565399</v>
      </c>
      <c r="J1024" s="8">
        <f t="shared" si="181"/>
        <v>0.54391613006591799</v>
      </c>
      <c r="K1024" s="8">
        <f t="shared" si="182"/>
        <v>0.97067596532574996</v>
      </c>
      <c r="L1024" s="9">
        <f t="shared" si="183"/>
        <v>78.591750208564662</v>
      </c>
      <c r="M1024" s="8">
        <f t="shared" si="184"/>
        <v>0.61409874723407043</v>
      </c>
      <c r="N1024" s="8">
        <f t="shared" si="185"/>
        <v>0.97285544872283747</v>
      </c>
      <c r="O1024" s="8">
        <f t="shared" si="186"/>
        <v>2.4647332355343883</v>
      </c>
      <c r="P1024" s="10">
        <f t="shared" si="187"/>
        <v>0.24915424451641532</v>
      </c>
      <c r="Q1024" s="10" t="str">
        <f t="shared" si="188"/>
        <v>2015CYP</v>
      </c>
      <c r="R1024" s="14">
        <f t="shared" si="189"/>
        <v>42.431656571825727</v>
      </c>
      <c r="S1024" s="45">
        <f t="shared" si="190"/>
        <v>3</v>
      </c>
      <c r="T1024" s="7">
        <f t="shared" si="191"/>
        <v>3.3783976949066226</v>
      </c>
      <c r="U1024" s="35">
        <f>IF(ISBLANK(VLOOKUP(B1024,'WB GDP'!$A$2:$AK$267,F1024-1985)),"NA",VLOOKUP(B1024,'WB GDP'!$A$2:$AK$267,F1024-1985))</f>
        <v>34567.80078125</v>
      </c>
    </row>
    <row r="1025" spans="1:21">
      <c r="A1025">
        <f t="shared" si="180"/>
        <v>100</v>
      </c>
      <c r="B1025" t="s">
        <v>79</v>
      </c>
      <c r="C1025" t="str">
        <f>VLOOKUP(B1025,'country codes'!$A$3:$B$287,2,0)</f>
        <v>IRN</v>
      </c>
      <c r="D1025">
        <v>4</v>
      </c>
      <c r="E1025" s="6">
        <v>81790.841</v>
      </c>
      <c r="F1025">
        <v>2015</v>
      </c>
      <c r="G1025" s="6">
        <v>75.123999999999995</v>
      </c>
      <c r="H1025" s="6">
        <v>4.7499556541442871</v>
      </c>
      <c r="I1025" s="7">
        <v>9.7398662567138707</v>
      </c>
      <c r="J1025" s="8">
        <f t="shared" si="181"/>
        <v>0.47499556541442872</v>
      </c>
      <c r="K1025" s="8">
        <f t="shared" si="182"/>
        <v>0.90175540067426074</v>
      </c>
      <c r="L1025" s="9">
        <f t="shared" si="183"/>
        <v>67.743472720253166</v>
      </c>
      <c r="M1025" s="8">
        <f t="shared" si="184"/>
        <v>0.51601801300558936</v>
      </c>
      <c r="N1025" s="8">
        <f t="shared" si="185"/>
        <v>0.60874164104461692</v>
      </c>
      <c r="O1025" s="8">
        <f t="shared" si="186"/>
        <v>2.1006194278561678</v>
      </c>
      <c r="P1025" s="10">
        <f t="shared" si="187"/>
        <v>0.24565040490567233</v>
      </c>
      <c r="Q1025" s="10" t="str">
        <f t="shared" si="188"/>
        <v>2015IRN</v>
      </c>
      <c r="R1025" s="14">
        <f t="shared" si="189"/>
        <v>41.834943000542339</v>
      </c>
      <c r="S1025" s="45">
        <f t="shared" si="190"/>
        <v>3</v>
      </c>
      <c r="T1025" s="7">
        <f t="shared" si="191"/>
        <v>3.3783976949066226</v>
      </c>
      <c r="U1025" s="35">
        <f>IF(ISBLANK(VLOOKUP(B1025,'WB GDP'!$A$2:$AK$267,F1025-1985)),"NA",VLOOKUP(B1025,'WB GDP'!$A$2:$AK$267,F1025-1985))</f>
        <v>14010.858261597448</v>
      </c>
    </row>
    <row r="1026" spans="1:21">
      <c r="A1026">
        <f t="shared" si="180"/>
        <v>101</v>
      </c>
      <c r="B1026" t="s">
        <v>88</v>
      </c>
      <c r="C1026" t="str">
        <f>VLOOKUP(B1026,'country codes'!$A$3:$B$287,2,0)</f>
        <v>KEN</v>
      </c>
      <c r="D1026">
        <v>5</v>
      </c>
      <c r="E1026" s="6">
        <v>46851.487999999998</v>
      </c>
      <c r="F1026">
        <v>2015</v>
      </c>
      <c r="G1026" s="6">
        <v>61.892000000000003</v>
      </c>
      <c r="H1026" s="6">
        <v>4.3576178550720215</v>
      </c>
      <c r="I1026" s="7">
        <v>1.43411517143249</v>
      </c>
      <c r="J1026" s="8">
        <f t="shared" si="181"/>
        <v>0.43576178550720213</v>
      </c>
      <c r="K1026" s="8">
        <f t="shared" si="182"/>
        <v>0.86252162076703409</v>
      </c>
      <c r="L1026" s="9">
        <f t="shared" si="183"/>
        <v>53.383188152513277</v>
      </c>
      <c r="M1026" s="8">
        <f t="shared" si="184"/>
        <v>0.38618475093689586</v>
      </c>
      <c r="N1026" s="8">
        <f t="shared" si="185"/>
        <v>8.9632198214530626E-2</v>
      </c>
      <c r="O1026" s="8">
        <f t="shared" si="186"/>
        <v>1.5815099850260816</v>
      </c>
      <c r="P1026" s="10">
        <f t="shared" si="187"/>
        <v>0.24418736182087844</v>
      </c>
      <c r="Q1026" s="10" t="str">
        <f t="shared" si="188"/>
        <v>2015KEN</v>
      </c>
      <c r="R1026" s="14">
        <f t="shared" si="189"/>
        <v>41.58578271894951</v>
      </c>
      <c r="S1026" s="45">
        <f t="shared" si="190"/>
        <v>1</v>
      </c>
      <c r="T1026" s="7">
        <f t="shared" si="191"/>
        <v>3.3783976949066226</v>
      </c>
      <c r="U1026" s="35">
        <f>IF(ISBLANK(VLOOKUP(B1026,'WB GDP'!$A$2:$AK$267,F1026-1985)),"NA",VLOOKUP(B1026,'WB GDP'!$A$2:$AK$267,F1026-1985))</f>
        <v>4163.9247470025466</v>
      </c>
    </row>
    <row r="1027" spans="1:21">
      <c r="A1027">
        <f t="shared" ref="A1027:A1090" si="192">IF(ISNUMBER(R1027),COUNTIFS($F$3:$F$2434,F1027,$R$3:$R$2434,"&gt;"&amp;R1027)+1,"")</f>
        <v>102</v>
      </c>
      <c r="B1027" t="s">
        <v>137</v>
      </c>
      <c r="C1027" t="str">
        <f>VLOOKUP(B1027,'country codes'!$A$3:$B$287,2,0)</f>
        <v>SLE</v>
      </c>
      <c r="D1027">
        <v>5</v>
      </c>
      <c r="E1027" s="6">
        <v>7314.7730000000001</v>
      </c>
      <c r="F1027">
        <v>2015</v>
      </c>
      <c r="G1027" s="6">
        <v>57.189</v>
      </c>
      <c r="H1027" s="6">
        <v>4.9086179733276367</v>
      </c>
      <c r="I1027" s="7">
        <v>0.947842717170715</v>
      </c>
      <c r="J1027" s="8">
        <f t="shared" ref="J1027:J1090" si="193">IFERROR(H1027/10,"")</f>
        <v>0.49086179733276369</v>
      </c>
      <c r="K1027" s="8">
        <f t="shared" ref="K1027:K1090" si="194">IFERROR(J1027+$K$2464,"")</f>
        <v>0.91762163259259566</v>
      </c>
      <c r="L1027" s="9">
        <f t="shared" ref="L1027:L1090" si="195">IFERROR(K1027*G1027,"")</f>
        <v>52.47786354633795</v>
      </c>
      <c r="M1027" s="8">
        <f t="shared" ref="M1027:M1090" si="196">IFERROR((L1027-L$2439)/($L$2438-$L$2439),"")</f>
        <v>0.37799958954289031</v>
      </c>
      <c r="N1027" s="8">
        <f t="shared" ref="N1027:N1090" si="197">IFERROR(I1027/16,"")</f>
        <v>5.9240169823169687E-2</v>
      </c>
      <c r="O1027" s="8">
        <f t="shared" ref="O1027:O1090" si="198">IFERROR(N1027+$O$2464,"")</f>
        <v>1.5511179566347206</v>
      </c>
      <c r="P1027" s="10">
        <f t="shared" ref="P1027:P1090" si="199">IFERROR(M1027/O1027,"")</f>
        <v>0.24369493495065447</v>
      </c>
      <c r="Q1027" s="10" t="str">
        <f t="shared" ref="Q1027:Q1090" si="200">F1027&amp;C1027</f>
        <v>2015SLE</v>
      </c>
      <c r="R1027" s="14">
        <f t="shared" ref="R1027:R1090" si="201">IFERROR(P1027*100/VLOOKUP(F1027,$B$2440:$P$2455,15,0),"")</f>
        <v>41.501921061747417</v>
      </c>
      <c r="S1027" s="45">
        <f t="shared" ref="S1027:S1090" si="202">IF(I1027&lt;T1027,1,IF(I1027&lt;T1027*2,2,3))</f>
        <v>1</v>
      </c>
      <c r="T1027" s="7">
        <f t="shared" ref="T1027:T1090" si="203">VLOOKUP(F1027,$F$2440:$I$2455,4,0)</f>
        <v>3.3783976949066226</v>
      </c>
      <c r="U1027" s="35">
        <f>IF(ISBLANK(VLOOKUP(B1027,'WB GDP'!$A$2:$AK$267,F1027-1985)),"NA",VLOOKUP(B1027,'WB GDP'!$A$2:$AK$267,F1027-1985))</f>
        <v>1515.8308291631413</v>
      </c>
    </row>
    <row r="1028" spans="1:21">
      <c r="A1028">
        <f t="shared" si="192"/>
        <v>103</v>
      </c>
      <c r="B1028" t="s">
        <v>161</v>
      </c>
      <c r="C1028" t="str">
        <f>VLOOKUP(B1028,'country codes'!$A$3:$B$287,2,0)</f>
        <v>USA</v>
      </c>
      <c r="D1028">
        <v>2</v>
      </c>
      <c r="E1028" s="6">
        <v>324607.77600000001</v>
      </c>
      <c r="F1028">
        <v>2015</v>
      </c>
      <c r="G1028" s="6">
        <v>78.869</v>
      </c>
      <c r="H1028" s="6">
        <v>6.8639469146728516</v>
      </c>
      <c r="I1028" s="7">
        <v>22.1029777526856</v>
      </c>
      <c r="J1028" s="8">
        <f t="shared" si="193"/>
        <v>0.68639469146728516</v>
      </c>
      <c r="K1028" s="8">
        <f t="shared" si="194"/>
        <v>1.1131545267271172</v>
      </c>
      <c r="L1028" s="9">
        <f t="shared" si="195"/>
        <v>87.793384368441011</v>
      </c>
      <c r="M1028" s="8">
        <f t="shared" si="196"/>
        <v>0.6972919579050687</v>
      </c>
      <c r="N1028" s="8">
        <f t="shared" si="197"/>
        <v>1.38143610954285</v>
      </c>
      <c r="O1028" s="8">
        <f t="shared" si="198"/>
        <v>2.8733138963544009</v>
      </c>
      <c r="P1028" s="10">
        <f t="shared" si="199"/>
        <v>0.24267865713863626</v>
      </c>
      <c r="Q1028" s="10" t="str">
        <f t="shared" si="200"/>
        <v>2015USA</v>
      </c>
      <c r="R1028" s="14">
        <f t="shared" si="201"/>
        <v>41.328846141090047</v>
      </c>
      <c r="S1028" s="45">
        <f t="shared" si="202"/>
        <v>3</v>
      </c>
      <c r="T1028" s="7">
        <f t="shared" si="203"/>
        <v>3.3783976949066226</v>
      </c>
      <c r="U1028" s="35">
        <f>IF(ISBLANK(VLOOKUP(B1028,'WB GDP'!$A$2:$AK$267,F1028-1985)),"NA",VLOOKUP(B1028,'WB GDP'!$A$2:$AK$267,F1028-1985))</f>
        <v>58420.703040253313</v>
      </c>
    </row>
    <row r="1029" spans="1:21">
      <c r="A1029">
        <f t="shared" si="192"/>
        <v>104</v>
      </c>
      <c r="B1029" t="s">
        <v>158</v>
      </c>
      <c r="C1029" t="str">
        <f>VLOOKUP(B1029,'country codes'!$A$3:$B$287,2,0)</f>
        <v>UKR</v>
      </c>
      <c r="D1029">
        <v>7</v>
      </c>
      <c r="E1029" s="6">
        <v>44982.563999999998</v>
      </c>
      <c r="F1029">
        <v>2015</v>
      </c>
      <c r="G1029" s="6">
        <v>73.457999999999998</v>
      </c>
      <c r="H1029" s="6">
        <v>3.9645428657531738</v>
      </c>
      <c r="I1029" s="7">
        <v>6.0178756713867196</v>
      </c>
      <c r="J1029" s="8">
        <f t="shared" si="193"/>
        <v>0.39645428657531739</v>
      </c>
      <c r="K1029" s="8">
        <f t="shared" si="194"/>
        <v>0.82321412183514941</v>
      </c>
      <c r="L1029" s="9">
        <f t="shared" si="195"/>
        <v>60.471662961766405</v>
      </c>
      <c r="M1029" s="8">
        <f t="shared" si="196"/>
        <v>0.4502726040177864</v>
      </c>
      <c r="N1029" s="8">
        <f t="shared" si="197"/>
        <v>0.37611722946166998</v>
      </c>
      <c r="O1029" s="8">
        <f t="shared" si="198"/>
        <v>1.8679950162732208</v>
      </c>
      <c r="P1029" s="10">
        <f t="shared" si="199"/>
        <v>0.24104593432808583</v>
      </c>
      <c r="Q1029" s="10" t="str">
        <f t="shared" si="200"/>
        <v>2015UKR</v>
      </c>
      <c r="R1029" s="14">
        <f t="shared" si="201"/>
        <v>41.050788933159573</v>
      </c>
      <c r="S1029" s="45">
        <f t="shared" si="202"/>
        <v>2</v>
      </c>
      <c r="T1029" s="7">
        <f t="shared" si="203"/>
        <v>3.3783976949066226</v>
      </c>
      <c r="U1029" s="35">
        <f>IF(ISBLANK(VLOOKUP(B1029,'WB GDP'!$A$2:$AK$267,F1029-1985)),"NA",VLOOKUP(B1029,'WB GDP'!$A$2:$AK$267,F1029-1985))</f>
        <v>11216.1181640625</v>
      </c>
    </row>
    <row r="1030" spans="1:21">
      <c r="A1030">
        <f t="shared" si="192"/>
        <v>105</v>
      </c>
      <c r="B1030" t="s">
        <v>80</v>
      </c>
      <c r="C1030" t="str">
        <f>VLOOKUP(B1030,'country codes'!$A$3:$B$287,2,0)</f>
        <v>IRQ</v>
      </c>
      <c r="D1030">
        <v>4</v>
      </c>
      <c r="E1030" s="6">
        <v>37757.813000000002</v>
      </c>
      <c r="F1030">
        <v>2015</v>
      </c>
      <c r="G1030" s="6">
        <v>69.44</v>
      </c>
      <c r="H1030" s="6">
        <v>4.4933772087097168</v>
      </c>
      <c r="I1030" s="7">
        <v>6.3776664733886701</v>
      </c>
      <c r="J1030" s="8">
        <f t="shared" si="193"/>
        <v>0.44933772087097168</v>
      </c>
      <c r="K1030" s="8">
        <f t="shared" si="194"/>
        <v>0.87609755613080365</v>
      </c>
      <c r="L1030" s="9">
        <f t="shared" si="195"/>
        <v>60.836214297723004</v>
      </c>
      <c r="M1030" s="8">
        <f t="shared" si="196"/>
        <v>0.45356856162332526</v>
      </c>
      <c r="N1030" s="8">
        <f t="shared" si="197"/>
        <v>0.39860415458679188</v>
      </c>
      <c r="O1030" s="8">
        <f t="shared" si="198"/>
        <v>1.8904819413983427</v>
      </c>
      <c r="P1030" s="10">
        <f t="shared" si="199"/>
        <v>0.23992218687253464</v>
      </c>
      <c r="Q1030" s="10" t="str">
        <f t="shared" si="200"/>
        <v>2015IRQ</v>
      </c>
      <c r="R1030" s="14">
        <f t="shared" si="201"/>
        <v>40.859411635132972</v>
      </c>
      <c r="S1030" s="45">
        <f t="shared" si="202"/>
        <v>2</v>
      </c>
      <c r="T1030" s="7">
        <f t="shared" si="203"/>
        <v>3.3783976949066226</v>
      </c>
      <c r="U1030" s="35">
        <f>IF(ISBLANK(VLOOKUP(B1030,'WB GDP'!$A$2:$AK$267,F1030-1985)),"NA",VLOOKUP(B1030,'WB GDP'!$A$2:$AK$267,F1030-1985))</f>
        <v>9371.2134871918424</v>
      </c>
    </row>
    <row r="1031" spans="1:21">
      <c r="A1031">
        <f t="shared" si="192"/>
        <v>106</v>
      </c>
      <c r="B1031" t="s">
        <v>18</v>
      </c>
      <c r="C1031" t="str">
        <f>VLOOKUP(B1031,'country codes'!$A$3:$B$287,2,0)</f>
        <v>AFG</v>
      </c>
      <c r="D1031">
        <v>6</v>
      </c>
      <c r="E1031" s="6">
        <v>33753.499000000003</v>
      </c>
      <c r="F1031">
        <v>2015</v>
      </c>
      <c r="G1031" s="6">
        <v>62.658999999999999</v>
      </c>
      <c r="H1031" s="6">
        <v>3.9828546047210693</v>
      </c>
      <c r="I1031" s="7">
        <v>0.94550573825836204</v>
      </c>
      <c r="J1031" s="8">
        <f t="shared" si="193"/>
        <v>0.39828546047210694</v>
      </c>
      <c r="K1031" s="8">
        <f t="shared" si="194"/>
        <v>0.82504529573193897</v>
      </c>
      <c r="L1031" s="9">
        <f t="shared" si="195"/>
        <v>51.696513185267563</v>
      </c>
      <c r="M1031" s="8">
        <f t="shared" si="196"/>
        <v>0.37093529595471059</v>
      </c>
      <c r="N1031" s="8">
        <f t="shared" si="197"/>
        <v>5.9094108641147627E-2</v>
      </c>
      <c r="O1031" s="8">
        <f t="shared" si="198"/>
        <v>1.5509718954526985</v>
      </c>
      <c r="P1031" s="10">
        <f t="shared" si="199"/>
        <v>0.23916313186735197</v>
      </c>
      <c r="Q1031" s="10" t="str">
        <f t="shared" si="200"/>
        <v>2015AFG</v>
      </c>
      <c r="R1031" s="14">
        <f t="shared" si="201"/>
        <v>40.730142469514107</v>
      </c>
      <c r="S1031" s="45">
        <f t="shared" si="202"/>
        <v>1</v>
      </c>
      <c r="T1031" s="7">
        <f t="shared" si="203"/>
        <v>3.3783976949066226</v>
      </c>
      <c r="U1031" s="35">
        <f>IF(ISBLANK(VLOOKUP(B1031,'WB GDP'!$A$2:$AK$267,F1031-1985)),"NA",VLOOKUP(B1031,'WB GDP'!$A$2:$AK$267,F1031-1985))</f>
        <v>2108.714172811864</v>
      </c>
    </row>
    <row r="1032" spans="1:21">
      <c r="A1032">
        <f t="shared" si="192"/>
        <v>107</v>
      </c>
      <c r="B1032" t="s">
        <v>65</v>
      </c>
      <c r="C1032" t="str">
        <f>VLOOKUP(B1032,'country codes'!$A$3:$B$287,2,0)</f>
        <v>GAB</v>
      </c>
      <c r="D1032">
        <v>5</v>
      </c>
      <c r="E1032" s="6">
        <v>2028.5170000000001</v>
      </c>
      <c r="F1032">
        <v>2015</v>
      </c>
      <c r="G1032" s="6">
        <v>65.459999999999994</v>
      </c>
      <c r="H1032" s="6">
        <v>4.6610126495361328</v>
      </c>
      <c r="I1032" s="7">
        <v>5.0858302116393999</v>
      </c>
      <c r="J1032" s="8">
        <f t="shared" si="193"/>
        <v>0.46610126495361326</v>
      </c>
      <c r="K1032" s="8">
        <f t="shared" si="194"/>
        <v>0.89286110021344522</v>
      </c>
      <c r="L1032" s="9">
        <f t="shared" si="195"/>
        <v>58.446687619972117</v>
      </c>
      <c r="M1032" s="8">
        <f t="shared" si="196"/>
        <v>0.43196452989894613</v>
      </c>
      <c r="N1032" s="8">
        <f t="shared" si="197"/>
        <v>0.31786438822746249</v>
      </c>
      <c r="O1032" s="8">
        <f t="shared" si="198"/>
        <v>1.8097421750390135</v>
      </c>
      <c r="P1032" s="10">
        <f t="shared" si="199"/>
        <v>0.23868843631808165</v>
      </c>
      <c r="Q1032" s="10" t="str">
        <f t="shared" si="200"/>
        <v>2015GAB</v>
      </c>
      <c r="R1032" s="14">
        <f t="shared" si="201"/>
        <v>40.64930050528465</v>
      </c>
      <c r="S1032" s="45">
        <f t="shared" si="202"/>
        <v>2</v>
      </c>
      <c r="T1032" s="7">
        <f t="shared" si="203"/>
        <v>3.3783976949066226</v>
      </c>
      <c r="U1032" s="35">
        <f>IF(ISBLANK(VLOOKUP(B1032,'WB GDP'!$A$2:$AK$267,F1032-1985)),"NA",VLOOKUP(B1032,'WB GDP'!$A$2:$AK$267,F1032-1985))</f>
        <v>14892.035790273849</v>
      </c>
    </row>
    <row r="1033" spans="1:21">
      <c r="A1033">
        <f t="shared" si="192"/>
        <v>108</v>
      </c>
      <c r="B1033" t="s">
        <v>157</v>
      </c>
      <c r="C1033" t="str">
        <f>VLOOKUP(B1033,'country codes'!$A$3:$B$287,2,0)</f>
        <v>UGA</v>
      </c>
      <c r="D1033">
        <v>5</v>
      </c>
      <c r="E1033" s="6">
        <v>37477.356</v>
      </c>
      <c r="F1033">
        <v>2015</v>
      </c>
      <c r="G1033" s="6">
        <v>61.085999999999999</v>
      </c>
      <c r="H1033" s="6">
        <v>4.2376866340637207</v>
      </c>
      <c r="I1033" s="7">
        <v>1.15880167484283</v>
      </c>
      <c r="J1033" s="8">
        <f t="shared" si="193"/>
        <v>0.42376866340637209</v>
      </c>
      <c r="K1033" s="8">
        <f t="shared" si="194"/>
        <v>0.85052849866620406</v>
      </c>
      <c r="L1033" s="9">
        <f t="shared" si="195"/>
        <v>51.955383869523743</v>
      </c>
      <c r="M1033" s="8">
        <f t="shared" si="196"/>
        <v>0.37327578059012229</v>
      </c>
      <c r="N1033" s="8">
        <f t="shared" si="197"/>
        <v>7.2425104677676877E-2</v>
      </c>
      <c r="O1033" s="8">
        <f t="shared" si="198"/>
        <v>1.5643028914892279</v>
      </c>
      <c r="P1033" s="10">
        <f t="shared" si="199"/>
        <v>0.23862116641283007</v>
      </c>
      <c r="Q1033" s="10" t="str">
        <f t="shared" si="200"/>
        <v>2015UGA</v>
      </c>
      <c r="R1033" s="14">
        <f t="shared" si="201"/>
        <v>40.637844254467836</v>
      </c>
      <c r="S1033" s="45">
        <f t="shared" si="202"/>
        <v>1</v>
      </c>
      <c r="T1033" s="7">
        <f t="shared" si="203"/>
        <v>3.3783976949066226</v>
      </c>
      <c r="U1033" s="35">
        <f>IF(ISBLANK(VLOOKUP(B1033,'WB GDP'!$A$2:$AK$267,F1033-1985)),"NA",VLOOKUP(B1033,'WB GDP'!$A$2:$AK$267,F1033-1985))</f>
        <v>2108.860257673155</v>
      </c>
    </row>
    <row r="1034" spans="1:21">
      <c r="A1034">
        <f t="shared" si="192"/>
        <v>109</v>
      </c>
      <c r="B1034" t="s">
        <v>68</v>
      </c>
      <c r="C1034" t="str">
        <f>VLOOKUP(B1034,'country codes'!$A$3:$B$287,2,0)</f>
        <v>GHA</v>
      </c>
      <c r="D1034">
        <v>5</v>
      </c>
      <c r="E1034" s="6">
        <v>28870.938999999998</v>
      </c>
      <c r="F1034">
        <v>2015</v>
      </c>
      <c r="G1034" s="6">
        <v>63.174999999999997</v>
      </c>
      <c r="H1034" s="6">
        <v>3.9859161376953125</v>
      </c>
      <c r="I1034" s="7">
        <v>1.3119691610336299</v>
      </c>
      <c r="J1034" s="8">
        <f t="shared" si="193"/>
        <v>0.39859161376953123</v>
      </c>
      <c r="K1034" s="8">
        <f t="shared" si="194"/>
        <v>0.82535144902936319</v>
      </c>
      <c r="L1034" s="9">
        <f t="shared" si="195"/>
        <v>52.14157779243002</v>
      </c>
      <c r="M1034" s="8">
        <f t="shared" si="196"/>
        <v>0.37495918486210977</v>
      </c>
      <c r="N1034" s="8">
        <f t="shared" si="197"/>
        <v>8.199807256460187E-2</v>
      </c>
      <c r="O1034" s="8">
        <f t="shared" si="198"/>
        <v>1.5738758593761528</v>
      </c>
      <c r="P1034" s="10">
        <f t="shared" si="199"/>
        <v>0.23823936470487242</v>
      </c>
      <c r="Q1034" s="10" t="str">
        <f t="shared" si="200"/>
        <v>2015GHA</v>
      </c>
      <c r="R1034" s="14">
        <f t="shared" si="201"/>
        <v>40.57282236819799</v>
      </c>
      <c r="S1034" s="45">
        <f t="shared" si="202"/>
        <v>1</v>
      </c>
      <c r="T1034" s="7">
        <f t="shared" si="203"/>
        <v>3.3783976949066226</v>
      </c>
      <c r="U1034" s="35">
        <f>IF(ISBLANK(VLOOKUP(B1034,'WB GDP'!$A$2:$AK$267,F1034-1985)),"NA",VLOOKUP(B1034,'WB GDP'!$A$2:$AK$267,F1034-1985))</f>
        <v>4616.6194141642045</v>
      </c>
    </row>
    <row r="1035" spans="1:21">
      <c r="A1035">
        <f t="shared" si="192"/>
        <v>110</v>
      </c>
      <c r="B1035" t="s">
        <v>104</v>
      </c>
      <c r="C1035" t="str">
        <f>VLOOKUP(B1035,'country codes'!$A$3:$B$287,2,0)</f>
        <v>MRT</v>
      </c>
      <c r="D1035">
        <v>5</v>
      </c>
      <c r="E1035" s="6">
        <v>3946.22</v>
      </c>
      <c r="F1035">
        <v>2015</v>
      </c>
      <c r="G1035" s="6">
        <v>64.484999999999999</v>
      </c>
      <c r="H1035" s="6">
        <v>3.9226641654968262</v>
      </c>
      <c r="I1035" s="7">
        <v>1.9917685985565201</v>
      </c>
      <c r="J1035" s="8">
        <f t="shared" si="193"/>
        <v>0.39226641654968264</v>
      </c>
      <c r="K1035" s="8">
        <f t="shared" si="194"/>
        <v>0.8190262518095146</v>
      </c>
      <c r="L1035" s="9">
        <f t="shared" si="195"/>
        <v>52.814907847936546</v>
      </c>
      <c r="M1035" s="8">
        <f t="shared" si="196"/>
        <v>0.38104685235525232</v>
      </c>
      <c r="N1035" s="8">
        <f t="shared" si="197"/>
        <v>0.12448553740978251</v>
      </c>
      <c r="O1035" s="8">
        <f t="shared" si="198"/>
        <v>1.6163633242213333</v>
      </c>
      <c r="P1035" s="10">
        <f t="shared" si="199"/>
        <v>0.23574331751112812</v>
      </c>
      <c r="Q1035" s="10" t="str">
        <f t="shared" si="200"/>
        <v>2015MRT</v>
      </c>
      <c r="R1035" s="14">
        <f t="shared" si="201"/>
        <v>40.147738631344176</v>
      </c>
      <c r="S1035" s="45">
        <f t="shared" si="202"/>
        <v>1</v>
      </c>
      <c r="T1035" s="7">
        <f t="shared" si="203"/>
        <v>3.3783976949066226</v>
      </c>
      <c r="U1035" s="35">
        <f>IF(ISBLANK(VLOOKUP(B1035,'WB GDP'!$A$2:$AK$267,F1035-1985)),"NA",VLOOKUP(B1035,'WB GDP'!$A$2:$AK$267,F1035-1985))</f>
        <v>5151.8998708788349</v>
      </c>
    </row>
    <row r="1036" spans="1:21">
      <c r="A1036">
        <f t="shared" si="192"/>
        <v>111</v>
      </c>
      <c r="B1036" t="s">
        <v>133</v>
      </c>
      <c r="C1036" t="str">
        <f>VLOOKUP(B1036,'country codes'!$A$3:$B$287,2,0)</f>
        <v>RWA</v>
      </c>
      <c r="D1036">
        <v>5</v>
      </c>
      <c r="E1036" s="6">
        <v>11642.959000000001</v>
      </c>
      <c r="F1036">
        <v>2015</v>
      </c>
      <c r="G1036" s="6">
        <v>65.298000000000002</v>
      </c>
      <c r="H1036" s="6">
        <v>3.4831089973449707</v>
      </c>
      <c r="I1036" s="7">
        <v>0.66953879594802901</v>
      </c>
      <c r="J1036" s="8">
        <f t="shared" si="193"/>
        <v>0.34831089973449708</v>
      </c>
      <c r="K1036" s="8">
        <f t="shared" si="194"/>
        <v>0.7750707349943291</v>
      </c>
      <c r="L1036" s="9">
        <f t="shared" si="195"/>
        <v>50.6105688536597</v>
      </c>
      <c r="M1036" s="8">
        <f t="shared" si="196"/>
        <v>0.36111712735696627</v>
      </c>
      <c r="N1036" s="8">
        <f t="shared" si="197"/>
        <v>4.1846174746751813E-2</v>
      </c>
      <c r="O1036" s="8">
        <f t="shared" si="198"/>
        <v>1.5337239615583027</v>
      </c>
      <c r="P1036" s="10">
        <f t="shared" si="199"/>
        <v>0.23545118705067505</v>
      </c>
      <c r="Q1036" s="10" t="str">
        <f t="shared" si="200"/>
        <v>2015RWA</v>
      </c>
      <c r="R1036" s="14">
        <f t="shared" si="201"/>
        <v>40.097988006400286</v>
      </c>
      <c r="S1036" s="45">
        <f t="shared" si="202"/>
        <v>1</v>
      </c>
      <c r="T1036" s="7">
        <f t="shared" si="203"/>
        <v>3.3783976949066226</v>
      </c>
      <c r="U1036" s="35">
        <f>IF(ISBLANK(VLOOKUP(B1036,'WB GDP'!$A$2:$AK$267,F1036-1985)),"NA",VLOOKUP(B1036,'WB GDP'!$A$2:$AK$267,F1036-1985))</f>
        <v>1845.4209110816782</v>
      </c>
    </row>
    <row r="1037" spans="1:21">
      <c r="A1037">
        <f t="shared" si="192"/>
        <v>112</v>
      </c>
      <c r="B1037" t="s">
        <v>100</v>
      </c>
      <c r="C1037" t="str">
        <f>VLOOKUP(B1037,'country codes'!$A$3:$B$287,2,0)</f>
        <v>MWI</v>
      </c>
      <c r="D1037">
        <v>5</v>
      </c>
      <c r="E1037" s="6">
        <v>16938.941999999999</v>
      </c>
      <c r="F1037">
        <v>2015</v>
      </c>
      <c r="G1037" s="6">
        <v>61.378</v>
      </c>
      <c r="H1037" s="6">
        <v>3.8676383495330811</v>
      </c>
      <c r="I1037" s="7">
        <v>0.69349151849746704</v>
      </c>
      <c r="J1037" s="8">
        <f t="shared" si="193"/>
        <v>0.38676383495330813</v>
      </c>
      <c r="K1037" s="8">
        <f t="shared" si="194"/>
        <v>0.81352367021314009</v>
      </c>
      <c r="L1037" s="9">
        <f t="shared" si="195"/>
        <v>49.932455830342114</v>
      </c>
      <c r="M1037" s="8">
        <f t="shared" si="196"/>
        <v>0.35498621640925643</v>
      </c>
      <c r="N1037" s="8">
        <f t="shared" si="197"/>
        <v>4.334321990609169E-2</v>
      </c>
      <c r="O1037" s="8">
        <f t="shared" si="198"/>
        <v>1.5352210067176426</v>
      </c>
      <c r="P1037" s="10">
        <f t="shared" si="199"/>
        <v>0.23122808693728705</v>
      </c>
      <c r="Q1037" s="10" t="str">
        <f t="shared" si="200"/>
        <v>2015MWI</v>
      </c>
      <c r="R1037" s="14">
        <f t="shared" si="201"/>
        <v>39.378782383283109</v>
      </c>
      <c r="S1037" s="45">
        <f t="shared" si="202"/>
        <v>1</v>
      </c>
      <c r="T1037" s="7">
        <f t="shared" si="203"/>
        <v>3.3783976949066226</v>
      </c>
      <c r="U1037" s="35">
        <f>IF(ISBLANK(VLOOKUP(B1037,'WB GDP'!$A$2:$AK$267,F1037-1985)),"NA",VLOOKUP(B1037,'WB GDP'!$A$2:$AK$267,F1037-1985))</f>
        <v>1440.6183650172927</v>
      </c>
    </row>
    <row r="1038" spans="1:21">
      <c r="A1038">
        <f t="shared" si="192"/>
        <v>113</v>
      </c>
      <c r="B1038" t="s">
        <v>111</v>
      </c>
      <c r="C1038" t="str">
        <f>VLOOKUP(B1038,'country codes'!$A$3:$B$287,2,0)</f>
        <v>MOZ</v>
      </c>
      <c r="D1038">
        <v>5</v>
      </c>
      <c r="E1038" s="6">
        <v>26843.245999999999</v>
      </c>
      <c r="F1038">
        <v>2015</v>
      </c>
      <c r="G1038" s="6">
        <v>58.151000000000003</v>
      </c>
      <c r="H1038" s="6">
        <v>4.5497674942016602</v>
      </c>
      <c r="I1038" s="7">
        <v>1.62839567661285</v>
      </c>
      <c r="J1038" s="8">
        <f t="shared" si="193"/>
        <v>0.45497674942016603</v>
      </c>
      <c r="K1038" s="8">
        <f t="shared" si="194"/>
        <v>0.88173658467999805</v>
      </c>
      <c r="L1038" s="9">
        <f t="shared" si="195"/>
        <v>51.273864135726569</v>
      </c>
      <c r="M1038" s="8">
        <f t="shared" si="196"/>
        <v>0.36711406911527783</v>
      </c>
      <c r="N1038" s="8">
        <f t="shared" si="197"/>
        <v>0.10177472978830313</v>
      </c>
      <c r="O1038" s="8">
        <f t="shared" si="198"/>
        <v>1.5936525165998541</v>
      </c>
      <c r="P1038" s="10">
        <f t="shared" si="199"/>
        <v>0.23036017280513321</v>
      </c>
      <c r="Q1038" s="10" t="str">
        <f t="shared" si="200"/>
        <v>2015MOZ</v>
      </c>
      <c r="R1038" s="14">
        <f t="shared" si="201"/>
        <v>39.230974207424559</v>
      </c>
      <c r="S1038" s="45">
        <f t="shared" si="202"/>
        <v>1</v>
      </c>
      <c r="T1038" s="7">
        <f t="shared" si="203"/>
        <v>3.3783976949066226</v>
      </c>
      <c r="U1038" s="35">
        <f>IF(ISBLANK(VLOOKUP(B1038,'WB GDP'!$A$2:$AK$267,F1038-1985)),"NA",VLOOKUP(B1038,'WB GDP'!$A$2:$AK$267,F1038-1985))</f>
        <v>1271.9618731689322</v>
      </c>
    </row>
    <row r="1039" spans="1:21">
      <c r="A1039">
        <f t="shared" si="192"/>
        <v>114</v>
      </c>
      <c r="B1039" t="s">
        <v>99</v>
      </c>
      <c r="C1039" t="str">
        <f>VLOOKUP(B1039,'country codes'!$A$3:$B$287,2,0)</f>
        <v>MDG</v>
      </c>
      <c r="D1039">
        <v>5</v>
      </c>
      <c r="E1039" s="6">
        <v>24850.912</v>
      </c>
      <c r="F1039">
        <v>2015</v>
      </c>
      <c r="G1039" s="6">
        <v>64.338999999999999</v>
      </c>
      <c r="H1039" s="6">
        <v>3.5925140380859375</v>
      </c>
      <c r="I1039" s="7">
        <v>1.2029340267181401</v>
      </c>
      <c r="J1039" s="8">
        <f t="shared" si="193"/>
        <v>0.35925140380859377</v>
      </c>
      <c r="K1039" s="8">
        <f t="shared" si="194"/>
        <v>0.78601123906842574</v>
      </c>
      <c r="L1039" s="9">
        <f t="shared" si="195"/>
        <v>50.571177110423442</v>
      </c>
      <c r="M1039" s="8">
        <f t="shared" si="196"/>
        <v>0.36076098131412088</v>
      </c>
      <c r="N1039" s="8">
        <f t="shared" si="197"/>
        <v>7.5183376669883756E-2</v>
      </c>
      <c r="O1039" s="8">
        <f t="shared" si="198"/>
        <v>1.5670611634814346</v>
      </c>
      <c r="P1039" s="10">
        <f t="shared" si="199"/>
        <v>0.23021499716874</v>
      </c>
      <c r="Q1039" s="10" t="str">
        <f t="shared" si="200"/>
        <v>2015MDG</v>
      </c>
      <c r="R1039" s="14">
        <f t="shared" si="201"/>
        <v>39.206250395241511</v>
      </c>
      <c r="S1039" s="45">
        <f t="shared" si="202"/>
        <v>1</v>
      </c>
      <c r="T1039" s="7">
        <f t="shared" si="203"/>
        <v>3.3783976949066226</v>
      </c>
      <c r="U1039" s="35">
        <f>IF(ISBLANK(VLOOKUP(B1039,'WB GDP'!$A$2:$AK$267,F1039-1985)),"NA",VLOOKUP(B1039,'WB GDP'!$A$2:$AK$267,F1039-1985))</f>
        <v>1508.374439718669</v>
      </c>
    </row>
    <row r="1040" spans="1:21">
      <c r="A1040">
        <f t="shared" si="192"/>
        <v>115</v>
      </c>
      <c r="B1040" t="s">
        <v>51</v>
      </c>
      <c r="C1040" t="str">
        <f>VLOOKUP(B1040,'country codes'!$A$3:$B$287,2,0)</f>
        <v>CIV</v>
      </c>
      <c r="D1040">
        <v>5</v>
      </c>
      <c r="E1040" s="6">
        <v>23596.741000000002</v>
      </c>
      <c r="F1040">
        <v>2015</v>
      </c>
      <c r="G1040" s="6">
        <v>57.762</v>
      </c>
      <c r="H1040" s="6">
        <v>4.4450387954711914</v>
      </c>
      <c r="I1040" s="7">
        <v>1.0735467672348</v>
      </c>
      <c r="J1040" s="8">
        <f t="shared" si="193"/>
        <v>0.44450387954711912</v>
      </c>
      <c r="K1040" s="8">
        <f t="shared" si="194"/>
        <v>0.87126371480695108</v>
      </c>
      <c r="L1040" s="9">
        <f t="shared" si="195"/>
        <v>50.325934694679106</v>
      </c>
      <c r="M1040" s="8">
        <f t="shared" si="196"/>
        <v>0.35854371168527072</v>
      </c>
      <c r="N1040" s="8">
        <f t="shared" si="197"/>
        <v>6.7096672952175002E-2</v>
      </c>
      <c r="O1040" s="8">
        <f t="shared" si="198"/>
        <v>1.5589744597637258</v>
      </c>
      <c r="P1040" s="10">
        <f t="shared" si="199"/>
        <v>0.22998690545553305</v>
      </c>
      <c r="Q1040" s="10" t="str">
        <f t="shared" si="200"/>
        <v>2015CIV</v>
      </c>
      <c r="R1040" s="14">
        <f t="shared" si="201"/>
        <v>39.167405745974307</v>
      </c>
      <c r="S1040" s="45">
        <f t="shared" si="202"/>
        <v>1</v>
      </c>
      <c r="T1040" s="7">
        <f t="shared" si="203"/>
        <v>3.3783976949066226</v>
      </c>
      <c r="U1040" s="35">
        <f>IF(ISBLANK(VLOOKUP(B1040,'WB GDP'!$A$2:$AK$267,F1040-1985)),"NA",VLOOKUP(B1040,'WB GDP'!$A$2:$AK$267,F1040-1985))</f>
        <v>4423.8267971142523</v>
      </c>
    </row>
    <row r="1041" spans="1:21">
      <c r="A1041">
        <f t="shared" si="192"/>
        <v>116</v>
      </c>
      <c r="B1041" t="s">
        <v>150</v>
      </c>
      <c r="C1041" t="str">
        <f>VLOOKUP(B1041,'country codes'!$A$3:$B$287,2,0)</f>
        <v>TZA</v>
      </c>
      <c r="D1041">
        <v>5</v>
      </c>
      <c r="E1041" s="6">
        <v>52542.822999999997</v>
      </c>
      <c r="F1041">
        <v>2015</v>
      </c>
      <c r="G1041" s="6">
        <v>64.650999999999996</v>
      </c>
      <c r="H1041" s="6">
        <v>3.6605973243713379</v>
      </c>
      <c r="I1041" s="7">
        <v>1.75074970722199</v>
      </c>
      <c r="J1041" s="8">
        <f t="shared" si="193"/>
        <v>0.3660597324371338</v>
      </c>
      <c r="K1041" s="8">
        <f t="shared" si="194"/>
        <v>0.79281956769696582</v>
      </c>
      <c r="L1041" s="9">
        <f t="shared" si="195"/>
        <v>51.256577871176532</v>
      </c>
      <c r="M1041" s="8">
        <f t="shared" si="196"/>
        <v>0.3669577816750863</v>
      </c>
      <c r="N1041" s="8">
        <f t="shared" si="197"/>
        <v>0.10942185670137437</v>
      </c>
      <c r="O1041" s="8">
        <f t="shared" si="198"/>
        <v>1.6012996435129252</v>
      </c>
      <c r="P1041" s="10">
        <f t="shared" si="199"/>
        <v>0.22916247009838564</v>
      </c>
      <c r="Q1041" s="10" t="str">
        <f t="shared" si="200"/>
        <v>2015TZA</v>
      </c>
      <c r="R1041" s="14">
        <f t="shared" si="201"/>
        <v>39.027002125686614</v>
      </c>
      <c r="S1041" s="45">
        <f t="shared" si="202"/>
        <v>1</v>
      </c>
      <c r="T1041" s="7">
        <f t="shared" si="203"/>
        <v>3.3783976949066226</v>
      </c>
      <c r="U1041" s="35">
        <f>IF(ISBLANK(VLOOKUP(B1041,'WB GDP'!$A$2:$AK$267,F1041-1985)),"NA",VLOOKUP(B1041,'WB GDP'!$A$2:$AK$267,F1041-1985))</f>
        <v>2305.7275390625</v>
      </c>
    </row>
    <row r="1042" spans="1:21">
      <c r="A1042">
        <f t="shared" si="192"/>
        <v>117</v>
      </c>
      <c r="B1042" t="s">
        <v>37</v>
      </c>
      <c r="C1042" t="str">
        <f>VLOOKUP(B1042,'country codes'!$A$3:$B$287,2,0)</f>
        <v>BFA</v>
      </c>
      <c r="D1042">
        <v>5</v>
      </c>
      <c r="E1042" s="6">
        <v>18718.019</v>
      </c>
      <c r="F1042">
        <v>2015</v>
      </c>
      <c r="G1042" s="6">
        <v>58.844999999999999</v>
      </c>
      <c r="H1042" s="6">
        <v>4.4189300537109375</v>
      </c>
      <c r="I1042" s="7">
        <v>1.7142537832260101</v>
      </c>
      <c r="J1042" s="8">
        <f t="shared" si="193"/>
        <v>0.44189300537109377</v>
      </c>
      <c r="K1042" s="8">
        <f t="shared" si="194"/>
        <v>0.86865284063092574</v>
      </c>
      <c r="L1042" s="9">
        <f t="shared" si="195"/>
        <v>51.115876406926823</v>
      </c>
      <c r="M1042" s="8">
        <f t="shared" si="196"/>
        <v>0.36568568083368524</v>
      </c>
      <c r="N1042" s="8">
        <f t="shared" si="197"/>
        <v>0.10714086145162563</v>
      </c>
      <c r="O1042" s="8">
        <f t="shared" si="198"/>
        <v>1.5990186482631765</v>
      </c>
      <c r="P1042" s="10">
        <f t="shared" si="199"/>
        <v>0.22869381869366318</v>
      </c>
      <c r="Q1042" s="10" t="str">
        <f t="shared" si="200"/>
        <v>2015BFA</v>
      </c>
      <c r="R1042" s="14">
        <f t="shared" si="201"/>
        <v>38.947189495981334</v>
      </c>
      <c r="S1042" s="45">
        <f t="shared" si="202"/>
        <v>1</v>
      </c>
      <c r="T1042" s="7">
        <f t="shared" si="203"/>
        <v>3.3783976949066226</v>
      </c>
      <c r="U1042" s="35">
        <f>IF(ISBLANK(VLOOKUP(B1042,'WB GDP'!$A$2:$AK$267,F1042-1985)),"NA",VLOOKUP(B1042,'WB GDP'!$A$2:$AK$267,F1042-1985))</f>
        <v>1862.8547118619663</v>
      </c>
    </row>
    <row r="1043" spans="1:21">
      <c r="A1043">
        <f t="shared" si="192"/>
        <v>118</v>
      </c>
      <c r="B1043" t="s">
        <v>138</v>
      </c>
      <c r="C1043" t="str">
        <f>VLOOKUP(B1043,'country codes'!$A$3:$B$287,2,0)</f>
        <v>SGP</v>
      </c>
      <c r="D1043">
        <v>8</v>
      </c>
      <c r="E1043" s="6">
        <v>5650.018</v>
      </c>
      <c r="F1043">
        <v>2015</v>
      </c>
      <c r="G1043" s="6">
        <v>82.825999999999993</v>
      </c>
      <c r="H1043" s="6">
        <v>6.6195249557495117</v>
      </c>
      <c r="I1043" s="7">
        <v>26.644163131713899</v>
      </c>
      <c r="J1043" s="8">
        <f t="shared" si="193"/>
        <v>0.66195249557495117</v>
      </c>
      <c r="K1043" s="8">
        <f t="shared" si="194"/>
        <v>1.0887123308347832</v>
      </c>
      <c r="L1043" s="9">
        <f t="shared" si="195"/>
        <v>90.173687513721745</v>
      </c>
      <c r="M1043" s="8">
        <f t="shared" si="196"/>
        <v>0.71881259843321166</v>
      </c>
      <c r="N1043" s="8">
        <f t="shared" si="197"/>
        <v>1.6652601957321187</v>
      </c>
      <c r="O1043" s="8">
        <f t="shared" si="198"/>
        <v>3.1571379825436696</v>
      </c>
      <c r="P1043" s="10">
        <f t="shared" si="199"/>
        <v>0.22767855013231719</v>
      </c>
      <c r="Q1043" s="10" t="str">
        <f t="shared" si="200"/>
        <v>2015SGP</v>
      </c>
      <c r="R1043" s="14">
        <f t="shared" si="201"/>
        <v>38.774286453503301</v>
      </c>
      <c r="S1043" s="45">
        <f t="shared" si="202"/>
        <v>3</v>
      </c>
      <c r="T1043" s="7">
        <f t="shared" si="203"/>
        <v>3.3783976949066226</v>
      </c>
      <c r="U1043" s="35">
        <f>IF(ISBLANK(VLOOKUP(B1043,'WB GDP'!$A$2:$AK$267,F1043-1985)),"NA",VLOOKUP(B1043,'WB GDP'!$A$2:$AK$267,F1043-1985))</f>
        <v>89248.125179953407</v>
      </c>
    </row>
    <row r="1044" spans="1:21">
      <c r="A1044">
        <f t="shared" si="192"/>
        <v>119</v>
      </c>
      <c r="B1044" t="s">
        <v>72</v>
      </c>
      <c r="C1044" t="str">
        <f>VLOOKUP(B1044,'country codes'!$A$3:$B$287,2,0)</f>
        <v>HTI</v>
      </c>
      <c r="D1044">
        <v>1</v>
      </c>
      <c r="E1044" s="6">
        <v>10563.757</v>
      </c>
      <c r="F1044">
        <v>2015</v>
      </c>
      <c r="G1044" s="6">
        <v>63.237000000000002</v>
      </c>
      <c r="H1044" s="6">
        <v>3.5697624683380127</v>
      </c>
      <c r="I1044" s="7">
        <v>1.25714683532715</v>
      </c>
      <c r="J1044" s="8">
        <f t="shared" si="193"/>
        <v>0.35697624683380125</v>
      </c>
      <c r="K1044" s="8">
        <f t="shared" si="194"/>
        <v>0.78373608209363321</v>
      </c>
      <c r="L1044" s="9">
        <f t="shared" si="195"/>
        <v>49.561118623355085</v>
      </c>
      <c r="M1044" s="8">
        <f t="shared" si="196"/>
        <v>0.35162890683205544</v>
      </c>
      <c r="N1044" s="8">
        <f t="shared" si="197"/>
        <v>7.8571677207946874E-2</v>
      </c>
      <c r="O1044" s="8">
        <f t="shared" si="198"/>
        <v>1.5704494640194977</v>
      </c>
      <c r="P1044" s="10">
        <f t="shared" si="199"/>
        <v>0.22390335689763388</v>
      </c>
      <c r="Q1044" s="10" t="str">
        <f t="shared" si="200"/>
        <v>2015HTI</v>
      </c>
      <c r="R1044" s="14">
        <f t="shared" si="201"/>
        <v>38.131360609967018</v>
      </c>
      <c r="S1044" s="45">
        <f t="shared" si="202"/>
        <v>1</v>
      </c>
      <c r="T1044" s="7">
        <f t="shared" si="203"/>
        <v>3.3783976949066226</v>
      </c>
      <c r="U1044" s="35">
        <f>IF(ISBLANK(VLOOKUP(B1044,'WB GDP'!$A$2:$AK$267,F1044-1985)),"NA",VLOOKUP(B1044,'WB GDP'!$A$2:$AK$267,F1044-1985))</f>
        <v>3153.1195686777005</v>
      </c>
    </row>
    <row r="1045" spans="1:21">
      <c r="A1045">
        <f t="shared" si="192"/>
        <v>120</v>
      </c>
      <c r="B1045" t="s">
        <v>141</v>
      </c>
      <c r="C1045" t="str">
        <f>VLOOKUP(B1045,'country codes'!$A$3:$B$287,2,0)</f>
        <v>ZAF</v>
      </c>
      <c r="D1045">
        <v>5</v>
      </c>
      <c r="E1045" s="6">
        <v>55876.504000000001</v>
      </c>
      <c r="F1045">
        <v>2015</v>
      </c>
      <c r="G1045" s="6">
        <v>63.95</v>
      </c>
      <c r="H1045" s="6">
        <v>4.8873257637023926</v>
      </c>
      <c r="I1045" s="7">
        <v>7.1719436645507804</v>
      </c>
      <c r="J1045" s="8">
        <f t="shared" si="193"/>
        <v>0.48873257637023926</v>
      </c>
      <c r="K1045" s="8">
        <f t="shared" si="194"/>
        <v>0.91549241163007122</v>
      </c>
      <c r="L1045" s="9">
        <f t="shared" si="195"/>
        <v>58.545739723743054</v>
      </c>
      <c r="M1045" s="8">
        <f t="shared" si="196"/>
        <v>0.43286007327670317</v>
      </c>
      <c r="N1045" s="8">
        <f t="shared" si="197"/>
        <v>0.44824647903442377</v>
      </c>
      <c r="O1045" s="8">
        <f t="shared" si="198"/>
        <v>1.9401242658459747</v>
      </c>
      <c r="P1045" s="10">
        <f t="shared" si="199"/>
        <v>0.2231094579335918</v>
      </c>
      <c r="Q1045" s="10" t="str">
        <f t="shared" si="200"/>
        <v>2015ZAF</v>
      </c>
      <c r="R1045" s="14">
        <f t="shared" si="201"/>
        <v>37.996157421836131</v>
      </c>
      <c r="S1045" s="45">
        <f t="shared" si="202"/>
        <v>3</v>
      </c>
      <c r="T1045" s="7">
        <f t="shared" si="203"/>
        <v>3.3783976949066226</v>
      </c>
      <c r="U1045" s="35">
        <f>IF(ISBLANK(VLOOKUP(B1045,'WB GDP'!$A$2:$AK$267,F1045-1985)),"NA",VLOOKUP(B1045,'WB GDP'!$A$2:$AK$267,F1045-1985))</f>
        <v>13887.211215714473</v>
      </c>
    </row>
    <row r="1046" spans="1:21">
      <c r="A1046">
        <f t="shared" si="192"/>
        <v>121</v>
      </c>
      <c r="B1046" t="s">
        <v>118</v>
      </c>
      <c r="C1046" t="str">
        <f>VLOOKUP(B1046,'country codes'!$A$3:$B$287,2,0)</f>
        <v>NER</v>
      </c>
      <c r="D1046">
        <v>5</v>
      </c>
      <c r="E1046" s="6">
        <v>20128.124</v>
      </c>
      <c r="F1046">
        <v>2015</v>
      </c>
      <c r="G1046" s="6">
        <v>61.082999999999998</v>
      </c>
      <c r="H1046" s="6">
        <v>3.6714537143707275</v>
      </c>
      <c r="I1046" s="7">
        <v>1.11671078205109</v>
      </c>
      <c r="J1046" s="8">
        <f t="shared" si="193"/>
        <v>0.36714537143707277</v>
      </c>
      <c r="K1046" s="8">
        <f t="shared" si="194"/>
        <v>0.79390520669690479</v>
      </c>
      <c r="L1046" s="9">
        <f t="shared" si="195"/>
        <v>48.494111740667037</v>
      </c>
      <c r="M1046" s="8">
        <f t="shared" si="196"/>
        <v>0.34198195425422501</v>
      </c>
      <c r="N1046" s="8">
        <f t="shared" si="197"/>
        <v>6.9794423878193124E-2</v>
      </c>
      <c r="O1046" s="8">
        <f t="shared" si="198"/>
        <v>1.561672210689744</v>
      </c>
      <c r="P1046" s="10">
        <f t="shared" si="199"/>
        <v>0.21898446544245145</v>
      </c>
      <c r="Q1046" s="10" t="str">
        <f t="shared" si="200"/>
        <v>2015NER</v>
      </c>
      <c r="R1046" s="14">
        <f t="shared" si="201"/>
        <v>37.293659797984105</v>
      </c>
      <c r="S1046" s="45">
        <f t="shared" si="202"/>
        <v>1</v>
      </c>
      <c r="T1046" s="7">
        <f t="shared" si="203"/>
        <v>3.3783976949066226</v>
      </c>
      <c r="U1046" s="35">
        <f>IF(ISBLANK(VLOOKUP(B1046,'WB GDP'!$A$2:$AK$267,F1046-1985)),"NA",VLOOKUP(B1046,'WB GDP'!$A$2:$AK$267,F1046-1985))</f>
        <v>1124.4100764940235</v>
      </c>
    </row>
    <row r="1047" spans="1:21">
      <c r="A1047">
        <f t="shared" si="192"/>
        <v>122</v>
      </c>
      <c r="B1047" t="s">
        <v>49</v>
      </c>
      <c r="C1047" t="str">
        <f>VLOOKUP(B1047,'country codes'!$A$3:$B$287,2,0)</f>
        <v>COD</v>
      </c>
      <c r="D1047">
        <v>5</v>
      </c>
      <c r="E1047" s="6">
        <v>78656.903999999995</v>
      </c>
      <c r="F1047">
        <v>2015</v>
      </c>
      <c r="G1047" s="6">
        <v>58.49</v>
      </c>
      <c r="H1047" s="6">
        <v>3.9027416706085205</v>
      </c>
      <c r="I1047" s="7">
        <v>0.71933054924011197</v>
      </c>
      <c r="J1047" s="8">
        <f t="shared" si="193"/>
        <v>0.39027416706085205</v>
      </c>
      <c r="K1047" s="8">
        <f t="shared" si="194"/>
        <v>0.81703400232068402</v>
      </c>
      <c r="L1047" s="9">
        <f t="shared" si="195"/>
        <v>47.788318795736807</v>
      </c>
      <c r="M1047" s="8">
        <f t="shared" si="196"/>
        <v>0.33560078541644184</v>
      </c>
      <c r="N1047" s="8">
        <f t="shared" si="197"/>
        <v>4.4958159327506998E-2</v>
      </c>
      <c r="O1047" s="8">
        <f t="shared" si="198"/>
        <v>1.5368359461390579</v>
      </c>
      <c r="P1047" s="10">
        <f t="shared" si="199"/>
        <v>0.21837124922771398</v>
      </c>
      <c r="Q1047" s="10" t="str">
        <f t="shared" si="200"/>
        <v>2015COD</v>
      </c>
      <c r="R1047" s="14">
        <f t="shared" si="201"/>
        <v>37.189227381516481</v>
      </c>
      <c r="S1047" s="45">
        <f t="shared" si="202"/>
        <v>1</v>
      </c>
      <c r="T1047" s="7">
        <f t="shared" si="203"/>
        <v>3.3783976949066226</v>
      </c>
      <c r="U1047" s="35">
        <f>IF(ISBLANK(VLOOKUP(B1047,'WB GDP'!$A$2:$AK$267,F1047-1985)),"NA",VLOOKUP(B1047,'WB GDP'!$A$2:$AK$267,F1047-1985))</f>
        <v>1032.5718648828681</v>
      </c>
    </row>
    <row r="1048" spans="1:21">
      <c r="A1048">
        <f t="shared" si="192"/>
        <v>123</v>
      </c>
      <c r="B1048" t="s">
        <v>87</v>
      </c>
      <c r="C1048" t="str">
        <f>VLOOKUP(B1048,'country codes'!$A$3:$B$287,2,0)</f>
        <v>KAZ</v>
      </c>
      <c r="D1048">
        <v>7</v>
      </c>
      <c r="E1048" s="6">
        <v>17835.909</v>
      </c>
      <c r="F1048">
        <v>2015</v>
      </c>
      <c r="G1048" s="6">
        <v>70.727000000000004</v>
      </c>
      <c r="H1048" s="6">
        <v>5.9499950408935547</v>
      </c>
      <c r="I1048" s="7">
        <v>17.053106307983398</v>
      </c>
      <c r="J1048" s="8">
        <f t="shared" si="193"/>
        <v>0.59499950408935542</v>
      </c>
      <c r="K1048" s="8">
        <f t="shared" si="194"/>
        <v>1.0217593393491873</v>
      </c>
      <c r="L1048" s="9">
        <f t="shared" si="195"/>
        <v>72.265972794149974</v>
      </c>
      <c r="M1048" s="8">
        <f t="shared" si="196"/>
        <v>0.5569065437676467</v>
      </c>
      <c r="N1048" s="8">
        <f t="shared" si="197"/>
        <v>1.0658191442489624</v>
      </c>
      <c r="O1048" s="8">
        <f t="shared" si="198"/>
        <v>2.5576969310605131</v>
      </c>
      <c r="P1048" s="10">
        <f t="shared" si="199"/>
        <v>0.21773750322198385</v>
      </c>
      <c r="Q1048" s="10" t="str">
        <f t="shared" si="200"/>
        <v>2015KAZ</v>
      </c>
      <c r="R1048" s="14">
        <f t="shared" si="201"/>
        <v>37.081298684892829</v>
      </c>
      <c r="S1048" s="45">
        <f t="shared" si="202"/>
        <v>3</v>
      </c>
      <c r="T1048" s="7">
        <f t="shared" si="203"/>
        <v>3.3783976949066226</v>
      </c>
      <c r="U1048" s="35">
        <f>IF(ISBLANK(VLOOKUP(B1048,'WB GDP'!$A$2:$AK$267,F1048-1985)),"NA",VLOOKUP(B1048,'WB GDP'!$A$2:$AK$267,F1048-1985))</f>
        <v>24290.417633926503</v>
      </c>
    </row>
    <row r="1049" spans="1:21">
      <c r="A1049">
        <f t="shared" si="192"/>
        <v>124</v>
      </c>
      <c r="B1049" t="s">
        <v>102</v>
      </c>
      <c r="C1049" t="str">
        <f>VLOOKUP(B1049,'country codes'!$A$3:$B$287,2,0)</f>
        <v>MLI</v>
      </c>
      <c r="D1049">
        <v>5</v>
      </c>
      <c r="E1049" s="6">
        <v>18112.906999999999</v>
      </c>
      <c r="F1049">
        <v>2015</v>
      </c>
      <c r="G1049" s="6">
        <v>58.363</v>
      </c>
      <c r="H1049" s="6">
        <v>4.5820984840393066</v>
      </c>
      <c r="I1049" s="7">
        <v>3.3650894165039098</v>
      </c>
      <c r="J1049" s="8">
        <f t="shared" si="193"/>
        <v>0.45820984840393064</v>
      </c>
      <c r="K1049" s="8">
        <f t="shared" si="194"/>
        <v>0.88496968366376261</v>
      </c>
      <c r="L1049" s="9">
        <f t="shared" si="195"/>
        <v>51.649485647668179</v>
      </c>
      <c r="M1049" s="8">
        <f t="shared" si="196"/>
        <v>0.37051011366916581</v>
      </c>
      <c r="N1049" s="8">
        <f t="shared" si="197"/>
        <v>0.21031808853149436</v>
      </c>
      <c r="O1049" s="8">
        <f t="shared" si="198"/>
        <v>1.7021958753430453</v>
      </c>
      <c r="P1049" s="10">
        <f t="shared" si="199"/>
        <v>0.21766596843297867</v>
      </c>
      <c r="Q1049" s="10" t="str">
        <f t="shared" si="200"/>
        <v>2015MLI</v>
      </c>
      <c r="R1049" s="14">
        <f t="shared" si="201"/>
        <v>37.069116112583458</v>
      </c>
      <c r="S1049" s="45">
        <f t="shared" si="202"/>
        <v>1</v>
      </c>
      <c r="T1049" s="7">
        <f t="shared" si="203"/>
        <v>3.3783976949066226</v>
      </c>
      <c r="U1049" s="35">
        <f>IF(ISBLANK(VLOOKUP(B1049,'WB GDP'!$A$2:$AK$267,F1049-1985)),"NA",VLOOKUP(B1049,'WB GDP'!$A$2:$AK$267,F1049-1985))</f>
        <v>2060.0985488338588</v>
      </c>
    </row>
    <row r="1050" spans="1:21">
      <c r="A1050">
        <f t="shared" si="192"/>
        <v>125</v>
      </c>
      <c r="B1050" t="s">
        <v>108</v>
      </c>
      <c r="C1050" t="str">
        <f>VLOOKUP(B1050,'country codes'!$A$3:$B$287,2,0)</f>
        <v>MNG</v>
      </c>
      <c r="D1050">
        <v>8</v>
      </c>
      <c r="E1050" s="6">
        <v>2964.7489999999998</v>
      </c>
      <c r="F1050">
        <v>2015</v>
      </c>
      <c r="G1050" s="6">
        <v>69.498000000000005</v>
      </c>
      <c r="H1050" s="6">
        <v>4.982719898223877</v>
      </c>
      <c r="I1050" s="7">
        <v>11.9594879150391</v>
      </c>
      <c r="J1050" s="8">
        <f t="shared" si="193"/>
        <v>0.49827198982238768</v>
      </c>
      <c r="K1050" s="8">
        <f t="shared" si="194"/>
        <v>0.92503182508221959</v>
      </c>
      <c r="L1050" s="9">
        <f t="shared" si="195"/>
        <v>64.287861779564096</v>
      </c>
      <c r="M1050" s="8">
        <f t="shared" si="196"/>
        <v>0.4847753702324914</v>
      </c>
      <c r="N1050" s="8">
        <f t="shared" si="197"/>
        <v>0.74746799468994374</v>
      </c>
      <c r="O1050" s="8">
        <f t="shared" si="198"/>
        <v>2.2393457815014948</v>
      </c>
      <c r="P1050" s="10">
        <f t="shared" si="199"/>
        <v>0.21648080177570728</v>
      </c>
      <c r="Q1050" s="10" t="str">
        <f t="shared" si="200"/>
        <v>2015MNG</v>
      </c>
      <c r="R1050" s="14">
        <f t="shared" si="201"/>
        <v>36.867278954724384</v>
      </c>
      <c r="S1050" s="45">
        <f t="shared" si="202"/>
        <v>3</v>
      </c>
      <c r="T1050" s="7">
        <f t="shared" si="203"/>
        <v>3.3783976949066226</v>
      </c>
      <c r="U1050" s="35">
        <f>IF(ISBLANK(VLOOKUP(B1050,'WB GDP'!$A$2:$AK$267,F1050-1985)),"NA",VLOOKUP(B1050,'WB GDP'!$A$2:$AK$267,F1050-1985))</f>
        <v>11134.801855301253</v>
      </c>
    </row>
    <row r="1051" spans="1:21">
      <c r="A1051">
        <f t="shared" si="192"/>
        <v>126</v>
      </c>
      <c r="B1051" t="s">
        <v>156</v>
      </c>
      <c r="C1051" t="str">
        <f>VLOOKUP(B1051,'country codes'!$A$3:$B$287,2,0)</f>
        <v>TKM</v>
      </c>
      <c r="D1051">
        <v>7</v>
      </c>
      <c r="E1051" s="6">
        <v>5766.4309999999996</v>
      </c>
      <c r="F1051">
        <v>2015</v>
      </c>
      <c r="G1051" s="6">
        <v>68.781999999999996</v>
      </c>
      <c r="H1051" s="6">
        <v>5.7914600372314453</v>
      </c>
      <c r="I1051" s="7">
        <v>15.4100141525269</v>
      </c>
      <c r="J1051" s="8">
        <f t="shared" si="193"/>
        <v>0.57914600372314451</v>
      </c>
      <c r="K1051" s="8">
        <f t="shared" si="194"/>
        <v>1.0059058389829765</v>
      </c>
      <c r="L1051" s="9">
        <f t="shared" si="195"/>
        <v>69.188215416927079</v>
      </c>
      <c r="M1051" s="8">
        <f t="shared" si="196"/>
        <v>0.5290801258261445</v>
      </c>
      <c r="N1051" s="8">
        <f t="shared" si="197"/>
        <v>0.96312588453293124</v>
      </c>
      <c r="O1051" s="8">
        <f t="shared" si="198"/>
        <v>2.4550036713444823</v>
      </c>
      <c r="P1051" s="10">
        <f t="shared" si="199"/>
        <v>0.2155109305952255</v>
      </c>
      <c r="Q1051" s="10" t="str">
        <f t="shared" si="200"/>
        <v>2015TKM</v>
      </c>
      <c r="R1051" s="14">
        <f t="shared" si="201"/>
        <v>36.70210721169834</v>
      </c>
      <c r="S1051" s="45">
        <f t="shared" si="202"/>
        <v>3</v>
      </c>
      <c r="T1051" s="7">
        <f t="shared" si="203"/>
        <v>3.3783976949066226</v>
      </c>
      <c r="U1051" s="35">
        <f>IF(ISBLANK(VLOOKUP(B1051,'WB GDP'!$A$2:$AK$267,F1051-1985)),"NA",VLOOKUP(B1051,'WB GDP'!$A$2:$AK$267,F1051-1985))</f>
        <v>12540.283875778327</v>
      </c>
    </row>
    <row r="1052" spans="1:21">
      <c r="A1052">
        <f t="shared" si="192"/>
        <v>127</v>
      </c>
      <c r="B1052" t="s">
        <v>169</v>
      </c>
      <c r="C1052" t="str">
        <f>VLOOKUP(B1052,'country codes'!$A$3:$B$287,2,0)</f>
        <v>ZWE</v>
      </c>
      <c r="D1052">
        <v>5</v>
      </c>
      <c r="E1052" s="6">
        <v>14154.937</v>
      </c>
      <c r="F1052">
        <v>2015</v>
      </c>
      <c r="G1052" s="6">
        <v>59.591000000000001</v>
      </c>
      <c r="H1052" s="6">
        <v>3.7031912803649902</v>
      </c>
      <c r="I1052" s="7">
        <v>1.0122594833373999</v>
      </c>
      <c r="J1052" s="8">
        <f t="shared" si="193"/>
        <v>0.37031912803649902</v>
      </c>
      <c r="K1052" s="8">
        <f t="shared" si="194"/>
        <v>0.79707896329633099</v>
      </c>
      <c r="L1052" s="9">
        <f t="shared" si="195"/>
        <v>47.498732501791658</v>
      </c>
      <c r="M1052" s="8">
        <f t="shared" si="196"/>
        <v>0.3329825968272167</v>
      </c>
      <c r="N1052" s="8">
        <f t="shared" si="197"/>
        <v>6.3266217708587494E-2</v>
      </c>
      <c r="O1052" s="8">
        <f t="shared" si="198"/>
        <v>1.5551440045201383</v>
      </c>
      <c r="P1052" s="10">
        <f t="shared" si="199"/>
        <v>0.21411688940662649</v>
      </c>
      <c r="Q1052" s="10" t="str">
        <f t="shared" si="200"/>
        <v>2015ZWE</v>
      </c>
      <c r="R1052" s="14">
        <f t="shared" si="201"/>
        <v>36.46469814376767</v>
      </c>
      <c r="S1052" s="45">
        <f t="shared" si="202"/>
        <v>1</v>
      </c>
      <c r="T1052" s="7">
        <f t="shared" si="203"/>
        <v>3.3783976949066226</v>
      </c>
      <c r="U1052" s="35">
        <f>IF(ISBLANK(VLOOKUP(B1052,'WB GDP'!$A$2:$AK$267,F1052-1985)),"NA",VLOOKUP(B1052,'WB GDP'!$A$2:$AK$267,F1052-1985))</f>
        <v>2313.8785533172718</v>
      </c>
    </row>
    <row r="1053" spans="1:21">
      <c r="A1053">
        <f t="shared" si="192"/>
        <v>128</v>
      </c>
      <c r="B1053" t="s">
        <v>167</v>
      </c>
      <c r="C1053" t="str">
        <f>VLOOKUP(B1053,'country codes'!$A$3:$B$287,2,0)</f>
        <v>YEM</v>
      </c>
      <c r="D1053">
        <v>4</v>
      </c>
      <c r="E1053" s="6">
        <v>28516.544999999998</v>
      </c>
      <c r="F1053">
        <v>2015</v>
      </c>
      <c r="G1053" s="6">
        <v>65.873000000000005</v>
      </c>
      <c r="H1053" s="6">
        <v>2.9826738834381104</v>
      </c>
      <c r="I1053" s="7">
        <v>1.5232077836990401</v>
      </c>
      <c r="J1053" s="8">
        <f t="shared" si="193"/>
        <v>0.29826738834381106</v>
      </c>
      <c r="K1053" s="8">
        <f t="shared" si="194"/>
        <v>0.72502722360364302</v>
      </c>
      <c r="L1053" s="9">
        <f t="shared" si="195"/>
        <v>47.759718300442778</v>
      </c>
      <c r="M1053" s="8">
        <f t="shared" si="196"/>
        <v>0.3353422044960368</v>
      </c>
      <c r="N1053" s="8">
        <f t="shared" si="197"/>
        <v>9.5200486481190005E-2</v>
      </c>
      <c r="O1053" s="8">
        <f t="shared" si="198"/>
        <v>1.5870782732927409</v>
      </c>
      <c r="P1053" s="10">
        <f t="shared" si="199"/>
        <v>0.21129531551099623</v>
      </c>
      <c r="Q1053" s="10" t="str">
        <f t="shared" si="200"/>
        <v>2015YEM</v>
      </c>
      <c r="R1053" s="14">
        <f t="shared" si="201"/>
        <v>35.984176309737578</v>
      </c>
      <c r="S1053" s="45">
        <f t="shared" si="202"/>
        <v>1</v>
      </c>
      <c r="T1053" s="7">
        <f t="shared" si="203"/>
        <v>3.3783976949066226</v>
      </c>
      <c r="U1053" s="35" t="str">
        <f>IF(ISBLANK(VLOOKUP(B1053,'WB GDP'!$A$2:$AK$267,F1053-1985)),"NA",VLOOKUP(B1053,'WB GDP'!$A$2:$AK$267,F1053-1985))</f>
        <v>NA</v>
      </c>
    </row>
    <row r="1054" spans="1:21">
      <c r="A1054">
        <f t="shared" si="192"/>
        <v>129</v>
      </c>
      <c r="B1054" t="s">
        <v>134</v>
      </c>
      <c r="C1054" t="str">
        <f>VLOOKUP(B1054,'country codes'!$A$3:$B$287,2,0)</f>
        <v>SAU</v>
      </c>
      <c r="D1054">
        <v>4</v>
      </c>
      <c r="E1054" s="6">
        <v>32749.848000000002</v>
      </c>
      <c r="F1054">
        <v>2015</v>
      </c>
      <c r="G1054" s="6">
        <v>76.918000000000006</v>
      </c>
      <c r="H1054" s="6">
        <v>6.345491886138916</v>
      </c>
      <c r="I1054" s="7">
        <v>24.994855880737301</v>
      </c>
      <c r="J1054" s="8">
        <f t="shared" si="193"/>
        <v>0.63454918861389165</v>
      </c>
      <c r="K1054" s="8">
        <f t="shared" si="194"/>
        <v>1.0613090238737235</v>
      </c>
      <c r="L1054" s="9">
        <f t="shared" si="195"/>
        <v>81.633767498319074</v>
      </c>
      <c r="M1054" s="8">
        <f t="shared" si="196"/>
        <v>0.64160203424312046</v>
      </c>
      <c r="N1054" s="8">
        <f t="shared" si="197"/>
        <v>1.5621784925460813</v>
      </c>
      <c r="O1054" s="8">
        <f t="shared" si="198"/>
        <v>3.0540562793576322</v>
      </c>
      <c r="P1054" s="10">
        <f t="shared" si="199"/>
        <v>0.21008192893487554</v>
      </c>
      <c r="Q1054" s="10" t="str">
        <f t="shared" si="200"/>
        <v>2015SAU</v>
      </c>
      <c r="R1054" s="14">
        <f t="shared" si="201"/>
        <v>35.777533221690867</v>
      </c>
      <c r="S1054" s="45">
        <f t="shared" si="202"/>
        <v>3</v>
      </c>
      <c r="T1054" s="7">
        <f t="shared" si="203"/>
        <v>3.3783976949066226</v>
      </c>
      <c r="U1054" s="35">
        <f>IF(ISBLANK(VLOOKUP(B1054,'WB GDP'!$A$2:$AK$267,F1054-1985)),"NA",VLOOKUP(B1054,'WB GDP'!$A$2:$AK$267,F1054-1985))</f>
        <v>48535.158270332315</v>
      </c>
    </row>
    <row r="1055" spans="1:21">
      <c r="A1055">
        <f t="shared" si="192"/>
        <v>130</v>
      </c>
      <c r="B1055" t="s">
        <v>119</v>
      </c>
      <c r="C1055" t="str">
        <f>VLOOKUP(B1055,'country codes'!$A$3:$B$287,2,0)</f>
        <v>NGA</v>
      </c>
      <c r="D1055">
        <v>5</v>
      </c>
      <c r="E1055" s="6">
        <v>183995.785</v>
      </c>
      <c r="F1055">
        <v>2015</v>
      </c>
      <c r="G1055" s="6">
        <v>51.841000000000001</v>
      </c>
      <c r="H1055" s="6">
        <v>4.9329147338867188</v>
      </c>
      <c r="I1055" s="7">
        <v>1.6495561599731401</v>
      </c>
      <c r="J1055" s="8">
        <f t="shared" si="193"/>
        <v>0.49329147338867185</v>
      </c>
      <c r="K1055" s="8">
        <f t="shared" si="194"/>
        <v>0.92005130864850382</v>
      </c>
      <c r="L1055" s="9">
        <f t="shared" si="195"/>
        <v>47.696379891647091</v>
      </c>
      <c r="M1055" s="8">
        <f t="shared" si="196"/>
        <v>0.3347695534326548</v>
      </c>
      <c r="N1055" s="8">
        <f t="shared" si="197"/>
        <v>0.10309725999832126</v>
      </c>
      <c r="O1055" s="8">
        <f t="shared" si="198"/>
        <v>1.5949750468098722</v>
      </c>
      <c r="P1055" s="10">
        <f t="shared" si="199"/>
        <v>0.20989015101034414</v>
      </c>
      <c r="Q1055" s="10" t="str">
        <f t="shared" si="200"/>
        <v>2015NGA</v>
      </c>
      <c r="R1055" s="14">
        <f t="shared" si="201"/>
        <v>35.744872911016373</v>
      </c>
      <c r="S1055" s="45">
        <f t="shared" si="202"/>
        <v>1</v>
      </c>
      <c r="T1055" s="7">
        <f t="shared" si="203"/>
        <v>3.3783976949066226</v>
      </c>
      <c r="U1055" s="35">
        <f>IF(ISBLANK(VLOOKUP(B1055,'WB GDP'!$A$2:$AK$267,F1055-1985)),"NA",VLOOKUP(B1055,'WB GDP'!$A$2:$AK$267,F1055-1985))</f>
        <v>5429.0996208583128</v>
      </c>
    </row>
    <row r="1056" spans="1:21">
      <c r="A1056">
        <f t="shared" si="192"/>
        <v>131</v>
      </c>
      <c r="B1056" t="s">
        <v>30</v>
      </c>
      <c r="C1056" t="str">
        <f>VLOOKUP(B1056,'country codes'!$A$3:$B$287,2,0)</f>
        <v>BEN</v>
      </c>
      <c r="D1056">
        <v>5</v>
      </c>
      <c r="E1056" s="6">
        <v>10932.782999999999</v>
      </c>
      <c r="F1056">
        <v>2015</v>
      </c>
      <c r="G1056" s="6">
        <v>59.377000000000002</v>
      </c>
      <c r="H1056" s="6">
        <v>3.624664306640625</v>
      </c>
      <c r="I1056" s="7">
        <v>1.51616263389587</v>
      </c>
      <c r="J1056" s="8">
        <f t="shared" si="193"/>
        <v>0.36246643066406248</v>
      </c>
      <c r="K1056" s="8">
        <f t="shared" si="194"/>
        <v>0.78922626592389444</v>
      </c>
      <c r="L1056" s="9">
        <f t="shared" si="195"/>
        <v>46.861887991763084</v>
      </c>
      <c r="M1056" s="8">
        <f t="shared" si="196"/>
        <v>0.32722480005254156</v>
      </c>
      <c r="N1056" s="8">
        <f t="shared" si="197"/>
        <v>9.4760164618491877E-2</v>
      </c>
      <c r="O1056" s="8">
        <f t="shared" si="198"/>
        <v>1.5866379514300428</v>
      </c>
      <c r="P1056" s="10">
        <f t="shared" si="199"/>
        <v>0.20623785013941751</v>
      </c>
      <c r="Q1056" s="10" t="str">
        <f t="shared" si="200"/>
        <v>2015BEN</v>
      </c>
      <c r="R1056" s="14">
        <f t="shared" si="201"/>
        <v>35.122875976736054</v>
      </c>
      <c r="S1056" s="45">
        <f t="shared" si="202"/>
        <v>1</v>
      </c>
      <c r="T1056" s="7">
        <f t="shared" si="203"/>
        <v>3.3783976949066226</v>
      </c>
      <c r="U1056" s="35">
        <f>IF(ISBLANK(VLOOKUP(B1056,'WB GDP'!$A$2:$AK$267,F1056-1985)),"NA",VLOOKUP(B1056,'WB GDP'!$A$2:$AK$267,F1056-1985))</f>
        <v>2849.8204992149444</v>
      </c>
    </row>
    <row r="1057" spans="1:21">
      <c r="A1057">
        <f t="shared" si="192"/>
        <v>132</v>
      </c>
      <c r="B1057" t="s">
        <v>152</v>
      </c>
      <c r="C1057" t="str">
        <f>VLOOKUP(B1057,'country codes'!$A$3:$B$287,2,0)</f>
        <v>TGO</v>
      </c>
      <c r="D1057">
        <v>5</v>
      </c>
      <c r="E1057" s="6">
        <v>7473.2290000000003</v>
      </c>
      <c r="F1057">
        <v>2015</v>
      </c>
      <c r="G1057" s="6">
        <v>59.396000000000001</v>
      </c>
      <c r="H1057" s="6">
        <v>3.7683019638061523</v>
      </c>
      <c r="I1057" s="7">
        <v>2.1706099510192902</v>
      </c>
      <c r="J1057" s="8">
        <f t="shared" si="193"/>
        <v>0.37683019638061521</v>
      </c>
      <c r="K1057" s="8">
        <f t="shared" si="194"/>
        <v>0.80359003164044718</v>
      </c>
      <c r="L1057" s="9">
        <f t="shared" si="195"/>
        <v>47.730033519316002</v>
      </c>
      <c r="M1057" s="8">
        <f t="shared" si="196"/>
        <v>0.33507382040174505</v>
      </c>
      <c r="N1057" s="8">
        <f t="shared" si="197"/>
        <v>0.13566312193870564</v>
      </c>
      <c r="O1057" s="8">
        <f t="shared" si="198"/>
        <v>1.6275409087502566</v>
      </c>
      <c r="P1057" s="10">
        <f t="shared" si="199"/>
        <v>0.20587735681497488</v>
      </c>
      <c r="Q1057" s="10" t="str">
        <f t="shared" si="200"/>
        <v>2015TGO</v>
      </c>
      <c r="R1057" s="14">
        <f t="shared" si="201"/>
        <v>35.061482967081041</v>
      </c>
      <c r="S1057" s="45">
        <f t="shared" si="202"/>
        <v>1</v>
      </c>
      <c r="T1057" s="7">
        <f t="shared" si="203"/>
        <v>3.3783976949066226</v>
      </c>
      <c r="U1057" s="35">
        <f>IF(ISBLANK(VLOOKUP(B1057,'WB GDP'!$A$2:$AK$267,F1057-1985)),"NA",VLOOKUP(B1057,'WB GDP'!$A$2:$AK$267,F1057-1985))</f>
        <v>1881.9051110910245</v>
      </c>
    </row>
    <row r="1058" spans="1:21">
      <c r="A1058">
        <f t="shared" si="192"/>
        <v>133</v>
      </c>
      <c r="B1058" t="s">
        <v>74</v>
      </c>
      <c r="C1058" t="str">
        <f>VLOOKUP(B1058,'country codes'!$A$3:$B$287,2,0)</f>
        <v>HKG</v>
      </c>
      <c r="D1058">
        <v>8</v>
      </c>
      <c r="E1058" s="6">
        <v>7399.8379999999997</v>
      </c>
      <c r="F1058">
        <v>2015</v>
      </c>
      <c r="G1058" s="6">
        <v>84.289000000000001</v>
      </c>
      <c r="H1058" s="6">
        <v>5.4782357215881348</v>
      </c>
      <c r="I1058" s="7">
        <v>26.371629714965799</v>
      </c>
      <c r="J1058" s="8">
        <f t="shared" si="193"/>
        <v>0.5478235721588135</v>
      </c>
      <c r="K1058" s="8">
        <f t="shared" si="194"/>
        <v>0.97458340741864546</v>
      </c>
      <c r="L1058" s="9">
        <f t="shared" si="195"/>
        <v>82.14666082791021</v>
      </c>
      <c r="M1058" s="8">
        <f t="shared" si="196"/>
        <v>0.64623917174272727</v>
      </c>
      <c r="N1058" s="8">
        <f t="shared" si="197"/>
        <v>1.6482268571853624</v>
      </c>
      <c r="O1058" s="8">
        <f t="shared" si="198"/>
        <v>3.1401046439969136</v>
      </c>
      <c r="P1058" s="10">
        <f t="shared" si="199"/>
        <v>0.20580179484724281</v>
      </c>
      <c r="Q1058" s="10" t="str">
        <f t="shared" si="200"/>
        <v>2015HKG</v>
      </c>
      <c r="R1058" s="14">
        <f t="shared" si="201"/>
        <v>35.048614555102262</v>
      </c>
      <c r="S1058" s="45">
        <f t="shared" si="202"/>
        <v>3</v>
      </c>
      <c r="T1058" s="7">
        <f t="shared" si="203"/>
        <v>3.3783976949066226</v>
      </c>
      <c r="U1058" s="35">
        <f>IF(ISBLANK(VLOOKUP(B1058,'WB GDP'!$A$2:$AK$267,F1058-1985)),"NA",VLOOKUP(B1058,'WB GDP'!$A$2:$AK$267,F1058-1985))</f>
        <v>57214.704146732518</v>
      </c>
    </row>
    <row r="1059" spans="1:21">
      <c r="A1059">
        <f t="shared" si="192"/>
        <v>134</v>
      </c>
      <c r="B1059" t="s">
        <v>159</v>
      </c>
      <c r="C1059" t="str">
        <f>VLOOKUP(B1059,'country codes'!$A$3:$B$287,2,0)</f>
        <v>ARE</v>
      </c>
      <c r="D1059">
        <v>4</v>
      </c>
      <c r="E1059" s="6">
        <v>8916.8989999999994</v>
      </c>
      <c r="F1059">
        <v>2015</v>
      </c>
      <c r="G1059" s="6">
        <v>79.222999999999999</v>
      </c>
      <c r="H1059" s="6">
        <v>6.5683975219726563</v>
      </c>
      <c r="I1059" s="7">
        <v>31.440546035766602</v>
      </c>
      <c r="J1059" s="8">
        <f t="shared" si="193"/>
        <v>0.65683975219726565</v>
      </c>
      <c r="K1059" s="8">
        <f t="shared" si="194"/>
        <v>1.0835995874570976</v>
      </c>
      <c r="L1059" s="9">
        <f t="shared" si="195"/>
        <v>85.84601011711365</v>
      </c>
      <c r="M1059" s="8">
        <f t="shared" si="196"/>
        <v>0.67968548567077902</v>
      </c>
      <c r="N1059" s="8">
        <f t="shared" si="197"/>
        <v>1.9650341272354126</v>
      </c>
      <c r="O1059" s="8">
        <f t="shared" si="198"/>
        <v>3.4569119140469633</v>
      </c>
      <c r="P1059" s="10">
        <f t="shared" si="199"/>
        <v>0.19661637396918216</v>
      </c>
      <c r="Q1059" s="10" t="str">
        <f t="shared" si="200"/>
        <v>2015ARE</v>
      </c>
      <c r="R1059" s="14">
        <f t="shared" si="201"/>
        <v>33.484311988545464</v>
      </c>
      <c r="S1059" s="45">
        <f t="shared" si="202"/>
        <v>3</v>
      </c>
      <c r="T1059" s="7">
        <f t="shared" si="203"/>
        <v>3.3783976949066226</v>
      </c>
      <c r="U1059" s="35">
        <f>IF(ISBLANK(VLOOKUP(B1059,'WB GDP'!$A$2:$AK$267,F1059-1985)),"NA",VLOOKUP(B1059,'WB GDP'!$A$2:$AK$267,F1059-1985))</f>
        <v>68076.635890897975</v>
      </c>
    </row>
    <row r="1060" spans="1:21">
      <c r="A1060">
        <f t="shared" si="192"/>
        <v>135</v>
      </c>
      <c r="B1060" t="s">
        <v>71</v>
      </c>
      <c r="C1060" t="str">
        <f>VLOOKUP(B1060,'country codes'!$A$3:$B$287,2,0)</f>
        <v>GIN</v>
      </c>
      <c r="D1060">
        <v>5</v>
      </c>
      <c r="E1060" s="6">
        <v>11625.998</v>
      </c>
      <c r="F1060">
        <v>2015</v>
      </c>
      <c r="G1060" s="6">
        <v>58.134</v>
      </c>
      <c r="H1060" s="6">
        <v>3.5046935081481934</v>
      </c>
      <c r="I1060" s="7">
        <v>1.52939796447754</v>
      </c>
      <c r="J1060" s="8">
        <f t="shared" si="193"/>
        <v>0.35046935081481934</v>
      </c>
      <c r="K1060" s="8">
        <f t="shared" si="194"/>
        <v>0.7772291860746513</v>
      </c>
      <c r="L1060" s="9">
        <f t="shared" si="195"/>
        <v>45.183441503263779</v>
      </c>
      <c r="M1060" s="8">
        <f t="shared" si="196"/>
        <v>0.31204973985219164</v>
      </c>
      <c r="N1060" s="8">
        <f t="shared" si="197"/>
        <v>9.5587372779846247E-2</v>
      </c>
      <c r="O1060" s="8">
        <f t="shared" si="198"/>
        <v>1.5874651595913971</v>
      </c>
      <c r="P1060" s="10">
        <f t="shared" si="199"/>
        <v>0.19657107935049808</v>
      </c>
      <c r="Q1060" s="10" t="str">
        <f t="shared" si="200"/>
        <v>2015GIN</v>
      </c>
      <c r="R1060" s="14">
        <f t="shared" si="201"/>
        <v>33.476598189776816</v>
      </c>
      <c r="S1060" s="45">
        <f t="shared" si="202"/>
        <v>1</v>
      </c>
      <c r="T1060" s="7">
        <f t="shared" si="203"/>
        <v>3.3783976949066226</v>
      </c>
      <c r="U1060" s="35">
        <f>IF(ISBLANK(VLOOKUP(B1060,'WB GDP'!$A$2:$AK$267,F1060-1985)),"NA",VLOOKUP(B1060,'WB GDP'!$A$2:$AK$267,F1060-1985))</f>
        <v>2053.1116015591656</v>
      </c>
    </row>
    <row r="1061" spans="1:21">
      <c r="A1061">
        <f t="shared" si="192"/>
        <v>136</v>
      </c>
      <c r="B1061" t="s">
        <v>89</v>
      </c>
      <c r="C1061" t="str">
        <f>VLOOKUP(B1061,'country codes'!$A$3:$B$287,2,0)</f>
        <v>KWT</v>
      </c>
      <c r="D1061">
        <v>4</v>
      </c>
      <c r="E1061" s="6">
        <v>3908.7429999999999</v>
      </c>
      <c r="F1061">
        <v>2015</v>
      </c>
      <c r="G1061" s="6">
        <v>79.561999999999998</v>
      </c>
      <c r="H1061" s="6">
        <v>6.1460318565368652</v>
      </c>
      <c r="I1061" s="7">
        <v>29.259263992309599</v>
      </c>
      <c r="J1061" s="8">
        <f t="shared" si="193"/>
        <v>0.61460318565368655</v>
      </c>
      <c r="K1061" s="8">
        <f t="shared" si="194"/>
        <v>1.0413630209135185</v>
      </c>
      <c r="L1061" s="9">
        <f t="shared" si="195"/>
        <v>82.852924669921364</v>
      </c>
      <c r="M1061" s="8">
        <f t="shared" si="196"/>
        <v>0.65262459802428374</v>
      </c>
      <c r="N1061" s="8">
        <f t="shared" si="197"/>
        <v>1.8287039995193499</v>
      </c>
      <c r="O1061" s="8">
        <f t="shared" si="198"/>
        <v>3.3205817863309006</v>
      </c>
      <c r="P1061" s="10">
        <f t="shared" si="199"/>
        <v>0.19653923318823166</v>
      </c>
      <c r="Q1061" s="10" t="str">
        <f t="shared" si="200"/>
        <v>2015KWT</v>
      </c>
      <c r="R1061" s="14">
        <f t="shared" si="201"/>
        <v>33.471174700311316</v>
      </c>
      <c r="S1061" s="45">
        <f t="shared" si="202"/>
        <v>3</v>
      </c>
      <c r="T1061" s="7">
        <f t="shared" si="203"/>
        <v>3.3783976949066226</v>
      </c>
      <c r="U1061" s="35">
        <f>IF(ISBLANK(VLOOKUP(B1061,'WB GDP'!$A$2:$AK$267,F1061-1985)),"NA",VLOOKUP(B1061,'WB GDP'!$A$2:$AK$267,F1061-1985))</f>
        <v>53808.125761484458</v>
      </c>
    </row>
    <row r="1062" spans="1:21">
      <c r="A1062">
        <f t="shared" si="192"/>
        <v>137</v>
      </c>
      <c r="B1062" t="s">
        <v>95</v>
      </c>
      <c r="C1062" t="str">
        <f>VLOOKUP(B1062,'country codes'!$A$3:$B$287,2,0)</f>
        <v>LBR</v>
      </c>
      <c r="D1062">
        <v>5</v>
      </c>
      <c r="E1062" s="6">
        <v>4612.3289999999997</v>
      </c>
      <c r="F1062">
        <v>2015</v>
      </c>
      <c r="G1062" s="6">
        <v>59.148000000000003</v>
      </c>
      <c r="H1062" s="6">
        <v>2.7015912532806396</v>
      </c>
      <c r="I1062" s="7">
        <v>0.46412000060081499</v>
      </c>
      <c r="J1062" s="8">
        <f t="shared" si="193"/>
        <v>0.27015912532806396</v>
      </c>
      <c r="K1062" s="8">
        <f t="shared" si="194"/>
        <v>0.69691896058789593</v>
      </c>
      <c r="L1062" s="9">
        <f t="shared" si="195"/>
        <v>41.22136268085287</v>
      </c>
      <c r="M1062" s="8">
        <f t="shared" si="196"/>
        <v>0.27622805291692665</v>
      </c>
      <c r="N1062" s="8">
        <f t="shared" si="197"/>
        <v>2.9007500037550937E-2</v>
      </c>
      <c r="O1062" s="8">
        <f t="shared" si="198"/>
        <v>1.5208852868491018</v>
      </c>
      <c r="P1062" s="10">
        <f t="shared" si="199"/>
        <v>0.18162320018836059</v>
      </c>
      <c r="Q1062" s="10" t="str">
        <f t="shared" si="200"/>
        <v>2015LBR</v>
      </c>
      <c r="R1062" s="14">
        <f t="shared" si="201"/>
        <v>30.930933048426272</v>
      </c>
      <c r="S1062" s="45">
        <f t="shared" si="202"/>
        <v>1</v>
      </c>
      <c r="T1062" s="7">
        <f t="shared" si="203"/>
        <v>3.3783976949066226</v>
      </c>
      <c r="U1062" s="35">
        <f>IF(ISBLANK(VLOOKUP(B1062,'WB GDP'!$A$2:$AK$267,F1062-1985)),"NA",VLOOKUP(B1062,'WB GDP'!$A$2:$AK$267,F1062-1985))</f>
        <v>1581.0551130224012</v>
      </c>
    </row>
    <row r="1063" spans="1:21">
      <c r="A1063">
        <f t="shared" si="192"/>
        <v>138</v>
      </c>
      <c r="B1063" t="s">
        <v>98</v>
      </c>
      <c r="C1063" t="str">
        <f>VLOOKUP(B1063,'country codes'!$A$3:$B$287,2,0)</f>
        <v>LUX</v>
      </c>
      <c r="D1063">
        <v>3</v>
      </c>
      <c r="E1063" s="6">
        <v>569.40800000000002</v>
      </c>
      <c r="F1063">
        <v>2015</v>
      </c>
      <c r="G1063" s="6">
        <v>81.837999999999994</v>
      </c>
      <c r="H1063" s="6">
        <v>6.7015714645385742</v>
      </c>
      <c r="I1063" s="7">
        <v>39.787448883056598</v>
      </c>
      <c r="J1063" s="8">
        <f t="shared" si="193"/>
        <v>0.67015714645385738</v>
      </c>
      <c r="K1063" s="8">
        <f t="shared" si="194"/>
        <v>1.0969169817136892</v>
      </c>
      <c r="L1063" s="9">
        <f t="shared" si="195"/>
        <v>89.769491949484888</v>
      </c>
      <c r="M1063" s="8">
        <f t="shared" si="196"/>
        <v>0.71515821203362329</v>
      </c>
      <c r="N1063" s="8">
        <f t="shared" si="197"/>
        <v>2.4867155551910374</v>
      </c>
      <c r="O1063" s="8">
        <f t="shared" si="198"/>
        <v>3.9785933420025881</v>
      </c>
      <c r="P1063" s="10">
        <f t="shared" si="199"/>
        <v>0.17975152285195728</v>
      </c>
      <c r="Q1063" s="10" t="str">
        <f t="shared" si="200"/>
        <v>2015LUX</v>
      </c>
      <c r="R1063" s="14">
        <f t="shared" si="201"/>
        <v>30.612181224207188</v>
      </c>
      <c r="S1063" s="45">
        <f t="shared" si="202"/>
        <v>3</v>
      </c>
      <c r="T1063" s="7">
        <f t="shared" si="203"/>
        <v>3.3783976949066226</v>
      </c>
      <c r="U1063" s="35">
        <f>IF(ISBLANK(VLOOKUP(B1063,'WB GDP'!$A$2:$AK$267,F1063-1985)),"NA",VLOOKUP(B1063,'WB GDP'!$A$2:$AK$267,F1063-1985))</f>
        <v>113182.72856336506</v>
      </c>
    </row>
    <row r="1064" spans="1:21">
      <c r="A1064">
        <f t="shared" si="192"/>
        <v>139</v>
      </c>
      <c r="B1064" t="s">
        <v>43</v>
      </c>
      <c r="C1064" t="str">
        <f>VLOOKUP(B1064,'country codes'!$A$3:$B$287,2,0)</f>
        <v>TCD</v>
      </c>
      <c r="D1064">
        <v>5</v>
      </c>
      <c r="E1064" s="6">
        <v>14140.273999999999</v>
      </c>
      <c r="F1064">
        <v>2015</v>
      </c>
      <c r="G1064" s="6">
        <v>51.588999999999999</v>
      </c>
      <c r="H1064" s="6">
        <v>4.3226752281188965</v>
      </c>
      <c r="I1064" s="7">
        <v>4.0774216651916504</v>
      </c>
      <c r="J1064" s="8">
        <f t="shared" si="193"/>
        <v>0.43226752281188963</v>
      </c>
      <c r="K1064" s="8">
        <f t="shared" si="194"/>
        <v>0.85902735807172159</v>
      </c>
      <c r="L1064" s="9">
        <f t="shared" si="195"/>
        <v>44.316362375562043</v>
      </c>
      <c r="M1064" s="8">
        <f t="shared" si="196"/>
        <v>0.30421036096731274</v>
      </c>
      <c r="N1064" s="8">
        <f t="shared" si="197"/>
        <v>0.25483885407447815</v>
      </c>
      <c r="O1064" s="8">
        <f t="shared" si="198"/>
        <v>1.7467166408860291</v>
      </c>
      <c r="P1064" s="10">
        <f t="shared" si="199"/>
        <v>0.17416125423354345</v>
      </c>
      <c r="Q1064" s="10" t="str">
        <f t="shared" si="200"/>
        <v>2015TCD</v>
      </c>
      <c r="R1064" s="14">
        <f t="shared" si="201"/>
        <v>29.660143025455323</v>
      </c>
      <c r="S1064" s="45">
        <f t="shared" si="202"/>
        <v>2</v>
      </c>
      <c r="T1064" s="7">
        <f t="shared" si="203"/>
        <v>3.3783976949066226</v>
      </c>
      <c r="U1064" s="35">
        <f>IF(ISBLANK(VLOOKUP(B1064,'WB GDP'!$A$2:$AK$267,F1064-1985)),"NA",VLOOKUP(B1064,'WB GDP'!$A$2:$AK$267,F1064-1985))</f>
        <v>1853.2593645620354</v>
      </c>
    </row>
    <row r="1065" spans="1:21">
      <c r="A1065">
        <f t="shared" si="192"/>
        <v>140</v>
      </c>
      <c r="B1065" t="s">
        <v>34</v>
      </c>
      <c r="C1065" t="str">
        <f>VLOOKUP(B1065,'country codes'!$A$3:$B$287,2,0)</f>
        <v>BWA</v>
      </c>
      <c r="D1065">
        <v>5</v>
      </c>
      <c r="E1065" s="6">
        <v>2305.1709999999998</v>
      </c>
      <c r="F1065">
        <v>2015</v>
      </c>
      <c r="G1065" s="6">
        <v>63.817999999999998</v>
      </c>
      <c r="H1065" s="6">
        <v>3.7619647979736328</v>
      </c>
      <c r="I1065" s="7">
        <v>10.8597354888916</v>
      </c>
      <c r="J1065" s="8">
        <f t="shared" si="193"/>
        <v>0.37619647979736326</v>
      </c>
      <c r="K1065" s="8">
        <f t="shared" si="194"/>
        <v>0.80295631505719522</v>
      </c>
      <c r="L1065" s="9">
        <f t="shared" si="195"/>
        <v>51.243066114320087</v>
      </c>
      <c r="M1065" s="8">
        <f t="shared" si="196"/>
        <v>0.36683562006605436</v>
      </c>
      <c r="N1065" s="8">
        <f t="shared" si="197"/>
        <v>0.67873346805572499</v>
      </c>
      <c r="O1065" s="8">
        <f t="shared" si="198"/>
        <v>2.1706112548672758</v>
      </c>
      <c r="P1065" s="10">
        <f t="shared" si="199"/>
        <v>0.16900106789895222</v>
      </c>
      <c r="Q1065" s="10" t="str">
        <f t="shared" si="200"/>
        <v>2015BWA</v>
      </c>
      <c r="R1065" s="14">
        <f t="shared" si="201"/>
        <v>28.781349028503858</v>
      </c>
      <c r="S1065" s="45">
        <f t="shared" si="202"/>
        <v>3</v>
      </c>
      <c r="T1065" s="7">
        <f t="shared" si="203"/>
        <v>3.3783976949066226</v>
      </c>
      <c r="U1065" s="35">
        <f>IF(ISBLANK(VLOOKUP(B1065,'WB GDP'!$A$2:$AK$267,F1065-1985)),"NA",VLOOKUP(B1065,'WB GDP'!$A$2:$AK$267,F1065-1985))</f>
        <v>13682.70483203673</v>
      </c>
    </row>
    <row r="1066" spans="1:21">
      <c r="A1066">
        <f t="shared" si="192"/>
        <v>141</v>
      </c>
      <c r="B1066" t="s">
        <v>130</v>
      </c>
      <c r="C1066" t="str">
        <f>VLOOKUP(B1066,'country codes'!$A$3:$B$287,2,0)</f>
        <v>QAT</v>
      </c>
      <c r="D1066">
        <v>4</v>
      </c>
      <c r="E1066" s="6">
        <v>2414.5729999999999</v>
      </c>
      <c r="F1066">
        <v>2015</v>
      </c>
      <c r="G1066" s="6">
        <v>80.063999999999993</v>
      </c>
      <c r="H1066" s="6">
        <v>6.3745293617248535</v>
      </c>
      <c r="I1066" s="7">
        <v>43.429027557372997</v>
      </c>
      <c r="J1066" s="8">
        <f t="shared" si="193"/>
        <v>0.63745293617248533</v>
      </c>
      <c r="K1066" s="8">
        <f t="shared" si="194"/>
        <v>1.0642127714323173</v>
      </c>
      <c r="L1066" s="9">
        <f t="shared" si="195"/>
        <v>85.205131331957048</v>
      </c>
      <c r="M1066" s="8">
        <f t="shared" si="196"/>
        <v>0.67389121447267009</v>
      </c>
      <c r="N1066" s="8">
        <f t="shared" si="197"/>
        <v>2.7143142223358123</v>
      </c>
      <c r="O1066" s="8">
        <f t="shared" si="198"/>
        <v>4.2061920091473635</v>
      </c>
      <c r="P1066" s="10">
        <f t="shared" si="199"/>
        <v>0.16021408747083671</v>
      </c>
      <c r="Q1066" s="10" t="str">
        <f t="shared" si="200"/>
        <v>2015QAT</v>
      </c>
      <c r="R1066" s="14">
        <f t="shared" si="201"/>
        <v>27.284901971971429</v>
      </c>
      <c r="S1066" s="45">
        <f t="shared" si="202"/>
        <v>3</v>
      </c>
      <c r="T1066" s="7">
        <f t="shared" si="203"/>
        <v>3.3783976949066226</v>
      </c>
      <c r="U1066" s="35">
        <f>IF(ISBLANK(VLOOKUP(B1066,'WB GDP'!$A$2:$AK$267,F1066-1985)),"NA",VLOOKUP(B1066,'WB GDP'!$A$2:$AK$267,F1066-1985))</f>
        <v>101971.98960797324</v>
      </c>
    </row>
    <row r="1067" spans="1:21">
      <c r="A1067" t="str">
        <f t="shared" si="192"/>
        <v/>
      </c>
      <c r="B1067" t="s">
        <v>42</v>
      </c>
      <c r="C1067" t="str">
        <f>VLOOKUP(B1067,'country codes'!$A$3:$B$287,2,0)</f>
        <v>CAF</v>
      </c>
      <c r="D1067">
        <v>5</v>
      </c>
      <c r="E1067" s="6">
        <v>4798.7340000000004</v>
      </c>
      <c r="F1067">
        <v>2014</v>
      </c>
      <c r="G1067" s="6">
        <v>50.566000000000003</v>
      </c>
      <c r="H1067" s="6" t="s">
        <v>693</v>
      </c>
      <c r="I1067" s="7">
        <v>1.8615707159042401</v>
      </c>
      <c r="J1067" s="8" t="str">
        <f t="shared" si="193"/>
        <v/>
      </c>
      <c r="K1067" s="8" t="str">
        <f t="shared" si="194"/>
        <v/>
      </c>
      <c r="L1067" s="9" t="str">
        <f t="shared" si="195"/>
        <v/>
      </c>
      <c r="M1067" s="8" t="str">
        <f t="shared" si="196"/>
        <v/>
      </c>
      <c r="N1067" s="8">
        <f t="shared" si="197"/>
        <v>0.116348169744015</v>
      </c>
      <c r="O1067" s="8">
        <f t="shared" si="198"/>
        <v>1.6082259565555659</v>
      </c>
      <c r="P1067" s="10" t="str">
        <f t="shared" si="199"/>
        <v/>
      </c>
      <c r="Q1067" s="10" t="str">
        <f t="shared" si="200"/>
        <v>2014CAF</v>
      </c>
      <c r="R1067" s="14" t="str">
        <f t="shared" si="201"/>
        <v/>
      </c>
      <c r="S1067" s="45">
        <f t="shared" si="202"/>
        <v>1</v>
      </c>
      <c r="T1067" s="7">
        <f t="shared" si="203"/>
        <v>3.4187156457630126</v>
      </c>
      <c r="U1067" s="35">
        <f>IF(ISBLANK(VLOOKUP(B1067,'WB GDP'!$A$2:$AK$267,F1067-1985)),"NA",VLOOKUP(B1067,'WB GDP'!$A$2:$AK$267,F1067-1985))</f>
        <v>765.25955398335668</v>
      </c>
    </row>
    <row r="1068" spans="1:21">
      <c r="A1068" t="str">
        <f t="shared" si="192"/>
        <v/>
      </c>
      <c r="B1068" t="s">
        <v>47</v>
      </c>
      <c r="C1068" t="str">
        <f>VLOOKUP(B1068,'country codes'!$A$3:$B$287,2,0)</f>
        <v>COM</v>
      </c>
      <c r="D1068">
        <v>5</v>
      </c>
      <c r="E1068" s="6">
        <v>714.61199999999997</v>
      </c>
      <c r="F1068">
        <v>2014</v>
      </c>
      <c r="G1068" s="6">
        <v>62.515999999999998</v>
      </c>
      <c r="H1068" s="6" t="s">
        <v>693</v>
      </c>
      <c r="I1068" s="7" t="s">
        <v>693</v>
      </c>
      <c r="J1068" s="8" t="str">
        <f t="shared" si="193"/>
        <v/>
      </c>
      <c r="K1068" s="8" t="str">
        <f t="shared" si="194"/>
        <v/>
      </c>
      <c r="L1068" s="9" t="str">
        <f t="shared" si="195"/>
        <v/>
      </c>
      <c r="M1068" s="8" t="str">
        <f t="shared" si="196"/>
        <v/>
      </c>
      <c r="N1068" s="8" t="str">
        <f t="shared" si="197"/>
        <v/>
      </c>
      <c r="O1068" s="8" t="str">
        <f t="shared" si="198"/>
        <v/>
      </c>
      <c r="P1068" s="10" t="str">
        <f t="shared" si="199"/>
        <v/>
      </c>
      <c r="Q1068" s="10" t="str">
        <f t="shared" si="200"/>
        <v>2014COM</v>
      </c>
      <c r="R1068" s="14" t="str">
        <f t="shared" si="201"/>
        <v/>
      </c>
      <c r="S1068" s="45">
        <f t="shared" si="202"/>
        <v>3</v>
      </c>
      <c r="T1068" s="7">
        <f t="shared" si="203"/>
        <v>3.4187156457630126</v>
      </c>
      <c r="U1068" s="35">
        <f>IF(ISBLANK(VLOOKUP(B1068,'WB GDP'!$A$2:$AK$267,F1068-1985)),"NA",VLOOKUP(B1068,'WB GDP'!$A$2:$AK$267,F1068-1985))</f>
        <v>3183.1570311200253</v>
      </c>
    </row>
    <row r="1069" spans="1:21">
      <c r="A1069" t="str">
        <f t="shared" si="192"/>
        <v/>
      </c>
      <c r="B1069" t="s">
        <v>61</v>
      </c>
      <c r="C1069" t="str">
        <f>VLOOKUP(B1069,'country codes'!$A$3:$B$287,2,0)</f>
        <v>SWZ</v>
      </c>
      <c r="D1069">
        <v>5</v>
      </c>
      <c r="E1069" s="6">
        <v>1125.865</v>
      </c>
      <c r="F1069">
        <v>2014</v>
      </c>
      <c r="G1069" s="6">
        <v>53.05</v>
      </c>
      <c r="H1069" s="6" t="s">
        <v>693</v>
      </c>
      <c r="I1069" s="7">
        <v>5.5889811515808097</v>
      </c>
      <c r="J1069" s="8" t="str">
        <f t="shared" si="193"/>
        <v/>
      </c>
      <c r="K1069" s="8" t="str">
        <f t="shared" si="194"/>
        <v/>
      </c>
      <c r="L1069" s="9" t="str">
        <f t="shared" si="195"/>
        <v/>
      </c>
      <c r="M1069" s="8" t="str">
        <f t="shared" si="196"/>
        <v/>
      </c>
      <c r="N1069" s="8">
        <f t="shared" si="197"/>
        <v>0.3493113219738006</v>
      </c>
      <c r="O1069" s="8">
        <f t="shared" si="198"/>
        <v>1.8411891087853516</v>
      </c>
      <c r="P1069" s="10" t="str">
        <f t="shared" si="199"/>
        <v/>
      </c>
      <c r="Q1069" s="10" t="str">
        <f t="shared" si="200"/>
        <v>2014SWZ</v>
      </c>
      <c r="R1069" s="14" t="str">
        <f t="shared" si="201"/>
        <v/>
      </c>
      <c r="S1069" s="45">
        <f t="shared" si="202"/>
        <v>2</v>
      </c>
      <c r="T1069" s="7">
        <f t="shared" si="203"/>
        <v>3.4187156457630126</v>
      </c>
      <c r="U1069" s="35">
        <f>IF(ISBLANK(VLOOKUP(B1069,'WB GDP'!$A$2:$AK$267,F1069-1985)),"NA",VLOOKUP(B1069,'WB GDP'!$A$2:$AK$267,F1069-1985))</f>
        <v>7969.2077071713557</v>
      </c>
    </row>
    <row r="1070" spans="1:21">
      <c r="A1070" t="str">
        <f t="shared" si="192"/>
        <v/>
      </c>
      <c r="B1070" t="s">
        <v>91</v>
      </c>
      <c r="C1070" t="str">
        <f>VLOOKUP(B1070,'country codes'!$A$3:$B$287,2,0)</f>
        <v>LAO</v>
      </c>
      <c r="D1070">
        <v>8</v>
      </c>
      <c r="E1070" s="6">
        <v>6691.4539999999997</v>
      </c>
      <c r="F1070">
        <v>2014</v>
      </c>
      <c r="G1070" s="6">
        <v>66.361000000000004</v>
      </c>
      <c r="H1070" s="6" t="s">
        <v>693</v>
      </c>
      <c r="I1070" s="7">
        <v>2.3924074172973602</v>
      </c>
      <c r="J1070" s="8" t="str">
        <f t="shared" si="193"/>
        <v/>
      </c>
      <c r="K1070" s="8" t="str">
        <f t="shared" si="194"/>
        <v/>
      </c>
      <c r="L1070" s="9" t="str">
        <f t="shared" si="195"/>
        <v/>
      </c>
      <c r="M1070" s="8" t="str">
        <f t="shared" si="196"/>
        <v/>
      </c>
      <c r="N1070" s="8">
        <f t="shared" si="197"/>
        <v>0.14952546358108501</v>
      </c>
      <c r="O1070" s="8">
        <f t="shared" si="198"/>
        <v>1.6414032503926359</v>
      </c>
      <c r="P1070" s="10" t="str">
        <f t="shared" si="199"/>
        <v/>
      </c>
      <c r="Q1070" s="10" t="str">
        <f t="shared" si="200"/>
        <v>2014LAO</v>
      </c>
      <c r="R1070" s="14" t="str">
        <f t="shared" si="201"/>
        <v/>
      </c>
      <c r="S1070" s="45">
        <f t="shared" si="202"/>
        <v>1</v>
      </c>
      <c r="T1070" s="7">
        <f t="shared" si="203"/>
        <v>3.4187156457630126</v>
      </c>
      <c r="U1070" s="35">
        <f>IF(ISBLANK(VLOOKUP(B1070,'WB GDP'!$A$2:$AK$267,F1070-1985)),"NA",VLOOKUP(B1070,'WB GDP'!$A$2:$AK$267,F1070-1985))</f>
        <v>6145.4972185185543</v>
      </c>
    </row>
    <row r="1071" spans="1:21">
      <c r="A1071" t="str">
        <f t="shared" si="192"/>
        <v/>
      </c>
      <c r="B1071" t="s">
        <v>94</v>
      </c>
      <c r="C1071" t="str">
        <f>VLOOKUP(B1071,'country codes'!$A$3:$B$287,2,0)</f>
        <v>LSO</v>
      </c>
      <c r="D1071">
        <v>5</v>
      </c>
      <c r="E1071" s="6">
        <v>2095.2420000000002</v>
      </c>
      <c r="F1071">
        <v>2014</v>
      </c>
      <c r="G1071" s="6">
        <v>50.033000000000001</v>
      </c>
      <c r="H1071" s="6" t="s">
        <v>693</v>
      </c>
      <c r="I1071" s="7">
        <v>2.9466412067413299</v>
      </c>
      <c r="J1071" s="8" t="str">
        <f t="shared" si="193"/>
        <v/>
      </c>
      <c r="K1071" s="8" t="str">
        <f t="shared" si="194"/>
        <v/>
      </c>
      <c r="L1071" s="9" t="str">
        <f t="shared" si="195"/>
        <v/>
      </c>
      <c r="M1071" s="8" t="str">
        <f t="shared" si="196"/>
        <v/>
      </c>
      <c r="N1071" s="8">
        <f t="shared" si="197"/>
        <v>0.18416507542133312</v>
      </c>
      <c r="O1071" s="8">
        <f t="shared" si="198"/>
        <v>1.676042862232884</v>
      </c>
      <c r="P1071" s="10" t="str">
        <f t="shared" si="199"/>
        <v/>
      </c>
      <c r="Q1071" s="10" t="str">
        <f t="shared" si="200"/>
        <v>2014LSO</v>
      </c>
      <c r="R1071" s="14" t="str">
        <f t="shared" si="201"/>
        <v/>
      </c>
      <c r="S1071" s="45">
        <f t="shared" si="202"/>
        <v>1</v>
      </c>
      <c r="T1071" s="7">
        <f t="shared" si="203"/>
        <v>3.4187156457630126</v>
      </c>
      <c r="U1071" s="35">
        <f>IF(ISBLANK(VLOOKUP(B1071,'WB GDP'!$A$2:$AK$267,F1071-1985)),"NA",VLOOKUP(B1071,'WB GDP'!$A$2:$AK$267,F1071-1985))</f>
        <v>2574.296385450908</v>
      </c>
    </row>
    <row r="1072" spans="1:21">
      <c r="A1072" t="str">
        <f t="shared" si="192"/>
        <v/>
      </c>
      <c r="B1072" t="s">
        <v>96</v>
      </c>
      <c r="C1072" t="str">
        <f>VLOOKUP(B1072,'country codes'!$A$3:$B$287,2,0)</f>
        <v>LBY</v>
      </c>
      <c r="D1072">
        <v>4</v>
      </c>
      <c r="E1072" s="6">
        <v>6097.7640000000001</v>
      </c>
      <c r="F1072">
        <v>2014</v>
      </c>
      <c r="G1072" s="6">
        <v>71.510999999999996</v>
      </c>
      <c r="H1072" s="6" t="s">
        <v>693</v>
      </c>
      <c r="I1072" s="7">
        <v>5.8144693374633798</v>
      </c>
      <c r="J1072" s="8" t="str">
        <f t="shared" si="193"/>
        <v/>
      </c>
      <c r="K1072" s="8" t="str">
        <f t="shared" si="194"/>
        <v/>
      </c>
      <c r="L1072" s="9" t="str">
        <f t="shared" si="195"/>
        <v/>
      </c>
      <c r="M1072" s="8" t="str">
        <f t="shared" si="196"/>
        <v/>
      </c>
      <c r="N1072" s="8">
        <f t="shared" si="197"/>
        <v>0.36340433359146124</v>
      </c>
      <c r="O1072" s="8">
        <f t="shared" si="198"/>
        <v>1.8552821204030121</v>
      </c>
      <c r="P1072" s="10" t="str">
        <f t="shared" si="199"/>
        <v/>
      </c>
      <c r="Q1072" s="10" t="str">
        <f t="shared" si="200"/>
        <v>2014LBY</v>
      </c>
      <c r="R1072" s="14" t="str">
        <f t="shared" si="201"/>
        <v/>
      </c>
      <c r="S1072" s="45">
        <f t="shared" si="202"/>
        <v>2</v>
      </c>
      <c r="T1072" s="7">
        <f t="shared" si="203"/>
        <v>3.4187156457630126</v>
      </c>
      <c r="U1072" s="35">
        <f>IF(ISBLANK(VLOOKUP(B1072,'WB GDP'!$A$2:$AK$267,F1072-1985)),"NA",VLOOKUP(B1072,'WB GDP'!$A$2:$AK$267,F1072-1985))</f>
        <v>19569.900488953397</v>
      </c>
    </row>
    <row r="1073" spans="1:21">
      <c r="A1073" t="str">
        <f t="shared" si="192"/>
        <v/>
      </c>
      <c r="B1073" t="s">
        <v>111</v>
      </c>
      <c r="C1073" t="str">
        <f>VLOOKUP(B1073,'country codes'!$A$3:$B$287,2,0)</f>
        <v>MOZ</v>
      </c>
      <c r="D1073">
        <v>5</v>
      </c>
      <c r="E1073" s="6">
        <v>26038.704000000002</v>
      </c>
      <c r="F1073">
        <v>2014</v>
      </c>
      <c r="G1073" s="6">
        <v>57.274000000000001</v>
      </c>
      <c r="H1073" s="6" t="s">
        <v>693</v>
      </c>
      <c r="I1073" s="7">
        <v>1.8081862926483101</v>
      </c>
      <c r="J1073" s="8" t="str">
        <f t="shared" si="193"/>
        <v/>
      </c>
      <c r="K1073" s="8" t="str">
        <f t="shared" si="194"/>
        <v/>
      </c>
      <c r="L1073" s="9" t="str">
        <f t="shared" si="195"/>
        <v/>
      </c>
      <c r="M1073" s="8" t="str">
        <f t="shared" si="196"/>
        <v/>
      </c>
      <c r="N1073" s="8">
        <f t="shared" si="197"/>
        <v>0.11301164329051938</v>
      </c>
      <c r="O1073" s="8">
        <f t="shared" si="198"/>
        <v>1.6048894301020704</v>
      </c>
      <c r="P1073" s="10" t="str">
        <f t="shared" si="199"/>
        <v/>
      </c>
      <c r="Q1073" s="10" t="str">
        <f t="shared" si="200"/>
        <v>2014MOZ</v>
      </c>
      <c r="R1073" s="14" t="str">
        <f t="shared" si="201"/>
        <v/>
      </c>
      <c r="S1073" s="45">
        <f t="shared" si="202"/>
        <v>1</v>
      </c>
      <c r="T1073" s="7">
        <f t="shared" si="203"/>
        <v>3.4187156457630126</v>
      </c>
      <c r="U1073" s="35">
        <f>IF(ISBLANK(VLOOKUP(B1073,'WB GDP'!$A$2:$AK$267,F1073-1985)),"NA",VLOOKUP(B1073,'WB GDP'!$A$2:$AK$267,F1073-1985))</f>
        <v>1228.656835192299</v>
      </c>
    </row>
    <row r="1074" spans="1:21">
      <c r="A1074" t="str">
        <f t="shared" si="192"/>
        <v/>
      </c>
      <c r="B1074" t="s">
        <v>123</v>
      </c>
      <c r="C1074" t="str">
        <f>VLOOKUP(B1074,'country codes'!$A$3:$B$287,2,0)</f>
        <v>PSE</v>
      </c>
      <c r="D1074">
        <v>4</v>
      </c>
      <c r="E1074" s="6">
        <v>4380.4750000000004</v>
      </c>
      <c r="F1074">
        <v>2014</v>
      </c>
      <c r="G1074" s="6">
        <v>72.622</v>
      </c>
      <c r="H1074" s="6">
        <v>4.7219381332397461</v>
      </c>
      <c r="I1074" s="7" t="s">
        <v>693</v>
      </c>
      <c r="J1074" s="8">
        <f t="shared" si="193"/>
        <v>0.47219381332397459</v>
      </c>
      <c r="K1074" s="8">
        <f t="shared" si="194"/>
        <v>0.89895364858380655</v>
      </c>
      <c r="L1074" s="9">
        <f t="shared" si="195"/>
        <v>65.283811867453196</v>
      </c>
      <c r="M1074" s="8">
        <f t="shared" si="196"/>
        <v>0.49377988878212586</v>
      </c>
      <c r="N1074" s="8" t="str">
        <f t="shared" si="197"/>
        <v/>
      </c>
      <c r="O1074" s="8" t="str">
        <f t="shared" si="198"/>
        <v/>
      </c>
      <c r="P1074" s="10" t="str">
        <f t="shared" si="199"/>
        <v/>
      </c>
      <c r="Q1074" s="10" t="str">
        <f t="shared" si="200"/>
        <v>2014PSE</v>
      </c>
      <c r="R1074" s="14" t="str">
        <f t="shared" si="201"/>
        <v/>
      </c>
      <c r="S1074" s="45">
        <f t="shared" si="202"/>
        <v>3</v>
      </c>
      <c r="T1074" s="7">
        <f t="shared" si="203"/>
        <v>3.4187156457630126</v>
      </c>
      <c r="U1074" s="35">
        <f>IF(ISBLANK(VLOOKUP(B1074,'WB GDP'!$A$2:$AK$267,F1074-1985)),"NA",VLOOKUP(B1074,'WB GDP'!$A$2:$AK$267,F1074-1985))</f>
        <v>17110.786335091721</v>
      </c>
    </row>
    <row r="1075" spans="1:21">
      <c r="A1075" t="str">
        <f t="shared" si="192"/>
        <v/>
      </c>
      <c r="B1075" t="s">
        <v>130</v>
      </c>
      <c r="C1075" t="str">
        <f>VLOOKUP(B1075,'country codes'!$A$3:$B$287,2,0)</f>
        <v>QAT</v>
      </c>
      <c r="D1075">
        <v>4</v>
      </c>
      <c r="E1075" s="6">
        <v>2214.4650000000001</v>
      </c>
      <c r="F1075">
        <v>2014</v>
      </c>
      <c r="G1075" s="6">
        <v>79.768000000000001</v>
      </c>
      <c r="H1075" s="6" t="s">
        <v>693</v>
      </c>
      <c r="I1075" s="7">
        <v>39.709480285644503</v>
      </c>
      <c r="J1075" s="8" t="str">
        <f t="shared" si="193"/>
        <v/>
      </c>
      <c r="K1075" s="8" t="str">
        <f t="shared" si="194"/>
        <v/>
      </c>
      <c r="L1075" s="9" t="str">
        <f t="shared" si="195"/>
        <v/>
      </c>
      <c r="M1075" s="8" t="str">
        <f t="shared" si="196"/>
        <v/>
      </c>
      <c r="N1075" s="8">
        <f t="shared" si="197"/>
        <v>2.4818425178527814</v>
      </c>
      <c r="O1075" s="8">
        <f t="shared" si="198"/>
        <v>3.9737203046643321</v>
      </c>
      <c r="P1075" s="10" t="str">
        <f t="shared" si="199"/>
        <v/>
      </c>
      <c r="Q1075" s="10" t="str">
        <f t="shared" si="200"/>
        <v>2014QAT</v>
      </c>
      <c r="R1075" s="14" t="str">
        <f t="shared" si="201"/>
        <v/>
      </c>
      <c r="S1075" s="45">
        <f t="shared" si="202"/>
        <v>3</v>
      </c>
      <c r="T1075" s="7">
        <f t="shared" si="203"/>
        <v>3.4187156457630126</v>
      </c>
      <c r="U1075" s="35">
        <f>IF(ISBLANK(VLOOKUP(B1075,'WB GDP'!$A$2:$AK$267,F1075-1985)),"NA",VLOOKUP(B1075,'WB GDP'!$A$2:$AK$267,F1075-1985))</f>
        <v>106141.32618882286</v>
      </c>
    </row>
    <row r="1076" spans="1:21">
      <c r="A1076" t="str">
        <f t="shared" si="192"/>
        <v/>
      </c>
      <c r="B1076" t="s">
        <v>153</v>
      </c>
      <c r="C1076" t="str">
        <f>VLOOKUP(B1076,'country codes'!$A$3:$B$287,2,0)</f>
        <v>TTO</v>
      </c>
      <c r="D1076">
        <v>1</v>
      </c>
      <c r="E1076" s="6">
        <v>1450.6610000000001</v>
      </c>
      <c r="F1076">
        <v>2014</v>
      </c>
      <c r="G1076" s="6">
        <v>74.215000000000003</v>
      </c>
      <c r="H1076" s="6" t="s">
        <v>693</v>
      </c>
      <c r="I1076" s="7">
        <v>22.087467193603501</v>
      </c>
      <c r="J1076" s="8" t="str">
        <f t="shared" si="193"/>
        <v/>
      </c>
      <c r="K1076" s="8" t="str">
        <f t="shared" si="194"/>
        <v/>
      </c>
      <c r="L1076" s="9" t="str">
        <f t="shared" si="195"/>
        <v/>
      </c>
      <c r="M1076" s="8" t="str">
        <f t="shared" si="196"/>
        <v/>
      </c>
      <c r="N1076" s="8">
        <f t="shared" si="197"/>
        <v>1.3804666996002188</v>
      </c>
      <c r="O1076" s="8">
        <f t="shared" si="198"/>
        <v>2.8723444864117695</v>
      </c>
      <c r="P1076" s="10" t="str">
        <f t="shared" si="199"/>
        <v/>
      </c>
      <c r="Q1076" s="10" t="str">
        <f t="shared" si="200"/>
        <v>2014TTO</v>
      </c>
      <c r="R1076" s="14" t="str">
        <f t="shared" si="201"/>
        <v/>
      </c>
      <c r="S1076" s="45">
        <f t="shared" si="202"/>
        <v>3</v>
      </c>
      <c r="T1076" s="7">
        <f t="shared" si="203"/>
        <v>3.4187156457630126</v>
      </c>
      <c r="U1076" s="35">
        <f>IF(ISBLANK(VLOOKUP(B1076,'WB GDP'!$A$2:$AK$267,F1076-1985)),"NA",VLOOKUP(B1076,'WB GDP'!$A$2:$AK$267,F1076-1985))</f>
        <v>30301.934870343663</v>
      </c>
    </row>
    <row r="1077" spans="1:21">
      <c r="A1077">
        <f t="shared" si="192"/>
        <v>1</v>
      </c>
      <c r="B1077" t="s">
        <v>50</v>
      </c>
      <c r="C1077" t="str">
        <f>VLOOKUP(B1077,'country codes'!$A$3:$B$287,2,0)</f>
        <v>CRI</v>
      </c>
      <c r="D1077">
        <v>1</v>
      </c>
      <c r="E1077" s="6">
        <v>4844.2879999999996</v>
      </c>
      <c r="F1077">
        <v>2014</v>
      </c>
      <c r="G1077" s="6">
        <v>78.774000000000001</v>
      </c>
      <c r="H1077" s="6">
        <v>7.2470860481262207</v>
      </c>
      <c r="I1077" s="7">
        <v>4.3857946395873997</v>
      </c>
      <c r="J1077" s="8">
        <f t="shared" si="193"/>
        <v>0.72470860481262211</v>
      </c>
      <c r="K1077" s="8">
        <f t="shared" si="194"/>
        <v>1.151468440072454</v>
      </c>
      <c r="L1077" s="9">
        <f t="shared" si="195"/>
        <v>90.705774898267492</v>
      </c>
      <c r="M1077" s="8">
        <f t="shared" si="196"/>
        <v>0.72362327196236764</v>
      </c>
      <c r="N1077" s="8">
        <f t="shared" si="197"/>
        <v>0.27411216497421248</v>
      </c>
      <c r="O1077" s="8">
        <f t="shared" si="198"/>
        <v>1.7659899517857633</v>
      </c>
      <c r="P1077" s="10">
        <f t="shared" si="199"/>
        <v>0.40975503356100196</v>
      </c>
      <c r="Q1077" s="10" t="str">
        <f t="shared" si="200"/>
        <v>2014CRI</v>
      </c>
      <c r="R1077" s="14">
        <f t="shared" si="201"/>
        <v>69.8856679114202</v>
      </c>
      <c r="S1077" s="45">
        <f t="shared" si="202"/>
        <v>2</v>
      </c>
      <c r="T1077" s="7">
        <f t="shared" si="203"/>
        <v>3.4187156457630126</v>
      </c>
      <c r="U1077" s="35">
        <f>IF(ISBLANK(VLOOKUP(B1077,'WB GDP'!$A$2:$AK$267,F1077-1985)),"NA",VLOOKUP(B1077,'WB GDP'!$A$2:$AK$267,F1077-1985))</f>
        <v>18480.65175424534</v>
      </c>
    </row>
    <row r="1078" spans="1:21">
      <c r="A1078">
        <f t="shared" si="192"/>
        <v>2</v>
      </c>
      <c r="B1078" t="s">
        <v>151</v>
      </c>
      <c r="C1078" t="str">
        <f>VLOOKUP(B1078,'country codes'!$A$3:$B$287,2,0)</f>
        <v>THA</v>
      </c>
      <c r="D1078">
        <v>8</v>
      </c>
      <c r="E1078" s="6">
        <v>69960.942999999999</v>
      </c>
      <c r="F1078">
        <v>2014</v>
      </c>
      <c r="G1078" s="6">
        <v>77.415000000000006</v>
      </c>
      <c r="H1078" s="6">
        <v>6.9854636192321777</v>
      </c>
      <c r="I1078" s="7">
        <v>5.37402296066284</v>
      </c>
      <c r="J1078" s="8">
        <f t="shared" si="193"/>
        <v>0.69854636192321773</v>
      </c>
      <c r="K1078" s="8">
        <f t="shared" si="194"/>
        <v>1.1253061971830496</v>
      </c>
      <c r="L1078" s="9">
        <f t="shared" si="195"/>
        <v>87.115579254925791</v>
      </c>
      <c r="M1078" s="8">
        <f t="shared" si="196"/>
        <v>0.69116383081124944</v>
      </c>
      <c r="N1078" s="8">
        <f t="shared" si="197"/>
        <v>0.3358764350414275</v>
      </c>
      <c r="O1078" s="8">
        <f t="shared" si="198"/>
        <v>1.8277542218529783</v>
      </c>
      <c r="P1078" s="10">
        <f t="shared" si="199"/>
        <v>0.37814921861351092</v>
      </c>
      <c r="Q1078" s="10" t="str">
        <f t="shared" si="200"/>
        <v>2014THA</v>
      </c>
      <c r="R1078" s="14">
        <f t="shared" si="201"/>
        <v>64.495145998133381</v>
      </c>
      <c r="S1078" s="45">
        <f t="shared" si="202"/>
        <v>2</v>
      </c>
      <c r="T1078" s="7">
        <f t="shared" si="203"/>
        <v>3.4187156457630126</v>
      </c>
      <c r="U1078" s="35">
        <f>IF(ISBLANK(VLOOKUP(B1078,'WB GDP'!$A$2:$AK$267,F1078-1985)),"NA",VLOOKUP(B1078,'WB GDP'!$A$2:$AK$267,F1078-1985))</f>
        <v>15509.18110144051</v>
      </c>
    </row>
    <row r="1079" spans="1:21">
      <c r="A1079">
        <f t="shared" si="192"/>
        <v>3</v>
      </c>
      <c r="B1079" t="s">
        <v>70</v>
      </c>
      <c r="C1079" t="str">
        <f>VLOOKUP(B1079,'country codes'!$A$3:$B$287,2,0)</f>
        <v>GTM</v>
      </c>
      <c r="D1079">
        <v>1</v>
      </c>
      <c r="E1079" s="6">
        <v>15713.74</v>
      </c>
      <c r="F1079">
        <v>2014</v>
      </c>
      <c r="G1079" s="6">
        <v>71.963999999999999</v>
      </c>
      <c r="H1079" s="6">
        <v>6.5360307693481445</v>
      </c>
      <c r="I1079" s="7">
        <v>2.12086033821106</v>
      </c>
      <c r="J1079" s="8">
        <f t="shared" si="193"/>
        <v>0.65360307693481445</v>
      </c>
      <c r="K1079" s="8">
        <f t="shared" si="194"/>
        <v>1.0803629121946465</v>
      </c>
      <c r="L1079" s="9">
        <f t="shared" si="195"/>
        <v>77.747236613175545</v>
      </c>
      <c r="M1079" s="8">
        <f t="shared" si="196"/>
        <v>0.60646338635848951</v>
      </c>
      <c r="N1079" s="8">
        <f t="shared" si="197"/>
        <v>0.13255377113819125</v>
      </c>
      <c r="O1079" s="8">
        <f t="shared" si="198"/>
        <v>1.6244315579497421</v>
      </c>
      <c r="P1079" s="10">
        <f t="shared" si="199"/>
        <v>0.37333883560100889</v>
      </c>
      <c r="Q1079" s="10" t="str">
        <f t="shared" si="200"/>
        <v>2014GTM</v>
      </c>
      <c r="R1079" s="14">
        <f t="shared" si="201"/>
        <v>63.674712318974166</v>
      </c>
      <c r="S1079" s="45">
        <f t="shared" si="202"/>
        <v>1</v>
      </c>
      <c r="T1079" s="7">
        <f t="shared" si="203"/>
        <v>3.4187156457630126</v>
      </c>
      <c r="U1079" s="35">
        <f>IF(ISBLANK(VLOOKUP(B1079,'WB GDP'!$A$2:$AK$267,F1079-1985)),"NA",VLOOKUP(B1079,'WB GDP'!$A$2:$AK$267,F1079-1985))</f>
        <v>7939.3743782393376</v>
      </c>
    </row>
    <row r="1080" spans="1:21">
      <c r="A1080">
        <f t="shared" si="192"/>
        <v>4</v>
      </c>
      <c r="B1080" t="s">
        <v>20</v>
      </c>
      <c r="C1080" t="str">
        <f>VLOOKUP(B1080,'country codes'!$A$3:$B$287,2,0)</f>
        <v>DZA</v>
      </c>
      <c r="D1080">
        <v>4</v>
      </c>
      <c r="E1080" s="6">
        <v>38760.167999999998</v>
      </c>
      <c r="F1080">
        <v>2014</v>
      </c>
      <c r="G1080" s="6">
        <v>75.11</v>
      </c>
      <c r="H1080" s="6">
        <v>6.3548984527587891</v>
      </c>
      <c r="I1080" s="7">
        <v>3.03812456130981</v>
      </c>
      <c r="J1080" s="8">
        <f t="shared" si="193"/>
        <v>0.63548984527587893</v>
      </c>
      <c r="K1080" s="8">
        <f t="shared" si="194"/>
        <v>1.0622496805357109</v>
      </c>
      <c r="L1080" s="9">
        <f t="shared" si="195"/>
        <v>79.785573505037249</v>
      </c>
      <c r="M1080" s="8">
        <f t="shared" si="196"/>
        <v>0.62489226404660203</v>
      </c>
      <c r="N1080" s="8">
        <f t="shared" si="197"/>
        <v>0.18988278508186313</v>
      </c>
      <c r="O1080" s="8">
        <f t="shared" si="198"/>
        <v>1.6817605718934141</v>
      </c>
      <c r="P1080" s="10">
        <f t="shared" si="199"/>
        <v>0.3715702903791267</v>
      </c>
      <c r="Q1080" s="10" t="str">
        <f t="shared" si="200"/>
        <v>2014DZA</v>
      </c>
      <c r="R1080" s="14">
        <f t="shared" si="201"/>
        <v>63.373078528197603</v>
      </c>
      <c r="S1080" s="45">
        <f t="shared" si="202"/>
        <v>1</v>
      </c>
      <c r="T1080" s="7">
        <f t="shared" si="203"/>
        <v>3.4187156457630126</v>
      </c>
      <c r="U1080" s="35">
        <f>IF(ISBLANK(VLOOKUP(B1080,'WB GDP'!$A$2:$AK$267,F1080-1985)),"NA",VLOOKUP(B1080,'WB GDP'!$A$2:$AK$267,F1080-1985))</f>
        <v>11561.259795438518</v>
      </c>
    </row>
    <row r="1081" spans="1:21">
      <c r="A1081">
        <f t="shared" si="192"/>
        <v>5</v>
      </c>
      <c r="B1081" t="s">
        <v>44</v>
      </c>
      <c r="C1081" t="str">
        <f>VLOOKUP(B1081,'country codes'!$A$3:$B$287,2,0)</f>
        <v>CHL</v>
      </c>
      <c r="D1081">
        <v>1</v>
      </c>
      <c r="E1081" s="6">
        <v>17687.108</v>
      </c>
      <c r="F1081">
        <v>2014</v>
      </c>
      <c r="G1081" s="6">
        <v>79.472999999999999</v>
      </c>
      <c r="H1081" s="6">
        <v>6.84423828125</v>
      </c>
      <c r="I1081" s="7">
        <v>6.4253044128418004</v>
      </c>
      <c r="J1081" s="8">
        <f t="shared" si="193"/>
        <v>0.68442382812500002</v>
      </c>
      <c r="K1081" s="8">
        <f t="shared" si="194"/>
        <v>1.111183663384832</v>
      </c>
      <c r="L1081" s="9">
        <f t="shared" si="195"/>
        <v>88.30909928018275</v>
      </c>
      <c r="M1081" s="8">
        <f t="shared" si="196"/>
        <v>0.70195460570797619</v>
      </c>
      <c r="N1081" s="8">
        <f t="shared" si="197"/>
        <v>0.40158152580261253</v>
      </c>
      <c r="O1081" s="8">
        <f t="shared" si="198"/>
        <v>1.8934593126141634</v>
      </c>
      <c r="P1081" s="10">
        <f t="shared" si="199"/>
        <v>0.3707260045312713</v>
      </c>
      <c r="Q1081" s="10" t="str">
        <f t="shared" si="200"/>
        <v>2014CHL</v>
      </c>
      <c r="R1081" s="14">
        <f t="shared" si="201"/>
        <v>63.229081565249366</v>
      </c>
      <c r="S1081" s="45">
        <f t="shared" si="202"/>
        <v>2</v>
      </c>
      <c r="T1081" s="7">
        <f t="shared" si="203"/>
        <v>3.4187156457630126</v>
      </c>
      <c r="U1081" s="35">
        <f>IF(ISBLANK(VLOOKUP(B1081,'WB GDP'!$A$2:$AK$267,F1081-1985)),"NA",VLOOKUP(B1081,'WB GDP'!$A$2:$AK$267,F1081-1985))</f>
        <v>24197.183280079444</v>
      </c>
    </row>
    <row r="1082" spans="1:21">
      <c r="A1082">
        <f t="shared" si="192"/>
        <v>6</v>
      </c>
      <c r="B1082" t="s">
        <v>46</v>
      </c>
      <c r="C1082" t="str">
        <f>VLOOKUP(B1082,'country codes'!$A$3:$B$287,2,0)</f>
        <v>COL</v>
      </c>
      <c r="D1082">
        <v>1</v>
      </c>
      <c r="E1082" s="6">
        <v>46677.947</v>
      </c>
      <c r="F1082">
        <v>2014</v>
      </c>
      <c r="G1082" s="6">
        <v>76.043000000000006</v>
      </c>
      <c r="H1082" s="6">
        <v>6.448789119720459</v>
      </c>
      <c r="I1082" s="7">
        <v>3.78105521202087</v>
      </c>
      <c r="J1082" s="8">
        <f t="shared" si="193"/>
        <v>0.64487891197204594</v>
      </c>
      <c r="K1082" s="8">
        <f t="shared" si="194"/>
        <v>1.0716387472318778</v>
      </c>
      <c r="L1082" s="9">
        <f t="shared" si="195"/>
        <v>81.490625255753685</v>
      </c>
      <c r="M1082" s="8">
        <f t="shared" si="196"/>
        <v>0.64030786599705081</v>
      </c>
      <c r="N1082" s="8">
        <f t="shared" si="197"/>
        <v>0.23631595075130438</v>
      </c>
      <c r="O1082" s="8">
        <f t="shared" si="198"/>
        <v>1.7281937375628553</v>
      </c>
      <c r="P1082" s="10">
        <f t="shared" si="199"/>
        <v>0.37050699356197758</v>
      </c>
      <c r="Q1082" s="10" t="str">
        <f t="shared" si="200"/>
        <v>2014COL</v>
      </c>
      <c r="R1082" s="14">
        <f t="shared" si="201"/>
        <v>63.1917282038129</v>
      </c>
      <c r="S1082" s="45">
        <f t="shared" si="202"/>
        <v>2</v>
      </c>
      <c r="T1082" s="7">
        <f t="shared" si="203"/>
        <v>3.4187156457630126</v>
      </c>
      <c r="U1082" s="35">
        <f>IF(ISBLANK(VLOOKUP(B1082,'WB GDP'!$A$2:$AK$267,F1082-1985)),"NA",VLOOKUP(B1082,'WB GDP'!$A$2:$AK$267,F1082-1985))</f>
        <v>13938.231516616233</v>
      </c>
    </row>
    <row r="1083" spans="1:21">
      <c r="A1083">
        <f t="shared" si="192"/>
        <v>7</v>
      </c>
      <c r="B1083" t="s">
        <v>124</v>
      </c>
      <c r="C1083" t="str">
        <f>VLOOKUP(B1083,'country codes'!$A$3:$B$287,2,0)</f>
        <v>PAN</v>
      </c>
      <c r="D1083">
        <v>1</v>
      </c>
      <c r="E1083" s="6">
        <v>3888.7930000000001</v>
      </c>
      <c r="F1083">
        <v>2014</v>
      </c>
      <c r="G1083" s="6">
        <v>77.248000000000005</v>
      </c>
      <c r="H1083" s="6">
        <v>6.6311712265014648</v>
      </c>
      <c r="I1083" s="7">
        <v>5.3522205352783203</v>
      </c>
      <c r="J1083" s="8">
        <f t="shared" si="193"/>
        <v>0.66311712265014644</v>
      </c>
      <c r="K1083" s="8">
        <f t="shared" si="194"/>
        <v>1.0898769579099783</v>
      </c>
      <c r="L1083" s="9">
        <f t="shared" si="195"/>
        <v>84.190815244630002</v>
      </c>
      <c r="M1083" s="8">
        <f t="shared" si="196"/>
        <v>0.664720646454661</v>
      </c>
      <c r="N1083" s="8">
        <f t="shared" si="197"/>
        <v>0.33451378345489502</v>
      </c>
      <c r="O1083" s="8">
        <f t="shared" si="198"/>
        <v>1.8263915702664459</v>
      </c>
      <c r="P1083" s="10">
        <f t="shared" si="199"/>
        <v>0.36395297551536948</v>
      </c>
      <c r="Q1083" s="10" t="str">
        <f t="shared" si="200"/>
        <v>2014PAN</v>
      </c>
      <c r="R1083" s="14">
        <f t="shared" si="201"/>
        <v>62.07390928476228</v>
      </c>
      <c r="S1083" s="45">
        <f t="shared" si="202"/>
        <v>2</v>
      </c>
      <c r="T1083" s="7">
        <f t="shared" si="203"/>
        <v>3.4187156457630126</v>
      </c>
      <c r="U1083" s="35">
        <f>IF(ISBLANK(VLOOKUP(B1083,'WB GDP'!$A$2:$AK$267,F1083-1985)),"NA",VLOOKUP(B1083,'WB GDP'!$A$2:$AK$267,F1083-1985))</f>
        <v>28439.953602106736</v>
      </c>
    </row>
    <row r="1084" spans="1:21">
      <c r="A1084">
        <f t="shared" si="192"/>
        <v>8</v>
      </c>
      <c r="B1084" t="s">
        <v>35</v>
      </c>
      <c r="C1084" t="str">
        <f>VLOOKUP(B1084,'country codes'!$A$3:$B$287,2,0)</f>
        <v>BRA</v>
      </c>
      <c r="D1084">
        <v>1</v>
      </c>
      <c r="E1084" s="6">
        <v>203459.65</v>
      </c>
      <c r="F1084">
        <v>2014</v>
      </c>
      <c r="G1084" s="6">
        <v>74.305999999999997</v>
      </c>
      <c r="H1084" s="6">
        <v>6.9809989929199219</v>
      </c>
      <c r="I1084" s="7">
        <v>5.3388938903808603</v>
      </c>
      <c r="J1084" s="8">
        <f t="shared" si="193"/>
        <v>0.69809989929199223</v>
      </c>
      <c r="K1084" s="8">
        <f t="shared" si="194"/>
        <v>1.1248597345518241</v>
      </c>
      <c r="L1084" s="9">
        <f t="shared" si="195"/>
        <v>83.583827435607844</v>
      </c>
      <c r="M1084" s="8">
        <f t="shared" si="196"/>
        <v>0.65923278812500685</v>
      </c>
      <c r="N1084" s="8">
        <f t="shared" si="197"/>
        <v>0.33368086814880377</v>
      </c>
      <c r="O1084" s="8">
        <f t="shared" si="198"/>
        <v>1.8255586549603546</v>
      </c>
      <c r="P1084" s="10">
        <f t="shared" si="199"/>
        <v>0.3611129044436665</v>
      </c>
      <c r="Q1084" s="10" t="str">
        <f t="shared" si="200"/>
        <v>2014BRA</v>
      </c>
      <c r="R1084" s="14">
        <f t="shared" si="201"/>
        <v>61.589521668978868</v>
      </c>
      <c r="S1084" s="45">
        <f t="shared" si="202"/>
        <v>2</v>
      </c>
      <c r="T1084" s="7">
        <f t="shared" si="203"/>
        <v>3.4187156457630126</v>
      </c>
      <c r="U1084" s="35">
        <f>IF(ISBLANK(VLOOKUP(B1084,'WB GDP'!$A$2:$AK$267,F1084-1985)),"NA",VLOOKUP(B1084,'WB GDP'!$A$2:$AK$267,F1084-1985))</f>
        <v>15695.64310417854</v>
      </c>
    </row>
    <row r="1085" spans="1:21">
      <c r="A1085">
        <f t="shared" si="192"/>
        <v>9</v>
      </c>
      <c r="B1085" t="s">
        <v>117</v>
      </c>
      <c r="C1085" t="str">
        <f>VLOOKUP(B1085,'country codes'!$A$3:$B$287,2,0)</f>
        <v>NIC</v>
      </c>
      <c r="D1085">
        <v>1</v>
      </c>
      <c r="E1085" s="6">
        <v>6208.6760000000004</v>
      </c>
      <c r="F1085">
        <v>2014</v>
      </c>
      <c r="G1085" s="6">
        <v>72.811999999999998</v>
      </c>
      <c r="H1085" s="6">
        <v>6.2752666473388672</v>
      </c>
      <c r="I1085" s="7">
        <v>2.61977958679199</v>
      </c>
      <c r="J1085" s="8">
        <f t="shared" si="193"/>
        <v>0.62752666473388674</v>
      </c>
      <c r="K1085" s="8">
        <f t="shared" si="194"/>
        <v>1.0542864999937187</v>
      </c>
      <c r="L1085" s="9">
        <f t="shared" si="195"/>
        <v>76.76470863754264</v>
      </c>
      <c r="M1085" s="8">
        <f t="shared" si="196"/>
        <v>0.59758021892901247</v>
      </c>
      <c r="N1085" s="8">
        <f t="shared" si="197"/>
        <v>0.16373622417449937</v>
      </c>
      <c r="O1085" s="8">
        <f t="shared" si="198"/>
        <v>1.6556140109860502</v>
      </c>
      <c r="P1085" s="10">
        <f t="shared" si="199"/>
        <v>0.36094175028943237</v>
      </c>
      <c r="Q1085" s="10" t="str">
        <f t="shared" si="200"/>
        <v>2014NIC</v>
      </c>
      <c r="R1085" s="14">
        <f t="shared" si="201"/>
        <v>61.56033051474089</v>
      </c>
      <c r="S1085" s="45">
        <f t="shared" si="202"/>
        <v>1</v>
      </c>
      <c r="T1085" s="7">
        <f t="shared" si="203"/>
        <v>3.4187156457630126</v>
      </c>
      <c r="U1085" s="35">
        <f>IF(ISBLANK(VLOOKUP(B1085,'WB GDP'!$A$2:$AK$267,F1085-1985)),"NA",VLOOKUP(B1085,'WB GDP'!$A$2:$AK$267,F1085-1985))</f>
        <v>5385.5274356680002</v>
      </c>
    </row>
    <row r="1086" spans="1:21">
      <c r="A1086">
        <f t="shared" si="192"/>
        <v>10</v>
      </c>
      <c r="B1086" t="s">
        <v>146</v>
      </c>
      <c r="C1086" t="str">
        <f>VLOOKUP(B1086,'country codes'!$A$3:$B$287,2,0)</f>
        <v>SWE</v>
      </c>
      <c r="D1086">
        <v>3</v>
      </c>
      <c r="E1086" s="6">
        <v>9747.5079999999998</v>
      </c>
      <c r="F1086">
        <v>2014</v>
      </c>
      <c r="G1086" s="6">
        <v>82.222999999999999</v>
      </c>
      <c r="H1086" s="6">
        <v>7.2391476631164551</v>
      </c>
      <c r="I1086" s="7">
        <v>9.7911481857299805</v>
      </c>
      <c r="J1086" s="8">
        <f t="shared" si="193"/>
        <v>0.72391476631164553</v>
      </c>
      <c r="K1086" s="8">
        <f t="shared" si="194"/>
        <v>1.1506746015714775</v>
      </c>
      <c r="L1086" s="9">
        <f t="shared" si="195"/>
        <v>94.611917765011597</v>
      </c>
      <c r="M1086" s="8">
        <f t="shared" si="196"/>
        <v>0.75893923440750211</v>
      </c>
      <c r="N1086" s="8">
        <f t="shared" si="197"/>
        <v>0.61194676160812378</v>
      </c>
      <c r="O1086" s="8">
        <f t="shared" si="198"/>
        <v>2.1038245484196745</v>
      </c>
      <c r="P1086" s="10">
        <f t="shared" si="199"/>
        <v>0.36074264604317546</v>
      </c>
      <c r="Q1086" s="10" t="str">
        <f t="shared" si="200"/>
        <v>2014SWE</v>
      </c>
      <c r="R1086" s="14">
        <f t="shared" si="201"/>
        <v>61.526372339504483</v>
      </c>
      <c r="S1086" s="45">
        <f t="shared" si="202"/>
        <v>3</v>
      </c>
      <c r="T1086" s="7">
        <f t="shared" si="203"/>
        <v>3.4187156457630126</v>
      </c>
      <c r="U1086" s="35">
        <f>IF(ISBLANK(VLOOKUP(B1086,'WB GDP'!$A$2:$AK$267,F1086-1985)),"NA",VLOOKUP(B1086,'WB GDP'!$A$2:$AK$267,F1086-1985))</f>
        <v>49258.996163953852</v>
      </c>
    </row>
    <row r="1087" spans="1:21">
      <c r="A1087">
        <f t="shared" si="192"/>
        <v>11</v>
      </c>
      <c r="B1087" t="s">
        <v>143</v>
      </c>
      <c r="C1087" t="str">
        <f>VLOOKUP(B1087,'country codes'!$A$3:$B$287,2,0)</f>
        <v>ESP</v>
      </c>
      <c r="D1087">
        <v>3</v>
      </c>
      <c r="E1087" s="6">
        <v>46464.550999999999</v>
      </c>
      <c r="F1087">
        <v>2014</v>
      </c>
      <c r="G1087" s="6">
        <v>82.858000000000004</v>
      </c>
      <c r="H1087" s="6">
        <v>6.4564776420593262</v>
      </c>
      <c r="I1087" s="7">
        <v>8.1007947921752894</v>
      </c>
      <c r="J1087" s="8">
        <f t="shared" si="193"/>
        <v>0.64564776420593262</v>
      </c>
      <c r="K1087" s="8">
        <f t="shared" si="194"/>
        <v>1.0724075994657647</v>
      </c>
      <c r="L1087" s="9">
        <f t="shared" si="195"/>
        <v>88.857548876534338</v>
      </c>
      <c r="M1087" s="8">
        <f t="shared" si="196"/>
        <v>0.70691321219231773</v>
      </c>
      <c r="N1087" s="8">
        <f t="shared" si="197"/>
        <v>0.50629967451095559</v>
      </c>
      <c r="O1087" s="8">
        <f t="shared" si="198"/>
        <v>1.9981774613225065</v>
      </c>
      <c r="P1087" s="10">
        <f t="shared" si="199"/>
        <v>0.35377899404612578</v>
      </c>
      <c r="Q1087" s="10" t="str">
        <f t="shared" si="200"/>
        <v>2014ESP</v>
      </c>
      <c r="R1087" s="14">
        <f t="shared" si="201"/>
        <v>60.338688403843783</v>
      </c>
      <c r="S1087" s="45">
        <f t="shared" si="202"/>
        <v>3</v>
      </c>
      <c r="T1087" s="7">
        <f t="shared" si="203"/>
        <v>3.4187156457630126</v>
      </c>
      <c r="U1087" s="35">
        <f>IF(ISBLANK(VLOOKUP(B1087,'WB GDP'!$A$2:$AK$267,F1087-1985)),"NA",VLOOKUP(B1087,'WB GDP'!$A$2:$AK$267,F1087-1985))</f>
        <v>35983.807571169811</v>
      </c>
    </row>
    <row r="1088" spans="1:21">
      <c r="A1088">
        <f t="shared" si="192"/>
        <v>12</v>
      </c>
      <c r="B1088" t="s">
        <v>126</v>
      </c>
      <c r="C1088" t="str">
        <f>VLOOKUP(B1088,'country codes'!$A$3:$B$287,2,0)</f>
        <v>PER</v>
      </c>
      <c r="D1088">
        <v>1</v>
      </c>
      <c r="E1088" s="6">
        <v>30353.951000000001</v>
      </c>
      <c r="F1088">
        <v>2014</v>
      </c>
      <c r="G1088" s="6">
        <v>75.332999999999998</v>
      </c>
      <c r="H1088" s="6">
        <v>5.8658156394958496</v>
      </c>
      <c r="I1088" s="7">
        <v>3.3316493034362802</v>
      </c>
      <c r="J1088" s="8">
        <f t="shared" si="193"/>
        <v>0.58658156394958494</v>
      </c>
      <c r="K1088" s="8">
        <f t="shared" si="194"/>
        <v>1.0133413992094169</v>
      </c>
      <c r="L1088" s="9">
        <f t="shared" si="195"/>
        <v>76.338047626643004</v>
      </c>
      <c r="M1088" s="8">
        <f t="shared" si="196"/>
        <v>0.59372271940793264</v>
      </c>
      <c r="N1088" s="8">
        <f t="shared" si="197"/>
        <v>0.20822808146476751</v>
      </c>
      <c r="O1088" s="8">
        <f t="shared" si="198"/>
        <v>1.7001058682763184</v>
      </c>
      <c r="P1088" s="10">
        <f t="shared" si="199"/>
        <v>0.34922691020994395</v>
      </c>
      <c r="Q1088" s="10" t="str">
        <f t="shared" si="200"/>
        <v>2014PER</v>
      </c>
      <c r="R1088" s="14">
        <f t="shared" si="201"/>
        <v>59.562308876506044</v>
      </c>
      <c r="S1088" s="45">
        <f t="shared" si="202"/>
        <v>1</v>
      </c>
      <c r="T1088" s="7">
        <f t="shared" si="203"/>
        <v>3.4187156457630126</v>
      </c>
      <c r="U1088" s="35">
        <f>IF(ISBLANK(VLOOKUP(B1088,'WB GDP'!$A$2:$AK$267,F1088-1985)),"NA",VLOOKUP(B1088,'WB GDP'!$A$2:$AK$267,F1088-1985))</f>
        <v>11773.944134630799</v>
      </c>
    </row>
    <row r="1089" spans="1:21">
      <c r="A1089">
        <f t="shared" si="192"/>
        <v>13</v>
      </c>
      <c r="B1089" t="s">
        <v>106</v>
      </c>
      <c r="C1089" t="str">
        <f>VLOOKUP(B1089,'country codes'!$A$3:$B$287,2,0)</f>
        <v>MEX</v>
      </c>
      <c r="D1089">
        <v>1</v>
      </c>
      <c r="E1089" s="6">
        <v>118755.887</v>
      </c>
      <c r="F1089">
        <v>2014</v>
      </c>
      <c r="G1089" s="6">
        <v>74.796999999999997</v>
      </c>
      <c r="H1089" s="6">
        <v>6.6798310279846191</v>
      </c>
      <c r="I1089" s="7">
        <v>5.7252006530761701</v>
      </c>
      <c r="J1089" s="8">
        <f t="shared" si="193"/>
        <v>0.66798310279846196</v>
      </c>
      <c r="K1089" s="8">
        <f t="shared" si="194"/>
        <v>1.0947429380582938</v>
      </c>
      <c r="L1089" s="9">
        <f t="shared" si="195"/>
        <v>81.883487537946195</v>
      </c>
      <c r="M1089" s="8">
        <f t="shared" si="196"/>
        <v>0.6438597866710597</v>
      </c>
      <c r="N1089" s="8">
        <f t="shared" si="197"/>
        <v>0.35782504081726063</v>
      </c>
      <c r="O1089" s="8">
        <f t="shared" si="198"/>
        <v>1.8497028276288114</v>
      </c>
      <c r="P1089" s="10">
        <f t="shared" si="199"/>
        <v>0.34808823182502374</v>
      </c>
      <c r="Q1089" s="10" t="str">
        <f t="shared" si="200"/>
        <v>2014MEX</v>
      </c>
      <c r="R1089" s="14">
        <f t="shared" si="201"/>
        <v>59.368101867564938</v>
      </c>
      <c r="S1089" s="45">
        <f t="shared" si="202"/>
        <v>2</v>
      </c>
      <c r="T1089" s="7">
        <f t="shared" si="203"/>
        <v>3.4187156457630126</v>
      </c>
      <c r="U1089" s="35">
        <f>IF(ISBLANK(VLOOKUP(B1089,'WB GDP'!$A$2:$AK$267,F1089-1985)),"NA",VLOOKUP(B1089,'WB GDP'!$A$2:$AK$267,F1089-1985))</f>
        <v>19141.920663054017</v>
      </c>
    </row>
    <row r="1090" spans="1:21">
      <c r="A1090">
        <f t="shared" si="192"/>
        <v>14</v>
      </c>
      <c r="B1090" t="s">
        <v>164</v>
      </c>
      <c r="C1090" t="str">
        <f>VLOOKUP(B1090,'country codes'!$A$3:$B$287,2,0)</f>
        <v>VUT</v>
      </c>
      <c r="D1090">
        <v>8</v>
      </c>
      <c r="E1090" s="6">
        <v>269.92700000000002</v>
      </c>
      <c r="F1090">
        <v>2014</v>
      </c>
      <c r="G1090" s="6">
        <v>69.465000000000003</v>
      </c>
      <c r="H1090" s="6">
        <v>6.5514285714285716</v>
      </c>
      <c r="I1090" s="7">
        <v>3.0902051925659202</v>
      </c>
      <c r="J1090" s="8">
        <f t="shared" si="193"/>
        <v>0.65514285714285714</v>
      </c>
      <c r="K1090" s="8">
        <f t="shared" si="194"/>
        <v>1.0819026924026891</v>
      </c>
      <c r="L1090" s="9">
        <f t="shared" si="195"/>
        <v>75.154370527752803</v>
      </c>
      <c r="M1090" s="8">
        <f t="shared" si="196"/>
        <v>0.58302093573087632</v>
      </c>
      <c r="N1090" s="8">
        <f t="shared" si="197"/>
        <v>0.19313782453537001</v>
      </c>
      <c r="O1090" s="8">
        <f t="shared" si="198"/>
        <v>1.685015611346921</v>
      </c>
      <c r="P1090" s="10">
        <f t="shared" si="199"/>
        <v>0.34600328436413547</v>
      </c>
      <c r="Q1090" s="10" t="str">
        <f t="shared" si="200"/>
        <v>2014VUT</v>
      </c>
      <c r="R1090" s="14">
        <f t="shared" si="201"/>
        <v>59.012504171551029</v>
      </c>
      <c r="S1090" s="45">
        <f t="shared" si="202"/>
        <v>1</v>
      </c>
      <c r="T1090" s="7">
        <f t="shared" si="203"/>
        <v>3.4187156457630126</v>
      </c>
      <c r="U1090" s="35">
        <f>IF(ISBLANK(VLOOKUP(B1090,'WB GDP'!$A$2:$AK$267,F1090-1985)),"NA",VLOOKUP(B1090,'WB GDP'!$A$2:$AK$267,F1090-1985))</f>
        <v>2917.6778749635278</v>
      </c>
    </row>
    <row r="1091" spans="1:21">
      <c r="A1091">
        <f t="shared" ref="A1091:A1154" si="204">IF(ISNUMBER(R1091),COUNTIFS($F$3:$F$2434,F1091,$R$3:$R$2434,"&gt;"&amp;R1091)+1,"")</f>
        <v>15</v>
      </c>
      <c r="B1091" t="s">
        <v>107</v>
      </c>
      <c r="C1091" t="str">
        <f>VLOOKUP(B1091,'country codes'!$A$3:$B$287,2,0)</f>
        <v>MDA</v>
      </c>
      <c r="D1091">
        <v>7</v>
      </c>
      <c r="E1091" s="6">
        <v>3338.3359999999998</v>
      </c>
      <c r="F1091">
        <v>2014</v>
      </c>
      <c r="G1091" s="6">
        <v>69.031000000000006</v>
      </c>
      <c r="H1091" s="6">
        <v>5.9170584678649902</v>
      </c>
      <c r="I1091" s="7">
        <v>1.1432127952575699</v>
      </c>
      <c r="J1091" s="8">
        <f t="shared" ref="J1091:J1154" si="205">IFERROR(H1091/10,"")</f>
        <v>0.59170584678649907</v>
      </c>
      <c r="K1091" s="8">
        <f t="shared" ref="K1091:K1154" si="206">IFERROR(J1091+$K$2464,"")</f>
        <v>1.0184656820463309</v>
      </c>
      <c r="L1091" s="9">
        <f t="shared" ref="L1091:L1154" si="207">IFERROR(K1091*G1091,"")</f>
        <v>70.305704497340272</v>
      </c>
      <c r="M1091" s="8">
        <f t="shared" ref="M1091:M1154" si="208">IFERROR((L1091-L$2439)/($L$2438-$L$2439),"")</f>
        <v>0.53918349473584737</v>
      </c>
      <c r="N1091" s="8">
        <f t="shared" ref="N1091:N1154" si="209">IFERROR(I1091/16,"")</f>
        <v>7.145079970359812E-2</v>
      </c>
      <c r="O1091" s="8">
        <f t="shared" ref="O1091:O1154" si="210">IFERROR(N1091+$O$2464,"")</f>
        <v>1.5633285865151489</v>
      </c>
      <c r="P1091" s="10">
        <f t="shared" ref="P1091:P1154" si="211">IFERROR(M1091/O1091,"")</f>
        <v>0.34489454065300085</v>
      </c>
      <c r="Q1091" s="10" t="str">
        <f t="shared" ref="Q1091:Q1154" si="212">F1091&amp;C1091</f>
        <v>2014MDA</v>
      </c>
      <c r="R1091" s="14">
        <f t="shared" ref="R1091:R1154" si="213">IFERROR(P1091*100/VLOOKUP(F1091,$B$2440:$P$2455,15,0),"")</f>
        <v>58.823402663457678</v>
      </c>
      <c r="S1091" s="45">
        <f t="shared" ref="S1091:S1154" si="214">IF(I1091&lt;T1091,1,IF(I1091&lt;T1091*2,2,3))</f>
        <v>1</v>
      </c>
      <c r="T1091" s="7">
        <f t="shared" ref="T1091:T1154" si="215">VLOOKUP(F1091,$F$2440:$I$2455,4,0)</f>
        <v>3.4187156457630126</v>
      </c>
      <c r="U1091" s="35">
        <f>IF(ISBLANK(VLOOKUP(B1091,'WB GDP'!$A$2:$AK$267,F1091-1985)),"NA",VLOOKUP(B1091,'WB GDP'!$A$2:$AK$267,F1091-1985))</f>
        <v>10172.713781775932</v>
      </c>
    </row>
    <row r="1092" spans="1:21">
      <c r="A1092">
        <f t="shared" si="204"/>
        <v>16</v>
      </c>
      <c r="B1092" t="s">
        <v>59</v>
      </c>
      <c r="C1092" t="str">
        <f>VLOOKUP(B1092,'country codes'!$A$3:$B$287,2,0)</f>
        <v>SLV</v>
      </c>
      <c r="D1092">
        <v>1</v>
      </c>
      <c r="E1092" s="6">
        <v>6209.5259999999998</v>
      </c>
      <c r="F1092">
        <v>2014</v>
      </c>
      <c r="G1092" s="6">
        <v>71.745999999999995</v>
      </c>
      <c r="H1092" s="6">
        <v>5.8565235137939453</v>
      </c>
      <c r="I1092" s="7">
        <v>2.1598281860351598</v>
      </c>
      <c r="J1092" s="8">
        <f t="shared" si="205"/>
        <v>0.58565235137939453</v>
      </c>
      <c r="K1092" s="8">
        <f t="shared" si="206"/>
        <v>1.0124121866392266</v>
      </c>
      <c r="L1092" s="9">
        <f t="shared" si="207"/>
        <v>72.636524742617951</v>
      </c>
      <c r="M1092" s="8">
        <f t="shared" si="208"/>
        <v>0.56025675371707806</v>
      </c>
      <c r="N1092" s="8">
        <f t="shared" si="209"/>
        <v>0.13498926162719749</v>
      </c>
      <c r="O1092" s="8">
        <f t="shared" si="210"/>
        <v>1.6268670484387484</v>
      </c>
      <c r="P1092" s="10">
        <f t="shared" si="211"/>
        <v>0.34437771313564824</v>
      </c>
      <c r="Q1092" s="10" t="str">
        <f t="shared" si="212"/>
        <v>2014SLV</v>
      </c>
      <c r="R1092" s="14">
        <f t="shared" si="213"/>
        <v>58.735255274684199</v>
      </c>
      <c r="S1092" s="45">
        <f t="shared" si="214"/>
        <v>1</v>
      </c>
      <c r="T1092" s="7">
        <f t="shared" si="215"/>
        <v>3.4187156457630126</v>
      </c>
      <c r="U1092" s="35">
        <f>IF(ISBLANK(VLOOKUP(B1092,'WB GDP'!$A$2:$AK$267,F1092-1985)),"NA",VLOOKUP(B1092,'WB GDP'!$A$2:$AK$267,F1092-1985))</f>
        <v>8100.9753034936648</v>
      </c>
    </row>
    <row r="1093" spans="1:21">
      <c r="A1093">
        <f t="shared" si="204"/>
        <v>17</v>
      </c>
      <c r="B1093" t="s">
        <v>57</v>
      </c>
      <c r="C1093" t="str">
        <f>VLOOKUP(B1093,'country codes'!$A$3:$B$287,2,0)</f>
        <v>ECU</v>
      </c>
      <c r="D1093">
        <v>1</v>
      </c>
      <c r="E1093" s="6">
        <v>15957.994000000001</v>
      </c>
      <c r="F1093">
        <v>2014</v>
      </c>
      <c r="G1093" s="6">
        <v>76.622</v>
      </c>
      <c r="H1093" s="6">
        <v>5.9458518028259277</v>
      </c>
      <c r="I1093" s="7">
        <v>4.5258283615112296</v>
      </c>
      <c r="J1093" s="8">
        <f t="shared" si="205"/>
        <v>0.59458518028259277</v>
      </c>
      <c r="K1093" s="8">
        <f t="shared" si="206"/>
        <v>1.0213450155424248</v>
      </c>
      <c r="L1093" s="9">
        <f t="shared" si="207"/>
        <v>78.257497780891683</v>
      </c>
      <c r="M1093" s="8">
        <f t="shared" si="208"/>
        <v>0.6110767261289558</v>
      </c>
      <c r="N1093" s="8">
        <f t="shared" si="209"/>
        <v>0.28286427259445185</v>
      </c>
      <c r="O1093" s="8">
        <f t="shared" si="210"/>
        <v>1.7747420594060028</v>
      </c>
      <c r="P1093" s="10">
        <f t="shared" si="211"/>
        <v>0.34431861401508684</v>
      </c>
      <c r="Q1093" s="10" t="str">
        <f t="shared" si="212"/>
        <v>2014ECU</v>
      </c>
      <c r="R1093" s="14">
        <f t="shared" si="213"/>
        <v>58.725175638864918</v>
      </c>
      <c r="S1093" s="45">
        <f t="shared" si="214"/>
        <v>2</v>
      </c>
      <c r="T1093" s="7">
        <f t="shared" si="215"/>
        <v>3.4187156457630126</v>
      </c>
      <c r="U1093" s="35">
        <f>IF(ISBLANK(VLOOKUP(B1093,'WB GDP'!$A$2:$AK$267,F1093-1985)),"NA",VLOOKUP(B1093,'WB GDP'!$A$2:$AK$267,F1093-1985))</f>
        <v>12073.810419492816</v>
      </c>
    </row>
    <row r="1094" spans="1:21">
      <c r="A1094">
        <f t="shared" si="204"/>
        <v>18</v>
      </c>
      <c r="B1094" t="s">
        <v>64</v>
      </c>
      <c r="C1094" t="str">
        <f>VLOOKUP(B1094,'country codes'!$A$3:$B$287,2,0)</f>
        <v>FRA</v>
      </c>
      <c r="D1094">
        <v>3</v>
      </c>
      <c r="E1094" s="6">
        <v>63588.491000000002</v>
      </c>
      <c r="F1094">
        <v>2014</v>
      </c>
      <c r="G1094" s="6">
        <v>82.475999999999999</v>
      </c>
      <c r="H1094" s="6">
        <v>6.4668679237365723</v>
      </c>
      <c r="I1094" s="7">
        <v>9.0870771408081108</v>
      </c>
      <c r="J1094" s="8">
        <f t="shared" si="205"/>
        <v>0.64668679237365723</v>
      </c>
      <c r="K1094" s="8">
        <f t="shared" si="206"/>
        <v>1.0734466276334893</v>
      </c>
      <c r="L1094" s="9">
        <f t="shared" si="207"/>
        <v>88.533584060699667</v>
      </c>
      <c r="M1094" s="8">
        <f t="shared" si="208"/>
        <v>0.70398420276796481</v>
      </c>
      <c r="N1094" s="8">
        <f t="shared" si="209"/>
        <v>0.56794232130050692</v>
      </c>
      <c r="O1094" s="8">
        <f t="shared" si="210"/>
        <v>2.0598201081120577</v>
      </c>
      <c r="P1094" s="10">
        <f t="shared" si="211"/>
        <v>0.34176974969586366</v>
      </c>
      <c r="Q1094" s="10" t="str">
        <f t="shared" si="212"/>
        <v>2014FRA</v>
      </c>
      <c r="R1094" s="14">
        <f t="shared" si="213"/>
        <v>58.290454718376267</v>
      </c>
      <c r="S1094" s="45">
        <f t="shared" si="214"/>
        <v>3</v>
      </c>
      <c r="T1094" s="7">
        <f t="shared" si="215"/>
        <v>3.4187156457630126</v>
      </c>
      <c r="U1094" s="35">
        <f>IF(ISBLANK(VLOOKUP(B1094,'WB GDP'!$A$2:$AK$267,F1094-1985)),"NA",VLOOKUP(B1094,'WB GDP'!$A$2:$AK$267,F1094-1985))</f>
        <v>43021.394635890312</v>
      </c>
    </row>
    <row r="1095" spans="1:21">
      <c r="A1095">
        <f t="shared" si="204"/>
        <v>19</v>
      </c>
      <c r="B1095" t="s">
        <v>115</v>
      </c>
      <c r="C1095" t="str">
        <f>VLOOKUP(B1095,'country codes'!$A$3:$B$287,2,0)</f>
        <v>NLD</v>
      </c>
      <c r="D1095">
        <v>3</v>
      </c>
      <c r="E1095" s="6">
        <v>16954.080999999998</v>
      </c>
      <c r="F1095">
        <v>2014</v>
      </c>
      <c r="G1095" s="6">
        <v>81.641999999999996</v>
      </c>
      <c r="H1095" s="6">
        <v>7.3211884498596191</v>
      </c>
      <c r="I1095" s="7">
        <v>11.743844032287599</v>
      </c>
      <c r="J1095" s="8">
        <f t="shared" si="205"/>
        <v>0.73211884498596191</v>
      </c>
      <c r="K1095" s="8">
        <f t="shared" si="206"/>
        <v>1.158878680245794</v>
      </c>
      <c r="L1095" s="9">
        <f t="shared" si="207"/>
        <v>94.613173212627103</v>
      </c>
      <c r="M1095" s="8">
        <f t="shared" si="208"/>
        <v>0.75895058507806212</v>
      </c>
      <c r="N1095" s="8">
        <f t="shared" si="209"/>
        <v>0.73399025201797496</v>
      </c>
      <c r="O1095" s="8">
        <f t="shared" si="210"/>
        <v>2.225868038829526</v>
      </c>
      <c r="P1095" s="10">
        <f t="shared" si="211"/>
        <v>0.34096836462828078</v>
      </c>
      <c r="Q1095" s="10" t="str">
        <f t="shared" si="212"/>
        <v>2014NLD</v>
      </c>
      <c r="R1095" s="14">
        <f t="shared" si="213"/>
        <v>58.153774687345162</v>
      </c>
      <c r="S1095" s="45">
        <f t="shared" si="214"/>
        <v>3</v>
      </c>
      <c r="T1095" s="7">
        <f t="shared" si="215"/>
        <v>3.4187156457630126</v>
      </c>
      <c r="U1095" s="35">
        <f>IF(ISBLANK(VLOOKUP(B1095,'WB GDP'!$A$2:$AK$267,F1095-1985)),"NA",VLOOKUP(B1095,'WB GDP'!$A$2:$AK$267,F1095-1985))</f>
        <v>52186.99738612058</v>
      </c>
    </row>
    <row r="1096" spans="1:21">
      <c r="A1096">
        <f t="shared" si="204"/>
        <v>20</v>
      </c>
      <c r="B1096" t="s">
        <v>21</v>
      </c>
      <c r="C1096" t="str">
        <f>VLOOKUP(B1096,'country codes'!$A$3:$B$287,2,0)</f>
        <v>ARG</v>
      </c>
      <c r="D1096">
        <v>1</v>
      </c>
      <c r="E1096" s="6">
        <v>42824.053999999996</v>
      </c>
      <c r="F1096">
        <v>2014</v>
      </c>
      <c r="G1096" s="6">
        <v>76.754999999999995</v>
      </c>
      <c r="H1096" s="6">
        <v>6.671114444732666</v>
      </c>
      <c r="I1096" s="7">
        <v>7.3429436683654803</v>
      </c>
      <c r="J1096" s="8">
        <f t="shared" si="205"/>
        <v>0.66711144447326665</v>
      </c>
      <c r="K1096" s="8">
        <f t="shared" si="206"/>
        <v>1.0938712797330985</v>
      </c>
      <c r="L1096" s="9">
        <f t="shared" si="207"/>
        <v>83.960090075913968</v>
      </c>
      <c r="M1096" s="8">
        <f t="shared" si="208"/>
        <v>0.66263462920657334</v>
      </c>
      <c r="N1096" s="8">
        <f t="shared" si="209"/>
        <v>0.45893397927284252</v>
      </c>
      <c r="O1096" s="8">
        <f t="shared" si="210"/>
        <v>1.9508117660843936</v>
      </c>
      <c r="P1096" s="10">
        <f t="shared" si="211"/>
        <v>0.33967122852482695</v>
      </c>
      <c r="Q1096" s="10" t="str">
        <f t="shared" si="212"/>
        <v>2014ARG</v>
      </c>
      <c r="R1096" s="14">
        <f t="shared" si="213"/>
        <v>57.932541961601501</v>
      </c>
      <c r="S1096" s="45">
        <f t="shared" si="214"/>
        <v>3</v>
      </c>
      <c r="T1096" s="7">
        <f t="shared" si="215"/>
        <v>3.4187156457630126</v>
      </c>
      <c r="U1096" s="35">
        <f>IF(ISBLANK(VLOOKUP(B1096,'WB GDP'!$A$2:$AK$267,F1096-1985)),"NA",VLOOKUP(B1096,'WB GDP'!$A$2:$AK$267,F1096-1985))</f>
        <v>23550.099059937435</v>
      </c>
    </row>
    <row r="1097" spans="1:21">
      <c r="A1097">
        <f t="shared" si="204"/>
        <v>21</v>
      </c>
      <c r="B1097" t="s">
        <v>121</v>
      </c>
      <c r="C1097" t="str">
        <f>VLOOKUP(B1097,'country codes'!$A$3:$B$287,2,0)</f>
        <v>NOR</v>
      </c>
      <c r="D1097">
        <v>3</v>
      </c>
      <c r="E1097" s="6">
        <v>5137.9229999999998</v>
      </c>
      <c r="F1097">
        <v>2014</v>
      </c>
      <c r="G1097" s="6">
        <v>82.085999999999999</v>
      </c>
      <c r="H1097" s="6">
        <v>7.4444708824157715</v>
      </c>
      <c r="I1097" s="7">
        <v>12.6027574539185</v>
      </c>
      <c r="J1097" s="8">
        <f t="shared" si="205"/>
        <v>0.74444708824157713</v>
      </c>
      <c r="K1097" s="8">
        <f t="shared" si="206"/>
        <v>1.1712069235014091</v>
      </c>
      <c r="L1097" s="9">
        <f t="shared" si="207"/>
        <v>96.139691522536666</v>
      </c>
      <c r="M1097" s="8">
        <f t="shared" si="208"/>
        <v>0.77275204220436344</v>
      </c>
      <c r="N1097" s="8">
        <f t="shared" si="209"/>
        <v>0.78767234086990623</v>
      </c>
      <c r="O1097" s="8">
        <f t="shared" si="210"/>
        <v>2.2795501276814569</v>
      </c>
      <c r="P1097" s="10">
        <f t="shared" si="211"/>
        <v>0.33899322187327102</v>
      </c>
      <c r="Q1097" s="10" t="str">
        <f t="shared" si="212"/>
        <v>2014NOR</v>
      </c>
      <c r="R1097" s="14">
        <f t="shared" si="213"/>
        <v>57.816904705652284</v>
      </c>
      <c r="S1097" s="45">
        <f t="shared" si="214"/>
        <v>3</v>
      </c>
      <c r="T1097" s="7">
        <f t="shared" si="215"/>
        <v>3.4187156457630126</v>
      </c>
      <c r="U1097" s="35">
        <f>IF(ISBLANK(VLOOKUP(B1097,'WB GDP'!$A$2:$AK$267,F1097-1985)),"NA",VLOOKUP(B1097,'WB GDP'!$A$2:$AK$267,F1097-1985))</f>
        <v>62838.51572691583</v>
      </c>
    </row>
    <row r="1098" spans="1:21">
      <c r="A1098">
        <f t="shared" si="204"/>
        <v>22</v>
      </c>
      <c r="B1098" t="s">
        <v>55</v>
      </c>
      <c r="C1098" t="str">
        <f>VLOOKUP(B1098,'country codes'!$A$3:$B$287,2,0)</f>
        <v>DNK</v>
      </c>
      <c r="D1098">
        <v>3</v>
      </c>
      <c r="E1098" s="6">
        <v>5650.6530000000002</v>
      </c>
      <c r="F1098">
        <v>2014</v>
      </c>
      <c r="G1098" s="6">
        <v>80.63</v>
      </c>
      <c r="H1098" s="6">
        <v>7.5075592994689941</v>
      </c>
      <c r="I1098" s="7">
        <v>12.2304391860962</v>
      </c>
      <c r="J1098" s="8">
        <f t="shared" si="205"/>
        <v>0.75075592994689944</v>
      </c>
      <c r="K1098" s="8">
        <f t="shared" si="206"/>
        <v>1.1775157652067314</v>
      </c>
      <c r="L1098" s="9">
        <f t="shared" si="207"/>
        <v>94.94309614861875</v>
      </c>
      <c r="M1098" s="8">
        <f t="shared" si="208"/>
        <v>0.76193346266722251</v>
      </c>
      <c r="N1098" s="8">
        <f t="shared" si="209"/>
        <v>0.76440244913101252</v>
      </c>
      <c r="O1098" s="8">
        <f t="shared" si="210"/>
        <v>2.2562802359425636</v>
      </c>
      <c r="P1098" s="10">
        <f t="shared" si="211"/>
        <v>0.3376945161906823</v>
      </c>
      <c r="Q1098" s="10" t="str">
        <f t="shared" si="212"/>
        <v>2014DNK</v>
      </c>
      <c r="R1098" s="14">
        <f t="shared" si="213"/>
        <v>57.595404280729355</v>
      </c>
      <c r="S1098" s="45">
        <f t="shared" si="214"/>
        <v>3</v>
      </c>
      <c r="T1098" s="7">
        <f t="shared" si="215"/>
        <v>3.4187156457630126</v>
      </c>
      <c r="U1098" s="35">
        <f>IF(ISBLANK(VLOOKUP(B1098,'WB GDP'!$A$2:$AK$267,F1098-1985)),"NA",VLOOKUP(B1098,'WB GDP'!$A$2:$AK$267,F1098-1985))</f>
        <v>52048.33549278455</v>
      </c>
    </row>
    <row r="1099" spans="1:21">
      <c r="A1099">
        <f t="shared" si="204"/>
        <v>23</v>
      </c>
      <c r="B1099" t="s">
        <v>82</v>
      </c>
      <c r="C1099" t="str">
        <f>VLOOKUP(B1099,'country codes'!$A$3:$B$287,2,0)</f>
        <v>ISR</v>
      </c>
      <c r="D1099">
        <v>4</v>
      </c>
      <c r="E1099" s="6">
        <v>7863.8459999999995</v>
      </c>
      <c r="F1099">
        <v>2014</v>
      </c>
      <c r="G1099" s="6">
        <v>82.224000000000004</v>
      </c>
      <c r="H1099" s="6">
        <v>7.4005703926086426</v>
      </c>
      <c r="I1099" s="7">
        <v>13.19544506073</v>
      </c>
      <c r="J1099" s="8">
        <f t="shared" si="205"/>
        <v>0.7400570392608643</v>
      </c>
      <c r="K1099" s="8">
        <f t="shared" si="206"/>
        <v>1.1668168745206962</v>
      </c>
      <c r="L1099" s="9">
        <f t="shared" si="207"/>
        <v>95.940350690589725</v>
      </c>
      <c r="M1099" s="8">
        <f t="shared" si="208"/>
        <v>0.77094977496146355</v>
      </c>
      <c r="N1099" s="8">
        <f t="shared" si="209"/>
        <v>0.824715316295625</v>
      </c>
      <c r="O1099" s="8">
        <f t="shared" si="210"/>
        <v>2.3165931031071758</v>
      </c>
      <c r="P1099" s="10">
        <f t="shared" si="211"/>
        <v>0.33279464310215379</v>
      </c>
      <c r="Q1099" s="10" t="str">
        <f t="shared" si="212"/>
        <v>2014ISR</v>
      </c>
      <c r="R1099" s="14">
        <f t="shared" si="213"/>
        <v>56.759707643894686</v>
      </c>
      <c r="S1099" s="45">
        <f t="shared" si="214"/>
        <v>3</v>
      </c>
      <c r="T1099" s="7">
        <f t="shared" si="215"/>
        <v>3.4187156457630126</v>
      </c>
      <c r="U1099" s="35">
        <f>IF(ISBLANK(VLOOKUP(B1099,'WB GDP'!$A$2:$AK$267,F1099-1985)),"NA",VLOOKUP(B1099,'WB GDP'!$A$2:$AK$267,F1099-1985))</f>
        <v>37454.80848866274</v>
      </c>
    </row>
    <row r="1100" spans="1:21">
      <c r="A1100">
        <f t="shared" si="204"/>
        <v>24</v>
      </c>
      <c r="B1100" t="s">
        <v>83</v>
      </c>
      <c r="C1100" t="str">
        <f>VLOOKUP(B1100,'country codes'!$A$3:$B$287,2,0)</f>
        <v>ITA</v>
      </c>
      <c r="D1100">
        <v>3</v>
      </c>
      <c r="E1100" s="6">
        <v>60322.790999999997</v>
      </c>
      <c r="F1100">
        <v>2014</v>
      </c>
      <c r="G1100" s="6">
        <v>82.908000000000001</v>
      </c>
      <c r="H1100" s="6">
        <v>6.0265851020812988</v>
      </c>
      <c r="I1100" s="7">
        <v>9.3650064468383807</v>
      </c>
      <c r="J1100" s="8">
        <f t="shared" si="205"/>
        <v>0.60265851020812988</v>
      </c>
      <c r="K1100" s="8">
        <f t="shared" si="206"/>
        <v>1.029418345467962</v>
      </c>
      <c r="L1100" s="9">
        <f t="shared" si="207"/>
        <v>85.347016186057786</v>
      </c>
      <c r="M1100" s="8">
        <f t="shared" si="208"/>
        <v>0.6751740145007018</v>
      </c>
      <c r="N1100" s="8">
        <f t="shared" si="209"/>
        <v>0.58531290292739879</v>
      </c>
      <c r="O1100" s="8">
        <f t="shared" si="210"/>
        <v>2.0771906897389498</v>
      </c>
      <c r="P1100" s="10">
        <f t="shared" si="211"/>
        <v>0.32504190291049018</v>
      </c>
      <c r="Q1100" s="10" t="str">
        <f t="shared" si="212"/>
        <v>2014ITA</v>
      </c>
      <c r="R1100" s="14">
        <f t="shared" si="213"/>
        <v>55.437440967315929</v>
      </c>
      <c r="S1100" s="45">
        <f t="shared" si="214"/>
        <v>3</v>
      </c>
      <c r="T1100" s="7">
        <f t="shared" si="215"/>
        <v>3.4187156457630126</v>
      </c>
      <c r="U1100" s="35">
        <f>IF(ISBLANK(VLOOKUP(B1100,'WB GDP'!$A$2:$AK$267,F1100-1985)),"NA",VLOOKUP(B1100,'WB GDP'!$A$2:$AK$267,F1100-1985))</f>
        <v>39898.526460982612</v>
      </c>
    </row>
    <row r="1101" spans="1:21">
      <c r="A1101">
        <f t="shared" si="204"/>
        <v>25</v>
      </c>
      <c r="B1101" t="s">
        <v>127</v>
      </c>
      <c r="C1101" t="str">
        <f>VLOOKUP(B1101,'country codes'!$A$3:$B$287,2,0)</f>
        <v>PHL</v>
      </c>
      <c r="D1101">
        <v>8</v>
      </c>
      <c r="E1101" s="6">
        <v>101325.201</v>
      </c>
      <c r="F1101">
        <v>2014</v>
      </c>
      <c r="G1101" s="6">
        <v>71.150999999999996</v>
      </c>
      <c r="H1101" s="6">
        <v>5.3125500679016113</v>
      </c>
      <c r="I1101" s="7">
        <v>1.89739525318146</v>
      </c>
      <c r="J1101" s="8">
        <f t="shared" si="205"/>
        <v>0.53125500679016113</v>
      </c>
      <c r="K1101" s="8">
        <f t="shared" si="206"/>
        <v>0.9580148420499931</v>
      </c>
      <c r="L1101" s="9">
        <f t="shared" si="207"/>
        <v>68.163714026699054</v>
      </c>
      <c r="M1101" s="8">
        <f t="shared" si="208"/>
        <v>0.51981747111622112</v>
      </c>
      <c r="N1101" s="8">
        <f t="shared" si="209"/>
        <v>0.11858720332384125</v>
      </c>
      <c r="O1101" s="8">
        <f t="shared" si="210"/>
        <v>1.6104649901353922</v>
      </c>
      <c r="P1101" s="10">
        <f t="shared" si="211"/>
        <v>0.32277477269004146</v>
      </c>
      <c r="Q1101" s="10" t="str">
        <f t="shared" si="212"/>
        <v>2014PHL</v>
      </c>
      <c r="R1101" s="14">
        <f t="shared" si="213"/>
        <v>55.05077113602357</v>
      </c>
      <c r="S1101" s="45">
        <f t="shared" si="214"/>
        <v>1</v>
      </c>
      <c r="T1101" s="7">
        <f t="shared" si="215"/>
        <v>3.4187156457630126</v>
      </c>
      <c r="U1101" s="35">
        <f>IF(ISBLANK(VLOOKUP(B1101,'WB GDP'!$A$2:$AK$267,F1101-1985)),"NA",VLOOKUP(B1101,'WB GDP'!$A$2:$AK$267,F1101-1985))</f>
        <v>6917.7491498550289</v>
      </c>
    </row>
    <row r="1102" spans="1:21">
      <c r="A1102">
        <f t="shared" si="204"/>
        <v>26</v>
      </c>
      <c r="B1102" t="s">
        <v>160</v>
      </c>
      <c r="C1102" t="str">
        <f>VLOOKUP(B1102,'country codes'!$A$3:$B$287,2,0)</f>
        <v>GBR</v>
      </c>
      <c r="D1102">
        <v>3</v>
      </c>
      <c r="E1102" s="6">
        <v>64773.504000000001</v>
      </c>
      <c r="F1102">
        <v>2014</v>
      </c>
      <c r="G1102" s="6">
        <v>81.16</v>
      </c>
      <c r="H1102" s="6">
        <v>6.7581477165222168</v>
      </c>
      <c r="I1102" s="7">
        <v>11.475033760070801</v>
      </c>
      <c r="J1102" s="8">
        <f t="shared" si="205"/>
        <v>0.6758147716522217</v>
      </c>
      <c r="K1102" s="8">
        <f t="shared" si="206"/>
        <v>1.1025746069120537</v>
      </c>
      <c r="L1102" s="9">
        <f t="shared" si="207"/>
        <v>89.484955096982276</v>
      </c>
      <c r="M1102" s="8">
        <f t="shared" si="208"/>
        <v>0.71258567612286827</v>
      </c>
      <c r="N1102" s="8">
        <f t="shared" si="209"/>
        <v>0.71718961000442505</v>
      </c>
      <c r="O1102" s="8">
        <f t="shared" si="210"/>
        <v>2.2090673968159757</v>
      </c>
      <c r="P1102" s="10">
        <f t="shared" si="211"/>
        <v>0.32257308090733167</v>
      </c>
      <c r="Q1102" s="10" t="str">
        <f t="shared" si="212"/>
        <v>2014GBR</v>
      </c>
      <c r="R1102" s="14">
        <f t="shared" si="213"/>
        <v>55.016371644150539</v>
      </c>
      <c r="S1102" s="45">
        <f t="shared" si="214"/>
        <v>3</v>
      </c>
      <c r="T1102" s="7">
        <f t="shared" si="215"/>
        <v>3.4187156457630126</v>
      </c>
      <c r="U1102" s="35">
        <f>IF(ISBLANK(VLOOKUP(B1102,'WB GDP'!$A$2:$AK$267,F1102-1985)),"NA",VLOOKUP(B1102,'WB GDP'!$A$2:$AK$267,F1102-1985))</f>
        <v>43990.996721985553</v>
      </c>
    </row>
    <row r="1103" spans="1:21">
      <c r="A1103">
        <f t="shared" si="204"/>
        <v>27</v>
      </c>
      <c r="B1103" t="s">
        <v>81</v>
      </c>
      <c r="C1103" t="str">
        <f>VLOOKUP(B1103,'country codes'!$A$3:$B$287,2,0)</f>
        <v>IRL</v>
      </c>
      <c r="D1103">
        <v>3</v>
      </c>
      <c r="E1103" s="6">
        <v>4622.1670000000004</v>
      </c>
      <c r="F1103">
        <v>2014</v>
      </c>
      <c r="G1103" s="6">
        <v>81.307000000000002</v>
      </c>
      <c r="H1103" s="6">
        <v>7.0183792114257813</v>
      </c>
      <c r="I1103" s="7">
        <v>12.871344566345201</v>
      </c>
      <c r="J1103" s="8">
        <f t="shared" si="205"/>
        <v>0.70183792114257815</v>
      </c>
      <c r="K1103" s="8">
        <f t="shared" si="206"/>
        <v>1.1285977564024101</v>
      </c>
      <c r="L1103" s="9">
        <f t="shared" si="207"/>
        <v>91.762897779810757</v>
      </c>
      <c r="M1103" s="8">
        <f t="shared" si="208"/>
        <v>0.73318086195794119</v>
      </c>
      <c r="N1103" s="8">
        <f t="shared" si="209"/>
        <v>0.80445903539657504</v>
      </c>
      <c r="O1103" s="8">
        <f t="shared" si="210"/>
        <v>2.2963368222081257</v>
      </c>
      <c r="P1103" s="10">
        <f t="shared" si="211"/>
        <v>0.31928280506033285</v>
      </c>
      <c r="Q1103" s="10" t="str">
        <f t="shared" si="212"/>
        <v>2014IRL</v>
      </c>
      <c r="R1103" s="14">
        <f t="shared" si="213"/>
        <v>54.455199464807208</v>
      </c>
      <c r="S1103" s="45">
        <f t="shared" si="214"/>
        <v>3</v>
      </c>
      <c r="T1103" s="7">
        <f t="shared" si="215"/>
        <v>3.4187156457630126</v>
      </c>
      <c r="U1103" s="35">
        <f>IF(ISBLANK(VLOOKUP(B1103,'WB GDP'!$A$2:$AK$267,F1103-1985)),"NA",VLOOKUP(B1103,'WB GDP'!$A$2:$AK$267,F1103-1985))</f>
        <v>58191.608208356891</v>
      </c>
    </row>
    <row r="1104" spans="1:21">
      <c r="A1104">
        <f t="shared" si="204"/>
        <v>28</v>
      </c>
      <c r="B1104" t="s">
        <v>19</v>
      </c>
      <c r="C1104" t="str">
        <f>VLOOKUP(B1104,'country codes'!$A$3:$B$287,2,0)</f>
        <v>ALB</v>
      </c>
      <c r="D1104">
        <v>7</v>
      </c>
      <c r="E1104" s="6">
        <v>2884.1019999999999</v>
      </c>
      <c r="F1104">
        <v>2014</v>
      </c>
      <c r="G1104" s="6">
        <v>78.406999999999996</v>
      </c>
      <c r="H1104" s="6">
        <v>4.8137631416320801</v>
      </c>
      <c r="I1104" s="7">
        <v>3.6031935214996298</v>
      </c>
      <c r="J1104" s="8">
        <f t="shared" si="205"/>
        <v>0.48137631416320803</v>
      </c>
      <c r="K1104" s="8">
        <f t="shared" si="206"/>
        <v>0.90813614942304</v>
      </c>
      <c r="L1104" s="9">
        <f t="shared" si="207"/>
        <v>71.204231067812287</v>
      </c>
      <c r="M1104" s="8">
        <f t="shared" si="208"/>
        <v>0.54730719417574902</v>
      </c>
      <c r="N1104" s="8">
        <f t="shared" si="209"/>
        <v>0.22519959509372686</v>
      </c>
      <c r="O1104" s="8">
        <f t="shared" si="210"/>
        <v>1.7170773819052778</v>
      </c>
      <c r="P1104" s="10">
        <f t="shared" si="211"/>
        <v>0.31874346488010585</v>
      </c>
      <c r="Q1104" s="10" t="str">
        <f t="shared" si="212"/>
        <v>2014ALB</v>
      </c>
      <c r="R1104" s="14">
        <f t="shared" si="213"/>
        <v>54.363212434412333</v>
      </c>
      <c r="S1104" s="45">
        <f t="shared" si="214"/>
        <v>2</v>
      </c>
      <c r="T1104" s="7">
        <f t="shared" si="215"/>
        <v>3.4187156457630126</v>
      </c>
      <c r="U1104" s="35">
        <f>IF(ISBLANK(VLOOKUP(B1104,'WB GDP'!$A$2:$AK$267,F1104-1985)),"NA",VLOOKUP(B1104,'WB GDP'!$A$2:$AK$267,F1104-1985))</f>
        <v>11586.817445882331</v>
      </c>
    </row>
    <row r="1105" spans="1:21">
      <c r="A1105">
        <f t="shared" si="204"/>
        <v>29</v>
      </c>
      <c r="B1105" t="s">
        <v>67</v>
      </c>
      <c r="C1105" t="str">
        <f>VLOOKUP(B1105,'country codes'!$A$3:$B$287,2,0)</f>
        <v>DEU</v>
      </c>
      <c r="D1105">
        <v>3</v>
      </c>
      <c r="E1105" s="6">
        <v>81858.824999999997</v>
      </c>
      <c r="F1105">
        <v>2014</v>
      </c>
      <c r="G1105" s="6">
        <v>80.915000000000006</v>
      </c>
      <c r="H1105" s="6">
        <v>6.9842143058776855</v>
      </c>
      <c r="I1105" s="7">
        <v>12.7742710113525</v>
      </c>
      <c r="J1105" s="8">
        <f t="shared" si="205"/>
        <v>0.69842143058776851</v>
      </c>
      <c r="K1105" s="8">
        <f t="shared" si="206"/>
        <v>1.1251812658476004</v>
      </c>
      <c r="L1105" s="9">
        <f t="shared" si="207"/>
        <v>91.044042126058585</v>
      </c>
      <c r="M1105" s="8">
        <f t="shared" si="208"/>
        <v>0.7266815914147351</v>
      </c>
      <c r="N1105" s="8">
        <f t="shared" si="209"/>
        <v>0.79839193820953125</v>
      </c>
      <c r="O1105" s="8">
        <f t="shared" si="210"/>
        <v>2.2902697250210822</v>
      </c>
      <c r="P1105" s="10">
        <f t="shared" si="211"/>
        <v>0.31729083412131553</v>
      </c>
      <c r="Q1105" s="10" t="str">
        <f t="shared" si="212"/>
        <v>2014DEU</v>
      </c>
      <c r="R1105" s="14">
        <f t="shared" si="213"/>
        <v>54.115459356373279</v>
      </c>
      <c r="S1105" s="45">
        <f t="shared" si="214"/>
        <v>3</v>
      </c>
      <c r="T1105" s="7">
        <f t="shared" si="215"/>
        <v>3.4187156457630126</v>
      </c>
      <c r="U1105" s="35">
        <f>IF(ISBLANK(VLOOKUP(B1105,'WB GDP'!$A$2:$AK$267,F1105-1985)),"NA",VLOOKUP(B1105,'WB GDP'!$A$2:$AK$267,F1105-1985))</f>
        <v>50845.526995427106</v>
      </c>
    </row>
    <row r="1106" spans="1:21">
      <c r="A1106">
        <f t="shared" si="204"/>
        <v>30</v>
      </c>
      <c r="B1106" t="s">
        <v>78</v>
      </c>
      <c r="C1106" t="str">
        <f>VLOOKUP(B1106,'country codes'!$A$3:$B$287,2,0)</f>
        <v>IDN</v>
      </c>
      <c r="D1106">
        <v>8</v>
      </c>
      <c r="E1106" s="6">
        <v>256229.761</v>
      </c>
      <c r="F1106">
        <v>2014</v>
      </c>
      <c r="G1106" s="6">
        <v>69.533000000000001</v>
      </c>
      <c r="H1106" s="6">
        <v>5.5973753929138184</v>
      </c>
      <c r="I1106" s="7">
        <v>2.57819271087646</v>
      </c>
      <c r="J1106" s="8">
        <f t="shared" si="205"/>
        <v>0.55973753929138181</v>
      </c>
      <c r="K1106" s="8">
        <f t="shared" si="206"/>
        <v>0.98649737455121378</v>
      </c>
      <c r="L1106" s="9">
        <f t="shared" si="207"/>
        <v>68.594121944669553</v>
      </c>
      <c r="M1106" s="8">
        <f t="shared" si="208"/>
        <v>0.52370884692752229</v>
      </c>
      <c r="N1106" s="8">
        <f t="shared" si="209"/>
        <v>0.16113704442977875</v>
      </c>
      <c r="O1106" s="8">
        <f t="shared" si="210"/>
        <v>1.6530148312413298</v>
      </c>
      <c r="P1106" s="10">
        <f t="shared" si="211"/>
        <v>0.31682041626586233</v>
      </c>
      <c r="Q1106" s="10" t="str">
        <f t="shared" si="212"/>
        <v>2014IDN</v>
      </c>
      <c r="R1106" s="14">
        <f t="shared" si="213"/>
        <v>54.035227355950738</v>
      </c>
      <c r="S1106" s="45">
        <f t="shared" si="214"/>
        <v>1</v>
      </c>
      <c r="T1106" s="7">
        <f t="shared" si="215"/>
        <v>3.4187156457630126</v>
      </c>
      <c r="U1106" s="35">
        <f>IF(ISBLANK(VLOOKUP(B1106,'WB GDP'!$A$2:$AK$267,F1106-1985)),"NA",VLOOKUP(B1106,'WB GDP'!$A$2:$AK$267,F1106-1985))</f>
        <v>9759.0252071929281</v>
      </c>
    </row>
    <row r="1107" spans="1:21">
      <c r="A1107">
        <f t="shared" si="204"/>
        <v>31</v>
      </c>
      <c r="B1107" t="s">
        <v>24</v>
      </c>
      <c r="C1107" t="str">
        <f>VLOOKUP(B1107,'country codes'!$A$3:$B$287,2,0)</f>
        <v>AUT</v>
      </c>
      <c r="D1107">
        <v>3</v>
      </c>
      <c r="E1107" s="6">
        <v>8546.0660000000007</v>
      </c>
      <c r="F1107">
        <v>2014</v>
      </c>
      <c r="G1107" s="6">
        <v>81.39</v>
      </c>
      <c r="H1107" s="6">
        <v>6.9499998092651367</v>
      </c>
      <c r="I1107" s="7">
        <v>13.0139570236206</v>
      </c>
      <c r="J1107" s="8">
        <f t="shared" si="205"/>
        <v>0.69499998092651372</v>
      </c>
      <c r="K1107" s="8">
        <f t="shared" si="206"/>
        <v>1.1217598161863456</v>
      </c>
      <c r="L1107" s="9">
        <f t="shared" si="207"/>
        <v>91.300031439406666</v>
      </c>
      <c r="M1107" s="8">
        <f t="shared" si="208"/>
        <v>0.72899602518865703</v>
      </c>
      <c r="N1107" s="8">
        <f t="shared" si="209"/>
        <v>0.81337231397628751</v>
      </c>
      <c r="O1107" s="8">
        <f t="shared" si="210"/>
        <v>2.3052501007878385</v>
      </c>
      <c r="P1107" s="10">
        <f t="shared" si="211"/>
        <v>0.31623294363571075</v>
      </c>
      <c r="Q1107" s="10" t="str">
        <f t="shared" si="212"/>
        <v>2014AUT</v>
      </c>
      <c r="R1107" s="14">
        <f t="shared" si="213"/>
        <v>53.935031107521468</v>
      </c>
      <c r="S1107" s="45">
        <f t="shared" si="214"/>
        <v>3</v>
      </c>
      <c r="T1107" s="7">
        <f t="shared" si="215"/>
        <v>3.4187156457630126</v>
      </c>
      <c r="U1107" s="35">
        <f>IF(ISBLANK(VLOOKUP(B1107,'WB GDP'!$A$2:$AK$267,F1107-1985)),"NA",VLOOKUP(B1107,'WB GDP'!$A$2:$AK$267,F1107-1985))</f>
        <v>52932.900111651834</v>
      </c>
    </row>
    <row r="1108" spans="1:21">
      <c r="A1108">
        <f t="shared" si="204"/>
        <v>32</v>
      </c>
      <c r="B1108" t="s">
        <v>131</v>
      </c>
      <c r="C1108" t="str">
        <f>VLOOKUP(B1108,'country codes'!$A$3:$B$287,2,0)</f>
        <v>ROU</v>
      </c>
      <c r="D1108">
        <v>7</v>
      </c>
      <c r="E1108" s="6">
        <v>19995.835999999999</v>
      </c>
      <c r="F1108">
        <v>2014</v>
      </c>
      <c r="G1108" s="6">
        <v>74.927999999999997</v>
      </c>
      <c r="H1108" s="6">
        <v>5.726893424987793</v>
      </c>
      <c r="I1108" s="7">
        <v>5.6101737022399902</v>
      </c>
      <c r="J1108" s="8">
        <f t="shared" si="205"/>
        <v>0.57268934249877934</v>
      </c>
      <c r="K1108" s="8">
        <f t="shared" si="206"/>
        <v>0.99944917775861131</v>
      </c>
      <c r="L1108" s="9">
        <f t="shared" si="207"/>
        <v>74.886727991097231</v>
      </c>
      <c r="M1108" s="8">
        <f t="shared" si="208"/>
        <v>0.58060114359943105</v>
      </c>
      <c r="N1108" s="8">
        <f t="shared" si="209"/>
        <v>0.35063585638999939</v>
      </c>
      <c r="O1108" s="8">
        <f t="shared" si="210"/>
        <v>1.8425136432015503</v>
      </c>
      <c r="P1108" s="10">
        <f t="shared" si="211"/>
        <v>0.31511361977791325</v>
      </c>
      <c r="Q1108" s="10" t="str">
        <f t="shared" si="212"/>
        <v>2014ROU</v>
      </c>
      <c r="R1108" s="14">
        <f t="shared" si="213"/>
        <v>53.744125105143532</v>
      </c>
      <c r="S1108" s="45">
        <f t="shared" si="214"/>
        <v>2</v>
      </c>
      <c r="T1108" s="7">
        <f t="shared" si="215"/>
        <v>3.4187156457630126</v>
      </c>
      <c r="U1108" s="35">
        <f>IF(ISBLANK(VLOOKUP(B1108,'WB GDP'!$A$2:$AK$267,F1108-1985)),"NA",VLOOKUP(B1108,'WB GDP'!$A$2:$AK$267,F1108-1985))</f>
        <v>23091.155374465267</v>
      </c>
    </row>
    <row r="1109" spans="1:21">
      <c r="A1109">
        <f t="shared" si="204"/>
        <v>33</v>
      </c>
      <c r="B1109" t="s">
        <v>73</v>
      </c>
      <c r="C1109" t="str">
        <f>VLOOKUP(B1109,'country codes'!$A$3:$B$287,2,0)</f>
        <v>HND</v>
      </c>
      <c r="D1109">
        <v>1</v>
      </c>
      <c r="E1109" s="6">
        <v>9127.8459999999995</v>
      </c>
      <c r="F1109">
        <v>2014</v>
      </c>
      <c r="G1109" s="6">
        <v>72.259</v>
      </c>
      <c r="H1109" s="6">
        <v>5.0557260513305664</v>
      </c>
      <c r="I1109" s="7">
        <v>2.1635959148407</v>
      </c>
      <c r="J1109" s="8">
        <f t="shared" si="205"/>
        <v>0.50557260513305669</v>
      </c>
      <c r="K1109" s="8">
        <f t="shared" si="206"/>
        <v>0.93233244039288865</v>
      </c>
      <c r="L1109" s="9">
        <f t="shared" si="207"/>
        <v>67.369409810349737</v>
      </c>
      <c r="M1109" s="8">
        <f t="shared" si="208"/>
        <v>0.51263605998212547</v>
      </c>
      <c r="N1109" s="8">
        <f t="shared" si="209"/>
        <v>0.13522474467754375</v>
      </c>
      <c r="O1109" s="8">
        <f t="shared" si="210"/>
        <v>1.6271025314890948</v>
      </c>
      <c r="P1109" s="10">
        <f t="shared" si="211"/>
        <v>0.31506069842628187</v>
      </c>
      <c r="Q1109" s="10" t="str">
        <f t="shared" si="212"/>
        <v>2014HND</v>
      </c>
      <c r="R1109" s="14">
        <f t="shared" si="213"/>
        <v>53.735099117168737</v>
      </c>
      <c r="S1109" s="45">
        <f t="shared" si="214"/>
        <v>1</v>
      </c>
      <c r="T1109" s="7">
        <f t="shared" si="215"/>
        <v>3.4187156457630126</v>
      </c>
      <c r="U1109" s="35">
        <f>IF(ISBLANK(VLOOKUP(B1109,'WB GDP'!$A$2:$AK$267,F1109-1985)),"NA",VLOOKUP(B1109,'WB GDP'!$A$2:$AK$267,F1109-1985))</f>
        <v>5079.7034496670713</v>
      </c>
    </row>
    <row r="1110" spans="1:21">
      <c r="A1110">
        <f t="shared" si="204"/>
        <v>34</v>
      </c>
      <c r="B1110" t="s">
        <v>54</v>
      </c>
      <c r="C1110" t="str">
        <f>VLOOKUP(B1110,'country codes'!$A$3:$B$287,2,0)</f>
        <v>CZE</v>
      </c>
      <c r="D1110">
        <v>7</v>
      </c>
      <c r="E1110" s="6">
        <v>10517.182000000001</v>
      </c>
      <c r="F1110">
        <v>2014</v>
      </c>
      <c r="G1110" s="6">
        <v>78.754999999999995</v>
      </c>
      <c r="H1110" s="6">
        <v>6.4837298393249512</v>
      </c>
      <c r="I1110" s="7">
        <v>10.1208086013794</v>
      </c>
      <c r="J1110" s="8">
        <f t="shared" si="205"/>
        <v>0.64837298393249509</v>
      </c>
      <c r="K1110" s="8">
        <f t="shared" si="206"/>
        <v>1.0751328191923271</v>
      </c>
      <c r="L1110" s="9">
        <f t="shared" si="207"/>
        <v>84.672085175491716</v>
      </c>
      <c r="M1110" s="8">
        <f t="shared" si="208"/>
        <v>0.66907187255777889</v>
      </c>
      <c r="N1110" s="8">
        <f t="shared" si="209"/>
        <v>0.63255053758621249</v>
      </c>
      <c r="O1110" s="8">
        <f t="shared" si="210"/>
        <v>2.1244283243977633</v>
      </c>
      <c r="P1110" s="10">
        <f t="shared" si="211"/>
        <v>0.31494207871072732</v>
      </c>
      <c r="Q1110" s="10" t="str">
        <f t="shared" si="212"/>
        <v>2014CZE</v>
      </c>
      <c r="R1110" s="14">
        <f t="shared" si="213"/>
        <v>53.71486796106322</v>
      </c>
      <c r="S1110" s="45">
        <f t="shared" si="214"/>
        <v>3</v>
      </c>
      <c r="T1110" s="7">
        <f t="shared" si="215"/>
        <v>3.4187156457630126</v>
      </c>
      <c r="U1110" s="35">
        <f>IF(ISBLANK(VLOOKUP(B1110,'WB GDP'!$A$2:$AK$267,F1110-1985)),"NA",VLOOKUP(B1110,'WB GDP'!$A$2:$AK$267,F1110-1985))</f>
        <v>33235.2578125</v>
      </c>
    </row>
    <row r="1111" spans="1:21">
      <c r="A1111">
        <f t="shared" si="204"/>
        <v>35</v>
      </c>
      <c r="B1111" t="s">
        <v>63</v>
      </c>
      <c r="C1111" t="str">
        <f>VLOOKUP(B1111,'country codes'!$A$3:$B$287,2,0)</f>
        <v>FIN</v>
      </c>
      <c r="D1111">
        <v>3</v>
      </c>
      <c r="E1111" s="6">
        <v>5461.44</v>
      </c>
      <c r="F1111">
        <v>2014</v>
      </c>
      <c r="G1111" s="6">
        <v>81.013000000000005</v>
      </c>
      <c r="H1111" s="6">
        <v>7.3845710754394531</v>
      </c>
      <c r="I1111" s="7">
        <v>14.7902069091797</v>
      </c>
      <c r="J1111" s="8">
        <f t="shared" si="205"/>
        <v>0.73845710754394533</v>
      </c>
      <c r="K1111" s="8">
        <f t="shared" si="206"/>
        <v>1.1652169428037773</v>
      </c>
      <c r="L1111" s="9">
        <f t="shared" si="207"/>
        <v>94.39772018736241</v>
      </c>
      <c r="M1111" s="8">
        <f t="shared" si="208"/>
        <v>0.75700264533071726</v>
      </c>
      <c r="N1111" s="8">
        <f t="shared" si="209"/>
        <v>0.92438793182373125</v>
      </c>
      <c r="O1111" s="8">
        <f t="shared" si="210"/>
        <v>2.4162657186352821</v>
      </c>
      <c r="P1111" s="10">
        <f t="shared" si="211"/>
        <v>0.31329445246538357</v>
      </c>
      <c r="Q1111" s="10" t="str">
        <f t="shared" si="212"/>
        <v>2014FIN</v>
      </c>
      <c r="R1111" s="14">
        <f t="shared" si="213"/>
        <v>53.433857476277822</v>
      </c>
      <c r="S1111" s="45">
        <f t="shared" si="214"/>
        <v>3</v>
      </c>
      <c r="T1111" s="7">
        <f t="shared" si="215"/>
        <v>3.4187156457630126</v>
      </c>
      <c r="U1111" s="35">
        <f>IF(ISBLANK(VLOOKUP(B1111,'WB GDP'!$A$2:$AK$267,F1111-1985)),"NA",VLOOKUP(B1111,'WB GDP'!$A$2:$AK$267,F1111-1985))</f>
        <v>44976.776448770834</v>
      </c>
    </row>
    <row r="1112" spans="1:21">
      <c r="A1112">
        <f t="shared" si="204"/>
        <v>36</v>
      </c>
      <c r="B1112" t="s">
        <v>166</v>
      </c>
      <c r="C1112" t="str">
        <f>VLOOKUP(B1112,'country codes'!$A$3:$B$287,2,0)</f>
        <v>VNM</v>
      </c>
      <c r="D1112">
        <v>8</v>
      </c>
      <c r="E1112" s="6">
        <v>91235.504000000001</v>
      </c>
      <c r="F1112">
        <v>2014</v>
      </c>
      <c r="G1112" s="6">
        <v>73.855000000000004</v>
      </c>
      <c r="H1112" s="6">
        <v>5.084923267364502</v>
      </c>
      <c r="I1112" s="7">
        <v>3.1941609382629399</v>
      </c>
      <c r="J1112" s="8">
        <f t="shared" si="205"/>
        <v>0.50849232673645017</v>
      </c>
      <c r="K1112" s="8">
        <f t="shared" si="206"/>
        <v>0.93525216199628214</v>
      </c>
      <c r="L1112" s="9">
        <f t="shared" si="207"/>
        <v>69.073048424235424</v>
      </c>
      <c r="M1112" s="8">
        <f t="shared" si="208"/>
        <v>0.52803888557263379</v>
      </c>
      <c r="N1112" s="8">
        <f t="shared" si="209"/>
        <v>0.19963505864143374</v>
      </c>
      <c r="O1112" s="8">
        <f t="shared" si="210"/>
        <v>1.6915128454529846</v>
      </c>
      <c r="P1112" s="10">
        <f t="shared" si="211"/>
        <v>0.31216959835219327</v>
      </c>
      <c r="Q1112" s="10" t="str">
        <f t="shared" si="212"/>
        <v>2014VNM</v>
      </c>
      <c r="R1112" s="14">
        <f t="shared" si="213"/>
        <v>53.242008262565825</v>
      </c>
      <c r="S1112" s="45">
        <f t="shared" si="214"/>
        <v>1</v>
      </c>
      <c r="T1112" s="7">
        <f t="shared" si="215"/>
        <v>3.4187156457630126</v>
      </c>
      <c r="U1112" s="35">
        <f>IF(ISBLANK(VLOOKUP(B1112,'WB GDP'!$A$2:$AK$267,F1112-1985)),"NA",VLOOKUP(B1112,'WB GDP'!$A$2:$AK$267,F1112-1985))</f>
        <v>7641.9092524292209</v>
      </c>
    </row>
    <row r="1113" spans="1:21">
      <c r="A1113">
        <f t="shared" si="204"/>
        <v>37</v>
      </c>
      <c r="B1113" t="s">
        <v>56</v>
      </c>
      <c r="C1113" t="str">
        <f>VLOOKUP(B1113,'country codes'!$A$3:$B$287,2,0)</f>
        <v>DOM</v>
      </c>
      <c r="D1113">
        <v>1</v>
      </c>
      <c r="E1113" s="6">
        <v>10282.115</v>
      </c>
      <c r="F1113">
        <v>2014</v>
      </c>
      <c r="G1113" s="6">
        <v>72.867000000000004</v>
      </c>
      <c r="H1113" s="6">
        <v>5.3873319625854492</v>
      </c>
      <c r="I1113" s="7">
        <v>3.8762440681457502</v>
      </c>
      <c r="J1113" s="8">
        <f t="shared" si="205"/>
        <v>0.53873319625854488</v>
      </c>
      <c r="K1113" s="8">
        <f t="shared" si="206"/>
        <v>0.96549303151837684</v>
      </c>
      <c r="L1113" s="9">
        <f t="shared" si="207"/>
        <v>70.352580727649567</v>
      </c>
      <c r="M1113" s="8">
        <f t="shared" si="208"/>
        <v>0.5396073090318545</v>
      </c>
      <c r="N1113" s="8">
        <f t="shared" si="209"/>
        <v>0.24226525425910939</v>
      </c>
      <c r="O1113" s="8">
        <f t="shared" si="210"/>
        <v>1.7341430410706602</v>
      </c>
      <c r="P1113" s="10">
        <f t="shared" si="211"/>
        <v>0.31116655100071838</v>
      </c>
      <c r="Q1113" s="10" t="str">
        <f t="shared" si="212"/>
        <v>2014DOM</v>
      </c>
      <c r="R1113" s="14">
        <f t="shared" si="213"/>
        <v>53.070933770825221</v>
      </c>
      <c r="S1113" s="45">
        <f t="shared" si="214"/>
        <v>2</v>
      </c>
      <c r="T1113" s="7">
        <f t="shared" si="215"/>
        <v>3.4187156457630126</v>
      </c>
      <c r="U1113" s="35">
        <f>IF(ISBLANK(VLOOKUP(B1113,'WB GDP'!$A$2:$AK$267,F1113-1985)),"NA",VLOOKUP(B1113,'WB GDP'!$A$2:$AK$267,F1113-1985))</f>
        <v>14334.733860884971</v>
      </c>
    </row>
    <row r="1114" spans="1:21">
      <c r="A1114">
        <f t="shared" si="204"/>
        <v>38</v>
      </c>
      <c r="B1114" t="s">
        <v>86</v>
      </c>
      <c r="C1114" t="str">
        <f>VLOOKUP(B1114,'country codes'!$A$3:$B$287,2,0)</f>
        <v>JOR</v>
      </c>
      <c r="D1114">
        <v>4</v>
      </c>
      <c r="E1114" s="6">
        <v>8658.0259999999998</v>
      </c>
      <c r="F1114">
        <v>2014</v>
      </c>
      <c r="G1114" s="6">
        <v>74.789000000000001</v>
      </c>
      <c r="H1114" s="6">
        <v>5.3330216407775879</v>
      </c>
      <c r="I1114" s="7">
        <v>4.5812330245971697</v>
      </c>
      <c r="J1114" s="8">
        <f t="shared" si="205"/>
        <v>0.53330216407775877</v>
      </c>
      <c r="K1114" s="8">
        <f t="shared" si="206"/>
        <v>0.96006199933759073</v>
      </c>
      <c r="L1114" s="9">
        <f t="shared" si="207"/>
        <v>71.802076868459068</v>
      </c>
      <c r="M1114" s="8">
        <f t="shared" si="208"/>
        <v>0.55271239837946062</v>
      </c>
      <c r="N1114" s="8">
        <f t="shared" si="209"/>
        <v>0.28632706403732311</v>
      </c>
      <c r="O1114" s="8">
        <f t="shared" si="210"/>
        <v>1.7782048508488741</v>
      </c>
      <c r="P1114" s="10">
        <f t="shared" si="211"/>
        <v>0.31082605477968889</v>
      </c>
      <c r="Q1114" s="10" t="str">
        <f t="shared" si="212"/>
        <v>2014JOR</v>
      </c>
      <c r="R1114" s="14">
        <f t="shared" si="213"/>
        <v>53.012860522472025</v>
      </c>
      <c r="S1114" s="45">
        <f t="shared" si="214"/>
        <v>2</v>
      </c>
      <c r="T1114" s="7">
        <f t="shared" si="215"/>
        <v>3.4187156457630126</v>
      </c>
      <c r="U1114" s="35">
        <f>IF(ISBLANK(VLOOKUP(B1114,'WB GDP'!$A$2:$AK$267,F1114-1985)),"NA",VLOOKUP(B1114,'WB GDP'!$A$2:$AK$267,F1114-1985))</f>
        <v>10605.349315357973</v>
      </c>
    </row>
    <row r="1115" spans="1:21">
      <c r="A1115">
        <f t="shared" si="204"/>
        <v>39</v>
      </c>
      <c r="B1115" t="s">
        <v>93</v>
      </c>
      <c r="C1115" t="str">
        <f>VLOOKUP(B1115,'country codes'!$A$3:$B$287,2,0)</f>
        <v>LBN</v>
      </c>
      <c r="D1115">
        <v>4</v>
      </c>
      <c r="E1115" s="6">
        <v>6274.3419999999996</v>
      </c>
      <c r="F1115">
        <v>2014</v>
      </c>
      <c r="G1115" s="6">
        <v>78.972999999999999</v>
      </c>
      <c r="H1115" s="6">
        <v>5.2330255508422852</v>
      </c>
      <c r="I1115" s="7">
        <v>6.1316175460815403</v>
      </c>
      <c r="J1115" s="8">
        <f t="shared" si="205"/>
        <v>0.52330255508422852</v>
      </c>
      <c r="K1115" s="8">
        <f t="shared" si="206"/>
        <v>0.95006239034406048</v>
      </c>
      <c r="L1115" s="9">
        <f t="shared" si="207"/>
        <v>75.029277152641484</v>
      </c>
      <c r="M1115" s="8">
        <f t="shared" si="208"/>
        <v>0.58188994972030861</v>
      </c>
      <c r="N1115" s="8">
        <f t="shared" si="209"/>
        <v>0.38322609663009627</v>
      </c>
      <c r="O1115" s="8">
        <f t="shared" si="210"/>
        <v>1.8751038834416471</v>
      </c>
      <c r="P1115" s="10">
        <f t="shared" si="211"/>
        <v>0.31032411316448372</v>
      </c>
      <c r="Q1115" s="10" t="str">
        <f t="shared" si="212"/>
        <v>2014LBN</v>
      </c>
      <c r="R1115" s="14">
        <f t="shared" si="213"/>
        <v>52.927251995039676</v>
      </c>
      <c r="S1115" s="45">
        <f t="shared" si="214"/>
        <v>2</v>
      </c>
      <c r="T1115" s="7">
        <f t="shared" si="215"/>
        <v>3.4187156457630126</v>
      </c>
      <c r="U1115" s="35">
        <f>IF(ISBLANK(VLOOKUP(B1115,'WB GDP'!$A$2:$AK$267,F1115-1985)),"NA",VLOOKUP(B1115,'WB GDP'!$A$2:$AK$267,F1115-1985))</f>
        <v>16843.412429349366</v>
      </c>
    </row>
    <row r="1116" spans="1:21">
      <c r="A1116">
        <f t="shared" si="204"/>
        <v>40</v>
      </c>
      <c r="B1116" t="s">
        <v>110</v>
      </c>
      <c r="C1116" t="str">
        <f>VLOOKUP(B1116,'country codes'!$A$3:$B$287,2,0)</f>
        <v>MAR</v>
      </c>
      <c r="D1116">
        <v>4</v>
      </c>
      <c r="E1116" s="6">
        <v>34248.603000000003</v>
      </c>
      <c r="F1116">
        <v>2014</v>
      </c>
      <c r="G1116" s="6">
        <v>72.537999999999997</v>
      </c>
      <c r="H1116" s="6">
        <v>5.1526587009429932</v>
      </c>
      <c r="I1116" s="7">
        <v>3.04049873352051</v>
      </c>
      <c r="J1116" s="8">
        <f t="shared" si="205"/>
        <v>0.51526587009429936</v>
      </c>
      <c r="K1116" s="8">
        <f t="shared" si="206"/>
        <v>0.94202570535413133</v>
      </c>
      <c r="L1116" s="9">
        <f t="shared" si="207"/>
        <v>68.332660614977982</v>
      </c>
      <c r="M1116" s="8">
        <f t="shared" si="208"/>
        <v>0.52134493991867825</v>
      </c>
      <c r="N1116" s="8">
        <f t="shared" si="209"/>
        <v>0.19003117084503188</v>
      </c>
      <c r="O1116" s="8">
        <f t="shared" si="210"/>
        <v>1.6819089576565829</v>
      </c>
      <c r="P1116" s="10">
        <f t="shared" si="211"/>
        <v>0.30997215250287524</v>
      </c>
      <c r="Q1116" s="10" t="str">
        <f t="shared" si="212"/>
        <v>2014MAR</v>
      </c>
      <c r="R1116" s="14">
        <f t="shared" si="213"/>
        <v>52.867223431872816</v>
      </c>
      <c r="S1116" s="45">
        <f t="shared" si="214"/>
        <v>1</v>
      </c>
      <c r="T1116" s="7">
        <f t="shared" si="215"/>
        <v>3.4187156457630126</v>
      </c>
      <c r="U1116" s="35">
        <f>IF(ISBLANK(VLOOKUP(B1116,'WB GDP'!$A$2:$AK$267,F1116-1985)),"NA",VLOOKUP(B1116,'WB GDP'!$A$2:$AK$267,F1116-1985))</f>
        <v>7462.15283203125</v>
      </c>
    </row>
    <row r="1117" spans="1:21">
      <c r="A1117">
        <f t="shared" si="204"/>
        <v>41</v>
      </c>
      <c r="B1117" t="s">
        <v>116</v>
      </c>
      <c r="C1117" t="str">
        <f>VLOOKUP(B1117,'country codes'!$A$3:$B$287,2,0)</f>
        <v>NZL</v>
      </c>
      <c r="D1117">
        <v>2</v>
      </c>
      <c r="E1117" s="6">
        <v>4514.1949999999997</v>
      </c>
      <c r="F1117">
        <v>2014</v>
      </c>
      <c r="G1117" s="6">
        <v>81.792000000000002</v>
      </c>
      <c r="H1117" s="6">
        <v>7.3058924674987793</v>
      </c>
      <c r="I1117" s="7">
        <v>15.3964195251465</v>
      </c>
      <c r="J1117" s="8">
        <f t="shared" si="205"/>
        <v>0.73058924674987791</v>
      </c>
      <c r="K1117" s="8">
        <f t="shared" si="206"/>
        <v>1.1573490820097099</v>
      </c>
      <c r="L1117" s="9">
        <f t="shared" si="207"/>
        <v>94.661896115738188</v>
      </c>
      <c r="M1117" s="8">
        <f t="shared" si="208"/>
        <v>0.75939109539096916</v>
      </c>
      <c r="N1117" s="8">
        <f t="shared" si="209"/>
        <v>0.96227622032165627</v>
      </c>
      <c r="O1117" s="8">
        <f t="shared" si="210"/>
        <v>2.4541540071332073</v>
      </c>
      <c r="P1117" s="10">
        <f t="shared" si="211"/>
        <v>0.30943090498140474</v>
      </c>
      <c r="Q1117" s="10" t="str">
        <f t="shared" si="212"/>
        <v>2014NZL</v>
      </c>
      <c r="R1117" s="14">
        <f t="shared" si="213"/>
        <v>52.774911095366193</v>
      </c>
      <c r="S1117" s="45">
        <f t="shared" si="214"/>
        <v>3</v>
      </c>
      <c r="T1117" s="7">
        <f t="shared" si="215"/>
        <v>3.4187156457630126</v>
      </c>
      <c r="U1117" s="35">
        <f>IF(ISBLANK(VLOOKUP(B1117,'WB GDP'!$A$2:$AK$267,F1117-1985)),"NA",VLOOKUP(B1117,'WB GDP'!$A$2:$AK$267,F1117-1985))</f>
        <v>40350.645289399763</v>
      </c>
    </row>
    <row r="1118" spans="1:21">
      <c r="A1118">
        <f t="shared" si="204"/>
        <v>42</v>
      </c>
      <c r="B1118" t="s">
        <v>52</v>
      </c>
      <c r="C1118" t="str">
        <f>VLOOKUP(B1118,'country codes'!$A$3:$B$287,2,0)</f>
        <v>HRV</v>
      </c>
      <c r="D1118">
        <v>7</v>
      </c>
      <c r="E1118" s="6">
        <v>4283.9719999999998</v>
      </c>
      <c r="F1118">
        <v>2014</v>
      </c>
      <c r="G1118" s="6">
        <v>77.953000000000003</v>
      </c>
      <c r="H1118" s="6">
        <v>5.3806924819946289</v>
      </c>
      <c r="I1118" s="7">
        <v>6.44773197174072</v>
      </c>
      <c r="J1118" s="8">
        <f t="shared" si="205"/>
        <v>0.53806924819946289</v>
      </c>
      <c r="K1118" s="8">
        <f t="shared" si="206"/>
        <v>0.96482908345929486</v>
      </c>
      <c r="L1118" s="9">
        <f t="shared" si="207"/>
        <v>75.211321542902411</v>
      </c>
      <c r="M1118" s="8">
        <f t="shared" si="208"/>
        <v>0.58353583751016336</v>
      </c>
      <c r="N1118" s="8">
        <f t="shared" si="209"/>
        <v>0.402983248233795</v>
      </c>
      <c r="O1118" s="8">
        <f t="shared" si="210"/>
        <v>1.8948610350453459</v>
      </c>
      <c r="P1118" s="10">
        <f t="shared" si="211"/>
        <v>0.30795706213685414</v>
      </c>
      <c r="Q1118" s="10" t="str">
        <f t="shared" si="212"/>
        <v>2014HRV</v>
      </c>
      <c r="R1118" s="14">
        <f t="shared" si="213"/>
        <v>52.523540195312194</v>
      </c>
      <c r="S1118" s="45">
        <f t="shared" si="214"/>
        <v>2</v>
      </c>
      <c r="T1118" s="7">
        <f t="shared" si="215"/>
        <v>3.4187156457630126</v>
      </c>
      <c r="U1118" s="35">
        <f>IF(ISBLANK(VLOOKUP(B1118,'WB GDP'!$A$2:$AK$267,F1118-1985)),"NA",VLOOKUP(B1118,'WB GDP'!$A$2:$AK$267,F1118-1985))</f>
        <v>24114.19802252885</v>
      </c>
    </row>
    <row r="1119" spans="1:21">
      <c r="A1119">
        <f t="shared" si="204"/>
        <v>43</v>
      </c>
      <c r="B1119" t="s">
        <v>129</v>
      </c>
      <c r="C1119" t="str">
        <f>VLOOKUP(B1119,'country codes'!$A$3:$B$287,2,0)</f>
        <v>PRT</v>
      </c>
      <c r="D1119">
        <v>3</v>
      </c>
      <c r="E1119" s="6">
        <v>10408.371999999999</v>
      </c>
      <c r="F1119">
        <v>2014</v>
      </c>
      <c r="G1119" s="6">
        <v>81.215999999999994</v>
      </c>
      <c r="H1119" s="6">
        <v>5.1269116401672363</v>
      </c>
      <c r="I1119" s="7">
        <v>7.0388455390930202</v>
      </c>
      <c r="J1119" s="8">
        <f t="shared" si="205"/>
        <v>0.51269116401672366</v>
      </c>
      <c r="K1119" s="8">
        <f t="shared" si="206"/>
        <v>0.93945099927655562</v>
      </c>
      <c r="L1119" s="9">
        <f t="shared" si="207"/>
        <v>76.298452357244742</v>
      </c>
      <c r="M1119" s="8">
        <f t="shared" si="208"/>
        <v>0.59336473325771288</v>
      </c>
      <c r="N1119" s="8">
        <f t="shared" si="209"/>
        <v>0.43992784619331377</v>
      </c>
      <c r="O1119" s="8">
        <f t="shared" si="210"/>
        <v>1.9318056330048647</v>
      </c>
      <c r="P1119" s="10">
        <f t="shared" si="211"/>
        <v>0.30715550421848192</v>
      </c>
      <c r="Q1119" s="10" t="str">
        <f t="shared" si="212"/>
        <v>2014PRT</v>
      </c>
      <c r="R1119" s="14">
        <f t="shared" si="213"/>
        <v>52.386830683757672</v>
      </c>
      <c r="S1119" s="45">
        <f t="shared" si="214"/>
        <v>3</v>
      </c>
      <c r="T1119" s="7">
        <f t="shared" si="215"/>
        <v>3.4187156457630126</v>
      </c>
      <c r="U1119" s="35">
        <f>IF(ISBLANK(VLOOKUP(B1119,'WB GDP'!$A$2:$AK$267,F1119-1985)),"NA",VLOOKUP(B1119,'WB GDP'!$A$2:$AK$267,F1119-1985))</f>
        <v>30444.600209194723</v>
      </c>
    </row>
    <row r="1120" spans="1:21">
      <c r="A1120">
        <f t="shared" si="204"/>
        <v>44</v>
      </c>
      <c r="B1120" t="s">
        <v>155</v>
      </c>
      <c r="C1120" t="str">
        <f>VLOOKUP(B1120,'country codes'!$A$3:$B$287,2,0)</f>
        <v>TUR</v>
      </c>
      <c r="D1120">
        <v>4</v>
      </c>
      <c r="E1120" s="6">
        <v>78112.073000000004</v>
      </c>
      <c r="F1120">
        <v>2014</v>
      </c>
      <c r="G1120" s="6">
        <v>76.564999999999998</v>
      </c>
      <c r="H1120" s="6">
        <v>5.5797944068908691</v>
      </c>
      <c r="I1120" s="7">
        <v>6.6716732978820801</v>
      </c>
      <c r="J1120" s="8">
        <f t="shared" si="205"/>
        <v>0.55797944068908689</v>
      </c>
      <c r="K1120" s="8">
        <f t="shared" si="206"/>
        <v>0.98473927594891886</v>
      </c>
      <c r="L1120" s="9">
        <f t="shared" si="207"/>
        <v>75.396562663028973</v>
      </c>
      <c r="M1120" s="8">
        <f t="shared" si="208"/>
        <v>0.58521062736421114</v>
      </c>
      <c r="N1120" s="8">
        <f t="shared" si="209"/>
        <v>0.41697958111763</v>
      </c>
      <c r="O1120" s="8">
        <f t="shared" si="210"/>
        <v>1.9088573679291809</v>
      </c>
      <c r="P1120" s="10">
        <f t="shared" si="211"/>
        <v>0.30657640387195373</v>
      </c>
      <c r="Q1120" s="10" t="str">
        <f t="shared" si="212"/>
        <v>2014TUR</v>
      </c>
      <c r="R1120" s="14">
        <f t="shared" si="213"/>
        <v>52.288062368081</v>
      </c>
      <c r="S1120" s="45">
        <f t="shared" si="214"/>
        <v>2</v>
      </c>
      <c r="T1120" s="7">
        <f t="shared" si="215"/>
        <v>3.4187156457630126</v>
      </c>
      <c r="U1120" s="35">
        <f>IF(ISBLANK(VLOOKUP(B1120,'WB GDP'!$A$2:$AK$267,F1120-1985)),"NA",VLOOKUP(B1120,'WB GDP'!$A$2:$AK$267,F1120-1985))</f>
        <v>24600.518214851159</v>
      </c>
    </row>
    <row r="1121" spans="1:21">
      <c r="A1121">
        <f t="shared" si="204"/>
        <v>45</v>
      </c>
      <c r="B1121" t="s">
        <v>154</v>
      </c>
      <c r="C1121" t="str">
        <f>VLOOKUP(B1121,'country codes'!$A$3:$B$287,2,0)</f>
        <v>TUN</v>
      </c>
      <c r="D1121">
        <v>4</v>
      </c>
      <c r="E1121" s="6">
        <v>11428.948</v>
      </c>
      <c r="F1121">
        <v>2014</v>
      </c>
      <c r="G1121" s="6">
        <v>75.650000000000006</v>
      </c>
      <c r="H1121" s="6">
        <v>4.7635946273803711</v>
      </c>
      <c r="I1121" s="7">
        <v>3.4244456291198699</v>
      </c>
      <c r="J1121" s="8">
        <f t="shared" si="205"/>
        <v>0.47635946273803709</v>
      </c>
      <c r="K1121" s="8">
        <f t="shared" si="206"/>
        <v>0.90311929799786905</v>
      </c>
      <c r="L1121" s="9">
        <f t="shared" si="207"/>
        <v>68.320974893538803</v>
      </c>
      <c r="M1121" s="8">
        <f t="shared" si="208"/>
        <v>0.52123928774118011</v>
      </c>
      <c r="N1121" s="8">
        <f t="shared" si="209"/>
        <v>0.21402785181999187</v>
      </c>
      <c r="O1121" s="8">
        <f t="shared" si="210"/>
        <v>1.7059056386315428</v>
      </c>
      <c r="P1121" s="10">
        <f t="shared" si="211"/>
        <v>0.30554989440055552</v>
      </c>
      <c r="Q1121" s="10" t="str">
        <f t="shared" si="212"/>
        <v>2014TUN</v>
      </c>
      <c r="R1121" s="14">
        <f t="shared" si="213"/>
        <v>52.112986300307988</v>
      </c>
      <c r="S1121" s="45">
        <f t="shared" si="214"/>
        <v>2</v>
      </c>
      <c r="T1121" s="7">
        <f t="shared" si="215"/>
        <v>3.4187156457630126</v>
      </c>
      <c r="U1121" s="35">
        <f>IF(ISBLANK(VLOOKUP(B1121,'WB GDP'!$A$2:$AK$267,F1121-1985)),"NA",VLOOKUP(B1121,'WB GDP'!$A$2:$AK$267,F1121-1985))</f>
        <v>10767.22290554426</v>
      </c>
    </row>
    <row r="1122" spans="1:21">
      <c r="A1122">
        <f t="shared" si="204"/>
        <v>46</v>
      </c>
      <c r="B1122" t="s">
        <v>162</v>
      </c>
      <c r="C1122" t="str">
        <f>VLOOKUP(B1122,'country codes'!$A$3:$B$287,2,0)</f>
        <v>URY</v>
      </c>
      <c r="D1122">
        <v>1</v>
      </c>
      <c r="E1122" s="6">
        <v>3391.6619999999998</v>
      </c>
      <c r="F1122">
        <v>2014</v>
      </c>
      <c r="G1122" s="6">
        <v>77.366</v>
      </c>
      <c r="H1122" s="6">
        <v>6.5614438056945801</v>
      </c>
      <c r="I1122" s="7">
        <v>10.926827430725099</v>
      </c>
      <c r="J1122" s="8">
        <f t="shared" si="205"/>
        <v>0.65614438056945801</v>
      </c>
      <c r="K1122" s="8">
        <f t="shared" si="206"/>
        <v>1.0829042158292901</v>
      </c>
      <c r="L1122" s="9">
        <f t="shared" si="207"/>
        <v>83.779967561848849</v>
      </c>
      <c r="M1122" s="8">
        <f t="shared" si="208"/>
        <v>0.66100611735760739</v>
      </c>
      <c r="N1122" s="8">
        <f t="shared" si="209"/>
        <v>0.68292671442031871</v>
      </c>
      <c r="O1122" s="8">
        <f t="shared" si="210"/>
        <v>2.1748045012318697</v>
      </c>
      <c r="P1122" s="10">
        <f t="shared" si="211"/>
        <v>0.30393817788366501</v>
      </c>
      <c r="Q1122" s="10" t="str">
        <f t="shared" si="212"/>
        <v>2014URY</v>
      </c>
      <c r="R1122" s="14">
        <f t="shared" si="213"/>
        <v>51.838100390334183</v>
      </c>
      <c r="S1122" s="45">
        <f t="shared" si="214"/>
        <v>3</v>
      </c>
      <c r="T1122" s="7">
        <f t="shared" si="215"/>
        <v>3.4187156457630126</v>
      </c>
      <c r="U1122" s="35">
        <f>IF(ISBLANK(VLOOKUP(B1122,'WB GDP'!$A$2:$AK$267,F1122-1985)),"NA",VLOOKUP(B1122,'WB GDP'!$A$2:$AK$267,F1122-1985))</f>
        <v>22722.050107133084</v>
      </c>
    </row>
    <row r="1123" spans="1:21">
      <c r="A1123">
        <f t="shared" si="204"/>
        <v>47</v>
      </c>
      <c r="B1123" t="s">
        <v>84</v>
      </c>
      <c r="C1123" t="str">
        <f>VLOOKUP(B1123,'country codes'!$A$3:$B$287,2,0)</f>
        <v>JAM</v>
      </c>
      <c r="D1123">
        <v>1</v>
      </c>
      <c r="E1123" s="6">
        <v>2784.5430000000001</v>
      </c>
      <c r="F1123">
        <v>2014</v>
      </c>
      <c r="G1123" s="6">
        <v>72.981999999999999</v>
      </c>
      <c r="H1123" s="6">
        <v>5.3105387687683105</v>
      </c>
      <c r="I1123" s="7">
        <v>4.4102678298950204</v>
      </c>
      <c r="J1123" s="8">
        <f t="shared" si="205"/>
        <v>0.53105387687683103</v>
      </c>
      <c r="K1123" s="8">
        <f t="shared" si="206"/>
        <v>0.957813712136663</v>
      </c>
      <c r="L1123" s="9">
        <f t="shared" si="207"/>
        <v>69.903160339157935</v>
      </c>
      <c r="M1123" s="8">
        <f t="shared" si="208"/>
        <v>0.53554403892026292</v>
      </c>
      <c r="N1123" s="8">
        <f t="shared" si="209"/>
        <v>0.27564173936843878</v>
      </c>
      <c r="O1123" s="8">
        <f t="shared" si="210"/>
        <v>1.7675195261799896</v>
      </c>
      <c r="P1123" s="10">
        <f t="shared" si="211"/>
        <v>0.3029918657123381</v>
      </c>
      <c r="Q1123" s="10" t="str">
        <f t="shared" si="212"/>
        <v>2014JAM</v>
      </c>
      <c r="R1123" s="14">
        <f t="shared" si="213"/>
        <v>51.676702353143163</v>
      </c>
      <c r="S1123" s="45">
        <f t="shared" si="214"/>
        <v>2</v>
      </c>
      <c r="T1123" s="7">
        <f t="shared" si="215"/>
        <v>3.4187156457630126</v>
      </c>
      <c r="U1123" s="35">
        <f>IF(ISBLANK(VLOOKUP(B1123,'WB GDP'!$A$2:$AK$267,F1123-1985)),"NA",VLOOKUP(B1123,'WB GDP'!$A$2:$AK$267,F1123-1985))</f>
        <v>9745.5540081284798</v>
      </c>
    </row>
    <row r="1124" spans="1:21">
      <c r="A1124">
        <f t="shared" si="204"/>
        <v>48</v>
      </c>
      <c r="B1124" t="s">
        <v>27</v>
      </c>
      <c r="C1124" t="str">
        <f>VLOOKUP(B1124,'country codes'!$A$3:$B$287,2,0)</f>
        <v>BGD</v>
      </c>
      <c r="D1124">
        <v>6</v>
      </c>
      <c r="E1124" s="6">
        <v>155961.299</v>
      </c>
      <c r="F1124">
        <v>2014</v>
      </c>
      <c r="G1124" s="6">
        <v>69.986000000000004</v>
      </c>
      <c r="H1124" s="6">
        <v>4.6355648040771484</v>
      </c>
      <c r="I1124" s="7">
        <v>0.93515759706497203</v>
      </c>
      <c r="J1124" s="8">
        <f t="shared" si="205"/>
        <v>0.46355648040771485</v>
      </c>
      <c r="K1124" s="8">
        <f t="shared" si="206"/>
        <v>0.89031631566754688</v>
      </c>
      <c r="L1124" s="9">
        <f t="shared" si="207"/>
        <v>62.309677668308936</v>
      </c>
      <c r="M1124" s="8">
        <f t="shared" si="208"/>
        <v>0.46689034191531653</v>
      </c>
      <c r="N1124" s="8">
        <f t="shared" si="209"/>
        <v>5.8447349816560752E-2</v>
      </c>
      <c r="O1124" s="8">
        <f t="shared" si="210"/>
        <v>1.5503251366281117</v>
      </c>
      <c r="P1124" s="10">
        <f t="shared" si="211"/>
        <v>0.30115640318571002</v>
      </c>
      <c r="Q1124" s="10" t="str">
        <f t="shared" si="212"/>
        <v>2014BGD</v>
      </c>
      <c r="R1124" s="14">
        <f t="shared" si="213"/>
        <v>51.3636554980868</v>
      </c>
      <c r="S1124" s="45">
        <f t="shared" si="214"/>
        <v>1</v>
      </c>
      <c r="T1124" s="7">
        <f t="shared" si="215"/>
        <v>3.4187156457630126</v>
      </c>
      <c r="U1124" s="35">
        <f>IF(ISBLANK(VLOOKUP(B1124,'WB GDP'!$A$2:$AK$267,F1124-1985)),"NA",VLOOKUP(B1124,'WB GDP'!$A$2:$AK$267,F1124-1985))</f>
        <v>4119.4246394645224</v>
      </c>
    </row>
    <row r="1125" spans="1:21">
      <c r="A1125">
        <f t="shared" si="204"/>
        <v>49</v>
      </c>
      <c r="B1125" t="s">
        <v>147</v>
      </c>
      <c r="C1125" t="str">
        <f>VLOOKUP(B1125,'country codes'!$A$3:$B$287,2,0)</f>
        <v>CHE</v>
      </c>
      <c r="D1125">
        <v>3</v>
      </c>
      <c r="E1125" s="6">
        <v>8187.7910000000002</v>
      </c>
      <c r="F1125">
        <v>2014</v>
      </c>
      <c r="G1125" s="6">
        <v>83.084999999999994</v>
      </c>
      <c r="H1125" s="6">
        <v>7.4928035736083984</v>
      </c>
      <c r="I1125" s="7">
        <v>18.058710098266602</v>
      </c>
      <c r="J1125" s="8">
        <f t="shared" si="205"/>
        <v>0.74928035736083987</v>
      </c>
      <c r="K1125" s="8">
        <f t="shared" si="206"/>
        <v>1.1760401926206718</v>
      </c>
      <c r="L1125" s="9">
        <f t="shared" si="207"/>
        <v>97.711299403888518</v>
      </c>
      <c r="M1125" s="8">
        <f t="shared" si="208"/>
        <v>0.78696116020381912</v>
      </c>
      <c r="N1125" s="8">
        <f t="shared" si="209"/>
        <v>1.1286693811416626</v>
      </c>
      <c r="O1125" s="8">
        <f t="shared" si="210"/>
        <v>2.6205471679532133</v>
      </c>
      <c r="P1125" s="10">
        <f t="shared" si="211"/>
        <v>0.30030413870339823</v>
      </c>
      <c r="Q1125" s="10" t="str">
        <f t="shared" si="212"/>
        <v>2014CHE</v>
      </c>
      <c r="R1125" s="14">
        <f t="shared" si="213"/>
        <v>51.218297741121802</v>
      </c>
      <c r="S1125" s="45">
        <f t="shared" si="214"/>
        <v>3</v>
      </c>
      <c r="T1125" s="7">
        <f t="shared" si="215"/>
        <v>3.4187156457630126</v>
      </c>
      <c r="U1125" s="35">
        <f>IF(ISBLANK(VLOOKUP(B1125,'WB GDP'!$A$2:$AK$267,F1125-1985)),"NA",VLOOKUP(B1125,'WB GDP'!$A$2:$AK$267,F1125-1985))</f>
        <v>66930.868627112592</v>
      </c>
    </row>
    <row r="1126" spans="1:21">
      <c r="A1126">
        <f t="shared" si="204"/>
        <v>50</v>
      </c>
      <c r="B1126" t="s">
        <v>105</v>
      </c>
      <c r="C1126" t="str">
        <f>VLOOKUP(B1126,'country codes'!$A$3:$B$287,2,0)</f>
        <v>MUS</v>
      </c>
      <c r="D1126">
        <v>5</v>
      </c>
      <c r="E1126" s="6">
        <v>1292.1130000000001</v>
      </c>
      <c r="F1126">
        <v>2014</v>
      </c>
      <c r="G1126" s="6">
        <v>74.852000000000004</v>
      </c>
      <c r="H1126" s="6">
        <v>5.6477799415588379</v>
      </c>
      <c r="I1126" s="7">
        <v>6.8698296546936</v>
      </c>
      <c r="J1126" s="8">
        <f t="shared" si="205"/>
        <v>0.56477799415588381</v>
      </c>
      <c r="K1126" s="8">
        <f t="shared" si="206"/>
        <v>0.99153782941571578</v>
      </c>
      <c r="L1126" s="9">
        <f t="shared" si="207"/>
        <v>74.218589607425159</v>
      </c>
      <c r="M1126" s="8">
        <f t="shared" si="208"/>
        <v>0.57456041470884034</v>
      </c>
      <c r="N1126" s="8">
        <f t="shared" si="209"/>
        <v>0.42936435341835</v>
      </c>
      <c r="O1126" s="8">
        <f t="shared" si="210"/>
        <v>1.9212421402299009</v>
      </c>
      <c r="P1126" s="10">
        <f t="shared" si="211"/>
        <v>0.29905674182229153</v>
      </c>
      <c r="Q1126" s="10" t="str">
        <f t="shared" si="212"/>
        <v>2014MUS</v>
      </c>
      <c r="R1126" s="14">
        <f t="shared" si="213"/>
        <v>51.005548276083729</v>
      </c>
      <c r="S1126" s="45">
        <f t="shared" si="214"/>
        <v>3</v>
      </c>
      <c r="T1126" s="7">
        <f t="shared" si="215"/>
        <v>3.4187156457630126</v>
      </c>
      <c r="U1126" s="35">
        <f>IF(ISBLANK(VLOOKUP(B1126,'WB GDP'!$A$2:$AK$267,F1126-1985)),"NA",VLOOKUP(B1126,'WB GDP'!$A$2:$AK$267,F1126-1985))</f>
        <v>19840.177299111423</v>
      </c>
    </row>
    <row r="1127" spans="1:21">
      <c r="A1127">
        <f t="shared" si="204"/>
        <v>51</v>
      </c>
      <c r="B1127" t="s">
        <v>114</v>
      </c>
      <c r="C1127" t="str">
        <f>VLOOKUP(B1127,'country codes'!$A$3:$B$287,2,0)</f>
        <v>NPL</v>
      </c>
      <c r="D1127">
        <v>6</v>
      </c>
      <c r="E1127" s="6">
        <v>27462.106</v>
      </c>
      <c r="F1127">
        <v>2014</v>
      </c>
      <c r="G1127" s="6">
        <v>68.084999999999994</v>
      </c>
      <c r="H1127" s="6">
        <v>4.9750146865844727</v>
      </c>
      <c r="I1127" s="7">
        <v>1.4293032884597801</v>
      </c>
      <c r="J1127" s="8">
        <f t="shared" si="205"/>
        <v>0.49750146865844724</v>
      </c>
      <c r="K1127" s="8">
        <f t="shared" si="206"/>
        <v>0.92426130391827921</v>
      </c>
      <c r="L1127" s="9">
        <f t="shared" si="207"/>
        <v>62.928330877276032</v>
      </c>
      <c r="M1127" s="8">
        <f t="shared" si="208"/>
        <v>0.47248366869310932</v>
      </c>
      <c r="N1127" s="8">
        <f t="shared" si="209"/>
        <v>8.9331455528736253E-2</v>
      </c>
      <c r="O1127" s="8">
        <f t="shared" si="210"/>
        <v>1.5812092423402873</v>
      </c>
      <c r="P1127" s="10">
        <f t="shared" si="211"/>
        <v>0.29881160319668026</v>
      </c>
      <c r="Q1127" s="10" t="str">
        <f t="shared" si="212"/>
        <v>2014NPL</v>
      </c>
      <c r="R1127" s="14">
        <f t="shared" si="213"/>
        <v>50.963738718717593</v>
      </c>
      <c r="S1127" s="45">
        <f t="shared" si="214"/>
        <v>1</v>
      </c>
      <c r="T1127" s="7">
        <f t="shared" si="215"/>
        <v>3.4187156457630126</v>
      </c>
      <c r="U1127" s="35">
        <f>IF(ISBLANK(VLOOKUP(B1127,'WB GDP'!$A$2:$AK$267,F1127-1985)),"NA",VLOOKUP(B1127,'WB GDP'!$A$2:$AK$267,F1127-1985))</f>
        <v>3152.2932614114366</v>
      </c>
    </row>
    <row r="1128" spans="1:21">
      <c r="A1128">
        <f t="shared" si="204"/>
        <v>52</v>
      </c>
      <c r="B1128" t="s">
        <v>149</v>
      </c>
      <c r="C1128" t="str">
        <f>VLOOKUP(B1128,'country codes'!$A$3:$B$287,2,0)</f>
        <v>TJK</v>
      </c>
      <c r="D1128">
        <v>7</v>
      </c>
      <c r="E1128" s="6">
        <v>8326.348</v>
      </c>
      <c r="F1128">
        <v>2014</v>
      </c>
      <c r="G1128" s="6">
        <v>69.069000000000003</v>
      </c>
      <c r="H1128" s="6">
        <v>4.8961577415466309</v>
      </c>
      <c r="I1128" s="7">
        <v>1.65894615650177</v>
      </c>
      <c r="J1128" s="8">
        <f t="shared" si="205"/>
        <v>0.48961577415466306</v>
      </c>
      <c r="K1128" s="8">
        <f t="shared" si="206"/>
        <v>0.91637560941449503</v>
      </c>
      <c r="L1128" s="9">
        <f t="shared" si="207"/>
        <v>63.293146966649758</v>
      </c>
      <c r="M1128" s="8">
        <f t="shared" si="208"/>
        <v>0.4757820199698618</v>
      </c>
      <c r="N1128" s="8">
        <f t="shared" si="209"/>
        <v>0.10368413478136063</v>
      </c>
      <c r="O1128" s="8">
        <f t="shared" si="210"/>
        <v>1.5955619215929115</v>
      </c>
      <c r="P1128" s="10">
        <f t="shared" si="211"/>
        <v>0.29819088405849525</v>
      </c>
      <c r="Q1128" s="10" t="str">
        <f t="shared" si="212"/>
        <v>2014TJK</v>
      </c>
      <c r="R1128" s="14">
        <f t="shared" si="213"/>
        <v>50.857872120373536</v>
      </c>
      <c r="S1128" s="45">
        <f t="shared" si="214"/>
        <v>1</v>
      </c>
      <c r="T1128" s="7">
        <f t="shared" si="215"/>
        <v>3.4187156457630126</v>
      </c>
      <c r="U1128" s="35">
        <f>IF(ISBLANK(VLOOKUP(B1128,'WB GDP'!$A$2:$AK$267,F1128-1985)),"NA",VLOOKUP(B1128,'WB GDP'!$A$2:$AK$267,F1128-1985))</f>
        <v>2858.2128171594163</v>
      </c>
    </row>
    <row r="1129" spans="1:21">
      <c r="A1129">
        <f t="shared" si="204"/>
        <v>53</v>
      </c>
      <c r="B1129" t="s">
        <v>148</v>
      </c>
      <c r="C1129" t="str">
        <f>VLOOKUP(B1129,'country codes'!$A$3:$B$287,2,0)</f>
        <v>TWN</v>
      </c>
      <c r="D1129">
        <v>8</v>
      </c>
      <c r="E1129" s="6">
        <v>23422.512999999999</v>
      </c>
      <c r="F1129">
        <v>2014</v>
      </c>
      <c r="G1129" s="6">
        <v>79.587999999999994</v>
      </c>
      <c r="H1129" s="6">
        <v>6.3634967803955078</v>
      </c>
      <c r="I1129" s="7">
        <v>12.0032081604004</v>
      </c>
      <c r="J1129" s="8">
        <f t="shared" si="205"/>
        <v>0.63634967803955078</v>
      </c>
      <c r="K1129" s="8">
        <f t="shared" si="206"/>
        <v>1.0631095132993829</v>
      </c>
      <c r="L1129" s="9">
        <f t="shared" si="207"/>
        <v>84.610759944471283</v>
      </c>
      <c r="M1129" s="8">
        <f t="shared" si="208"/>
        <v>0.66851742290513172</v>
      </c>
      <c r="N1129" s="8">
        <f t="shared" si="209"/>
        <v>0.75020051002502497</v>
      </c>
      <c r="O1129" s="8">
        <f t="shared" si="210"/>
        <v>2.242078296836576</v>
      </c>
      <c r="P1129" s="10">
        <f t="shared" si="211"/>
        <v>0.29816863391807752</v>
      </c>
      <c r="Q1129" s="10" t="str">
        <f t="shared" si="212"/>
        <v>2014TWN</v>
      </c>
      <c r="R1129" s="14">
        <f t="shared" si="213"/>
        <v>50.854077253204473</v>
      </c>
      <c r="S1129" s="45">
        <f t="shared" si="214"/>
        <v>3</v>
      </c>
      <c r="T1129" s="7">
        <f t="shared" si="215"/>
        <v>3.4187156457630126</v>
      </c>
      <c r="U1129" s="35" t="str">
        <f>IF(ISBLANK(VLOOKUP(B1129,'WB GDP'!$A$2:$AK$267,F1129-1985)),"NA",VLOOKUP(B1129,'WB GDP'!$A$2:$AK$267,F1129-1985))</f>
        <v>NA</v>
      </c>
    </row>
    <row r="1130" spans="1:21">
      <c r="A1130">
        <f t="shared" si="204"/>
        <v>54</v>
      </c>
      <c r="B1130" t="s">
        <v>144</v>
      </c>
      <c r="C1130" t="str">
        <f>VLOOKUP(B1130,'country codes'!$A$3:$B$287,2,0)</f>
        <v>LKA</v>
      </c>
      <c r="D1130">
        <v>6</v>
      </c>
      <c r="E1130" s="6">
        <v>21239.456999999999</v>
      </c>
      <c r="F1130">
        <v>2014</v>
      </c>
      <c r="G1130" s="6">
        <v>74.650999999999996</v>
      </c>
      <c r="H1130" s="6">
        <v>4.2679328918457031</v>
      </c>
      <c r="I1130" s="7">
        <v>1.88841569423675</v>
      </c>
      <c r="J1130" s="8">
        <f t="shared" si="205"/>
        <v>0.42679328918457032</v>
      </c>
      <c r="K1130" s="8">
        <f t="shared" si="206"/>
        <v>0.85355312444440234</v>
      </c>
      <c r="L1130" s="9">
        <f t="shared" si="207"/>
        <v>63.718594292899077</v>
      </c>
      <c r="M1130" s="8">
        <f t="shared" si="208"/>
        <v>0.47962854640496067</v>
      </c>
      <c r="N1130" s="8">
        <f t="shared" si="209"/>
        <v>0.11802598088979688</v>
      </c>
      <c r="O1130" s="8">
        <f t="shared" si="210"/>
        <v>1.6099037677013479</v>
      </c>
      <c r="P1130" s="10">
        <f t="shared" si="211"/>
        <v>0.29792373682669471</v>
      </c>
      <c r="Q1130" s="10" t="str">
        <f t="shared" si="212"/>
        <v>2014LKA</v>
      </c>
      <c r="R1130" s="14">
        <f t="shared" si="213"/>
        <v>50.812308890648644</v>
      </c>
      <c r="S1130" s="45">
        <f t="shared" si="214"/>
        <v>1</v>
      </c>
      <c r="T1130" s="7">
        <f t="shared" si="215"/>
        <v>3.4187156457630126</v>
      </c>
      <c r="U1130" s="35">
        <f>IF(ISBLANK(VLOOKUP(B1130,'WB GDP'!$A$2:$AK$267,F1130-1985)),"NA",VLOOKUP(B1130,'WB GDP'!$A$2:$AK$267,F1130-1985))</f>
        <v>11768.020391732436</v>
      </c>
    </row>
    <row r="1131" spans="1:21">
      <c r="A1131">
        <f t="shared" si="204"/>
        <v>55</v>
      </c>
      <c r="B1131" t="s">
        <v>122</v>
      </c>
      <c r="C1131" t="str">
        <f>VLOOKUP(B1131,'country codes'!$A$3:$B$287,2,0)</f>
        <v>PAK</v>
      </c>
      <c r="D1131">
        <v>6</v>
      </c>
      <c r="E1131" s="6">
        <v>208251.628</v>
      </c>
      <c r="F1131">
        <v>2014</v>
      </c>
      <c r="G1131" s="6">
        <v>65.284000000000006</v>
      </c>
      <c r="H1131" s="6">
        <v>5.4356579780578613</v>
      </c>
      <c r="I1131" s="7">
        <v>1.7251489162445099</v>
      </c>
      <c r="J1131" s="8">
        <f t="shared" si="205"/>
        <v>0.54356579780578618</v>
      </c>
      <c r="K1131" s="8">
        <f t="shared" si="206"/>
        <v>0.97032563306561814</v>
      </c>
      <c r="L1131" s="9">
        <f t="shared" si="207"/>
        <v>63.346738629055821</v>
      </c>
      <c r="M1131" s="8">
        <f t="shared" si="208"/>
        <v>0.47626654938966834</v>
      </c>
      <c r="N1131" s="8">
        <f t="shared" si="209"/>
        <v>0.10782180726528187</v>
      </c>
      <c r="O1131" s="8">
        <f t="shared" si="210"/>
        <v>1.5996995940768328</v>
      </c>
      <c r="P1131" s="10">
        <f t="shared" si="211"/>
        <v>0.2977224918685536</v>
      </c>
      <c r="Q1131" s="10" t="str">
        <f t="shared" si="212"/>
        <v>2014PAK</v>
      </c>
      <c r="R1131" s="14">
        <f t="shared" si="213"/>
        <v>50.777985606828864</v>
      </c>
      <c r="S1131" s="45">
        <f t="shared" si="214"/>
        <v>1</v>
      </c>
      <c r="T1131" s="7">
        <f t="shared" si="215"/>
        <v>3.4187156457630126</v>
      </c>
      <c r="U1131" s="35">
        <f>IF(ISBLANK(VLOOKUP(B1131,'WB GDP'!$A$2:$AK$267,F1131-1985)),"NA",VLOOKUP(B1131,'WB GDP'!$A$2:$AK$267,F1131-1985))</f>
        <v>4403.6726116757891</v>
      </c>
    </row>
    <row r="1132" spans="1:21">
      <c r="A1132">
        <f t="shared" si="204"/>
        <v>56</v>
      </c>
      <c r="B1132" t="s">
        <v>120</v>
      </c>
      <c r="C1132" t="str">
        <f>VLOOKUP(B1132,'country codes'!$A$3:$B$287,2,0)</f>
        <v>MKD</v>
      </c>
      <c r="D1132">
        <v>7</v>
      </c>
      <c r="E1132" s="6">
        <v>2105.2910000000002</v>
      </c>
      <c r="F1132">
        <v>2014</v>
      </c>
      <c r="G1132" s="6">
        <v>75.935000000000002</v>
      </c>
      <c r="H1132" s="6">
        <v>5.2038259506225586</v>
      </c>
      <c r="I1132" s="7">
        <v>6.0082936286926296</v>
      </c>
      <c r="J1132" s="8">
        <f t="shared" si="205"/>
        <v>0.52038259506225581</v>
      </c>
      <c r="K1132" s="8">
        <f t="shared" si="206"/>
        <v>0.94714243032208778</v>
      </c>
      <c r="L1132" s="9">
        <f t="shared" si="207"/>
        <v>71.921260446507745</v>
      </c>
      <c r="M1132" s="8">
        <f t="shared" si="208"/>
        <v>0.55378995312080881</v>
      </c>
      <c r="N1132" s="8">
        <f t="shared" si="209"/>
        <v>0.37551835179328935</v>
      </c>
      <c r="O1132" s="8">
        <f t="shared" si="210"/>
        <v>1.8673961386048403</v>
      </c>
      <c r="P1132" s="10">
        <f t="shared" si="211"/>
        <v>0.29655729797886032</v>
      </c>
      <c r="Q1132" s="10" t="str">
        <f t="shared" si="212"/>
        <v>2014MKD</v>
      </c>
      <c r="R1132" s="14">
        <f t="shared" si="213"/>
        <v>50.579256252561159</v>
      </c>
      <c r="S1132" s="45">
        <f t="shared" si="214"/>
        <v>2</v>
      </c>
      <c r="T1132" s="7">
        <f t="shared" si="215"/>
        <v>3.4187156457630126</v>
      </c>
      <c r="U1132" s="35">
        <f>IF(ISBLANK(VLOOKUP(B1132,'WB GDP'!$A$2:$AK$267,F1132-1985)),"NA",VLOOKUP(B1132,'WB GDP'!$A$2:$AK$267,F1132-1985))</f>
        <v>14596.63595809768</v>
      </c>
    </row>
    <row r="1133" spans="1:21">
      <c r="A1133">
        <f t="shared" si="204"/>
        <v>57</v>
      </c>
      <c r="B1133" t="s">
        <v>28</v>
      </c>
      <c r="C1133" t="str">
        <f>VLOOKUP(B1133,'country codes'!$A$3:$B$287,2,0)</f>
        <v>BLR</v>
      </c>
      <c r="D1133">
        <v>7</v>
      </c>
      <c r="E1133" s="6">
        <v>9693.7389999999996</v>
      </c>
      <c r="F1133">
        <v>2014</v>
      </c>
      <c r="G1133" s="6">
        <v>73.584999999999994</v>
      </c>
      <c r="H1133" s="6">
        <v>5.8124008178710938</v>
      </c>
      <c r="I1133" s="7">
        <v>7.1428332328796396</v>
      </c>
      <c r="J1133" s="8">
        <f t="shared" si="205"/>
        <v>0.5812400817871094</v>
      </c>
      <c r="K1133" s="8">
        <f t="shared" si="206"/>
        <v>1.0079999170469414</v>
      </c>
      <c r="L1133" s="9">
        <f t="shared" si="207"/>
        <v>74.173673895899171</v>
      </c>
      <c r="M1133" s="8">
        <f t="shared" si="208"/>
        <v>0.57415432572654701</v>
      </c>
      <c r="N1133" s="8">
        <f t="shared" si="209"/>
        <v>0.44642707705497747</v>
      </c>
      <c r="O1133" s="8">
        <f t="shared" si="210"/>
        <v>1.9383048638665283</v>
      </c>
      <c r="P1133" s="10">
        <f t="shared" si="211"/>
        <v>0.29621466490117793</v>
      </c>
      <c r="Q1133" s="10" t="str">
        <f t="shared" si="212"/>
        <v>2014BLR</v>
      </c>
      <c r="R1133" s="14">
        <f t="shared" si="213"/>
        <v>50.520818553152608</v>
      </c>
      <c r="S1133" s="45">
        <f t="shared" si="214"/>
        <v>3</v>
      </c>
      <c r="T1133" s="7">
        <f t="shared" si="215"/>
        <v>3.4187156457630126</v>
      </c>
      <c r="U1133" s="35">
        <f>IF(ISBLANK(VLOOKUP(B1133,'WB GDP'!$A$2:$AK$267,F1133-1985)),"NA",VLOOKUP(B1133,'WB GDP'!$A$2:$AK$267,F1133-1985))</f>
        <v>19119.312137862737</v>
      </c>
    </row>
    <row r="1134" spans="1:21">
      <c r="A1134">
        <f t="shared" si="204"/>
        <v>58</v>
      </c>
      <c r="B1134" t="s">
        <v>163</v>
      </c>
      <c r="C1134" t="str">
        <f>VLOOKUP(B1134,'country codes'!$A$3:$B$287,2,0)</f>
        <v>UZB</v>
      </c>
      <c r="D1134">
        <v>7</v>
      </c>
      <c r="E1134" s="6">
        <v>30446.542000000001</v>
      </c>
      <c r="F1134">
        <v>2014</v>
      </c>
      <c r="G1134" s="6">
        <v>70.233999999999995</v>
      </c>
      <c r="H1134" s="6">
        <v>6.0492124557495117</v>
      </c>
      <c r="I1134" s="7">
        <v>6.3677744865417498</v>
      </c>
      <c r="J1134" s="8">
        <f t="shared" si="205"/>
        <v>0.60492124557495119</v>
      </c>
      <c r="K1134" s="8">
        <f t="shared" si="206"/>
        <v>1.0316810808347832</v>
      </c>
      <c r="L1134" s="9">
        <f t="shared" si="207"/>
        <v>72.45908903135016</v>
      </c>
      <c r="M1134" s="8">
        <f t="shared" si="208"/>
        <v>0.55865253361317235</v>
      </c>
      <c r="N1134" s="8">
        <f t="shared" si="209"/>
        <v>0.39798590540885936</v>
      </c>
      <c r="O1134" s="8">
        <f t="shared" si="210"/>
        <v>1.8898636922204104</v>
      </c>
      <c r="P1134" s="10">
        <f t="shared" si="211"/>
        <v>0.2956046702801135</v>
      </c>
      <c r="Q1134" s="10" t="str">
        <f t="shared" si="212"/>
        <v>2014UZB</v>
      </c>
      <c r="R1134" s="14">
        <f t="shared" si="213"/>
        <v>50.416781072160646</v>
      </c>
      <c r="S1134" s="45">
        <f t="shared" si="214"/>
        <v>2</v>
      </c>
      <c r="T1134" s="7">
        <f t="shared" si="215"/>
        <v>3.4187156457630126</v>
      </c>
      <c r="U1134" s="35">
        <f>IF(ISBLANK(VLOOKUP(B1134,'WB GDP'!$A$2:$AK$267,F1134-1985)),"NA",VLOOKUP(B1134,'WB GDP'!$A$2:$AK$267,F1134-1985))</f>
        <v>6075.1922241282828</v>
      </c>
    </row>
    <row r="1135" spans="1:21">
      <c r="A1135">
        <f t="shared" si="204"/>
        <v>59</v>
      </c>
      <c r="B1135" t="s">
        <v>140</v>
      </c>
      <c r="C1135" t="str">
        <f>VLOOKUP(B1135,'country codes'!$A$3:$B$287,2,0)</f>
        <v>SVN</v>
      </c>
      <c r="D1135">
        <v>7</v>
      </c>
      <c r="E1135" s="6">
        <v>2074.9169999999999</v>
      </c>
      <c r="F1135">
        <v>2014</v>
      </c>
      <c r="G1135" s="6">
        <v>80.941000000000003</v>
      </c>
      <c r="H1135" s="6">
        <v>5.6783952713012695</v>
      </c>
      <c r="I1135" s="7">
        <v>10.4051675796509</v>
      </c>
      <c r="J1135" s="8">
        <f t="shared" si="205"/>
        <v>0.56783952713012698</v>
      </c>
      <c r="K1135" s="8">
        <f t="shared" si="206"/>
        <v>0.99459936238995894</v>
      </c>
      <c r="L1135" s="9">
        <f t="shared" si="207"/>
        <v>80.503866991205669</v>
      </c>
      <c r="M1135" s="8">
        <f t="shared" si="208"/>
        <v>0.63138645195715659</v>
      </c>
      <c r="N1135" s="8">
        <f t="shared" si="209"/>
        <v>0.65032297372818126</v>
      </c>
      <c r="O1135" s="8">
        <f t="shared" si="210"/>
        <v>2.1422007605397324</v>
      </c>
      <c r="P1135" s="10">
        <f t="shared" si="211"/>
        <v>0.29473729240861501</v>
      </c>
      <c r="Q1135" s="10" t="str">
        <f t="shared" si="212"/>
        <v>2014SVN</v>
      </c>
      <c r="R1135" s="14">
        <f t="shared" si="213"/>
        <v>50.268845654859099</v>
      </c>
      <c r="S1135" s="45">
        <f t="shared" si="214"/>
        <v>3</v>
      </c>
      <c r="T1135" s="7">
        <f t="shared" si="215"/>
        <v>3.4187156457630126</v>
      </c>
      <c r="U1135" s="35">
        <f>IF(ISBLANK(VLOOKUP(B1135,'WB GDP'!$A$2:$AK$267,F1135-1985)),"NA",VLOOKUP(B1135,'WB GDP'!$A$2:$AK$267,F1135-1985))</f>
        <v>33093.750438441006</v>
      </c>
    </row>
    <row r="1136" spans="1:21">
      <c r="A1136">
        <f t="shared" si="204"/>
        <v>60</v>
      </c>
      <c r="B1136" t="s">
        <v>139</v>
      </c>
      <c r="C1136" t="str">
        <f>VLOOKUP(B1136,'country codes'!$A$3:$B$287,2,0)</f>
        <v>SVK</v>
      </c>
      <c r="D1136">
        <v>7</v>
      </c>
      <c r="E1136" s="6">
        <v>5419.5690000000004</v>
      </c>
      <c r="F1136">
        <v>2014</v>
      </c>
      <c r="G1136" s="6">
        <v>76.846999999999994</v>
      </c>
      <c r="H1136" s="6">
        <v>6.1388731002807617</v>
      </c>
      <c r="I1136" s="7">
        <v>10.413770675659199</v>
      </c>
      <c r="J1136" s="8">
        <f t="shared" si="205"/>
        <v>0.61388731002807617</v>
      </c>
      <c r="K1136" s="8">
        <f t="shared" si="206"/>
        <v>1.0406471452879082</v>
      </c>
      <c r="L1136" s="9">
        <f t="shared" si="207"/>
        <v>79.970611173939872</v>
      </c>
      <c r="M1136" s="8">
        <f t="shared" si="208"/>
        <v>0.62656521447080071</v>
      </c>
      <c r="N1136" s="8">
        <f t="shared" si="209"/>
        <v>0.65086066722869995</v>
      </c>
      <c r="O1136" s="8">
        <f t="shared" si="210"/>
        <v>2.1427384540402508</v>
      </c>
      <c r="P1136" s="10">
        <f t="shared" si="211"/>
        <v>0.29241329630752538</v>
      </c>
      <c r="Q1136" s="10" t="str">
        <f t="shared" si="212"/>
        <v>2014SVK</v>
      </c>
      <c r="R1136" s="14">
        <f t="shared" si="213"/>
        <v>49.872477077427078</v>
      </c>
      <c r="S1136" s="45">
        <f t="shared" si="214"/>
        <v>3</v>
      </c>
      <c r="T1136" s="7">
        <f t="shared" si="215"/>
        <v>3.4187156457630126</v>
      </c>
      <c r="U1136" s="35">
        <f>IF(ISBLANK(VLOOKUP(B1136,'WB GDP'!$A$2:$AK$267,F1136-1985)),"NA",VLOOKUP(B1136,'WB GDP'!$A$2:$AK$267,F1136-1985))</f>
        <v>27416.133818789323</v>
      </c>
    </row>
    <row r="1137" spans="1:21">
      <c r="A1137">
        <f t="shared" si="204"/>
        <v>61</v>
      </c>
      <c r="B1137" t="s">
        <v>165</v>
      </c>
      <c r="C1137" t="str">
        <f>VLOOKUP(B1137,'country codes'!$A$3:$B$287,2,0)</f>
        <v>VEN</v>
      </c>
      <c r="D1137">
        <v>1</v>
      </c>
      <c r="E1137" s="6">
        <v>30193.258000000002</v>
      </c>
      <c r="F1137">
        <v>2014</v>
      </c>
      <c r="G1137" s="6">
        <v>72.852999999999994</v>
      </c>
      <c r="H1137" s="6">
        <v>6.1360964775085449</v>
      </c>
      <c r="I1137" s="7">
        <v>8.3578681945800799</v>
      </c>
      <c r="J1137" s="8">
        <f t="shared" si="205"/>
        <v>0.61360964775085447</v>
      </c>
      <c r="K1137" s="8">
        <f t="shared" si="206"/>
        <v>1.0403694830106864</v>
      </c>
      <c r="L1137" s="9">
        <f t="shared" si="207"/>
        <v>75.794037945777532</v>
      </c>
      <c r="M1137" s="8">
        <f t="shared" si="208"/>
        <v>0.58880425479599985</v>
      </c>
      <c r="N1137" s="8">
        <f t="shared" si="209"/>
        <v>0.52236676216125499</v>
      </c>
      <c r="O1137" s="8">
        <f t="shared" si="210"/>
        <v>2.014244548972806</v>
      </c>
      <c r="P1137" s="10">
        <f t="shared" si="211"/>
        <v>0.29232014310093046</v>
      </c>
      <c r="Q1137" s="10" t="str">
        <f t="shared" si="212"/>
        <v>2014VEN</v>
      </c>
      <c r="R1137" s="14">
        <f t="shared" si="213"/>
        <v>49.856589355427907</v>
      </c>
      <c r="S1137" s="45">
        <f t="shared" si="214"/>
        <v>3</v>
      </c>
      <c r="T1137" s="7">
        <f t="shared" si="215"/>
        <v>3.4187156457630126</v>
      </c>
      <c r="U1137" s="35" t="str">
        <f>IF(ISBLANK(VLOOKUP(B1137,'WB GDP'!$A$2:$AK$267,F1137-1985)),"NA",VLOOKUP(B1137,'WB GDP'!$A$2:$AK$267,F1137-1985))</f>
        <v>NA</v>
      </c>
    </row>
    <row r="1138" spans="1:21">
      <c r="A1138">
        <f t="shared" si="204"/>
        <v>62</v>
      </c>
      <c r="B1138" t="s">
        <v>76</v>
      </c>
      <c r="C1138" t="str">
        <f>VLOOKUP(B1138,'country codes'!$A$3:$B$287,2,0)</f>
        <v>ISL</v>
      </c>
      <c r="D1138">
        <v>3</v>
      </c>
      <c r="E1138" s="6">
        <v>327.64400000000001</v>
      </c>
      <c r="F1138">
        <v>2014</v>
      </c>
      <c r="G1138" s="6">
        <v>82.613</v>
      </c>
      <c r="H1138" s="6">
        <v>7.499732494354248</v>
      </c>
      <c r="I1138" s="7">
        <v>18.966796875</v>
      </c>
      <c r="J1138" s="8">
        <f t="shared" si="205"/>
        <v>0.74997324943542476</v>
      </c>
      <c r="K1138" s="8">
        <f t="shared" si="206"/>
        <v>1.1767330846952566</v>
      </c>
      <c r="L1138" s="9">
        <f t="shared" si="207"/>
        <v>97.21345032592923</v>
      </c>
      <c r="M1138" s="8">
        <f t="shared" si="208"/>
        <v>0.78246003980439804</v>
      </c>
      <c r="N1138" s="8">
        <f t="shared" si="209"/>
        <v>1.1854248046875</v>
      </c>
      <c r="O1138" s="8">
        <f t="shared" si="210"/>
        <v>2.6773025914990507</v>
      </c>
      <c r="P1138" s="10">
        <f t="shared" si="211"/>
        <v>0.2922568566918281</v>
      </c>
      <c r="Q1138" s="10" t="str">
        <f t="shared" si="212"/>
        <v>2014ISL</v>
      </c>
      <c r="R1138" s="14">
        <f t="shared" si="213"/>
        <v>49.845795557652202</v>
      </c>
      <c r="S1138" s="45">
        <f t="shared" si="214"/>
        <v>3</v>
      </c>
      <c r="T1138" s="7">
        <f t="shared" si="215"/>
        <v>3.4187156457630126</v>
      </c>
      <c r="U1138" s="35">
        <f>IF(ISBLANK(VLOOKUP(B1138,'WB GDP'!$A$2:$AK$267,F1138-1985)),"NA",VLOOKUP(B1138,'WB GDP'!$A$2:$AK$267,F1138-1985))</f>
        <v>50450.741612099577</v>
      </c>
    </row>
    <row r="1139" spans="1:21">
      <c r="A1139">
        <f t="shared" si="204"/>
        <v>63</v>
      </c>
      <c r="B1139" t="s">
        <v>85</v>
      </c>
      <c r="C1139" t="str">
        <f>VLOOKUP(B1139,'country codes'!$A$3:$B$287,2,0)</f>
        <v>JPN</v>
      </c>
      <c r="D1139">
        <v>8</v>
      </c>
      <c r="E1139" s="6">
        <v>127476.735</v>
      </c>
      <c r="F1139">
        <v>2014</v>
      </c>
      <c r="G1139" s="6">
        <v>83.653000000000006</v>
      </c>
      <c r="H1139" s="6">
        <v>5.9226207733154297</v>
      </c>
      <c r="I1139" s="7">
        <v>13.2099304199219</v>
      </c>
      <c r="J1139" s="8">
        <f t="shared" si="205"/>
        <v>0.59226207733154301</v>
      </c>
      <c r="K1139" s="8">
        <f t="shared" si="206"/>
        <v>1.0190219125913749</v>
      </c>
      <c r="L1139" s="9">
        <f t="shared" si="207"/>
        <v>85.244240054006283</v>
      </c>
      <c r="M1139" s="8">
        <f t="shared" si="208"/>
        <v>0.6742448016829401</v>
      </c>
      <c r="N1139" s="8">
        <f t="shared" si="209"/>
        <v>0.82562065124511874</v>
      </c>
      <c r="O1139" s="8">
        <f t="shared" si="210"/>
        <v>2.3174984380566697</v>
      </c>
      <c r="P1139" s="10">
        <f t="shared" si="211"/>
        <v>0.29093646434054377</v>
      </c>
      <c r="Q1139" s="10" t="str">
        <f t="shared" si="212"/>
        <v>2014JPN</v>
      </c>
      <c r="R1139" s="14">
        <f t="shared" si="213"/>
        <v>49.620596368339754</v>
      </c>
      <c r="S1139" s="45">
        <f t="shared" si="214"/>
        <v>3</v>
      </c>
      <c r="T1139" s="7">
        <f t="shared" si="215"/>
        <v>3.4187156457630126</v>
      </c>
      <c r="U1139" s="35">
        <f>IF(ISBLANK(VLOOKUP(B1139,'WB GDP'!$A$2:$AK$267,F1139-1985)),"NA",VLOOKUP(B1139,'WB GDP'!$A$2:$AK$267,F1139-1985))</f>
        <v>39739.541124169715</v>
      </c>
    </row>
    <row r="1140" spans="1:21">
      <c r="A1140">
        <f t="shared" si="204"/>
        <v>64</v>
      </c>
      <c r="B1140" t="s">
        <v>128</v>
      </c>
      <c r="C1140" t="str">
        <f>VLOOKUP(B1140,'country codes'!$A$3:$B$287,2,0)</f>
        <v>POL</v>
      </c>
      <c r="D1140">
        <v>7</v>
      </c>
      <c r="E1140" s="6">
        <v>38581.872000000003</v>
      </c>
      <c r="F1140">
        <v>2014</v>
      </c>
      <c r="G1140" s="6">
        <v>77.569000000000003</v>
      </c>
      <c r="H1140" s="6">
        <v>5.7502822875976563</v>
      </c>
      <c r="I1140" s="7">
        <v>9.5625267028808594</v>
      </c>
      <c r="J1140" s="8">
        <f t="shared" si="205"/>
        <v>0.57502822875976567</v>
      </c>
      <c r="K1140" s="8">
        <f t="shared" si="206"/>
        <v>1.0017880640195975</v>
      </c>
      <c r="L1140" s="9">
        <f t="shared" si="207"/>
        <v>77.707698337936165</v>
      </c>
      <c r="M1140" s="8">
        <f t="shared" si="208"/>
        <v>0.60610591550011739</v>
      </c>
      <c r="N1140" s="8">
        <f t="shared" si="209"/>
        <v>0.59765791893005371</v>
      </c>
      <c r="O1140" s="8">
        <f t="shared" si="210"/>
        <v>2.0895357057416044</v>
      </c>
      <c r="P1140" s="10">
        <f t="shared" si="211"/>
        <v>0.29006726893188084</v>
      </c>
      <c r="Q1140" s="10" t="str">
        <f t="shared" si="212"/>
        <v>2014POL</v>
      </c>
      <c r="R1140" s="14">
        <f t="shared" si="213"/>
        <v>49.472350961438835</v>
      </c>
      <c r="S1140" s="45">
        <f t="shared" si="214"/>
        <v>3</v>
      </c>
      <c r="T1140" s="7">
        <f t="shared" si="215"/>
        <v>3.4187156457630126</v>
      </c>
      <c r="U1140" s="35">
        <f>IF(ISBLANK(VLOOKUP(B1140,'WB GDP'!$A$2:$AK$267,F1140-1985)),"NA",VLOOKUP(B1140,'WB GDP'!$A$2:$AK$267,F1140-1985))</f>
        <v>26488.20025300717</v>
      </c>
    </row>
    <row r="1141" spans="1:21">
      <c r="A1141">
        <f t="shared" si="204"/>
        <v>65</v>
      </c>
      <c r="B1141" t="s">
        <v>103</v>
      </c>
      <c r="C1141" t="str">
        <f>VLOOKUP(B1141,'country codes'!$A$3:$B$287,2,0)</f>
        <v>MLT</v>
      </c>
      <c r="D1141">
        <v>3</v>
      </c>
      <c r="E1141" s="6">
        <v>446.44099999999997</v>
      </c>
      <c r="F1141">
        <v>2014</v>
      </c>
      <c r="G1141" s="6">
        <v>82.736000000000004</v>
      </c>
      <c r="H1141" s="6">
        <v>6.452117919921875</v>
      </c>
      <c r="I1141" s="7">
        <v>15.0796117782593</v>
      </c>
      <c r="J1141" s="8">
        <f t="shared" si="205"/>
        <v>0.64521179199218748</v>
      </c>
      <c r="K1141" s="8">
        <f t="shared" si="206"/>
        <v>1.0719716272520194</v>
      </c>
      <c r="L1141" s="9">
        <f t="shared" si="207"/>
        <v>88.690644552323079</v>
      </c>
      <c r="M1141" s="8">
        <f t="shared" si="208"/>
        <v>0.70540420777367274</v>
      </c>
      <c r="N1141" s="8">
        <f t="shared" si="209"/>
        <v>0.94247573614120628</v>
      </c>
      <c r="O1141" s="8">
        <f t="shared" si="210"/>
        <v>2.4343535229527573</v>
      </c>
      <c r="P1141" s="10">
        <f t="shared" si="211"/>
        <v>0.28977065209413394</v>
      </c>
      <c r="Q1141" s="10" t="str">
        <f t="shared" si="212"/>
        <v>2014MLT</v>
      </c>
      <c r="R1141" s="14">
        <f t="shared" si="213"/>
        <v>49.421761550395928</v>
      </c>
      <c r="S1141" s="45">
        <f t="shared" si="214"/>
        <v>3</v>
      </c>
      <c r="T1141" s="7">
        <f t="shared" si="215"/>
        <v>3.4187156457630126</v>
      </c>
      <c r="U1141" s="35">
        <f>IF(ISBLANK(VLOOKUP(B1141,'WB GDP'!$A$2:$AK$267,F1141-1985)),"NA",VLOOKUP(B1141,'WB GDP'!$A$2:$AK$267,F1141-1985))</f>
        <v>37278.583265976195</v>
      </c>
    </row>
    <row r="1142" spans="1:21">
      <c r="A1142">
        <f t="shared" si="204"/>
        <v>66</v>
      </c>
      <c r="B1142" t="s">
        <v>97</v>
      </c>
      <c r="C1142" t="str">
        <f>VLOOKUP(B1142,'country codes'!$A$3:$B$287,2,0)</f>
        <v>LTU</v>
      </c>
      <c r="D1142">
        <v>7</v>
      </c>
      <c r="E1142" s="6">
        <v>2994.9270000000001</v>
      </c>
      <c r="F1142">
        <v>2014</v>
      </c>
      <c r="G1142" s="6">
        <v>74.843000000000004</v>
      </c>
      <c r="H1142" s="6">
        <v>6.1257238388061523</v>
      </c>
      <c r="I1142" s="7">
        <v>9.7435283660888707</v>
      </c>
      <c r="J1142" s="8">
        <f t="shared" si="205"/>
        <v>0.61257238388061519</v>
      </c>
      <c r="K1142" s="8">
        <f t="shared" si="206"/>
        <v>1.039332219140447</v>
      </c>
      <c r="L1142" s="9">
        <f t="shared" si="207"/>
        <v>77.786741277128485</v>
      </c>
      <c r="M1142" s="8">
        <f t="shared" si="208"/>
        <v>0.60682055333270535</v>
      </c>
      <c r="N1142" s="8">
        <f t="shared" si="209"/>
        <v>0.60897052288055442</v>
      </c>
      <c r="O1142" s="8">
        <f t="shared" si="210"/>
        <v>2.1008483096921053</v>
      </c>
      <c r="P1142" s="10">
        <f t="shared" si="211"/>
        <v>0.28884548709832331</v>
      </c>
      <c r="Q1142" s="10" t="str">
        <f t="shared" si="212"/>
        <v>2014LTU</v>
      </c>
      <c r="R1142" s="14">
        <f t="shared" si="213"/>
        <v>49.263970264469322</v>
      </c>
      <c r="S1142" s="45">
        <f t="shared" si="214"/>
        <v>3</v>
      </c>
      <c r="T1142" s="7">
        <f t="shared" si="215"/>
        <v>3.4187156457630126</v>
      </c>
      <c r="U1142" s="35">
        <f>IF(ISBLANK(VLOOKUP(B1142,'WB GDP'!$A$2:$AK$267,F1142-1985)),"NA",VLOOKUP(B1142,'WB GDP'!$A$2:$AK$267,F1142-1985))</f>
        <v>29855.831491032583</v>
      </c>
    </row>
    <row r="1143" spans="1:21">
      <c r="A1143">
        <f t="shared" si="204"/>
        <v>67</v>
      </c>
      <c r="B1143" t="s">
        <v>90</v>
      </c>
      <c r="C1143" t="str">
        <f>VLOOKUP(B1143,'country codes'!$A$3:$B$287,2,0)</f>
        <v>KGZ</v>
      </c>
      <c r="D1143">
        <v>7</v>
      </c>
      <c r="E1143" s="6">
        <v>5814.4170000000004</v>
      </c>
      <c r="F1143">
        <v>2014</v>
      </c>
      <c r="G1143" s="6">
        <v>69.885999999999996</v>
      </c>
      <c r="H1143" s="6">
        <v>5.2521929740905762</v>
      </c>
      <c r="I1143" s="7">
        <v>4.1162614822387704</v>
      </c>
      <c r="J1143" s="8">
        <f t="shared" si="205"/>
        <v>0.52521929740905759</v>
      </c>
      <c r="K1143" s="8">
        <f t="shared" si="206"/>
        <v>0.95197913266888956</v>
      </c>
      <c r="L1143" s="9">
        <f t="shared" si="207"/>
        <v>66.530013665698007</v>
      </c>
      <c r="M1143" s="8">
        <f t="shared" si="208"/>
        <v>0.50504696666618631</v>
      </c>
      <c r="N1143" s="8">
        <f t="shared" si="209"/>
        <v>0.25726634263992315</v>
      </c>
      <c r="O1143" s="8">
        <f t="shared" si="210"/>
        <v>1.749144129451474</v>
      </c>
      <c r="P1143" s="10">
        <f t="shared" si="211"/>
        <v>0.28873948016197354</v>
      </c>
      <c r="Q1143" s="10" t="str">
        <f t="shared" si="212"/>
        <v>2014KGZ</v>
      </c>
      <c r="R1143" s="14">
        <f t="shared" si="213"/>
        <v>49.245890277786387</v>
      </c>
      <c r="S1143" s="45">
        <f t="shared" si="214"/>
        <v>2</v>
      </c>
      <c r="T1143" s="7">
        <f t="shared" si="215"/>
        <v>3.4187156457630126</v>
      </c>
      <c r="U1143" s="35">
        <f>IF(ISBLANK(VLOOKUP(B1143,'WB GDP'!$A$2:$AK$267,F1143-1985)),"NA",VLOOKUP(B1143,'WB GDP'!$A$2:$AK$267,F1143-1985))</f>
        <v>4722.0860022870093</v>
      </c>
    </row>
    <row r="1144" spans="1:21">
      <c r="A1144">
        <f t="shared" si="204"/>
        <v>68</v>
      </c>
      <c r="B1144" t="s">
        <v>31</v>
      </c>
      <c r="C1144" t="str">
        <f>VLOOKUP(B1144,'country codes'!$A$3:$B$287,2,0)</f>
        <v>BTN</v>
      </c>
      <c r="D1144">
        <v>6</v>
      </c>
      <c r="E1144" s="6">
        <v>736.35699999999997</v>
      </c>
      <c r="F1144">
        <v>2014</v>
      </c>
      <c r="G1144" s="6">
        <v>70.049000000000007</v>
      </c>
      <c r="H1144" s="6">
        <v>4.9385781288146973</v>
      </c>
      <c r="I1144" s="7">
        <v>3.29585862159729</v>
      </c>
      <c r="J1144" s="8">
        <f t="shared" si="205"/>
        <v>0.49385781288146974</v>
      </c>
      <c r="K1144" s="8">
        <f t="shared" si="206"/>
        <v>0.92061764814130176</v>
      </c>
      <c r="L1144" s="9">
        <f t="shared" si="207"/>
        <v>64.488345634650059</v>
      </c>
      <c r="M1144" s="8">
        <f t="shared" si="208"/>
        <v>0.48658797170115536</v>
      </c>
      <c r="N1144" s="8">
        <f t="shared" si="209"/>
        <v>0.20599116384983063</v>
      </c>
      <c r="O1144" s="8">
        <f t="shared" si="210"/>
        <v>1.6978689506613815</v>
      </c>
      <c r="P1144" s="10">
        <f t="shared" si="211"/>
        <v>0.2865874727914729</v>
      </c>
      <c r="Q1144" s="10" t="str">
        <f t="shared" si="212"/>
        <v>2014BTN</v>
      </c>
      <c r="R1144" s="14">
        <f t="shared" si="213"/>
        <v>48.878855195555126</v>
      </c>
      <c r="S1144" s="45">
        <f t="shared" si="214"/>
        <v>1</v>
      </c>
      <c r="T1144" s="7">
        <f t="shared" si="215"/>
        <v>3.4187156457630126</v>
      </c>
      <c r="U1144" s="35">
        <f>IF(ISBLANK(VLOOKUP(B1144,'WB GDP'!$A$2:$AK$267,F1144-1985)),"NA",VLOOKUP(B1144,'WB GDP'!$A$2:$AK$267,F1144-1985))</f>
        <v>9349.0443865546476</v>
      </c>
    </row>
    <row r="1145" spans="1:21">
      <c r="A1145">
        <f t="shared" si="204"/>
        <v>69</v>
      </c>
      <c r="B1145" t="s">
        <v>92</v>
      </c>
      <c r="C1145" t="str">
        <f>VLOOKUP(B1145,'country codes'!$A$3:$B$287,2,0)</f>
        <v>LVA</v>
      </c>
      <c r="D1145">
        <v>7</v>
      </c>
      <c r="E1145" s="6">
        <v>2011.039</v>
      </c>
      <c r="F1145">
        <v>2014</v>
      </c>
      <c r="G1145" s="6">
        <v>74.432000000000002</v>
      </c>
      <c r="H1145" s="6">
        <v>5.7291154861450195</v>
      </c>
      <c r="I1145" s="7">
        <v>8.3853435516357404</v>
      </c>
      <c r="J1145" s="8">
        <f t="shared" si="205"/>
        <v>0.572911548614502</v>
      </c>
      <c r="K1145" s="8">
        <f t="shared" si="206"/>
        <v>0.99967138387433396</v>
      </c>
      <c r="L1145" s="9">
        <f t="shared" si="207"/>
        <v>74.407540444534433</v>
      </c>
      <c r="M1145" s="8">
        <f t="shared" si="208"/>
        <v>0.57626874461252608</v>
      </c>
      <c r="N1145" s="8">
        <f t="shared" si="209"/>
        <v>0.52408397197723378</v>
      </c>
      <c r="O1145" s="8">
        <f t="shared" si="210"/>
        <v>2.0159617587887846</v>
      </c>
      <c r="P1145" s="10">
        <f t="shared" si="211"/>
        <v>0.28585301387797935</v>
      </c>
      <c r="Q1145" s="10" t="str">
        <f t="shared" si="212"/>
        <v>2014LVA</v>
      </c>
      <c r="R1145" s="14">
        <f t="shared" si="213"/>
        <v>48.753589738101383</v>
      </c>
      <c r="S1145" s="45">
        <f t="shared" si="214"/>
        <v>3</v>
      </c>
      <c r="T1145" s="7">
        <f t="shared" si="215"/>
        <v>3.4187156457630126</v>
      </c>
      <c r="U1145" s="35">
        <f>IF(ISBLANK(VLOOKUP(B1145,'WB GDP'!$A$2:$AK$267,F1145-1985)),"NA",VLOOKUP(B1145,'WB GDP'!$A$2:$AK$267,F1145-1985))</f>
        <v>25423.489107202531</v>
      </c>
    </row>
    <row r="1146" spans="1:21">
      <c r="A1146">
        <f t="shared" si="204"/>
        <v>70</v>
      </c>
      <c r="B1146" t="s">
        <v>32</v>
      </c>
      <c r="C1146" t="str">
        <f>VLOOKUP(B1146,'country codes'!$A$3:$B$287,2,0)</f>
        <v>BOL</v>
      </c>
      <c r="D1146">
        <v>1</v>
      </c>
      <c r="E1146" s="6">
        <v>10916.986999999999</v>
      </c>
      <c r="F1146">
        <v>2014</v>
      </c>
      <c r="G1146" s="6">
        <v>67.162999999999997</v>
      </c>
      <c r="H1146" s="6">
        <v>5.8647985458374023</v>
      </c>
      <c r="I1146" s="7">
        <v>5.1876287460327104</v>
      </c>
      <c r="J1146" s="8">
        <f t="shared" si="205"/>
        <v>0.58647985458374019</v>
      </c>
      <c r="K1146" s="8">
        <f t="shared" si="206"/>
        <v>1.013239689843572</v>
      </c>
      <c r="L1146" s="9">
        <f t="shared" si="207"/>
        <v>68.052217288963831</v>
      </c>
      <c r="M1146" s="8">
        <f t="shared" si="208"/>
        <v>0.51880941413086712</v>
      </c>
      <c r="N1146" s="8">
        <f t="shared" si="209"/>
        <v>0.3242267966270444</v>
      </c>
      <c r="O1146" s="8">
        <f t="shared" si="210"/>
        <v>1.8161045834385954</v>
      </c>
      <c r="P1146" s="10">
        <f t="shared" si="211"/>
        <v>0.28567155155159524</v>
      </c>
      <c r="Q1146" s="10" t="str">
        <f t="shared" si="212"/>
        <v>2014BOL</v>
      </c>
      <c r="R1146" s="14">
        <f t="shared" si="213"/>
        <v>48.722640476124283</v>
      </c>
      <c r="S1146" s="45">
        <f t="shared" si="214"/>
        <v>2</v>
      </c>
      <c r="T1146" s="7">
        <f t="shared" si="215"/>
        <v>3.4187156457630126</v>
      </c>
      <c r="U1146" s="35">
        <f>IF(ISBLANK(VLOOKUP(B1146,'WB GDP'!$A$2:$AK$267,F1146-1985)),"NA",VLOOKUP(B1146,'WB GDP'!$A$2:$AK$267,F1146-1985))</f>
        <v>7581.5984275921573</v>
      </c>
    </row>
    <row r="1147" spans="1:21">
      <c r="A1147">
        <f t="shared" si="204"/>
        <v>71</v>
      </c>
      <c r="B1147" t="s">
        <v>58</v>
      </c>
      <c r="C1147" t="str">
        <f>VLOOKUP(B1147,'country codes'!$A$3:$B$287,2,0)</f>
        <v>EGY</v>
      </c>
      <c r="D1147">
        <v>4</v>
      </c>
      <c r="E1147" s="6">
        <v>95592.323999999993</v>
      </c>
      <c r="F1147">
        <v>2014</v>
      </c>
      <c r="G1147" s="6">
        <v>70.415000000000006</v>
      </c>
      <c r="H1147" s="6">
        <v>4.8850727081298828</v>
      </c>
      <c r="I1147" s="7">
        <v>3.4068045616149898</v>
      </c>
      <c r="J1147" s="8">
        <f t="shared" si="205"/>
        <v>0.48850727081298828</v>
      </c>
      <c r="K1147" s="8">
        <f t="shared" si="206"/>
        <v>0.91526710607282025</v>
      </c>
      <c r="L1147" s="9">
        <f t="shared" si="207"/>
        <v>64.448533274117636</v>
      </c>
      <c r="M1147" s="8">
        <f t="shared" si="208"/>
        <v>0.48622802280082567</v>
      </c>
      <c r="N1147" s="8">
        <f t="shared" si="209"/>
        <v>0.21292528510093686</v>
      </c>
      <c r="O1147" s="8">
        <f t="shared" si="210"/>
        <v>1.7048030719124878</v>
      </c>
      <c r="P1147" s="10">
        <f t="shared" si="211"/>
        <v>0.2852106679133114</v>
      </c>
      <c r="Q1147" s="10" t="str">
        <f t="shared" si="212"/>
        <v>2014EGY</v>
      </c>
      <c r="R1147" s="14">
        <f t="shared" si="213"/>
        <v>48.644034581741501</v>
      </c>
      <c r="S1147" s="45">
        <f t="shared" si="214"/>
        <v>1</v>
      </c>
      <c r="T1147" s="7">
        <f t="shared" si="215"/>
        <v>3.4187156457630126</v>
      </c>
      <c r="U1147" s="35">
        <f>IF(ISBLANK(VLOOKUP(B1147,'WB GDP'!$A$2:$AK$267,F1147-1985)),"NA",VLOOKUP(B1147,'WB GDP'!$A$2:$AK$267,F1147-1985))</f>
        <v>10318.650921701314</v>
      </c>
    </row>
    <row r="1148" spans="1:21">
      <c r="A1148">
        <f t="shared" si="204"/>
        <v>72</v>
      </c>
      <c r="B1148" t="s">
        <v>22</v>
      </c>
      <c r="C1148" t="str">
        <f>VLOOKUP(B1148,'country codes'!$A$3:$B$287,2,0)</f>
        <v>ARM</v>
      </c>
      <c r="D1148">
        <v>7</v>
      </c>
      <c r="E1148" s="6">
        <v>2889.93</v>
      </c>
      <c r="F1148">
        <v>2014</v>
      </c>
      <c r="G1148" s="6">
        <v>74.058000000000007</v>
      </c>
      <c r="H1148" s="6">
        <v>4.4530830383300781</v>
      </c>
      <c r="I1148" s="7">
        <v>3.4762341976165798</v>
      </c>
      <c r="J1148" s="8">
        <f t="shared" si="205"/>
        <v>0.44530830383300779</v>
      </c>
      <c r="K1148" s="8">
        <f t="shared" si="206"/>
        <v>0.87206813909283976</v>
      </c>
      <c r="L1148" s="9">
        <f t="shared" si="207"/>
        <v>64.58362224493753</v>
      </c>
      <c r="M1148" s="8">
        <f t="shared" si="208"/>
        <v>0.48744938033509422</v>
      </c>
      <c r="N1148" s="8">
        <f t="shared" si="209"/>
        <v>0.21726463735103624</v>
      </c>
      <c r="O1148" s="8">
        <f t="shared" si="210"/>
        <v>1.7091424241625872</v>
      </c>
      <c r="P1148" s="10">
        <f t="shared" si="211"/>
        <v>0.28520114733792612</v>
      </c>
      <c r="Q1148" s="10" t="str">
        <f t="shared" si="212"/>
        <v>2014ARM</v>
      </c>
      <c r="R1148" s="14">
        <f t="shared" si="213"/>
        <v>48.642410802372837</v>
      </c>
      <c r="S1148" s="45">
        <f t="shared" si="214"/>
        <v>2</v>
      </c>
      <c r="T1148" s="7">
        <f t="shared" si="215"/>
        <v>3.4187156457630126</v>
      </c>
      <c r="U1148" s="35">
        <f>IF(ISBLANK(VLOOKUP(B1148,'WB GDP'!$A$2:$AK$267,F1148-1985)),"NA",VLOOKUP(B1148,'WB GDP'!$A$2:$AK$267,F1148-1985))</f>
        <v>11105.532499626115</v>
      </c>
    </row>
    <row r="1149" spans="1:21">
      <c r="A1149">
        <f t="shared" si="204"/>
        <v>73</v>
      </c>
      <c r="B1149" t="s">
        <v>45</v>
      </c>
      <c r="C1149" t="str">
        <f>VLOOKUP(B1149,'country codes'!$A$3:$B$287,2,0)</f>
        <v>CHN</v>
      </c>
      <c r="D1149">
        <v>8</v>
      </c>
      <c r="E1149" s="6">
        <v>1385189.6680000001</v>
      </c>
      <c r="F1149">
        <v>2014</v>
      </c>
      <c r="G1149" s="6">
        <v>76.716999999999999</v>
      </c>
      <c r="H1149" s="6">
        <v>5.1956191062927246</v>
      </c>
      <c r="I1149" s="7">
        <v>7.5690712928771999</v>
      </c>
      <c r="J1149" s="8">
        <f t="shared" si="205"/>
        <v>0.51956191062927248</v>
      </c>
      <c r="K1149" s="8">
        <f t="shared" si="206"/>
        <v>0.94632174588910445</v>
      </c>
      <c r="L1149" s="9">
        <f t="shared" si="207"/>
        <v>72.59896537937442</v>
      </c>
      <c r="M1149" s="8">
        <f t="shared" si="208"/>
        <v>0.55991717446792555</v>
      </c>
      <c r="N1149" s="8">
        <f t="shared" si="209"/>
        <v>0.473066955804825</v>
      </c>
      <c r="O1149" s="8">
        <f t="shared" si="210"/>
        <v>1.964944742616376</v>
      </c>
      <c r="P1149" s="10">
        <f t="shared" si="211"/>
        <v>0.28495314006763417</v>
      </c>
      <c r="Q1149" s="10" t="str">
        <f t="shared" si="212"/>
        <v>2014CHN</v>
      </c>
      <c r="R1149" s="14">
        <f t="shared" si="213"/>
        <v>48.600111984026142</v>
      </c>
      <c r="S1149" s="45">
        <f t="shared" si="214"/>
        <v>3</v>
      </c>
      <c r="T1149" s="7">
        <f t="shared" si="215"/>
        <v>3.4187156457630126</v>
      </c>
      <c r="U1149" s="35">
        <f>IF(ISBLANK(VLOOKUP(B1149,'WB GDP'!$A$2:$AK$267,F1149-1985)),"NA",VLOOKUP(B1149,'WB GDP'!$A$2:$AK$267,F1149-1985))</f>
        <v>11851.40421757962</v>
      </c>
    </row>
    <row r="1150" spans="1:21">
      <c r="A1150">
        <f t="shared" si="204"/>
        <v>74</v>
      </c>
      <c r="B1150" t="s">
        <v>33</v>
      </c>
      <c r="C1150" t="str">
        <f>VLOOKUP(B1150,'country codes'!$A$3:$B$287,2,0)</f>
        <v>BIH</v>
      </c>
      <c r="D1150">
        <v>7</v>
      </c>
      <c r="E1150" s="6">
        <v>3571.0680000000002</v>
      </c>
      <c r="F1150">
        <v>2014</v>
      </c>
      <c r="G1150" s="6">
        <v>75.659000000000006</v>
      </c>
      <c r="H1150" s="6">
        <v>5.2489542961120605</v>
      </c>
      <c r="I1150" s="7">
        <v>7.4206342697143501</v>
      </c>
      <c r="J1150" s="8">
        <f t="shared" si="205"/>
        <v>0.52489542961120605</v>
      </c>
      <c r="K1150" s="8">
        <f t="shared" si="206"/>
        <v>0.95165526487103802</v>
      </c>
      <c r="L1150" s="9">
        <f t="shared" si="207"/>
        <v>72.001285684877871</v>
      </c>
      <c r="M1150" s="8">
        <f t="shared" si="208"/>
        <v>0.55451347205223445</v>
      </c>
      <c r="N1150" s="8">
        <f t="shared" si="209"/>
        <v>0.46378964185714688</v>
      </c>
      <c r="O1150" s="8">
        <f t="shared" si="210"/>
        <v>1.9556674286686979</v>
      </c>
      <c r="P1150" s="10">
        <f t="shared" si="211"/>
        <v>0.2835418046665093</v>
      </c>
      <c r="Q1150" s="10" t="str">
        <f t="shared" si="212"/>
        <v>2014BIH</v>
      </c>
      <c r="R1150" s="14">
        <f t="shared" si="213"/>
        <v>48.359402025450471</v>
      </c>
      <c r="S1150" s="45">
        <f t="shared" si="214"/>
        <v>3</v>
      </c>
      <c r="T1150" s="7">
        <f t="shared" si="215"/>
        <v>3.4187156457630126</v>
      </c>
      <c r="U1150" s="35">
        <f>IF(ISBLANK(VLOOKUP(B1150,'WB GDP'!$A$2:$AK$267,F1150-1985)),"NA",VLOOKUP(B1150,'WB GDP'!$A$2:$AK$267,F1150-1985))</f>
        <v>11766.97718194094</v>
      </c>
    </row>
    <row r="1151" spans="1:21">
      <c r="A1151">
        <f t="shared" si="204"/>
        <v>75</v>
      </c>
      <c r="B1151" t="s">
        <v>101</v>
      </c>
      <c r="C1151" t="str">
        <f>VLOOKUP(B1151,'country codes'!$A$3:$B$287,2,0)</f>
        <v>MYS</v>
      </c>
      <c r="D1151">
        <v>8</v>
      </c>
      <c r="E1151" s="6">
        <v>30606.458999999999</v>
      </c>
      <c r="F1151">
        <v>2014</v>
      </c>
      <c r="G1151" s="6">
        <v>75.146000000000001</v>
      </c>
      <c r="H1151" s="6">
        <v>5.9629216194152832</v>
      </c>
      <c r="I1151" s="7">
        <v>10.079836845397899</v>
      </c>
      <c r="J1151" s="8">
        <f t="shared" si="205"/>
        <v>0.59629216194152834</v>
      </c>
      <c r="K1151" s="8">
        <f t="shared" si="206"/>
        <v>1.0230519972013603</v>
      </c>
      <c r="L1151" s="9">
        <f t="shared" si="207"/>
        <v>76.878265381693424</v>
      </c>
      <c r="M1151" s="8">
        <f t="shared" si="208"/>
        <v>0.59860690070912959</v>
      </c>
      <c r="N1151" s="8">
        <f t="shared" si="209"/>
        <v>0.62998980283736872</v>
      </c>
      <c r="O1151" s="8">
        <f t="shared" si="210"/>
        <v>2.1218675896489199</v>
      </c>
      <c r="P1151" s="10">
        <f t="shared" si="211"/>
        <v>0.28211322121573756</v>
      </c>
      <c r="Q1151" s="10" t="str">
        <f t="shared" si="212"/>
        <v>2014MYS</v>
      </c>
      <c r="R1151" s="14">
        <f t="shared" si="213"/>
        <v>48.115750330053977</v>
      </c>
      <c r="S1151" s="45">
        <f t="shared" si="214"/>
        <v>3</v>
      </c>
      <c r="T1151" s="7">
        <f t="shared" si="215"/>
        <v>3.4187156457630126</v>
      </c>
      <c r="U1151" s="35">
        <f>IF(ISBLANK(VLOOKUP(B1151,'WB GDP'!$A$2:$AK$267,F1151-1985)),"NA",VLOOKUP(B1151,'WB GDP'!$A$2:$AK$267,F1151-1985))</f>
        <v>23328.340921700576</v>
      </c>
    </row>
    <row r="1152" spans="1:21">
      <c r="A1152">
        <f t="shared" si="204"/>
        <v>76</v>
      </c>
      <c r="B1152" t="s">
        <v>75</v>
      </c>
      <c r="C1152" t="str">
        <f>VLOOKUP(B1152,'country codes'!$A$3:$B$287,2,0)</f>
        <v>HUN</v>
      </c>
      <c r="D1152">
        <v>7</v>
      </c>
      <c r="E1152" s="6">
        <v>9867.9009999999998</v>
      </c>
      <c r="F1152">
        <v>2014</v>
      </c>
      <c r="G1152" s="6">
        <v>75.846999999999994</v>
      </c>
      <c r="H1152" s="6">
        <v>5.1805634498596191</v>
      </c>
      <c r="I1152" s="7">
        <v>7.4410815238952601</v>
      </c>
      <c r="J1152" s="8">
        <f t="shared" si="205"/>
        <v>0.51805634498596187</v>
      </c>
      <c r="K1152" s="8">
        <f t="shared" si="206"/>
        <v>0.94481618024579384</v>
      </c>
      <c r="L1152" s="9">
        <f t="shared" si="207"/>
        <v>71.661472823102713</v>
      </c>
      <c r="M1152" s="8">
        <f t="shared" si="208"/>
        <v>0.55144117831536243</v>
      </c>
      <c r="N1152" s="8">
        <f t="shared" si="209"/>
        <v>0.46506759524345376</v>
      </c>
      <c r="O1152" s="8">
        <f t="shared" si="210"/>
        <v>1.9569453820550047</v>
      </c>
      <c r="P1152" s="10">
        <f t="shared" si="211"/>
        <v>0.2817866984802046</v>
      </c>
      <c r="Q1152" s="10" t="str">
        <f t="shared" si="212"/>
        <v>2014HUN</v>
      </c>
      <c r="R1152" s="14">
        <f t="shared" si="213"/>
        <v>48.060060326046766</v>
      </c>
      <c r="S1152" s="45">
        <f t="shared" si="214"/>
        <v>3</v>
      </c>
      <c r="T1152" s="7">
        <f t="shared" si="215"/>
        <v>3.4187156457630126</v>
      </c>
      <c r="U1152" s="35">
        <f>IF(ISBLANK(VLOOKUP(B1152,'WB GDP'!$A$2:$AK$267,F1152-1985)),"NA",VLOOKUP(B1152,'WB GDP'!$A$2:$AK$267,F1152-1985))</f>
        <v>26476.71639137423</v>
      </c>
    </row>
    <row r="1153" spans="1:21">
      <c r="A1153">
        <f t="shared" si="204"/>
        <v>77</v>
      </c>
      <c r="B1153" t="s">
        <v>69</v>
      </c>
      <c r="C1153" t="str">
        <f>VLOOKUP(B1153,'country codes'!$A$3:$B$287,2,0)</f>
        <v>GRC</v>
      </c>
      <c r="D1153">
        <v>3</v>
      </c>
      <c r="E1153" s="6">
        <v>10862.968999999999</v>
      </c>
      <c r="F1153">
        <v>2014</v>
      </c>
      <c r="G1153" s="6">
        <v>81.007000000000005</v>
      </c>
      <c r="H1153" s="6">
        <v>4.7562370300292969</v>
      </c>
      <c r="I1153" s="7">
        <v>8.6406288146972692</v>
      </c>
      <c r="J1153" s="8">
        <f t="shared" si="205"/>
        <v>0.47562370300292967</v>
      </c>
      <c r="K1153" s="8">
        <f t="shared" si="206"/>
        <v>0.90238353826276163</v>
      </c>
      <c r="L1153" s="9">
        <f t="shared" si="207"/>
        <v>73.099383284051541</v>
      </c>
      <c r="M1153" s="8">
        <f t="shared" si="208"/>
        <v>0.56444151997482217</v>
      </c>
      <c r="N1153" s="8">
        <f t="shared" si="209"/>
        <v>0.54003930091857932</v>
      </c>
      <c r="O1153" s="8">
        <f t="shared" si="210"/>
        <v>2.0319170877301302</v>
      </c>
      <c r="P1153" s="10">
        <f t="shared" si="211"/>
        <v>0.27778767321916858</v>
      </c>
      <c r="Q1153" s="10" t="str">
        <f t="shared" si="212"/>
        <v>2014GRC</v>
      </c>
      <c r="R1153" s="14">
        <f t="shared" si="213"/>
        <v>47.378007566539821</v>
      </c>
      <c r="S1153" s="45">
        <f t="shared" si="214"/>
        <v>3</v>
      </c>
      <c r="T1153" s="7">
        <f t="shared" si="215"/>
        <v>3.4187156457630126</v>
      </c>
      <c r="U1153" s="35">
        <f>IF(ISBLANK(VLOOKUP(B1153,'WB GDP'!$A$2:$AK$267,F1153-1985)),"NA",VLOOKUP(B1153,'WB GDP'!$A$2:$AK$267,F1153-1985))</f>
        <v>28129.961324448923</v>
      </c>
    </row>
    <row r="1154" spans="1:21">
      <c r="A1154">
        <f t="shared" si="204"/>
        <v>78</v>
      </c>
      <c r="B1154" t="s">
        <v>77</v>
      </c>
      <c r="C1154" t="str">
        <f>VLOOKUP(B1154,'country codes'!$A$3:$B$287,2,0)</f>
        <v>IND</v>
      </c>
      <c r="D1154">
        <v>6</v>
      </c>
      <c r="E1154" s="6">
        <v>1307246.5090000001</v>
      </c>
      <c r="F1154">
        <v>2014</v>
      </c>
      <c r="G1154" s="6">
        <v>69.073999999999998</v>
      </c>
      <c r="H1154" s="6">
        <v>4.4243793487548828</v>
      </c>
      <c r="I1154" s="7">
        <v>1.92534792423248</v>
      </c>
      <c r="J1154" s="8">
        <f t="shared" si="205"/>
        <v>0.44243793487548827</v>
      </c>
      <c r="K1154" s="8">
        <f t="shared" si="206"/>
        <v>0.86919777013532018</v>
      </c>
      <c r="L1154" s="9">
        <f t="shared" si="207"/>
        <v>60.038966774327108</v>
      </c>
      <c r="M1154" s="8">
        <f t="shared" si="208"/>
        <v>0.44636053965479072</v>
      </c>
      <c r="N1154" s="8">
        <f t="shared" si="209"/>
        <v>0.12033424526453</v>
      </c>
      <c r="O1154" s="8">
        <f t="shared" si="210"/>
        <v>1.6122120320760809</v>
      </c>
      <c r="P1154" s="10">
        <f t="shared" si="211"/>
        <v>0.27686218113631272</v>
      </c>
      <c r="Q1154" s="10" t="str">
        <f t="shared" si="212"/>
        <v>2014IND</v>
      </c>
      <c r="R1154" s="14">
        <f t="shared" si="213"/>
        <v>47.220160494363505</v>
      </c>
      <c r="S1154" s="45">
        <f t="shared" si="214"/>
        <v>1</v>
      </c>
      <c r="T1154" s="7">
        <f t="shared" si="215"/>
        <v>3.4187156457630126</v>
      </c>
      <c r="U1154" s="35">
        <f>IF(ISBLANK(VLOOKUP(B1154,'WB GDP'!$A$2:$AK$267,F1154-1985)),"NA",VLOOKUP(B1154,'WB GDP'!$A$2:$AK$267,F1154-1985))</f>
        <v>5071.0470842127961</v>
      </c>
    </row>
    <row r="1155" spans="1:21">
      <c r="A1155">
        <f t="shared" ref="A1155:A1218" si="216">IF(ISNUMBER(R1155),COUNTIFS($F$3:$F$2434,F1155,$R$3:$R$2434,"&gt;"&amp;R1155)+1,"")</f>
        <v>79</v>
      </c>
      <c r="B1155" t="s">
        <v>29</v>
      </c>
      <c r="C1155" t="str">
        <f>VLOOKUP(B1155,'country codes'!$A$3:$B$287,2,0)</f>
        <v>BEL</v>
      </c>
      <c r="D1155">
        <v>3</v>
      </c>
      <c r="E1155" s="6">
        <v>11176.723</v>
      </c>
      <c r="F1155">
        <v>2014</v>
      </c>
      <c r="G1155" s="6">
        <v>81.081000000000003</v>
      </c>
      <c r="H1155" s="6">
        <v>6.8553290367126465</v>
      </c>
      <c r="I1155" s="7">
        <v>17.7458610534668</v>
      </c>
      <c r="J1155" s="8">
        <f t="shared" ref="J1155:J1218" si="217">IFERROR(H1155/10,"")</f>
        <v>0.68553290367126463</v>
      </c>
      <c r="K1155" s="8">
        <f t="shared" ref="K1155:K1218" si="218">IFERROR(J1155+$K$2464,"")</f>
        <v>1.1122927389310966</v>
      </c>
      <c r="L1155" s="9">
        <f t="shared" ref="L1155:L1218" si="219">IFERROR(K1155*G1155,"")</f>
        <v>90.185807565272242</v>
      </c>
      <c r="M1155" s="8">
        <f t="shared" ref="M1155:M1218" si="220">IFERROR((L1155-L$2439)/($L$2438-$L$2439),"")</f>
        <v>0.71892217744759812</v>
      </c>
      <c r="N1155" s="8">
        <f t="shared" ref="N1155:N1218" si="221">IFERROR(I1155/16,"")</f>
        <v>1.109116315841675</v>
      </c>
      <c r="O1155" s="8">
        <f t="shared" ref="O1155:O1218" si="222">IFERROR(N1155+$O$2464,"")</f>
        <v>2.6009941026532259</v>
      </c>
      <c r="P1155" s="10">
        <f t="shared" ref="P1155:P1218" si="223">IFERROR(M1155/O1155,"")</f>
        <v>0.27640284793965464</v>
      </c>
      <c r="Q1155" s="10" t="str">
        <f t="shared" ref="Q1155:Q1218" si="224">F1155&amp;C1155</f>
        <v>2014BEL</v>
      </c>
      <c r="R1155" s="14">
        <f t="shared" ref="R1155:R1218" si="225">IFERROR(P1155*100/VLOOKUP(F1155,$B$2440:$P$2455,15,0),"")</f>
        <v>47.141819035166861</v>
      </c>
      <c r="S1155" s="45">
        <f t="shared" ref="S1155:S1218" si="226">IF(I1155&lt;T1155,1,IF(I1155&lt;T1155*2,2,3))</f>
        <v>3</v>
      </c>
      <c r="T1155" s="7">
        <f t="shared" ref="T1155:T1218" si="227">VLOOKUP(F1155,$F$2440:$I$2455,4,0)</f>
        <v>3.4187156457630126</v>
      </c>
      <c r="U1155" s="35">
        <f>IF(ISBLANK(VLOOKUP(B1155,'WB GDP'!$A$2:$AK$267,F1155-1985)),"NA",VLOOKUP(B1155,'WB GDP'!$A$2:$AK$267,F1155-1985))</f>
        <v>48748.620592603882</v>
      </c>
    </row>
    <row r="1156" spans="1:21">
      <c r="A1156">
        <f t="shared" si="216"/>
        <v>80</v>
      </c>
      <c r="B1156" t="s">
        <v>25</v>
      </c>
      <c r="C1156" t="str">
        <f>VLOOKUP(B1156,'country codes'!$A$3:$B$287,2,0)</f>
        <v>AZE</v>
      </c>
      <c r="D1156">
        <v>7</v>
      </c>
      <c r="E1156" s="6">
        <v>9741.8799999999992</v>
      </c>
      <c r="F1156">
        <v>2014</v>
      </c>
      <c r="G1156" s="6">
        <v>71.116</v>
      </c>
      <c r="H1156" s="6">
        <v>5.2515301704406738</v>
      </c>
      <c r="I1156" s="7">
        <v>6.3262271881103498</v>
      </c>
      <c r="J1156" s="8">
        <f t="shared" si="217"/>
        <v>0.52515301704406736</v>
      </c>
      <c r="K1156" s="8">
        <f t="shared" si="218"/>
        <v>0.95191285230389933</v>
      </c>
      <c r="L1156" s="9">
        <f t="shared" si="219"/>
        <v>67.696234404444098</v>
      </c>
      <c r="M1156" s="8">
        <f t="shared" si="220"/>
        <v>0.51559092504593285</v>
      </c>
      <c r="N1156" s="8">
        <f t="shared" si="221"/>
        <v>0.39538919925689686</v>
      </c>
      <c r="O1156" s="8">
        <f t="shared" si="222"/>
        <v>1.8872669860684477</v>
      </c>
      <c r="P1156" s="10">
        <f t="shared" si="223"/>
        <v>0.27319448114758327</v>
      </c>
      <c r="Q1156" s="10" t="str">
        <f t="shared" si="224"/>
        <v>2014AZE</v>
      </c>
      <c r="R1156" s="14">
        <f t="shared" si="225"/>
        <v>46.594616834329592</v>
      </c>
      <c r="S1156" s="45">
        <f t="shared" si="226"/>
        <v>2</v>
      </c>
      <c r="T1156" s="7">
        <f t="shared" si="227"/>
        <v>3.4187156457630126</v>
      </c>
      <c r="U1156" s="35">
        <f>IF(ISBLANK(VLOOKUP(B1156,'WB GDP'!$A$2:$AK$267,F1156-1985)),"NA",VLOOKUP(B1156,'WB GDP'!$A$2:$AK$267,F1156-1985))</f>
        <v>14867.943734540559</v>
      </c>
    </row>
    <row r="1157" spans="1:21">
      <c r="A1157">
        <f t="shared" si="216"/>
        <v>81</v>
      </c>
      <c r="B1157" t="s">
        <v>41</v>
      </c>
      <c r="C1157" t="str">
        <f>VLOOKUP(B1157,'country codes'!$A$3:$B$287,2,0)</f>
        <v>CAN</v>
      </c>
      <c r="D1157">
        <v>2</v>
      </c>
      <c r="E1157" s="6">
        <v>35404.608</v>
      </c>
      <c r="F1157">
        <v>2014</v>
      </c>
      <c r="G1157" s="6">
        <v>81.855000000000004</v>
      </c>
      <c r="H1157" s="6">
        <v>7.304257869720459</v>
      </c>
      <c r="I1157" s="7">
        <v>20.8934135437012</v>
      </c>
      <c r="J1157" s="8">
        <f t="shared" si="217"/>
        <v>0.73042578697204585</v>
      </c>
      <c r="K1157" s="8">
        <f t="shared" si="218"/>
        <v>1.1571856222318777</v>
      </c>
      <c r="L1157" s="9">
        <f t="shared" si="219"/>
        <v>94.721429107790357</v>
      </c>
      <c r="M1157" s="8">
        <f t="shared" si="220"/>
        <v>0.75992934117031863</v>
      </c>
      <c r="N1157" s="8">
        <f t="shared" si="221"/>
        <v>1.305838346481325</v>
      </c>
      <c r="O1157" s="8">
        <f t="shared" si="222"/>
        <v>2.7977161332928757</v>
      </c>
      <c r="P1157" s="10">
        <f t="shared" si="223"/>
        <v>0.27162489150601982</v>
      </c>
      <c r="Q1157" s="10" t="str">
        <f t="shared" si="224"/>
        <v>2014CAN</v>
      </c>
      <c r="R1157" s="14">
        <f t="shared" si="225"/>
        <v>46.326915863107288</v>
      </c>
      <c r="S1157" s="45">
        <f t="shared" si="226"/>
        <v>3</v>
      </c>
      <c r="T1157" s="7">
        <f t="shared" si="227"/>
        <v>3.4187156457630126</v>
      </c>
      <c r="U1157" s="35">
        <f>IF(ISBLANK(VLOOKUP(B1157,'WB GDP'!$A$2:$AK$267,F1157-1985)),"NA",VLOOKUP(B1157,'WB GDP'!$A$2:$AK$267,F1157-1985))</f>
        <v>47564.609109622048</v>
      </c>
    </row>
    <row r="1158" spans="1:21">
      <c r="A1158">
        <f t="shared" si="216"/>
        <v>82</v>
      </c>
      <c r="B1158" s="12" t="s">
        <v>142</v>
      </c>
      <c r="C1158" t="str">
        <f>VLOOKUP(B1158,'country codes'!$A$3:$B$287,2,0)</f>
        <v>KOR</v>
      </c>
      <c r="D1158">
        <v>8</v>
      </c>
      <c r="E1158" s="6">
        <v>50558.042999999998</v>
      </c>
      <c r="F1158">
        <v>2014</v>
      </c>
      <c r="G1158" s="6">
        <v>82.378</v>
      </c>
      <c r="H1158" s="6">
        <v>5.8013253211975098</v>
      </c>
      <c r="I1158" s="7">
        <v>14.6404323577881</v>
      </c>
      <c r="J1158" s="8">
        <f t="shared" si="217"/>
        <v>0.58013253211975102</v>
      </c>
      <c r="K1158" s="8">
        <f t="shared" si="218"/>
        <v>1.0068923673795829</v>
      </c>
      <c r="L1158" s="9">
        <f t="shared" si="219"/>
        <v>82.945779439995277</v>
      </c>
      <c r="M1158" s="8">
        <f t="shared" si="220"/>
        <v>0.6534641104754797</v>
      </c>
      <c r="N1158" s="8">
        <f t="shared" si="221"/>
        <v>0.91502702236175626</v>
      </c>
      <c r="O1158" s="8">
        <f t="shared" si="222"/>
        <v>2.406904809173307</v>
      </c>
      <c r="P1158" s="10">
        <f t="shared" si="223"/>
        <v>0.27149561876521539</v>
      </c>
      <c r="Q1158" s="10" t="str">
        <f t="shared" si="224"/>
        <v>2014KOR</v>
      </c>
      <c r="R1158" s="14">
        <f t="shared" si="225"/>
        <v>46.304867782927907</v>
      </c>
      <c r="S1158" s="45">
        <f t="shared" si="226"/>
        <v>3</v>
      </c>
      <c r="T1158" s="7">
        <f t="shared" si="227"/>
        <v>3.4187156457630126</v>
      </c>
      <c r="U1158" s="35">
        <f>IF(ISBLANK(VLOOKUP(B1158,'WB GDP'!$A$2:$AK$267,F1158-1985)),"NA",VLOOKUP(B1158,'WB GDP'!$A$2:$AK$267,F1158-1985))</f>
        <v>37967.475617994984</v>
      </c>
    </row>
    <row r="1159" spans="1:21">
      <c r="A1159">
        <f t="shared" si="216"/>
        <v>83</v>
      </c>
      <c r="B1159" t="s">
        <v>109</v>
      </c>
      <c r="C1159" t="str">
        <f>VLOOKUP(B1159,'country codes'!$A$3:$B$287,2,0)</f>
        <v>MNE</v>
      </c>
      <c r="D1159">
        <v>7</v>
      </c>
      <c r="E1159" s="6">
        <v>634.29399999999998</v>
      </c>
      <c r="F1159">
        <v>2014</v>
      </c>
      <c r="G1159" s="6">
        <v>76.745999999999995</v>
      </c>
      <c r="H1159" s="6">
        <v>5.2827205657958984</v>
      </c>
      <c r="I1159" s="7">
        <v>9.6166439056396502</v>
      </c>
      <c r="J1159" s="8">
        <f t="shared" si="217"/>
        <v>0.52827205657958987</v>
      </c>
      <c r="K1159" s="8">
        <f t="shared" si="218"/>
        <v>0.95503189183942183</v>
      </c>
      <c r="L1159" s="9">
        <f t="shared" si="219"/>
        <v>73.294877571108259</v>
      </c>
      <c r="M1159" s="8">
        <f t="shared" si="220"/>
        <v>0.56620901008858959</v>
      </c>
      <c r="N1159" s="8">
        <f t="shared" si="221"/>
        <v>0.60104024410247814</v>
      </c>
      <c r="O1159" s="8">
        <f t="shared" si="222"/>
        <v>2.0929180309140292</v>
      </c>
      <c r="P1159" s="10">
        <f t="shared" si="223"/>
        <v>0.27053568354098995</v>
      </c>
      <c r="Q1159" s="10" t="str">
        <f t="shared" si="224"/>
        <v>2014MNE</v>
      </c>
      <c r="R1159" s="14">
        <f t="shared" si="225"/>
        <v>46.141146269335557</v>
      </c>
      <c r="S1159" s="45">
        <f t="shared" si="226"/>
        <v>3</v>
      </c>
      <c r="T1159" s="7">
        <f t="shared" si="227"/>
        <v>3.4187156457630126</v>
      </c>
      <c r="U1159" s="35">
        <f>IF(ISBLANK(VLOOKUP(B1159,'WB GDP'!$A$2:$AK$267,F1159-1985)),"NA",VLOOKUP(B1159,'WB GDP'!$A$2:$AK$267,F1159-1985))</f>
        <v>17674.630086690904</v>
      </c>
    </row>
    <row r="1160" spans="1:21">
      <c r="A1160">
        <f t="shared" si="216"/>
        <v>84</v>
      </c>
      <c r="B1160" t="s">
        <v>112</v>
      </c>
      <c r="C1160" t="str">
        <f>VLOOKUP(B1160,'country codes'!$A$3:$B$287,2,0)</f>
        <v>MMR</v>
      </c>
      <c r="D1160">
        <v>8</v>
      </c>
      <c r="E1160" s="6">
        <v>51072.436000000002</v>
      </c>
      <c r="F1160">
        <v>2014</v>
      </c>
      <c r="G1160" s="6">
        <v>65.055999999999997</v>
      </c>
      <c r="H1160" s="6">
        <v>4.7862472534179688</v>
      </c>
      <c r="I1160" s="7">
        <v>1.9256281852722199</v>
      </c>
      <c r="J1160" s="8">
        <f t="shared" si="217"/>
        <v>0.4786247253417969</v>
      </c>
      <c r="K1160" s="8">
        <f t="shared" si="218"/>
        <v>0.90538456060162886</v>
      </c>
      <c r="L1160" s="9">
        <f t="shared" si="219"/>
        <v>58.900697974499565</v>
      </c>
      <c r="M1160" s="8">
        <f t="shared" si="220"/>
        <v>0.43606929851012544</v>
      </c>
      <c r="N1160" s="8">
        <f t="shared" si="221"/>
        <v>0.12035176157951374</v>
      </c>
      <c r="O1160" s="8">
        <f t="shared" si="222"/>
        <v>1.6122295483910647</v>
      </c>
      <c r="P1160" s="10">
        <f t="shared" si="223"/>
        <v>0.27047593746517284</v>
      </c>
      <c r="Q1160" s="10" t="str">
        <f t="shared" si="224"/>
        <v>2014MMR</v>
      </c>
      <c r="R1160" s="14">
        <f t="shared" si="225"/>
        <v>46.130956292223431</v>
      </c>
      <c r="S1160" s="45">
        <f t="shared" si="226"/>
        <v>1</v>
      </c>
      <c r="T1160" s="7">
        <f t="shared" si="227"/>
        <v>3.4187156457630126</v>
      </c>
      <c r="U1160" s="35">
        <f>IF(ISBLANK(VLOOKUP(B1160,'WB GDP'!$A$2:$AK$267,F1160-1985)),"NA",VLOOKUP(B1160,'WB GDP'!$A$2:$AK$267,F1160-1985))</f>
        <v>3658.5935383764754</v>
      </c>
    </row>
    <row r="1161" spans="1:21">
      <c r="A1161">
        <f t="shared" si="216"/>
        <v>85</v>
      </c>
      <c r="B1161" t="s">
        <v>62</v>
      </c>
      <c r="C1161" t="str">
        <f>VLOOKUP(B1161,'country codes'!$A$3:$B$287,2,0)</f>
        <v>ETH</v>
      </c>
      <c r="D1161">
        <v>5</v>
      </c>
      <c r="E1161" s="6">
        <v>99746.766000000003</v>
      </c>
      <c r="F1161">
        <v>2014</v>
      </c>
      <c r="G1161" s="6">
        <v>62.905000000000001</v>
      </c>
      <c r="H1161" s="6">
        <v>4.5066466331481934</v>
      </c>
      <c r="I1161" s="7">
        <v>0.18965198099613201</v>
      </c>
      <c r="J1161" s="8">
        <f t="shared" si="217"/>
        <v>0.45066466331481936</v>
      </c>
      <c r="K1161" s="8">
        <f t="shared" si="218"/>
        <v>0.87742449857465132</v>
      </c>
      <c r="L1161" s="9">
        <f t="shared" si="219"/>
        <v>55.194388082838444</v>
      </c>
      <c r="M1161" s="8">
        <f t="shared" si="220"/>
        <v>0.40256005284010288</v>
      </c>
      <c r="N1161" s="8">
        <f t="shared" si="221"/>
        <v>1.185324881225825E-2</v>
      </c>
      <c r="O1161" s="8">
        <f t="shared" si="222"/>
        <v>1.5037310356238092</v>
      </c>
      <c r="P1161" s="10">
        <f t="shared" si="223"/>
        <v>0.2677074844525667</v>
      </c>
      <c r="Q1161" s="10" t="str">
        <f t="shared" si="224"/>
        <v>2014ETH</v>
      </c>
      <c r="R1161" s="14">
        <f t="shared" si="225"/>
        <v>45.658783476709843</v>
      </c>
      <c r="S1161" s="45">
        <f t="shared" si="226"/>
        <v>1</v>
      </c>
      <c r="T1161" s="7">
        <f t="shared" si="227"/>
        <v>3.4187156457630126</v>
      </c>
      <c r="U1161" s="35">
        <f>IF(ISBLANK(VLOOKUP(B1161,'WB GDP'!$A$2:$AK$267,F1161-1985)),"NA",VLOOKUP(B1161,'WB GDP'!$A$2:$AK$267,F1161-1985))</f>
        <v>1629.1890697962895</v>
      </c>
    </row>
    <row r="1162" spans="1:21">
      <c r="A1162">
        <f t="shared" si="216"/>
        <v>86</v>
      </c>
      <c r="B1162" t="s">
        <v>23</v>
      </c>
      <c r="C1162" t="str">
        <f>VLOOKUP(B1162,'country codes'!$A$3:$B$287,2,0)</f>
        <v>AUS</v>
      </c>
      <c r="D1162">
        <v>2</v>
      </c>
      <c r="E1162" s="6">
        <v>23469.579000000002</v>
      </c>
      <c r="F1162">
        <v>2014</v>
      </c>
      <c r="G1162" s="6">
        <v>82.567999999999998</v>
      </c>
      <c r="H1162" s="6">
        <v>7.2885503768920898</v>
      </c>
      <c r="I1162" s="7">
        <v>21.9342441558838</v>
      </c>
      <c r="J1162" s="8">
        <f t="shared" si="217"/>
        <v>0.72885503768920901</v>
      </c>
      <c r="K1162" s="8">
        <f t="shared" si="218"/>
        <v>1.155614872949041</v>
      </c>
      <c r="L1162" s="9">
        <f t="shared" si="219"/>
        <v>95.416808829656418</v>
      </c>
      <c r="M1162" s="8">
        <f t="shared" si="220"/>
        <v>0.76621636265937121</v>
      </c>
      <c r="N1162" s="8">
        <f t="shared" si="221"/>
        <v>1.3708902597427375</v>
      </c>
      <c r="O1162" s="8">
        <f t="shared" si="222"/>
        <v>2.8627680465542884</v>
      </c>
      <c r="P1162" s="10">
        <f t="shared" si="223"/>
        <v>0.26764877566019074</v>
      </c>
      <c r="Q1162" s="10" t="str">
        <f t="shared" si="224"/>
        <v>2014AUS</v>
      </c>
      <c r="R1162" s="14">
        <f t="shared" si="225"/>
        <v>45.648770413217221</v>
      </c>
      <c r="S1162" s="45">
        <f t="shared" si="226"/>
        <v>3</v>
      </c>
      <c r="T1162" s="7">
        <f t="shared" si="227"/>
        <v>3.4187156457630126</v>
      </c>
      <c r="U1162" s="35">
        <f>IF(ISBLANK(VLOOKUP(B1162,'WB GDP'!$A$2:$AK$267,F1162-1985)),"NA",VLOOKUP(B1162,'WB GDP'!$A$2:$AK$267,F1162-1985))</f>
        <v>47240.274464020353</v>
      </c>
    </row>
    <row r="1163" spans="1:21">
      <c r="A1163">
        <f t="shared" si="216"/>
        <v>87</v>
      </c>
      <c r="B1163" t="s">
        <v>125</v>
      </c>
      <c r="C1163" t="str">
        <f>VLOOKUP(B1163,'country codes'!$A$3:$B$287,2,0)</f>
        <v>PRY</v>
      </c>
      <c r="D1163">
        <v>1</v>
      </c>
      <c r="E1163" s="6">
        <v>6090.7209999999995</v>
      </c>
      <c r="F1163">
        <v>2014</v>
      </c>
      <c r="G1163" s="6">
        <v>72.878</v>
      </c>
      <c r="H1163" s="6">
        <v>5.1186418533325195</v>
      </c>
      <c r="I1163" s="7">
        <v>7.3531870841979998</v>
      </c>
      <c r="J1163" s="8">
        <f t="shared" si="217"/>
        <v>0.51186418533325195</v>
      </c>
      <c r="K1163" s="8">
        <f t="shared" si="218"/>
        <v>0.93862402059308392</v>
      </c>
      <c r="L1163" s="9">
        <f t="shared" si="219"/>
        <v>68.405041372782776</v>
      </c>
      <c r="M1163" s="8">
        <f t="shared" si="220"/>
        <v>0.52199934407428328</v>
      </c>
      <c r="N1163" s="8">
        <f t="shared" si="221"/>
        <v>0.45957419276237499</v>
      </c>
      <c r="O1163" s="8">
        <f t="shared" si="222"/>
        <v>1.951451979573926</v>
      </c>
      <c r="P1163" s="10">
        <f t="shared" si="223"/>
        <v>0.26749279487177285</v>
      </c>
      <c r="Q1163" s="10" t="str">
        <f t="shared" si="224"/>
        <v>2014PRY</v>
      </c>
      <c r="R1163" s="14">
        <f t="shared" si="225"/>
        <v>45.622167148614956</v>
      </c>
      <c r="S1163" s="45">
        <f t="shared" si="226"/>
        <v>3</v>
      </c>
      <c r="T1163" s="7">
        <f t="shared" si="227"/>
        <v>3.4187156457630126</v>
      </c>
      <c r="U1163" s="35">
        <f>IF(ISBLANK(VLOOKUP(B1163,'WB GDP'!$A$2:$AK$267,F1163-1985)),"NA",VLOOKUP(B1163,'WB GDP'!$A$2:$AK$267,F1163-1985))</f>
        <v>12616.414233997268</v>
      </c>
    </row>
    <row r="1164" spans="1:21">
      <c r="A1164">
        <f t="shared" si="216"/>
        <v>88</v>
      </c>
      <c r="B1164" t="s">
        <v>135</v>
      </c>
      <c r="C1164" t="str">
        <f>VLOOKUP(B1164,'country codes'!$A$3:$B$287,2,0)</f>
        <v>SEN</v>
      </c>
      <c r="D1164">
        <v>5</v>
      </c>
      <c r="E1164" s="6">
        <v>13970.308000000001</v>
      </c>
      <c r="F1164">
        <v>2014</v>
      </c>
      <c r="G1164" s="6">
        <v>66.451999999999998</v>
      </c>
      <c r="H1164" s="6">
        <v>4.3947772979736328</v>
      </c>
      <c r="I1164" s="7">
        <v>1.7026951313018801</v>
      </c>
      <c r="J1164" s="8">
        <f t="shared" si="217"/>
        <v>0.43947772979736327</v>
      </c>
      <c r="K1164" s="8">
        <f t="shared" si="218"/>
        <v>0.86623756505719518</v>
      </c>
      <c r="L1164" s="9">
        <f t="shared" si="219"/>
        <v>57.563218673180735</v>
      </c>
      <c r="M1164" s="8">
        <f t="shared" si="220"/>
        <v>0.42397696845771971</v>
      </c>
      <c r="N1164" s="8">
        <f t="shared" si="221"/>
        <v>0.10641844570636751</v>
      </c>
      <c r="O1164" s="8">
        <f t="shared" si="222"/>
        <v>1.5982962325179184</v>
      </c>
      <c r="P1164" s="10">
        <f t="shared" si="223"/>
        <v>0.26526807723859569</v>
      </c>
      <c r="Q1164" s="10" t="str">
        <f t="shared" si="224"/>
        <v>2014SEN</v>
      </c>
      <c r="R1164" s="14">
        <f t="shared" si="225"/>
        <v>45.242730985603785</v>
      </c>
      <c r="S1164" s="45">
        <f t="shared" si="226"/>
        <v>1</v>
      </c>
      <c r="T1164" s="7">
        <f t="shared" si="227"/>
        <v>3.4187156457630126</v>
      </c>
      <c r="U1164" s="35">
        <f>IF(ISBLANK(VLOOKUP(B1164,'WB GDP'!$A$2:$AK$267,F1164-1985)),"NA",VLOOKUP(B1164,'WB GDP'!$A$2:$AK$267,F1164-1985))</f>
        <v>2910.2888637151041</v>
      </c>
    </row>
    <row r="1165" spans="1:21">
      <c r="A1165">
        <f t="shared" si="216"/>
        <v>89</v>
      </c>
      <c r="B1165" t="s">
        <v>26</v>
      </c>
      <c r="C1165" t="str">
        <f>VLOOKUP(B1165,'country codes'!$A$3:$B$287,2,0)</f>
        <v>BHR</v>
      </c>
      <c r="D1165">
        <v>4</v>
      </c>
      <c r="E1165" s="6">
        <v>1311.134</v>
      </c>
      <c r="F1165">
        <v>2014</v>
      </c>
      <c r="G1165" s="6">
        <v>79.328000000000003</v>
      </c>
      <c r="H1165" s="6">
        <v>6.1651339530944824</v>
      </c>
      <c r="I1165" s="7">
        <v>15.5891027450562</v>
      </c>
      <c r="J1165" s="8">
        <f t="shared" si="217"/>
        <v>0.61651339530944826</v>
      </c>
      <c r="K1165" s="8">
        <f t="shared" si="218"/>
        <v>1.0432732305692802</v>
      </c>
      <c r="L1165" s="9">
        <f t="shared" si="219"/>
        <v>82.760778834599861</v>
      </c>
      <c r="M1165" s="8">
        <f t="shared" si="220"/>
        <v>0.65179149514742907</v>
      </c>
      <c r="N1165" s="8">
        <f t="shared" si="221"/>
        <v>0.97431892156601252</v>
      </c>
      <c r="O1165" s="8">
        <f t="shared" si="222"/>
        <v>2.4661967083775633</v>
      </c>
      <c r="P1165" s="10">
        <f t="shared" si="223"/>
        <v>0.26429014884876034</v>
      </c>
      <c r="Q1165" s="10" t="str">
        <f t="shared" si="224"/>
        <v>2014BHR</v>
      </c>
      <c r="R1165" s="14">
        <f t="shared" si="225"/>
        <v>45.075940652122718</v>
      </c>
      <c r="S1165" s="45">
        <f t="shared" si="226"/>
        <v>3</v>
      </c>
      <c r="T1165" s="7">
        <f t="shared" si="227"/>
        <v>3.4187156457630126</v>
      </c>
      <c r="U1165" s="35">
        <f>IF(ISBLANK(VLOOKUP(B1165,'WB GDP'!$A$2:$AK$267,F1165-1985)),"NA",VLOOKUP(B1165,'WB GDP'!$A$2:$AK$267,F1165-1985))</f>
        <v>49117.98844810186</v>
      </c>
    </row>
    <row r="1166" spans="1:21">
      <c r="A1166">
        <f t="shared" si="216"/>
        <v>90</v>
      </c>
      <c r="B1166" t="s">
        <v>66</v>
      </c>
      <c r="C1166" t="str">
        <f>VLOOKUP(B1166,'country codes'!$A$3:$B$287,2,0)</f>
        <v>GEO</v>
      </c>
      <c r="D1166">
        <v>7</v>
      </c>
      <c r="E1166" s="6">
        <v>3774.2350000000001</v>
      </c>
      <c r="F1166">
        <v>2014</v>
      </c>
      <c r="G1166" s="6">
        <v>73.099000000000004</v>
      </c>
      <c r="H1166" s="6">
        <v>4.2875080108642578</v>
      </c>
      <c r="I1166" s="7">
        <v>4.6246967315673801</v>
      </c>
      <c r="J1166" s="8">
        <f t="shared" si="217"/>
        <v>0.42875080108642577</v>
      </c>
      <c r="K1166" s="8">
        <f t="shared" si="218"/>
        <v>0.85551063634625768</v>
      </c>
      <c r="L1166" s="9">
        <f t="shared" si="219"/>
        <v>62.536972006275093</v>
      </c>
      <c r="M1166" s="8">
        <f t="shared" si="220"/>
        <v>0.46894534056166542</v>
      </c>
      <c r="N1166" s="8">
        <f t="shared" si="221"/>
        <v>0.28904354572296126</v>
      </c>
      <c r="O1166" s="8">
        <f t="shared" si="222"/>
        <v>1.7809213325345121</v>
      </c>
      <c r="P1166" s="10">
        <f t="shared" si="223"/>
        <v>0.26331614541013298</v>
      </c>
      <c r="Q1166" s="10" t="str">
        <f t="shared" si="224"/>
        <v>2014GEO</v>
      </c>
      <c r="R1166" s="14">
        <f t="shared" si="225"/>
        <v>44.909819737719459</v>
      </c>
      <c r="S1166" s="45">
        <f t="shared" si="226"/>
        <v>2</v>
      </c>
      <c r="T1166" s="7">
        <f t="shared" si="227"/>
        <v>3.4187156457630126</v>
      </c>
      <c r="U1166" s="35">
        <f>IF(ISBLANK(VLOOKUP(B1166,'WB GDP'!$A$2:$AK$267,F1166-1985)),"NA",VLOOKUP(B1166,'WB GDP'!$A$2:$AK$267,F1166-1985))</f>
        <v>12254.645654952879</v>
      </c>
    </row>
    <row r="1167" spans="1:21">
      <c r="A1167">
        <f t="shared" si="216"/>
        <v>91</v>
      </c>
      <c r="B1167" t="s">
        <v>88</v>
      </c>
      <c r="C1167" t="str">
        <f>VLOOKUP(B1167,'country codes'!$A$3:$B$287,2,0)</f>
        <v>KEN</v>
      </c>
      <c r="D1167">
        <v>5</v>
      </c>
      <c r="E1167" s="6">
        <v>45831.862999999998</v>
      </c>
      <c r="F1167">
        <v>2014</v>
      </c>
      <c r="G1167" s="6">
        <v>61.816000000000003</v>
      </c>
      <c r="H1167" s="6">
        <v>4.9045796394348145</v>
      </c>
      <c r="I1167" s="7">
        <v>1.4401993751525899</v>
      </c>
      <c r="J1167" s="8">
        <f t="shared" si="217"/>
        <v>0.49045796394348146</v>
      </c>
      <c r="K1167" s="8">
        <f t="shared" si="218"/>
        <v>0.91721779920331348</v>
      </c>
      <c r="L1167" s="9">
        <f t="shared" si="219"/>
        <v>56.698735475552027</v>
      </c>
      <c r="M1167" s="8">
        <f t="shared" si="220"/>
        <v>0.4161610597253918</v>
      </c>
      <c r="N1167" s="8">
        <f t="shared" si="221"/>
        <v>9.0012460947036868E-2</v>
      </c>
      <c r="O1167" s="8">
        <f t="shared" si="222"/>
        <v>1.5818902477585879</v>
      </c>
      <c r="P1167" s="10">
        <f t="shared" si="223"/>
        <v>0.26307833954666499</v>
      </c>
      <c r="Q1167" s="10" t="str">
        <f t="shared" si="224"/>
        <v>2014KEN</v>
      </c>
      <c r="R1167" s="14">
        <f t="shared" si="225"/>
        <v>44.86926081777824</v>
      </c>
      <c r="S1167" s="45">
        <f t="shared" si="226"/>
        <v>1</v>
      </c>
      <c r="T1167" s="7">
        <f t="shared" si="227"/>
        <v>3.4187156457630126</v>
      </c>
      <c r="U1167" s="35">
        <f>IF(ISBLANK(VLOOKUP(B1167,'WB GDP'!$A$2:$AK$267,F1167-1985)),"NA",VLOOKUP(B1167,'WB GDP'!$A$2:$AK$267,F1167-1985))</f>
        <v>4055.1131882156305</v>
      </c>
    </row>
    <row r="1168" spans="1:21">
      <c r="A1168">
        <f t="shared" si="216"/>
        <v>92</v>
      </c>
      <c r="B1168" t="s">
        <v>136</v>
      </c>
      <c r="C1168" t="str">
        <f>VLOOKUP(B1168,'country codes'!$A$3:$B$287,2,0)</f>
        <v>SRB</v>
      </c>
      <c r="D1168">
        <v>7</v>
      </c>
      <c r="E1168" s="6">
        <v>7543.96</v>
      </c>
      <c r="F1168">
        <v>2014</v>
      </c>
      <c r="G1168" s="6">
        <v>75.722999999999999</v>
      </c>
      <c r="H1168" s="6">
        <v>5.1127285957336426</v>
      </c>
      <c r="I1168" s="7">
        <v>10.042370796203601</v>
      </c>
      <c r="J1168" s="8">
        <f t="shared" si="217"/>
        <v>0.51127285957336421</v>
      </c>
      <c r="K1168" s="8">
        <f t="shared" si="218"/>
        <v>0.93803269483319618</v>
      </c>
      <c r="L1168" s="9">
        <f t="shared" si="219"/>
        <v>71.03064975085411</v>
      </c>
      <c r="M1168" s="8">
        <f t="shared" si="220"/>
        <v>0.54573782216863109</v>
      </c>
      <c r="N1168" s="8">
        <f t="shared" si="221"/>
        <v>0.62764817476272505</v>
      </c>
      <c r="O1168" s="8">
        <f t="shared" si="222"/>
        <v>2.1195259615742761</v>
      </c>
      <c r="P1168" s="10">
        <f t="shared" si="223"/>
        <v>0.25748107457163905</v>
      </c>
      <c r="Q1168" s="10" t="str">
        <f t="shared" si="224"/>
        <v>2014SRB</v>
      </c>
      <c r="R1168" s="14">
        <f t="shared" si="225"/>
        <v>43.914620681066772</v>
      </c>
      <c r="S1168" s="45">
        <f t="shared" si="226"/>
        <v>3</v>
      </c>
      <c r="T1168" s="7">
        <f t="shared" si="227"/>
        <v>3.4187156457630126</v>
      </c>
      <c r="U1168" s="35">
        <f>IF(ISBLANK(VLOOKUP(B1168,'WB GDP'!$A$2:$AK$267,F1168-1985)),"NA",VLOOKUP(B1168,'WB GDP'!$A$2:$AK$267,F1168-1985))</f>
        <v>15226.348654177596</v>
      </c>
    </row>
    <row r="1169" spans="1:21">
      <c r="A1169">
        <f t="shared" si="216"/>
        <v>93</v>
      </c>
      <c r="B1169" t="s">
        <v>36</v>
      </c>
      <c r="C1169" t="str">
        <f>VLOOKUP(B1169,'country codes'!$A$3:$B$287,2,0)</f>
        <v>BGR</v>
      </c>
      <c r="D1169">
        <v>7</v>
      </c>
      <c r="E1169" s="6">
        <v>7372.1409999999996</v>
      </c>
      <c r="F1169">
        <v>2014</v>
      </c>
      <c r="G1169" s="6">
        <v>74.481999999999999</v>
      </c>
      <c r="H1169" s="6">
        <v>4.4384398460388184</v>
      </c>
      <c r="I1169" s="7">
        <v>6.6916089057922399</v>
      </c>
      <c r="J1169" s="8">
        <f t="shared" si="217"/>
        <v>0.44384398460388186</v>
      </c>
      <c r="K1169" s="8">
        <f t="shared" si="218"/>
        <v>0.87060381986371382</v>
      </c>
      <c r="L1169" s="9">
        <f t="shared" si="219"/>
        <v>64.844313711089129</v>
      </c>
      <c r="M1169" s="8">
        <f t="shared" si="220"/>
        <v>0.48980632690424281</v>
      </c>
      <c r="N1169" s="8">
        <f t="shared" si="221"/>
        <v>0.41822555661201499</v>
      </c>
      <c r="O1169" s="8">
        <f t="shared" si="222"/>
        <v>1.9101033434235659</v>
      </c>
      <c r="P1169" s="10">
        <f t="shared" si="223"/>
        <v>0.25642922860201922</v>
      </c>
      <c r="Q1169" s="10" t="str">
        <f t="shared" si="224"/>
        <v>2014BGR</v>
      </c>
      <c r="R1169" s="14">
        <f t="shared" si="225"/>
        <v>43.735223353136512</v>
      </c>
      <c r="S1169" s="45">
        <f t="shared" si="226"/>
        <v>2</v>
      </c>
      <c r="T1169" s="7">
        <f t="shared" si="227"/>
        <v>3.4187156457630126</v>
      </c>
      <c r="U1169" s="35">
        <f>IF(ISBLANK(VLOOKUP(B1169,'WB GDP'!$A$2:$AK$267,F1169-1985)),"NA",VLOOKUP(B1169,'WB GDP'!$A$2:$AK$267,F1169-1985))</f>
        <v>19202.831689477152</v>
      </c>
    </row>
    <row r="1170" spans="1:21">
      <c r="A1170">
        <f t="shared" si="216"/>
        <v>94</v>
      </c>
      <c r="B1170" t="s">
        <v>53</v>
      </c>
      <c r="C1170" t="str">
        <f>VLOOKUP(B1170,'country codes'!$A$3:$B$287,2,0)</f>
        <v>CYP</v>
      </c>
      <c r="D1170">
        <v>3</v>
      </c>
      <c r="E1170" s="6">
        <v>1176.9949999999999</v>
      </c>
      <c r="F1170">
        <v>2014</v>
      </c>
      <c r="G1170" s="6">
        <v>80.771000000000001</v>
      </c>
      <c r="H1170" s="6">
        <v>5.6271238327026367</v>
      </c>
      <c r="I1170" s="7">
        <v>15.224302291870099</v>
      </c>
      <c r="J1170" s="8">
        <f t="shared" si="217"/>
        <v>0.56271238327026363</v>
      </c>
      <c r="K1170" s="8">
        <f t="shared" si="218"/>
        <v>0.98947221853009559</v>
      </c>
      <c r="L1170" s="9">
        <f t="shared" si="219"/>
        <v>79.920660562894355</v>
      </c>
      <c r="M1170" s="8">
        <f t="shared" si="220"/>
        <v>0.62611360428551699</v>
      </c>
      <c r="N1170" s="8">
        <f t="shared" si="221"/>
        <v>0.95151889324188121</v>
      </c>
      <c r="O1170" s="8">
        <f t="shared" si="222"/>
        <v>2.4433966800534321</v>
      </c>
      <c r="P1170" s="10">
        <f t="shared" si="223"/>
        <v>0.25624721904419756</v>
      </c>
      <c r="Q1170" s="10" t="str">
        <f t="shared" si="224"/>
        <v>2014CYP</v>
      </c>
      <c r="R1170" s="14">
        <f t="shared" si="225"/>
        <v>43.704180758237591</v>
      </c>
      <c r="S1170" s="45">
        <f t="shared" si="226"/>
        <v>3</v>
      </c>
      <c r="T1170" s="7">
        <f t="shared" si="227"/>
        <v>3.4187156457630126</v>
      </c>
      <c r="U1170" s="35">
        <f>IF(ISBLANK(VLOOKUP(B1170,'WB GDP'!$A$2:$AK$267,F1170-1985)),"NA",VLOOKUP(B1170,'WB GDP'!$A$2:$AK$267,F1170-1985))</f>
        <v>33235.2578125</v>
      </c>
    </row>
    <row r="1171" spans="1:21">
      <c r="A1171">
        <f t="shared" si="216"/>
        <v>95</v>
      </c>
      <c r="B1171" t="s">
        <v>39</v>
      </c>
      <c r="C1171" t="str">
        <f>VLOOKUP(B1171,'country codes'!$A$3:$B$287,2,0)</f>
        <v>KHM</v>
      </c>
      <c r="D1171">
        <v>8</v>
      </c>
      <c r="E1171" s="6">
        <v>15210.816999999999</v>
      </c>
      <c r="F1171">
        <v>2014</v>
      </c>
      <c r="G1171" s="6">
        <v>69.736000000000004</v>
      </c>
      <c r="H1171" s="6">
        <v>3.883305549621582</v>
      </c>
      <c r="I1171" s="7">
        <v>2.1971385478973402</v>
      </c>
      <c r="J1171" s="8">
        <f t="shared" si="217"/>
        <v>0.38833055496215818</v>
      </c>
      <c r="K1171" s="8">
        <f t="shared" si="218"/>
        <v>0.81509039022199015</v>
      </c>
      <c r="L1171" s="9">
        <f t="shared" si="219"/>
        <v>56.841143452520711</v>
      </c>
      <c r="M1171" s="8">
        <f t="shared" si="220"/>
        <v>0.41744858937755369</v>
      </c>
      <c r="N1171" s="8">
        <f t="shared" si="221"/>
        <v>0.13732115924358376</v>
      </c>
      <c r="O1171" s="8">
        <f t="shared" si="222"/>
        <v>1.6291989460551346</v>
      </c>
      <c r="P1171" s="10">
        <f t="shared" si="223"/>
        <v>0.25622935147873988</v>
      </c>
      <c r="Q1171" s="10" t="str">
        <f t="shared" si="224"/>
        <v>2014KHM</v>
      </c>
      <c r="R1171" s="14">
        <f t="shared" si="225"/>
        <v>43.701133360051635</v>
      </c>
      <c r="S1171" s="45">
        <f t="shared" si="226"/>
        <v>1</v>
      </c>
      <c r="T1171" s="7">
        <f t="shared" si="227"/>
        <v>3.4187156457630126</v>
      </c>
      <c r="U1171" s="35">
        <f>IF(ISBLANK(VLOOKUP(B1171,'WB GDP'!$A$2:$AK$267,F1171-1985)),"NA",VLOOKUP(B1171,'WB GDP'!$A$2:$AK$267,F1171-1985))</f>
        <v>3378.364590513128</v>
      </c>
    </row>
    <row r="1172" spans="1:21">
      <c r="A1172">
        <f t="shared" si="216"/>
        <v>96</v>
      </c>
      <c r="B1172" t="s">
        <v>104</v>
      </c>
      <c r="C1172" t="str">
        <f>VLOOKUP(B1172,'country codes'!$A$3:$B$287,2,0)</f>
        <v>MRT</v>
      </c>
      <c r="D1172">
        <v>5</v>
      </c>
      <c r="E1172" s="6">
        <v>3843.174</v>
      </c>
      <c r="F1172">
        <v>2014</v>
      </c>
      <c r="G1172" s="6">
        <v>64.155000000000001</v>
      </c>
      <c r="H1172" s="6">
        <v>4.4828052520751953</v>
      </c>
      <c r="I1172" s="7">
        <v>1.9245191812515301</v>
      </c>
      <c r="J1172" s="8">
        <f t="shared" si="217"/>
        <v>0.44828052520751954</v>
      </c>
      <c r="K1172" s="8">
        <f t="shared" si="218"/>
        <v>0.87504036046735156</v>
      </c>
      <c r="L1172" s="9">
        <f t="shared" si="219"/>
        <v>56.13821432578294</v>
      </c>
      <c r="M1172" s="8">
        <f t="shared" si="220"/>
        <v>0.41109331270479993</v>
      </c>
      <c r="N1172" s="8">
        <f t="shared" si="221"/>
        <v>0.12028244882822063</v>
      </c>
      <c r="O1172" s="8">
        <f t="shared" si="222"/>
        <v>1.6121602356397715</v>
      </c>
      <c r="P1172" s="10">
        <f t="shared" si="223"/>
        <v>0.25499531846576107</v>
      </c>
      <c r="Q1172" s="10" t="str">
        <f t="shared" si="224"/>
        <v>2014MRT</v>
      </c>
      <c r="R1172" s="14">
        <f t="shared" si="225"/>
        <v>43.490663166220742</v>
      </c>
      <c r="S1172" s="45">
        <f t="shared" si="226"/>
        <v>1</v>
      </c>
      <c r="T1172" s="7">
        <f t="shared" si="227"/>
        <v>3.4187156457630126</v>
      </c>
      <c r="U1172" s="35">
        <f>IF(ISBLANK(VLOOKUP(B1172,'WB GDP'!$A$2:$AK$267,F1172-1985)),"NA",VLOOKUP(B1172,'WB GDP'!$A$2:$AK$267,F1172-1985))</f>
        <v>5020.1368040475027</v>
      </c>
    </row>
    <row r="1173" spans="1:21">
      <c r="A1173">
        <f t="shared" si="216"/>
        <v>97</v>
      </c>
      <c r="B1173" t="s">
        <v>167</v>
      </c>
      <c r="C1173" t="str">
        <f>VLOOKUP(B1173,'country codes'!$A$3:$B$287,2,0)</f>
        <v>YEM</v>
      </c>
      <c r="D1173">
        <v>4</v>
      </c>
      <c r="E1173" s="6">
        <v>27753.304</v>
      </c>
      <c r="F1173">
        <v>2014</v>
      </c>
      <c r="G1173" s="6">
        <v>67.384</v>
      </c>
      <c r="H1173" s="6">
        <v>3.9679579734802246</v>
      </c>
      <c r="I1173" s="7">
        <v>1.64194560050964</v>
      </c>
      <c r="J1173" s="8">
        <f t="shared" si="217"/>
        <v>0.39679579734802245</v>
      </c>
      <c r="K1173" s="8">
        <f t="shared" si="218"/>
        <v>0.82355563260785436</v>
      </c>
      <c r="L1173" s="9">
        <f t="shared" si="219"/>
        <v>55.494472747647656</v>
      </c>
      <c r="M1173" s="8">
        <f t="shared" si="220"/>
        <v>0.40527315861075708</v>
      </c>
      <c r="N1173" s="8">
        <f t="shared" si="221"/>
        <v>0.1026216000318525</v>
      </c>
      <c r="O1173" s="8">
        <f t="shared" si="222"/>
        <v>1.5944993868434034</v>
      </c>
      <c r="P1173" s="10">
        <f t="shared" si="223"/>
        <v>0.25416952929224246</v>
      </c>
      <c r="Q1173" s="10" t="str">
        <f t="shared" si="224"/>
        <v>2014YEM</v>
      </c>
      <c r="R1173" s="14">
        <f t="shared" si="225"/>
        <v>43.349820898966989</v>
      </c>
      <c r="S1173" s="45">
        <f t="shared" si="226"/>
        <v>1</v>
      </c>
      <c r="T1173" s="7">
        <f t="shared" si="227"/>
        <v>3.4187156457630126</v>
      </c>
      <c r="U1173" s="35" t="str">
        <f>IF(ISBLANK(VLOOKUP(B1173,'WB GDP'!$A$2:$AK$267,F1173-1985)),"NA",VLOOKUP(B1173,'WB GDP'!$A$2:$AK$267,F1173-1985))</f>
        <v>NA</v>
      </c>
    </row>
    <row r="1174" spans="1:21">
      <c r="A1174">
        <f t="shared" si="216"/>
        <v>98</v>
      </c>
      <c r="B1174" t="s">
        <v>100</v>
      </c>
      <c r="C1174" t="str">
        <f>VLOOKUP(B1174,'country codes'!$A$3:$B$287,2,0)</f>
        <v>MWI</v>
      </c>
      <c r="D1174">
        <v>5</v>
      </c>
      <c r="E1174" s="6">
        <v>16477.966</v>
      </c>
      <c r="F1174">
        <v>2014</v>
      </c>
      <c r="G1174" s="6">
        <v>60.899000000000001</v>
      </c>
      <c r="H1174" s="6">
        <v>4.5630803108215332</v>
      </c>
      <c r="I1174" s="7">
        <v>0.707422316074371</v>
      </c>
      <c r="J1174" s="8">
        <f t="shared" si="217"/>
        <v>0.45630803108215334</v>
      </c>
      <c r="K1174" s="8">
        <f t="shared" si="218"/>
        <v>0.88306786634198531</v>
      </c>
      <c r="L1174" s="9">
        <f t="shared" si="219"/>
        <v>53.777949992360561</v>
      </c>
      <c r="M1174" s="8">
        <f t="shared" si="220"/>
        <v>0.38975384576686534</v>
      </c>
      <c r="N1174" s="8">
        <f t="shared" si="221"/>
        <v>4.4213894754648188E-2</v>
      </c>
      <c r="O1174" s="8">
        <f t="shared" si="222"/>
        <v>1.5360916815661991</v>
      </c>
      <c r="P1174" s="10">
        <f t="shared" si="223"/>
        <v>0.25373084851906252</v>
      </c>
      <c r="Q1174" s="10" t="str">
        <f t="shared" si="224"/>
        <v>2014MWI</v>
      </c>
      <c r="R1174" s="14">
        <f t="shared" si="225"/>
        <v>43.275001808723864</v>
      </c>
      <c r="S1174" s="45">
        <f t="shared" si="226"/>
        <v>1</v>
      </c>
      <c r="T1174" s="7">
        <f t="shared" si="227"/>
        <v>3.4187156457630126</v>
      </c>
      <c r="U1174" s="35">
        <f>IF(ISBLANK(VLOOKUP(B1174,'WB GDP'!$A$2:$AK$267,F1174-1985)),"NA",VLOOKUP(B1174,'WB GDP'!$A$2:$AK$267,F1174-1985))</f>
        <v>1440.5837473280001</v>
      </c>
    </row>
    <row r="1175" spans="1:21">
      <c r="A1175">
        <f t="shared" si="216"/>
        <v>99</v>
      </c>
      <c r="B1175" t="s">
        <v>145</v>
      </c>
      <c r="C1175" t="str">
        <f>VLOOKUP(B1175,'country codes'!$A$3:$B$287,2,0)</f>
        <v>SDN</v>
      </c>
      <c r="D1175">
        <v>5</v>
      </c>
      <c r="E1175" s="6">
        <v>37003.245000000003</v>
      </c>
      <c r="F1175">
        <v>2014</v>
      </c>
      <c r="G1175" s="6">
        <v>64.269000000000005</v>
      </c>
      <c r="H1175" s="6">
        <v>4.1386728286743164</v>
      </c>
      <c r="I1175" s="7">
        <v>0.89294928312301602</v>
      </c>
      <c r="J1175" s="8">
        <f t="shared" si="217"/>
        <v>0.41386728286743163</v>
      </c>
      <c r="K1175" s="8">
        <f t="shared" si="218"/>
        <v>0.84062711812726354</v>
      </c>
      <c r="L1175" s="9">
        <f t="shared" si="219"/>
        <v>54.026264254921102</v>
      </c>
      <c r="M1175" s="8">
        <f t="shared" si="220"/>
        <v>0.39199888837548064</v>
      </c>
      <c r="N1175" s="8">
        <f t="shared" si="221"/>
        <v>5.5809330195188502E-2</v>
      </c>
      <c r="O1175" s="8">
        <f t="shared" si="222"/>
        <v>1.5476871170067394</v>
      </c>
      <c r="P1175" s="10">
        <f t="shared" si="223"/>
        <v>0.25328044930270854</v>
      </c>
      <c r="Q1175" s="10" t="str">
        <f t="shared" si="224"/>
        <v>2014SDN</v>
      </c>
      <c r="R1175" s="14">
        <f t="shared" si="225"/>
        <v>43.198184082317603</v>
      </c>
      <c r="S1175" s="45">
        <f t="shared" si="226"/>
        <v>1</v>
      </c>
      <c r="T1175" s="7">
        <f t="shared" si="227"/>
        <v>3.4187156457630126</v>
      </c>
      <c r="U1175" s="35">
        <f>IF(ISBLANK(VLOOKUP(B1175,'WB GDP'!$A$2:$AK$267,F1175-1985)),"NA",VLOOKUP(B1175,'WB GDP'!$A$2:$AK$267,F1175-1985))</f>
        <v>4776.6201171875</v>
      </c>
    </row>
    <row r="1176" spans="1:21">
      <c r="A1176">
        <f t="shared" si="216"/>
        <v>100</v>
      </c>
      <c r="B1176" t="s">
        <v>132</v>
      </c>
      <c r="C1176" t="str">
        <f>VLOOKUP(B1176,'country codes'!$A$3:$B$287,2,0)</f>
        <v>RUS</v>
      </c>
      <c r="D1176">
        <v>7</v>
      </c>
      <c r="E1176" s="6">
        <v>144285.07</v>
      </c>
      <c r="F1176">
        <v>2014</v>
      </c>
      <c r="G1176" s="6">
        <v>71.566000000000003</v>
      </c>
      <c r="H1176" s="6">
        <v>6.0369768142700195</v>
      </c>
      <c r="I1176" s="7">
        <v>12.6636657714844</v>
      </c>
      <c r="J1176" s="8">
        <f t="shared" si="217"/>
        <v>0.60369768142700198</v>
      </c>
      <c r="K1176" s="8">
        <f t="shared" si="218"/>
        <v>1.0304575166868339</v>
      </c>
      <c r="L1176" s="9">
        <f t="shared" si="219"/>
        <v>73.745722639209959</v>
      </c>
      <c r="M1176" s="8">
        <f t="shared" si="220"/>
        <v>0.5702851609199403</v>
      </c>
      <c r="N1176" s="8">
        <f t="shared" si="221"/>
        <v>0.79147911071777499</v>
      </c>
      <c r="O1176" s="8">
        <f t="shared" si="222"/>
        <v>2.2833568975293259</v>
      </c>
      <c r="P1176" s="10">
        <f t="shared" si="223"/>
        <v>0.24975734697322582</v>
      </c>
      <c r="Q1176" s="10" t="str">
        <f t="shared" si="224"/>
        <v>2014RUS</v>
      </c>
      <c r="R1176" s="14">
        <f t="shared" si="225"/>
        <v>42.597302240119255</v>
      </c>
      <c r="S1176" s="45">
        <f t="shared" si="226"/>
        <v>3</v>
      </c>
      <c r="T1176" s="7">
        <f t="shared" si="227"/>
        <v>3.4187156457630126</v>
      </c>
      <c r="U1176" s="35">
        <f>IF(ISBLANK(VLOOKUP(B1176,'WB GDP'!$A$2:$AK$267,F1176-1985)),"NA",VLOOKUP(B1176,'WB GDP'!$A$2:$AK$267,F1176-1985))</f>
        <v>26057.15625</v>
      </c>
    </row>
    <row r="1177" spans="1:21">
      <c r="A1177">
        <f t="shared" si="216"/>
        <v>101</v>
      </c>
      <c r="B1177" t="s">
        <v>161</v>
      </c>
      <c r="C1177" t="str">
        <f>VLOOKUP(B1177,'country codes'!$A$3:$B$287,2,0)</f>
        <v>USA</v>
      </c>
      <c r="D1177">
        <v>2</v>
      </c>
      <c r="E1177" s="6">
        <v>322033.96399999998</v>
      </c>
      <c r="F1177">
        <v>2014</v>
      </c>
      <c r="G1177" s="6">
        <v>79.016999999999996</v>
      </c>
      <c r="H1177" s="6">
        <v>7.1511144638061523</v>
      </c>
      <c r="I1177" s="7">
        <v>22.634742736816399</v>
      </c>
      <c r="J1177" s="8">
        <f t="shared" si="217"/>
        <v>0.71511144638061519</v>
      </c>
      <c r="K1177" s="8">
        <f t="shared" si="218"/>
        <v>1.141871281640447</v>
      </c>
      <c r="L1177" s="9">
        <f t="shared" si="219"/>
        <v>90.227243061383206</v>
      </c>
      <c r="M1177" s="8">
        <f t="shared" si="220"/>
        <v>0.71929680133476026</v>
      </c>
      <c r="N1177" s="8">
        <f t="shared" si="221"/>
        <v>1.4146714210510249</v>
      </c>
      <c r="O1177" s="8">
        <f t="shared" si="222"/>
        <v>2.9065492078625761</v>
      </c>
      <c r="P1177" s="10">
        <f t="shared" si="223"/>
        <v>0.24747449635085247</v>
      </c>
      <c r="Q1177" s="10" t="str">
        <f t="shared" si="224"/>
        <v>2014USA</v>
      </c>
      <c r="R1177" s="14">
        <f t="shared" si="225"/>
        <v>42.207951219583677</v>
      </c>
      <c r="S1177" s="45">
        <f t="shared" si="226"/>
        <v>3</v>
      </c>
      <c r="T1177" s="7">
        <f t="shared" si="227"/>
        <v>3.4187156457630126</v>
      </c>
      <c r="U1177" s="35">
        <f>IF(ISBLANK(VLOOKUP(B1177,'WB GDP'!$A$2:$AK$267,F1177-1985)),"NA",VLOOKUP(B1177,'WB GDP'!$A$2:$AK$267,F1177-1985))</f>
        <v>57301.600424339777</v>
      </c>
    </row>
    <row r="1178" spans="1:21">
      <c r="A1178">
        <f t="shared" si="216"/>
        <v>102</v>
      </c>
      <c r="B1178" t="s">
        <v>95</v>
      </c>
      <c r="C1178" t="str">
        <f>VLOOKUP(B1178,'country codes'!$A$3:$B$287,2,0)</f>
        <v>LBR</v>
      </c>
      <c r="D1178">
        <v>5</v>
      </c>
      <c r="E1178" s="6">
        <v>4519.3980000000001</v>
      </c>
      <c r="F1178">
        <v>2014</v>
      </c>
      <c r="G1178" s="6">
        <v>59.121000000000002</v>
      </c>
      <c r="H1178" s="6">
        <v>4.5714192390441895</v>
      </c>
      <c r="I1178" s="7">
        <v>0.473140388727188</v>
      </c>
      <c r="J1178" s="8">
        <f t="shared" si="217"/>
        <v>0.45714192390441893</v>
      </c>
      <c r="K1178" s="8">
        <f t="shared" si="218"/>
        <v>0.88390175916425084</v>
      </c>
      <c r="L1178" s="9">
        <f t="shared" si="219"/>
        <v>52.257155903549673</v>
      </c>
      <c r="M1178" s="8">
        <f t="shared" si="220"/>
        <v>0.37600414209256133</v>
      </c>
      <c r="N1178" s="8">
        <f t="shared" si="221"/>
        <v>2.957127429544925E-2</v>
      </c>
      <c r="O1178" s="8">
        <f t="shared" si="222"/>
        <v>1.5214490611070002</v>
      </c>
      <c r="P1178" s="10">
        <f t="shared" si="223"/>
        <v>0.24713554446507874</v>
      </c>
      <c r="Q1178" s="10" t="str">
        <f t="shared" si="224"/>
        <v>2014LBR</v>
      </c>
      <c r="R1178" s="14">
        <f t="shared" si="225"/>
        <v>42.150141364946215</v>
      </c>
      <c r="S1178" s="45">
        <f t="shared" si="226"/>
        <v>1</v>
      </c>
      <c r="T1178" s="7">
        <f t="shared" si="227"/>
        <v>3.4187156457630126</v>
      </c>
      <c r="U1178" s="35">
        <f>IF(ISBLANK(VLOOKUP(B1178,'WB GDP'!$A$2:$AK$267,F1178-1985)),"NA",VLOOKUP(B1178,'WB GDP'!$A$2:$AK$267,F1178-1985))</f>
        <v>1613.8654797949885</v>
      </c>
    </row>
    <row r="1179" spans="1:21">
      <c r="A1179">
        <f t="shared" si="216"/>
        <v>103</v>
      </c>
      <c r="B1179" t="s">
        <v>60</v>
      </c>
      <c r="C1179" t="str">
        <f>VLOOKUP(B1179,'country codes'!$A$3:$B$287,2,0)</f>
        <v>EST</v>
      </c>
      <c r="D1179">
        <v>7</v>
      </c>
      <c r="E1179" s="6">
        <v>1314.5260000000001</v>
      </c>
      <c r="F1179">
        <v>2014</v>
      </c>
      <c r="G1179" s="6">
        <v>77.141000000000005</v>
      </c>
      <c r="H1179" s="6">
        <v>5.5559825897216797</v>
      </c>
      <c r="I1179" s="7">
        <v>14.6890716552734</v>
      </c>
      <c r="J1179" s="8">
        <f t="shared" si="217"/>
        <v>0.55559825897216797</v>
      </c>
      <c r="K1179" s="8">
        <f t="shared" si="218"/>
        <v>0.98235809423199993</v>
      </c>
      <c r="L1179" s="9">
        <f t="shared" si="219"/>
        <v>75.780085747150707</v>
      </c>
      <c r="M1179" s="8">
        <f t="shared" si="220"/>
        <v>0.5886781110937489</v>
      </c>
      <c r="N1179" s="8">
        <f t="shared" si="221"/>
        <v>0.91806697845458751</v>
      </c>
      <c r="O1179" s="8">
        <f t="shared" si="222"/>
        <v>2.4099447652661383</v>
      </c>
      <c r="P1179" s="10">
        <f t="shared" si="223"/>
        <v>0.24427037481447803</v>
      </c>
      <c r="Q1179" s="10" t="str">
        <f t="shared" si="224"/>
        <v>2014EST</v>
      </c>
      <c r="R1179" s="14">
        <f t="shared" si="225"/>
        <v>41.661473067276717</v>
      </c>
      <c r="S1179" s="45">
        <f t="shared" si="226"/>
        <v>3</v>
      </c>
      <c r="T1179" s="7">
        <f t="shared" si="227"/>
        <v>3.4187156457630126</v>
      </c>
      <c r="U1179" s="35">
        <f>IF(ISBLANK(VLOOKUP(B1179,'WB GDP'!$A$2:$AK$267,F1179-1985)),"NA",VLOOKUP(B1179,'WB GDP'!$A$2:$AK$267,F1179-1985))</f>
        <v>30494.096303197297</v>
      </c>
    </row>
    <row r="1180" spans="1:21">
      <c r="A1180">
        <f t="shared" si="216"/>
        <v>104</v>
      </c>
      <c r="B1180" t="s">
        <v>158</v>
      </c>
      <c r="C1180" t="str">
        <f>VLOOKUP(B1180,'country codes'!$A$3:$B$287,2,0)</f>
        <v>UKR</v>
      </c>
      <c r="D1180">
        <v>7</v>
      </c>
      <c r="E1180" s="6">
        <v>45148.074999999997</v>
      </c>
      <c r="F1180">
        <v>2014</v>
      </c>
      <c r="G1180" s="6">
        <v>72.590999999999994</v>
      </c>
      <c r="H1180" s="6">
        <v>4.2973299026489258</v>
      </c>
      <c r="I1180" s="7">
        <v>6.7319297790527299</v>
      </c>
      <c r="J1180" s="8">
        <f t="shared" si="217"/>
        <v>0.42973299026489259</v>
      </c>
      <c r="K1180" s="8">
        <f t="shared" si="218"/>
        <v>0.85649282552472461</v>
      </c>
      <c r="L1180" s="9">
        <f t="shared" si="219"/>
        <v>62.17367069766528</v>
      </c>
      <c r="M1180" s="8">
        <f t="shared" si="220"/>
        <v>0.46566068462130894</v>
      </c>
      <c r="N1180" s="8">
        <f t="shared" si="221"/>
        <v>0.42074561119079562</v>
      </c>
      <c r="O1180" s="8">
        <f t="shared" si="222"/>
        <v>1.9126233980023466</v>
      </c>
      <c r="P1180" s="10">
        <f t="shared" si="223"/>
        <v>0.24346700197627594</v>
      </c>
      <c r="Q1180" s="10" t="str">
        <f t="shared" si="224"/>
        <v>2014UKR</v>
      </c>
      <c r="R1180" s="14">
        <f t="shared" si="225"/>
        <v>41.524454012521687</v>
      </c>
      <c r="S1180" s="45">
        <f t="shared" si="226"/>
        <v>2</v>
      </c>
      <c r="T1180" s="7">
        <f t="shared" si="227"/>
        <v>3.4187156457630126</v>
      </c>
      <c r="U1180" s="35">
        <f>IF(ISBLANK(VLOOKUP(B1180,'WB GDP'!$A$2:$AK$267,F1180-1985)),"NA",VLOOKUP(B1180,'WB GDP'!$A$2:$AK$267,F1180-1985))</f>
        <v>12385.8134765625</v>
      </c>
    </row>
    <row r="1181" spans="1:21">
      <c r="A1181">
        <f t="shared" si="216"/>
        <v>105</v>
      </c>
      <c r="B1181" t="s">
        <v>79</v>
      </c>
      <c r="C1181" t="str">
        <f>VLOOKUP(B1181,'country codes'!$A$3:$B$287,2,0)</f>
        <v>IRN</v>
      </c>
      <c r="D1181">
        <v>4</v>
      </c>
      <c r="E1181" s="6">
        <v>79961.672000000006</v>
      </c>
      <c r="F1181">
        <v>2014</v>
      </c>
      <c r="G1181" s="6">
        <v>74.781999999999996</v>
      </c>
      <c r="H1181" s="6">
        <v>4.6822242736816406</v>
      </c>
      <c r="I1181" s="7">
        <v>9.72479343414307</v>
      </c>
      <c r="J1181" s="8">
        <f t="shared" si="217"/>
        <v>0.46822242736816405</v>
      </c>
      <c r="K1181" s="8">
        <f t="shared" si="218"/>
        <v>0.89498226262799596</v>
      </c>
      <c r="L1181" s="9">
        <f t="shared" si="219"/>
        <v>66.928563563846794</v>
      </c>
      <c r="M1181" s="8">
        <f t="shared" si="220"/>
        <v>0.50865030984018211</v>
      </c>
      <c r="N1181" s="8">
        <f t="shared" si="221"/>
        <v>0.60779958963394187</v>
      </c>
      <c r="O1181" s="8">
        <f t="shared" si="222"/>
        <v>2.0996773764454928</v>
      </c>
      <c r="P1181" s="10">
        <f t="shared" si="223"/>
        <v>0.24225165044225383</v>
      </c>
      <c r="Q1181" s="10" t="str">
        <f t="shared" si="224"/>
        <v>2014IRN</v>
      </c>
      <c r="R1181" s="14">
        <f t="shared" si="225"/>
        <v>41.317170033691298</v>
      </c>
      <c r="S1181" s="45">
        <f t="shared" si="226"/>
        <v>3</v>
      </c>
      <c r="T1181" s="7">
        <f t="shared" si="227"/>
        <v>3.4187156457630126</v>
      </c>
      <c r="U1181" s="35">
        <f>IF(ISBLANK(VLOOKUP(B1181,'WB GDP'!$A$2:$AK$267,F1181-1985)),"NA",VLOOKUP(B1181,'WB GDP'!$A$2:$AK$267,F1181-1985))</f>
        <v>14538.52186968621</v>
      </c>
    </row>
    <row r="1182" spans="1:21">
      <c r="A1182">
        <f t="shared" si="216"/>
        <v>106</v>
      </c>
      <c r="B1182" t="s">
        <v>133</v>
      </c>
      <c r="C1182" t="str">
        <f>VLOOKUP(B1182,'country codes'!$A$3:$B$287,2,0)</f>
        <v>RWA</v>
      </c>
      <c r="D1182">
        <v>5</v>
      </c>
      <c r="E1182" s="6">
        <v>11368.450999999999</v>
      </c>
      <c r="F1182">
        <v>2014</v>
      </c>
      <c r="G1182" s="6">
        <v>64.94</v>
      </c>
      <c r="H1182" s="6">
        <v>3.5956783294677734</v>
      </c>
      <c r="I1182" s="7">
        <v>0.63036370277404796</v>
      </c>
      <c r="J1182" s="8">
        <f t="shared" si="217"/>
        <v>0.35956783294677735</v>
      </c>
      <c r="K1182" s="8">
        <f t="shared" si="218"/>
        <v>0.78632766820660938</v>
      </c>
      <c r="L1182" s="9">
        <f t="shared" si="219"/>
        <v>51.064118773337213</v>
      </c>
      <c r="M1182" s="8">
        <f t="shared" si="220"/>
        <v>0.36521773311480843</v>
      </c>
      <c r="N1182" s="8">
        <f t="shared" si="221"/>
        <v>3.9397731423377998E-2</v>
      </c>
      <c r="O1182" s="8">
        <f t="shared" si="222"/>
        <v>1.5312755182349289</v>
      </c>
      <c r="P1182" s="10">
        <f t="shared" si="223"/>
        <v>0.23850556530531339</v>
      </c>
      <c r="Q1182" s="10" t="str">
        <f t="shared" si="224"/>
        <v>2014RWA</v>
      </c>
      <c r="R1182" s="14">
        <f t="shared" si="225"/>
        <v>40.678257414185545</v>
      </c>
      <c r="S1182" s="45">
        <f t="shared" si="226"/>
        <v>1</v>
      </c>
      <c r="T1182" s="7">
        <f t="shared" si="227"/>
        <v>3.4187156457630126</v>
      </c>
      <c r="U1182" s="35">
        <f>IF(ISBLANK(VLOOKUP(B1182,'WB GDP'!$A$2:$AK$267,F1182-1985)),"NA",VLOOKUP(B1182,'WB GDP'!$A$2:$AK$267,F1182-1985))</f>
        <v>1736.2080256569641</v>
      </c>
    </row>
    <row r="1183" spans="1:21">
      <c r="A1183">
        <f t="shared" si="216"/>
        <v>107</v>
      </c>
      <c r="B1183" t="s">
        <v>80</v>
      </c>
      <c r="C1183" t="str">
        <f>VLOOKUP(B1183,'country codes'!$A$3:$B$287,2,0)</f>
        <v>IRQ</v>
      </c>
      <c r="D1183">
        <v>4</v>
      </c>
      <c r="E1183" s="6">
        <v>36746.487999999998</v>
      </c>
      <c r="F1183">
        <v>2014</v>
      </c>
      <c r="G1183" s="6">
        <v>68.914000000000001</v>
      </c>
      <c r="H1183" s="6">
        <v>4.5415024757385254</v>
      </c>
      <c r="I1183" s="7">
        <v>6.53997898101807</v>
      </c>
      <c r="J1183" s="8">
        <f t="shared" si="217"/>
        <v>0.45415024757385253</v>
      </c>
      <c r="K1183" s="8">
        <f t="shared" si="218"/>
        <v>0.88091008283368444</v>
      </c>
      <c r="L1183" s="9">
        <f t="shared" si="219"/>
        <v>60.707037448400534</v>
      </c>
      <c r="M1183" s="8">
        <f t="shared" si="220"/>
        <v>0.45240065637380339</v>
      </c>
      <c r="N1183" s="8">
        <f t="shared" si="221"/>
        <v>0.40874868631362937</v>
      </c>
      <c r="O1183" s="8">
        <f t="shared" si="222"/>
        <v>1.9006264731251803</v>
      </c>
      <c r="P1183" s="10">
        <f t="shared" si="223"/>
        <v>0.23802712567184531</v>
      </c>
      <c r="Q1183" s="10" t="str">
        <f t="shared" si="224"/>
        <v>2014IRQ</v>
      </c>
      <c r="R1183" s="14">
        <f t="shared" si="225"/>
        <v>40.596657261407351</v>
      </c>
      <c r="S1183" s="45">
        <f t="shared" si="226"/>
        <v>2</v>
      </c>
      <c r="T1183" s="7">
        <f t="shared" si="227"/>
        <v>3.4187156457630126</v>
      </c>
      <c r="U1183" s="35">
        <f>IF(ISBLANK(VLOOKUP(B1183,'WB GDP'!$A$2:$AK$267,F1183-1985)),"NA",VLOOKUP(B1183,'WB GDP'!$A$2:$AK$267,F1183-1985))</f>
        <v>9194.86407751355</v>
      </c>
    </row>
    <row r="1184" spans="1:21">
      <c r="A1184">
        <f t="shared" si="216"/>
        <v>108</v>
      </c>
      <c r="B1184" t="s">
        <v>48</v>
      </c>
      <c r="C1184" t="str">
        <f>VLOOKUP(B1184,'country codes'!$A$3:$B$287,2,0)</f>
        <v>COG</v>
      </c>
      <c r="D1184">
        <v>5</v>
      </c>
      <c r="E1184" s="6">
        <v>4944.8609999999999</v>
      </c>
      <c r="F1184">
        <v>2014</v>
      </c>
      <c r="G1184" s="6">
        <v>62.95</v>
      </c>
      <c r="H1184" s="6">
        <v>4.0560126304626465</v>
      </c>
      <c r="I1184" s="7">
        <v>1.7541974782943699</v>
      </c>
      <c r="J1184" s="8">
        <f t="shared" si="217"/>
        <v>0.40560126304626465</v>
      </c>
      <c r="K1184" s="8">
        <f t="shared" si="218"/>
        <v>0.83236109830609661</v>
      </c>
      <c r="L1184" s="9">
        <f t="shared" si="219"/>
        <v>52.397131138368785</v>
      </c>
      <c r="M1184" s="8">
        <f t="shared" si="220"/>
        <v>0.37726967699611219</v>
      </c>
      <c r="N1184" s="8">
        <f t="shared" si="221"/>
        <v>0.10963734239339812</v>
      </c>
      <c r="O1184" s="8">
        <f t="shared" si="222"/>
        <v>1.601515129204949</v>
      </c>
      <c r="P1184" s="10">
        <f t="shared" si="223"/>
        <v>0.2355704733076126</v>
      </c>
      <c r="Q1184" s="10" t="str">
        <f t="shared" si="224"/>
        <v>2014COG</v>
      </c>
      <c r="R1184" s="14">
        <f t="shared" si="225"/>
        <v>40.177663527984393</v>
      </c>
      <c r="S1184" s="45">
        <f t="shared" si="226"/>
        <v>1</v>
      </c>
      <c r="T1184" s="7">
        <f t="shared" si="227"/>
        <v>3.4187156457630126</v>
      </c>
      <c r="U1184" s="35">
        <f>IF(ISBLANK(VLOOKUP(B1184,'WB GDP'!$A$2:$AK$267,F1184-1985)),"NA",VLOOKUP(B1184,'WB GDP'!$A$2:$AK$267,F1184-1985))</f>
        <v>5319.3872487978851</v>
      </c>
    </row>
    <row r="1185" spans="1:21">
      <c r="A1185">
        <f t="shared" si="216"/>
        <v>109</v>
      </c>
      <c r="B1185" t="s">
        <v>118</v>
      </c>
      <c r="C1185" t="str">
        <f>VLOOKUP(B1185,'country codes'!$A$3:$B$287,2,0)</f>
        <v>NER</v>
      </c>
      <c r="D1185">
        <v>5</v>
      </c>
      <c r="E1185" s="6">
        <v>19372.013999999999</v>
      </c>
      <c r="F1185">
        <v>2014</v>
      </c>
      <c r="G1185" s="6">
        <v>60.786000000000001</v>
      </c>
      <c r="H1185" s="6">
        <v>4.180943489074707</v>
      </c>
      <c r="I1185" s="7">
        <v>1.17836618423462</v>
      </c>
      <c r="J1185" s="8">
        <f t="shared" si="217"/>
        <v>0.41809434890747071</v>
      </c>
      <c r="K1185" s="8">
        <f t="shared" si="218"/>
        <v>0.84485418416730274</v>
      </c>
      <c r="L1185" s="9">
        <f t="shared" si="219"/>
        <v>51.355306438793669</v>
      </c>
      <c r="M1185" s="8">
        <f t="shared" si="220"/>
        <v>0.3678503999190102</v>
      </c>
      <c r="N1185" s="8">
        <f t="shared" si="221"/>
        <v>7.3647886514663752E-2</v>
      </c>
      <c r="O1185" s="8">
        <f t="shared" si="222"/>
        <v>1.5655256733262146</v>
      </c>
      <c r="P1185" s="10">
        <f t="shared" si="223"/>
        <v>0.234969254216989</v>
      </c>
      <c r="Q1185" s="10" t="str">
        <f t="shared" si="224"/>
        <v>2014NER</v>
      </c>
      <c r="R1185" s="14">
        <f t="shared" si="225"/>
        <v>40.075122755405765</v>
      </c>
      <c r="S1185" s="45">
        <f t="shared" si="226"/>
        <v>1</v>
      </c>
      <c r="T1185" s="7">
        <f t="shared" si="227"/>
        <v>3.4187156457630126</v>
      </c>
      <c r="U1185" s="35">
        <f>IF(ISBLANK(VLOOKUP(B1185,'WB GDP'!$A$2:$AK$267,F1185-1985)),"NA",VLOOKUP(B1185,'WB GDP'!$A$2:$AK$267,F1185-1985))</f>
        <v>1119.137212007585</v>
      </c>
    </row>
    <row r="1186" spans="1:21">
      <c r="A1186">
        <f t="shared" si="216"/>
        <v>110</v>
      </c>
      <c r="B1186" t="s">
        <v>49</v>
      </c>
      <c r="C1186" t="str">
        <f>VLOOKUP(B1186,'country codes'!$A$3:$B$287,2,0)</f>
        <v>COD</v>
      </c>
      <c r="D1186">
        <v>5</v>
      </c>
      <c r="E1186" s="6">
        <v>76035.588000000003</v>
      </c>
      <c r="F1186">
        <v>2014</v>
      </c>
      <c r="G1186" s="6">
        <v>58.295999999999999</v>
      </c>
      <c r="H1186" s="6">
        <v>4.4142999649047852</v>
      </c>
      <c r="I1186" s="7">
        <v>0.73945397138595603</v>
      </c>
      <c r="J1186" s="8">
        <f t="shared" si="217"/>
        <v>0.44142999649047854</v>
      </c>
      <c r="K1186" s="8">
        <f t="shared" si="218"/>
        <v>0.8681898317503105</v>
      </c>
      <c r="L1186" s="9">
        <f t="shared" si="219"/>
        <v>50.611994431716099</v>
      </c>
      <c r="M1186" s="8">
        <f t="shared" si="220"/>
        <v>0.36113001619969937</v>
      </c>
      <c r="N1186" s="8">
        <f t="shared" si="221"/>
        <v>4.6215873211622252E-2</v>
      </c>
      <c r="O1186" s="8">
        <f t="shared" si="222"/>
        <v>1.5380936600231732</v>
      </c>
      <c r="P1186" s="10">
        <f t="shared" si="223"/>
        <v>0.23479065390221979</v>
      </c>
      <c r="Q1186" s="10" t="str">
        <f t="shared" si="224"/>
        <v>2014COD</v>
      </c>
      <c r="R1186" s="14">
        <f t="shared" si="225"/>
        <v>40.044661623108347</v>
      </c>
      <c r="S1186" s="45">
        <f t="shared" si="226"/>
        <v>1</v>
      </c>
      <c r="T1186" s="7">
        <f t="shared" si="227"/>
        <v>3.4187156457630126</v>
      </c>
      <c r="U1186" s="35">
        <f>IF(ISBLANK(VLOOKUP(B1186,'WB GDP'!$A$2:$AK$267,F1186-1985)),"NA",VLOOKUP(B1186,'WB GDP'!$A$2:$AK$267,F1186-1985))</f>
        <v>999.07213354300632</v>
      </c>
    </row>
    <row r="1187" spans="1:21">
      <c r="A1187">
        <f t="shared" si="216"/>
        <v>111</v>
      </c>
      <c r="B1187" t="s">
        <v>72</v>
      </c>
      <c r="C1187" t="str">
        <f>VLOOKUP(B1187,'country codes'!$A$3:$B$287,2,0)</f>
        <v>HTI</v>
      </c>
      <c r="D1187">
        <v>1</v>
      </c>
      <c r="E1187" s="6">
        <v>10412.74</v>
      </c>
      <c r="F1187">
        <v>2014</v>
      </c>
      <c r="G1187" s="6">
        <v>62.987000000000002</v>
      </c>
      <c r="H1187" s="6">
        <v>3.8887784481048584</v>
      </c>
      <c r="I1187" s="7">
        <v>1.2469468116760201</v>
      </c>
      <c r="J1187" s="8">
        <f t="shared" si="217"/>
        <v>0.38887784481048582</v>
      </c>
      <c r="K1187" s="8">
        <f t="shared" si="218"/>
        <v>0.81563768007031778</v>
      </c>
      <c r="L1187" s="9">
        <f t="shared" si="219"/>
        <v>51.374570554589106</v>
      </c>
      <c r="M1187" s="8">
        <f t="shared" si="220"/>
        <v>0.36802456937803396</v>
      </c>
      <c r="N1187" s="8">
        <f t="shared" si="221"/>
        <v>7.7934175729751254E-2</v>
      </c>
      <c r="O1187" s="8">
        <f t="shared" si="222"/>
        <v>1.5698119625413023</v>
      </c>
      <c r="P1187" s="10">
        <f t="shared" si="223"/>
        <v>0.23443863224373354</v>
      </c>
      <c r="Q1187" s="10" t="str">
        <f t="shared" si="224"/>
        <v>2014HTI</v>
      </c>
      <c r="R1187" s="14">
        <f t="shared" si="225"/>
        <v>39.984622656634166</v>
      </c>
      <c r="S1187" s="45">
        <f t="shared" si="226"/>
        <v>1</v>
      </c>
      <c r="T1187" s="7">
        <f t="shared" si="227"/>
        <v>3.4187156457630126</v>
      </c>
      <c r="U1187" s="35">
        <f>IF(ISBLANK(VLOOKUP(B1187,'WB GDP'!$A$2:$AK$267,F1187-1985)),"NA",VLOOKUP(B1187,'WB GDP'!$A$2:$AK$267,F1187-1985))</f>
        <v>3154.6839981764829</v>
      </c>
    </row>
    <row r="1188" spans="1:21">
      <c r="A1188">
        <f t="shared" si="216"/>
        <v>112</v>
      </c>
      <c r="B1188" t="s">
        <v>68</v>
      </c>
      <c r="C1188" t="str">
        <f>VLOOKUP(B1188,'country codes'!$A$3:$B$287,2,0)</f>
        <v>GHA</v>
      </c>
      <c r="D1188">
        <v>5</v>
      </c>
      <c r="E1188" s="6">
        <v>28196.358</v>
      </c>
      <c r="F1188">
        <v>2014</v>
      </c>
      <c r="G1188" s="6">
        <v>63.045000000000002</v>
      </c>
      <c r="H1188" s="6">
        <v>3.8603510856628418</v>
      </c>
      <c r="I1188" s="7">
        <v>1.32989513874054</v>
      </c>
      <c r="J1188" s="8">
        <f t="shared" si="217"/>
        <v>0.3860351085662842</v>
      </c>
      <c r="K1188" s="8">
        <f t="shared" si="218"/>
        <v>0.81279494382611617</v>
      </c>
      <c r="L1188" s="9">
        <f t="shared" si="219"/>
        <v>51.242657233517498</v>
      </c>
      <c r="M1188" s="8">
        <f t="shared" si="220"/>
        <v>0.36683192331978548</v>
      </c>
      <c r="N1188" s="8">
        <f t="shared" si="221"/>
        <v>8.311844617128375E-2</v>
      </c>
      <c r="O1188" s="8">
        <f t="shared" si="222"/>
        <v>1.5749962329828346</v>
      </c>
      <c r="P1188" s="10">
        <f t="shared" si="223"/>
        <v>0.23290971472678021</v>
      </c>
      <c r="Q1188" s="10" t="str">
        <f t="shared" si="224"/>
        <v>2014GHA</v>
      </c>
      <c r="R1188" s="14">
        <f t="shared" si="225"/>
        <v>39.723858509516376</v>
      </c>
      <c r="S1188" s="45">
        <f t="shared" si="226"/>
        <v>1</v>
      </c>
      <c r="T1188" s="7">
        <f t="shared" si="227"/>
        <v>3.4187156457630126</v>
      </c>
      <c r="U1188" s="35">
        <f>IF(ISBLANK(VLOOKUP(B1188,'WB GDP'!$A$2:$AK$267,F1188-1985)),"NA",VLOOKUP(B1188,'WB GDP'!$A$2:$AK$267,F1188-1985))</f>
        <v>4628.9014133214459</v>
      </c>
    </row>
    <row r="1189" spans="1:21">
      <c r="A1189">
        <f t="shared" si="216"/>
        <v>113</v>
      </c>
      <c r="B1189" t="s">
        <v>99</v>
      </c>
      <c r="C1189" t="str">
        <f>VLOOKUP(B1189,'country codes'!$A$3:$B$287,2,0)</f>
        <v>MDG</v>
      </c>
      <c r="D1189">
        <v>5</v>
      </c>
      <c r="E1189" s="6">
        <v>24215.975999999999</v>
      </c>
      <c r="F1189">
        <v>2014</v>
      </c>
      <c r="G1189" s="6">
        <v>64.254999999999995</v>
      </c>
      <c r="H1189" s="6">
        <v>3.6756269931793213</v>
      </c>
      <c r="I1189" s="7">
        <v>1.2099746465682999</v>
      </c>
      <c r="J1189" s="8">
        <f t="shared" si="217"/>
        <v>0.36756269931793212</v>
      </c>
      <c r="K1189" s="8">
        <f t="shared" si="218"/>
        <v>0.79432253457776403</v>
      </c>
      <c r="L1189" s="9">
        <f t="shared" si="219"/>
        <v>51.039194459294222</v>
      </c>
      <c r="M1189" s="8">
        <f t="shared" si="220"/>
        <v>0.36499238904298581</v>
      </c>
      <c r="N1189" s="8">
        <f t="shared" si="221"/>
        <v>7.5623415410518743E-2</v>
      </c>
      <c r="O1189" s="8">
        <f t="shared" si="222"/>
        <v>1.5675012022220696</v>
      </c>
      <c r="P1189" s="10">
        <f t="shared" si="223"/>
        <v>0.2328498303705141</v>
      </c>
      <c r="Q1189" s="10" t="str">
        <f t="shared" si="224"/>
        <v>2014MDG</v>
      </c>
      <c r="R1189" s="14">
        <f t="shared" si="225"/>
        <v>39.713644948016636</v>
      </c>
      <c r="S1189" s="45">
        <f t="shared" si="226"/>
        <v>1</v>
      </c>
      <c r="T1189" s="7">
        <f t="shared" si="227"/>
        <v>3.4187156457630126</v>
      </c>
      <c r="U1189" s="35">
        <f>IF(ISBLANK(VLOOKUP(B1189,'WB GDP'!$A$2:$AK$267,F1189-1985)),"NA",VLOOKUP(B1189,'WB GDP'!$A$2:$AK$267,F1189-1985))</f>
        <v>1500.9105946867544</v>
      </c>
    </row>
    <row r="1190" spans="1:21">
      <c r="A1190">
        <f t="shared" si="216"/>
        <v>114</v>
      </c>
      <c r="B1190" t="s">
        <v>138</v>
      </c>
      <c r="C1190" t="str">
        <f>VLOOKUP(B1190,'country codes'!$A$3:$B$287,2,0)</f>
        <v>SGP</v>
      </c>
      <c r="D1190">
        <v>8</v>
      </c>
      <c r="E1190" s="6">
        <v>5570.5020000000004</v>
      </c>
      <c r="F1190">
        <v>2014</v>
      </c>
      <c r="G1190" s="6">
        <v>82.652000000000001</v>
      </c>
      <c r="H1190" s="6">
        <v>7.0623645782470703</v>
      </c>
      <c r="I1190" s="7">
        <v>27.954591751098601</v>
      </c>
      <c r="J1190" s="8">
        <f t="shared" si="217"/>
        <v>0.70623645782470701</v>
      </c>
      <c r="K1190" s="8">
        <f t="shared" si="218"/>
        <v>1.132996293084539</v>
      </c>
      <c r="L1190" s="9">
        <f t="shared" si="219"/>
        <v>93.64440961602331</v>
      </c>
      <c r="M1190" s="8">
        <f t="shared" si="220"/>
        <v>0.75019186324861964</v>
      </c>
      <c r="N1190" s="8">
        <f t="shared" si="221"/>
        <v>1.7471619844436626</v>
      </c>
      <c r="O1190" s="8">
        <f t="shared" si="222"/>
        <v>3.2390397712552135</v>
      </c>
      <c r="P1190" s="10">
        <f t="shared" si="223"/>
        <v>0.23160933987479274</v>
      </c>
      <c r="Q1190" s="10" t="str">
        <f t="shared" si="224"/>
        <v>2014SGP</v>
      </c>
      <c r="R1190" s="14">
        <f t="shared" si="225"/>
        <v>39.502073399821491</v>
      </c>
      <c r="S1190" s="45">
        <f t="shared" si="226"/>
        <v>3</v>
      </c>
      <c r="T1190" s="7">
        <f t="shared" si="227"/>
        <v>3.4187156457630126</v>
      </c>
      <c r="U1190" s="35">
        <f>IF(ISBLANK(VLOOKUP(B1190,'WB GDP'!$A$2:$AK$267,F1190-1985)),"NA",VLOOKUP(B1190,'WB GDP'!$A$2:$AK$267,F1190-1985))</f>
        <v>87702.521984435924</v>
      </c>
    </row>
    <row r="1191" spans="1:21">
      <c r="A1191">
        <f t="shared" si="216"/>
        <v>115</v>
      </c>
      <c r="B1191" t="s">
        <v>168</v>
      </c>
      <c r="C1191" t="str">
        <f>VLOOKUP(B1191,'country codes'!$A$3:$B$287,2,0)</f>
        <v>ZMB</v>
      </c>
      <c r="D1191">
        <v>5</v>
      </c>
      <c r="E1191" s="6">
        <v>15737.793</v>
      </c>
      <c r="F1191">
        <v>2014</v>
      </c>
      <c r="G1191" s="6">
        <v>60.698999999999998</v>
      </c>
      <c r="H1191" s="6">
        <v>4.3458371162414551</v>
      </c>
      <c r="I1191" s="7">
        <v>2.2315244674682599</v>
      </c>
      <c r="J1191" s="8">
        <f t="shared" si="217"/>
        <v>0.4345837116241455</v>
      </c>
      <c r="K1191" s="8">
        <f t="shared" si="218"/>
        <v>0.86134354688397741</v>
      </c>
      <c r="L1191" s="9">
        <f t="shared" si="219"/>
        <v>52.282691952310543</v>
      </c>
      <c r="M1191" s="8">
        <f t="shared" si="220"/>
        <v>0.37623501694015432</v>
      </c>
      <c r="N1191" s="8">
        <f t="shared" si="221"/>
        <v>0.13947027921676625</v>
      </c>
      <c r="O1191" s="8">
        <f t="shared" si="222"/>
        <v>1.6313480660283171</v>
      </c>
      <c r="P1191" s="10">
        <f t="shared" si="223"/>
        <v>0.23062829127332513</v>
      </c>
      <c r="Q1191" s="10" t="str">
        <f t="shared" si="224"/>
        <v>2014ZMB</v>
      </c>
      <c r="R1191" s="14">
        <f t="shared" si="225"/>
        <v>39.33475089942096</v>
      </c>
      <c r="S1191" s="45">
        <f t="shared" si="226"/>
        <v>1</v>
      </c>
      <c r="T1191" s="7">
        <f t="shared" si="227"/>
        <v>3.4187156457630126</v>
      </c>
      <c r="U1191" s="35">
        <f>IF(ISBLANK(VLOOKUP(B1191,'WB GDP'!$A$2:$AK$267,F1191-1985)),"NA",VLOOKUP(B1191,'WB GDP'!$A$2:$AK$267,F1191-1985))</f>
        <v>3375.9412698159035</v>
      </c>
    </row>
    <row r="1192" spans="1:21">
      <c r="A1192">
        <f t="shared" si="216"/>
        <v>116</v>
      </c>
      <c r="B1192" t="s">
        <v>169</v>
      </c>
      <c r="C1192" t="str">
        <f>VLOOKUP(B1192,'country codes'!$A$3:$B$287,2,0)</f>
        <v>ZWE</v>
      </c>
      <c r="D1192">
        <v>5</v>
      </c>
      <c r="E1192" s="6">
        <v>13855.753000000001</v>
      </c>
      <c r="F1192">
        <v>2014</v>
      </c>
      <c r="G1192" s="6">
        <v>58.845999999999997</v>
      </c>
      <c r="H1192" s="6">
        <v>4.184450626373291</v>
      </c>
      <c r="I1192" s="7">
        <v>1.02221751213074</v>
      </c>
      <c r="J1192" s="8">
        <f t="shared" si="217"/>
        <v>0.41844506263732911</v>
      </c>
      <c r="K1192" s="8">
        <f t="shared" si="218"/>
        <v>0.84520489789716113</v>
      </c>
      <c r="L1192" s="9">
        <f t="shared" si="219"/>
        <v>49.73692742165634</v>
      </c>
      <c r="M1192" s="8">
        <f t="shared" si="220"/>
        <v>0.35321841779725649</v>
      </c>
      <c r="N1192" s="8">
        <f t="shared" si="221"/>
        <v>6.3888594508171248E-2</v>
      </c>
      <c r="O1192" s="8">
        <f t="shared" si="222"/>
        <v>1.5557663813197222</v>
      </c>
      <c r="P1192" s="10">
        <f t="shared" si="223"/>
        <v>0.22703821218814943</v>
      </c>
      <c r="Q1192" s="10" t="str">
        <f t="shared" si="224"/>
        <v>2014ZWE</v>
      </c>
      <c r="R1192" s="14">
        <f t="shared" si="225"/>
        <v>38.722445853301323</v>
      </c>
      <c r="S1192" s="45">
        <f t="shared" si="226"/>
        <v>1</v>
      </c>
      <c r="T1192" s="7">
        <f t="shared" si="227"/>
        <v>3.4187156457630126</v>
      </c>
      <c r="U1192" s="35">
        <f>IF(ISBLANK(VLOOKUP(B1192,'WB GDP'!$A$2:$AK$267,F1192-1985)),"NA",VLOOKUP(B1192,'WB GDP'!$A$2:$AK$267,F1192-1985))</f>
        <v>2316.9545357126976</v>
      </c>
    </row>
    <row r="1193" spans="1:21">
      <c r="A1193">
        <f t="shared" si="216"/>
        <v>117</v>
      </c>
      <c r="B1193" t="s">
        <v>87</v>
      </c>
      <c r="C1193" t="str">
        <f>VLOOKUP(B1193,'country codes'!$A$3:$B$287,2,0)</f>
        <v>KAZ</v>
      </c>
      <c r="D1193">
        <v>7</v>
      </c>
      <c r="E1193" s="6">
        <v>17592.297999999999</v>
      </c>
      <c r="F1193">
        <v>2014</v>
      </c>
      <c r="G1193" s="6">
        <v>70.332999999999998</v>
      </c>
      <c r="H1193" s="6">
        <v>5.970097541809082</v>
      </c>
      <c r="I1193" s="7">
        <v>15.285813331604</v>
      </c>
      <c r="J1193" s="8">
        <f t="shared" si="217"/>
        <v>0.59700975418090818</v>
      </c>
      <c r="K1193" s="8">
        <f t="shared" si="218"/>
        <v>1.0237695894407401</v>
      </c>
      <c r="L1193" s="9">
        <f t="shared" si="219"/>
        <v>72.004786534135576</v>
      </c>
      <c r="M1193" s="8">
        <f t="shared" si="220"/>
        <v>0.55454512370070941</v>
      </c>
      <c r="N1193" s="8">
        <f t="shared" si="221"/>
        <v>0.95536333322525002</v>
      </c>
      <c r="O1193" s="8">
        <f t="shared" si="222"/>
        <v>2.4472411200368009</v>
      </c>
      <c r="P1193" s="10">
        <f t="shared" si="223"/>
        <v>0.2266001168255829</v>
      </c>
      <c r="Q1193" s="10" t="str">
        <f t="shared" si="224"/>
        <v>2014KAZ</v>
      </c>
      <c r="R1193" s="14">
        <f t="shared" si="225"/>
        <v>38.647726607619866</v>
      </c>
      <c r="S1193" s="45">
        <f t="shared" si="226"/>
        <v>3</v>
      </c>
      <c r="T1193" s="7">
        <f t="shared" si="227"/>
        <v>3.4187156457630126</v>
      </c>
      <c r="U1193" s="35">
        <f>IF(ISBLANK(VLOOKUP(B1193,'WB GDP'!$A$2:$AK$267,F1193-1985)),"NA",VLOOKUP(B1193,'WB GDP'!$A$2:$AK$267,F1193-1985))</f>
        <v>24355.756118888734</v>
      </c>
    </row>
    <row r="1194" spans="1:21">
      <c r="A1194">
        <f t="shared" si="216"/>
        <v>118</v>
      </c>
      <c r="B1194" t="s">
        <v>137</v>
      </c>
      <c r="C1194" t="str">
        <f>VLOOKUP(B1194,'country codes'!$A$3:$B$287,2,0)</f>
        <v>SLE</v>
      </c>
      <c r="D1194">
        <v>5</v>
      </c>
      <c r="E1194" s="6">
        <v>7140.6880000000001</v>
      </c>
      <c r="F1194">
        <v>2014</v>
      </c>
      <c r="G1194" s="6">
        <v>56.393000000000001</v>
      </c>
      <c r="H1194" s="6">
        <v>4.4999704360961914</v>
      </c>
      <c r="I1194" s="7">
        <v>1.00022721290588</v>
      </c>
      <c r="J1194" s="8">
        <f t="shared" si="217"/>
        <v>0.44999704360961912</v>
      </c>
      <c r="K1194" s="8">
        <f t="shared" si="218"/>
        <v>0.87675687886945108</v>
      </c>
      <c r="L1194" s="9">
        <f t="shared" si="219"/>
        <v>49.442950670084954</v>
      </c>
      <c r="M1194" s="8">
        <f t="shared" si="220"/>
        <v>0.35056053449077834</v>
      </c>
      <c r="N1194" s="8">
        <f t="shared" si="221"/>
        <v>6.2514200806617501E-2</v>
      </c>
      <c r="O1194" s="8">
        <f t="shared" si="222"/>
        <v>1.5543919876181684</v>
      </c>
      <c r="P1194" s="10">
        <f t="shared" si="223"/>
        <v>0.22552904111912628</v>
      </c>
      <c r="Q1194" s="10" t="str">
        <f t="shared" si="224"/>
        <v>2014SLE</v>
      </c>
      <c r="R1194" s="14">
        <f t="shared" si="225"/>
        <v>38.465049556702631</v>
      </c>
      <c r="S1194" s="45">
        <f t="shared" si="226"/>
        <v>1</v>
      </c>
      <c r="T1194" s="7">
        <f t="shared" si="227"/>
        <v>3.4187156457630126</v>
      </c>
      <c r="U1194" s="35">
        <f>IF(ISBLANK(VLOOKUP(B1194,'WB GDP'!$A$2:$AK$267,F1194-1985)),"NA",VLOOKUP(B1194,'WB GDP'!$A$2:$AK$267,F1194-1985))</f>
        <v>1952.9703257445344</v>
      </c>
    </row>
    <row r="1195" spans="1:21">
      <c r="A1195">
        <f t="shared" si="216"/>
        <v>119</v>
      </c>
      <c r="B1195" t="s">
        <v>40</v>
      </c>
      <c r="C1195" t="str">
        <f>VLOOKUP(B1195,'country codes'!$A$3:$B$287,2,0)</f>
        <v>CMR</v>
      </c>
      <c r="D1195">
        <v>5</v>
      </c>
      <c r="E1195" s="6">
        <v>22299.584999999999</v>
      </c>
      <c r="F1195">
        <v>2014</v>
      </c>
      <c r="G1195" s="6">
        <v>58.935000000000002</v>
      </c>
      <c r="H1195" s="6">
        <v>4.2404413223266602</v>
      </c>
      <c r="I1195" s="7">
        <v>1.4735252857208201</v>
      </c>
      <c r="J1195" s="8">
        <f t="shared" si="217"/>
        <v>0.42404413223266602</v>
      </c>
      <c r="K1195" s="8">
        <f t="shared" si="218"/>
        <v>0.85080396749249798</v>
      </c>
      <c r="L1195" s="9">
        <f t="shared" si="219"/>
        <v>50.14213182417037</v>
      </c>
      <c r="M1195" s="8">
        <f t="shared" si="220"/>
        <v>0.35688192523924533</v>
      </c>
      <c r="N1195" s="8">
        <f t="shared" si="221"/>
        <v>9.2095330357551256E-2</v>
      </c>
      <c r="O1195" s="8">
        <f t="shared" si="222"/>
        <v>1.5839731171691023</v>
      </c>
      <c r="P1195" s="10">
        <f t="shared" si="223"/>
        <v>0.22530806954417854</v>
      </c>
      <c r="Q1195" s="10" t="str">
        <f t="shared" si="224"/>
        <v>2014CMR</v>
      </c>
      <c r="R1195" s="14">
        <f t="shared" si="225"/>
        <v>38.427361804656108</v>
      </c>
      <c r="S1195" s="45">
        <f t="shared" si="226"/>
        <v>1</v>
      </c>
      <c r="T1195" s="7">
        <f t="shared" si="227"/>
        <v>3.4187156457630126</v>
      </c>
      <c r="U1195" s="35">
        <f>IF(ISBLANK(VLOOKUP(B1195,'WB GDP'!$A$2:$AK$267,F1195-1985)),"NA",VLOOKUP(B1195,'WB GDP'!$A$2:$AK$267,F1195-1985))</f>
        <v>3530.2831910642481</v>
      </c>
    </row>
    <row r="1196" spans="1:21">
      <c r="A1196">
        <f t="shared" si="216"/>
        <v>120</v>
      </c>
      <c r="B1196" t="s">
        <v>150</v>
      </c>
      <c r="C1196" t="str">
        <f>VLOOKUP(B1196,'country codes'!$A$3:$B$287,2,0)</f>
        <v>TZA</v>
      </c>
      <c r="D1196">
        <v>5</v>
      </c>
      <c r="E1196" s="6">
        <v>50814.552000000003</v>
      </c>
      <c r="F1196">
        <v>2014</v>
      </c>
      <c r="G1196" s="6">
        <v>63.872999999999998</v>
      </c>
      <c r="H1196" s="6">
        <v>3.4832785129547119</v>
      </c>
      <c r="I1196" s="7">
        <v>1.72249972820282</v>
      </c>
      <c r="J1196" s="8">
        <f t="shared" si="217"/>
        <v>0.34832785129547117</v>
      </c>
      <c r="K1196" s="8">
        <f t="shared" si="218"/>
        <v>0.77508768655530313</v>
      </c>
      <c r="L1196" s="9">
        <f t="shared" si="219"/>
        <v>49.507175803346875</v>
      </c>
      <c r="M1196" s="8">
        <f t="shared" si="220"/>
        <v>0.35114120254919029</v>
      </c>
      <c r="N1196" s="8">
        <f t="shared" si="221"/>
        <v>0.10765623301267625</v>
      </c>
      <c r="O1196" s="8">
        <f t="shared" si="222"/>
        <v>1.5995340198242272</v>
      </c>
      <c r="P1196" s="10">
        <f t="shared" si="223"/>
        <v>0.21952718616624184</v>
      </c>
      <c r="Q1196" s="10" t="str">
        <f t="shared" si="224"/>
        <v>2014TZA</v>
      </c>
      <c r="R1196" s="14">
        <f t="shared" si="225"/>
        <v>37.4414046768714</v>
      </c>
      <c r="S1196" s="45">
        <f t="shared" si="226"/>
        <v>1</v>
      </c>
      <c r="T1196" s="7">
        <f t="shared" si="227"/>
        <v>3.4187156457630126</v>
      </c>
      <c r="U1196" s="35">
        <f>IF(ISBLANK(VLOOKUP(B1196,'WB GDP'!$A$2:$AK$267,F1196-1985)),"NA",VLOOKUP(B1196,'WB GDP'!$A$2:$AK$267,F1196-1985))</f>
        <v>2245.4296875</v>
      </c>
    </row>
    <row r="1197" spans="1:21">
      <c r="A1197">
        <f t="shared" si="216"/>
        <v>121</v>
      </c>
      <c r="B1197" t="s">
        <v>157</v>
      </c>
      <c r="C1197" t="str">
        <f>VLOOKUP(B1197,'country codes'!$A$3:$B$287,2,0)</f>
        <v>UGA</v>
      </c>
      <c r="D1197">
        <v>5</v>
      </c>
      <c r="E1197" s="6">
        <v>36336.538999999997</v>
      </c>
      <c r="F1197">
        <v>2014</v>
      </c>
      <c r="G1197" s="6">
        <v>60.408000000000001</v>
      </c>
      <c r="H1197" s="6">
        <v>3.7699191570281982</v>
      </c>
      <c r="I1197" s="7">
        <v>1.1598808765411399</v>
      </c>
      <c r="J1197" s="8">
        <f t="shared" si="217"/>
        <v>0.37699191570281981</v>
      </c>
      <c r="K1197" s="8">
        <f t="shared" si="218"/>
        <v>0.80375175096265172</v>
      </c>
      <c r="L1197" s="9">
        <f t="shared" si="219"/>
        <v>48.553035772151866</v>
      </c>
      <c r="M1197" s="8">
        <f t="shared" si="220"/>
        <v>0.34251469433927184</v>
      </c>
      <c r="N1197" s="8">
        <f t="shared" si="221"/>
        <v>7.2492554783821245E-2</v>
      </c>
      <c r="O1197" s="8">
        <f t="shared" si="222"/>
        <v>1.5643703415953722</v>
      </c>
      <c r="P1197" s="10">
        <f t="shared" si="223"/>
        <v>0.21894732035763945</v>
      </c>
      <c r="Q1197" s="10" t="str">
        <f t="shared" si="224"/>
        <v>2014UGA</v>
      </c>
      <c r="R1197" s="14">
        <f t="shared" si="225"/>
        <v>37.342505808000901</v>
      </c>
      <c r="S1197" s="45">
        <f t="shared" si="226"/>
        <v>1</v>
      </c>
      <c r="T1197" s="7">
        <f t="shared" si="227"/>
        <v>3.4187156457630126</v>
      </c>
      <c r="U1197" s="35">
        <f>IF(ISBLANK(VLOOKUP(B1197,'WB GDP'!$A$2:$AK$267,F1197-1985)),"NA",VLOOKUP(B1197,'WB GDP'!$A$2:$AK$267,F1197-1985))</f>
        <v>2067.7954169175091</v>
      </c>
    </row>
    <row r="1198" spans="1:21">
      <c r="A1198">
        <f t="shared" si="216"/>
        <v>122</v>
      </c>
      <c r="B1198" t="s">
        <v>156</v>
      </c>
      <c r="C1198" t="str">
        <f>VLOOKUP(B1198,'country codes'!$A$3:$B$287,2,0)</f>
        <v>TKM</v>
      </c>
      <c r="D1198">
        <v>7</v>
      </c>
      <c r="E1198" s="6">
        <v>5663.152</v>
      </c>
      <c r="F1198">
        <v>2014</v>
      </c>
      <c r="G1198" s="6">
        <v>68.614000000000004</v>
      </c>
      <c r="H1198" s="6">
        <v>5.787379264831543</v>
      </c>
      <c r="I1198" s="7">
        <v>14.668515205383301</v>
      </c>
      <c r="J1198" s="8">
        <f t="shared" si="217"/>
        <v>0.57873792648315425</v>
      </c>
      <c r="K1198" s="8">
        <f t="shared" si="218"/>
        <v>1.0054977617429861</v>
      </c>
      <c r="L1198" s="9">
        <f t="shared" si="219"/>
        <v>68.991223424233254</v>
      </c>
      <c r="M1198" s="8">
        <f t="shared" si="220"/>
        <v>0.52729909475449654</v>
      </c>
      <c r="N1198" s="8">
        <f t="shared" si="221"/>
        <v>0.9167822003364563</v>
      </c>
      <c r="O1198" s="8">
        <f t="shared" si="222"/>
        <v>2.408659987148007</v>
      </c>
      <c r="P1198" s="10">
        <f t="shared" si="223"/>
        <v>0.21891802810194444</v>
      </c>
      <c r="Q1198" s="10" t="str">
        <f t="shared" si="224"/>
        <v>2014TKM</v>
      </c>
      <c r="R1198" s="14">
        <f t="shared" si="225"/>
        <v>37.33750987461093</v>
      </c>
      <c r="S1198" s="45">
        <f t="shared" si="226"/>
        <v>3</v>
      </c>
      <c r="T1198" s="7">
        <f t="shared" si="227"/>
        <v>3.4187156457630126</v>
      </c>
      <c r="U1198" s="35">
        <f>IF(ISBLANK(VLOOKUP(B1198,'WB GDP'!$A$2:$AK$267,F1198-1985)),"NA",VLOOKUP(B1198,'WB GDP'!$A$2:$AK$267,F1198-1985))</f>
        <v>11989.653763765038</v>
      </c>
    </row>
    <row r="1199" spans="1:21">
      <c r="A1199">
        <f t="shared" si="216"/>
        <v>123</v>
      </c>
      <c r="B1199" t="s">
        <v>141</v>
      </c>
      <c r="C1199" t="str">
        <f>VLOOKUP(B1199,'country codes'!$A$3:$B$287,2,0)</f>
        <v>ZAF</v>
      </c>
      <c r="D1199">
        <v>5</v>
      </c>
      <c r="E1199" s="6">
        <v>54729.550999999999</v>
      </c>
      <c r="F1199">
        <v>2014</v>
      </c>
      <c r="G1199" s="6">
        <v>63.38</v>
      </c>
      <c r="H1199" s="6">
        <v>4.8284564018249512</v>
      </c>
      <c r="I1199" s="7">
        <v>7.5860409736633301</v>
      </c>
      <c r="J1199" s="8">
        <f t="shared" si="217"/>
        <v>0.48284564018249509</v>
      </c>
      <c r="K1199" s="8">
        <f t="shared" si="218"/>
        <v>0.90960547544232706</v>
      </c>
      <c r="L1199" s="9">
        <f t="shared" si="219"/>
        <v>57.650795033534692</v>
      </c>
      <c r="M1199" s="8">
        <f t="shared" si="220"/>
        <v>0.42476875809748765</v>
      </c>
      <c r="N1199" s="8">
        <f t="shared" si="221"/>
        <v>0.47412756085395813</v>
      </c>
      <c r="O1199" s="8">
        <f t="shared" si="222"/>
        <v>1.9660053476655091</v>
      </c>
      <c r="P1199" s="10">
        <f t="shared" si="223"/>
        <v>0.2160567663775026</v>
      </c>
      <c r="Q1199" s="10" t="str">
        <f t="shared" si="224"/>
        <v>2014ZAF</v>
      </c>
      <c r="R1199" s="14">
        <f t="shared" si="225"/>
        <v>36.849508092316213</v>
      </c>
      <c r="S1199" s="45">
        <f t="shared" si="226"/>
        <v>3</v>
      </c>
      <c r="T1199" s="7">
        <f t="shared" si="227"/>
        <v>3.4187156457630126</v>
      </c>
      <c r="U1199" s="35">
        <f>IF(ISBLANK(VLOOKUP(B1199,'WB GDP'!$A$2:$AK$267,F1199-1985)),"NA",VLOOKUP(B1199,'WB GDP'!$A$2:$AK$267,F1199-1985))</f>
        <v>13993.270144213993</v>
      </c>
    </row>
    <row r="1200" spans="1:21">
      <c r="A1200">
        <f t="shared" si="216"/>
        <v>124</v>
      </c>
      <c r="B1200" t="s">
        <v>134</v>
      </c>
      <c r="C1200" t="str">
        <f>VLOOKUP(B1200,'country codes'!$A$3:$B$287,2,0)</f>
        <v>SAU</v>
      </c>
      <c r="D1200">
        <v>4</v>
      </c>
      <c r="E1200" s="6">
        <v>32125.563999999998</v>
      </c>
      <c r="F1200">
        <v>2014</v>
      </c>
      <c r="G1200" s="6">
        <v>76.757000000000005</v>
      </c>
      <c r="H1200" s="6">
        <v>6.2783780097961426</v>
      </c>
      <c r="I1200" s="7">
        <v>23.6683158874512</v>
      </c>
      <c r="J1200" s="8">
        <f t="shared" si="217"/>
        <v>0.62783780097961428</v>
      </c>
      <c r="K1200" s="8">
        <f t="shared" si="218"/>
        <v>1.0545976362394462</v>
      </c>
      <c r="L1200" s="9">
        <f t="shared" si="219"/>
        <v>80.947750764831184</v>
      </c>
      <c r="M1200" s="8">
        <f t="shared" si="220"/>
        <v>0.63539966478990428</v>
      </c>
      <c r="N1200" s="8">
        <f t="shared" si="221"/>
        <v>1.4792697429657</v>
      </c>
      <c r="O1200" s="8">
        <f t="shared" si="222"/>
        <v>2.9711475297772507</v>
      </c>
      <c r="P1200" s="10">
        <f t="shared" si="223"/>
        <v>0.21385665249599392</v>
      </c>
      <c r="Q1200" s="10" t="str">
        <f t="shared" si="224"/>
        <v>2014SAU</v>
      </c>
      <c r="R1200" s="14">
        <f t="shared" si="225"/>
        <v>36.474268216056018</v>
      </c>
      <c r="S1200" s="45">
        <f t="shared" si="226"/>
        <v>3</v>
      </c>
      <c r="T1200" s="7">
        <f t="shared" si="227"/>
        <v>3.4187156457630126</v>
      </c>
      <c r="U1200" s="35">
        <f>IF(ISBLANK(VLOOKUP(B1200,'WB GDP'!$A$2:$AK$267,F1200-1985)),"NA",VLOOKUP(B1200,'WB GDP'!$A$2:$AK$267,F1200-1985))</f>
        <v>47261.682279695051</v>
      </c>
    </row>
    <row r="1201" spans="1:21">
      <c r="A1201">
        <f t="shared" si="216"/>
        <v>125</v>
      </c>
      <c r="B1201" t="s">
        <v>65</v>
      </c>
      <c r="C1201" t="str">
        <f>VLOOKUP(B1201,'country codes'!$A$3:$B$287,2,0)</f>
        <v>GAB</v>
      </c>
      <c r="D1201">
        <v>5</v>
      </c>
      <c r="E1201" s="6">
        <v>1966.855</v>
      </c>
      <c r="F1201">
        <v>2014</v>
      </c>
      <c r="G1201" s="6">
        <v>64.974000000000004</v>
      </c>
      <c r="H1201" s="6">
        <v>3.9180731773376465</v>
      </c>
      <c r="I1201" s="7">
        <v>5.3794245719909703</v>
      </c>
      <c r="J1201" s="8">
        <f t="shared" si="217"/>
        <v>0.39180731773376465</v>
      </c>
      <c r="K1201" s="8">
        <f t="shared" si="218"/>
        <v>0.81856715299359661</v>
      </c>
      <c r="L1201" s="9">
        <f t="shared" si="219"/>
        <v>53.18558219860595</v>
      </c>
      <c r="M1201" s="8">
        <f t="shared" si="220"/>
        <v>0.38439816895943146</v>
      </c>
      <c r="N1201" s="8">
        <f t="shared" si="221"/>
        <v>0.33621403574943565</v>
      </c>
      <c r="O1201" s="8">
        <f t="shared" si="222"/>
        <v>1.8280918225609866</v>
      </c>
      <c r="P1201" s="10">
        <f t="shared" si="223"/>
        <v>0.21027289997989565</v>
      </c>
      <c r="Q1201" s="10" t="str">
        <f t="shared" si="224"/>
        <v>2014GAB</v>
      </c>
      <c r="R1201" s="14">
        <f t="shared" si="225"/>
        <v>35.863042196353021</v>
      </c>
      <c r="S1201" s="45">
        <f t="shared" si="226"/>
        <v>2</v>
      </c>
      <c r="T1201" s="7">
        <f t="shared" si="227"/>
        <v>3.4187156457630126</v>
      </c>
      <c r="U1201" s="35">
        <f>IF(ISBLANK(VLOOKUP(B1201,'WB GDP'!$A$2:$AK$267,F1201-1985)),"NA",VLOOKUP(B1201,'WB GDP'!$A$2:$AK$267,F1201-1985))</f>
        <v>14785.398669225648</v>
      </c>
    </row>
    <row r="1202" spans="1:21">
      <c r="A1202">
        <f t="shared" si="216"/>
        <v>126</v>
      </c>
      <c r="B1202" t="s">
        <v>119</v>
      </c>
      <c r="C1202" t="str">
        <f>VLOOKUP(B1202,'country codes'!$A$3:$B$287,2,0)</f>
        <v>NGA</v>
      </c>
      <c r="D1202">
        <v>5</v>
      </c>
      <c r="E1202" s="6">
        <v>179379.016</v>
      </c>
      <c r="F1202">
        <v>2014</v>
      </c>
      <c r="G1202" s="6">
        <v>51.790999999999997</v>
      </c>
      <c r="H1202" s="6">
        <v>4.8753917217254639</v>
      </c>
      <c r="I1202" s="7">
        <v>1.68864405155182</v>
      </c>
      <c r="J1202" s="8">
        <f t="shared" si="217"/>
        <v>0.48753917217254639</v>
      </c>
      <c r="K1202" s="8">
        <f t="shared" si="218"/>
        <v>0.91429900743237835</v>
      </c>
      <c r="L1202" s="9">
        <f t="shared" si="219"/>
        <v>47.352459893930302</v>
      </c>
      <c r="M1202" s="8">
        <f t="shared" si="220"/>
        <v>0.3316601265279443</v>
      </c>
      <c r="N1202" s="8">
        <f t="shared" si="221"/>
        <v>0.10554025322198875</v>
      </c>
      <c r="O1202" s="8">
        <f t="shared" si="222"/>
        <v>1.5974180400335396</v>
      </c>
      <c r="P1202" s="10">
        <f t="shared" si="223"/>
        <v>0.20762262489597319</v>
      </c>
      <c r="Q1202" s="10" t="str">
        <f t="shared" si="224"/>
        <v>2014NGA</v>
      </c>
      <c r="R1202" s="14">
        <f t="shared" si="225"/>
        <v>35.411025188094982</v>
      </c>
      <c r="S1202" s="45">
        <f t="shared" si="226"/>
        <v>1</v>
      </c>
      <c r="T1202" s="7">
        <f t="shared" si="227"/>
        <v>3.4187156457630126</v>
      </c>
      <c r="U1202" s="35">
        <f>IF(ISBLANK(VLOOKUP(B1202,'WB GDP'!$A$2:$AK$267,F1202-1985)),"NA",VLOOKUP(B1202,'WB GDP'!$A$2:$AK$267,F1202-1985))</f>
        <v>5424.9245112490062</v>
      </c>
    </row>
    <row r="1203" spans="1:21">
      <c r="A1203">
        <f t="shared" si="216"/>
        <v>127</v>
      </c>
      <c r="B1203" t="s">
        <v>18</v>
      </c>
      <c r="C1203" t="str">
        <f>VLOOKUP(B1203,'country codes'!$A$3:$B$287,2,0)</f>
        <v>AFG</v>
      </c>
      <c r="D1203">
        <v>6</v>
      </c>
      <c r="E1203" s="6">
        <v>32716.21</v>
      </c>
      <c r="F1203">
        <v>2014</v>
      </c>
      <c r="G1203" s="6">
        <v>62.545000000000002</v>
      </c>
      <c r="H1203" s="6">
        <v>3.1308956146240234</v>
      </c>
      <c r="I1203" s="7">
        <v>0.98701685667037997</v>
      </c>
      <c r="J1203" s="8">
        <f t="shared" si="217"/>
        <v>0.31308956146240235</v>
      </c>
      <c r="K1203" s="8">
        <f t="shared" si="218"/>
        <v>0.73984939672223438</v>
      </c>
      <c r="L1203" s="9">
        <f t="shared" si="219"/>
        <v>46.273880517992147</v>
      </c>
      <c r="M1203" s="8">
        <f t="shared" si="220"/>
        <v>0.32190854548388531</v>
      </c>
      <c r="N1203" s="8">
        <f t="shared" si="221"/>
        <v>6.1688553541898748E-2</v>
      </c>
      <c r="O1203" s="8">
        <f t="shared" si="222"/>
        <v>1.5535663403534496</v>
      </c>
      <c r="P1203" s="10">
        <f t="shared" si="223"/>
        <v>0.20720617917780607</v>
      </c>
      <c r="Q1203" s="10" t="str">
        <f t="shared" si="224"/>
        <v>2014AFG</v>
      </c>
      <c r="R1203" s="14">
        <f t="shared" si="225"/>
        <v>35.339998392133424</v>
      </c>
      <c r="S1203" s="45">
        <f t="shared" si="226"/>
        <v>1</v>
      </c>
      <c r="T1203" s="7">
        <f t="shared" si="227"/>
        <v>3.4187156457630126</v>
      </c>
      <c r="U1203" s="35">
        <f>IF(ISBLANK(VLOOKUP(B1203,'WB GDP'!$A$2:$AK$267,F1203-1985)),"NA",VLOOKUP(B1203,'WB GDP'!$A$2:$AK$267,F1203-1985))</f>
        <v>2144.4496335206322</v>
      </c>
    </row>
    <row r="1204" spans="1:21">
      <c r="A1204">
        <f t="shared" si="216"/>
        <v>128</v>
      </c>
      <c r="B1204" t="s">
        <v>89</v>
      </c>
      <c r="C1204" t="str">
        <f>VLOOKUP(B1204,'country codes'!$A$3:$B$287,2,0)</f>
        <v>KWT</v>
      </c>
      <c r="D1204">
        <v>4</v>
      </c>
      <c r="E1204" s="6">
        <v>3761.5839999999998</v>
      </c>
      <c r="F1204">
        <v>2014</v>
      </c>
      <c r="G1204" s="6">
        <v>79.444999999999993</v>
      </c>
      <c r="H1204" s="6">
        <v>6.1801385879516602</v>
      </c>
      <c r="I1204" s="7">
        <v>27.283855438232401</v>
      </c>
      <c r="J1204" s="8">
        <f t="shared" si="217"/>
        <v>0.61801385879516602</v>
      </c>
      <c r="K1204" s="8">
        <f t="shared" si="218"/>
        <v>1.0447736940549981</v>
      </c>
      <c r="L1204" s="9">
        <f t="shared" si="219"/>
        <v>83.00204612419931</v>
      </c>
      <c r="M1204" s="8">
        <f t="shared" si="220"/>
        <v>0.65397282512674848</v>
      </c>
      <c r="N1204" s="8">
        <f t="shared" si="221"/>
        <v>1.705240964889525</v>
      </c>
      <c r="O1204" s="8">
        <f t="shared" si="222"/>
        <v>3.1971187517010762</v>
      </c>
      <c r="P1204" s="10">
        <f t="shared" si="223"/>
        <v>0.20455068326091802</v>
      </c>
      <c r="Q1204" s="10" t="str">
        <f t="shared" si="224"/>
        <v>2014KWT</v>
      </c>
      <c r="R1204" s="14">
        <f t="shared" si="225"/>
        <v>34.887090946006481</v>
      </c>
      <c r="S1204" s="45">
        <f t="shared" si="226"/>
        <v>3</v>
      </c>
      <c r="T1204" s="7">
        <f t="shared" si="227"/>
        <v>3.4187156457630126</v>
      </c>
      <c r="U1204" s="35">
        <f>IF(ISBLANK(VLOOKUP(B1204,'WB GDP'!$A$2:$AK$267,F1204-1985)),"NA",VLOOKUP(B1204,'WB GDP'!$A$2:$AK$267,F1204-1985))</f>
        <v>55583.561668785245</v>
      </c>
    </row>
    <row r="1205" spans="1:21">
      <c r="A1205">
        <f t="shared" si="216"/>
        <v>129</v>
      </c>
      <c r="B1205" t="s">
        <v>108</v>
      </c>
      <c r="C1205" t="str">
        <f>VLOOKUP(B1205,'country codes'!$A$3:$B$287,2,0)</f>
        <v>MNG</v>
      </c>
      <c r="D1205">
        <v>8</v>
      </c>
      <c r="E1205" s="6">
        <v>2902.8229999999999</v>
      </c>
      <c r="F1205">
        <v>2014</v>
      </c>
      <c r="G1205" s="6">
        <v>69.046999999999997</v>
      </c>
      <c r="H1205" s="6">
        <v>4.8248348236083984</v>
      </c>
      <c r="I1205" s="7">
        <v>13.728913307189901</v>
      </c>
      <c r="J1205" s="8">
        <f t="shared" si="217"/>
        <v>0.48248348236083982</v>
      </c>
      <c r="K1205" s="8">
        <f t="shared" si="218"/>
        <v>0.90924331762067179</v>
      </c>
      <c r="L1205" s="9">
        <f t="shared" si="219"/>
        <v>62.780523351754525</v>
      </c>
      <c r="M1205" s="8">
        <f t="shared" si="220"/>
        <v>0.47114732099705664</v>
      </c>
      <c r="N1205" s="8">
        <f t="shared" si="221"/>
        <v>0.85805708169936878</v>
      </c>
      <c r="O1205" s="8">
        <f t="shared" si="222"/>
        <v>2.3499348685109198</v>
      </c>
      <c r="P1205" s="10">
        <f t="shared" si="223"/>
        <v>0.20049377849166006</v>
      </c>
      <c r="Q1205" s="10" t="str">
        <f t="shared" si="224"/>
        <v>2014MNG</v>
      </c>
      <c r="R1205" s="14">
        <f t="shared" si="225"/>
        <v>34.195166561359699</v>
      </c>
      <c r="S1205" s="45">
        <f t="shared" si="226"/>
        <v>3</v>
      </c>
      <c r="T1205" s="7">
        <f t="shared" si="227"/>
        <v>3.4187156457630126</v>
      </c>
      <c r="U1205" s="35">
        <f>IF(ISBLANK(VLOOKUP(B1205,'WB GDP'!$A$2:$AK$267,F1205-1985)),"NA",VLOOKUP(B1205,'WB GDP'!$A$2:$AK$267,F1205-1985))</f>
        <v>11107.988979264223</v>
      </c>
    </row>
    <row r="1206" spans="1:21">
      <c r="A1206">
        <f t="shared" si="216"/>
        <v>130</v>
      </c>
      <c r="B1206" t="s">
        <v>113</v>
      </c>
      <c r="C1206" t="str">
        <f>VLOOKUP(B1206,'country codes'!$A$3:$B$287,2,0)</f>
        <v>NAM</v>
      </c>
      <c r="D1206">
        <v>5</v>
      </c>
      <c r="E1206" s="6">
        <v>2243.0010000000002</v>
      </c>
      <c r="F1206">
        <v>2014</v>
      </c>
      <c r="G1206" s="6">
        <v>59.822000000000003</v>
      </c>
      <c r="H1206" s="6">
        <v>4.5739912986755371</v>
      </c>
      <c r="I1206" s="7">
        <v>6.6380372047424299</v>
      </c>
      <c r="J1206" s="8">
        <f t="shared" si="217"/>
        <v>0.45739912986755371</v>
      </c>
      <c r="K1206" s="8">
        <f t="shared" si="218"/>
        <v>0.88415896512738568</v>
      </c>
      <c r="L1206" s="9">
        <f t="shared" si="219"/>
        <v>52.892157611850472</v>
      </c>
      <c r="M1206" s="8">
        <f t="shared" si="220"/>
        <v>0.38174527784923684</v>
      </c>
      <c r="N1206" s="8">
        <f t="shared" si="221"/>
        <v>0.41487732529640187</v>
      </c>
      <c r="O1206" s="8">
        <f t="shared" si="222"/>
        <v>1.9067551121079527</v>
      </c>
      <c r="P1206" s="10">
        <f t="shared" si="223"/>
        <v>0.20020676773076038</v>
      </c>
      <c r="Q1206" s="10" t="str">
        <f t="shared" si="224"/>
        <v>2014NAM</v>
      </c>
      <c r="R1206" s="14">
        <f t="shared" si="225"/>
        <v>34.146215512366048</v>
      </c>
      <c r="S1206" s="45">
        <f t="shared" si="226"/>
        <v>2</v>
      </c>
      <c r="T1206" s="7">
        <f t="shared" si="227"/>
        <v>3.4187156457630126</v>
      </c>
      <c r="U1206" s="35">
        <f>IF(ISBLANK(VLOOKUP(B1206,'WB GDP'!$A$2:$AK$267,F1206-1985)),"NA",VLOOKUP(B1206,'WB GDP'!$A$2:$AK$267,F1206-1985))</f>
        <v>10554.564754653185</v>
      </c>
    </row>
    <row r="1207" spans="1:21">
      <c r="A1207">
        <f t="shared" si="216"/>
        <v>131</v>
      </c>
      <c r="B1207" t="s">
        <v>74</v>
      </c>
      <c r="C1207" t="str">
        <f>VLOOKUP(B1207,'country codes'!$A$3:$B$287,2,0)</f>
        <v>HKG</v>
      </c>
      <c r="D1207">
        <v>8</v>
      </c>
      <c r="E1207" s="6">
        <v>7352.183</v>
      </c>
      <c r="F1207">
        <v>2014</v>
      </c>
      <c r="G1207" s="6">
        <v>84.076999999999998</v>
      </c>
      <c r="H1207" s="6">
        <v>5.4580507278442383</v>
      </c>
      <c r="I1207" s="7">
        <v>27.670722961425799</v>
      </c>
      <c r="J1207" s="8">
        <f t="shared" si="217"/>
        <v>0.54580507278442381</v>
      </c>
      <c r="K1207" s="8">
        <f t="shared" si="218"/>
        <v>0.97256490804425577</v>
      </c>
      <c r="L1207" s="9">
        <f t="shared" si="219"/>
        <v>81.770339773636891</v>
      </c>
      <c r="M1207" s="8">
        <f t="shared" si="220"/>
        <v>0.64283680253263542</v>
      </c>
      <c r="N1207" s="8">
        <f t="shared" si="221"/>
        <v>1.7294201850891124</v>
      </c>
      <c r="O1207" s="8">
        <f t="shared" si="222"/>
        <v>3.2212979719006634</v>
      </c>
      <c r="P1207" s="10">
        <f t="shared" si="223"/>
        <v>0.19955831721873971</v>
      </c>
      <c r="Q1207" s="10" t="str">
        <f t="shared" si="224"/>
        <v>2014HKG</v>
      </c>
      <c r="R1207" s="14">
        <f t="shared" si="225"/>
        <v>34.035619196449602</v>
      </c>
      <c r="S1207" s="45">
        <f t="shared" si="226"/>
        <v>3</v>
      </c>
      <c r="T1207" s="7">
        <f t="shared" si="227"/>
        <v>3.4187156457630126</v>
      </c>
      <c r="U1207" s="35">
        <f>IF(ISBLANK(VLOOKUP(B1207,'WB GDP'!$A$2:$AK$267,F1207-1985)),"NA",VLOOKUP(B1207,'WB GDP'!$A$2:$AK$267,F1207-1985))</f>
        <v>56358.049095186856</v>
      </c>
    </row>
    <row r="1208" spans="1:21">
      <c r="A1208">
        <f t="shared" si="216"/>
        <v>132</v>
      </c>
      <c r="B1208" t="s">
        <v>51</v>
      </c>
      <c r="C1208" t="str">
        <f>VLOOKUP(B1208,'country codes'!$A$3:$B$287,2,0)</f>
        <v>CIV</v>
      </c>
      <c r="D1208">
        <v>5</v>
      </c>
      <c r="E1208" s="6">
        <v>22995.555</v>
      </c>
      <c r="F1208">
        <v>2014</v>
      </c>
      <c r="G1208" s="6">
        <v>57.207999999999998</v>
      </c>
      <c r="H1208" s="6">
        <v>3.5703685283660889</v>
      </c>
      <c r="I1208" s="7">
        <v>1.1273559331893901</v>
      </c>
      <c r="J1208" s="8">
        <f t="shared" si="217"/>
        <v>0.35703685283660891</v>
      </c>
      <c r="K1208" s="8">
        <f t="shared" si="218"/>
        <v>0.78379668809644087</v>
      </c>
      <c r="L1208" s="9">
        <f t="shared" si="219"/>
        <v>44.839440932621187</v>
      </c>
      <c r="M1208" s="8">
        <f t="shared" si="220"/>
        <v>0.30893958447683417</v>
      </c>
      <c r="N1208" s="8">
        <f t="shared" si="221"/>
        <v>7.0459745824336881E-2</v>
      </c>
      <c r="O1208" s="8">
        <f t="shared" si="222"/>
        <v>1.5623375326358877</v>
      </c>
      <c r="P1208" s="10">
        <f t="shared" si="223"/>
        <v>0.19774189509203477</v>
      </c>
      <c r="Q1208" s="10" t="str">
        <f t="shared" si="224"/>
        <v>2014CIV</v>
      </c>
      <c r="R1208" s="14">
        <f t="shared" si="225"/>
        <v>33.725819772069968</v>
      </c>
      <c r="S1208" s="45">
        <f t="shared" si="226"/>
        <v>1</v>
      </c>
      <c r="T1208" s="7">
        <f t="shared" si="227"/>
        <v>3.4187156457630126</v>
      </c>
      <c r="U1208" s="35">
        <f>IF(ISBLANK(VLOOKUP(B1208,'WB GDP'!$A$2:$AK$267,F1208-1985)),"NA",VLOOKUP(B1208,'WB GDP'!$A$2:$AK$267,F1208-1985))</f>
        <v>4234.7904129396038</v>
      </c>
    </row>
    <row r="1209" spans="1:21">
      <c r="A1209">
        <f t="shared" si="216"/>
        <v>133</v>
      </c>
      <c r="B1209" t="s">
        <v>159</v>
      </c>
      <c r="C1209" t="str">
        <f>VLOOKUP(B1209,'country codes'!$A$3:$B$287,2,0)</f>
        <v>ARE</v>
      </c>
      <c r="D1209">
        <v>4</v>
      </c>
      <c r="E1209" s="6">
        <v>8835.9509999999991</v>
      </c>
      <c r="F1209">
        <v>2014</v>
      </c>
      <c r="G1209" s="6">
        <v>79.043999999999997</v>
      </c>
      <c r="H1209" s="6">
        <v>6.5398545265197754</v>
      </c>
      <c r="I1209" s="7">
        <v>30.996213912963899</v>
      </c>
      <c r="J1209" s="8">
        <f t="shared" si="217"/>
        <v>0.65398545265197749</v>
      </c>
      <c r="K1209" s="8">
        <f t="shared" si="218"/>
        <v>1.0807452879118093</v>
      </c>
      <c r="L1209" s="9">
        <f t="shared" si="219"/>
        <v>85.426430537701052</v>
      </c>
      <c r="M1209" s="8">
        <f t="shared" si="220"/>
        <v>0.67589201032315771</v>
      </c>
      <c r="N1209" s="8">
        <f t="shared" si="221"/>
        <v>1.9372633695602437</v>
      </c>
      <c r="O1209" s="8">
        <f t="shared" si="222"/>
        <v>3.4291411563717946</v>
      </c>
      <c r="P1209" s="10">
        <f t="shared" si="223"/>
        <v>0.19710241704902162</v>
      </c>
      <c r="Q1209" s="10" t="str">
        <f t="shared" si="224"/>
        <v>2014ARE</v>
      </c>
      <c r="R1209" s="14">
        <f t="shared" si="225"/>
        <v>33.61675375337515</v>
      </c>
      <c r="S1209" s="45">
        <f t="shared" si="226"/>
        <v>3</v>
      </c>
      <c r="T1209" s="7">
        <f t="shared" si="227"/>
        <v>3.4187156457630126</v>
      </c>
      <c r="U1209" s="35">
        <f>IF(ISBLANK(VLOOKUP(B1209,'WB GDP'!$A$2:$AK$267,F1209-1985)),"NA",VLOOKUP(B1209,'WB GDP'!$A$2:$AK$267,F1209-1985))</f>
        <v>64334.091552048863</v>
      </c>
    </row>
    <row r="1210" spans="1:21">
      <c r="A1210">
        <f t="shared" si="216"/>
        <v>134</v>
      </c>
      <c r="B1210" t="s">
        <v>102</v>
      </c>
      <c r="C1210" t="str">
        <f>VLOOKUP(B1210,'country codes'!$A$3:$B$287,2,0)</f>
        <v>MLI</v>
      </c>
      <c r="D1210">
        <v>5</v>
      </c>
      <c r="E1210" s="6">
        <v>17551.813999999998</v>
      </c>
      <c r="F1210">
        <v>2014</v>
      </c>
      <c r="G1210" s="6">
        <v>57.9</v>
      </c>
      <c r="H1210" s="6">
        <v>3.9747142791748047</v>
      </c>
      <c r="I1210" s="7">
        <v>3.3755722045898402</v>
      </c>
      <c r="J1210" s="8">
        <f t="shared" si="217"/>
        <v>0.39747142791748047</v>
      </c>
      <c r="K1210" s="8">
        <f t="shared" si="218"/>
        <v>0.82423126317731243</v>
      </c>
      <c r="L1210" s="9">
        <f t="shared" si="219"/>
        <v>47.722990137966391</v>
      </c>
      <c r="M1210" s="8">
        <f t="shared" si="220"/>
        <v>0.335010140244691</v>
      </c>
      <c r="N1210" s="8">
        <f t="shared" si="221"/>
        <v>0.21097326278686501</v>
      </c>
      <c r="O1210" s="8">
        <f t="shared" si="222"/>
        <v>1.7028510495984159</v>
      </c>
      <c r="P1210" s="10">
        <f t="shared" si="223"/>
        <v>0.19673484672878264</v>
      </c>
      <c r="Q1210" s="10" t="str">
        <f t="shared" si="224"/>
        <v>2014MLI</v>
      </c>
      <c r="R1210" s="14">
        <f t="shared" si="225"/>
        <v>33.554062888760079</v>
      </c>
      <c r="S1210" s="45">
        <f t="shared" si="226"/>
        <v>1</v>
      </c>
      <c r="T1210" s="7">
        <f t="shared" si="227"/>
        <v>3.4187156457630126</v>
      </c>
      <c r="U1210" s="35">
        <f>IF(ISBLANK(VLOOKUP(B1210,'WB GDP'!$A$2:$AK$267,F1210-1985)),"NA",VLOOKUP(B1210,'WB GDP'!$A$2:$AK$267,F1210-1985))</f>
        <v>2002.3729284712167</v>
      </c>
    </row>
    <row r="1211" spans="1:21">
      <c r="A1211">
        <f t="shared" si="216"/>
        <v>135</v>
      </c>
      <c r="B1211" t="s">
        <v>30</v>
      </c>
      <c r="C1211" t="str">
        <f>VLOOKUP(B1211,'country codes'!$A$3:$B$287,2,0)</f>
        <v>BEN</v>
      </c>
      <c r="D1211">
        <v>5</v>
      </c>
      <c r="E1211" s="6">
        <v>10614.843999999999</v>
      </c>
      <c r="F1211">
        <v>2014</v>
      </c>
      <c r="G1211" s="6">
        <v>59.125</v>
      </c>
      <c r="H1211" s="6">
        <v>3.347419261932373</v>
      </c>
      <c r="I1211" s="7">
        <v>1.50292360782623</v>
      </c>
      <c r="J1211" s="8">
        <f t="shared" si="217"/>
        <v>0.33474192619323728</v>
      </c>
      <c r="K1211" s="8">
        <f t="shared" si="218"/>
        <v>0.76150176145306925</v>
      </c>
      <c r="L1211" s="9">
        <f t="shared" si="219"/>
        <v>45.023791645912716</v>
      </c>
      <c r="M1211" s="8">
        <f t="shared" si="220"/>
        <v>0.3106063240430611</v>
      </c>
      <c r="N1211" s="8">
        <f t="shared" si="221"/>
        <v>9.3932725489139376E-2</v>
      </c>
      <c r="O1211" s="8">
        <f t="shared" si="222"/>
        <v>1.5858105123006903</v>
      </c>
      <c r="P1211" s="10">
        <f t="shared" si="223"/>
        <v>0.19586597618932047</v>
      </c>
      <c r="Q1211" s="10" t="str">
        <f t="shared" si="224"/>
        <v>2014BEN</v>
      </c>
      <c r="R1211" s="14">
        <f t="shared" si="225"/>
        <v>33.405872889844957</v>
      </c>
      <c r="S1211" s="45">
        <f t="shared" si="226"/>
        <v>1</v>
      </c>
      <c r="T1211" s="7">
        <f t="shared" si="227"/>
        <v>3.4187156457630126</v>
      </c>
      <c r="U1211" s="35">
        <f>IF(ISBLANK(VLOOKUP(B1211,'WB GDP'!$A$2:$AK$267,F1211-1985)),"NA",VLOOKUP(B1211,'WB GDP'!$A$2:$AK$267,F1211-1985))</f>
        <v>2883.899097536264</v>
      </c>
    </row>
    <row r="1212" spans="1:21">
      <c r="A1212">
        <f t="shared" si="216"/>
        <v>136</v>
      </c>
      <c r="B1212" t="s">
        <v>37</v>
      </c>
      <c r="C1212" t="str">
        <f>VLOOKUP(B1212,'country codes'!$A$3:$B$287,2,0)</f>
        <v>BFA</v>
      </c>
      <c r="D1212">
        <v>5</v>
      </c>
      <c r="E1212" s="6">
        <v>18169.842000000001</v>
      </c>
      <c r="F1212">
        <v>2014</v>
      </c>
      <c r="G1212" s="6">
        <v>58.359000000000002</v>
      </c>
      <c r="H1212" s="6">
        <v>3.4813477993011475</v>
      </c>
      <c r="I1212" s="7">
        <v>1.71959352493286</v>
      </c>
      <c r="J1212" s="8">
        <f t="shared" si="217"/>
        <v>0.34813477993011477</v>
      </c>
      <c r="K1212" s="8">
        <f t="shared" si="218"/>
        <v>0.77489461518994673</v>
      </c>
      <c r="L1212" s="9">
        <f t="shared" si="219"/>
        <v>45.222074847870104</v>
      </c>
      <c r="M1212" s="8">
        <f t="shared" si="220"/>
        <v>0.31239902911113371</v>
      </c>
      <c r="N1212" s="8">
        <f t="shared" si="221"/>
        <v>0.10747459530830375</v>
      </c>
      <c r="O1212" s="8">
        <f t="shared" si="222"/>
        <v>1.5993523821198548</v>
      </c>
      <c r="P1212" s="10">
        <f t="shared" si="223"/>
        <v>0.19532845456925868</v>
      </c>
      <c r="Q1212" s="10" t="str">
        <f t="shared" si="224"/>
        <v>2014BFA</v>
      </c>
      <c r="R1212" s="14">
        <f t="shared" si="225"/>
        <v>33.314196023527089</v>
      </c>
      <c r="S1212" s="45">
        <f t="shared" si="226"/>
        <v>1</v>
      </c>
      <c r="T1212" s="7">
        <f t="shared" si="227"/>
        <v>3.4187156457630126</v>
      </c>
      <c r="U1212" s="35">
        <f>IF(ISBLANK(VLOOKUP(B1212,'WB GDP'!$A$2:$AK$267,F1212-1985)),"NA",VLOOKUP(B1212,'WB GDP'!$A$2:$AK$267,F1212-1985))</f>
        <v>1846.6451267669665</v>
      </c>
    </row>
    <row r="1213" spans="1:21">
      <c r="A1213">
        <f t="shared" si="216"/>
        <v>137</v>
      </c>
      <c r="B1213" t="s">
        <v>71</v>
      </c>
      <c r="C1213" t="str">
        <f>VLOOKUP(B1213,'country codes'!$A$3:$B$287,2,0)</f>
        <v>GIN</v>
      </c>
      <c r="D1213">
        <v>5</v>
      </c>
      <c r="E1213" s="6">
        <v>11333.365</v>
      </c>
      <c r="F1213">
        <v>2014</v>
      </c>
      <c r="G1213" s="6">
        <v>57.886000000000003</v>
      </c>
      <c r="H1213" s="6">
        <v>3.4124825000762939</v>
      </c>
      <c r="I1213" s="7">
        <v>1.5553715229034399</v>
      </c>
      <c r="J1213" s="8">
        <f t="shared" si="217"/>
        <v>0.34124825000762937</v>
      </c>
      <c r="K1213" s="8">
        <f t="shared" si="218"/>
        <v>0.76800808526746134</v>
      </c>
      <c r="L1213" s="9">
        <f t="shared" si="219"/>
        <v>44.456916023792267</v>
      </c>
      <c r="M1213" s="8">
        <f t="shared" si="220"/>
        <v>0.30548112538422273</v>
      </c>
      <c r="N1213" s="8">
        <f t="shared" si="221"/>
        <v>9.7210720181464996E-2</v>
      </c>
      <c r="O1213" s="8">
        <f t="shared" si="222"/>
        <v>1.5890885069930158</v>
      </c>
      <c r="P1213" s="10">
        <f t="shared" si="223"/>
        <v>0.19223669672262336</v>
      </c>
      <c r="Q1213" s="10" t="str">
        <f t="shared" si="224"/>
        <v>2014GIN</v>
      </c>
      <c r="R1213" s="14">
        <f t="shared" si="225"/>
        <v>32.786882032397514</v>
      </c>
      <c r="S1213" s="45">
        <f t="shared" si="226"/>
        <v>1</v>
      </c>
      <c r="T1213" s="7">
        <f t="shared" si="227"/>
        <v>3.4187156457630126</v>
      </c>
      <c r="U1213" s="35">
        <f>IF(ISBLANK(VLOOKUP(B1213,'WB GDP'!$A$2:$AK$267,F1213-1985)),"NA",VLOOKUP(B1213,'WB GDP'!$A$2:$AK$267,F1213-1985))</f>
        <v>2028.5147809092168</v>
      </c>
    </row>
    <row r="1214" spans="1:21">
      <c r="A1214">
        <f t="shared" si="216"/>
        <v>138</v>
      </c>
      <c r="B1214" t="s">
        <v>38</v>
      </c>
      <c r="C1214" t="str">
        <f>VLOOKUP(B1214,'country codes'!$A$3:$B$287,2,0)</f>
        <v>BDI</v>
      </c>
      <c r="D1214">
        <v>5</v>
      </c>
      <c r="E1214" s="6">
        <v>10494.913</v>
      </c>
      <c r="F1214">
        <v>2014</v>
      </c>
      <c r="G1214" s="6">
        <v>59.868000000000002</v>
      </c>
      <c r="H1214" s="6">
        <v>2.9045350551605225</v>
      </c>
      <c r="I1214" s="7">
        <v>0.63488465547561601</v>
      </c>
      <c r="J1214" s="8">
        <f t="shared" si="217"/>
        <v>0.29045350551605226</v>
      </c>
      <c r="K1214" s="8">
        <f t="shared" si="218"/>
        <v>0.71721334077588428</v>
      </c>
      <c r="L1214" s="9">
        <f t="shared" si="219"/>
        <v>42.938128285570642</v>
      </c>
      <c r="M1214" s="8">
        <f t="shared" si="220"/>
        <v>0.29174956139514768</v>
      </c>
      <c r="N1214" s="8">
        <f t="shared" si="221"/>
        <v>3.9680290967226001E-2</v>
      </c>
      <c r="O1214" s="8">
        <f t="shared" si="222"/>
        <v>1.5315580777787769</v>
      </c>
      <c r="P1214" s="10">
        <f t="shared" si="223"/>
        <v>0.19049200002801911</v>
      </c>
      <c r="Q1214" s="10" t="str">
        <f t="shared" si="224"/>
        <v>2014BDI</v>
      </c>
      <c r="R1214" s="14">
        <f t="shared" si="225"/>
        <v>32.489315721263686</v>
      </c>
      <c r="S1214" s="45">
        <f t="shared" si="226"/>
        <v>1</v>
      </c>
      <c r="T1214" s="7">
        <f t="shared" si="227"/>
        <v>3.4187156457630126</v>
      </c>
      <c r="U1214" s="35">
        <f>IF(ISBLANK(VLOOKUP(B1214,'WB GDP'!$A$2:$AK$267,F1214-1985)),"NA",VLOOKUP(B1214,'WB GDP'!$A$2:$AK$267,F1214-1985))</f>
        <v>831.29483860372613</v>
      </c>
    </row>
    <row r="1215" spans="1:21">
      <c r="A1215">
        <f t="shared" si="216"/>
        <v>139</v>
      </c>
      <c r="B1215" t="s">
        <v>98</v>
      </c>
      <c r="C1215" t="str">
        <f>VLOOKUP(B1215,'country codes'!$A$3:$B$287,2,0)</f>
        <v>LUX</v>
      </c>
      <c r="D1215">
        <v>3</v>
      </c>
      <c r="E1215" s="6">
        <v>556.06899999999996</v>
      </c>
      <c r="F1215">
        <v>2014</v>
      </c>
      <c r="G1215" s="6">
        <v>81.733999999999995</v>
      </c>
      <c r="H1215" s="6">
        <v>6.8911271095275879</v>
      </c>
      <c r="I1215" s="7">
        <v>40.143627166747997</v>
      </c>
      <c r="J1215" s="8">
        <f t="shared" si="217"/>
        <v>0.68911271095275883</v>
      </c>
      <c r="K1215" s="8">
        <f t="shared" si="218"/>
        <v>1.1158725462125907</v>
      </c>
      <c r="L1215" s="9">
        <f t="shared" si="219"/>
        <v>91.204726692139886</v>
      </c>
      <c r="M1215" s="8">
        <f t="shared" si="220"/>
        <v>0.72813436216450811</v>
      </c>
      <c r="N1215" s="8">
        <f t="shared" si="221"/>
        <v>2.5089766979217498</v>
      </c>
      <c r="O1215" s="8">
        <f t="shared" si="222"/>
        <v>4.000854484733301</v>
      </c>
      <c r="P1215" s="10">
        <f t="shared" si="223"/>
        <v>0.18199471261525921</v>
      </c>
      <c r="Q1215" s="10" t="str">
        <f t="shared" si="224"/>
        <v>2014LUX</v>
      </c>
      <c r="R1215" s="14">
        <f t="shared" si="225"/>
        <v>31.040062978435277</v>
      </c>
      <c r="S1215" s="45">
        <f t="shared" si="226"/>
        <v>3</v>
      </c>
      <c r="T1215" s="7">
        <f t="shared" si="227"/>
        <v>3.4187156457630126</v>
      </c>
      <c r="U1215" s="35">
        <f>IF(ISBLANK(VLOOKUP(B1215,'WB GDP'!$A$2:$AK$267,F1215-1985)),"NA",VLOOKUP(B1215,'WB GDP'!$A$2:$AK$267,F1215-1985))</f>
        <v>113313.57889794352</v>
      </c>
    </row>
    <row r="1216" spans="1:21">
      <c r="A1216">
        <f t="shared" si="216"/>
        <v>140</v>
      </c>
      <c r="B1216" t="s">
        <v>152</v>
      </c>
      <c r="C1216" t="str">
        <f>VLOOKUP(B1216,'country codes'!$A$3:$B$287,2,0)</f>
        <v>TGO</v>
      </c>
      <c r="D1216">
        <v>5</v>
      </c>
      <c r="E1216" s="6">
        <v>7288.3829999999998</v>
      </c>
      <c r="F1216">
        <v>2014</v>
      </c>
      <c r="G1216" s="6">
        <v>58.853000000000002</v>
      </c>
      <c r="H1216" s="6">
        <v>2.838958740234375</v>
      </c>
      <c r="I1216" s="7">
        <v>2.2344443798065199</v>
      </c>
      <c r="J1216" s="8">
        <f t="shared" si="217"/>
        <v>0.28389587402343752</v>
      </c>
      <c r="K1216" s="8">
        <f t="shared" si="218"/>
        <v>0.71065570928326949</v>
      </c>
      <c r="L1216" s="9">
        <f t="shared" si="219"/>
        <v>41.824220458448259</v>
      </c>
      <c r="M1216" s="8">
        <f t="shared" si="220"/>
        <v>0.28167857107758526</v>
      </c>
      <c r="N1216" s="8">
        <f t="shared" si="221"/>
        <v>0.13965277373790749</v>
      </c>
      <c r="O1216" s="8">
        <f t="shared" si="222"/>
        <v>1.6315305605494583</v>
      </c>
      <c r="P1216" s="10">
        <f t="shared" si="223"/>
        <v>0.1726468249437651</v>
      </c>
      <c r="Q1216" s="10" t="str">
        <f t="shared" si="224"/>
        <v>2014TGO</v>
      </c>
      <c r="R1216" s="14">
        <f t="shared" si="225"/>
        <v>29.445736319880535</v>
      </c>
      <c r="S1216" s="45">
        <f t="shared" si="226"/>
        <v>1</v>
      </c>
      <c r="T1216" s="7">
        <f t="shared" si="227"/>
        <v>3.4187156457630126</v>
      </c>
      <c r="U1216" s="35">
        <f>IF(ISBLANK(VLOOKUP(B1216,'WB GDP'!$A$2:$AK$267,F1216-1985)),"NA",VLOOKUP(B1216,'WB GDP'!$A$2:$AK$267,F1216-1985))</f>
        <v>1824.8355734779223</v>
      </c>
    </row>
    <row r="1217" spans="1:21">
      <c r="A1217">
        <f t="shared" si="216"/>
        <v>141</v>
      </c>
      <c r="B1217" t="s">
        <v>34</v>
      </c>
      <c r="C1217" t="str">
        <f>VLOOKUP(B1217,'country codes'!$A$3:$B$287,2,0)</f>
        <v>BWA</v>
      </c>
      <c r="D1217">
        <v>5</v>
      </c>
      <c r="E1217" s="6">
        <v>2260.3760000000002</v>
      </c>
      <c r="F1217">
        <v>2014</v>
      </c>
      <c r="G1217" s="6">
        <v>62.607999999999997</v>
      </c>
      <c r="H1217" s="6">
        <v>4.0311970710754395</v>
      </c>
      <c r="I1217" s="7">
        <v>12.2675342559815</v>
      </c>
      <c r="J1217" s="8">
        <f t="shared" si="217"/>
        <v>0.40311970710754397</v>
      </c>
      <c r="K1217" s="8">
        <f t="shared" si="218"/>
        <v>0.82987954236737593</v>
      </c>
      <c r="L1217" s="9">
        <f t="shared" si="219"/>
        <v>51.957098388536672</v>
      </c>
      <c r="M1217" s="8">
        <f t="shared" si="220"/>
        <v>0.37329128178686238</v>
      </c>
      <c r="N1217" s="8">
        <f t="shared" si="221"/>
        <v>0.76672089099884377</v>
      </c>
      <c r="O1217" s="8">
        <f t="shared" si="222"/>
        <v>2.2585986778103946</v>
      </c>
      <c r="P1217" s="10">
        <f t="shared" si="223"/>
        <v>0.16527561335011084</v>
      </c>
      <c r="Q1217" s="10" t="str">
        <f t="shared" si="224"/>
        <v>2014BWA</v>
      </c>
      <c r="R1217" s="14">
        <f t="shared" si="225"/>
        <v>28.188541158512891</v>
      </c>
      <c r="S1217" s="45">
        <f t="shared" si="226"/>
        <v>3</v>
      </c>
      <c r="T1217" s="7">
        <f t="shared" si="227"/>
        <v>3.4187156457630126</v>
      </c>
      <c r="U1217" s="35">
        <f>IF(ISBLANK(VLOOKUP(B1217,'WB GDP'!$A$2:$AK$267,F1217-1985)),"NA",VLOOKUP(B1217,'WB GDP'!$A$2:$AK$267,F1217-1985))</f>
        <v>14665.273020801937</v>
      </c>
    </row>
    <row r="1218" spans="1:21">
      <c r="A1218">
        <f t="shared" si="216"/>
        <v>142</v>
      </c>
      <c r="B1218" t="s">
        <v>43</v>
      </c>
      <c r="C1218" t="str">
        <f>VLOOKUP(B1218,'country codes'!$A$3:$B$287,2,0)</f>
        <v>TCD</v>
      </c>
      <c r="D1218">
        <v>5</v>
      </c>
      <c r="E1218" s="6">
        <v>13697.126</v>
      </c>
      <c r="F1218">
        <v>2014</v>
      </c>
      <c r="G1218" s="6">
        <v>51.201999999999998</v>
      </c>
      <c r="H1218" s="6">
        <v>3.4601829051971436</v>
      </c>
      <c r="I1218" s="7">
        <v>1.6970807313919101</v>
      </c>
      <c r="J1218" s="8">
        <f t="shared" si="217"/>
        <v>0.34601829051971433</v>
      </c>
      <c r="K1218" s="8">
        <f t="shared" si="218"/>
        <v>0.7727781257795463</v>
      </c>
      <c r="L1218" s="9">
        <f t="shared" si="219"/>
        <v>39.567785596164327</v>
      </c>
      <c r="M1218" s="8">
        <f t="shared" si="220"/>
        <v>0.26127784033761264</v>
      </c>
      <c r="N1218" s="8">
        <f t="shared" si="221"/>
        <v>0.10606754571199438</v>
      </c>
      <c r="O1218" s="8">
        <f t="shared" si="222"/>
        <v>1.5979453325235453</v>
      </c>
      <c r="P1218" s="10">
        <f t="shared" si="223"/>
        <v>0.16350862261663934</v>
      </c>
      <c r="Q1218" s="10" t="str">
        <f t="shared" si="224"/>
        <v>2014TCD</v>
      </c>
      <c r="R1218" s="14">
        <f t="shared" si="225"/>
        <v>27.887172493120854</v>
      </c>
      <c r="S1218" s="45">
        <f t="shared" si="226"/>
        <v>1</v>
      </c>
      <c r="T1218" s="7">
        <f t="shared" si="227"/>
        <v>3.4187156457630126</v>
      </c>
      <c r="U1218" s="35">
        <f>IF(ISBLANK(VLOOKUP(B1218,'WB GDP'!$A$2:$AK$267,F1218-1985)),"NA",VLOOKUP(B1218,'WB GDP'!$A$2:$AK$267,F1218-1985))</f>
        <v>1861.6929035835979</v>
      </c>
    </row>
    <row r="1219" spans="1:21">
      <c r="A1219" t="str">
        <f t="shared" ref="A1219:A1282" si="228">IF(ISNUMBER(R1219),COUNTIFS($F$3:$F$2434,F1219,$R$3:$R$2434,"&gt;"&amp;R1219)+1,"")</f>
        <v/>
      </c>
      <c r="B1219" t="s">
        <v>38</v>
      </c>
      <c r="C1219" t="str">
        <f>VLOOKUP(B1219,'country codes'!$A$3:$B$287,2,0)</f>
        <v>BDI</v>
      </c>
      <c r="D1219">
        <v>5</v>
      </c>
      <c r="E1219" s="6">
        <v>10149.576999999999</v>
      </c>
      <c r="F1219">
        <v>2013</v>
      </c>
      <c r="G1219" s="6">
        <v>59.234999999999999</v>
      </c>
      <c r="H1219" s="6" t="s">
        <v>693</v>
      </c>
      <c r="I1219" s="7">
        <v>0.635947406291962</v>
      </c>
      <c r="J1219" s="8" t="str">
        <f t="shared" ref="J1219:J1282" si="229">IFERROR(H1219/10,"")</f>
        <v/>
      </c>
      <c r="K1219" s="8" t="str">
        <f t="shared" ref="K1219:K1282" si="230">IFERROR(J1219+$K$2464,"")</f>
        <v/>
      </c>
      <c r="L1219" s="9" t="str">
        <f t="shared" ref="L1219:L1282" si="231">IFERROR(K1219*G1219,"")</f>
        <v/>
      </c>
      <c r="M1219" s="8" t="str">
        <f t="shared" ref="M1219:M1282" si="232">IFERROR((L1219-L$2439)/($L$2438-$L$2439),"")</f>
        <v/>
      </c>
      <c r="N1219" s="8">
        <f t="shared" ref="N1219:N1282" si="233">IFERROR(I1219/16,"")</f>
        <v>3.9746712893247625E-2</v>
      </c>
      <c r="O1219" s="8">
        <f t="shared" ref="O1219:O1282" si="234">IFERROR(N1219+$O$2464,"")</f>
        <v>1.5316244997047985</v>
      </c>
      <c r="P1219" s="10" t="str">
        <f t="shared" ref="P1219:P1282" si="235">IFERROR(M1219/O1219,"")</f>
        <v/>
      </c>
      <c r="Q1219" s="10" t="str">
        <f t="shared" ref="Q1219:Q1282" si="236">F1219&amp;C1219</f>
        <v>2013BDI</v>
      </c>
      <c r="R1219" s="14" t="str">
        <f t="shared" ref="R1219:R1282" si="237">IFERROR(P1219*100/VLOOKUP(F1219,$B$2440:$P$2455,15,0),"")</f>
        <v/>
      </c>
      <c r="S1219" s="45">
        <f t="shared" ref="S1219:S1282" si="238">IF(I1219&lt;T1219,1,IF(I1219&lt;T1219*2,2,3))</f>
        <v>1</v>
      </c>
      <c r="T1219" s="7">
        <f t="shared" ref="T1219:T1282" si="239">VLOOKUP(F1219,$F$2440:$I$2455,4,0)</f>
        <v>3.4604064411903437</v>
      </c>
      <c r="U1219" s="35">
        <f>IF(ISBLANK(VLOOKUP(B1219,'WB GDP'!$A$2:$AK$267,F1219-1985)),"NA",VLOOKUP(B1219,'WB GDP'!$A$2:$AK$267,F1219-1985))</f>
        <v>824.61052260755309</v>
      </c>
    </row>
    <row r="1220" spans="1:21">
      <c r="A1220" t="str">
        <f t="shared" si="228"/>
        <v/>
      </c>
      <c r="B1220" t="s">
        <v>42</v>
      </c>
      <c r="C1220" t="str">
        <f>VLOOKUP(B1220,'country codes'!$A$3:$B$287,2,0)</f>
        <v>CAF</v>
      </c>
      <c r="D1220">
        <v>5</v>
      </c>
      <c r="E1220" s="6">
        <v>4802.4279999999999</v>
      </c>
      <c r="F1220">
        <v>2013</v>
      </c>
      <c r="G1220" s="6">
        <v>50.902000000000001</v>
      </c>
      <c r="H1220" s="6" t="s">
        <v>693</v>
      </c>
      <c r="I1220" s="7">
        <v>1.89371526241302</v>
      </c>
      <c r="J1220" s="8" t="str">
        <f t="shared" si="229"/>
        <v/>
      </c>
      <c r="K1220" s="8" t="str">
        <f t="shared" si="230"/>
        <v/>
      </c>
      <c r="L1220" s="9" t="str">
        <f t="shared" si="231"/>
        <v/>
      </c>
      <c r="M1220" s="8" t="str">
        <f t="shared" si="232"/>
        <v/>
      </c>
      <c r="N1220" s="8">
        <f t="shared" si="233"/>
        <v>0.11835720390081375</v>
      </c>
      <c r="O1220" s="8">
        <f t="shared" si="234"/>
        <v>1.6102349907123648</v>
      </c>
      <c r="P1220" s="10" t="str">
        <f t="shared" si="235"/>
        <v/>
      </c>
      <c r="Q1220" s="10" t="str">
        <f t="shared" si="236"/>
        <v>2013CAF</v>
      </c>
      <c r="R1220" s="14" t="str">
        <f t="shared" si="237"/>
        <v/>
      </c>
      <c r="S1220" s="45">
        <f t="shared" si="238"/>
        <v>1</v>
      </c>
      <c r="T1220" s="7">
        <f t="shared" si="239"/>
        <v>3.4604064411903437</v>
      </c>
      <c r="U1220" s="35">
        <f>IF(ISBLANK(VLOOKUP(B1220,'WB GDP'!$A$2:$AK$267,F1220-1985)),"NA",VLOOKUP(B1220,'WB GDP'!$A$2:$AK$267,F1220-1985))</f>
        <v>764.05150024664533</v>
      </c>
    </row>
    <row r="1221" spans="1:21">
      <c r="A1221" t="str">
        <f t="shared" si="228"/>
        <v/>
      </c>
      <c r="B1221" t="s">
        <v>47</v>
      </c>
      <c r="C1221" t="str">
        <f>VLOOKUP(B1221,'country codes'!$A$3:$B$287,2,0)</f>
        <v>COM</v>
      </c>
      <c r="D1221">
        <v>5</v>
      </c>
      <c r="E1221" s="6">
        <v>699.39300000000003</v>
      </c>
      <c r="F1221">
        <v>2013</v>
      </c>
      <c r="G1221" s="6">
        <v>62.223999999999997</v>
      </c>
      <c r="H1221" s="6" t="s">
        <v>693</v>
      </c>
      <c r="I1221" s="7" t="s">
        <v>693</v>
      </c>
      <c r="J1221" s="8" t="str">
        <f t="shared" si="229"/>
        <v/>
      </c>
      <c r="K1221" s="8" t="str">
        <f t="shared" si="230"/>
        <v/>
      </c>
      <c r="L1221" s="9" t="str">
        <f t="shared" si="231"/>
        <v/>
      </c>
      <c r="M1221" s="8" t="str">
        <f t="shared" si="232"/>
        <v/>
      </c>
      <c r="N1221" s="8" t="str">
        <f t="shared" si="233"/>
        <v/>
      </c>
      <c r="O1221" s="8" t="str">
        <f t="shared" si="234"/>
        <v/>
      </c>
      <c r="P1221" s="10" t="str">
        <f t="shared" si="235"/>
        <v/>
      </c>
      <c r="Q1221" s="10" t="str">
        <f t="shared" si="236"/>
        <v>2013COM</v>
      </c>
      <c r="R1221" s="14" t="str">
        <f t="shared" si="237"/>
        <v/>
      </c>
      <c r="S1221" s="45">
        <f t="shared" si="238"/>
        <v>3</v>
      </c>
      <c r="T1221" s="7">
        <f t="shared" si="239"/>
        <v>3.4604064411903437</v>
      </c>
      <c r="U1221" s="35">
        <f>IF(ISBLANK(VLOOKUP(B1221,'WB GDP'!$A$2:$AK$267,F1221-1985)),"NA",VLOOKUP(B1221,'WB GDP'!$A$2:$AK$267,F1221-1985))</f>
        <v>3185.319697100485</v>
      </c>
    </row>
    <row r="1222" spans="1:21">
      <c r="A1222" t="str">
        <f t="shared" si="228"/>
        <v/>
      </c>
      <c r="B1222" t="s">
        <v>61</v>
      </c>
      <c r="C1222" t="str">
        <f>VLOOKUP(B1222,'country codes'!$A$3:$B$287,2,0)</f>
        <v>SWZ</v>
      </c>
      <c r="D1222">
        <v>5</v>
      </c>
      <c r="E1222" s="6">
        <v>1118.319</v>
      </c>
      <c r="F1222">
        <v>2013</v>
      </c>
      <c r="G1222" s="6">
        <v>51.485999999999997</v>
      </c>
      <c r="H1222" s="6" t="s">
        <v>693</v>
      </c>
      <c r="I1222" s="7">
        <v>5.5432972908020002</v>
      </c>
      <c r="J1222" s="8" t="str">
        <f t="shared" si="229"/>
        <v/>
      </c>
      <c r="K1222" s="8" t="str">
        <f t="shared" si="230"/>
        <v/>
      </c>
      <c r="L1222" s="9" t="str">
        <f t="shared" si="231"/>
        <v/>
      </c>
      <c r="M1222" s="8" t="str">
        <f t="shared" si="232"/>
        <v/>
      </c>
      <c r="N1222" s="8">
        <f t="shared" si="233"/>
        <v>0.34645608067512501</v>
      </c>
      <c r="O1222" s="8">
        <f t="shared" si="234"/>
        <v>1.8383338674866758</v>
      </c>
      <c r="P1222" s="10" t="str">
        <f t="shared" si="235"/>
        <v/>
      </c>
      <c r="Q1222" s="10" t="str">
        <f t="shared" si="236"/>
        <v>2013SWZ</v>
      </c>
      <c r="R1222" s="14" t="str">
        <f t="shared" si="237"/>
        <v/>
      </c>
      <c r="S1222" s="45">
        <f t="shared" si="238"/>
        <v>2</v>
      </c>
      <c r="T1222" s="7">
        <f t="shared" si="239"/>
        <v>3.4604064411903437</v>
      </c>
      <c r="U1222" s="35">
        <f>IF(ISBLANK(VLOOKUP(B1222,'WB GDP'!$A$2:$AK$267,F1222-1985)),"NA",VLOOKUP(B1222,'WB GDP'!$A$2:$AK$267,F1222-1985))</f>
        <v>7949.5879278553966</v>
      </c>
    </row>
    <row r="1223" spans="1:21">
      <c r="A1223" t="str">
        <f t="shared" si="228"/>
        <v/>
      </c>
      <c r="B1223" t="s">
        <v>91</v>
      </c>
      <c r="C1223" t="str">
        <f>VLOOKUP(B1223,'country codes'!$A$3:$B$287,2,0)</f>
        <v>LAO</v>
      </c>
      <c r="D1223">
        <v>8</v>
      </c>
      <c r="E1223" s="6">
        <v>6600.7420000000002</v>
      </c>
      <c r="F1223">
        <v>2013</v>
      </c>
      <c r="G1223" s="6">
        <v>65.718000000000004</v>
      </c>
      <c r="H1223" s="6" t="s">
        <v>693</v>
      </c>
      <c r="I1223" s="7">
        <v>2.3944358825683598</v>
      </c>
      <c r="J1223" s="8" t="str">
        <f t="shared" si="229"/>
        <v/>
      </c>
      <c r="K1223" s="8" t="str">
        <f t="shared" si="230"/>
        <v/>
      </c>
      <c r="L1223" s="9" t="str">
        <f t="shared" si="231"/>
        <v/>
      </c>
      <c r="M1223" s="8" t="str">
        <f t="shared" si="232"/>
        <v/>
      </c>
      <c r="N1223" s="8">
        <f t="shared" si="233"/>
        <v>0.14965224266052249</v>
      </c>
      <c r="O1223" s="8">
        <f t="shared" si="234"/>
        <v>1.6415300294720734</v>
      </c>
      <c r="P1223" s="10" t="str">
        <f t="shared" si="235"/>
        <v/>
      </c>
      <c r="Q1223" s="10" t="str">
        <f t="shared" si="236"/>
        <v>2013LAO</v>
      </c>
      <c r="R1223" s="14" t="str">
        <f t="shared" si="237"/>
        <v/>
      </c>
      <c r="S1223" s="45">
        <f t="shared" si="238"/>
        <v>1</v>
      </c>
      <c r="T1223" s="7">
        <f t="shared" si="239"/>
        <v>3.4604064411903437</v>
      </c>
      <c r="U1223" s="35">
        <f>IF(ISBLANK(VLOOKUP(B1223,'WB GDP'!$A$2:$AK$267,F1223-1985)),"NA",VLOOKUP(B1223,'WB GDP'!$A$2:$AK$267,F1223-1985))</f>
        <v>5789.2754002846668</v>
      </c>
    </row>
    <row r="1224" spans="1:21">
      <c r="A1224" t="str">
        <f t="shared" si="228"/>
        <v/>
      </c>
      <c r="B1224" t="s">
        <v>94</v>
      </c>
      <c r="C1224" t="str">
        <f>VLOOKUP(B1224,'country codes'!$A$3:$B$287,2,0)</f>
        <v>LSO</v>
      </c>
      <c r="D1224">
        <v>5</v>
      </c>
      <c r="E1224" s="6">
        <v>2073.9389999999999</v>
      </c>
      <c r="F1224">
        <v>2013</v>
      </c>
      <c r="G1224" s="6">
        <v>49.002000000000002</v>
      </c>
      <c r="H1224" s="6" t="s">
        <v>693</v>
      </c>
      <c r="I1224" s="7">
        <v>2.9734630584716801</v>
      </c>
      <c r="J1224" s="8" t="str">
        <f t="shared" si="229"/>
        <v/>
      </c>
      <c r="K1224" s="8" t="str">
        <f t="shared" si="230"/>
        <v/>
      </c>
      <c r="L1224" s="9" t="str">
        <f t="shared" si="231"/>
        <v/>
      </c>
      <c r="M1224" s="8" t="str">
        <f t="shared" si="232"/>
        <v/>
      </c>
      <c r="N1224" s="8">
        <f t="shared" si="233"/>
        <v>0.18584144115448001</v>
      </c>
      <c r="O1224" s="8">
        <f t="shared" si="234"/>
        <v>1.6777192279660309</v>
      </c>
      <c r="P1224" s="10" t="str">
        <f t="shared" si="235"/>
        <v/>
      </c>
      <c r="Q1224" s="10" t="str">
        <f t="shared" si="236"/>
        <v>2013LSO</v>
      </c>
      <c r="R1224" s="14" t="str">
        <f t="shared" si="237"/>
        <v/>
      </c>
      <c r="S1224" s="45">
        <f t="shared" si="238"/>
        <v>1</v>
      </c>
      <c r="T1224" s="7">
        <f t="shared" si="239"/>
        <v>3.4604064411903437</v>
      </c>
      <c r="U1224" s="35">
        <f>IF(ISBLANK(VLOOKUP(B1224,'WB GDP'!$A$2:$AK$267,F1224-1985)),"NA",VLOOKUP(B1224,'WB GDP'!$A$2:$AK$267,F1224-1985))</f>
        <v>2557.0003198850181</v>
      </c>
    </row>
    <row r="1225" spans="1:21">
      <c r="A1225" t="str">
        <f t="shared" si="228"/>
        <v/>
      </c>
      <c r="B1225" t="s">
        <v>95</v>
      </c>
      <c r="C1225" t="str">
        <f>VLOOKUP(B1225,'country codes'!$A$3:$B$287,2,0)</f>
        <v>LBR</v>
      </c>
      <c r="D1225">
        <v>5</v>
      </c>
      <c r="E1225" s="6">
        <v>4427.3130000000001</v>
      </c>
      <c r="F1225">
        <v>2013</v>
      </c>
      <c r="G1225" s="6">
        <v>59.942999999999998</v>
      </c>
      <c r="H1225" s="6" t="s">
        <v>693</v>
      </c>
      <c r="I1225" s="7">
        <v>0.48246330022811901</v>
      </c>
      <c r="J1225" s="8" t="str">
        <f t="shared" si="229"/>
        <v/>
      </c>
      <c r="K1225" s="8" t="str">
        <f t="shared" si="230"/>
        <v/>
      </c>
      <c r="L1225" s="9" t="str">
        <f t="shared" si="231"/>
        <v/>
      </c>
      <c r="M1225" s="8" t="str">
        <f t="shared" si="232"/>
        <v/>
      </c>
      <c r="N1225" s="8">
        <f t="shared" si="233"/>
        <v>3.0153956264257438E-2</v>
      </c>
      <c r="O1225" s="8">
        <f t="shared" si="234"/>
        <v>1.5220317430758084</v>
      </c>
      <c r="P1225" s="10" t="str">
        <f t="shared" si="235"/>
        <v/>
      </c>
      <c r="Q1225" s="10" t="str">
        <f t="shared" si="236"/>
        <v>2013LBR</v>
      </c>
      <c r="R1225" s="14" t="str">
        <f t="shared" si="237"/>
        <v/>
      </c>
      <c r="S1225" s="45">
        <f t="shared" si="238"/>
        <v>1</v>
      </c>
      <c r="T1225" s="7">
        <f t="shared" si="239"/>
        <v>3.4604064411903437</v>
      </c>
      <c r="U1225" s="35">
        <f>IF(ISBLANK(VLOOKUP(B1225,'WB GDP'!$A$2:$AK$267,F1225-1985)),"NA",VLOOKUP(B1225,'WB GDP'!$A$2:$AK$267,F1225-1985))</f>
        <v>1635.9582496699509</v>
      </c>
    </row>
    <row r="1226" spans="1:21">
      <c r="A1226" t="str">
        <f t="shared" si="228"/>
        <v/>
      </c>
      <c r="B1226" t="s">
        <v>96</v>
      </c>
      <c r="C1226" t="str">
        <f>VLOOKUP(B1226,'country codes'!$A$3:$B$287,2,0)</f>
        <v>LBY</v>
      </c>
      <c r="D1226">
        <v>4</v>
      </c>
      <c r="E1226" s="6">
        <v>5985.2209999999995</v>
      </c>
      <c r="F1226">
        <v>2013</v>
      </c>
      <c r="G1226" s="6">
        <v>72.34</v>
      </c>
      <c r="H1226" s="6" t="s">
        <v>693</v>
      </c>
      <c r="I1226" s="7">
        <v>6.3037228584289604</v>
      </c>
      <c r="J1226" s="8" t="str">
        <f t="shared" si="229"/>
        <v/>
      </c>
      <c r="K1226" s="8" t="str">
        <f t="shared" si="230"/>
        <v/>
      </c>
      <c r="L1226" s="9" t="str">
        <f t="shared" si="231"/>
        <v/>
      </c>
      <c r="M1226" s="8" t="str">
        <f t="shared" si="232"/>
        <v/>
      </c>
      <c r="N1226" s="8">
        <f t="shared" si="233"/>
        <v>0.39398267865181003</v>
      </c>
      <c r="O1226" s="8">
        <f t="shared" si="234"/>
        <v>1.8858604654633608</v>
      </c>
      <c r="P1226" s="10" t="str">
        <f t="shared" si="235"/>
        <v/>
      </c>
      <c r="Q1226" s="10" t="str">
        <f t="shared" si="236"/>
        <v>2013LBY</v>
      </c>
      <c r="R1226" s="14" t="str">
        <f t="shared" si="237"/>
        <v/>
      </c>
      <c r="S1226" s="45">
        <f t="shared" si="238"/>
        <v>2</v>
      </c>
      <c r="T1226" s="7">
        <f t="shared" si="239"/>
        <v>3.4604064411903437</v>
      </c>
      <c r="U1226" s="35">
        <f>IF(ISBLANK(VLOOKUP(B1226,'WB GDP'!$A$2:$AK$267,F1226-1985)),"NA",VLOOKUP(B1226,'WB GDP'!$A$2:$AK$267,F1226-1985))</f>
        <v>25907.756890504159</v>
      </c>
    </row>
    <row r="1227" spans="1:21">
      <c r="A1227" t="str">
        <f t="shared" si="228"/>
        <v/>
      </c>
      <c r="B1227" t="s">
        <v>105</v>
      </c>
      <c r="C1227" t="str">
        <f>VLOOKUP(B1227,'country codes'!$A$3:$B$287,2,0)</f>
        <v>MUS</v>
      </c>
      <c r="D1227">
        <v>5</v>
      </c>
      <c r="E1227" s="6">
        <v>1290.691</v>
      </c>
      <c r="F1227">
        <v>2013</v>
      </c>
      <c r="G1227" s="6">
        <v>74.712000000000003</v>
      </c>
      <c r="H1227" s="6" t="s">
        <v>693</v>
      </c>
      <c r="I1227" s="7">
        <v>6.7314352989196804</v>
      </c>
      <c r="J1227" s="8" t="str">
        <f t="shared" si="229"/>
        <v/>
      </c>
      <c r="K1227" s="8" t="str">
        <f t="shared" si="230"/>
        <v/>
      </c>
      <c r="L1227" s="9" t="str">
        <f t="shared" si="231"/>
        <v/>
      </c>
      <c r="M1227" s="8" t="str">
        <f t="shared" si="232"/>
        <v/>
      </c>
      <c r="N1227" s="8">
        <f t="shared" si="233"/>
        <v>0.42071470618248002</v>
      </c>
      <c r="O1227" s="8">
        <f t="shared" si="234"/>
        <v>1.912592492994031</v>
      </c>
      <c r="P1227" s="10" t="str">
        <f t="shared" si="235"/>
        <v/>
      </c>
      <c r="Q1227" s="10" t="str">
        <f t="shared" si="236"/>
        <v>2013MUS</v>
      </c>
      <c r="R1227" s="14" t="str">
        <f t="shared" si="237"/>
        <v/>
      </c>
      <c r="S1227" s="45">
        <f t="shared" si="238"/>
        <v>2</v>
      </c>
      <c r="T1227" s="7">
        <f t="shared" si="239"/>
        <v>3.4604064411903437</v>
      </c>
      <c r="U1227" s="35">
        <f>IF(ISBLANK(VLOOKUP(B1227,'WB GDP'!$A$2:$AK$267,F1227-1985)),"NA",VLOOKUP(B1227,'WB GDP'!$A$2:$AK$267,F1227-1985))</f>
        <v>19143.508633141384</v>
      </c>
    </row>
    <row r="1228" spans="1:21">
      <c r="A1228" t="str">
        <f t="shared" si="228"/>
        <v/>
      </c>
      <c r="B1228" t="s">
        <v>111</v>
      </c>
      <c r="C1228" t="str">
        <f>VLOOKUP(B1228,'country codes'!$A$3:$B$287,2,0)</f>
        <v>MOZ</v>
      </c>
      <c r="D1228">
        <v>5</v>
      </c>
      <c r="E1228" s="6">
        <v>25251.731</v>
      </c>
      <c r="F1228">
        <v>2013</v>
      </c>
      <c r="G1228" s="6">
        <v>56.491999999999997</v>
      </c>
      <c r="H1228" s="6" t="s">
        <v>693</v>
      </c>
      <c r="I1228" s="7">
        <v>1.68845868110657</v>
      </c>
      <c r="J1228" s="8" t="str">
        <f t="shared" si="229"/>
        <v/>
      </c>
      <c r="K1228" s="8" t="str">
        <f t="shared" si="230"/>
        <v/>
      </c>
      <c r="L1228" s="9" t="str">
        <f t="shared" si="231"/>
        <v/>
      </c>
      <c r="M1228" s="8" t="str">
        <f t="shared" si="232"/>
        <v/>
      </c>
      <c r="N1228" s="8">
        <f t="shared" si="233"/>
        <v>0.10552866756916063</v>
      </c>
      <c r="O1228" s="8">
        <f t="shared" si="234"/>
        <v>1.5974064543807116</v>
      </c>
      <c r="P1228" s="10" t="str">
        <f t="shared" si="235"/>
        <v/>
      </c>
      <c r="Q1228" s="10" t="str">
        <f t="shared" si="236"/>
        <v>2013MOZ</v>
      </c>
      <c r="R1228" s="14" t="str">
        <f t="shared" si="237"/>
        <v/>
      </c>
      <c r="S1228" s="45">
        <f t="shared" si="238"/>
        <v>1</v>
      </c>
      <c r="T1228" s="7">
        <f t="shared" si="239"/>
        <v>3.4604064411903437</v>
      </c>
      <c r="U1228" s="35">
        <f>IF(ISBLANK(VLOOKUP(B1228,'WB GDP'!$A$2:$AK$267,F1228-1985)),"NA",VLOOKUP(B1228,'WB GDP'!$A$2:$AK$267,F1228-1985))</f>
        <v>1179.6700241618973</v>
      </c>
    </row>
    <row r="1229" spans="1:21">
      <c r="A1229" t="str">
        <f t="shared" si="228"/>
        <v/>
      </c>
      <c r="B1229" t="s">
        <v>113</v>
      </c>
      <c r="C1229" t="str">
        <f>VLOOKUP(B1229,'country codes'!$A$3:$B$287,2,0)</f>
        <v>NAM</v>
      </c>
      <c r="D1229">
        <v>5</v>
      </c>
      <c r="E1229" s="6">
        <v>2204.5100000000002</v>
      </c>
      <c r="F1229">
        <v>2013</v>
      </c>
      <c r="G1229" s="6">
        <v>58.694000000000003</v>
      </c>
      <c r="H1229" s="6" t="s">
        <v>693</v>
      </c>
      <c r="I1229" s="7">
        <v>6.6579575538635298</v>
      </c>
      <c r="J1229" s="8" t="str">
        <f t="shared" si="229"/>
        <v/>
      </c>
      <c r="K1229" s="8" t="str">
        <f t="shared" si="230"/>
        <v/>
      </c>
      <c r="L1229" s="9" t="str">
        <f t="shared" si="231"/>
        <v/>
      </c>
      <c r="M1229" s="8" t="str">
        <f t="shared" si="232"/>
        <v/>
      </c>
      <c r="N1229" s="8">
        <f t="shared" si="233"/>
        <v>0.41612234711647061</v>
      </c>
      <c r="O1229" s="8">
        <f t="shared" si="234"/>
        <v>1.9080001339280215</v>
      </c>
      <c r="P1229" s="10" t="str">
        <f t="shared" si="235"/>
        <v/>
      </c>
      <c r="Q1229" s="10" t="str">
        <f t="shared" si="236"/>
        <v>2013NAM</v>
      </c>
      <c r="R1229" s="14" t="str">
        <f t="shared" si="237"/>
        <v/>
      </c>
      <c r="S1229" s="45">
        <f t="shared" si="238"/>
        <v>2</v>
      </c>
      <c r="T1229" s="7">
        <f t="shared" si="239"/>
        <v>3.4604064411903437</v>
      </c>
      <c r="U1229" s="35">
        <f>IF(ISBLANK(VLOOKUP(B1229,'WB GDP'!$A$2:$AK$267,F1229-1985)),"NA",VLOOKUP(B1229,'WB GDP'!$A$2:$AK$267,F1229-1985))</f>
        <v>10122.154477148961</v>
      </c>
    </row>
    <row r="1230" spans="1:21">
      <c r="A1230" t="str">
        <f t="shared" si="228"/>
        <v/>
      </c>
      <c r="B1230" t="s">
        <v>123</v>
      </c>
      <c r="C1230" t="str">
        <f>VLOOKUP(B1230,'country codes'!$A$3:$B$287,2,0)</f>
        <v>PSE</v>
      </c>
      <c r="D1230">
        <v>4</v>
      </c>
      <c r="E1230" s="6">
        <v>4281.7939999999999</v>
      </c>
      <c r="F1230">
        <v>2013</v>
      </c>
      <c r="G1230" s="6">
        <v>74.028999999999996</v>
      </c>
      <c r="H1230" s="6">
        <v>4.8440279960632324</v>
      </c>
      <c r="I1230" s="7" t="s">
        <v>693</v>
      </c>
      <c r="J1230" s="8">
        <f t="shared" si="229"/>
        <v>0.48440279960632326</v>
      </c>
      <c r="K1230" s="8">
        <f t="shared" si="230"/>
        <v>0.91116263486615523</v>
      </c>
      <c r="L1230" s="9">
        <f t="shared" si="231"/>
        <v>67.452458696506596</v>
      </c>
      <c r="M1230" s="8">
        <f t="shared" si="232"/>
        <v>0.51338691611941534</v>
      </c>
      <c r="N1230" s="8" t="str">
        <f t="shared" si="233"/>
        <v/>
      </c>
      <c r="O1230" s="8" t="str">
        <f t="shared" si="234"/>
        <v/>
      </c>
      <c r="P1230" s="10" t="str">
        <f t="shared" si="235"/>
        <v/>
      </c>
      <c r="Q1230" s="10" t="str">
        <f t="shared" si="236"/>
        <v>2013PSE</v>
      </c>
      <c r="R1230" s="14" t="str">
        <f t="shared" si="237"/>
        <v/>
      </c>
      <c r="S1230" s="45">
        <f t="shared" si="238"/>
        <v>3</v>
      </c>
      <c r="T1230" s="7">
        <f t="shared" si="239"/>
        <v>3.4604064411903437</v>
      </c>
      <c r="U1230" s="35">
        <f>IF(ISBLANK(VLOOKUP(B1230,'WB GDP'!$A$2:$AK$267,F1230-1985)),"NA",VLOOKUP(B1230,'WB GDP'!$A$2:$AK$267,F1230-1985))</f>
        <v>16089.486542058534</v>
      </c>
    </row>
    <row r="1231" spans="1:21">
      <c r="A1231" t="str">
        <f t="shared" si="228"/>
        <v/>
      </c>
      <c r="B1231" t="s">
        <v>130</v>
      </c>
      <c r="C1231" t="str">
        <f>VLOOKUP(B1231,'country codes'!$A$3:$B$287,2,0)</f>
        <v>QAT</v>
      </c>
      <c r="D1231">
        <v>4</v>
      </c>
      <c r="E1231" s="6">
        <v>2035.501</v>
      </c>
      <c r="F1231">
        <v>2013</v>
      </c>
      <c r="G1231" s="6">
        <v>79.536000000000001</v>
      </c>
      <c r="H1231" s="6" t="s">
        <v>693</v>
      </c>
      <c r="I1231" s="7">
        <v>36.010898590087898</v>
      </c>
      <c r="J1231" s="8" t="str">
        <f t="shared" si="229"/>
        <v/>
      </c>
      <c r="K1231" s="8" t="str">
        <f t="shared" si="230"/>
        <v/>
      </c>
      <c r="L1231" s="9" t="str">
        <f t="shared" si="231"/>
        <v/>
      </c>
      <c r="M1231" s="8" t="str">
        <f t="shared" si="232"/>
        <v/>
      </c>
      <c r="N1231" s="8">
        <f t="shared" si="233"/>
        <v>2.2506811618804936</v>
      </c>
      <c r="O1231" s="8">
        <f t="shared" si="234"/>
        <v>3.7425589486920448</v>
      </c>
      <c r="P1231" s="10" t="str">
        <f t="shared" si="235"/>
        <v/>
      </c>
      <c r="Q1231" s="10" t="str">
        <f t="shared" si="236"/>
        <v>2013QAT</v>
      </c>
      <c r="R1231" s="14" t="str">
        <f t="shared" si="237"/>
        <v/>
      </c>
      <c r="S1231" s="45">
        <f t="shared" si="238"/>
        <v>3</v>
      </c>
      <c r="T1231" s="7">
        <f t="shared" si="239"/>
        <v>3.4604064411903437</v>
      </c>
      <c r="U1231" s="35">
        <f>IF(ISBLANK(VLOOKUP(B1231,'WB GDP'!$A$2:$AK$267,F1231-1985)),"NA",VLOOKUP(B1231,'WB GDP'!$A$2:$AK$267,F1231-1985))</f>
        <v>109625.62960096002</v>
      </c>
    </row>
    <row r="1232" spans="1:21">
      <c r="A1232" t="str">
        <f t="shared" si="228"/>
        <v/>
      </c>
      <c r="B1232" t="s">
        <v>152</v>
      </c>
      <c r="C1232" t="str">
        <f>VLOOKUP(B1232,'country codes'!$A$3:$B$287,2,0)</f>
        <v>TGO</v>
      </c>
      <c r="D1232">
        <v>5</v>
      </c>
      <c r="E1232" s="6">
        <v>7106.2290000000003</v>
      </c>
      <c r="F1232">
        <v>2013</v>
      </c>
      <c r="G1232" s="6">
        <v>58.683999999999997</v>
      </c>
      <c r="H1232" s="6" t="s">
        <v>693</v>
      </c>
      <c r="I1232" s="7">
        <v>2.1477406024932901</v>
      </c>
      <c r="J1232" s="8" t="str">
        <f t="shared" si="229"/>
        <v/>
      </c>
      <c r="K1232" s="8" t="str">
        <f t="shared" si="230"/>
        <v/>
      </c>
      <c r="L1232" s="9" t="str">
        <f t="shared" si="231"/>
        <v/>
      </c>
      <c r="M1232" s="8" t="str">
        <f t="shared" si="232"/>
        <v/>
      </c>
      <c r="N1232" s="8">
        <f t="shared" si="233"/>
        <v>0.13423378765583063</v>
      </c>
      <c r="O1232" s="8">
        <f t="shared" si="234"/>
        <v>1.6261115744673815</v>
      </c>
      <c r="P1232" s="10" t="str">
        <f t="shared" si="235"/>
        <v/>
      </c>
      <c r="Q1232" s="10" t="str">
        <f t="shared" si="236"/>
        <v>2013TGO</v>
      </c>
      <c r="R1232" s="14" t="str">
        <f t="shared" si="237"/>
        <v/>
      </c>
      <c r="S1232" s="45">
        <f t="shared" si="238"/>
        <v>1</v>
      </c>
      <c r="T1232" s="7">
        <f t="shared" si="239"/>
        <v>3.4604064411903437</v>
      </c>
      <c r="U1232" s="35">
        <f>IF(ISBLANK(VLOOKUP(B1232,'WB GDP'!$A$2:$AK$267,F1232-1985)),"NA",VLOOKUP(B1232,'WB GDP'!$A$2:$AK$267,F1232-1985))</f>
        <v>1766.9950829883742</v>
      </c>
    </row>
    <row r="1233" spans="1:21">
      <c r="A1233">
        <f t="shared" si="228"/>
        <v>1</v>
      </c>
      <c r="B1233" t="s">
        <v>50</v>
      </c>
      <c r="C1233" t="str">
        <f>VLOOKUP(B1233,'country codes'!$A$3:$B$287,2,0)</f>
        <v>CRI</v>
      </c>
      <c r="D1233">
        <v>1</v>
      </c>
      <c r="E1233" s="6">
        <v>4791.5349999999999</v>
      </c>
      <c r="F1233">
        <v>2013</v>
      </c>
      <c r="G1233" s="6">
        <v>79.403000000000006</v>
      </c>
      <c r="H1233" s="6">
        <v>7.1580004692077637</v>
      </c>
      <c r="I1233" s="7">
        <v>4.4687438011169398</v>
      </c>
      <c r="J1233" s="8">
        <f t="shared" si="229"/>
        <v>0.71580004692077637</v>
      </c>
      <c r="K1233" s="8">
        <f t="shared" si="230"/>
        <v>1.1425598821806084</v>
      </c>
      <c r="L1233" s="9">
        <f t="shared" si="231"/>
        <v>90.722682324786859</v>
      </c>
      <c r="M1233" s="8">
        <f t="shared" si="232"/>
        <v>0.72377613427702736</v>
      </c>
      <c r="N1233" s="8">
        <f t="shared" si="233"/>
        <v>0.27929648756980874</v>
      </c>
      <c r="O1233" s="8">
        <f t="shared" si="234"/>
        <v>1.7711742743813597</v>
      </c>
      <c r="P1233" s="10">
        <f t="shared" si="235"/>
        <v>0.40864196411718423</v>
      </c>
      <c r="Q1233" s="10" t="str">
        <f t="shared" si="236"/>
        <v>2013CRI</v>
      </c>
      <c r="R1233" s="14">
        <f t="shared" si="237"/>
        <v>69.802307432370611</v>
      </c>
      <c r="S1233" s="45">
        <f t="shared" si="238"/>
        <v>2</v>
      </c>
      <c r="T1233" s="7">
        <f t="shared" si="239"/>
        <v>3.4604064411903437</v>
      </c>
      <c r="U1233" s="35">
        <f>IF(ISBLANK(VLOOKUP(B1233,'WB GDP'!$A$2:$AK$267,F1233-1985)),"NA",VLOOKUP(B1233,'WB GDP'!$A$2:$AK$267,F1233-1985))</f>
        <v>18044.945006720558</v>
      </c>
    </row>
    <row r="1234" spans="1:21">
      <c r="A1234">
        <f t="shared" si="228"/>
        <v>2</v>
      </c>
      <c r="B1234" t="s">
        <v>46</v>
      </c>
      <c r="C1234" t="str">
        <f>VLOOKUP(B1234,'country codes'!$A$3:$B$287,2,0)</f>
        <v>COL</v>
      </c>
      <c r="D1234">
        <v>1</v>
      </c>
      <c r="E1234" s="6">
        <v>46237.93</v>
      </c>
      <c r="F1234">
        <v>2013</v>
      </c>
      <c r="G1234" s="6">
        <v>75.826999999999998</v>
      </c>
      <c r="H1234" s="6">
        <v>6.6065506935119629</v>
      </c>
      <c r="I1234" s="7">
        <v>3.74528884887695</v>
      </c>
      <c r="J1234" s="8">
        <f t="shared" si="229"/>
        <v>0.66065506935119633</v>
      </c>
      <c r="K1234" s="8">
        <f t="shared" si="230"/>
        <v>1.0874149046110282</v>
      </c>
      <c r="L1234" s="9">
        <f t="shared" si="231"/>
        <v>82.455409971940426</v>
      </c>
      <c r="M1234" s="8">
        <f t="shared" si="232"/>
        <v>0.6490306142340837</v>
      </c>
      <c r="N1234" s="8">
        <f t="shared" si="233"/>
        <v>0.23408055305480938</v>
      </c>
      <c r="O1234" s="8">
        <f t="shared" si="234"/>
        <v>1.7259583398663603</v>
      </c>
      <c r="P1234" s="10">
        <f t="shared" si="235"/>
        <v>0.37604071850560289</v>
      </c>
      <c r="Q1234" s="10" t="str">
        <f t="shared" si="236"/>
        <v>2013COL</v>
      </c>
      <c r="R1234" s="14">
        <f t="shared" si="237"/>
        <v>64.233515265432885</v>
      </c>
      <c r="S1234" s="45">
        <f t="shared" si="238"/>
        <v>2</v>
      </c>
      <c r="T1234" s="7">
        <f t="shared" si="239"/>
        <v>3.4604064411903437</v>
      </c>
      <c r="U1234" s="35">
        <f>IF(ISBLANK(VLOOKUP(B1234,'WB GDP'!$A$2:$AK$267,F1234-1985)),"NA",VLOOKUP(B1234,'WB GDP'!$A$2:$AK$267,F1234-1985))</f>
        <v>13465.075043652581</v>
      </c>
    </row>
    <row r="1235" spans="1:21">
      <c r="A1235">
        <f t="shared" si="228"/>
        <v>3</v>
      </c>
      <c r="B1235" t="s">
        <v>106</v>
      </c>
      <c r="C1235" t="str">
        <f>VLOOKUP(B1235,'country codes'!$A$3:$B$287,2,0)</f>
        <v>MEX</v>
      </c>
      <c r="D1235">
        <v>1</v>
      </c>
      <c r="E1235" s="6">
        <v>117290.686</v>
      </c>
      <c r="F1235">
        <v>2013</v>
      </c>
      <c r="G1235" s="6">
        <v>74.739000000000004</v>
      </c>
      <c r="H1235" s="6">
        <v>7.4425463676452637</v>
      </c>
      <c r="I1235" s="7">
        <v>5.8527975082397496</v>
      </c>
      <c r="J1235" s="8">
        <f t="shared" si="229"/>
        <v>0.74425463676452641</v>
      </c>
      <c r="K1235" s="8">
        <f t="shared" si="230"/>
        <v>1.1710144720243583</v>
      </c>
      <c r="L1235" s="9">
        <f t="shared" si="231"/>
        <v>87.520450624628523</v>
      </c>
      <c r="M1235" s="8">
        <f t="shared" si="232"/>
        <v>0.69482432725884857</v>
      </c>
      <c r="N1235" s="8">
        <f t="shared" si="233"/>
        <v>0.36579984426498435</v>
      </c>
      <c r="O1235" s="8">
        <f t="shared" si="234"/>
        <v>1.8576776310765353</v>
      </c>
      <c r="P1235" s="10">
        <f t="shared" si="235"/>
        <v>0.37402847277446827</v>
      </c>
      <c r="Q1235" s="10" t="str">
        <f t="shared" si="236"/>
        <v>2013MEX</v>
      </c>
      <c r="R1235" s="14">
        <f t="shared" si="237"/>
        <v>63.889792869086293</v>
      </c>
      <c r="S1235" s="45">
        <f t="shared" si="238"/>
        <v>2</v>
      </c>
      <c r="T1235" s="7">
        <f t="shared" si="239"/>
        <v>3.4604064411903437</v>
      </c>
      <c r="U1235" s="35">
        <f>IF(ISBLANK(VLOOKUP(B1235,'WB GDP'!$A$2:$AK$267,F1235-1985)),"NA",VLOOKUP(B1235,'WB GDP'!$A$2:$AK$267,F1235-1985))</f>
        <v>18844.030337748783</v>
      </c>
    </row>
    <row r="1236" spans="1:21">
      <c r="A1236">
        <f t="shared" si="228"/>
        <v>4</v>
      </c>
      <c r="B1236" t="s">
        <v>124</v>
      </c>
      <c r="C1236" t="str">
        <f>VLOOKUP(B1236,'country codes'!$A$3:$B$287,2,0)</f>
        <v>PAN</v>
      </c>
      <c r="D1236">
        <v>1</v>
      </c>
      <c r="E1236" s="6">
        <v>3821.556</v>
      </c>
      <c r="F1236">
        <v>2013</v>
      </c>
      <c r="G1236" s="6">
        <v>77.037999999999997</v>
      </c>
      <c r="H1236" s="6">
        <v>6.8664803504943848</v>
      </c>
      <c r="I1236" s="7">
        <v>5.3253159523010298</v>
      </c>
      <c r="J1236" s="8">
        <f t="shared" si="229"/>
        <v>0.6866480350494385</v>
      </c>
      <c r="K1236" s="8">
        <f t="shared" si="230"/>
        <v>1.1134078703092705</v>
      </c>
      <c r="L1236" s="9">
        <f t="shared" si="231"/>
        <v>85.774715512885578</v>
      </c>
      <c r="M1236" s="8">
        <f t="shared" si="232"/>
        <v>0.67904090157558483</v>
      </c>
      <c r="N1236" s="8">
        <f t="shared" si="233"/>
        <v>0.33283224701881436</v>
      </c>
      <c r="O1236" s="8">
        <f t="shared" si="234"/>
        <v>1.8247100338303652</v>
      </c>
      <c r="P1236" s="10">
        <f t="shared" si="235"/>
        <v>0.3721363334371362</v>
      </c>
      <c r="Q1236" s="10" t="str">
        <f t="shared" si="236"/>
        <v>2013PAN</v>
      </c>
      <c r="R1236" s="14">
        <f t="shared" si="237"/>
        <v>63.566586484703649</v>
      </c>
      <c r="S1236" s="45">
        <f t="shared" si="238"/>
        <v>2</v>
      </c>
      <c r="T1236" s="7">
        <f t="shared" si="239"/>
        <v>3.4604064411903437</v>
      </c>
      <c r="U1236" s="35">
        <f>IF(ISBLANK(VLOOKUP(B1236,'WB GDP'!$A$2:$AK$267,F1236-1985)),"NA",VLOOKUP(B1236,'WB GDP'!$A$2:$AK$267,F1236-1985))</f>
        <v>27544.79456299925</v>
      </c>
    </row>
    <row r="1237" spans="1:21">
      <c r="A1237">
        <f t="shared" si="228"/>
        <v>5</v>
      </c>
      <c r="B1237" t="s">
        <v>35</v>
      </c>
      <c r="C1237" t="str">
        <f>VLOOKUP(B1237,'country codes'!$A$3:$B$287,2,0)</f>
        <v>BRA</v>
      </c>
      <c r="D1237">
        <v>1</v>
      </c>
      <c r="E1237" s="6">
        <v>201721.76699999999</v>
      </c>
      <c r="F1237">
        <v>2013</v>
      </c>
      <c r="G1237" s="6">
        <v>73.918000000000006</v>
      </c>
      <c r="H1237" s="6">
        <v>7.1402826309204102</v>
      </c>
      <c r="I1237" s="7">
        <v>5.19848680496216</v>
      </c>
      <c r="J1237" s="8">
        <f t="shared" si="229"/>
        <v>0.71402826309204104</v>
      </c>
      <c r="K1237" s="8">
        <f t="shared" si="230"/>
        <v>1.140788098351873</v>
      </c>
      <c r="L1237" s="9">
        <f t="shared" si="231"/>
        <v>84.324774653973762</v>
      </c>
      <c r="M1237" s="8">
        <f t="shared" si="232"/>
        <v>0.66593179147186821</v>
      </c>
      <c r="N1237" s="8">
        <f t="shared" si="233"/>
        <v>0.324905425310135</v>
      </c>
      <c r="O1237" s="8">
        <f t="shared" si="234"/>
        <v>1.816783212121686</v>
      </c>
      <c r="P1237" s="10">
        <f t="shared" si="235"/>
        <v>0.36654444351353072</v>
      </c>
      <c r="Q1237" s="10" t="str">
        <f t="shared" si="236"/>
        <v>2013BRA</v>
      </c>
      <c r="R1237" s="14">
        <f t="shared" si="237"/>
        <v>62.611406023933469</v>
      </c>
      <c r="S1237" s="45">
        <f t="shared" si="238"/>
        <v>2</v>
      </c>
      <c r="T1237" s="7">
        <f t="shared" si="239"/>
        <v>3.4604064411903437</v>
      </c>
      <c r="U1237" s="35">
        <f>IF(ISBLANK(VLOOKUP(B1237,'WB GDP'!$A$2:$AK$267,F1237-1985)),"NA",VLOOKUP(B1237,'WB GDP'!$A$2:$AK$267,F1237-1985))</f>
        <v>15751.484448123516</v>
      </c>
    </row>
    <row r="1238" spans="1:21">
      <c r="A1238">
        <f t="shared" si="228"/>
        <v>6</v>
      </c>
      <c r="B1238" t="s">
        <v>146</v>
      </c>
      <c r="C1238" t="str">
        <f>VLOOKUP(B1238,'country codes'!$A$3:$B$287,2,0)</f>
        <v>SWE</v>
      </c>
      <c r="D1238">
        <v>3</v>
      </c>
      <c r="E1238" s="6">
        <v>9648.9320000000007</v>
      </c>
      <c r="F1238">
        <v>2013</v>
      </c>
      <c r="G1238" s="6">
        <v>81.935000000000002</v>
      </c>
      <c r="H1238" s="6">
        <v>7.4340105056762695</v>
      </c>
      <c r="I1238" s="7">
        <v>10.046603202819799</v>
      </c>
      <c r="J1238" s="8">
        <f t="shared" si="229"/>
        <v>0.74340105056762695</v>
      </c>
      <c r="K1238" s="8">
        <f t="shared" si="230"/>
        <v>1.170160885827459</v>
      </c>
      <c r="L1238" s="9">
        <f t="shared" si="231"/>
        <v>95.877132180272852</v>
      </c>
      <c r="M1238" s="8">
        <f t="shared" si="232"/>
        <v>0.77037820791633671</v>
      </c>
      <c r="N1238" s="8">
        <f t="shared" si="233"/>
        <v>0.62791270017623746</v>
      </c>
      <c r="O1238" s="8">
        <f t="shared" si="234"/>
        <v>2.1197904869877884</v>
      </c>
      <c r="P1238" s="10">
        <f t="shared" si="235"/>
        <v>0.3634218629837519</v>
      </c>
      <c r="Q1238" s="10" t="str">
        <f t="shared" si="236"/>
        <v>2013SWE</v>
      </c>
      <c r="R1238" s="14">
        <f t="shared" si="237"/>
        <v>62.078021434827853</v>
      </c>
      <c r="S1238" s="45">
        <f t="shared" si="238"/>
        <v>3</v>
      </c>
      <c r="T1238" s="7">
        <f t="shared" si="239"/>
        <v>3.4604064411903437</v>
      </c>
      <c r="U1238" s="35">
        <f>IF(ISBLANK(VLOOKUP(B1238,'WB GDP'!$A$2:$AK$267,F1238-1985)),"NA",VLOOKUP(B1238,'WB GDP'!$A$2:$AK$267,F1238-1985))</f>
        <v>48462.160002948862</v>
      </c>
    </row>
    <row r="1239" spans="1:21">
      <c r="A1239">
        <f t="shared" si="228"/>
        <v>7</v>
      </c>
      <c r="B1239" t="s">
        <v>59</v>
      </c>
      <c r="C1239" t="str">
        <f>VLOOKUP(B1239,'country codes'!$A$3:$B$287,2,0)</f>
        <v>SLV</v>
      </c>
      <c r="D1239">
        <v>1</v>
      </c>
      <c r="E1239" s="6">
        <v>6185.6419999999998</v>
      </c>
      <c r="F1239">
        <v>2013</v>
      </c>
      <c r="G1239" s="6">
        <v>71.771000000000001</v>
      </c>
      <c r="H1239" s="6">
        <v>6.3250632286071777</v>
      </c>
      <c r="I1239" s="7">
        <v>2.1655204296112101</v>
      </c>
      <c r="J1239" s="8">
        <f t="shared" si="229"/>
        <v>0.63250632286071773</v>
      </c>
      <c r="K1239" s="8">
        <f t="shared" si="230"/>
        <v>1.0592661581205496</v>
      </c>
      <c r="L1239" s="9">
        <f t="shared" si="231"/>
        <v>76.024591434469968</v>
      </c>
      <c r="M1239" s="8">
        <f t="shared" si="232"/>
        <v>0.59088871986192915</v>
      </c>
      <c r="N1239" s="8">
        <f t="shared" si="233"/>
        <v>0.13534502685070063</v>
      </c>
      <c r="O1239" s="8">
        <f t="shared" si="234"/>
        <v>1.6272228136622515</v>
      </c>
      <c r="P1239" s="10">
        <f t="shared" si="235"/>
        <v>0.36312711135856457</v>
      </c>
      <c r="Q1239" s="10" t="str">
        <f t="shared" si="236"/>
        <v>2013SLV</v>
      </c>
      <c r="R1239" s="14">
        <f t="shared" si="237"/>
        <v>62.027673341963819</v>
      </c>
      <c r="S1239" s="45">
        <f t="shared" si="238"/>
        <v>1</v>
      </c>
      <c r="T1239" s="7">
        <f t="shared" si="239"/>
        <v>3.4604064411903437</v>
      </c>
      <c r="U1239" s="35">
        <f>IF(ISBLANK(VLOOKUP(B1239,'WB GDP'!$A$2:$AK$267,F1239-1985)),"NA",VLOOKUP(B1239,'WB GDP'!$A$2:$AK$267,F1239-1985))</f>
        <v>7995.6329062884097</v>
      </c>
    </row>
    <row r="1240" spans="1:21">
      <c r="A1240">
        <f t="shared" si="228"/>
        <v>8</v>
      </c>
      <c r="B1240" t="s">
        <v>44</v>
      </c>
      <c r="C1240" t="str">
        <f>VLOOKUP(B1240,'country codes'!$A$3:$B$287,2,0)</f>
        <v>CHL</v>
      </c>
      <c r="D1240">
        <v>1</v>
      </c>
      <c r="E1240" s="6">
        <v>17509.924999999999</v>
      </c>
      <c r="F1240">
        <v>2013</v>
      </c>
      <c r="G1240" s="6">
        <v>79.338999999999999</v>
      </c>
      <c r="H1240" s="6">
        <v>6.7401537895202637</v>
      </c>
      <c r="I1240" s="7">
        <v>6.7273468971252397</v>
      </c>
      <c r="J1240" s="8">
        <f t="shared" si="229"/>
        <v>0.67401537895202634</v>
      </c>
      <c r="K1240" s="8">
        <f t="shared" si="230"/>
        <v>1.1007752142118583</v>
      </c>
      <c r="L1240" s="9">
        <f t="shared" si="231"/>
        <v>87.334404720354627</v>
      </c>
      <c r="M1240" s="8">
        <f t="shared" si="232"/>
        <v>0.69314226124320266</v>
      </c>
      <c r="N1240" s="8">
        <f t="shared" si="233"/>
        <v>0.42045918107032748</v>
      </c>
      <c r="O1240" s="8">
        <f t="shared" si="234"/>
        <v>1.9123369678818785</v>
      </c>
      <c r="P1240" s="10">
        <f t="shared" si="235"/>
        <v>0.36245822409161144</v>
      </c>
      <c r="Q1240" s="10" t="str">
        <f t="shared" si="236"/>
        <v>2013CHL</v>
      </c>
      <c r="R1240" s="14">
        <f t="shared" si="237"/>
        <v>61.913417150125248</v>
      </c>
      <c r="S1240" s="45">
        <f t="shared" si="238"/>
        <v>2</v>
      </c>
      <c r="T1240" s="7">
        <f t="shared" si="239"/>
        <v>3.4604064411903437</v>
      </c>
      <c r="U1240" s="35">
        <f>IF(ISBLANK(VLOOKUP(B1240,'WB GDP'!$A$2:$AK$267,F1240-1985)),"NA",VLOOKUP(B1240,'WB GDP'!$A$2:$AK$267,F1240-1985))</f>
        <v>24011.591013561327</v>
      </c>
    </row>
    <row r="1241" spans="1:21">
      <c r="A1241">
        <f t="shared" si="228"/>
        <v>9</v>
      </c>
      <c r="B1241" t="s">
        <v>20</v>
      </c>
      <c r="C1241" t="str">
        <f>VLOOKUP(B1241,'country codes'!$A$3:$B$287,2,0)</f>
        <v>DZA</v>
      </c>
      <c r="D1241">
        <v>4</v>
      </c>
      <c r="E1241" s="6">
        <v>38000.625999999997</v>
      </c>
      <c r="F1241">
        <v>2013</v>
      </c>
      <c r="G1241" s="6">
        <v>74.614999999999995</v>
      </c>
      <c r="H1241" s="6">
        <v>5.9797470569610596</v>
      </c>
      <c r="I1241" s="7">
        <v>2.96881771087646</v>
      </c>
      <c r="J1241" s="8">
        <f t="shared" si="229"/>
        <v>0.597974705696106</v>
      </c>
      <c r="K1241" s="8">
        <f t="shared" si="230"/>
        <v>1.0247345409559379</v>
      </c>
      <c r="L1241" s="9">
        <f t="shared" si="231"/>
        <v>76.4605677734273</v>
      </c>
      <c r="M1241" s="8">
        <f t="shared" si="232"/>
        <v>0.59483044051548473</v>
      </c>
      <c r="N1241" s="8">
        <f t="shared" si="233"/>
        <v>0.18555110692977875</v>
      </c>
      <c r="O1241" s="8">
        <f t="shared" si="234"/>
        <v>1.6774288937413298</v>
      </c>
      <c r="P1241" s="10">
        <f t="shared" si="235"/>
        <v>0.35460843838738082</v>
      </c>
      <c r="Q1241" s="10" t="str">
        <f t="shared" si="236"/>
        <v>2013DZA</v>
      </c>
      <c r="R1241" s="14">
        <f t="shared" si="237"/>
        <v>60.57255350145747</v>
      </c>
      <c r="S1241" s="45">
        <f t="shared" si="238"/>
        <v>1</v>
      </c>
      <c r="T1241" s="7">
        <f t="shared" si="239"/>
        <v>3.4604064411903437</v>
      </c>
      <c r="U1241" s="35">
        <f>IF(ISBLANK(VLOOKUP(B1241,'WB GDP'!$A$2:$AK$267,F1241-1985)),"NA",VLOOKUP(B1241,'WB GDP'!$A$2:$AK$267,F1241-1985))</f>
        <v>11360.63761170583</v>
      </c>
    </row>
    <row r="1242" spans="1:21">
      <c r="A1242">
        <f t="shared" si="228"/>
        <v>10</v>
      </c>
      <c r="B1242" t="s">
        <v>70</v>
      </c>
      <c r="C1242" t="str">
        <f>VLOOKUP(B1242,'country codes'!$A$3:$B$287,2,0)</f>
        <v>GTM</v>
      </c>
      <c r="D1242">
        <v>1</v>
      </c>
      <c r="E1242" s="6">
        <v>15422.662</v>
      </c>
      <c r="F1242">
        <v>2013</v>
      </c>
      <c r="G1242" s="6">
        <v>71.727999999999994</v>
      </c>
      <c r="H1242" s="6">
        <v>5.9846014976501465</v>
      </c>
      <c r="I1242" s="7">
        <v>2.10463213920593</v>
      </c>
      <c r="J1242" s="8">
        <f t="shared" si="229"/>
        <v>0.5984601497650146</v>
      </c>
      <c r="K1242" s="8">
        <f t="shared" si="230"/>
        <v>1.0252199850248465</v>
      </c>
      <c r="L1242" s="9">
        <f t="shared" si="231"/>
        <v>73.536979085862185</v>
      </c>
      <c r="M1242" s="8">
        <f t="shared" si="232"/>
        <v>0.56839788240960798</v>
      </c>
      <c r="N1242" s="8">
        <f t="shared" si="233"/>
        <v>0.13153950870037062</v>
      </c>
      <c r="O1242" s="8">
        <f t="shared" si="234"/>
        <v>1.6234172955119215</v>
      </c>
      <c r="P1242" s="10">
        <f t="shared" si="235"/>
        <v>0.35012432353714196</v>
      </c>
      <c r="Q1242" s="10" t="str">
        <f t="shared" si="236"/>
        <v>2013GTM</v>
      </c>
      <c r="R1242" s="14">
        <f t="shared" si="237"/>
        <v>59.806597993156636</v>
      </c>
      <c r="S1242" s="45">
        <f t="shared" si="238"/>
        <v>1</v>
      </c>
      <c r="T1242" s="7">
        <f t="shared" si="239"/>
        <v>3.4604064411903437</v>
      </c>
      <c r="U1242" s="35">
        <f>IF(ISBLANK(VLOOKUP(B1242,'WB GDP'!$A$2:$AK$267,F1242-1985)),"NA",VLOOKUP(B1242,'WB GDP'!$A$2:$AK$267,F1242-1985))</f>
        <v>7734.11770732066</v>
      </c>
    </row>
    <row r="1243" spans="1:21">
      <c r="A1243">
        <f t="shared" si="228"/>
        <v>11</v>
      </c>
      <c r="B1243" t="s">
        <v>57</v>
      </c>
      <c r="C1243" t="str">
        <f>VLOOKUP(B1243,'country codes'!$A$3:$B$287,2,0)</f>
        <v>ECU</v>
      </c>
      <c r="D1243">
        <v>1</v>
      </c>
      <c r="E1243" s="6">
        <v>15722.989</v>
      </c>
      <c r="F1243">
        <v>2013</v>
      </c>
      <c r="G1243" s="6">
        <v>76.369</v>
      </c>
      <c r="H1243" s="6">
        <v>6.0192060470581055</v>
      </c>
      <c r="I1243" s="7">
        <v>4.4518017768859899</v>
      </c>
      <c r="J1243" s="8">
        <f t="shared" si="229"/>
        <v>0.60192060470581055</v>
      </c>
      <c r="K1243" s="8">
        <f t="shared" si="230"/>
        <v>1.0286804399656426</v>
      </c>
      <c r="L1243" s="9">
        <f t="shared" si="231"/>
        <v>78.559296519736165</v>
      </c>
      <c r="M1243" s="8">
        <f t="shared" si="232"/>
        <v>0.61380532907324714</v>
      </c>
      <c r="N1243" s="8">
        <f t="shared" si="233"/>
        <v>0.27823761105537437</v>
      </c>
      <c r="O1243" s="8">
        <f t="shared" si="234"/>
        <v>1.7701153978669253</v>
      </c>
      <c r="P1243" s="10">
        <f t="shared" si="235"/>
        <v>0.34676006423813516</v>
      </c>
      <c r="Q1243" s="10" t="str">
        <f t="shared" si="236"/>
        <v>2013ECU</v>
      </c>
      <c r="R1243" s="14">
        <f t="shared" si="237"/>
        <v>59.231930968004662</v>
      </c>
      <c r="S1243" s="45">
        <f t="shared" si="238"/>
        <v>2</v>
      </c>
      <c r="T1243" s="7">
        <f t="shared" si="239"/>
        <v>3.4604064411903437</v>
      </c>
      <c r="U1243" s="35">
        <f>IF(ISBLANK(VLOOKUP(B1243,'WB GDP'!$A$2:$AK$267,F1243-1985)),"NA",VLOOKUP(B1243,'WB GDP'!$A$2:$AK$267,F1243-1985))</f>
        <v>11806.923835850655</v>
      </c>
    </row>
    <row r="1244" spans="1:21">
      <c r="A1244">
        <f t="shared" si="228"/>
        <v>12</v>
      </c>
      <c r="B1244" t="s">
        <v>126</v>
      </c>
      <c r="C1244" t="str">
        <f>VLOOKUP(B1244,'country codes'!$A$3:$B$287,2,0)</f>
        <v>PER</v>
      </c>
      <c r="D1244">
        <v>1</v>
      </c>
      <c r="E1244" s="6">
        <v>30038.809000000001</v>
      </c>
      <c r="F1244">
        <v>2013</v>
      </c>
      <c r="G1244" s="6">
        <v>74.966999999999999</v>
      </c>
      <c r="H1244" s="6">
        <v>5.782557487487793</v>
      </c>
      <c r="I1244" s="7">
        <v>3.18310618400574</v>
      </c>
      <c r="J1244" s="8">
        <f t="shared" si="229"/>
        <v>0.57825574874877927</v>
      </c>
      <c r="K1244" s="8">
        <f t="shared" si="230"/>
        <v>1.0050155840086112</v>
      </c>
      <c r="L1244" s="9">
        <f t="shared" si="231"/>
        <v>75.343003286373559</v>
      </c>
      <c r="M1244" s="8">
        <f t="shared" si="232"/>
        <v>0.58472638984421388</v>
      </c>
      <c r="N1244" s="8">
        <f t="shared" si="233"/>
        <v>0.19894413650035875</v>
      </c>
      <c r="O1244" s="8">
        <f t="shared" si="234"/>
        <v>1.6908219233119097</v>
      </c>
      <c r="P1244" s="10">
        <f t="shared" si="235"/>
        <v>0.34582375694471529</v>
      </c>
      <c r="Q1244" s="10" t="str">
        <f t="shared" si="236"/>
        <v>2013PER</v>
      </c>
      <c r="R1244" s="14">
        <f t="shared" si="237"/>
        <v>59.07199533905461</v>
      </c>
      <c r="S1244" s="45">
        <f t="shared" si="238"/>
        <v>1</v>
      </c>
      <c r="T1244" s="7">
        <f t="shared" si="239"/>
        <v>3.4604064411903437</v>
      </c>
      <c r="U1244" s="35">
        <f>IF(ISBLANK(VLOOKUP(B1244,'WB GDP'!$A$2:$AK$267,F1244-1985)),"NA",VLOOKUP(B1244,'WB GDP'!$A$2:$AK$267,F1244-1985))</f>
        <v>11620.64444706912</v>
      </c>
    </row>
    <row r="1245" spans="1:21">
      <c r="A1245">
        <f t="shared" si="228"/>
        <v>13</v>
      </c>
      <c r="B1245" t="s">
        <v>151</v>
      </c>
      <c r="C1245" t="str">
        <f>VLOOKUP(B1245,'country codes'!$A$3:$B$287,2,0)</f>
        <v>THA</v>
      </c>
      <c r="D1245">
        <v>8</v>
      </c>
      <c r="E1245" s="6">
        <v>69578.601999999999</v>
      </c>
      <c r="F1245">
        <v>2013</v>
      </c>
      <c r="G1245" s="6">
        <v>77.082999999999998</v>
      </c>
      <c r="H1245" s="6">
        <v>6.2310247421264648</v>
      </c>
      <c r="I1245" s="7">
        <v>5.5314135551452601</v>
      </c>
      <c r="J1245" s="8">
        <f t="shared" si="229"/>
        <v>0.62310247421264653</v>
      </c>
      <c r="K1245" s="8">
        <f t="shared" si="230"/>
        <v>1.0498623094724784</v>
      </c>
      <c r="L1245" s="9">
        <f t="shared" si="231"/>
        <v>80.926536401067054</v>
      </c>
      <c r="M1245" s="8">
        <f t="shared" si="232"/>
        <v>0.63520786287698139</v>
      </c>
      <c r="N1245" s="8">
        <f t="shared" si="233"/>
        <v>0.34571334719657876</v>
      </c>
      <c r="O1245" s="8">
        <f t="shared" si="234"/>
        <v>1.8375911340081297</v>
      </c>
      <c r="P1245" s="10">
        <f t="shared" si="235"/>
        <v>0.3456742096330615</v>
      </c>
      <c r="Q1245" s="10" t="str">
        <f t="shared" si="236"/>
        <v>2013THA</v>
      </c>
      <c r="R1245" s="14">
        <f t="shared" si="237"/>
        <v>59.046450367318052</v>
      </c>
      <c r="S1245" s="45">
        <f t="shared" si="238"/>
        <v>2</v>
      </c>
      <c r="T1245" s="7">
        <f t="shared" si="239"/>
        <v>3.4604064411903437</v>
      </c>
      <c r="U1245" s="35">
        <f>IF(ISBLANK(VLOOKUP(B1245,'WB GDP'!$A$2:$AK$267,F1245-1985)),"NA",VLOOKUP(B1245,'WB GDP'!$A$2:$AK$267,F1245-1985))</f>
        <v>15442.380094897399</v>
      </c>
    </row>
    <row r="1246" spans="1:21">
      <c r="A1246">
        <f t="shared" si="228"/>
        <v>14</v>
      </c>
      <c r="B1246" t="s">
        <v>164</v>
      </c>
      <c r="C1246" t="str">
        <f>VLOOKUP(B1246,'country codes'!$A$3:$B$287,2,0)</f>
        <v>VUT</v>
      </c>
      <c r="D1246">
        <v>8</v>
      </c>
      <c r="E1246" s="6">
        <v>263.53399999999999</v>
      </c>
      <c r="F1246">
        <v>2013</v>
      </c>
      <c r="G1246" s="6">
        <v>69.534000000000006</v>
      </c>
      <c r="H1246" s="6">
        <v>6.47</v>
      </c>
      <c r="I1246" s="7">
        <v>3.1462326049804701</v>
      </c>
      <c r="J1246" s="8">
        <f t="shared" si="229"/>
        <v>0.64700000000000002</v>
      </c>
      <c r="K1246" s="8">
        <f t="shared" si="230"/>
        <v>1.0737598352598319</v>
      </c>
      <c r="L1246" s="9">
        <f t="shared" si="231"/>
        <v>74.662816384957154</v>
      </c>
      <c r="M1246" s="8">
        <f t="shared" si="232"/>
        <v>0.57857672868598875</v>
      </c>
      <c r="N1246" s="8">
        <f t="shared" si="233"/>
        <v>0.19663953781127938</v>
      </c>
      <c r="O1246" s="8">
        <f t="shared" si="234"/>
        <v>1.6885173246228302</v>
      </c>
      <c r="P1246" s="10">
        <f t="shared" si="235"/>
        <v>0.34265371177949117</v>
      </c>
      <c r="Q1246" s="10" t="str">
        <f t="shared" si="236"/>
        <v>2013VUT</v>
      </c>
      <c r="R1246" s="14">
        <f t="shared" si="237"/>
        <v>58.530503063107091</v>
      </c>
      <c r="S1246" s="45">
        <f t="shared" si="238"/>
        <v>1</v>
      </c>
      <c r="T1246" s="7">
        <f t="shared" si="239"/>
        <v>3.4604064411903437</v>
      </c>
      <c r="U1246" s="35">
        <f>IF(ISBLANK(VLOOKUP(B1246,'WB GDP'!$A$2:$AK$267,F1246-1985)),"NA",VLOOKUP(B1246,'WB GDP'!$A$2:$AK$267,F1246-1985))</f>
        <v>2897.5642866370354</v>
      </c>
    </row>
    <row r="1247" spans="1:21">
      <c r="A1247">
        <f t="shared" si="228"/>
        <v>15</v>
      </c>
      <c r="B1247" t="s">
        <v>64</v>
      </c>
      <c r="C1247" t="str">
        <f>VLOOKUP(B1247,'country codes'!$A$3:$B$287,2,0)</f>
        <v>FRA</v>
      </c>
      <c r="D1247">
        <v>3</v>
      </c>
      <c r="E1247" s="6">
        <v>63335.18</v>
      </c>
      <c r="F1247">
        <v>2013</v>
      </c>
      <c r="G1247" s="6">
        <v>82.016000000000005</v>
      </c>
      <c r="H1247" s="6">
        <v>6.667121410369873</v>
      </c>
      <c r="I1247" s="7">
        <v>9.5058479309081996</v>
      </c>
      <c r="J1247" s="8">
        <f t="shared" si="229"/>
        <v>0.66671214103698728</v>
      </c>
      <c r="K1247" s="8">
        <f t="shared" si="230"/>
        <v>1.0934719762968192</v>
      </c>
      <c r="L1247" s="9">
        <f t="shared" si="231"/>
        <v>89.682197607959935</v>
      </c>
      <c r="M1247" s="8">
        <f t="shared" si="232"/>
        <v>0.71436897216397721</v>
      </c>
      <c r="N1247" s="8">
        <f t="shared" si="233"/>
        <v>0.59411549568176247</v>
      </c>
      <c r="O1247" s="8">
        <f t="shared" si="234"/>
        <v>2.0859932824933134</v>
      </c>
      <c r="P1247" s="10">
        <f t="shared" si="235"/>
        <v>0.34245986224371605</v>
      </c>
      <c r="Q1247" s="10" t="str">
        <f t="shared" si="236"/>
        <v>2013FRA</v>
      </c>
      <c r="R1247" s="14">
        <f t="shared" si="237"/>
        <v>58.497390592827578</v>
      </c>
      <c r="S1247" s="45">
        <f t="shared" si="238"/>
        <v>3</v>
      </c>
      <c r="T1247" s="7">
        <f t="shared" si="239"/>
        <v>3.4604064411903437</v>
      </c>
      <c r="U1247" s="35">
        <f>IF(ISBLANK(VLOOKUP(B1247,'WB GDP'!$A$2:$AK$267,F1247-1985)),"NA",VLOOKUP(B1247,'WB GDP'!$A$2:$AK$267,F1247-1985))</f>
        <v>42813.933535073207</v>
      </c>
    </row>
    <row r="1248" spans="1:21">
      <c r="A1248">
        <f t="shared" si="228"/>
        <v>16</v>
      </c>
      <c r="B1248" t="s">
        <v>143</v>
      </c>
      <c r="C1248" t="str">
        <f>VLOOKUP(B1248,'country codes'!$A$3:$B$287,2,0)</f>
        <v>ESP</v>
      </c>
      <c r="D1248">
        <v>3</v>
      </c>
      <c r="E1248" s="6">
        <v>46603.459000000003</v>
      </c>
      <c r="F1248">
        <v>2013</v>
      </c>
      <c r="G1248" s="6">
        <v>82.72</v>
      </c>
      <c r="H1248" s="6">
        <v>6.1500272750854492</v>
      </c>
      <c r="I1248" s="7">
        <v>8.0878524780273402</v>
      </c>
      <c r="J1248" s="8">
        <f t="shared" si="229"/>
        <v>0.6150027275085449</v>
      </c>
      <c r="K1248" s="8">
        <f t="shared" si="230"/>
        <v>1.0417625627683769</v>
      </c>
      <c r="L1248" s="9">
        <f t="shared" si="231"/>
        <v>86.174599192200134</v>
      </c>
      <c r="M1248" s="8">
        <f t="shared" si="232"/>
        <v>0.68265630364429264</v>
      </c>
      <c r="N1248" s="8">
        <f t="shared" si="233"/>
        <v>0.50549077987670876</v>
      </c>
      <c r="O1248" s="8">
        <f t="shared" si="234"/>
        <v>1.9973685666882597</v>
      </c>
      <c r="P1248" s="10">
        <f t="shared" si="235"/>
        <v>0.34177783461175226</v>
      </c>
      <c r="Q1248" s="10" t="str">
        <f t="shared" si="236"/>
        <v>2013ESP</v>
      </c>
      <c r="R1248" s="14">
        <f t="shared" si="237"/>
        <v>58.380889825348738</v>
      </c>
      <c r="S1248" s="45">
        <f t="shared" si="238"/>
        <v>3</v>
      </c>
      <c r="T1248" s="7">
        <f t="shared" si="239"/>
        <v>3.4604064411903437</v>
      </c>
      <c r="U1248" s="35">
        <f>IF(ISBLANK(VLOOKUP(B1248,'WB GDP'!$A$2:$AK$267,F1248-1985)),"NA",VLOOKUP(B1248,'WB GDP'!$A$2:$AK$267,F1248-1985))</f>
        <v>35382.533546427258</v>
      </c>
    </row>
    <row r="1249" spans="1:21">
      <c r="A1249">
        <f t="shared" si="228"/>
        <v>17</v>
      </c>
      <c r="B1249" t="s">
        <v>117</v>
      </c>
      <c r="C1249" t="str">
        <f>VLOOKUP(B1249,'country codes'!$A$3:$B$287,2,0)</f>
        <v>NIC</v>
      </c>
      <c r="D1249">
        <v>1</v>
      </c>
      <c r="E1249" s="6">
        <v>6119.3789999999999</v>
      </c>
      <c r="F1249">
        <v>2013</v>
      </c>
      <c r="G1249" s="6">
        <v>72.703999999999994</v>
      </c>
      <c r="H1249" s="6">
        <v>5.7722749710083008</v>
      </c>
      <c r="I1249" s="7">
        <v>2.5590796470642099</v>
      </c>
      <c r="J1249" s="8">
        <f t="shared" si="229"/>
        <v>0.5772274971008301</v>
      </c>
      <c r="K1249" s="8">
        <f t="shared" si="230"/>
        <v>1.0039873323606621</v>
      </c>
      <c r="L1249" s="9">
        <f t="shared" si="231"/>
        <v>72.993895011949562</v>
      </c>
      <c r="M1249" s="8">
        <f t="shared" si="232"/>
        <v>0.56348778633449037</v>
      </c>
      <c r="N1249" s="8">
        <f t="shared" si="233"/>
        <v>0.15994247794151312</v>
      </c>
      <c r="O1249" s="8">
        <f t="shared" si="234"/>
        <v>1.651820264753064</v>
      </c>
      <c r="P1249" s="10">
        <f t="shared" si="235"/>
        <v>0.34113141626745208</v>
      </c>
      <c r="Q1249" s="10" t="str">
        <f t="shared" si="236"/>
        <v>2013NIC</v>
      </c>
      <c r="R1249" s="14">
        <f t="shared" si="237"/>
        <v>58.270471669699354</v>
      </c>
      <c r="S1249" s="45">
        <f t="shared" si="238"/>
        <v>1</v>
      </c>
      <c r="T1249" s="7">
        <f t="shared" si="239"/>
        <v>3.4604064411903437</v>
      </c>
      <c r="U1249" s="35">
        <f>IF(ISBLANK(VLOOKUP(B1249,'WB GDP'!$A$2:$AK$267,F1249-1985)),"NA",VLOOKUP(B1249,'WB GDP'!$A$2:$AK$267,F1249-1985))</f>
        <v>5214.5566174639198</v>
      </c>
    </row>
    <row r="1250" spans="1:21">
      <c r="A1250">
        <f t="shared" si="228"/>
        <v>18</v>
      </c>
      <c r="B1250" t="s">
        <v>115</v>
      </c>
      <c r="C1250" t="str">
        <f>VLOOKUP(B1250,'country codes'!$A$3:$B$287,2,0)</f>
        <v>NLD</v>
      </c>
      <c r="D1250">
        <v>3</v>
      </c>
      <c r="E1250" s="6">
        <v>16867.351999999999</v>
      </c>
      <c r="F1250">
        <v>2013</v>
      </c>
      <c r="G1250" s="6">
        <v>81.292000000000002</v>
      </c>
      <c r="H1250" s="6">
        <v>7.406550407409668</v>
      </c>
      <c r="I1250" s="7">
        <v>12.042121887206999</v>
      </c>
      <c r="J1250" s="8">
        <f t="shared" si="229"/>
        <v>0.74065504074096677</v>
      </c>
      <c r="K1250" s="8">
        <f t="shared" si="230"/>
        <v>1.1674148760007987</v>
      </c>
      <c r="L1250" s="9">
        <f t="shared" si="231"/>
        <v>94.901490099856929</v>
      </c>
      <c r="M1250" s="8">
        <f t="shared" si="232"/>
        <v>0.76155729679063033</v>
      </c>
      <c r="N1250" s="8">
        <f t="shared" si="233"/>
        <v>0.75263261795043745</v>
      </c>
      <c r="O1250" s="8">
        <f t="shared" si="234"/>
        <v>2.2445104047619884</v>
      </c>
      <c r="P1250" s="10">
        <f t="shared" si="235"/>
        <v>0.33929773512071876</v>
      </c>
      <c r="Q1250" s="10" t="str">
        <f t="shared" si="236"/>
        <v>2013NLD</v>
      </c>
      <c r="R1250" s="14">
        <f t="shared" si="237"/>
        <v>57.957250839788408</v>
      </c>
      <c r="S1250" s="45">
        <f t="shared" si="238"/>
        <v>3</v>
      </c>
      <c r="T1250" s="7">
        <f t="shared" si="239"/>
        <v>3.4604064411903437</v>
      </c>
      <c r="U1250" s="35">
        <f>IF(ISBLANK(VLOOKUP(B1250,'WB GDP'!$A$2:$AK$267,F1250-1985)),"NA",VLOOKUP(B1250,'WB GDP'!$A$2:$AK$267,F1250-1985))</f>
        <v>51640.076686230379</v>
      </c>
    </row>
    <row r="1251" spans="1:21">
      <c r="A1251">
        <f t="shared" si="228"/>
        <v>19</v>
      </c>
      <c r="B1251" t="s">
        <v>121</v>
      </c>
      <c r="C1251" t="str">
        <f>VLOOKUP(B1251,'country codes'!$A$3:$B$287,2,0)</f>
        <v>NOR</v>
      </c>
      <c r="D1251">
        <v>3</v>
      </c>
      <c r="E1251" s="6">
        <v>5080.6679999999997</v>
      </c>
      <c r="F1251">
        <v>2013</v>
      </c>
      <c r="G1251" s="6">
        <v>81.667000000000002</v>
      </c>
      <c r="H1251" s="6">
        <v>7.5613739490509033</v>
      </c>
      <c r="I1251" s="7">
        <v>12.801191329956</v>
      </c>
      <c r="J1251" s="8">
        <f t="shared" si="229"/>
        <v>0.75613739490509035</v>
      </c>
      <c r="K1251" s="8">
        <f t="shared" si="230"/>
        <v>1.1828972301649223</v>
      </c>
      <c r="L1251" s="9">
        <f t="shared" si="231"/>
        <v>96.603668095878717</v>
      </c>
      <c r="M1251" s="8">
        <f t="shared" si="232"/>
        <v>0.77694691673879845</v>
      </c>
      <c r="N1251" s="8">
        <f t="shared" si="233"/>
        <v>0.80007445812224998</v>
      </c>
      <c r="O1251" s="8">
        <f t="shared" si="234"/>
        <v>2.291952244933801</v>
      </c>
      <c r="P1251" s="10">
        <f t="shared" si="235"/>
        <v>0.33898913838898037</v>
      </c>
      <c r="Q1251" s="10" t="str">
        <f t="shared" si="236"/>
        <v>2013NOR</v>
      </c>
      <c r="R1251" s="14">
        <f t="shared" si="237"/>
        <v>57.904537790633114</v>
      </c>
      <c r="S1251" s="45">
        <f t="shared" si="238"/>
        <v>3</v>
      </c>
      <c r="T1251" s="7">
        <f t="shared" si="239"/>
        <v>3.4604064411903437</v>
      </c>
      <c r="U1251" s="35">
        <f>IF(ISBLANK(VLOOKUP(B1251,'WB GDP'!$A$2:$AK$267,F1251-1985)),"NA",VLOOKUP(B1251,'WB GDP'!$A$2:$AK$267,F1251-1985))</f>
        <v>62275.69128890946</v>
      </c>
    </row>
    <row r="1252" spans="1:21">
      <c r="A1252">
        <f t="shared" si="228"/>
        <v>20</v>
      </c>
      <c r="B1252" t="s">
        <v>107</v>
      </c>
      <c r="C1252" t="str">
        <f>VLOOKUP(B1252,'country codes'!$A$3:$B$287,2,0)</f>
        <v>MDA</v>
      </c>
      <c r="D1252">
        <v>7</v>
      </c>
      <c r="E1252" s="6">
        <v>3416.53</v>
      </c>
      <c r="F1252">
        <v>2013</v>
      </c>
      <c r="G1252" s="6">
        <v>69.099000000000004</v>
      </c>
      <c r="H1252" s="6">
        <v>5.7560591697692871</v>
      </c>
      <c r="I1252" s="7">
        <v>1.4285194873809799</v>
      </c>
      <c r="J1252" s="8">
        <f t="shared" si="229"/>
        <v>0.57560591697692876</v>
      </c>
      <c r="K1252" s="8">
        <f t="shared" si="230"/>
        <v>1.0023657522367606</v>
      </c>
      <c r="L1252" s="9">
        <f t="shared" si="231"/>
        <v>69.262471113807919</v>
      </c>
      <c r="M1252" s="8">
        <f t="shared" si="232"/>
        <v>0.52975148155783247</v>
      </c>
      <c r="N1252" s="8">
        <f t="shared" si="233"/>
        <v>8.9282467961311243E-2</v>
      </c>
      <c r="O1252" s="8">
        <f t="shared" si="234"/>
        <v>1.5811602547728623</v>
      </c>
      <c r="P1252" s="10">
        <f t="shared" si="235"/>
        <v>0.33503971527157611</v>
      </c>
      <c r="Q1252" s="10" t="str">
        <f t="shared" si="236"/>
        <v>2013MDA</v>
      </c>
      <c r="R1252" s="14">
        <f t="shared" si="237"/>
        <v>57.229915821210241</v>
      </c>
      <c r="S1252" s="45">
        <f t="shared" si="238"/>
        <v>1</v>
      </c>
      <c r="T1252" s="7">
        <f t="shared" si="239"/>
        <v>3.4604064411903437</v>
      </c>
      <c r="U1252" s="35">
        <f>IF(ISBLANK(VLOOKUP(B1252,'WB GDP'!$A$2:$AK$267,F1252-1985)),"NA",VLOOKUP(B1252,'WB GDP'!$A$2:$AK$267,F1252-1985))</f>
        <v>9682.4279851227311</v>
      </c>
    </row>
    <row r="1253" spans="1:21">
      <c r="A1253">
        <f t="shared" si="228"/>
        <v>21</v>
      </c>
      <c r="B1253" t="s">
        <v>21</v>
      </c>
      <c r="C1253" t="str">
        <f>VLOOKUP(B1253,'country codes'!$A$3:$B$287,2,0)</f>
        <v>ARG</v>
      </c>
      <c r="D1253">
        <v>1</v>
      </c>
      <c r="E1253" s="6">
        <v>42388.269</v>
      </c>
      <c r="F1253">
        <v>2013</v>
      </c>
      <c r="G1253" s="6">
        <v>76.491</v>
      </c>
      <c r="H1253" s="6">
        <v>6.5822601318359375</v>
      </c>
      <c r="I1253" s="7">
        <v>7.3946495056152299</v>
      </c>
      <c r="J1253" s="8">
        <f t="shared" si="229"/>
        <v>0.65822601318359375</v>
      </c>
      <c r="K1253" s="8">
        <f t="shared" si="230"/>
        <v>1.0849858484434258</v>
      </c>
      <c r="L1253" s="9">
        <f t="shared" si="231"/>
        <v>82.991652533286086</v>
      </c>
      <c r="M1253" s="8">
        <f t="shared" si="232"/>
        <v>0.65387885527493206</v>
      </c>
      <c r="N1253" s="8">
        <f t="shared" si="233"/>
        <v>0.46216559410095187</v>
      </c>
      <c r="O1253" s="8">
        <f t="shared" si="234"/>
        <v>1.9540433809125028</v>
      </c>
      <c r="P1253" s="10">
        <f t="shared" si="235"/>
        <v>0.33462862782994229</v>
      </c>
      <c r="Q1253" s="10" t="str">
        <f t="shared" si="236"/>
        <v>2013ARG</v>
      </c>
      <c r="R1253" s="14">
        <f t="shared" si="237"/>
        <v>57.159695788755911</v>
      </c>
      <c r="S1253" s="45">
        <f t="shared" si="238"/>
        <v>3</v>
      </c>
      <c r="T1253" s="7">
        <f t="shared" si="239"/>
        <v>3.4604064411903437</v>
      </c>
      <c r="U1253" s="35">
        <f>IF(ISBLANK(VLOOKUP(B1253,'WB GDP'!$A$2:$AK$267,F1253-1985)),"NA",VLOOKUP(B1253,'WB GDP'!$A$2:$AK$267,F1253-1985))</f>
        <v>24424.136446507135</v>
      </c>
    </row>
    <row r="1254" spans="1:21">
      <c r="A1254">
        <f t="shared" si="228"/>
        <v>22</v>
      </c>
      <c r="B1254" t="s">
        <v>55</v>
      </c>
      <c r="C1254" t="str">
        <f>VLOOKUP(B1254,'country codes'!$A$3:$B$287,2,0)</f>
        <v>DNK</v>
      </c>
      <c r="D1254">
        <v>3</v>
      </c>
      <c r="E1254" s="6">
        <v>5625.3850000000002</v>
      </c>
      <c r="F1254">
        <v>2013</v>
      </c>
      <c r="G1254" s="6">
        <v>80.304000000000002</v>
      </c>
      <c r="H1254" s="6">
        <v>7.5886068344116211</v>
      </c>
      <c r="I1254" s="7">
        <v>12.7558746337891</v>
      </c>
      <c r="J1254" s="8">
        <f t="shared" si="229"/>
        <v>0.75886068344116209</v>
      </c>
      <c r="K1254" s="8">
        <f t="shared" si="230"/>
        <v>1.1856205187009941</v>
      </c>
      <c r="L1254" s="9">
        <f t="shared" si="231"/>
        <v>95.210070133764631</v>
      </c>
      <c r="M1254" s="8">
        <f t="shared" si="232"/>
        <v>0.76434721033464936</v>
      </c>
      <c r="N1254" s="8">
        <f t="shared" si="233"/>
        <v>0.79724216461181874</v>
      </c>
      <c r="O1254" s="8">
        <f t="shared" si="234"/>
        <v>2.2891199514233698</v>
      </c>
      <c r="P1254" s="10">
        <f t="shared" si="235"/>
        <v>0.33390439407047234</v>
      </c>
      <c r="Q1254" s="10" t="str">
        <f t="shared" si="236"/>
        <v>2013DNK</v>
      </c>
      <c r="R1254" s="14">
        <f t="shared" si="237"/>
        <v>57.035985568145954</v>
      </c>
      <c r="S1254" s="45">
        <f t="shared" si="238"/>
        <v>3</v>
      </c>
      <c r="T1254" s="7">
        <f t="shared" si="239"/>
        <v>3.4604064411903437</v>
      </c>
      <c r="U1254" s="35">
        <f>IF(ISBLANK(VLOOKUP(B1254,'WB GDP'!$A$2:$AK$267,F1254-1985)),"NA",VLOOKUP(B1254,'WB GDP'!$A$2:$AK$267,F1254-1985))</f>
        <v>51479.266453301723</v>
      </c>
    </row>
    <row r="1255" spans="1:21">
      <c r="A1255">
        <f t="shared" si="228"/>
        <v>23</v>
      </c>
      <c r="B1255" t="s">
        <v>24</v>
      </c>
      <c r="C1255" t="str">
        <f>VLOOKUP(B1255,'country codes'!$A$3:$B$287,2,0)</f>
        <v>AUT</v>
      </c>
      <c r="D1255">
        <v>3</v>
      </c>
      <c r="E1255" s="6">
        <v>8479.5390000000007</v>
      </c>
      <c r="F1255">
        <v>2013</v>
      </c>
      <c r="G1255" s="6">
        <v>81.078000000000003</v>
      </c>
      <c r="H1255" s="6">
        <v>7.498802661895752</v>
      </c>
      <c r="I1255" s="7">
        <v>13.463543891906699</v>
      </c>
      <c r="J1255" s="8">
        <f t="shared" si="229"/>
        <v>0.74988026618957515</v>
      </c>
      <c r="K1255" s="8">
        <f t="shared" si="230"/>
        <v>1.176640101449407</v>
      </c>
      <c r="L1255" s="9">
        <f t="shared" si="231"/>
        <v>95.399626145315025</v>
      </c>
      <c r="M1255" s="8">
        <f t="shared" si="232"/>
        <v>0.766061011701762</v>
      </c>
      <c r="N1255" s="8">
        <f t="shared" si="233"/>
        <v>0.8414714932441687</v>
      </c>
      <c r="O1255" s="8">
        <f t="shared" si="234"/>
        <v>2.3333492800557196</v>
      </c>
      <c r="P1255" s="10">
        <f t="shared" si="235"/>
        <v>0.32830961838832318</v>
      </c>
      <c r="Q1255" s="10" t="str">
        <f t="shared" si="236"/>
        <v>2013AUT</v>
      </c>
      <c r="R1255" s="14">
        <f t="shared" si="237"/>
        <v>56.080312175609748</v>
      </c>
      <c r="S1255" s="45">
        <f t="shared" si="238"/>
        <v>3</v>
      </c>
      <c r="T1255" s="7">
        <f t="shared" si="239"/>
        <v>3.4604064411903437</v>
      </c>
      <c r="U1255" s="35">
        <f>IF(ISBLANK(VLOOKUP(B1255,'WB GDP'!$A$2:$AK$267,F1255-1985)),"NA",VLOOKUP(B1255,'WB GDP'!$A$2:$AK$267,F1255-1985))</f>
        <v>52997.753816671204</v>
      </c>
    </row>
    <row r="1256" spans="1:21">
      <c r="A1256">
        <f t="shared" si="228"/>
        <v>24</v>
      </c>
      <c r="B1256" t="s">
        <v>82</v>
      </c>
      <c r="C1256" t="str">
        <f>VLOOKUP(B1256,'country codes'!$A$3:$B$287,2,0)</f>
        <v>ISR</v>
      </c>
      <c r="D1256">
        <v>4</v>
      </c>
      <c r="E1256" s="6">
        <v>7726.6760000000004</v>
      </c>
      <c r="F1256">
        <v>2013</v>
      </c>
      <c r="G1256" s="6">
        <v>82.114999999999995</v>
      </c>
      <c r="H1256" s="6">
        <v>7.3205633163452148</v>
      </c>
      <c r="I1256" s="7">
        <v>13.6167545318603</v>
      </c>
      <c r="J1256" s="8">
        <f t="shared" si="229"/>
        <v>0.73205633163452144</v>
      </c>
      <c r="K1256" s="8">
        <f t="shared" si="230"/>
        <v>1.1588161668943533</v>
      </c>
      <c r="L1256" s="9">
        <f t="shared" si="231"/>
        <v>95.156189544529809</v>
      </c>
      <c r="M1256" s="8">
        <f t="shared" si="232"/>
        <v>0.76386006868856704</v>
      </c>
      <c r="N1256" s="8">
        <f t="shared" si="233"/>
        <v>0.85104715824126875</v>
      </c>
      <c r="O1256" s="8">
        <f t="shared" si="234"/>
        <v>2.3429249450528196</v>
      </c>
      <c r="P1256" s="10">
        <f t="shared" si="235"/>
        <v>0.32602839894700353</v>
      </c>
      <c r="Q1256" s="10" t="str">
        <f t="shared" si="236"/>
        <v>2013ISR</v>
      </c>
      <c r="R1256" s="14">
        <f t="shared" si="237"/>
        <v>55.690644949171812</v>
      </c>
      <c r="S1256" s="45">
        <f t="shared" si="238"/>
        <v>3</v>
      </c>
      <c r="T1256" s="7">
        <f t="shared" si="239"/>
        <v>3.4604064411903437</v>
      </c>
      <c r="U1256" s="35">
        <f>IF(ISBLANK(VLOOKUP(B1256,'WB GDP'!$A$2:$AK$267,F1256-1985)),"NA",VLOOKUP(B1256,'WB GDP'!$A$2:$AK$267,F1256-1985))</f>
        <v>36740.796269739796</v>
      </c>
    </row>
    <row r="1257" spans="1:21">
      <c r="A1257">
        <f t="shared" si="228"/>
        <v>25</v>
      </c>
      <c r="B1257" t="s">
        <v>154</v>
      </c>
      <c r="C1257" t="str">
        <f>VLOOKUP(B1257,'country codes'!$A$3:$B$287,2,0)</f>
        <v>TUN</v>
      </c>
      <c r="D1257">
        <v>4</v>
      </c>
      <c r="E1257" s="6">
        <v>11300.284</v>
      </c>
      <c r="F1257">
        <v>2013</v>
      </c>
      <c r="G1257" s="6">
        <v>75.650000000000006</v>
      </c>
      <c r="H1257" s="6">
        <v>5.2456049919128418</v>
      </c>
      <c r="I1257" s="7">
        <v>3.36192059516907</v>
      </c>
      <c r="J1257" s="8">
        <f t="shared" si="229"/>
        <v>0.52456049919128422</v>
      </c>
      <c r="K1257" s="8">
        <f t="shared" si="230"/>
        <v>0.95132033445111619</v>
      </c>
      <c r="L1257" s="9">
        <f t="shared" si="231"/>
        <v>71.967383301226945</v>
      </c>
      <c r="M1257" s="8">
        <f t="shared" si="232"/>
        <v>0.55420695604689063</v>
      </c>
      <c r="N1257" s="8">
        <f t="shared" si="233"/>
        <v>0.21012003719806688</v>
      </c>
      <c r="O1257" s="8">
        <f t="shared" si="234"/>
        <v>1.7019978240096179</v>
      </c>
      <c r="P1257" s="10">
        <f t="shared" si="235"/>
        <v>0.32562142455697923</v>
      </c>
      <c r="Q1257" s="10" t="str">
        <f t="shared" si="236"/>
        <v>2013TUN</v>
      </c>
      <c r="R1257" s="14">
        <f t="shared" si="237"/>
        <v>55.621127488939969</v>
      </c>
      <c r="S1257" s="45">
        <f t="shared" si="238"/>
        <v>1</v>
      </c>
      <c r="T1257" s="7">
        <f t="shared" si="239"/>
        <v>3.4604064411903437</v>
      </c>
      <c r="U1257" s="35">
        <f>IF(ISBLANK(VLOOKUP(B1257,'WB GDP'!$A$2:$AK$267,F1257-1985)),"NA",VLOOKUP(B1257,'WB GDP'!$A$2:$AK$267,F1257-1985))</f>
        <v>10563.374594595816</v>
      </c>
    </row>
    <row r="1258" spans="1:21">
      <c r="A1258">
        <f t="shared" si="228"/>
        <v>26</v>
      </c>
      <c r="B1258" t="s">
        <v>52</v>
      </c>
      <c r="C1258" t="str">
        <f>VLOOKUP(B1258,'country codes'!$A$3:$B$287,2,0)</f>
        <v>HRV</v>
      </c>
      <c r="D1258">
        <v>7</v>
      </c>
      <c r="E1258" s="6">
        <v>4308.8540000000003</v>
      </c>
      <c r="F1258">
        <v>2013</v>
      </c>
      <c r="G1258" s="6">
        <v>77.843000000000004</v>
      </c>
      <c r="H1258" s="6">
        <v>5.885462760925293</v>
      </c>
      <c r="I1258" s="7">
        <v>6.7330679893493697</v>
      </c>
      <c r="J1258" s="8">
        <f t="shared" si="229"/>
        <v>0.5885462760925293</v>
      </c>
      <c r="K1258" s="8">
        <f t="shared" si="230"/>
        <v>1.0153061113523614</v>
      </c>
      <c r="L1258" s="9">
        <f t="shared" si="231"/>
        <v>79.034473626001869</v>
      </c>
      <c r="M1258" s="8">
        <f t="shared" si="232"/>
        <v>0.6181014691306268</v>
      </c>
      <c r="N1258" s="8">
        <f t="shared" si="233"/>
        <v>0.4208167493343356</v>
      </c>
      <c r="O1258" s="8">
        <f t="shared" si="234"/>
        <v>1.9126945361458865</v>
      </c>
      <c r="P1258" s="10">
        <f t="shared" si="235"/>
        <v>0.32315743964852445</v>
      </c>
      <c r="Q1258" s="10" t="str">
        <f t="shared" si="236"/>
        <v>2013HRV</v>
      </c>
      <c r="R1258" s="14">
        <f t="shared" si="237"/>
        <v>55.20024112094238</v>
      </c>
      <c r="S1258" s="45">
        <f t="shared" si="238"/>
        <v>2</v>
      </c>
      <c r="T1258" s="7">
        <f t="shared" si="239"/>
        <v>3.4604064411903437</v>
      </c>
      <c r="U1258" s="35">
        <f>IF(ISBLANK(VLOOKUP(B1258,'WB GDP'!$A$2:$AK$267,F1258-1985)),"NA",VLOOKUP(B1258,'WB GDP'!$A$2:$AK$267,F1258-1985))</f>
        <v>24119.730888417816</v>
      </c>
    </row>
    <row r="1259" spans="1:21">
      <c r="A1259">
        <f t="shared" si="228"/>
        <v>27</v>
      </c>
      <c r="B1259" t="s">
        <v>160</v>
      </c>
      <c r="C1259" t="str">
        <f>VLOOKUP(B1259,'country codes'!$A$3:$B$287,2,0)</f>
        <v>GBR</v>
      </c>
      <c r="D1259">
        <v>3</v>
      </c>
      <c r="E1259" s="6">
        <v>64302.296999999999</v>
      </c>
      <c r="F1259">
        <v>2013</v>
      </c>
      <c r="G1259" s="6">
        <v>80.929000000000002</v>
      </c>
      <c r="H1259" s="6">
        <v>6.9180550575256348</v>
      </c>
      <c r="I1259" s="7">
        <v>11.9979362487793</v>
      </c>
      <c r="J1259" s="8">
        <f t="shared" si="229"/>
        <v>0.6918055057525635</v>
      </c>
      <c r="K1259" s="8">
        <f t="shared" si="230"/>
        <v>1.1185653410123955</v>
      </c>
      <c r="L1259" s="9">
        <f t="shared" si="231"/>
        <v>90.524374482792155</v>
      </c>
      <c r="M1259" s="8">
        <f t="shared" si="232"/>
        <v>0.72198320643506686</v>
      </c>
      <c r="N1259" s="8">
        <f t="shared" si="233"/>
        <v>0.74987101554870628</v>
      </c>
      <c r="O1259" s="8">
        <f t="shared" si="234"/>
        <v>2.2417488023602572</v>
      </c>
      <c r="P1259" s="10">
        <f t="shared" si="235"/>
        <v>0.32206249231622941</v>
      </c>
      <c r="Q1259" s="10" t="str">
        <f t="shared" si="236"/>
        <v>2013GBR</v>
      </c>
      <c r="R1259" s="14">
        <f t="shared" si="237"/>
        <v>55.013207343155443</v>
      </c>
      <c r="S1259" s="45">
        <f t="shared" si="238"/>
        <v>3</v>
      </c>
      <c r="T1259" s="7">
        <f t="shared" si="239"/>
        <v>3.4604064411903437</v>
      </c>
      <c r="U1259" s="35">
        <f>IF(ISBLANK(VLOOKUP(B1259,'WB GDP'!$A$2:$AK$267,F1259-1985)),"NA",VLOOKUP(B1259,'WB GDP'!$A$2:$AK$267,F1259-1985))</f>
        <v>42942.149408486068</v>
      </c>
    </row>
    <row r="1260" spans="1:21">
      <c r="A1260">
        <f t="shared" si="228"/>
        <v>28</v>
      </c>
      <c r="B1260" t="s">
        <v>83</v>
      </c>
      <c r="C1260" t="str">
        <f>VLOOKUP(B1260,'country codes'!$A$3:$B$287,2,0)</f>
        <v>ITA</v>
      </c>
      <c r="D1260">
        <v>3</v>
      </c>
      <c r="E1260" s="6">
        <v>60312.599000000002</v>
      </c>
      <c r="F1260">
        <v>2013</v>
      </c>
      <c r="G1260" s="6">
        <v>82.66</v>
      </c>
      <c r="H1260" s="6">
        <v>6.009373664855957</v>
      </c>
      <c r="I1260" s="7">
        <v>9.6737194061279297</v>
      </c>
      <c r="J1260" s="8">
        <f t="shared" si="229"/>
        <v>0.6009373664855957</v>
      </c>
      <c r="K1260" s="8">
        <f t="shared" si="230"/>
        <v>1.0276972017454278</v>
      </c>
      <c r="L1260" s="9">
        <f t="shared" si="231"/>
        <v>84.949450696277054</v>
      </c>
      <c r="M1260" s="8">
        <f t="shared" si="232"/>
        <v>0.67157957149501601</v>
      </c>
      <c r="N1260" s="8">
        <f t="shared" si="233"/>
        <v>0.60460746288299561</v>
      </c>
      <c r="O1260" s="8">
        <f t="shared" si="234"/>
        <v>2.0964852496945463</v>
      </c>
      <c r="P1260" s="10">
        <f t="shared" si="235"/>
        <v>0.32033593920723452</v>
      </c>
      <c r="Q1260" s="10" t="str">
        <f t="shared" si="236"/>
        <v>2013ITA</v>
      </c>
      <c r="R1260" s="14">
        <f t="shared" si="237"/>
        <v>54.718285623178062</v>
      </c>
      <c r="S1260" s="45">
        <f t="shared" si="238"/>
        <v>3</v>
      </c>
      <c r="T1260" s="7">
        <f t="shared" si="239"/>
        <v>3.4604064411903437</v>
      </c>
      <c r="U1260" s="35">
        <f>IF(ISBLANK(VLOOKUP(B1260,'WB GDP'!$A$2:$AK$267,F1260-1985)),"NA",VLOOKUP(B1260,'WB GDP'!$A$2:$AK$267,F1260-1985))</f>
        <v>40268.112789277344</v>
      </c>
    </row>
    <row r="1261" spans="1:21">
      <c r="A1261">
        <f t="shared" si="228"/>
        <v>29</v>
      </c>
      <c r="B1261" t="s">
        <v>54</v>
      </c>
      <c r="C1261" t="str">
        <f>VLOOKUP(B1261,'country codes'!$A$3:$B$287,2,0)</f>
        <v>CZE</v>
      </c>
      <c r="D1261">
        <v>7</v>
      </c>
      <c r="E1261" s="6">
        <v>10514.552</v>
      </c>
      <c r="F1261">
        <v>2013</v>
      </c>
      <c r="G1261" s="6">
        <v>78.180000000000007</v>
      </c>
      <c r="H1261" s="6">
        <v>6.6976556777954102</v>
      </c>
      <c r="I1261" s="7">
        <v>10.1813812255859</v>
      </c>
      <c r="J1261" s="8">
        <f t="shared" si="229"/>
        <v>0.66976556777954099</v>
      </c>
      <c r="K1261" s="8">
        <f t="shared" si="230"/>
        <v>1.096525403039373</v>
      </c>
      <c r="L1261" s="9">
        <f t="shared" si="231"/>
        <v>85.726356009618186</v>
      </c>
      <c r="M1261" s="8">
        <f t="shared" si="232"/>
        <v>0.67860367680948708</v>
      </c>
      <c r="N1261" s="8">
        <f t="shared" si="233"/>
        <v>0.63633632659911876</v>
      </c>
      <c r="O1261" s="8">
        <f t="shared" si="234"/>
        <v>2.1282141134106696</v>
      </c>
      <c r="P1261" s="10">
        <f t="shared" si="235"/>
        <v>0.31886062240324065</v>
      </c>
      <c r="Q1261" s="10" t="str">
        <f t="shared" si="236"/>
        <v>2013CZE</v>
      </c>
      <c r="R1261" s="14">
        <f t="shared" si="237"/>
        <v>54.466278912768381</v>
      </c>
      <c r="S1261" s="45">
        <f t="shared" si="238"/>
        <v>3</v>
      </c>
      <c r="T1261" s="7">
        <f t="shared" si="239"/>
        <v>3.4604064411903437</v>
      </c>
      <c r="U1261" s="35">
        <f>IF(ISBLANK(VLOOKUP(B1261,'WB GDP'!$A$2:$AK$267,F1261-1985)),"NA",VLOOKUP(B1261,'WB GDP'!$A$2:$AK$267,F1261-1985))</f>
        <v>33465.828125</v>
      </c>
    </row>
    <row r="1262" spans="1:21">
      <c r="A1262">
        <f t="shared" si="228"/>
        <v>30</v>
      </c>
      <c r="B1262" t="s">
        <v>84</v>
      </c>
      <c r="C1262" t="str">
        <f>VLOOKUP(B1262,'country codes'!$A$3:$B$287,2,0)</f>
        <v>JAM</v>
      </c>
      <c r="D1262">
        <v>1</v>
      </c>
      <c r="E1262" s="6">
        <v>2773.1289999999999</v>
      </c>
      <c r="F1262">
        <v>2013</v>
      </c>
      <c r="G1262" s="6">
        <v>73.412000000000006</v>
      </c>
      <c r="H1262" s="6">
        <v>5.7088866233825684</v>
      </c>
      <c r="I1262" s="7">
        <v>4.76027584075928</v>
      </c>
      <c r="J1262" s="8">
        <f t="shared" si="229"/>
        <v>0.57088866233825686</v>
      </c>
      <c r="K1262" s="8">
        <f t="shared" si="230"/>
        <v>0.99764849759808882</v>
      </c>
      <c r="L1262" s="9">
        <f t="shared" si="231"/>
        <v>73.239371505670903</v>
      </c>
      <c r="M1262" s="8">
        <f t="shared" si="232"/>
        <v>0.56570717229377876</v>
      </c>
      <c r="N1262" s="8">
        <f t="shared" si="233"/>
        <v>0.297517240047455</v>
      </c>
      <c r="O1262" s="8">
        <f t="shared" si="234"/>
        <v>1.789395026859006</v>
      </c>
      <c r="P1262" s="10">
        <f t="shared" si="235"/>
        <v>0.31614437494374081</v>
      </c>
      <c r="Q1262" s="10" t="str">
        <f t="shared" si="236"/>
        <v>2013JAM</v>
      </c>
      <c r="R1262" s="14">
        <f t="shared" si="237"/>
        <v>54.002302236657762</v>
      </c>
      <c r="S1262" s="45">
        <f t="shared" si="238"/>
        <v>2</v>
      </c>
      <c r="T1262" s="7">
        <f t="shared" si="239"/>
        <v>3.4604064411903437</v>
      </c>
      <c r="U1262" s="35">
        <f>IF(ISBLANK(VLOOKUP(B1262,'WB GDP'!$A$2:$AK$267,F1262-1985)),"NA",VLOOKUP(B1262,'WB GDP'!$A$2:$AK$267,F1262-1985))</f>
        <v>9718.6247627676821</v>
      </c>
    </row>
    <row r="1263" spans="1:21">
      <c r="A1263">
        <f t="shared" si="228"/>
        <v>31</v>
      </c>
      <c r="B1263" t="s">
        <v>63</v>
      </c>
      <c r="C1263" t="str">
        <f>VLOOKUP(B1263,'country codes'!$A$3:$B$287,2,0)</f>
        <v>FIN</v>
      </c>
      <c r="D1263">
        <v>3</v>
      </c>
      <c r="E1263" s="6">
        <v>5438.8720000000003</v>
      </c>
      <c r="F1263">
        <v>2013</v>
      </c>
      <c r="G1263" s="6">
        <v>80.882999999999996</v>
      </c>
      <c r="H1263" s="6">
        <v>7.4446358680725098</v>
      </c>
      <c r="I1263" s="7">
        <v>15.1982202529907</v>
      </c>
      <c r="J1263" s="8">
        <f t="shared" si="229"/>
        <v>0.744463586807251</v>
      </c>
      <c r="K1263" s="8">
        <f t="shared" si="230"/>
        <v>1.171223422067083</v>
      </c>
      <c r="L1263" s="9">
        <f t="shared" si="231"/>
        <v>94.732064047051864</v>
      </c>
      <c r="M1263" s="8">
        <f t="shared" si="232"/>
        <v>0.7600254930849768</v>
      </c>
      <c r="N1263" s="8">
        <f t="shared" si="233"/>
        <v>0.94988876581191872</v>
      </c>
      <c r="O1263" s="8">
        <f t="shared" si="234"/>
        <v>2.4417665526234695</v>
      </c>
      <c r="P1263" s="10">
        <f t="shared" si="235"/>
        <v>0.31126050615624756</v>
      </c>
      <c r="Q1263" s="10" t="str">
        <f t="shared" si="236"/>
        <v>2013FIN</v>
      </c>
      <c r="R1263" s="14">
        <f t="shared" si="237"/>
        <v>53.168062632067858</v>
      </c>
      <c r="S1263" s="45">
        <f t="shared" si="238"/>
        <v>3</v>
      </c>
      <c r="T1263" s="7">
        <f t="shared" si="239"/>
        <v>3.4604064411903437</v>
      </c>
      <c r="U1263" s="35">
        <f>IF(ISBLANK(VLOOKUP(B1263,'WB GDP'!$A$2:$AK$267,F1263-1985)),"NA",VLOOKUP(B1263,'WB GDP'!$A$2:$AK$267,F1263-1985))</f>
        <v>45328.575321804063</v>
      </c>
    </row>
    <row r="1264" spans="1:21">
      <c r="A1264">
        <f t="shared" si="228"/>
        <v>32</v>
      </c>
      <c r="B1264" t="s">
        <v>67</v>
      </c>
      <c r="C1264" t="str">
        <f>VLOOKUP(B1264,'country codes'!$A$3:$B$287,2,0)</f>
        <v>DEU</v>
      </c>
      <c r="D1264">
        <v>3</v>
      </c>
      <c r="E1264" s="6">
        <v>81680.591</v>
      </c>
      <c r="F1264">
        <v>2013</v>
      </c>
      <c r="G1264" s="6">
        <v>80.462999999999994</v>
      </c>
      <c r="H1264" s="6">
        <v>6.9651250839233398</v>
      </c>
      <c r="I1264" s="7">
        <v>13.181002616882299</v>
      </c>
      <c r="J1264" s="8">
        <f t="shared" si="229"/>
        <v>0.69651250839233403</v>
      </c>
      <c r="K1264" s="8">
        <f t="shared" si="230"/>
        <v>1.1232723436521659</v>
      </c>
      <c r="L1264" s="9">
        <f t="shared" si="231"/>
        <v>90.381862587284218</v>
      </c>
      <c r="M1264" s="8">
        <f t="shared" si="232"/>
        <v>0.72069473724143029</v>
      </c>
      <c r="N1264" s="8">
        <f t="shared" si="233"/>
        <v>0.82381266355514371</v>
      </c>
      <c r="O1264" s="8">
        <f t="shared" si="234"/>
        <v>2.3156904503666946</v>
      </c>
      <c r="P1264" s="10">
        <f t="shared" si="235"/>
        <v>0.3112223989727585</v>
      </c>
      <c r="Q1264" s="10" t="str">
        <f t="shared" si="236"/>
        <v>2013DEU</v>
      </c>
      <c r="R1264" s="14">
        <f t="shared" si="237"/>
        <v>53.161553341366321</v>
      </c>
      <c r="S1264" s="45">
        <f t="shared" si="238"/>
        <v>3</v>
      </c>
      <c r="T1264" s="7">
        <f t="shared" si="239"/>
        <v>3.4604064411903437</v>
      </c>
      <c r="U1264" s="35">
        <f>IF(ISBLANK(VLOOKUP(B1264,'WB GDP'!$A$2:$AK$267,F1264-1985)),"NA",VLOOKUP(B1264,'WB GDP'!$A$2:$AK$267,F1264-1985))</f>
        <v>49954.173749339046</v>
      </c>
    </row>
    <row r="1265" spans="1:21">
      <c r="A1265">
        <f t="shared" si="228"/>
        <v>33</v>
      </c>
      <c r="B1265" t="s">
        <v>165</v>
      </c>
      <c r="C1265" t="str">
        <f>VLOOKUP(B1265,'country codes'!$A$3:$B$287,2,0)</f>
        <v>VEN</v>
      </c>
      <c r="D1265">
        <v>1</v>
      </c>
      <c r="E1265" s="6">
        <v>29838.021000000001</v>
      </c>
      <c r="F1265">
        <v>2013</v>
      </c>
      <c r="G1265" s="6">
        <v>73.195999999999998</v>
      </c>
      <c r="H1265" s="6">
        <v>6.5527963638305664</v>
      </c>
      <c r="I1265" s="7">
        <v>8.0073308944702095</v>
      </c>
      <c r="J1265" s="8">
        <f t="shared" si="229"/>
        <v>0.65527963638305664</v>
      </c>
      <c r="K1265" s="8">
        <f t="shared" si="230"/>
        <v>1.0820394716428887</v>
      </c>
      <c r="L1265" s="9">
        <f t="shared" si="231"/>
        <v>79.200961166372878</v>
      </c>
      <c r="M1265" s="8">
        <f t="shared" si="232"/>
        <v>0.61960670535057749</v>
      </c>
      <c r="N1265" s="8">
        <f t="shared" si="233"/>
        <v>0.50045818090438809</v>
      </c>
      <c r="O1265" s="8">
        <f t="shared" si="234"/>
        <v>1.9923359677159391</v>
      </c>
      <c r="P1265" s="10">
        <f t="shared" si="235"/>
        <v>0.31099509088364713</v>
      </c>
      <c r="Q1265" s="10" t="str">
        <f t="shared" si="236"/>
        <v>2013VEN</v>
      </c>
      <c r="R1265" s="14">
        <f t="shared" si="237"/>
        <v>53.12272563762744</v>
      </c>
      <c r="S1265" s="45">
        <f t="shared" si="238"/>
        <v>3</v>
      </c>
      <c r="T1265" s="7">
        <f t="shared" si="239"/>
        <v>3.4604064411903437</v>
      </c>
      <c r="U1265" s="35" t="str">
        <f>IF(ISBLANK(VLOOKUP(B1265,'WB GDP'!$A$2:$AK$267,F1265-1985)),"NA",VLOOKUP(B1265,'WB GDP'!$A$2:$AK$267,F1265-1985))</f>
        <v>NA</v>
      </c>
    </row>
    <row r="1266" spans="1:21">
      <c r="A1266">
        <f t="shared" si="228"/>
        <v>34</v>
      </c>
      <c r="B1266" t="s">
        <v>166</v>
      </c>
      <c r="C1266" t="str">
        <f>VLOOKUP(B1266,'country codes'!$A$3:$B$287,2,0)</f>
        <v>VNM</v>
      </c>
      <c r="D1266">
        <v>8</v>
      </c>
      <c r="E1266" s="6">
        <v>90267.739000000001</v>
      </c>
      <c r="F1266">
        <v>2013</v>
      </c>
      <c r="G1266" s="6">
        <v>73.775000000000006</v>
      </c>
      <c r="H1266" s="6">
        <v>5.0226988792419434</v>
      </c>
      <c r="I1266" s="7">
        <v>3.13238525390625</v>
      </c>
      <c r="J1266" s="8">
        <f t="shared" si="229"/>
        <v>0.50226988792419436</v>
      </c>
      <c r="K1266" s="8">
        <f t="shared" si="230"/>
        <v>0.92902972318402632</v>
      </c>
      <c r="L1266" s="9">
        <f t="shared" si="231"/>
        <v>68.539167827901551</v>
      </c>
      <c r="M1266" s="8">
        <f t="shared" si="232"/>
        <v>0.52321199937478491</v>
      </c>
      <c r="N1266" s="8">
        <f t="shared" si="233"/>
        <v>0.19577407836914063</v>
      </c>
      <c r="O1266" s="8">
        <f t="shared" si="234"/>
        <v>1.6876518651806915</v>
      </c>
      <c r="P1266" s="10">
        <f t="shared" si="235"/>
        <v>0.31002365486010131</v>
      </c>
      <c r="Q1266" s="10" t="str">
        <f t="shared" si="236"/>
        <v>2013VNM</v>
      </c>
      <c r="R1266" s="14">
        <f t="shared" si="237"/>
        <v>52.956789483437021</v>
      </c>
      <c r="S1266" s="45">
        <f t="shared" si="238"/>
        <v>1</v>
      </c>
      <c r="T1266" s="7">
        <f t="shared" si="239"/>
        <v>3.4604064411903437</v>
      </c>
      <c r="U1266" s="35">
        <f>IF(ISBLANK(VLOOKUP(B1266,'WB GDP'!$A$2:$AK$267,F1266-1985)),"NA",VLOOKUP(B1266,'WB GDP'!$A$2:$AK$267,F1266-1985))</f>
        <v>7257.7292728971479</v>
      </c>
    </row>
    <row r="1267" spans="1:21">
      <c r="A1267">
        <f t="shared" si="228"/>
        <v>35</v>
      </c>
      <c r="B1267" t="s">
        <v>19</v>
      </c>
      <c r="C1267" t="str">
        <f>VLOOKUP(B1267,'country codes'!$A$3:$B$287,2,0)</f>
        <v>ALB</v>
      </c>
      <c r="D1267">
        <v>7</v>
      </c>
      <c r="E1267" s="6">
        <v>2887.0140000000001</v>
      </c>
      <c r="F1267">
        <v>2013</v>
      </c>
      <c r="G1267" s="6">
        <v>78.123000000000005</v>
      </c>
      <c r="H1267" s="6">
        <v>4.5506477355957031</v>
      </c>
      <c r="I1267" s="7">
        <v>3.4064059257507302</v>
      </c>
      <c r="J1267" s="8">
        <f t="shared" si="229"/>
        <v>0.45506477355957031</v>
      </c>
      <c r="K1267" s="8">
        <f t="shared" si="230"/>
        <v>0.88182460881940228</v>
      </c>
      <c r="L1267" s="9">
        <f t="shared" si="231"/>
        <v>68.890783914798163</v>
      </c>
      <c r="M1267" s="8">
        <f t="shared" si="232"/>
        <v>0.52639100765573299</v>
      </c>
      <c r="N1267" s="8">
        <f t="shared" si="233"/>
        <v>0.21290037035942064</v>
      </c>
      <c r="O1267" s="8">
        <f t="shared" si="234"/>
        <v>1.7047781571709715</v>
      </c>
      <c r="P1267" s="10">
        <f t="shared" si="235"/>
        <v>0.30877390435906521</v>
      </c>
      <c r="Q1267" s="10" t="str">
        <f t="shared" si="236"/>
        <v>2013ALB</v>
      </c>
      <c r="R1267" s="14">
        <f t="shared" si="237"/>
        <v>52.743312953008868</v>
      </c>
      <c r="S1267" s="45">
        <f t="shared" si="238"/>
        <v>1</v>
      </c>
      <c r="T1267" s="7">
        <f t="shared" si="239"/>
        <v>3.4604064411903437</v>
      </c>
      <c r="U1267" s="35">
        <f>IF(ISBLANK(VLOOKUP(B1267,'WB GDP'!$A$2:$AK$267,F1267-1985)),"NA",VLOOKUP(B1267,'WB GDP'!$A$2:$AK$267,F1267-1985))</f>
        <v>11361.252491829775</v>
      </c>
    </row>
    <row r="1268" spans="1:21">
      <c r="A1268">
        <f t="shared" si="228"/>
        <v>36</v>
      </c>
      <c r="B1268" t="s">
        <v>31</v>
      </c>
      <c r="C1268" t="str">
        <f>VLOOKUP(B1268,'country codes'!$A$3:$B$287,2,0)</f>
        <v>BTN</v>
      </c>
      <c r="D1268">
        <v>6</v>
      </c>
      <c r="E1268" s="6">
        <v>728.88900000000001</v>
      </c>
      <c r="F1268">
        <v>2013</v>
      </c>
      <c r="G1268" s="6">
        <v>69.706999999999994</v>
      </c>
      <c r="H1268" s="6">
        <v>5.569091796875</v>
      </c>
      <c r="I1268" s="7">
        <v>3.3205146789550799</v>
      </c>
      <c r="J1268" s="8">
        <f t="shared" si="229"/>
        <v>0.55690917968749998</v>
      </c>
      <c r="K1268" s="8">
        <f t="shared" si="230"/>
        <v>0.98366901494733194</v>
      </c>
      <c r="L1268" s="9">
        <f t="shared" si="231"/>
        <v>68.568616024933661</v>
      </c>
      <c r="M1268" s="8">
        <f t="shared" si="232"/>
        <v>0.52347824448049185</v>
      </c>
      <c r="N1268" s="8">
        <f t="shared" si="233"/>
        <v>0.20753216743469249</v>
      </c>
      <c r="O1268" s="8">
        <f t="shared" si="234"/>
        <v>1.6994099542462435</v>
      </c>
      <c r="P1268" s="10">
        <f t="shared" si="235"/>
        <v>0.3080352937632847</v>
      </c>
      <c r="Q1268" s="10" t="str">
        <f t="shared" si="236"/>
        <v>2013BTN</v>
      </c>
      <c r="R1268" s="14">
        <f t="shared" si="237"/>
        <v>52.617146948519199</v>
      </c>
      <c r="S1268" s="45">
        <f t="shared" si="238"/>
        <v>1</v>
      </c>
      <c r="T1268" s="7">
        <f t="shared" si="239"/>
        <v>3.4604064411903437</v>
      </c>
      <c r="U1268" s="35">
        <f>IF(ISBLANK(VLOOKUP(B1268,'WB GDP'!$A$2:$AK$267,F1268-1985)),"NA",VLOOKUP(B1268,'WB GDP'!$A$2:$AK$267,F1268-1985))</f>
        <v>8929.046204194532</v>
      </c>
    </row>
    <row r="1269" spans="1:21">
      <c r="A1269">
        <f t="shared" si="228"/>
        <v>37</v>
      </c>
      <c r="B1269" t="s">
        <v>127</v>
      </c>
      <c r="C1269" t="str">
        <f>VLOOKUP(B1269,'country codes'!$A$3:$B$287,2,0)</f>
        <v>PHL</v>
      </c>
      <c r="D1269">
        <v>8</v>
      </c>
      <c r="E1269" s="6">
        <v>99700.107000000004</v>
      </c>
      <c r="F1269">
        <v>2013</v>
      </c>
      <c r="G1269" s="6">
        <v>70.834999999999994</v>
      </c>
      <c r="H1269" s="6">
        <v>4.9769253730773926</v>
      </c>
      <c r="I1269" s="7">
        <v>1.88216423988342</v>
      </c>
      <c r="J1269" s="8">
        <f t="shared" si="229"/>
        <v>0.49769253730773927</v>
      </c>
      <c r="K1269" s="8">
        <f t="shared" si="230"/>
        <v>0.92445237256757129</v>
      </c>
      <c r="L1269" s="9">
        <f t="shared" si="231"/>
        <v>65.483583810823902</v>
      </c>
      <c r="M1269" s="8">
        <f t="shared" si="232"/>
        <v>0.49558605376132747</v>
      </c>
      <c r="N1269" s="8">
        <f t="shared" si="233"/>
        <v>0.11763526499271375</v>
      </c>
      <c r="O1269" s="8">
        <f t="shared" si="234"/>
        <v>1.6095130518042646</v>
      </c>
      <c r="P1269" s="10">
        <f t="shared" si="235"/>
        <v>0.30791055295002134</v>
      </c>
      <c r="Q1269" s="10" t="str">
        <f t="shared" si="236"/>
        <v>2013PHL</v>
      </c>
      <c r="R1269" s="14">
        <f t="shared" si="237"/>
        <v>52.595839306716961</v>
      </c>
      <c r="S1269" s="45">
        <f t="shared" si="238"/>
        <v>1</v>
      </c>
      <c r="T1269" s="7">
        <f t="shared" si="239"/>
        <v>3.4604064411903437</v>
      </c>
      <c r="U1269" s="35">
        <f>IF(ISBLANK(VLOOKUP(B1269,'WB GDP'!$A$2:$AK$267,F1269-1985)),"NA",VLOOKUP(B1269,'WB GDP'!$A$2:$AK$267,F1269-1985))</f>
        <v>6610.8512217617827</v>
      </c>
    </row>
    <row r="1270" spans="1:21">
      <c r="A1270">
        <f t="shared" si="228"/>
        <v>38</v>
      </c>
      <c r="B1270" t="s">
        <v>116</v>
      </c>
      <c r="C1270" t="str">
        <f>VLOOKUP(B1270,'country codes'!$A$3:$B$287,2,0)</f>
        <v>NZL</v>
      </c>
      <c r="D1270">
        <v>2</v>
      </c>
      <c r="E1270" s="6">
        <v>4450.6440000000002</v>
      </c>
      <c r="F1270">
        <v>2013</v>
      </c>
      <c r="G1270" s="6">
        <v>81.652000000000001</v>
      </c>
      <c r="H1270" s="6">
        <v>7.2801518440246582</v>
      </c>
      <c r="I1270" s="7">
        <v>15.420102119445801</v>
      </c>
      <c r="J1270" s="8">
        <f t="shared" si="229"/>
        <v>0.72801518440246582</v>
      </c>
      <c r="K1270" s="8">
        <f t="shared" si="230"/>
        <v>1.1547750196622979</v>
      </c>
      <c r="L1270" s="9">
        <f t="shared" si="231"/>
        <v>94.289689905465949</v>
      </c>
      <c r="M1270" s="8">
        <f t="shared" si="232"/>
        <v>0.75602592903831689</v>
      </c>
      <c r="N1270" s="8">
        <f t="shared" si="233"/>
        <v>0.96375638246536255</v>
      </c>
      <c r="O1270" s="8">
        <f t="shared" si="234"/>
        <v>2.4556341692769132</v>
      </c>
      <c r="P1270" s="10">
        <f t="shared" si="235"/>
        <v>0.3078740060295449</v>
      </c>
      <c r="Q1270" s="10" t="str">
        <f t="shared" si="236"/>
        <v>2013NZL</v>
      </c>
      <c r="R1270" s="14">
        <f t="shared" si="237"/>
        <v>52.58959653283955</v>
      </c>
      <c r="S1270" s="45">
        <f t="shared" si="238"/>
        <v>3</v>
      </c>
      <c r="T1270" s="7">
        <f t="shared" si="239"/>
        <v>3.4604064411903437</v>
      </c>
      <c r="U1270" s="35">
        <f>IF(ISBLANK(VLOOKUP(B1270,'WB GDP'!$A$2:$AK$267,F1270-1985)),"NA",VLOOKUP(B1270,'WB GDP'!$A$2:$AK$267,F1270-1985))</f>
        <v>39520.413127940861</v>
      </c>
    </row>
    <row r="1271" spans="1:21">
      <c r="A1271">
        <f t="shared" si="228"/>
        <v>39</v>
      </c>
      <c r="B1271" t="s">
        <v>110</v>
      </c>
      <c r="C1271" t="str">
        <f>VLOOKUP(B1271,'country codes'!$A$3:$B$287,2,0)</f>
        <v>MAR</v>
      </c>
      <c r="D1271">
        <v>4</v>
      </c>
      <c r="E1271" s="6">
        <v>33803.527000000002</v>
      </c>
      <c r="F1271">
        <v>2013</v>
      </c>
      <c r="G1271" s="6">
        <v>72.122</v>
      </c>
      <c r="H1271" s="6">
        <v>5.1421604156494141</v>
      </c>
      <c r="I1271" s="7">
        <v>3.0553748607635498</v>
      </c>
      <c r="J1271" s="8">
        <f t="shared" si="229"/>
        <v>0.51421604156494138</v>
      </c>
      <c r="K1271" s="8">
        <f t="shared" si="230"/>
        <v>0.94097587682477335</v>
      </c>
      <c r="L1271" s="9">
        <f t="shared" si="231"/>
        <v>67.865062188356305</v>
      </c>
      <c r="M1271" s="8">
        <f t="shared" si="232"/>
        <v>0.51711731972214925</v>
      </c>
      <c r="N1271" s="8">
        <f t="shared" si="233"/>
        <v>0.19096092879772186</v>
      </c>
      <c r="O1271" s="8">
        <f t="shared" si="234"/>
        <v>1.6828387156092728</v>
      </c>
      <c r="P1271" s="10">
        <f t="shared" si="235"/>
        <v>0.30728869910443357</v>
      </c>
      <c r="Q1271" s="10" t="str">
        <f t="shared" si="236"/>
        <v>2013MAR</v>
      </c>
      <c r="R1271" s="14">
        <f t="shared" si="237"/>
        <v>52.48961714374969</v>
      </c>
      <c r="S1271" s="45">
        <f t="shared" si="238"/>
        <v>1</v>
      </c>
      <c r="T1271" s="7">
        <f t="shared" si="239"/>
        <v>3.4604064411903437</v>
      </c>
      <c r="U1271" s="35">
        <f>IF(ISBLANK(VLOOKUP(B1271,'WB GDP'!$A$2:$AK$267,F1271-1985)),"NA",VLOOKUP(B1271,'WB GDP'!$A$2:$AK$267,F1271-1985))</f>
        <v>7362.20263671875</v>
      </c>
    </row>
    <row r="1272" spans="1:21">
      <c r="A1272">
        <f t="shared" si="228"/>
        <v>40</v>
      </c>
      <c r="B1272" t="s">
        <v>129</v>
      </c>
      <c r="C1272" t="str">
        <f>VLOOKUP(B1272,'country codes'!$A$3:$B$287,2,0)</f>
        <v>PRT</v>
      </c>
      <c r="D1272">
        <v>3</v>
      </c>
      <c r="E1272" s="6">
        <v>10464.535</v>
      </c>
      <c r="F1272">
        <v>2013</v>
      </c>
      <c r="G1272" s="6">
        <v>80.816999999999993</v>
      </c>
      <c r="H1272" s="6">
        <v>5.1576881408691406</v>
      </c>
      <c r="I1272" s="7">
        <v>6.9968895912170401</v>
      </c>
      <c r="J1272" s="8">
        <f t="shared" si="229"/>
        <v>0.51576881408691411</v>
      </c>
      <c r="K1272" s="8">
        <f t="shared" si="230"/>
        <v>0.94252864934674607</v>
      </c>
      <c r="L1272" s="9">
        <f t="shared" si="231"/>
        <v>76.172337854255971</v>
      </c>
      <c r="M1272" s="8">
        <f t="shared" si="232"/>
        <v>0.59222451509281748</v>
      </c>
      <c r="N1272" s="8">
        <f t="shared" si="233"/>
        <v>0.43730559945106501</v>
      </c>
      <c r="O1272" s="8">
        <f t="shared" si="234"/>
        <v>1.929183386262616</v>
      </c>
      <c r="P1272" s="10">
        <f t="shared" si="235"/>
        <v>0.30698196931921906</v>
      </c>
      <c r="Q1272" s="10" t="str">
        <f t="shared" si="236"/>
        <v>2013PRT</v>
      </c>
      <c r="R1272" s="14">
        <f t="shared" si="237"/>
        <v>52.437222997660307</v>
      </c>
      <c r="S1272" s="45">
        <f t="shared" si="238"/>
        <v>3</v>
      </c>
      <c r="T1272" s="7">
        <f t="shared" si="239"/>
        <v>3.4604064411903437</v>
      </c>
      <c r="U1272" s="35">
        <f>IF(ISBLANK(VLOOKUP(B1272,'WB GDP'!$A$2:$AK$267,F1272-1985)),"NA",VLOOKUP(B1272,'WB GDP'!$A$2:$AK$267,F1272-1985))</f>
        <v>30042.890718598203</v>
      </c>
    </row>
    <row r="1273" spans="1:21">
      <c r="A1273">
        <f t="shared" si="228"/>
        <v>41</v>
      </c>
      <c r="B1273" t="s">
        <v>81</v>
      </c>
      <c r="C1273" t="str">
        <f>VLOOKUP(B1273,'country codes'!$A$3:$B$287,2,0)</f>
        <v>IRL</v>
      </c>
      <c r="D1273">
        <v>3</v>
      </c>
      <c r="E1273" s="6">
        <v>4588.8320000000003</v>
      </c>
      <c r="F1273">
        <v>2013</v>
      </c>
      <c r="G1273" s="6">
        <v>80.968000000000004</v>
      </c>
      <c r="H1273" s="6">
        <v>6.7600851058959961</v>
      </c>
      <c r="I1273" s="7">
        <v>13.2298135757446</v>
      </c>
      <c r="J1273" s="8">
        <f t="shared" si="229"/>
        <v>0.67600851058959965</v>
      </c>
      <c r="K1273" s="8">
        <f t="shared" si="230"/>
        <v>1.1027683458494315</v>
      </c>
      <c r="L1273" s="9">
        <f t="shared" si="231"/>
        <v>89.288947426736769</v>
      </c>
      <c r="M1273" s="8">
        <f t="shared" si="232"/>
        <v>0.71081354444271838</v>
      </c>
      <c r="N1273" s="8">
        <f t="shared" si="233"/>
        <v>0.82686334848403753</v>
      </c>
      <c r="O1273" s="8">
        <f t="shared" si="234"/>
        <v>2.3187411352955882</v>
      </c>
      <c r="P1273" s="10">
        <f t="shared" si="235"/>
        <v>0.30655148762524775</v>
      </c>
      <c r="Q1273" s="10" t="str">
        <f t="shared" si="236"/>
        <v>2013IRL</v>
      </c>
      <c r="R1273" s="14">
        <f t="shared" si="237"/>
        <v>52.363690129807374</v>
      </c>
      <c r="S1273" s="45">
        <f t="shared" si="238"/>
        <v>3</v>
      </c>
      <c r="T1273" s="7">
        <f t="shared" si="239"/>
        <v>3.4604064411903437</v>
      </c>
      <c r="U1273" s="35">
        <f>IF(ISBLANK(VLOOKUP(B1273,'WB GDP'!$A$2:$AK$267,F1273-1985)),"NA",VLOOKUP(B1273,'WB GDP'!$A$2:$AK$267,F1273-1985))</f>
        <v>53952.046565555393</v>
      </c>
    </row>
    <row r="1274" spans="1:21">
      <c r="A1274">
        <f t="shared" si="228"/>
        <v>42</v>
      </c>
      <c r="B1274" t="s">
        <v>78</v>
      </c>
      <c r="C1274" t="str">
        <f>VLOOKUP(B1274,'country codes'!$A$3:$B$287,2,0)</f>
        <v>IDN</v>
      </c>
      <c r="D1274">
        <v>8</v>
      </c>
      <c r="E1274" s="6">
        <v>253275.91800000001</v>
      </c>
      <c r="F1274">
        <v>2013</v>
      </c>
      <c r="G1274" s="6">
        <v>69.263999999999996</v>
      </c>
      <c r="H1274" s="6">
        <v>5.2922377586364746</v>
      </c>
      <c r="I1274" s="7">
        <v>2.5747005939483598</v>
      </c>
      <c r="J1274" s="8">
        <f t="shared" si="229"/>
        <v>0.52922377586364744</v>
      </c>
      <c r="K1274" s="8">
        <f t="shared" si="230"/>
        <v>0.9559836111234794</v>
      </c>
      <c r="L1274" s="9">
        <f t="shared" si="231"/>
        <v>66.215248840856674</v>
      </c>
      <c r="M1274" s="8">
        <f t="shared" si="232"/>
        <v>0.50220113559641499</v>
      </c>
      <c r="N1274" s="8">
        <f t="shared" si="233"/>
        <v>0.16091878712177249</v>
      </c>
      <c r="O1274" s="8">
        <f t="shared" si="234"/>
        <v>1.6527965739333235</v>
      </c>
      <c r="P1274" s="10">
        <f t="shared" si="235"/>
        <v>0.30384933240832979</v>
      </c>
      <c r="Q1274" s="10" t="str">
        <f t="shared" si="236"/>
        <v>2013IDN</v>
      </c>
      <c r="R1274" s="14">
        <f t="shared" si="237"/>
        <v>51.902120624607946</v>
      </c>
      <c r="S1274" s="45">
        <f t="shared" si="238"/>
        <v>1</v>
      </c>
      <c r="T1274" s="7">
        <f t="shared" si="239"/>
        <v>3.4604064411903437</v>
      </c>
      <c r="U1274" s="35">
        <f>IF(ISBLANK(VLOOKUP(B1274,'WB GDP'!$A$2:$AK$267,F1274-1985)),"NA",VLOOKUP(B1274,'WB GDP'!$A$2:$AK$267,F1274-1985))</f>
        <v>9402.1079541145991</v>
      </c>
    </row>
    <row r="1275" spans="1:21">
      <c r="A1275">
        <f t="shared" si="228"/>
        <v>43</v>
      </c>
      <c r="B1275" t="s">
        <v>86</v>
      </c>
      <c r="C1275" t="str">
        <f>VLOOKUP(B1275,'country codes'!$A$3:$B$287,2,0)</f>
        <v>JOR</v>
      </c>
      <c r="D1275">
        <v>4</v>
      </c>
      <c r="E1275" s="6">
        <v>7694.8140000000003</v>
      </c>
      <c r="F1275">
        <v>2013</v>
      </c>
      <c r="G1275" s="6">
        <v>74.561999999999998</v>
      </c>
      <c r="H1275" s="6">
        <v>5.1719527244567871</v>
      </c>
      <c r="I1275" s="7">
        <v>4.6566081047058097</v>
      </c>
      <c r="J1275" s="8">
        <f t="shared" si="229"/>
        <v>0.51719527244567876</v>
      </c>
      <c r="K1275" s="8">
        <f t="shared" si="230"/>
        <v>0.94395510770551072</v>
      </c>
      <c r="L1275" s="9">
        <f t="shared" si="231"/>
        <v>70.383180740738283</v>
      </c>
      <c r="M1275" s="8">
        <f t="shared" si="232"/>
        <v>0.53988396786127479</v>
      </c>
      <c r="N1275" s="8">
        <f t="shared" si="233"/>
        <v>0.2910380065441131</v>
      </c>
      <c r="O1275" s="8">
        <f t="shared" si="234"/>
        <v>1.7829157933556641</v>
      </c>
      <c r="P1275" s="10">
        <f t="shared" si="235"/>
        <v>0.30280957175501128</v>
      </c>
      <c r="Q1275" s="10" t="str">
        <f t="shared" si="236"/>
        <v>2013JOR</v>
      </c>
      <c r="R1275" s="14">
        <f t="shared" si="237"/>
        <v>51.724513576991541</v>
      </c>
      <c r="S1275" s="45">
        <f t="shared" si="238"/>
        <v>2</v>
      </c>
      <c r="T1275" s="7">
        <f t="shared" si="239"/>
        <v>3.4604064411903437</v>
      </c>
      <c r="U1275" s="35">
        <f>IF(ISBLANK(VLOOKUP(B1275,'WB GDP'!$A$2:$AK$267,F1275-1985)),"NA",VLOOKUP(B1275,'WB GDP'!$A$2:$AK$267,F1275-1985))</f>
        <v>11542.292545193322</v>
      </c>
    </row>
    <row r="1276" spans="1:21">
      <c r="A1276">
        <f t="shared" si="228"/>
        <v>44</v>
      </c>
      <c r="B1276" t="s">
        <v>149</v>
      </c>
      <c r="C1276" t="str">
        <f>VLOOKUP(B1276,'country codes'!$A$3:$B$287,2,0)</f>
        <v>TJK</v>
      </c>
      <c r="D1276">
        <v>7</v>
      </c>
      <c r="E1276" s="6">
        <v>8136.61</v>
      </c>
      <c r="F1276">
        <v>2013</v>
      </c>
      <c r="G1276" s="6">
        <v>68.885000000000005</v>
      </c>
      <c r="H1276" s="6">
        <v>4.9665212631225586</v>
      </c>
      <c r="I1276" s="7">
        <v>1.57273769378662</v>
      </c>
      <c r="J1276" s="8">
        <f t="shared" si="229"/>
        <v>0.49665212631225586</v>
      </c>
      <c r="K1276" s="8">
        <f t="shared" si="230"/>
        <v>0.92341196157208782</v>
      </c>
      <c r="L1276" s="9">
        <f t="shared" si="231"/>
        <v>63.609232972893274</v>
      </c>
      <c r="M1276" s="8">
        <f t="shared" si="232"/>
        <v>0.4786397960181899</v>
      </c>
      <c r="N1276" s="8">
        <f t="shared" si="233"/>
        <v>9.8296105861663749E-2</v>
      </c>
      <c r="O1276" s="8">
        <f t="shared" si="234"/>
        <v>1.5901738926732147</v>
      </c>
      <c r="P1276" s="10">
        <f t="shared" si="235"/>
        <v>0.30099839912071286</v>
      </c>
      <c r="Q1276" s="10" t="str">
        <f t="shared" si="236"/>
        <v>2013TJK</v>
      </c>
      <c r="R1276" s="14">
        <f t="shared" si="237"/>
        <v>51.415137545811</v>
      </c>
      <c r="S1276" s="45">
        <f t="shared" si="238"/>
        <v>1</v>
      </c>
      <c r="T1276" s="7">
        <f t="shared" si="239"/>
        <v>3.4604064411903437</v>
      </c>
      <c r="U1276" s="35">
        <f>IF(ISBLANK(VLOOKUP(B1276,'WB GDP'!$A$2:$AK$267,F1276-1985)),"NA",VLOOKUP(B1276,'WB GDP'!$A$2:$AK$267,F1276-1985))</f>
        <v>2741.2029994543186</v>
      </c>
    </row>
    <row r="1277" spans="1:21">
      <c r="A1277">
        <f t="shared" si="228"/>
        <v>45</v>
      </c>
      <c r="B1277" t="s">
        <v>144</v>
      </c>
      <c r="C1277" t="str">
        <f>VLOOKUP(B1277,'country codes'!$A$3:$B$287,2,0)</f>
        <v>LKA</v>
      </c>
      <c r="D1277">
        <v>6</v>
      </c>
      <c r="E1277" s="6">
        <v>21131.756000000001</v>
      </c>
      <c r="F1277">
        <v>2013</v>
      </c>
      <c r="G1277" s="6">
        <v>74.239000000000004</v>
      </c>
      <c r="H1277" s="6">
        <v>4.3646941184997559</v>
      </c>
      <c r="I1277" s="7">
        <v>1.8095451593399099</v>
      </c>
      <c r="J1277" s="8">
        <f t="shared" si="229"/>
        <v>0.43646941184997556</v>
      </c>
      <c r="K1277" s="8">
        <f t="shared" si="230"/>
        <v>0.86322924710980753</v>
      </c>
      <c r="L1277" s="9">
        <f t="shared" si="231"/>
        <v>64.085276076185011</v>
      </c>
      <c r="M1277" s="8">
        <f t="shared" si="232"/>
        <v>0.48294376567102781</v>
      </c>
      <c r="N1277" s="8">
        <f t="shared" si="233"/>
        <v>0.11309657245874437</v>
      </c>
      <c r="O1277" s="8">
        <f t="shared" si="234"/>
        <v>1.6049743592702952</v>
      </c>
      <c r="P1277" s="10">
        <f t="shared" si="235"/>
        <v>0.30090434958138468</v>
      </c>
      <c r="Q1277" s="10" t="str">
        <f t="shared" si="236"/>
        <v>2013LKA</v>
      </c>
      <c r="R1277" s="14">
        <f t="shared" si="237"/>
        <v>51.399072443754626</v>
      </c>
      <c r="S1277" s="45">
        <f t="shared" si="238"/>
        <v>1</v>
      </c>
      <c r="T1277" s="7">
        <f t="shared" si="239"/>
        <v>3.4604064411903437</v>
      </c>
      <c r="U1277" s="35">
        <f>IF(ISBLANK(VLOOKUP(B1277,'WB GDP'!$A$2:$AK$267,F1277-1985)),"NA",VLOOKUP(B1277,'WB GDP'!$A$2:$AK$267,F1277-1985))</f>
        <v>11118.84048190123</v>
      </c>
    </row>
    <row r="1278" spans="1:21">
      <c r="A1278">
        <f t="shared" si="228"/>
        <v>46</v>
      </c>
      <c r="B1278" t="s">
        <v>93</v>
      </c>
      <c r="C1278" t="str">
        <f>VLOOKUP(B1278,'country codes'!$A$3:$B$287,2,0)</f>
        <v>LBN</v>
      </c>
      <c r="D1278">
        <v>4</v>
      </c>
      <c r="E1278" s="6">
        <v>5678.8509999999997</v>
      </c>
      <c r="F1278">
        <v>2013</v>
      </c>
      <c r="G1278" s="6">
        <v>78.765000000000001</v>
      </c>
      <c r="H1278" s="6">
        <v>4.9832887649536133</v>
      </c>
      <c r="I1278" s="7">
        <v>6.0965681076049796</v>
      </c>
      <c r="J1278" s="8">
        <f t="shared" si="229"/>
        <v>0.49832887649536134</v>
      </c>
      <c r="K1278" s="8">
        <f t="shared" si="230"/>
        <v>0.92508871175519336</v>
      </c>
      <c r="L1278" s="9">
        <f t="shared" si="231"/>
        <v>72.864612381397805</v>
      </c>
      <c r="M1278" s="8">
        <f t="shared" si="232"/>
        <v>0.56231892470266287</v>
      </c>
      <c r="N1278" s="8">
        <f t="shared" si="233"/>
        <v>0.38103550672531122</v>
      </c>
      <c r="O1278" s="8">
        <f t="shared" si="234"/>
        <v>1.8729132935368622</v>
      </c>
      <c r="P1278" s="10">
        <f t="shared" si="235"/>
        <v>0.30023756392948869</v>
      </c>
      <c r="Q1278" s="10" t="str">
        <f t="shared" si="236"/>
        <v>2013LBN</v>
      </c>
      <c r="R1278" s="14">
        <f t="shared" si="237"/>
        <v>51.285175239962335</v>
      </c>
      <c r="S1278" s="45">
        <f t="shared" si="238"/>
        <v>2</v>
      </c>
      <c r="T1278" s="7">
        <f t="shared" si="239"/>
        <v>3.4604064411903437</v>
      </c>
      <c r="U1278" s="35">
        <f>IF(ISBLANK(VLOOKUP(B1278,'WB GDP'!$A$2:$AK$267,F1278-1985)),"NA",VLOOKUP(B1278,'WB GDP'!$A$2:$AK$267,F1278-1985))</f>
        <v>18158.562865895889</v>
      </c>
    </row>
    <row r="1279" spans="1:21">
      <c r="A1279">
        <f t="shared" si="228"/>
        <v>47</v>
      </c>
      <c r="B1279" t="s">
        <v>27</v>
      </c>
      <c r="C1279" t="str">
        <f>VLOOKUP(B1279,'country codes'!$A$3:$B$287,2,0)</f>
        <v>BGD</v>
      </c>
      <c r="D1279">
        <v>6</v>
      </c>
      <c r="E1279" s="6">
        <v>154030.139</v>
      </c>
      <c r="F1279">
        <v>2013</v>
      </c>
      <c r="G1279" s="6">
        <v>69.564999999999998</v>
      </c>
      <c r="H1279" s="6">
        <v>4.660161018371582</v>
      </c>
      <c r="I1279" s="7">
        <v>0.91307520866393999</v>
      </c>
      <c r="J1279" s="8">
        <f t="shared" si="229"/>
        <v>0.46601610183715819</v>
      </c>
      <c r="K1279" s="8">
        <f t="shared" si="230"/>
        <v>0.8927759370969901</v>
      </c>
      <c r="L1279" s="9">
        <f t="shared" si="231"/>
        <v>62.105958064152112</v>
      </c>
      <c r="M1279" s="8">
        <f t="shared" si="232"/>
        <v>0.4650484856045829</v>
      </c>
      <c r="N1279" s="8">
        <f t="shared" si="233"/>
        <v>5.7067200541496249E-2</v>
      </c>
      <c r="O1279" s="8">
        <f t="shared" si="234"/>
        <v>1.5489449873530472</v>
      </c>
      <c r="P1279" s="10">
        <f t="shared" si="235"/>
        <v>0.30023563741879072</v>
      </c>
      <c r="Q1279" s="10" t="str">
        <f t="shared" si="236"/>
        <v>2013BGD</v>
      </c>
      <c r="R1279" s="14">
        <f t="shared" si="237"/>
        <v>51.28484616242303</v>
      </c>
      <c r="S1279" s="45">
        <f t="shared" si="238"/>
        <v>1</v>
      </c>
      <c r="T1279" s="7">
        <f t="shared" si="239"/>
        <v>3.4604064411903437</v>
      </c>
      <c r="U1279" s="35">
        <f>IF(ISBLANK(VLOOKUP(B1279,'WB GDP'!$A$2:$AK$267,F1279-1985)),"NA",VLOOKUP(B1279,'WB GDP'!$A$2:$AK$267,F1279-1985))</f>
        <v>3932.7083303160252</v>
      </c>
    </row>
    <row r="1280" spans="1:21">
      <c r="A1280">
        <f t="shared" si="228"/>
        <v>48</v>
      </c>
      <c r="B1280" t="s">
        <v>73</v>
      </c>
      <c r="C1280" t="str">
        <f>VLOOKUP(B1280,'country codes'!$A$3:$B$287,2,0)</f>
        <v>HND</v>
      </c>
      <c r="D1280">
        <v>1</v>
      </c>
      <c r="E1280" s="6">
        <v>8960.6569999999992</v>
      </c>
      <c r="F1280">
        <v>2013</v>
      </c>
      <c r="G1280" s="6">
        <v>71.962999999999994</v>
      </c>
      <c r="H1280" s="6">
        <v>4.7133584022521973</v>
      </c>
      <c r="I1280" s="7">
        <v>2.1937122344970699</v>
      </c>
      <c r="J1280" s="8">
        <f t="shared" si="229"/>
        <v>0.47133584022521974</v>
      </c>
      <c r="K1280" s="8">
        <f t="shared" si="230"/>
        <v>0.89809567548505176</v>
      </c>
      <c r="L1280" s="9">
        <f t="shared" si="231"/>
        <v>64.629659094930773</v>
      </c>
      <c r="M1280" s="8">
        <f t="shared" si="232"/>
        <v>0.48786560568089393</v>
      </c>
      <c r="N1280" s="8">
        <f t="shared" si="233"/>
        <v>0.13710701465606687</v>
      </c>
      <c r="O1280" s="8">
        <f t="shared" si="234"/>
        <v>1.6289848014676178</v>
      </c>
      <c r="P1280" s="10">
        <f t="shared" si="235"/>
        <v>0.29949058164407438</v>
      </c>
      <c r="Q1280" s="10" t="str">
        <f t="shared" si="236"/>
        <v>2013HND</v>
      </c>
      <c r="R1280" s="14">
        <f t="shared" si="237"/>
        <v>51.157579222637814</v>
      </c>
      <c r="S1280" s="45">
        <f t="shared" si="238"/>
        <v>1</v>
      </c>
      <c r="T1280" s="7">
        <f t="shared" si="239"/>
        <v>3.4604064411903437</v>
      </c>
      <c r="U1280" s="35">
        <f>IF(ISBLANK(VLOOKUP(B1280,'WB GDP'!$A$2:$AK$267,F1280-1985)),"NA",VLOOKUP(B1280,'WB GDP'!$A$2:$AK$267,F1280-1985))</f>
        <v>5020.9368642122863</v>
      </c>
    </row>
    <row r="1281" spans="1:21">
      <c r="A1281">
        <f t="shared" si="228"/>
        <v>49</v>
      </c>
      <c r="B1281" t="s">
        <v>148</v>
      </c>
      <c r="C1281" t="str">
        <f>VLOOKUP(B1281,'country codes'!$A$3:$B$287,2,0)</f>
        <v>TWN</v>
      </c>
      <c r="D1281">
        <v>8</v>
      </c>
      <c r="E1281" s="6">
        <v>23330.333999999999</v>
      </c>
      <c r="F1281">
        <v>2013</v>
      </c>
      <c r="G1281" s="6">
        <v>79.733999999999995</v>
      </c>
      <c r="H1281" s="6">
        <v>6.3403444290161133</v>
      </c>
      <c r="I1281" s="7">
        <v>11.9439907073975</v>
      </c>
      <c r="J1281" s="8">
        <f t="shared" si="229"/>
        <v>0.63403444290161137</v>
      </c>
      <c r="K1281" s="8">
        <f t="shared" si="230"/>
        <v>1.0607942781614432</v>
      </c>
      <c r="L1281" s="9">
        <f t="shared" si="231"/>
        <v>84.581370974924511</v>
      </c>
      <c r="M1281" s="8">
        <f t="shared" si="232"/>
        <v>0.66825171328307675</v>
      </c>
      <c r="N1281" s="8">
        <f t="shared" si="233"/>
        <v>0.74649941921234375</v>
      </c>
      <c r="O1281" s="8">
        <f t="shared" si="234"/>
        <v>2.2383772060238947</v>
      </c>
      <c r="P1281" s="10">
        <f t="shared" si="235"/>
        <v>0.29854294061103087</v>
      </c>
      <c r="Q1281" s="10" t="str">
        <f t="shared" si="236"/>
        <v>2013TWN</v>
      </c>
      <c r="R1281" s="14">
        <f t="shared" si="237"/>
        <v>50.995707617339185</v>
      </c>
      <c r="S1281" s="45">
        <f t="shared" si="238"/>
        <v>3</v>
      </c>
      <c r="T1281" s="7">
        <f t="shared" si="239"/>
        <v>3.4604064411903437</v>
      </c>
      <c r="U1281" s="35" t="str">
        <f>IF(ISBLANK(VLOOKUP(B1281,'WB GDP'!$A$2:$AK$267,F1281-1985)),"NA",VLOOKUP(B1281,'WB GDP'!$A$2:$AK$267,F1281-1985))</f>
        <v>NA</v>
      </c>
    </row>
    <row r="1282" spans="1:21">
      <c r="A1282">
        <f t="shared" si="228"/>
        <v>50</v>
      </c>
      <c r="B1282" t="s">
        <v>147</v>
      </c>
      <c r="C1282" t="str">
        <f>VLOOKUP(B1282,'country codes'!$A$3:$B$287,2,0)</f>
        <v>CHE</v>
      </c>
      <c r="D1282">
        <v>3</v>
      </c>
      <c r="E1282" s="6">
        <v>8088.3670000000002</v>
      </c>
      <c r="F1282">
        <v>2013</v>
      </c>
      <c r="G1282" s="6">
        <v>82.69</v>
      </c>
      <c r="H1282" s="6">
        <v>7.6345062255859375</v>
      </c>
      <c r="I1282" s="7">
        <v>18.831132888793899</v>
      </c>
      <c r="J1282" s="8">
        <f t="shared" si="229"/>
        <v>0.76345062255859375</v>
      </c>
      <c r="K1282" s="8">
        <f t="shared" si="230"/>
        <v>1.1902104578184258</v>
      </c>
      <c r="L1282" s="9">
        <f t="shared" si="231"/>
        <v>98.418502757005626</v>
      </c>
      <c r="M1282" s="8">
        <f t="shared" si="232"/>
        <v>0.79335508073150707</v>
      </c>
      <c r="N1282" s="8">
        <f t="shared" si="233"/>
        <v>1.1769458055496187</v>
      </c>
      <c r="O1282" s="8">
        <f t="shared" si="234"/>
        <v>2.6688235923611696</v>
      </c>
      <c r="P1282" s="10">
        <f t="shared" si="235"/>
        <v>0.29726771113770301</v>
      </c>
      <c r="Q1282" s="10" t="str">
        <f t="shared" si="236"/>
        <v>2013CHE</v>
      </c>
      <c r="R1282" s="14">
        <f t="shared" si="237"/>
        <v>50.77787888813279</v>
      </c>
      <c r="S1282" s="45">
        <f t="shared" si="238"/>
        <v>3</v>
      </c>
      <c r="T1282" s="7">
        <f t="shared" si="239"/>
        <v>3.4604064411903437</v>
      </c>
      <c r="U1282" s="35">
        <f>IF(ISBLANK(VLOOKUP(B1282,'WB GDP'!$A$2:$AK$267,F1282-1985)),"NA",VLOOKUP(B1282,'WB GDP'!$A$2:$AK$267,F1282-1985))</f>
        <v>66196.947312569449</v>
      </c>
    </row>
    <row r="1283" spans="1:21">
      <c r="A1283">
        <f t="shared" ref="A1283:A1346" si="240">IF(ISNUMBER(R1283),COUNTIFS($F$3:$F$2434,F1283,$R$3:$R$2434,"&gt;"&amp;R1283)+1,"")</f>
        <v>51</v>
      </c>
      <c r="B1283" t="s">
        <v>125</v>
      </c>
      <c r="C1283" t="str">
        <f>VLOOKUP(B1283,'country codes'!$A$3:$B$287,2,0)</f>
        <v>PRY</v>
      </c>
      <c r="D1283">
        <v>1</v>
      </c>
      <c r="E1283" s="6">
        <v>6005.652</v>
      </c>
      <c r="F1283">
        <v>2013</v>
      </c>
      <c r="G1283" s="6">
        <v>72.757000000000005</v>
      </c>
      <c r="H1283" s="6">
        <v>5.9362406730651855</v>
      </c>
      <c r="I1283" s="7">
        <v>7.1369309425354004</v>
      </c>
      <c r="J1283" s="8">
        <f t="shared" ref="J1283:J1346" si="241">IFERROR(H1283/10,"")</f>
        <v>0.59362406730651851</v>
      </c>
      <c r="K1283" s="8">
        <f t="shared" ref="K1283:K1346" si="242">IFERROR(J1283+$K$2464,"")</f>
        <v>1.0203839025663504</v>
      </c>
      <c r="L1283" s="9">
        <f t="shared" ref="L1283:L1346" si="243">IFERROR(K1283*G1283,"")</f>
        <v>74.240071599019956</v>
      </c>
      <c r="M1283" s="8">
        <f t="shared" ref="M1283:M1346" si="244">IFERROR((L1283-L$2439)/($L$2438-$L$2439),"")</f>
        <v>0.57475463628093582</v>
      </c>
      <c r="N1283" s="8">
        <f t="shared" ref="N1283:N1346" si="245">IFERROR(I1283/16,"")</f>
        <v>0.44605818390846252</v>
      </c>
      <c r="O1283" s="8">
        <f t="shared" ref="O1283:O1346" si="246">IFERROR(N1283+$O$2464,"")</f>
        <v>1.9379359707200134</v>
      </c>
      <c r="P1283" s="10">
        <f t="shared" ref="P1283:P1346" si="247">IFERROR(M1283/O1283,"")</f>
        <v>0.29658081844024686</v>
      </c>
      <c r="Q1283" s="10" t="str">
        <f t="shared" ref="Q1283:Q1346" si="248">F1283&amp;C1283</f>
        <v>2013PRY</v>
      </c>
      <c r="R1283" s="14">
        <f t="shared" ref="R1283:R1346" si="249">IFERROR(P1283*100/VLOOKUP(F1283,$B$2440:$P$2455,15,0),"")</f>
        <v>50.660547092940227</v>
      </c>
      <c r="S1283" s="45">
        <f t="shared" ref="S1283:S1346" si="250">IF(I1283&lt;T1283,1,IF(I1283&lt;T1283*2,2,3))</f>
        <v>3</v>
      </c>
      <c r="T1283" s="7">
        <f t="shared" ref="T1283:T1346" si="251">VLOOKUP(F1283,$F$2440:$I$2455,4,0)</f>
        <v>3.4604064411903437</v>
      </c>
      <c r="U1283" s="35">
        <f>IF(ISBLANK(VLOOKUP(B1283,'WB GDP'!$A$2:$AK$267,F1283-1985)),"NA",VLOOKUP(B1283,'WB GDP'!$A$2:$AK$267,F1283-1985))</f>
        <v>12150.971521932586</v>
      </c>
    </row>
    <row r="1284" spans="1:21">
      <c r="A1284">
        <f t="shared" si="240"/>
        <v>52</v>
      </c>
      <c r="B1284" t="s">
        <v>140</v>
      </c>
      <c r="C1284" t="str">
        <f>VLOOKUP(B1284,'country codes'!$A$3:$B$287,2,0)</f>
        <v>SVN</v>
      </c>
      <c r="D1284">
        <v>7</v>
      </c>
      <c r="E1284" s="6">
        <v>2072.3739999999998</v>
      </c>
      <c r="F1284">
        <v>2013</v>
      </c>
      <c r="G1284" s="6">
        <v>80.335999999999999</v>
      </c>
      <c r="H1284" s="6">
        <v>5.974888801574707</v>
      </c>
      <c r="I1284" s="7">
        <v>11.0638284683228</v>
      </c>
      <c r="J1284" s="8">
        <f t="shared" si="241"/>
        <v>0.5974888801574707</v>
      </c>
      <c r="K1284" s="8">
        <f t="shared" si="242"/>
        <v>1.0242487154173028</v>
      </c>
      <c r="L1284" s="9">
        <f t="shared" si="243"/>
        <v>82.284044801764438</v>
      </c>
      <c r="M1284" s="8">
        <f t="shared" si="244"/>
        <v>0.64748127870776084</v>
      </c>
      <c r="N1284" s="8">
        <f t="shared" si="245"/>
        <v>0.69148927927017501</v>
      </c>
      <c r="O1284" s="8">
        <f t="shared" si="246"/>
        <v>2.1833670660817259</v>
      </c>
      <c r="P1284" s="10">
        <f t="shared" si="247"/>
        <v>0.29655172910056382</v>
      </c>
      <c r="Q1284" s="10" t="str">
        <f t="shared" si="248"/>
        <v>2013SVN</v>
      </c>
      <c r="R1284" s="14">
        <f t="shared" si="249"/>
        <v>50.655578188104556</v>
      </c>
      <c r="S1284" s="45">
        <f t="shared" si="250"/>
        <v>3</v>
      </c>
      <c r="T1284" s="7">
        <f t="shared" si="251"/>
        <v>3.4604064411903437</v>
      </c>
      <c r="U1284" s="35">
        <f>IF(ISBLANK(VLOOKUP(B1284,'WB GDP'!$A$2:$AK$267,F1284-1985)),"NA",VLOOKUP(B1284,'WB GDP'!$A$2:$AK$267,F1284-1985))</f>
        <v>32234.025758733889</v>
      </c>
    </row>
    <row r="1285" spans="1:21">
      <c r="A1285">
        <f t="shared" si="240"/>
        <v>53</v>
      </c>
      <c r="B1285" t="s">
        <v>28</v>
      </c>
      <c r="C1285" t="str">
        <f>VLOOKUP(B1285,'country codes'!$A$3:$B$287,2,0)</f>
        <v>BLR</v>
      </c>
      <c r="D1285">
        <v>7</v>
      </c>
      <c r="E1285" s="6">
        <v>9691.1370000000006</v>
      </c>
      <c r="F1285">
        <v>2013</v>
      </c>
      <c r="G1285" s="6">
        <v>72.989000000000004</v>
      </c>
      <c r="H1285" s="6">
        <v>5.8764662742614746</v>
      </c>
      <c r="I1285" s="7">
        <v>7.0676212310790998</v>
      </c>
      <c r="J1285" s="8">
        <f t="shared" si="241"/>
        <v>0.58764662742614748</v>
      </c>
      <c r="K1285" s="8">
        <f t="shared" si="242"/>
        <v>1.0144064626859794</v>
      </c>
      <c r="L1285" s="9">
        <f t="shared" si="243"/>
        <v>74.040513304986959</v>
      </c>
      <c r="M1285" s="8">
        <f t="shared" si="244"/>
        <v>0.57295040293410004</v>
      </c>
      <c r="N1285" s="8">
        <f t="shared" si="245"/>
        <v>0.44172632694244374</v>
      </c>
      <c r="O1285" s="8">
        <f t="shared" si="246"/>
        <v>1.9336041137539945</v>
      </c>
      <c r="P1285" s="10">
        <f t="shared" si="247"/>
        <v>0.29631215555377871</v>
      </c>
      <c r="Q1285" s="10" t="str">
        <f t="shared" si="248"/>
        <v>2013BLR</v>
      </c>
      <c r="R1285" s="14">
        <f t="shared" si="249"/>
        <v>50.614655356301206</v>
      </c>
      <c r="S1285" s="45">
        <f t="shared" si="250"/>
        <v>3</v>
      </c>
      <c r="T1285" s="7">
        <f t="shared" si="251"/>
        <v>3.4604064411903437</v>
      </c>
      <c r="U1285" s="35">
        <f>IF(ISBLANK(VLOOKUP(B1285,'WB GDP'!$A$2:$AK$267,F1285-1985)),"NA",VLOOKUP(B1285,'WB GDP'!$A$2:$AK$267,F1285-1985))</f>
        <v>18805.42974504568</v>
      </c>
    </row>
    <row r="1286" spans="1:21">
      <c r="A1286">
        <f t="shared" si="240"/>
        <v>54</v>
      </c>
      <c r="B1286" t="s">
        <v>56</v>
      </c>
      <c r="C1286" t="str">
        <f>VLOOKUP(B1286,'country codes'!$A$3:$B$287,2,0)</f>
        <v>DOM</v>
      </c>
      <c r="D1286">
        <v>1</v>
      </c>
      <c r="E1286" s="6">
        <v>10157.050999999999</v>
      </c>
      <c r="F1286">
        <v>2013</v>
      </c>
      <c r="G1286" s="6">
        <v>72.712999999999994</v>
      </c>
      <c r="H1286" s="6">
        <v>5.0155153274536133</v>
      </c>
      <c r="I1286" s="7">
        <v>3.89878249168396</v>
      </c>
      <c r="J1286" s="8">
        <f t="shared" si="241"/>
        <v>0.50155153274536135</v>
      </c>
      <c r="K1286" s="8">
        <f t="shared" si="242"/>
        <v>0.92831136800519332</v>
      </c>
      <c r="L1286" s="9">
        <f t="shared" si="243"/>
        <v>67.500304501761619</v>
      </c>
      <c r="M1286" s="8">
        <f t="shared" si="244"/>
        <v>0.51381949647276837</v>
      </c>
      <c r="N1286" s="8">
        <f t="shared" si="245"/>
        <v>0.2436739057302475</v>
      </c>
      <c r="O1286" s="8">
        <f t="shared" si="246"/>
        <v>1.7355516925417984</v>
      </c>
      <c r="P1286" s="10">
        <f t="shared" si="247"/>
        <v>0.2960554264565034</v>
      </c>
      <c r="Q1286" s="10" t="str">
        <f t="shared" si="248"/>
        <v>2013DOM</v>
      </c>
      <c r="R1286" s="14">
        <f t="shared" si="249"/>
        <v>50.5708020936693</v>
      </c>
      <c r="S1286" s="45">
        <f t="shared" si="250"/>
        <v>2</v>
      </c>
      <c r="T1286" s="7">
        <f t="shared" si="251"/>
        <v>3.4604064411903437</v>
      </c>
      <c r="U1286" s="35">
        <f>IF(ISBLANK(VLOOKUP(B1286,'WB GDP'!$A$2:$AK$267,F1286-1985)),"NA",VLOOKUP(B1286,'WB GDP'!$A$2:$AK$267,F1286-1985))</f>
        <v>13555.511358686739</v>
      </c>
    </row>
    <row r="1287" spans="1:21">
      <c r="A1287">
        <f t="shared" si="240"/>
        <v>55</v>
      </c>
      <c r="B1287" t="s">
        <v>120</v>
      </c>
      <c r="C1287" t="str">
        <f>VLOOKUP(B1287,'country codes'!$A$3:$B$287,2,0)</f>
        <v>MKD</v>
      </c>
      <c r="D1287">
        <v>7</v>
      </c>
      <c r="E1287" s="6">
        <v>2102.2150000000001</v>
      </c>
      <c r="F1287">
        <v>2013</v>
      </c>
      <c r="G1287" s="6">
        <v>75.866</v>
      </c>
      <c r="H1287" s="6">
        <v>5.1861906051635742</v>
      </c>
      <c r="I1287" s="7">
        <v>6.1282286643981898</v>
      </c>
      <c r="J1287" s="8">
        <f t="shared" si="241"/>
        <v>0.51861906051635742</v>
      </c>
      <c r="K1287" s="8">
        <f t="shared" si="242"/>
        <v>0.94537889577618939</v>
      </c>
      <c r="L1287" s="9">
        <f t="shared" si="243"/>
        <v>71.722115306956383</v>
      </c>
      <c r="M1287" s="8">
        <f t="shared" si="244"/>
        <v>0.55198945515914855</v>
      </c>
      <c r="N1287" s="8">
        <f t="shared" si="245"/>
        <v>0.38301429152488686</v>
      </c>
      <c r="O1287" s="8">
        <f t="shared" si="246"/>
        <v>1.8748920783364378</v>
      </c>
      <c r="P1287" s="10">
        <f t="shared" si="247"/>
        <v>0.29441132187668106</v>
      </c>
      <c r="Q1287" s="10" t="str">
        <f t="shared" si="248"/>
        <v>2013MKD</v>
      </c>
      <c r="R1287" s="14">
        <f t="shared" si="249"/>
        <v>50.289963845498548</v>
      </c>
      <c r="S1287" s="45">
        <f t="shared" si="250"/>
        <v>2</v>
      </c>
      <c r="T1287" s="7">
        <f t="shared" si="251"/>
        <v>3.4604064411903437</v>
      </c>
      <c r="U1287" s="35">
        <f>IF(ISBLANK(VLOOKUP(B1287,'WB GDP'!$A$2:$AK$267,F1287-1985)),"NA",VLOOKUP(B1287,'WB GDP'!$A$2:$AK$267,F1287-1985))</f>
        <v>14108.925888793778</v>
      </c>
    </row>
    <row r="1288" spans="1:21">
      <c r="A1288">
        <f t="shared" si="240"/>
        <v>56</v>
      </c>
      <c r="B1288" t="s">
        <v>162</v>
      </c>
      <c r="C1288" t="str">
        <f>VLOOKUP(B1288,'country codes'!$A$3:$B$287,2,0)</f>
        <v>URY</v>
      </c>
      <c r="D1288">
        <v>1</v>
      </c>
      <c r="E1288" s="6">
        <v>3381.18</v>
      </c>
      <c r="F1288">
        <v>2013</v>
      </c>
      <c r="G1288" s="6">
        <v>77.239999999999995</v>
      </c>
      <c r="H1288" s="6">
        <v>6.4444646835327148</v>
      </c>
      <c r="I1288" s="7">
        <v>11.7377519607544</v>
      </c>
      <c r="J1288" s="8">
        <f t="shared" si="241"/>
        <v>0.64444646835327146</v>
      </c>
      <c r="K1288" s="8">
        <f t="shared" si="242"/>
        <v>1.0712063036131034</v>
      </c>
      <c r="L1288" s="9">
        <f t="shared" si="243"/>
        <v>82.739974891076102</v>
      </c>
      <c r="M1288" s="8">
        <f t="shared" si="244"/>
        <v>0.65160340389903904</v>
      </c>
      <c r="N1288" s="8">
        <f t="shared" si="245"/>
        <v>0.73360949754714999</v>
      </c>
      <c r="O1288" s="8">
        <f t="shared" si="246"/>
        <v>2.2254872843587008</v>
      </c>
      <c r="P1288" s="10">
        <f t="shared" si="247"/>
        <v>0.29279133989157158</v>
      </c>
      <c r="Q1288" s="10" t="str">
        <f t="shared" si="248"/>
        <v>2013URY</v>
      </c>
      <c r="R1288" s="14">
        <f t="shared" si="249"/>
        <v>50.0132461060373</v>
      </c>
      <c r="S1288" s="45">
        <f t="shared" si="250"/>
        <v>3</v>
      </c>
      <c r="T1288" s="7">
        <f t="shared" si="251"/>
        <v>3.4604064411903437</v>
      </c>
      <c r="U1288" s="35">
        <f>IF(ISBLANK(VLOOKUP(B1288,'WB GDP'!$A$2:$AK$267,F1288-1985)),"NA",VLOOKUP(B1288,'WB GDP'!$A$2:$AK$267,F1288-1985))</f>
        <v>22077.448301467306</v>
      </c>
    </row>
    <row r="1289" spans="1:21">
      <c r="A1289">
        <f t="shared" si="240"/>
        <v>57</v>
      </c>
      <c r="B1289" t="s">
        <v>131</v>
      </c>
      <c r="C1289" t="str">
        <f>VLOOKUP(B1289,'country codes'!$A$3:$B$287,2,0)</f>
        <v>ROU</v>
      </c>
      <c r="D1289">
        <v>7</v>
      </c>
      <c r="E1289" s="6">
        <v>20066.545999999998</v>
      </c>
      <c r="F1289">
        <v>2013</v>
      </c>
      <c r="G1289" s="6">
        <v>74.975999999999999</v>
      </c>
      <c r="H1289" s="6">
        <v>5.0815844535827637</v>
      </c>
      <c r="I1289" s="7">
        <v>5.6027173995971697</v>
      </c>
      <c r="J1289" s="8">
        <f t="shared" si="241"/>
        <v>0.50815844535827637</v>
      </c>
      <c r="K1289" s="8">
        <f t="shared" si="242"/>
        <v>0.93491828061810833</v>
      </c>
      <c r="L1289" s="9">
        <f t="shared" si="243"/>
        <v>70.09643300762329</v>
      </c>
      <c r="M1289" s="8">
        <f t="shared" si="244"/>
        <v>0.53729144308187327</v>
      </c>
      <c r="N1289" s="8">
        <f t="shared" si="245"/>
        <v>0.35016983747482311</v>
      </c>
      <c r="O1289" s="8">
        <f t="shared" si="246"/>
        <v>1.8420476242863741</v>
      </c>
      <c r="P1289" s="10">
        <f t="shared" si="247"/>
        <v>0.29168162429569366</v>
      </c>
      <c r="Q1289" s="10" t="str">
        <f t="shared" si="248"/>
        <v>2013ROU</v>
      </c>
      <c r="R1289" s="14">
        <f t="shared" si="249"/>
        <v>49.823689682596282</v>
      </c>
      <c r="S1289" s="45">
        <f t="shared" si="250"/>
        <v>2</v>
      </c>
      <c r="T1289" s="7">
        <f t="shared" si="251"/>
        <v>3.4604064411903437</v>
      </c>
      <c r="U1289" s="35">
        <f>IF(ISBLANK(VLOOKUP(B1289,'WB GDP'!$A$2:$AK$267,F1289-1985)),"NA",VLOOKUP(B1289,'WB GDP'!$A$2:$AK$267,F1289-1985))</f>
        <v>22094.385541249674</v>
      </c>
    </row>
    <row r="1290" spans="1:21">
      <c r="A1290">
        <f t="shared" si="240"/>
        <v>58</v>
      </c>
      <c r="B1290" t="s">
        <v>90</v>
      </c>
      <c r="C1290" t="str">
        <f>VLOOKUP(B1290,'country codes'!$A$3:$B$287,2,0)</f>
        <v>KGZ</v>
      </c>
      <c r="D1290">
        <v>7</v>
      </c>
      <c r="E1290" s="6">
        <v>5719.56</v>
      </c>
      <c r="F1290">
        <v>2013</v>
      </c>
      <c r="G1290" s="6">
        <v>69.216999999999999</v>
      </c>
      <c r="H1290" s="6">
        <v>5.4024267196655273</v>
      </c>
      <c r="I1290" s="7">
        <v>4.0566339492797896</v>
      </c>
      <c r="J1290" s="8">
        <f t="shared" si="241"/>
        <v>0.54024267196655273</v>
      </c>
      <c r="K1290" s="8">
        <f t="shared" si="242"/>
        <v>0.9670025072263847</v>
      </c>
      <c r="L1290" s="9">
        <f t="shared" si="243"/>
        <v>66.933012542688672</v>
      </c>
      <c r="M1290" s="8">
        <f t="shared" si="244"/>
        <v>0.5086905336556079</v>
      </c>
      <c r="N1290" s="8">
        <f t="shared" si="245"/>
        <v>0.25353962182998685</v>
      </c>
      <c r="O1290" s="8">
        <f t="shared" si="246"/>
        <v>1.7454174086415377</v>
      </c>
      <c r="P1290" s="10">
        <f t="shared" si="247"/>
        <v>0.29144348574563772</v>
      </c>
      <c r="Q1290" s="10" t="str">
        <f t="shared" si="248"/>
        <v>2013KGZ</v>
      </c>
      <c r="R1290" s="14">
        <f t="shared" si="249"/>
        <v>49.783011970216897</v>
      </c>
      <c r="S1290" s="45">
        <f t="shared" si="250"/>
        <v>2</v>
      </c>
      <c r="T1290" s="7">
        <f t="shared" si="251"/>
        <v>3.4604064411903437</v>
      </c>
      <c r="U1290" s="35">
        <f>IF(ISBLANK(VLOOKUP(B1290,'WB GDP'!$A$2:$AK$267,F1290-1985)),"NA",VLOOKUP(B1290,'WB GDP'!$A$2:$AK$267,F1290-1985))</f>
        <v>4631.4032666144767</v>
      </c>
    </row>
    <row r="1291" spans="1:21">
      <c r="A1291">
        <f t="shared" si="240"/>
        <v>59</v>
      </c>
      <c r="B1291" t="s">
        <v>163</v>
      </c>
      <c r="C1291" t="str">
        <f>VLOOKUP(B1291,'country codes'!$A$3:$B$287,2,0)</f>
        <v>UZB</v>
      </c>
      <c r="D1291">
        <v>7</v>
      </c>
      <c r="E1291" s="6">
        <v>29963.225999999999</v>
      </c>
      <c r="F1291">
        <v>2013</v>
      </c>
      <c r="G1291" s="6">
        <v>69.989999999999995</v>
      </c>
      <c r="H1291" s="6">
        <v>5.9399862289428711</v>
      </c>
      <c r="I1291" s="7">
        <v>6.3506798744201696</v>
      </c>
      <c r="J1291" s="8">
        <f t="shared" si="241"/>
        <v>0.59399862289428706</v>
      </c>
      <c r="K1291" s="8">
        <f t="shared" si="242"/>
        <v>1.0207584581541189</v>
      </c>
      <c r="L1291" s="9">
        <f t="shared" si="243"/>
        <v>71.442884486206779</v>
      </c>
      <c r="M1291" s="8">
        <f t="shared" si="244"/>
        <v>0.54946489179433311</v>
      </c>
      <c r="N1291" s="8">
        <f t="shared" si="245"/>
        <v>0.3969174921512606</v>
      </c>
      <c r="O1291" s="8">
        <f t="shared" si="246"/>
        <v>1.8887952789628115</v>
      </c>
      <c r="P1291" s="10">
        <f t="shared" si="247"/>
        <v>0.29090759486441492</v>
      </c>
      <c r="Q1291" s="10" t="str">
        <f t="shared" si="248"/>
        <v>2013UZB</v>
      </c>
      <c r="R1291" s="14">
        <f t="shared" si="249"/>
        <v>49.691473598424537</v>
      </c>
      <c r="S1291" s="45">
        <f t="shared" si="250"/>
        <v>2</v>
      </c>
      <c r="T1291" s="7">
        <f t="shared" si="251"/>
        <v>3.4604064411903437</v>
      </c>
      <c r="U1291" s="35">
        <f>IF(ISBLANK(VLOOKUP(B1291,'WB GDP'!$A$2:$AK$267,F1291-1985)),"NA",VLOOKUP(B1291,'WB GDP'!$A$2:$AK$267,F1291-1985))</f>
        <v>5781.1565702678654</v>
      </c>
    </row>
    <row r="1292" spans="1:21">
      <c r="A1292">
        <f t="shared" si="240"/>
        <v>60</v>
      </c>
      <c r="B1292" t="s">
        <v>76</v>
      </c>
      <c r="C1292" t="str">
        <f>VLOOKUP(B1292,'country codes'!$A$3:$B$287,2,0)</f>
        <v>ISL</v>
      </c>
      <c r="D1292">
        <v>3</v>
      </c>
      <c r="E1292" s="6">
        <v>324.024</v>
      </c>
      <c r="F1292">
        <v>2013</v>
      </c>
      <c r="G1292" s="6">
        <v>81.929000000000002</v>
      </c>
      <c r="H1292" s="6">
        <v>7.5013942718505859</v>
      </c>
      <c r="I1292" s="7">
        <v>18.861446380615199</v>
      </c>
      <c r="J1292" s="8">
        <f t="shared" si="241"/>
        <v>0.75013942718505855</v>
      </c>
      <c r="K1292" s="8">
        <f t="shared" si="242"/>
        <v>1.1768992624448904</v>
      </c>
      <c r="L1292" s="9">
        <f t="shared" si="243"/>
        <v>96.422179672847435</v>
      </c>
      <c r="M1292" s="8">
        <f t="shared" si="244"/>
        <v>0.77530605552336063</v>
      </c>
      <c r="N1292" s="8">
        <f t="shared" si="245"/>
        <v>1.1788403987884499</v>
      </c>
      <c r="O1292" s="8">
        <f t="shared" si="246"/>
        <v>2.6707181856000011</v>
      </c>
      <c r="P1292" s="10">
        <f t="shared" si="247"/>
        <v>0.29029871429477727</v>
      </c>
      <c r="Q1292" s="10" t="str">
        <f t="shared" si="248"/>
        <v>2013ISL</v>
      </c>
      <c r="R1292" s="14">
        <f t="shared" si="249"/>
        <v>49.58746746972637</v>
      </c>
      <c r="S1292" s="45">
        <f t="shared" si="250"/>
        <v>3</v>
      </c>
      <c r="T1292" s="7">
        <f t="shared" si="251"/>
        <v>3.4604064411903437</v>
      </c>
      <c r="U1292" s="35">
        <f>IF(ISBLANK(VLOOKUP(B1292,'WB GDP'!$A$2:$AK$267,F1292-1985)),"NA",VLOOKUP(B1292,'WB GDP'!$A$2:$AK$267,F1292-1985))</f>
        <v>50168.688534969842</v>
      </c>
    </row>
    <row r="1293" spans="1:21">
      <c r="A1293">
        <f t="shared" si="240"/>
        <v>61</v>
      </c>
      <c r="B1293" t="s">
        <v>85</v>
      </c>
      <c r="C1293" t="str">
        <f>VLOOKUP(B1293,'country codes'!$A$3:$B$287,2,0)</f>
        <v>JPN</v>
      </c>
      <c r="D1293">
        <v>8</v>
      </c>
      <c r="E1293" s="6">
        <v>127678.924</v>
      </c>
      <c r="F1293">
        <v>2013</v>
      </c>
      <c r="G1293" s="6">
        <v>83.411000000000001</v>
      </c>
      <c r="H1293" s="6">
        <v>5.9593615531921387</v>
      </c>
      <c r="I1293" s="7">
        <v>13.639300346374499</v>
      </c>
      <c r="J1293" s="8">
        <f t="shared" si="241"/>
        <v>0.59593615531921384</v>
      </c>
      <c r="K1293" s="8">
        <f t="shared" si="242"/>
        <v>1.0226959905790458</v>
      </c>
      <c r="L1293" s="9">
        <f t="shared" si="243"/>
        <v>85.304095270188796</v>
      </c>
      <c r="M1293" s="8">
        <f t="shared" si="244"/>
        <v>0.67478596073394248</v>
      </c>
      <c r="N1293" s="8">
        <f t="shared" si="245"/>
        <v>0.85245627164840621</v>
      </c>
      <c r="O1293" s="8">
        <f t="shared" si="246"/>
        <v>2.3443340584599572</v>
      </c>
      <c r="P1293" s="10">
        <f t="shared" si="247"/>
        <v>0.28783694810850619</v>
      </c>
      <c r="Q1293" s="10" t="str">
        <f t="shared" si="248"/>
        <v>2013JPN</v>
      </c>
      <c r="R1293" s="14">
        <f t="shared" si="249"/>
        <v>49.16696009346623</v>
      </c>
      <c r="S1293" s="45">
        <f t="shared" si="250"/>
        <v>3</v>
      </c>
      <c r="T1293" s="7">
        <f t="shared" si="251"/>
        <v>3.4604064411903437</v>
      </c>
      <c r="U1293" s="35">
        <f>IF(ISBLANK(VLOOKUP(B1293,'WB GDP'!$A$2:$AK$267,F1293-1985)),"NA",VLOOKUP(B1293,'WB GDP'!$A$2:$AK$267,F1293-1985))</f>
        <v>39569.636574469019</v>
      </c>
    </row>
    <row r="1294" spans="1:21">
      <c r="A1294">
        <f t="shared" si="240"/>
        <v>62</v>
      </c>
      <c r="B1294" t="s">
        <v>33</v>
      </c>
      <c r="C1294" t="str">
        <f>VLOOKUP(B1294,'country codes'!$A$3:$B$287,2,0)</f>
        <v>BIH</v>
      </c>
      <c r="D1294">
        <v>7</v>
      </c>
      <c r="E1294" s="6">
        <v>3617.5590000000002</v>
      </c>
      <c r="F1294">
        <v>2013</v>
      </c>
      <c r="G1294" s="6">
        <v>76.33</v>
      </c>
      <c r="H1294" s="6">
        <v>5.123664379119873</v>
      </c>
      <c r="I1294" s="7">
        <v>6.8813395500183097</v>
      </c>
      <c r="J1294" s="8">
        <f t="shared" si="241"/>
        <v>0.51236643791198733</v>
      </c>
      <c r="K1294" s="8">
        <f t="shared" si="242"/>
        <v>0.93912627317181929</v>
      </c>
      <c r="L1294" s="9">
        <f t="shared" si="243"/>
        <v>71.68350843120497</v>
      </c>
      <c r="M1294" s="8">
        <f t="shared" si="244"/>
        <v>0.55164040520867974</v>
      </c>
      <c r="N1294" s="8">
        <f t="shared" si="245"/>
        <v>0.43008372187614435</v>
      </c>
      <c r="O1294" s="8">
        <f t="shared" si="246"/>
        <v>1.9219615086876953</v>
      </c>
      <c r="P1294" s="10">
        <f t="shared" si="247"/>
        <v>0.28701948645440706</v>
      </c>
      <c r="Q1294" s="10" t="str">
        <f t="shared" si="248"/>
        <v>2013BIH</v>
      </c>
      <c r="R1294" s="14">
        <f t="shared" si="249"/>
        <v>49.027325120301214</v>
      </c>
      <c r="S1294" s="45">
        <f t="shared" si="250"/>
        <v>2</v>
      </c>
      <c r="T1294" s="7">
        <f t="shared" si="251"/>
        <v>3.4604064411903437</v>
      </c>
      <c r="U1294" s="35">
        <f>IF(ISBLANK(VLOOKUP(B1294,'WB GDP'!$A$2:$AK$267,F1294-1985)),"NA",VLOOKUP(B1294,'WB GDP'!$A$2:$AK$267,F1294-1985))</f>
        <v>11483.254411760126</v>
      </c>
    </row>
    <row r="1295" spans="1:21">
      <c r="A1295">
        <f t="shared" si="240"/>
        <v>63</v>
      </c>
      <c r="B1295" t="s">
        <v>122</v>
      </c>
      <c r="C1295" t="str">
        <f>VLOOKUP(B1295,'country codes'!$A$3:$B$287,2,0)</f>
        <v>PAK</v>
      </c>
      <c r="D1295">
        <v>6</v>
      </c>
      <c r="E1295" s="6">
        <v>205337.56200000001</v>
      </c>
      <c r="F1295">
        <v>2013</v>
      </c>
      <c r="G1295" s="6">
        <v>65.150000000000006</v>
      </c>
      <c r="H1295" s="6">
        <v>5.1380825042724609</v>
      </c>
      <c r="I1295" s="7">
        <v>1.72705054283142</v>
      </c>
      <c r="J1295" s="8">
        <f t="shared" si="241"/>
        <v>0.51380825042724609</v>
      </c>
      <c r="K1295" s="8">
        <f t="shared" si="242"/>
        <v>0.94056808568707806</v>
      </c>
      <c r="L1295" s="9">
        <f t="shared" si="243"/>
        <v>61.278010782513142</v>
      </c>
      <c r="M1295" s="8">
        <f t="shared" si="244"/>
        <v>0.45756290299728691</v>
      </c>
      <c r="N1295" s="8">
        <f t="shared" si="245"/>
        <v>0.10794065892696375</v>
      </c>
      <c r="O1295" s="8">
        <f t="shared" si="246"/>
        <v>1.5998184457385147</v>
      </c>
      <c r="P1295" s="10">
        <f t="shared" si="247"/>
        <v>0.28600926824922618</v>
      </c>
      <c r="Q1295" s="10" t="str">
        <f t="shared" si="248"/>
        <v>2013PAK</v>
      </c>
      <c r="R1295" s="14">
        <f t="shared" si="249"/>
        <v>48.854764375385663</v>
      </c>
      <c r="S1295" s="45">
        <f t="shared" si="250"/>
        <v>1</v>
      </c>
      <c r="T1295" s="7">
        <f t="shared" si="251"/>
        <v>3.4604064411903437</v>
      </c>
      <c r="U1295" s="35">
        <f>IF(ISBLANK(VLOOKUP(B1295,'WB GDP'!$A$2:$AK$267,F1295-1985)),"NA",VLOOKUP(B1295,'WB GDP'!$A$2:$AK$267,F1295-1985))</f>
        <v>4266.7114181215647</v>
      </c>
    </row>
    <row r="1296" spans="1:21">
      <c r="A1296">
        <f t="shared" si="240"/>
        <v>64</v>
      </c>
      <c r="B1296" t="s">
        <v>103</v>
      </c>
      <c r="C1296" t="str">
        <f>VLOOKUP(B1296,'country codes'!$A$3:$B$287,2,0)</f>
        <v>MLT</v>
      </c>
      <c r="D1296">
        <v>3</v>
      </c>
      <c r="E1296" s="6">
        <v>437.52499999999998</v>
      </c>
      <c r="F1296">
        <v>2013</v>
      </c>
      <c r="G1296" s="6">
        <v>82.015000000000001</v>
      </c>
      <c r="H1296" s="6">
        <v>6.3799247741699219</v>
      </c>
      <c r="I1296" s="7">
        <v>14.942939758300801</v>
      </c>
      <c r="J1296" s="8">
        <f t="shared" si="241"/>
        <v>0.63799247741699217</v>
      </c>
      <c r="K1296" s="8">
        <f t="shared" si="242"/>
        <v>1.0647523126768241</v>
      </c>
      <c r="L1296" s="9">
        <f t="shared" si="243"/>
        <v>87.325660924189734</v>
      </c>
      <c r="M1296" s="8">
        <f t="shared" si="244"/>
        <v>0.6930632074073545</v>
      </c>
      <c r="N1296" s="8">
        <f t="shared" si="245"/>
        <v>0.93393373489380005</v>
      </c>
      <c r="O1296" s="8">
        <f t="shared" si="246"/>
        <v>2.4258115217053509</v>
      </c>
      <c r="P1296" s="10">
        <f t="shared" si="247"/>
        <v>0.28570365059529834</v>
      </c>
      <c r="Q1296" s="10" t="str">
        <f t="shared" si="248"/>
        <v>2013MLT</v>
      </c>
      <c r="R1296" s="14">
        <f t="shared" si="249"/>
        <v>48.802560198356716</v>
      </c>
      <c r="S1296" s="45">
        <f t="shared" si="250"/>
        <v>3</v>
      </c>
      <c r="T1296" s="7">
        <f t="shared" si="251"/>
        <v>3.4604064411903437</v>
      </c>
      <c r="U1296" s="35">
        <f>IF(ISBLANK(VLOOKUP(B1296,'WB GDP'!$A$2:$AK$267,F1296-1985)),"NA",VLOOKUP(B1296,'WB GDP'!$A$2:$AK$267,F1296-1985))</f>
        <v>35333.386697988906</v>
      </c>
    </row>
    <row r="1297" spans="1:21">
      <c r="A1297">
        <f t="shared" si="240"/>
        <v>65</v>
      </c>
      <c r="B1297" t="s">
        <v>45</v>
      </c>
      <c r="C1297" t="str">
        <f>VLOOKUP(B1297,'country codes'!$A$3:$B$287,2,0)</f>
        <v>CHN</v>
      </c>
      <c r="D1297">
        <v>8</v>
      </c>
      <c r="E1297" s="6">
        <v>1376100.308</v>
      </c>
      <c r="F1297">
        <v>2013</v>
      </c>
      <c r="G1297" s="6">
        <v>76.451999999999998</v>
      </c>
      <c r="H1297" s="6">
        <v>5.2410902976989746</v>
      </c>
      <c r="I1297" s="7">
        <v>7.5666694641113299</v>
      </c>
      <c r="J1297" s="8">
        <f t="shared" si="241"/>
        <v>0.52410902976989748</v>
      </c>
      <c r="K1297" s="8">
        <f t="shared" si="242"/>
        <v>0.95086886502972945</v>
      </c>
      <c r="L1297" s="9">
        <f t="shared" si="243"/>
        <v>72.695826469252879</v>
      </c>
      <c r="M1297" s="8">
        <f t="shared" si="244"/>
        <v>0.56079290859471997</v>
      </c>
      <c r="N1297" s="8">
        <f t="shared" si="245"/>
        <v>0.47291684150695812</v>
      </c>
      <c r="O1297" s="8">
        <f t="shared" si="246"/>
        <v>1.9647946283185092</v>
      </c>
      <c r="P1297" s="10">
        <f t="shared" si="247"/>
        <v>0.28542062387184564</v>
      </c>
      <c r="Q1297" s="10" t="str">
        <f t="shared" si="248"/>
        <v>2013CHN</v>
      </c>
      <c r="R1297" s="14">
        <f t="shared" si="249"/>
        <v>48.754214898322005</v>
      </c>
      <c r="S1297" s="45">
        <f t="shared" si="250"/>
        <v>3</v>
      </c>
      <c r="T1297" s="7">
        <f t="shared" si="251"/>
        <v>3.4604064411903437</v>
      </c>
      <c r="U1297" s="35">
        <f>IF(ISBLANK(VLOOKUP(B1297,'WB GDP'!$A$2:$AK$267,F1297-1985)),"NA",VLOOKUP(B1297,'WB GDP'!$A$2:$AK$267,F1297-1985))</f>
        <v>11101.938929993426</v>
      </c>
    </row>
    <row r="1298" spans="1:21">
      <c r="A1298">
        <f t="shared" si="240"/>
        <v>66</v>
      </c>
      <c r="B1298" t="s">
        <v>128</v>
      </c>
      <c r="C1298" t="str">
        <f>VLOOKUP(B1298,'country codes'!$A$3:$B$287,2,0)</f>
        <v>POL</v>
      </c>
      <c r="D1298">
        <v>7</v>
      </c>
      <c r="E1298" s="6">
        <v>38607.353000000003</v>
      </c>
      <c r="F1298">
        <v>2013</v>
      </c>
      <c r="G1298" s="6">
        <v>76.971000000000004</v>
      </c>
      <c r="H1298" s="6">
        <v>5.7461318969726563</v>
      </c>
      <c r="I1298" s="7">
        <v>9.8272809982299805</v>
      </c>
      <c r="J1298" s="8">
        <f t="shared" si="241"/>
        <v>0.5746131896972656</v>
      </c>
      <c r="K1298" s="8">
        <f t="shared" si="242"/>
        <v>1.0013730249570976</v>
      </c>
      <c r="L1298" s="9">
        <f t="shared" si="243"/>
        <v>77.076683103972755</v>
      </c>
      <c r="M1298" s="8">
        <f t="shared" si="244"/>
        <v>0.60040082199350564</v>
      </c>
      <c r="N1298" s="8">
        <f t="shared" si="245"/>
        <v>0.61420506238937378</v>
      </c>
      <c r="O1298" s="8">
        <f t="shared" si="246"/>
        <v>2.1060828492009245</v>
      </c>
      <c r="P1298" s="10">
        <f t="shared" si="247"/>
        <v>0.28507939382408704</v>
      </c>
      <c r="Q1298" s="10" t="str">
        <f t="shared" si="248"/>
        <v>2013POL</v>
      </c>
      <c r="R1298" s="14">
        <f t="shared" si="249"/>
        <v>48.695927578882682</v>
      </c>
      <c r="S1298" s="45">
        <f t="shared" si="250"/>
        <v>3</v>
      </c>
      <c r="T1298" s="7">
        <f t="shared" si="251"/>
        <v>3.4604064411903437</v>
      </c>
      <c r="U1298" s="35">
        <f>IF(ISBLANK(VLOOKUP(B1298,'WB GDP'!$A$2:$AK$267,F1298-1985)),"NA",VLOOKUP(B1298,'WB GDP'!$A$2:$AK$267,F1298-1985))</f>
        <v>25490.328911166442</v>
      </c>
    </row>
    <row r="1299" spans="1:21">
      <c r="A1299">
        <f t="shared" si="240"/>
        <v>67</v>
      </c>
      <c r="B1299" t="s">
        <v>114</v>
      </c>
      <c r="C1299" t="str">
        <f>VLOOKUP(B1299,'country codes'!$A$3:$B$287,2,0)</f>
        <v>NPL</v>
      </c>
      <c r="D1299">
        <v>6</v>
      </c>
      <c r="E1299" s="6">
        <v>27381.555</v>
      </c>
      <c r="F1299">
        <v>2013</v>
      </c>
      <c r="G1299" s="6">
        <v>67.965000000000003</v>
      </c>
      <c r="H1299" s="6">
        <v>4.604576587677002</v>
      </c>
      <c r="I1299" s="7">
        <v>1.37889969348907</v>
      </c>
      <c r="J1299" s="8">
        <f t="shared" si="241"/>
        <v>0.46045765876770017</v>
      </c>
      <c r="K1299" s="8">
        <f t="shared" si="242"/>
        <v>0.88721749402753214</v>
      </c>
      <c r="L1299" s="9">
        <f t="shared" si="243"/>
        <v>60.299736981581226</v>
      </c>
      <c r="M1299" s="8">
        <f t="shared" si="244"/>
        <v>0.4487181981328261</v>
      </c>
      <c r="N1299" s="8">
        <f t="shared" si="245"/>
        <v>8.6181230843066878E-2</v>
      </c>
      <c r="O1299" s="8">
        <f t="shared" si="246"/>
        <v>1.5780590176546179</v>
      </c>
      <c r="P1299" s="10">
        <f t="shared" si="247"/>
        <v>0.28434817273167085</v>
      </c>
      <c r="Q1299" s="10" t="str">
        <f t="shared" si="248"/>
        <v>2013NPL</v>
      </c>
      <c r="R1299" s="14">
        <f t="shared" si="249"/>
        <v>48.571023814766981</v>
      </c>
      <c r="S1299" s="45">
        <f t="shared" si="250"/>
        <v>1</v>
      </c>
      <c r="T1299" s="7">
        <f t="shared" si="251"/>
        <v>3.4604064411903437</v>
      </c>
      <c r="U1299" s="35">
        <f>IF(ISBLANK(VLOOKUP(B1299,'WB GDP'!$A$2:$AK$267,F1299-1985)),"NA",VLOOKUP(B1299,'WB GDP'!$A$2:$AK$267,F1299-1985))</f>
        <v>2982.2869997401581</v>
      </c>
    </row>
    <row r="1300" spans="1:21">
      <c r="A1300">
        <f t="shared" si="240"/>
        <v>68</v>
      </c>
      <c r="B1300" t="s">
        <v>25</v>
      </c>
      <c r="C1300" t="str">
        <f>VLOOKUP(B1300,'country codes'!$A$3:$B$287,2,0)</f>
        <v>AZE</v>
      </c>
      <c r="D1300">
        <v>7</v>
      </c>
      <c r="E1300" s="6">
        <v>9614.4779999999992</v>
      </c>
      <c r="F1300">
        <v>2013</v>
      </c>
      <c r="G1300" s="6">
        <v>70.881</v>
      </c>
      <c r="H1300" s="6">
        <v>5.4811782836914063</v>
      </c>
      <c r="I1300" s="7">
        <v>5.8858208656311</v>
      </c>
      <c r="J1300" s="8">
        <f t="shared" si="241"/>
        <v>0.54811782836914058</v>
      </c>
      <c r="K1300" s="8">
        <f t="shared" si="242"/>
        <v>0.97487766362897255</v>
      </c>
      <c r="L1300" s="9">
        <f t="shared" si="243"/>
        <v>69.100303675685197</v>
      </c>
      <c r="M1300" s="8">
        <f t="shared" si="244"/>
        <v>0.52828530396271056</v>
      </c>
      <c r="N1300" s="8">
        <f t="shared" si="245"/>
        <v>0.36786380410194375</v>
      </c>
      <c r="O1300" s="8">
        <f t="shared" si="246"/>
        <v>1.8597415909134947</v>
      </c>
      <c r="P1300" s="10">
        <f t="shared" si="247"/>
        <v>0.28406382184700174</v>
      </c>
      <c r="Q1300" s="10" t="str">
        <f t="shared" si="248"/>
        <v>2013AZE</v>
      </c>
      <c r="R1300" s="14">
        <f t="shared" si="249"/>
        <v>48.522452327711754</v>
      </c>
      <c r="S1300" s="45">
        <f t="shared" si="250"/>
        <v>2</v>
      </c>
      <c r="T1300" s="7">
        <f t="shared" si="251"/>
        <v>3.4604064411903437</v>
      </c>
      <c r="U1300" s="35">
        <f>IF(ISBLANK(VLOOKUP(B1300,'WB GDP'!$A$2:$AK$267,F1300-1985)),"NA",VLOOKUP(B1300,'WB GDP'!$A$2:$AK$267,F1300-1985))</f>
        <v>14651.69397077603</v>
      </c>
    </row>
    <row r="1301" spans="1:21">
      <c r="A1301">
        <f t="shared" si="240"/>
        <v>69</v>
      </c>
      <c r="B1301" t="s">
        <v>139</v>
      </c>
      <c r="C1301" t="str">
        <f>VLOOKUP(B1301,'country codes'!$A$3:$B$287,2,0)</f>
        <v>SVK</v>
      </c>
      <c r="D1301">
        <v>7</v>
      </c>
      <c r="E1301" s="6">
        <v>5414.7389999999996</v>
      </c>
      <c r="F1301">
        <v>2013</v>
      </c>
      <c r="G1301" s="6">
        <v>76.512</v>
      </c>
      <c r="H1301" s="6">
        <v>5.9365272521972656</v>
      </c>
      <c r="I1301" s="7">
        <v>10.5754232406616</v>
      </c>
      <c r="J1301" s="8">
        <f t="shared" si="241"/>
        <v>0.59365272521972656</v>
      </c>
      <c r="K1301" s="8">
        <f t="shared" si="242"/>
        <v>1.0204125604795586</v>
      </c>
      <c r="L1301" s="9">
        <f t="shared" si="243"/>
        <v>78.073805827411988</v>
      </c>
      <c r="M1301" s="8">
        <f t="shared" si="244"/>
        <v>0.60941594249869147</v>
      </c>
      <c r="N1301" s="8">
        <f t="shared" si="245"/>
        <v>0.66096395254134999</v>
      </c>
      <c r="O1301" s="8">
        <f t="shared" si="246"/>
        <v>2.1528417393529011</v>
      </c>
      <c r="P1301" s="10">
        <f t="shared" si="247"/>
        <v>0.28307512408314278</v>
      </c>
      <c r="Q1301" s="10" t="str">
        <f t="shared" si="248"/>
        <v>2013SVK</v>
      </c>
      <c r="R1301" s="14">
        <f t="shared" si="249"/>
        <v>48.353567603844311</v>
      </c>
      <c r="S1301" s="45">
        <f t="shared" si="250"/>
        <v>3</v>
      </c>
      <c r="T1301" s="7">
        <f t="shared" si="251"/>
        <v>3.4604064411903437</v>
      </c>
      <c r="U1301" s="35">
        <f>IF(ISBLANK(VLOOKUP(B1301,'WB GDP'!$A$2:$AK$267,F1301-1985)),"NA",VLOOKUP(B1301,'WB GDP'!$A$2:$AK$267,F1301-1985))</f>
        <v>26722.009518633899</v>
      </c>
    </row>
    <row r="1302" spans="1:21">
      <c r="A1302">
        <f t="shared" si="240"/>
        <v>70</v>
      </c>
      <c r="B1302" t="s">
        <v>32</v>
      </c>
      <c r="C1302" t="str">
        <f>VLOOKUP(B1302,'country codes'!$A$3:$B$287,2,0)</f>
        <v>BOL</v>
      </c>
      <c r="D1302">
        <v>1</v>
      </c>
      <c r="E1302" s="6">
        <v>10743.349</v>
      </c>
      <c r="F1302">
        <v>2013</v>
      </c>
      <c r="G1302" s="6">
        <v>67.021000000000001</v>
      </c>
      <c r="H1302" s="6">
        <v>5.7674288749694824</v>
      </c>
      <c r="I1302" s="7">
        <v>5.0688786506652797</v>
      </c>
      <c r="J1302" s="8">
        <f t="shared" si="241"/>
        <v>0.57674288749694824</v>
      </c>
      <c r="K1302" s="8">
        <f t="shared" si="242"/>
        <v>1.0035027227567803</v>
      </c>
      <c r="L1302" s="9">
        <f t="shared" si="243"/>
        <v>67.255755981882174</v>
      </c>
      <c r="M1302" s="8">
        <f t="shared" si="244"/>
        <v>0.51160850044965711</v>
      </c>
      <c r="N1302" s="8">
        <f t="shared" si="245"/>
        <v>0.31680491566657998</v>
      </c>
      <c r="O1302" s="8">
        <f t="shared" si="246"/>
        <v>1.8086827024781309</v>
      </c>
      <c r="P1302" s="10">
        <f t="shared" si="247"/>
        <v>0.28286249420569282</v>
      </c>
      <c r="Q1302" s="10" t="str">
        <f t="shared" si="248"/>
        <v>2013BOL</v>
      </c>
      <c r="R1302" s="14">
        <f t="shared" si="249"/>
        <v>48.317247163511823</v>
      </c>
      <c r="S1302" s="45">
        <f t="shared" si="250"/>
        <v>2</v>
      </c>
      <c r="T1302" s="7">
        <f t="shared" si="251"/>
        <v>3.4604064411903437</v>
      </c>
      <c r="U1302" s="35">
        <f>IF(ISBLANK(VLOOKUP(B1302,'WB GDP'!$A$2:$AK$267,F1302-1985)),"NA",VLOOKUP(B1302,'WB GDP'!$A$2:$AK$267,F1302-1985))</f>
        <v>7305.227987705287</v>
      </c>
    </row>
    <row r="1303" spans="1:21">
      <c r="A1303">
        <f t="shared" si="240"/>
        <v>71</v>
      </c>
      <c r="B1303" t="s">
        <v>155</v>
      </c>
      <c r="C1303" t="str">
        <f>VLOOKUP(B1303,'country codes'!$A$3:$B$287,2,0)</f>
        <v>TUR</v>
      </c>
      <c r="D1303">
        <v>4</v>
      </c>
      <c r="E1303" s="6">
        <v>76576.116999999998</v>
      </c>
      <c r="F1303">
        <v>2013</v>
      </c>
      <c r="G1303" s="6">
        <v>76.296999999999997</v>
      </c>
      <c r="H1303" s="6">
        <v>4.8881773948669434</v>
      </c>
      <c r="I1303" s="7">
        <v>6.6737504005432102</v>
      </c>
      <c r="J1303" s="8">
        <f t="shared" si="241"/>
        <v>0.48881773948669432</v>
      </c>
      <c r="K1303" s="8">
        <f t="shared" si="242"/>
        <v>0.91557757474652623</v>
      </c>
      <c r="L1303" s="9">
        <f t="shared" si="243"/>
        <v>69.855822220435712</v>
      </c>
      <c r="M1303" s="8">
        <f t="shared" si="244"/>
        <v>0.53511604862906015</v>
      </c>
      <c r="N1303" s="8">
        <f t="shared" si="245"/>
        <v>0.41710940003395064</v>
      </c>
      <c r="O1303" s="8">
        <f t="shared" si="246"/>
        <v>1.9089871868455015</v>
      </c>
      <c r="P1303" s="10">
        <f t="shared" si="247"/>
        <v>0.28031411227715497</v>
      </c>
      <c r="Q1303" s="10" t="str">
        <f t="shared" si="248"/>
        <v>2013TUR</v>
      </c>
      <c r="R1303" s="14">
        <f t="shared" si="249"/>
        <v>47.881944491611286</v>
      </c>
      <c r="S1303" s="45">
        <f t="shared" si="250"/>
        <v>2</v>
      </c>
      <c r="T1303" s="7">
        <f t="shared" si="251"/>
        <v>3.4604064411903437</v>
      </c>
      <c r="U1303" s="35">
        <f>IF(ISBLANK(VLOOKUP(B1303,'WB GDP'!$A$2:$AK$267,F1303-1985)),"NA",VLOOKUP(B1303,'WB GDP'!$A$2:$AK$267,F1303-1985))</f>
        <v>23912.732066547018</v>
      </c>
    </row>
    <row r="1304" spans="1:21">
      <c r="A1304">
        <f t="shared" si="240"/>
        <v>72</v>
      </c>
      <c r="B1304" t="s">
        <v>26</v>
      </c>
      <c r="C1304" t="str">
        <f>VLOOKUP(B1304,'country codes'!$A$3:$B$287,2,0)</f>
        <v>BHR</v>
      </c>
      <c r="D1304">
        <v>4</v>
      </c>
      <c r="E1304" s="6">
        <v>1261.673</v>
      </c>
      <c r="F1304">
        <v>2013</v>
      </c>
      <c r="G1304" s="6">
        <v>79.245999999999995</v>
      </c>
      <c r="H1304" s="6">
        <v>6.6897110939025879</v>
      </c>
      <c r="I1304" s="7">
        <v>15.630467414856</v>
      </c>
      <c r="J1304" s="8">
        <f t="shared" si="241"/>
        <v>0.66897110939025883</v>
      </c>
      <c r="K1304" s="8">
        <f t="shared" si="242"/>
        <v>1.0957309446500907</v>
      </c>
      <c r="L1304" s="9">
        <f t="shared" si="243"/>
        <v>86.832294439741077</v>
      </c>
      <c r="M1304" s="8">
        <f t="shared" si="244"/>
        <v>0.68860261473809559</v>
      </c>
      <c r="N1304" s="8">
        <f t="shared" si="245"/>
        <v>0.97690421342849998</v>
      </c>
      <c r="O1304" s="8">
        <f t="shared" si="246"/>
        <v>2.4687820002400507</v>
      </c>
      <c r="P1304" s="10">
        <f t="shared" si="247"/>
        <v>0.27892402596549215</v>
      </c>
      <c r="Q1304" s="10" t="str">
        <f t="shared" si="248"/>
        <v>2013BHR</v>
      </c>
      <c r="R1304" s="14">
        <f t="shared" si="249"/>
        <v>47.644496454932423</v>
      </c>
      <c r="S1304" s="45">
        <f t="shared" si="250"/>
        <v>3</v>
      </c>
      <c r="T1304" s="7">
        <f t="shared" si="251"/>
        <v>3.4604064411903437</v>
      </c>
      <c r="U1304" s="35">
        <f>IF(ISBLANK(VLOOKUP(B1304,'WB GDP'!$A$2:$AK$267,F1304-1985)),"NA",VLOOKUP(B1304,'WB GDP'!$A$2:$AK$267,F1304-1985))</f>
        <v>48915.529936618455</v>
      </c>
    </row>
    <row r="1305" spans="1:21">
      <c r="A1305">
        <f t="shared" si="240"/>
        <v>73</v>
      </c>
      <c r="B1305" t="s">
        <v>29</v>
      </c>
      <c r="C1305" t="str">
        <f>VLOOKUP(B1305,'country codes'!$A$3:$B$287,2,0)</f>
        <v>BEL</v>
      </c>
      <c r="D1305">
        <v>3</v>
      </c>
      <c r="E1305" s="6">
        <v>11103.257</v>
      </c>
      <c r="F1305">
        <v>2013</v>
      </c>
      <c r="G1305" s="6">
        <v>80.468000000000004</v>
      </c>
      <c r="H1305" s="6">
        <v>7.103661060333252</v>
      </c>
      <c r="I1305" s="7">
        <v>18.271501541137699</v>
      </c>
      <c r="J1305" s="8">
        <f t="shared" si="241"/>
        <v>0.71036610603332517</v>
      </c>
      <c r="K1305" s="8">
        <f t="shared" si="242"/>
        <v>1.1371259412931571</v>
      </c>
      <c r="L1305" s="9">
        <f t="shared" si="243"/>
        <v>91.50225024397777</v>
      </c>
      <c r="M1305" s="8">
        <f t="shared" si="244"/>
        <v>0.73082431256870506</v>
      </c>
      <c r="N1305" s="8">
        <f t="shared" si="245"/>
        <v>1.1419688463211062</v>
      </c>
      <c r="O1305" s="8">
        <f t="shared" si="246"/>
        <v>2.6338466331326571</v>
      </c>
      <c r="P1305" s="10">
        <f t="shared" si="247"/>
        <v>0.27747413360187712</v>
      </c>
      <c r="Q1305" s="10" t="str">
        <f t="shared" si="248"/>
        <v>2013BEL</v>
      </c>
      <c r="R1305" s="14">
        <f t="shared" si="249"/>
        <v>47.396832628414884</v>
      </c>
      <c r="S1305" s="45">
        <f t="shared" si="250"/>
        <v>3</v>
      </c>
      <c r="T1305" s="7">
        <f t="shared" si="251"/>
        <v>3.4604064411903437</v>
      </c>
      <c r="U1305" s="35">
        <f>IF(ISBLANK(VLOOKUP(B1305,'WB GDP'!$A$2:$AK$267,F1305-1985)),"NA",VLOOKUP(B1305,'WB GDP'!$A$2:$AK$267,F1305-1985))</f>
        <v>48204.585699286748</v>
      </c>
    </row>
    <row r="1306" spans="1:21">
      <c r="A1306">
        <f t="shared" si="240"/>
        <v>74</v>
      </c>
      <c r="B1306" t="s">
        <v>41</v>
      </c>
      <c r="C1306" t="str">
        <f>VLOOKUP(B1306,'country codes'!$A$3:$B$287,2,0)</f>
        <v>CAN</v>
      </c>
      <c r="D1306">
        <v>2</v>
      </c>
      <c r="E1306" s="6">
        <v>35063.690999999999</v>
      </c>
      <c r="F1306">
        <v>2013</v>
      </c>
      <c r="G1306" s="6">
        <v>81.802999999999997</v>
      </c>
      <c r="H1306" s="6">
        <v>7.5937938690185547</v>
      </c>
      <c r="I1306" s="7">
        <v>21.272150039672901</v>
      </c>
      <c r="J1306" s="8">
        <f t="shared" si="241"/>
        <v>0.75937938690185547</v>
      </c>
      <c r="K1306" s="8">
        <f t="shared" si="242"/>
        <v>1.1861392221616875</v>
      </c>
      <c r="L1306" s="9">
        <f t="shared" si="243"/>
        <v>97.029746790492524</v>
      </c>
      <c r="M1306" s="8">
        <f t="shared" si="244"/>
        <v>0.78079915146010437</v>
      </c>
      <c r="N1306" s="8">
        <f t="shared" si="245"/>
        <v>1.3295093774795563</v>
      </c>
      <c r="O1306" s="8">
        <f t="shared" si="246"/>
        <v>2.8213871642911075</v>
      </c>
      <c r="P1306" s="10">
        <f t="shared" si="247"/>
        <v>0.27674300122375634</v>
      </c>
      <c r="Q1306" s="10" t="str">
        <f t="shared" si="248"/>
        <v>2013CAN</v>
      </c>
      <c r="R1306" s="14">
        <f t="shared" si="249"/>
        <v>47.271944018059855</v>
      </c>
      <c r="S1306" s="45">
        <f t="shared" si="250"/>
        <v>3</v>
      </c>
      <c r="T1306" s="7">
        <f t="shared" si="251"/>
        <v>3.4604064411903437</v>
      </c>
      <c r="U1306" s="35">
        <f>IF(ISBLANK(VLOOKUP(B1306,'WB GDP'!$A$2:$AK$267,F1306-1985)),"NA",VLOOKUP(B1306,'WB GDP'!$A$2:$AK$267,F1306-1985))</f>
        <v>46704.762235567709</v>
      </c>
    </row>
    <row r="1307" spans="1:21">
      <c r="A1307">
        <f t="shared" si="240"/>
        <v>75</v>
      </c>
      <c r="B1307" t="s">
        <v>22</v>
      </c>
      <c r="C1307" t="str">
        <f>VLOOKUP(B1307,'country codes'!$A$3:$B$287,2,0)</f>
        <v>ARM</v>
      </c>
      <c r="D1307">
        <v>7</v>
      </c>
      <c r="E1307" s="6">
        <v>2901.3850000000002</v>
      </c>
      <c r="F1307">
        <v>2013</v>
      </c>
      <c r="G1307" s="6">
        <v>73.676000000000002</v>
      </c>
      <c r="H1307" s="6">
        <v>4.277191162109375</v>
      </c>
      <c r="I1307" s="7">
        <v>3.4972591400146502</v>
      </c>
      <c r="J1307" s="8">
        <f t="shared" si="241"/>
        <v>0.4277191162109375</v>
      </c>
      <c r="K1307" s="8">
        <f t="shared" si="242"/>
        <v>0.85447895147076947</v>
      </c>
      <c r="L1307" s="9">
        <f t="shared" si="243"/>
        <v>62.95459122856041</v>
      </c>
      <c r="M1307" s="8">
        <f t="shared" si="244"/>
        <v>0.47272109205712676</v>
      </c>
      <c r="N1307" s="8">
        <f t="shared" si="245"/>
        <v>0.21857869625091564</v>
      </c>
      <c r="O1307" s="8">
        <f t="shared" si="246"/>
        <v>1.7104564830624667</v>
      </c>
      <c r="P1307" s="10">
        <f t="shared" si="247"/>
        <v>0.27637130598654508</v>
      </c>
      <c r="Q1307" s="10" t="str">
        <f t="shared" si="248"/>
        <v>2013ARM</v>
      </c>
      <c r="R1307" s="14">
        <f t="shared" si="249"/>
        <v>47.208452777567658</v>
      </c>
      <c r="S1307" s="45">
        <f t="shared" si="250"/>
        <v>2</v>
      </c>
      <c r="T1307" s="7">
        <f t="shared" si="251"/>
        <v>3.4604064411903437</v>
      </c>
      <c r="U1307" s="35">
        <f>IF(ISBLANK(VLOOKUP(B1307,'WB GDP'!$A$2:$AK$267,F1307-1985)),"NA",VLOOKUP(B1307,'WB GDP'!$A$2:$AK$267,F1307-1985))</f>
        <v>10677.303654819461</v>
      </c>
    </row>
    <row r="1308" spans="1:21">
      <c r="A1308">
        <f t="shared" si="240"/>
        <v>76</v>
      </c>
      <c r="B1308" t="s">
        <v>101</v>
      </c>
      <c r="C1308" t="str">
        <f>VLOOKUP(B1308,'country codes'!$A$3:$B$287,2,0)</f>
        <v>MYS</v>
      </c>
      <c r="D1308">
        <v>8</v>
      </c>
      <c r="E1308" s="6">
        <v>30134.807000000001</v>
      </c>
      <c r="F1308">
        <v>2013</v>
      </c>
      <c r="G1308" s="6">
        <v>75.034999999999997</v>
      </c>
      <c r="H1308" s="6">
        <v>5.7701997756958008</v>
      </c>
      <c r="I1308" s="7">
        <v>10.0101480484009</v>
      </c>
      <c r="J1308" s="8">
        <f t="shared" si="241"/>
        <v>0.57701997756958012</v>
      </c>
      <c r="K1308" s="8">
        <f t="shared" si="242"/>
        <v>1.003779812829412</v>
      </c>
      <c r="L1308" s="9">
        <f t="shared" si="243"/>
        <v>75.318618255654926</v>
      </c>
      <c r="M1308" s="8">
        <f t="shared" si="244"/>
        <v>0.58450592150537894</v>
      </c>
      <c r="N1308" s="8">
        <f t="shared" si="245"/>
        <v>0.62563425302505626</v>
      </c>
      <c r="O1308" s="8">
        <f t="shared" si="246"/>
        <v>2.1175120398366074</v>
      </c>
      <c r="P1308" s="10">
        <f t="shared" si="247"/>
        <v>0.27603428481591108</v>
      </c>
      <c r="Q1308" s="10" t="str">
        <f t="shared" si="248"/>
        <v>2013MYS</v>
      </c>
      <c r="R1308" s="14">
        <f t="shared" si="249"/>
        <v>47.15088439881675</v>
      </c>
      <c r="S1308" s="45">
        <f t="shared" si="250"/>
        <v>3</v>
      </c>
      <c r="T1308" s="7">
        <f t="shared" si="251"/>
        <v>3.4604064411903437</v>
      </c>
      <c r="U1308" s="35">
        <f>IF(ISBLANK(VLOOKUP(B1308,'WB GDP'!$A$2:$AK$267,F1308-1985)),"NA",VLOOKUP(B1308,'WB GDP'!$A$2:$AK$267,F1308-1985))</f>
        <v>22350.90543807936</v>
      </c>
    </row>
    <row r="1309" spans="1:21">
      <c r="A1309">
        <f t="shared" si="240"/>
        <v>77</v>
      </c>
      <c r="B1309" t="s">
        <v>77</v>
      </c>
      <c r="C1309" t="str">
        <f>VLOOKUP(B1309,'country codes'!$A$3:$B$287,2,0)</f>
        <v>IND</v>
      </c>
      <c r="D1309">
        <v>6</v>
      </c>
      <c r="E1309" s="6">
        <v>1291132.0630000001</v>
      </c>
      <c r="F1309">
        <v>2013</v>
      </c>
      <c r="G1309" s="6">
        <v>68.459999999999994</v>
      </c>
      <c r="H1309" s="6">
        <v>4.4277887344360352</v>
      </c>
      <c r="I1309" s="7">
        <v>1.81599676609039</v>
      </c>
      <c r="J1309" s="8">
        <f t="shared" si="241"/>
        <v>0.4427788734436035</v>
      </c>
      <c r="K1309" s="8">
        <f t="shared" si="242"/>
        <v>0.86953870870343541</v>
      </c>
      <c r="L1309" s="9">
        <f t="shared" si="243"/>
        <v>59.528619997837183</v>
      </c>
      <c r="M1309" s="8">
        <f t="shared" si="244"/>
        <v>0.44174642588389923</v>
      </c>
      <c r="N1309" s="8">
        <f t="shared" si="245"/>
        <v>0.11349979788064937</v>
      </c>
      <c r="O1309" s="8">
        <f t="shared" si="246"/>
        <v>1.6053775846922003</v>
      </c>
      <c r="P1309" s="10">
        <f t="shared" si="247"/>
        <v>0.27516668358652552</v>
      </c>
      <c r="Q1309" s="10" t="str">
        <f t="shared" si="248"/>
        <v>2013IND</v>
      </c>
      <c r="R1309" s="14">
        <f t="shared" si="249"/>
        <v>47.002684818107738</v>
      </c>
      <c r="S1309" s="45">
        <f t="shared" si="250"/>
        <v>1</v>
      </c>
      <c r="T1309" s="7">
        <f t="shared" si="251"/>
        <v>3.4604064411903437</v>
      </c>
      <c r="U1309" s="35">
        <f>IF(ISBLANK(VLOOKUP(B1309,'WB GDP'!$A$2:$AK$267,F1309-1985)),"NA",VLOOKUP(B1309,'WB GDP'!$A$2:$AK$267,F1309-1985))</f>
        <v>4780.1203449457953</v>
      </c>
    </row>
    <row r="1310" spans="1:21">
      <c r="A1310">
        <f t="shared" si="240"/>
        <v>78</v>
      </c>
      <c r="B1310" s="12" t="s">
        <v>142</v>
      </c>
      <c r="C1310" t="str">
        <f>VLOOKUP(B1310,'country codes'!$A$3:$B$287,2,0)</f>
        <v>KOR</v>
      </c>
      <c r="D1310">
        <v>8</v>
      </c>
      <c r="E1310" s="6">
        <v>50098.228999999999</v>
      </c>
      <c r="F1310">
        <v>2013</v>
      </c>
      <c r="G1310" s="6">
        <v>81.864000000000004</v>
      </c>
      <c r="H1310" s="6">
        <v>5.9588098526000977</v>
      </c>
      <c r="I1310" s="7">
        <v>14.5905151367188</v>
      </c>
      <c r="J1310" s="8">
        <f t="shared" si="241"/>
        <v>0.59588098526000977</v>
      </c>
      <c r="K1310" s="8">
        <f t="shared" si="242"/>
        <v>1.0226408205198418</v>
      </c>
      <c r="L1310" s="9">
        <f t="shared" si="243"/>
        <v>83.717468131036341</v>
      </c>
      <c r="M1310" s="8">
        <f t="shared" si="244"/>
        <v>0.66044105160688726</v>
      </c>
      <c r="N1310" s="8">
        <f t="shared" si="245"/>
        <v>0.91190719604492498</v>
      </c>
      <c r="O1310" s="8">
        <f t="shared" si="246"/>
        <v>2.4037849828564761</v>
      </c>
      <c r="P1310" s="10">
        <f t="shared" si="247"/>
        <v>0.27475046907983802</v>
      </c>
      <c r="Q1310" s="10" t="str">
        <f t="shared" si="248"/>
        <v>2013KOR</v>
      </c>
      <c r="R1310" s="14">
        <f t="shared" si="249"/>
        <v>46.931589004401047</v>
      </c>
      <c r="S1310" s="45">
        <f t="shared" si="250"/>
        <v>3</v>
      </c>
      <c r="T1310" s="7">
        <f t="shared" si="251"/>
        <v>3.4604064411903437</v>
      </c>
      <c r="U1310" s="35">
        <f>IF(ISBLANK(VLOOKUP(B1310,'WB GDP'!$A$2:$AK$267,F1310-1985)),"NA",VLOOKUP(B1310,'WB GDP'!$A$2:$AK$267,F1310-1985))</f>
        <v>37021.13416410028</v>
      </c>
    </row>
    <row r="1311" spans="1:21">
      <c r="A1311">
        <f t="shared" si="240"/>
        <v>79</v>
      </c>
      <c r="B1311" t="s">
        <v>69</v>
      </c>
      <c r="C1311" t="str">
        <f>VLOOKUP(B1311,'country codes'!$A$3:$B$287,2,0)</f>
        <v>GRC</v>
      </c>
      <c r="D1311">
        <v>3</v>
      </c>
      <c r="E1311" s="6">
        <v>10914.504999999999</v>
      </c>
      <c r="F1311">
        <v>2013</v>
      </c>
      <c r="G1311" s="6">
        <v>80.974000000000004</v>
      </c>
      <c r="H1311" s="6">
        <v>4.7202510833740234</v>
      </c>
      <c r="I1311" s="7">
        <v>9.0198078155517596</v>
      </c>
      <c r="J1311" s="8">
        <f t="shared" si="241"/>
        <v>0.47202510833740235</v>
      </c>
      <c r="K1311" s="8">
        <f t="shared" si="242"/>
        <v>0.89878494359723438</v>
      </c>
      <c r="L1311" s="9">
        <f t="shared" si="243"/>
        <v>72.778212022842453</v>
      </c>
      <c r="M1311" s="8">
        <f t="shared" si="244"/>
        <v>0.56153776745315087</v>
      </c>
      <c r="N1311" s="8">
        <f t="shared" si="245"/>
        <v>0.56373798847198497</v>
      </c>
      <c r="O1311" s="8">
        <f t="shared" si="246"/>
        <v>2.055615775283536</v>
      </c>
      <c r="P1311" s="10">
        <f t="shared" si="247"/>
        <v>0.27317253263231872</v>
      </c>
      <c r="Q1311" s="10" t="str">
        <f t="shared" si="248"/>
        <v>2013GRC</v>
      </c>
      <c r="R1311" s="14">
        <f t="shared" si="249"/>
        <v>46.662053286853201</v>
      </c>
      <c r="S1311" s="45">
        <f t="shared" si="250"/>
        <v>3</v>
      </c>
      <c r="T1311" s="7">
        <f t="shared" si="251"/>
        <v>3.4604064411903437</v>
      </c>
      <c r="U1311" s="35">
        <f>IF(ISBLANK(VLOOKUP(B1311,'WB GDP'!$A$2:$AK$267,F1311-1985)),"NA",VLOOKUP(B1311,'WB GDP'!$A$2:$AK$267,F1311-1985))</f>
        <v>27810.911225569089</v>
      </c>
    </row>
    <row r="1312" spans="1:21">
      <c r="A1312">
        <f t="shared" si="240"/>
        <v>80</v>
      </c>
      <c r="B1312" t="s">
        <v>75</v>
      </c>
      <c r="C1312" t="str">
        <f>VLOOKUP(B1312,'country codes'!$A$3:$B$287,2,0)</f>
        <v>HUN</v>
      </c>
      <c r="D1312">
        <v>7</v>
      </c>
      <c r="E1312" s="6">
        <v>9894.6389999999992</v>
      </c>
      <c r="F1312">
        <v>2013</v>
      </c>
      <c r="G1312" s="6">
        <v>75.680999999999997</v>
      </c>
      <c r="H1312" s="6">
        <v>4.9144668579101563</v>
      </c>
      <c r="I1312" s="7">
        <v>7.4335641860961896</v>
      </c>
      <c r="J1312" s="8">
        <f t="shared" si="241"/>
        <v>0.49144668579101564</v>
      </c>
      <c r="K1312" s="8">
        <f t="shared" si="242"/>
        <v>0.91820652105084766</v>
      </c>
      <c r="L1312" s="9">
        <f t="shared" si="243"/>
        <v>69.490787719649205</v>
      </c>
      <c r="M1312" s="8">
        <f t="shared" si="244"/>
        <v>0.53181572266538124</v>
      </c>
      <c r="N1312" s="8">
        <f t="shared" si="245"/>
        <v>0.46459776163101185</v>
      </c>
      <c r="O1312" s="8">
        <f t="shared" si="246"/>
        <v>1.9564755484425627</v>
      </c>
      <c r="P1312" s="10">
        <f t="shared" si="247"/>
        <v>0.27182334227929866</v>
      </c>
      <c r="Q1312" s="10" t="str">
        <f t="shared" si="248"/>
        <v>2013HUN</v>
      </c>
      <c r="R1312" s="14">
        <f t="shared" si="249"/>
        <v>46.431590906393204</v>
      </c>
      <c r="S1312" s="45">
        <f t="shared" si="250"/>
        <v>3</v>
      </c>
      <c r="T1312" s="7">
        <f t="shared" si="251"/>
        <v>3.4604064411903437</v>
      </c>
      <c r="U1312" s="35">
        <f>IF(ISBLANK(VLOOKUP(B1312,'WB GDP'!$A$2:$AK$267,F1312-1985)),"NA",VLOOKUP(B1312,'WB GDP'!$A$2:$AK$267,F1312-1985))</f>
        <v>25333.330038885102</v>
      </c>
    </row>
    <row r="1313" spans="1:21">
      <c r="A1313">
        <f t="shared" si="240"/>
        <v>81</v>
      </c>
      <c r="B1313" t="s">
        <v>97</v>
      </c>
      <c r="C1313" t="str">
        <f>VLOOKUP(B1313,'country codes'!$A$3:$B$287,2,0)</f>
        <v>LTU</v>
      </c>
      <c r="D1313">
        <v>7</v>
      </c>
      <c r="E1313" s="6">
        <v>3028.1889999999999</v>
      </c>
      <c r="F1313">
        <v>2013</v>
      </c>
      <c r="G1313" s="6">
        <v>74.311999999999998</v>
      </c>
      <c r="H1313" s="6">
        <v>5.5956892967224121</v>
      </c>
      <c r="I1313" s="7">
        <v>9.4980897903442401</v>
      </c>
      <c r="J1313" s="8">
        <f t="shared" si="241"/>
        <v>0.55956892967224126</v>
      </c>
      <c r="K1313" s="8">
        <f t="shared" si="242"/>
        <v>0.98632876493207322</v>
      </c>
      <c r="L1313" s="9">
        <f t="shared" si="243"/>
        <v>73.296063179632228</v>
      </c>
      <c r="M1313" s="8">
        <f t="shared" si="244"/>
        <v>0.56621972933454023</v>
      </c>
      <c r="N1313" s="8">
        <f t="shared" si="245"/>
        <v>0.593630611896515</v>
      </c>
      <c r="O1313" s="8">
        <f t="shared" si="246"/>
        <v>2.085508398708066</v>
      </c>
      <c r="P1313" s="10">
        <f t="shared" si="247"/>
        <v>0.27150201345882996</v>
      </c>
      <c r="Q1313" s="10" t="str">
        <f t="shared" si="248"/>
        <v>2013LTU</v>
      </c>
      <c r="R1313" s="14">
        <f t="shared" si="249"/>
        <v>46.376703021440683</v>
      </c>
      <c r="S1313" s="45">
        <f t="shared" si="250"/>
        <v>3</v>
      </c>
      <c r="T1313" s="7">
        <f t="shared" si="251"/>
        <v>3.4604064411903437</v>
      </c>
      <c r="U1313" s="35">
        <f>IF(ISBLANK(VLOOKUP(B1313,'WB GDP'!$A$2:$AK$267,F1313-1985)),"NA",VLOOKUP(B1313,'WB GDP'!$A$2:$AK$267,F1313-1985))</f>
        <v>28589.026660162726</v>
      </c>
    </row>
    <row r="1314" spans="1:21">
      <c r="A1314">
        <f t="shared" si="240"/>
        <v>82</v>
      </c>
      <c r="B1314" t="s">
        <v>68</v>
      </c>
      <c r="C1314" t="str">
        <f>VLOOKUP(B1314,'country codes'!$A$3:$B$287,2,0)</f>
        <v>GHA</v>
      </c>
      <c r="D1314">
        <v>5</v>
      </c>
      <c r="E1314" s="6">
        <v>27525.597000000002</v>
      </c>
      <c r="F1314">
        <v>2013</v>
      </c>
      <c r="G1314" s="6">
        <v>62.42</v>
      </c>
      <c r="H1314" s="6">
        <v>4.9650530815124512</v>
      </c>
      <c r="I1314" s="7">
        <v>1.3496681451797501</v>
      </c>
      <c r="J1314" s="8">
        <f t="shared" si="241"/>
        <v>0.49650530815124511</v>
      </c>
      <c r="K1314" s="8">
        <f t="shared" si="242"/>
        <v>0.92326514341107702</v>
      </c>
      <c r="L1314" s="9">
        <f t="shared" si="243"/>
        <v>57.630210251719426</v>
      </c>
      <c r="M1314" s="8">
        <f t="shared" si="244"/>
        <v>0.42458264831954834</v>
      </c>
      <c r="N1314" s="8">
        <f t="shared" si="245"/>
        <v>8.4354259073734381E-2</v>
      </c>
      <c r="O1314" s="8">
        <f t="shared" si="246"/>
        <v>1.5762320458852852</v>
      </c>
      <c r="P1314" s="10">
        <f t="shared" si="247"/>
        <v>0.26936557306261527</v>
      </c>
      <c r="Q1314" s="10" t="str">
        <f t="shared" si="248"/>
        <v>2013GHA</v>
      </c>
      <c r="R1314" s="14">
        <f t="shared" si="249"/>
        <v>46.011766273767968</v>
      </c>
      <c r="S1314" s="45">
        <f t="shared" si="250"/>
        <v>1</v>
      </c>
      <c r="T1314" s="7">
        <f t="shared" si="251"/>
        <v>3.4604064411903437</v>
      </c>
      <c r="U1314" s="35">
        <f>IF(ISBLANK(VLOOKUP(B1314,'WB GDP'!$A$2:$AK$267,F1314-1985)),"NA",VLOOKUP(B1314,'WB GDP'!$A$2:$AK$267,F1314-1985))</f>
        <v>4610.0279153735428</v>
      </c>
    </row>
    <row r="1315" spans="1:21">
      <c r="A1315">
        <f t="shared" si="240"/>
        <v>83</v>
      </c>
      <c r="B1315" t="s">
        <v>23</v>
      </c>
      <c r="C1315" t="str">
        <f>VLOOKUP(B1315,'country codes'!$A$3:$B$287,2,0)</f>
        <v>AUS</v>
      </c>
      <c r="D1315">
        <v>2</v>
      </c>
      <c r="E1315" s="6">
        <v>23111.781999999999</v>
      </c>
      <c r="F1315">
        <v>2013</v>
      </c>
      <c r="G1315" s="6">
        <v>82.603999999999999</v>
      </c>
      <c r="H1315" s="6">
        <v>7.3641691207885742</v>
      </c>
      <c r="I1315" s="7">
        <v>22.1570854187012</v>
      </c>
      <c r="J1315" s="8">
        <f t="shared" si="241"/>
        <v>0.7364169120788574</v>
      </c>
      <c r="K1315" s="8">
        <f t="shared" si="242"/>
        <v>1.1631767473386894</v>
      </c>
      <c r="L1315" s="9">
        <f t="shared" si="243"/>
        <v>96.083052037165089</v>
      </c>
      <c r="M1315" s="8">
        <f t="shared" si="244"/>
        <v>0.77223995700765335</v>
      </c>
      <c r="N1315" s="8">
        <f t="shared" si="245"/>
        <v>1.384817838668825</v>
      </c>
      <c r="O1315" s="8">
        <f t="shared" si="246"/>
        <v>2.8766956254803757</v>
      </c>
      <c r="P1315" s="10">
        <f t="shared" si="247"/>
        <v>0.26844687709312243</v>
      </c>
      <c r="Q1315" s="10" t="str">
        <f t="shared" si="248"/>
        <v>2013AUS</v>
      </c>
      <c r="R1315" s="14">
        <f t="shared" si="249"/>
        <v>45.854838928731446</v>
      </c>
      <c r="S1315" s="45">
        <f t="shared" si="250"/>
        <v>3</v>
      </c>
      <c r="T1315" s="7">
        <f t="shared" si="251"/>
        <v>3.4604064411903437</v>
      </c>
      <c r="U1315" s="35">
        <f>IF(ISBLANK(VLOOKUP(B1315,'WB GDP'!$A$2:$AK$267,F1315-1985)),"NA",VLOOKUP(B1315,'WB GDP'!$A$2:$AK$267,F1315-1985))</f>
        <v>46744.623881901214</v>
      </c>
    </row>
    <row r="1316" spans="1:21">
      <c r="A1316">
        <f t="shared" si="240"/>
        <v>84</v>
      </c>
      <c r="B1316" t="s">
        <v>66</v>
      </c>
      <c r="C1316" t="str">
        <f>VLOOKUP(B1316,'country codes'!$A$3:$B$287,2,0)</f>
        <v>GEO</v>
      </c>
      <c r="D1316">
        <v>7</v>
      </c>
      <c r="E1316" s="6">
        <v>3786.0230000000001</v>
      </c>
      <c r="F1316">
        <v>2013</v>
      </c>
      <c r="G1316" s="6">
        <v>72.628</v>
      </c>
      <c r="H1316" s="6">
        <v>4.3489208221435547</v>
      </c>
      <c r="I1316" s="7">
        <v>4.3956060409545898</v>
      </c>
      <c r="J1316" s="8">
        <f t="shared" si="241"/>
        <v>0.43489208221435549</v>
      </c>
      <c r="K1316" s="8">
        <f t="shared" si="242"/>
        <v>0.86165191747418746</v>
      </c>
      <c r="L1316" s="9">
        <f t="shared" si="243"/>
        <v>62.580055462315286</v>
      </c>
      <c r="M1316" s="8">
        <f t="shared" si="244"/>
        <v>0.46933486387594969</v>
      </c>
      <c r="N1316" s="8">
        <f t="shared" si="245"/>
        <v>0.27472537755966187</v>
      </c>
      <c r="O1316" s="8">
        <f t="shared" si="246"/>
        <v>1.7666031643712128</v>
      </c>
      <c r="P1316" s="10">
        <f t="shared" si="247"/>
        <v>0.26567079315914172</v>
      </c>
      <c r="Q1316" s="10" t="str">
        <f t="shared" si="248"/>
        <v>2013GEO</v>
      </c>
      <c r="R1316" s="14">
        <f t="shared" si="249"/>
        <v>45.380641266148224</v>
      </c>
      <c r="S1316" s="45">
        <f t="shared" si="250"/>
        <v>2</v>
      </c>
      <c r="T1316" s="7">
        <f t="shared" si="251"/>
        <v>3.4604064411903437</v>
      </c>
      <c r="U1316" s="35">
        <f>IF(ISBLANK(VLOOKUP(B1316,'WB GDP'!$A$2:$AK$267,F1316-1985)),"NA",VLOOKUP(B1316,'WB GDP'!$A$2:$AK$267,F1316-1985))</f>
        <v>11740.089116333696</v>
      </c>
    </row>
    <row r="1317" spans="1:21">
      <c r="A1317">
        <f t="shared" si="240"/>
        <v>85</v>
      </c>
      <c r="B1317" t="s">
        <v>167</v>
      </c>
      <c r="C1317" t="str">
        <f>VLOOKUP(B1317,'country codes'!$A$3:$B$287,2,0)</f>
        <v>YEM</v>
      </c>
      <c r="D1317">
        <v>4</v>
      </c>
      <c r="E1317" s="6">
        <v>26984.002</v>
      </c>
      <c r="F1317">
        <v>2013</v>
      </c>
      <c r="G1317" s="6">
        <v>67.545000000000002</v>
      </c>
      <c r="H1317" s="6">
        <v>4.2176785469055176</v>
      </c>
      <c r="I1317" s="7">
        <v>1.7674001455307</v>
      </c>
      <c r="J1317" s="8">
        <f t="shared" si="241"/>
        <v>0.42176785469055178</v>
      </c>
      <c r="K1317" s="8">
        <f t="shared" si="242"/>
        <v>0.84852768995038375</v>
      </c>
      <c r="L1317" s="9">
        <f t="shared" si="243"/>
        <v>57.313802817698672</v>
      </c>
      <c r="M1317" s="8">
        <f t="shared" si="244"/>
        <v>0.42172196619950275</v>
      </c>
      <c r="N1317" s="8">
        <f t="shared" si="245"/>
        <v>0.11046250909566875</v>
      </c>
      <c r="O1317" s="8">
        <f t="shared" si="246"/>
        <v>1.6023402959072197</v>
      </c>
      <c r="P1317" s="10">
        <f t="shared" si="247"/>
        <v>0.26319126297746287</v>
      </c>
      <c r="Q1317" s="10" t="str">
        <f t="shared" si="248"/>
        <v>2013YEM</v>
      </c>
      <c r="R1317" s="14">
        <f t="shared" si="249"/>
        <v>44.957099527346884</v>
      </c>
      <c r="S1317" s="45">
        <f t="shared" si="250"/>
        <v>1</v>
      </c>
      <c r="T1317" s="7">
        <f t="shared" si="251"/>
        <v>3.4604064411903437</v>
      </c>
      <c r="U1317" s="35" t="str">
        <f>IF(ISBLANK(VLOOKUP(B1317,'WB GDP'!$A$2:$AK$267,F1317-1985)),"NA",VLOOKUP(B1317,'WB GDP'!$A$2:$AK$267,F1317-1985))</f>
        <v>NA</v>
      </c>
    </row>
    <row r="1318" spans="1:21">
      <c r="A1318">
        <f t="shared" si="240"/>
        <v>86</v>
      </c>
      <c r="B1318" t="s">
        <v>62</v>
      </c>
      <c r="C1318" t="str">
        <f>VLOOKUP(B1318,'country codes'!$A$3:$B$287,2,0)</f>
        <v>ETH</v>
      </c>
      <c r="D1318">
        <v>5</v>
      </c>
      <c r="E1318" s="6">
        <v>97084.365999999995</v>
      </c>
      <c r="F1318">
        <v>2013</v>
      </c>
      <c r="G1318" s="6">
        <v>62.372999999999998</v>
      </c>
      <c r="H1318" s="6">
        <v>4.4448270797729492</v>
      </c>
      <c r="I1318" s="7">
        <v>0.17718337476253501</v>
      </c>
      <c r="J1318" s="8">
        <f t="shared" si="241"/>
        <v>0.44448270797729494</v>
      </c>
      <c r="K1318" s="8">
        <f t="shared" si="242"/>
        <v>0.87124254323712691</v>
      </c>
      <c r="L1318" s="9">
        <f t="shared" si="243"/>
        <v>54.342011149329316</v>
      </c>
      <c r="M1318" s="8">
        <f t="shared" si="244"/>
        <v>0.39485359846814638</v>
      </c>
      <c r="N1318" s="8">
        <f t="shared" si="245"/>
        <v>1.1073960922658438E-2</v>
      </c>
      <c r="O1318" s="8">
        <f t="shared" si="246"/>
        <v>1.5029517477342094</v>
      </c>
      <c r="P1318" s="10">
        <f t="shared" si="247"/>
        <v>0.26271874600326461</v>
      </c>
      <c r="Q1318" s="10" t="str">
        <f t="shared" si="248"/>
        <v>2013ETH</v>
      </c>
      <c r="R1318" s="14">
        <f t="shared" si="249"/>
        <v>44.876386389695305</v>
      </c>
      <c r="S1318" s="45">
        <f t="shared" si="250"/>
        <v>1</v>
      </c>
      <c r="T1318" s="7">
        <f t="shared" si="251"/>
        <v>3.4604064411903437</v>
      </c>
      <c r="U1318" s="35">
        <f>IF(ISBLANK(VLOOKUP(B1318,'WB GDP'!$A$2:$AK$267,F1318-1985)),"NA",VLOOKUP(B1318,'WB GDP'!$A$2:$AK$267,F1318-1985))</f>
        <v>1518.1437623013037</v>
      </c>
    </row>
    <row r="1319" spans="1:21">
      <c r="A1319">
        <f t="shared" si="240"/>
        <v>87</v>
      </c>
      <c r="B1319" t="s">
        <v>92</v>
      </c>
      <c r="C1319" t="str">
        <f>VLOOKUP(B1319,'country codes'!$A$3:$B$287,2,0)</f>
        <v>LVA</v>
      </c>
      <c r="D1319">
        <v>7</v>
      </c>
      <c r="E1319" s="6">
        <v>2031.4860000000001</v>
      </c>
      <c r="F1319">
        <v>2013</v>
      </c>
      <c r="G1319" s="6">
        <v>74.183000000000007</v>
      </c>
      <c r="H1319" s="6">
        <v>5.069770336151123</v>
      </c>
      <c r="I1319" s="7">
        <v>8.3974676132202095</v>
      </c>
      <c r="J1319" s="8">
        <f t="shared" si="241"/>
        <v>0.50697703361511226</v>
      </c>
      <c r="K1319" s="8">
        <f t="shared" si="242"/>
        <v>0.93373686887494423</v>
      </c>
      <c r="L1319" s="9">
        <f t="shared" si="243"/>
        <v>69.26740214374999</v>
      </c>
      <c r="M1319" s="8">
        <f t="shared" si="244"/>
        <v>0.52979606366201837</v>
      </c>
      <c r="N1319" s="8">
        <f t="shared" si="245"/>
        <v>0.52484172582626309</v>
      </c>
      <c r="O1319" s="8">
        <f t="shared" si="246"/>
        <v>2.0167195126378141</v>
      </c>
      <c r="P1319" s="10">
        <f t="shared" si="247"/>
        <v>0.26270190789648262</v>
      </c>
      <c r="Q1319" s="10" t="str">
        <f t="shared" si="248"/>
        <v>2013LVA</v>
      </c>
      <c r="R1319" s="14">
        <f t="shared" si="249"/>
        <v>44.873510183115016</v>
      </c>
      <c r="S1319" s="45">
        <f t="shared" si="250"/>
        <v>3</v>
      </c>
      <c r="T1319" s="7">
        <f t="shared" si="251"/>
        <v>3.4604064411903437</v>
      </c>
      <c r="U1319" s="35">
        <f>IF(ISBLANK(VLOOKUP(B1319,'WB GDP'!$A$2:$AK$267,F1319-1985)),"NA",VLOOKUP(B1319,'WB GDP'!$A$2:$AK$267,F1319-1985))</f>
        <v>24715.065708629056</v>
      </c>
    </row>
    <row r="1320" spans="1:21">
      <c r="A1320">
        <f t="shared" si="240"/>
        <v>88</v>
      </c>
      <c r="B1320" t="s">
        <v>109</v>
      </c>
      <c r="C1320" t="str">
        <f>VLOOKUP(B1320,'country codes'!$A$3:$B$287,2,0)</f>
        <v>MNE</v>
      </c>
      <c r="D1320">
        <v>7</v>
      </c>
      <c r="E1320" s="6">
        <v>633.94600000000003</v>
      </c>
      <c r="F1320">
        <v>2013</v>
      </c>
      <c r="G1320" s="6">
        <v>76.608999999999995</v>
      </c>
      <c r="H1320" s="6">
        <v>5.0743417739868164</v>
      </c>
      <c r="I1320" s="7">
        <v>9.6709995269775408</v>
      </c>
      <c r="J1320" s="8">
        <f t="shared" si="241"/>
        <v>0.50743417739868169</v>
      </c>
      <c r="K1320" s="8">
        <f t="shared" si="242"/>
        <v>0.93419401265851365</v>
      </c>
      <c r="L1320" s="9">
        <f t="shared" si="243"/>
        <v>71.567669115756061</v>
      </c>
      <c r="M1320" s="8">
        <f t="shared" si="244"/>
        <v>0.55059308639479476</v>
      </c>
      <c r="N1320" s="8">
        <f t="shared" si="245"/>
        <v>0.6044374704360963</v>
      </c>
      <c r="O1320" s="8">
        <f t="shared" si="246"/>
        <v>2.0963152572476473</v>
      </c>
      <c r="P1320" s="10">
        <f t="shared" si="247"/>
        <v>0.26264803659240393</v>
      </c>
      <c r="Q1320" s="10" t="str">
        <f t="shared" si="248"/>
        <v>2013MNE</v>
      </c>
      <c r="R1320" s="14">
        <f t="shared" si="249"/>
        <v>44.864308139127175</v>
      </c>
      <c r="S1320" s="45">
        <f t="shared" si="250"/>
        <v>3</v>
      </c>
      <c r="T1320" s="7">
        <f t="shared" si="251"/>
        <v>3.4604064411903437</v>
      </c>
      <c r="U1320" s="35">
        <f>IF(ISBLANK(VLOOKUP(B1320,'WB GDP'!$A$2:$AK$267,F1320-1985)),"NA",VLOOKUP(B1320,'WB GDP'!$A$2:$AK$267,F1320-1985))</f>
        <v>17381.74868513014</v>
      </c>
    </row>
    <row r="1321" spans="1:21">
      <c r="A1321">
        <f t="shared" si="240"/>
        <v>89</v>
      </c>
      <c r="B1321" t="s">
        <v>72</v>
      </c>
      <c r="C1321" t="str">
        <f>VLOOKUP(B1321,'country codes'!$A$3:$B$287,2,0)</f>
        <v>HTI</v>
      </c>
      <c r="D1321">
        <v>1</v>
      </c>
      <c r="E1321" s="6">
        <v>10261.206</v>
      </c>
      <c r="F1321">
        <v>2013</v>
      </c>
      <c r="G1321" s="6">
        <v>62.604999999999997</v>
      </c>
      <c r="H1321" s="6">
        <v>4.6219620704650879</v>
      </c>
      <c r="I1321" s="7">
        <v>1.1955916881561299</v>
      </c>
      <c r="J1321" s="8">
        <f t="shared" si="241"/>
        <v>0.46219620704650877</v>
      </c>
      <c r="K1321" s="8">
        <f t="shared" si="242"/>
        <v>0.88895604230634073</v>
      </c>
      <c r="L1321" s="9">
        <f t="shared" si="243"/>
        <v>55.653093028588458</v>
      </c>
      <c r="M1321" s="8">
        <f t="shared" si="244"/>
        <v>0.40670726588123979</v>
      </c>
      <c r="N1321" s="8">
        <f t="shared" si="245"/>
        <v>7.4724480509758121E-2</v>
      </c>
      <c r="O1321" s="8">
        <f t="shared" si="246"/>
        <v>1.5666022673213091</v>
      </c>
      <c r="P1321" s="10">
        <f t="shared" si="247"/>
        <v>0.2596110540403197</v>
      </c>
      <c r="Q1321" s="10" t="str">
        <f t="shared" si="248"/>
        <v>2013HTI</v>
      </c>
      <c r="R1321" s="14">
        <f t="shared" si="249"/>
        <v>44.345544995881959</v>
      </c>
      <c r="S1321" s="45">
        <f t="shared" si="250"/>
        <v>1</v>
      </c>
      <c r="T1321" s="7">
        <f t="shared" si="251"/>
        <v>3.4604064411903437</v>
      </c>
      <c r="U1321" s="35">
        <f>IF(ISBLANK(VLOOKUP(B1321,'WB GDP'!$A$2:$AK$267,F1321-1985)),"NA",VLOOKUP(B1321,'WB GDP'!$A$2:$AK$267,F1321-1985))</f>
        <v>3111.3903103154712</v>
      </c>
    </row>
    <row r="1322" spans="1:21">
      <c r="A1322">
        <f t="shared" si="240"/>
        <v>90</v>
      </c>
      <c r="B1322" t="s">
        <v>79</v>
      </c>
      <c r="C1322" t="str">
        <f>VLOOKUP(B1322,'country codes'!$A$3:$B$287,2,0)</f>
        <v>IRN</v>
      </c>
      <c r="D1322">
        <v>4</v>
      </c>
      <c r="E1322" s="6">
        <v>78458.928</v>
      </c>
      <c r="F1322">
        <v>2013</v>
      </c>
      <c r="G1322" s="6">
        <v>74.448999999999998</v>
      </c>
      <c r="H1322" s="6">
        <v>5.1395792961120605</v>
      </c>
      <c r="I1322" s="7">
        <v>9.3124799728393608</v>
      </c>
      <c r="J1322" s="8">
        <f t="shared" si="241"/>
        <v>0.51395792961120601</v>
      </c>
      <c r="K1322" s="8">
        <f t="shared" si="242"/>
        <v>0.94071776487103798</v>
      </c>
      <c r="L1322" s="9">
        <f t="shared" si="243"/>
        <v>70.035496876883911</v>
      </c>
      <c r="M1322" s="8">
        <f t="shared" si="244"/>
        <v>0.53674051133714229</v>
      </c>
      <c r="N1322" s="8">
        <f t="shared" si="245"/>
        <v>0.58202999830246005</v>
      </c>
      <c r="O1322" s="8">
        <f t="shared" si="246"/>
        <v>2.0739077851140109</v>
      </c>
      <c r="P1322" s="10">
        <f t="shared" si="247"/>
        <v>0.25880635348868009</v>
      </c>
      <c r="Q1322" s="10" t="str">
        <f t="shared" si="248"/>
        <v>2013IRN</v>
      </c>
      <c r="R1322" s="14">
        <f t="shared" si="249"/>
        <v>44.20808981450358</v>
      </c>
      <c r="S1322" s="45">
        <f t="shared" si="250"/>
        <v>3</v>
      </c>
      <c r="T1322" s="7">
        <f t="shared" si="251"/>
        <v>3.4604064411903437</v>
      </c>
      <c r="U1322" s="35">
        <f>IF(ISBLANK(VLOOKUP(B1322,'WB GDP'!$A$2:$AK$267,F1322-1985)),"NA",VLOOKUP(B1322,'WB GDP'!$A$2:$AK$267,F1322-1985))</f>
        <v>14113.457788309452</v>
      </c>
    </row>
    <row r="1323" spans="1:21">
      <c r="A1323">
        <f t="shared" si="240"/>
        <v>91</v>
      </c>
      <c r="B1323" t="s">
        <v>145</v>
      </c>
      <c r="C1323" t="str">
        <f>VLOOKUP(B1323,'country codes'!$A$3:$B$287,2,0)</f>
        <v>SDN</v>
      </c>
      <c r="D1323">
        <v>5</v>
      </c>
      <c r="E1323" s="6">
        <v>35990.703999999998</v>
      </c>
      <c r="F1323">
        <v>2013</v>
      </c>
      <c r="G1323" s="6">
        <v>63.677999999999997</v>
      </c>
      <c r="H1323" s="6">
        <v>4.3445861339569092</v>
      </c>
      <c r="I1323" s="7">
        <v>0.89294928312301602</v>
      </c>
      <c r="J1323" s="8">
        <f t="shared" si="241"/>
        <v>0.43445861339569092</v>
      </c>
      <c r="K1323" s="8">
        <f t="shared" si="242"/>
        <v>0.86121844865552288</v>
      </c>
      <c r="L1323" s="9">
        <f t="shared" si="243"/>
        <v>54.84066837348638</v>
      </c>
      <c r="M1323" s="8">
        <f t="shared" si="244"/>
        <v>0.3993620254259152</v>
      </c>
      <c r="N1323" s="8">
        <f t="shared" si="245"/>
        <v>5.5809330195188502E-2</v>
      </c>
      <c r="O1323" s="8">
        <f t="shared" si="246"/>
        <v>1.5476871170067394</v>
      </c>
      <c r="P1323" s="10">
        <f t="shared" si="247"/>
        <v>0.25803795937662777</v>
      </c>
      <c r="Q1323" s="10" t="str">
        <f t="shared" si="248"/>
        <v>2013SDN</v>
      </c>
      <c r="R1323" s="14">
        <f t="shared" si="249"/>
        <v>44.076836329182825</v>
      </c>
      <c r="S1323" s="45">
        <f t="shared" si="250"/>
        <v>1</v>
      </c>
      <c r="T1323" s="7">
        <f t="shared" si="251"/>
        <v>3.4604064411903437</v>
      </c>
      <c r="U1323" s="35">
        <f>IF(ISBLANK(VLOOKUP(B1323,'WB GDP'!$A$2:$AK$267,F1323-1985)),"NA",VLOOKUP(B1323,'WB GDP'!$A$2:$AK$267,F1323-1985))</f>
        <v>4692.27783203125</v>
      </c>
    </row>
    <row r="1324" spans="1:21">
      <c r="A1324">
        <f t="shared" si="240"/>
        <v>92</v>
      </c>
      <c r="B1324" t="s">
        <v>168</v>
      </c>
      <c r="C1324" t="str">
        <f>VLOOKUP(B1324,'country codes'!$A$3:$B$287,2,0)</f>
        <v>ZMB</v>
      </c>
      <c r="D1324">
        <v>5</v>
      </c>
      <c r="E1324" s="6">
        <v>15234.976000000001</v>
      </c>
      <c r="F1324">
        <v>2013</v>
      </c>
      <c r="G1324" s="6">
        <v>59.878</v>
      </c>
      <c r="H1324" s="6">
        <v>5.2439956665039063</v>
      </c>
      <c r="I1324" s="7">
        <v>2.3123095035553001</v>
      </c>
      <c r="J1324" s="8">
        <f t="shared" si="241"/>
        <v>0.52439956665039067</v>
      </c>
      <c r="K1324" s="8">
        <f t="shared" si="242"/>
        <v>0.95115940191022263</v>
      </c>
      <c r="L1324" s="9">
        <f t="shared" si="243"/>
        <v>56.953522667580309</v>
      </c>
      <c r="M1324" s="8">
        <f t="shared" si="244"/>
        <v>0.41846462495895748</v>
      </c>
      <c r="N1324" s="8">
        <f t="shared" si="245"/>
        <v>0.14451934397220625</v>
      </c>
      <c r="O1324" s="8">
        <f t="shared" si="246"/>
        <v>1.6363971307837573</v>
      </c>
      <c r="P1324" s="10">
        <f t="shared" si="247"/>
        <v>0.25572314757025549</v>
      </c>
      <c r="Q1324" s="10" t="str">
        <f t="shared" si="248"/>
        <v>2013ZMB</v>
      </c>
      <c r="R1324" s="14">
        <f t="shared" si="249"/>
        <v>43.681431012194516</v>
      </c>
      <c r="S1324" s="45">
        <f t="shared" si="250"/>
        <v>1</v>
      </c>
      <c r="T1324" s="7">
        <f t="shared" si="251"/>
        <v>3.4604064411903437</v>
      </c>
      <c r="U1324" s="35">
        <f>IF(ISBLANK(VLOOKUP(B1324,'WB GDP'!$A$2:$AK$267,F1324-1985)),"NA",VLOOKUP(B1324,'WB GDP'!$A$2:$AK$267,F1324-1985))</f>
        <v>3330.8769033681424</v>
      </c>
    </row>
    <row r="1325" spans="1:21">
      <c r="A1325">
        <f t="shared" si="240"/>
        <v>93</v>
      </c>
      <c r="B1325" t="s">
        <v>53</v>
      </c>
      <c r="C1325" t="str">
        <f>VLOOKUP(B1325,'country codes'!$A$3:$B$287,2,0)</f>
        <v>CYP</v>
      </c>
      <c r="D1325">
        <v>3</v>
      </c>
      <c r="E1325" s="6">
        <v>1166.9680000000001</v>
      </c>
      <c r="F1325">
        <v>2013</v>
      </c>
      <c r="G1325" s="6">
        <v>80.402000000000001</v>
      </c>
      <c r="H1325" s="6">
        <v>5.4389524459838867</v>
      </c>
      <c r="I1325" s="7">
        <v>14.8069152832031</v>
      </c>
      <c r="J1325" s="8">
        <f t="shared" si="241"/>
        <v>0.54389524459838867</v>
      </c>
      <c r="K1325" s="8">
        <f t="shared" si="242"/>
        <v>0.97065507985822064</v>
      </c>
      <c r="L1325" s="9">
        <f t="shared" si="243"/>
        <v>78.04260973076066</v>
      </c>
      <c r="M1325" s="8">
        <f t="shared" si="244"/>
        <v>0.60913389439769838</v>
      </c>
      <c r="N1325" s="8">
        <f t="shared" si="245"/>
        <v>0.92543220520019376</v>
      </c>
      <c r="O1325" s="8">
        <f t="shared" si="246"/>
        <v>2.4173099920117447</v>
      </c>
      <c r="P1325" s="10">
        <f t="shared" si="247"/>
        <v>0.25198832438150071</v>
      </c>
      <c r="Q1325" s="10" t="str">
        <f t="shared" si="248"/>
        <v>2013CYP</v>
      </c>
      <c r="R1325" s="14">
        <f t="shared" si="249"/>
        <v>43.043465998028111</v>
      </c>
      <c r="S1325" s="45">
        <f t="shared" si="250"/>
        <v>3</v>
      </c>
      <c r="T1325" s="7">
        <f t="shared" si="251"/>
        <v>3.4604064411903437</v>
      </c>
      <c r="U1325" s="35">
        <f>IF(ISBLANK(VLOOKUP(B1325,'WB GDP'!$A$2:$AK$267,F1325-1985)),"NA",VLOOKUP(B1325,'WB GDP'!$A$2:$AK$267,F1325-1985))</f>
        <v>33465.828125</v>
      </c>
    </row>
    <row r="1326" spans="1:21">
      <c r="A1326">
        <f t="shared" si="240"/>
        <v>94</v>
      </c>
      <c r="B1326" t="s">
        <v>136</v>
      </c>
      <c r="C1326" t="str">
        <f>VLOOKUP(B1326,'country codes'!$A$3:$B$287,2,0)</f>
        <v>SRB</v>
      </c>
      <c r="D1326">
        <v>7</v>
      </c>
      <c r="E1326" s="6">
        <v>7566.6760000000004</v>
      </c>
      <c r="F1326">
        <v>2013</v>
      </c>
      <c r="G1326" s="6">
        <v>75.605000000000004</v>
      </c>
      <c r="H1326" s="6">
        <v>5.1018404960632324</v>
      </c>
      <c r="I1326" s="7">
        <v>11.016821861267101</v>
      </c>
      <c r="J1326" s="8">
        <f t="shared" si="241"/>
        <v>0.51018404960632324</v>
      </c>
      <c r="K1326" s="8">
        <f t="shared" si="242"/>
        <v>0.93694388486615521</v>
      </c>
      <c r="L1326" s="9">
        <f t="shared" si="243"/>
        <v>70.837642415305666</v>
      </c>
      <c r="M1326" s="8">
        <f t="shared" si="244"/>
        <v>0.54399281691756973</v>
      </c>
      <c r="N1326" s="8">
        <f t="shared" si="245"/>
        <v>0.68855136632919378</v>
      </c>
      <c r="O1326" s="8">
        <f t="shared" si="246"/>
        <v>2.1804291531407447</v>
      </c>
      <c r="P1326" s="10">
        <f t="shared" si="247"/>
        <v>0.24948887522164565</v>
      </c>
      <c r="Q1326" s="10" t="str">
        <f t="shared" si="248"/>
        <v>2013SRB</v>
      </c>
      <c r="R1326" s="14">
        <f t="shared" si="249"/>
        <v>42.616521792616666</v>
      </c>
      <c r="S1326" s="45">
        <f t="shared" si="250"/>
        <v>3</v>
      </c>
      <c r="T1326" s="7">
        <f t="shared" si="251"/>
        <v>3.4604064411903437</v>
      </c>
      <c r="U1326" s="35">
        <f>IF(ISBLANK(VLOOKUP(B1326,'WB GDP'!$A$2:$AK$267,F1326-1985)),"NA",VLOOKUP(B1326,'WB GDP'!$A$2:$AK$267,F1326-1985))</f>
        <v>15399.811721791602</v>
      </c>
    </row>
    <row r="1327" spans="1:21">
      <c r="A1327">
        <f t="shared" si="240"/>
        <v>95</v>
      </c>
      <c r="B1327" t="s">
        <v>161</v>
      </c>
      <c r="C1327" t="str">
        <f>VLOOKUP(B1327,'country codes'!$A$3:$B$287,2,0)</f>
        <v>USA</v>
      </c>
      <c r="D1327">
        <v>2</v>
      </c>
      <c r="E1327" s="6">
        <v>319375.16600000003</v>
      </c>
      <c r="F1327">
        <v>2013</v>
      </c>
      <c r="G1327" s="6">
        <v>78.950999999999993</v>
      </c>
      <c r="H1327" s="6">
        <v>7.2492852210998535</v>
      </c>
      <c r="I1327" s="7">
        <v>22.723657608032202</v>
      </c>
      <c r="J1327" s="8">
        <f t="shared" si="241"/>
        <v>0.72492852210998537</v>
      </c>
      <c r="K1327" s="8">
        <f t="shared" si="242"/>
        <v>1.1516883573698173</v>
      </c>
      <c r="L1327" s="9">
        <f t="shared" si="243"/>
        <v>90.926947502704436</v>
      </c>
      <c r="M1327" s="8">
        <f t="shared" si="244"/>
        <v>0.72562292319342936</v>
      </c>
      <c r="N1327" s="8">
        <f t="shared" si="245"/>
        <v>1.4202286005020126</v>
      </c>
      <c r="O1327" s="8">
        <f t="shared" si="246"/>
        <v>2.9121063873135635</v>
      </c>
      <c r="P1327" s="10">
        <f t="shared" si="247"/>
        <v>0.24917459278087056</v>
      </c>
      <c r="Q1327" s="10" t="str">
        <f t="shared" si="248"/>
        <v>2013USA</v>
      </c>
      <c r="R1327" s="14">
        <f t="shared" si="249"/>
        <v>42.562837537258865</v>
      </c>
      <c r="S1327" s="45">
        <f t="shared" si="250"/>
        <v>3</v>
      </c>
      <c r="T1327" s="7">
        <f t="shared" si="251"/>
        <v>3.4604064411903437</v>
      </c>
      <c r="U1327" s="35">
        <f>IF(ISBLANK(VLOOKUP(B1327,'WB GDP'!$A$2:$AK$267,F1327-1985)),"NA",VLOOKUP(B1327,'WB GDP'!$A$2:$AK$267,F1327-1985))</f>
        <v>56432.327767813746</v>
      </c>
    </row>
    <row r="1328" spans="1:21">
      <c r="A1328">
        <f t="shared" si="240"/>
        <v>96</v>
      </c>
      <c r="B1328" t="s">
        <v>112</v>
      </c>
      <c r="C1328" t="str">
        <f>VLOOKUP(B1328,'country codes'!$A$3:$B$287,2,0)</f>
        <v>MMR</v>
      </c>
      <c r="D1328">
        <v>8</v>
      </c>
      <c r="E1328" s="6">
        <v>50648.334000000003</v>
      </c>
      <c r="F1328">
        <v>2013</v>
      </c>
      <c r="G1328" s="6">
        <v>64.814999999999998</v>
      </c>
      <c r="H1328" s="6">
        <v>4.1756706237792969</v>
      </c>
      <c r="I1328" s="7">
        <v>1.7487922906875599</v>
      </c>
      <c r="J1328" s="8">
        <f t="shared" si="241"/>
        <v>0.41756706237792968</v>
      </c>
      <c r="K1328" s="8">
        <f t="shared" si="242"/>
        <v>0.84432689763776159</v>
      </c>
      <c r="L1328" s="9">
        <f t="shared" si="243"/>
        <v>54.725047870391514</v>
      </c>
      <c r="M1328" s="8">
        <f t="shared" si="244"/>
        <v>0.39831668492392042</v>
      </c>
      <c r="N1328" s="8">
        <f t="shared" si="245"/>
        <v>0.1092995181679725</v>
      </c>
      <c r="O1328" s="8">
        <f t="shared" si="246"/>
        <v>1.6011773049795235</v>
      </c>
      <c r="P1328" s="10">
        <f t="shared" si="247"/>
        <v>0.24876488299277652</v>
      </c>
      <c r="Q1328" s="10" t="str">
        <f t="shared" si="248"/>
        <v>2013MMR</v>
      </c>
      <c r="R1328" s="14">
        <f t="shared" si="249"/>
        <v>42.492852829133327</v>
      </c>
      <c r="S1328" s="45">
        <f t="shared" si="250"/>
        <v>1</v>
      </c>
      <c r="T1328" s="7">
        <f t="shared" si="251"/>
        <v>3.4604064411903437</v>
      </c>
      <c r="U1328" s="35">
        <f>IF(ISBLANK(VLOOKUP(B1328,'WB GDP'!$A$2:$AK$267,F1328-1985)),"NA",VLOOKUP(B1328,'WB GDP'!$A$2:$AK$267,F1328-1985))</f>
        <v>3409.6488950913163</v>
      </c>
    </row>
    <row r="1329" spans="1:21">
      <c r="A1329">
        <f t="shared" si="240"/>
        <v>97</v>
      </c>
      <c r="B1329" t="s">
        <v>158</v>
      </c>
      <c r="C1329" t="str">
        <f>VLOOKUP(B1329,'country codes'!$A$3:$B$287,2,0)</f>
        <v>UKR</v>
      </c>
      <c r="D1329">
        <v>7</v>
      </c>
      <c r="E1329" s="6">
        <v>45307.099000000002</v>
      </c>
      <c r="F1329">
        <v>2013</v>
      </c>
      <c r="G1329" s="6">
        <v>71.861999999999995</v>
      </c>
      <c r="H1329" s="6">
        <v>4.7108025550842285</v>
      </c>
      <c r="I1329" s="7">
        <v>7.5854768753051802</v>
      </c>
      <c r="J1329" s="8">
        <f t="shared" si="241"/>
        <v>0.47108025550842286</v>
      </c>
      <c r="K1329" s="8">
        <f t="shared" si="242"/>
        <v>0.89784009076825488</v>
      </c>
      <c r="L1329" s="9">
        <f t="shared" si="243"/>
        <v>64.520584602788333</v>
      </c>
      <c r="M1329" s="8">
        <f t="shared" si="244"/>
        <v>0.48687944854337084</v>
      </c>
      <c r="N1329" s="8">
        <f t="shared" si="245"/>
        <v>0.47409230470657376</v>
      </c>
      <c r="O1329" s="8">
        <f t="shared" si="246"/>
        <v>1.9659700915181246</v>
      </c>
      <c r="P1329" s="10">
        <f t="shared" si="247"/>
        <v>0.24765353788642935</v>
      </c>
      <c r="Q1329" s="10" t="str">
        <f t="shared" si="248"/>
        <v>2013UKR</v>
      </c>
      <c r="R1329" s="14">
        <f t="shared" si="249"/>
        <v>42.303018060341785</v>
      </c>
      <c r="S1329" s="45">
        <f t="shared" si="250"/>
        <v>3</v>
      </c>
      <c r="T1329" s="7">
        <f t="shared" si="251"/>
        <v>3.4604064411903437</v>
      </c>
      <c r="U1329" s="35">
        <f>IF(ISBLANK(VLOOKUP(B1329,'WB GDP'!$A$2:$AK$267,F1329-1985)),"NA",VLOOKUP(B1329,'WB GDP'!$A$2:$AK$267,F1329-1985))</f>
        <v>13020.6005859375</v>
      </c>
    </row>
    <row r="1330" spans="1:21">
      <c r="A1330">
        <f t="shared" si="240"/>
        <v>98</v>
      </c>
      <c r="B1330" t="s">
        <v>39</v>
      </c>
      <c r="C1330" t="str">
        <f>VLOOKUP(B1330,'country codes'!$A$3:$B$287,2,0)</f>
        <v>KHM</v>
      </c>
      <c r="D1330">
        <v>8</v>
      </c>
      <c r="E1330" s="6">
        <v>14999.683000000001</v>
      </c>
      <c r="F1330">
        <v>2013</v>
      </c>
      <c r="G1330" s="6">
        <v>69.304000000000002</v>
      </c>
      <c r="H1330" s="6">
        <v>3.6744668483734131</v>
      </c>
      <c r="I1330" s="7">
        <v>2.1966640949249299</v>
      </c>
      <c r="J1330" s="8">
        <f t="shared" si="241"/>
        <v>0.36744668483734133</v>
      </c>
      <c r="K1330" s="8">
        <f t="shared" si="242"/>
        <v>0.7942065200971733</v>
      </c>
      <c r="L1330" s="9">
        <f t="shared" si="243"/>
        <v>55.041688668814501</v>
      </c>
      <c r="M1330" s="8">
        <f t="shared" si="244"/>
        <v>0.40117947692287881</v>
      </c>
      <c r="N1330" s="8">
        <f t="shared" si="245"/>
        <v>0.13729150593280812</v>
      </c>
      <c r="O1330" s="8">
        <f t="shared" si="246"/>
        <v>1.6291692927443591</v>
      </c>
      <c r="P1330" s="10">
        <f t="shared" si="247"/>
        <v>0.24624787534945874</v>
      </c>
      <c r="Q1330" s="10" t="str">
        <f t="shared" si="248"/>
        <v>2013KHM</v>
      </c>
      <c r="R1330" s="14">
        <f t="shared" si="249"/>
        <v>42.062909365769116</v>
      </c>
      <c r="S1330" s="45">
        <f t="shared" si="250"/>
        <v>1</v>
      </c>
      <c r="T1330" s="7">
        <f t="shared" si="251"/>
        <v>3.4604064411903437</v>
      </c>
      <c r="U1330" s="35">
        <f>IF(ISBLANK(VLOOKUP(B1330,'WB GDP'!$A$2:$AK$267,F1330-1985)),"NA",VLOOKUP(B1330,'WB GDP'!$A$2:$AK$267,F1330-1985))</f>
        <v>3197.5321003696276</v>
      </c>
    </row>
    <row r="1331" spans="1:21">
      <c r="A1331">
        <f t="shared" si="240"/>
        <v>99</v>
      </c>
      <c r="B1331" t="s">
        <v>36</v>
      </c>
      <c r="C1331" t="str">
        <f>VLOOKUP(B1331,'country codes'!$A$3:$B$287,2,0)</f>
        <v>BGR</v>
      </c>
      <c r="D1331">
        <v>7</v>
      </c>
      <c r="E1331" s="6">
        <v>7431.1670000000004</v>
      </c>
      <c r="F1331">
        <v>2013</v>
      </c>
      <c r="G1331" s="6">
        <v>74.849000000000004</v>
      </c>
      <c r="H1331" s="6">
        <v>3.9930205345153809</v>
      </c>
      <c r="I1331" s="7">
        <v>6.4195828437805202</v>
      </c>
      <c r="J1331" s="8">
        <f t="shared" si="241"/>
        <v>0.39930205345153807</v>
      </c>
      <c r="K1331" s="8">
        <f t="shared" si="242"/>
        <v>0.82606188871136998</v>
      </c>
      <c r="L1331" s="9">
        <f t="shared" si="243"/>
        <v>61.829906308157334</v>
      </c>
      <c r="M1331" s="8">
        <f t="shared" si="244"/>
        <v>0.46255266459132044</v>
      </c>
      <c r="N1331" s="8">
        <f t="shared" si="245"/>
        <v>0.40122392773628252</v>
      </c>
      <c r="O1331" s="8">
        <f t="shared" si="246"/>
        <v>1.8931017145478335</v>
      </c>
      <c r="P1331" s="10">
        <f t="shared" si="247"/>
        <v>0.24433587537149368</v>
      </c>
      <c r="Q1331" s="10" t="str">
        <f t="shared" si="248"/>
        <v>2013BGR</v>
      </c>
      <c r="R1331" s="14">
        <f t="shared" si="249"/>
        <v>41.736310479722427</v>
      </c>
      <c r="S1331" s="45">
        <f t="shared" si="250"/>
        <v>2</v>
      </c>
      <c r="T1331" s="7">
        <f t="shared" si="251"/>
        <v>3.4604064411903437</v>
      </c>
      <c r="U1331" s="35">
        <f>IF(ISBLANK(VLOOKUP(B1331,'WB GDP'!$A$2:$AK$267,F1331-1985)),"NA",VLOOKUP(B1331,'WB GDP'!$A$2:$AK$267,F1331-1985))</f>
        <v>18911.14842060252</v>
      </c>
    </row>
    <row r="1332" spans="1:21">
      <c r="A1332">
        <f t="shared" si="240"/>
        <v>100</v>
      </c>
      <c r="B1332" t="s">
        <v>104</v>
      </c>
      <c r="C1332" t="str">
        <f>VLOOKUP(B1332,'country codes'!$A$3:$B$287,2,0)</f>
        <v>MRT</v>
      </c>
      <c r="D1332">
        <v>5</v>
      </c>
      <c r="E1332" s="6">
        <v>3742.9589999999998</v>
      </c>
      <c r="F1332">
        <v>2013</v>
      </c>
      <c r="G1332" s="6">
        <v>63.911000000000001</v>
      </c>
      <c r="H1332" s="6">
        <v>4.1990151405334473</v>
      </c>
      <c r="I1332" s="7">
        <v>1.96613013744354</v>
      </c>
      <c r="J1332" s="8">
        <f t="shared" si="241"/>
        <v>0.41990151405334475</v>
      </c>
      <c r="K1332" s="8">
        <f t="shared" si="242"/>
        <v>0.84666134931317671</v>
      </c>
      <c r="L1332" s="9">
        <f t="shared" si="243"/>
        <v>54.11097349595444</v>
      </c>
      <c r="M1332" s="8">
        <f t="shared" si="244"/>
        <v>0.39276475600427602</v>
      </c>
      <c r="N1332" s="8">
        <f t="shared" si="245"/>
        <v>0.12288313359022125</v>
      </c>
      <c r="O1332" s="8">
        <f t="shared" si="246"/>
        <v>1.6147609204017721</v>
      </c>
      <c r="P1332" s="10">
        <f t="shared" si="247"/>
        <v>0.24323399894180706</v>
      </c>
      <c r="Q1332" s="10" t="str">
        <f t="shared" si="248"/>
        <v>2013MRT</v>
      </c>
      <c r="R1332" s="14">
        <f t="shared" si="249"/>
        <v>41.548093105954585</v>
      </c>
      <c r="S1332" s="45">
        <f t="shared" si="250"/>
        <v>1</v>
      </c>
      <c r="T1332" s="7">
        <f t="shared" si="251"/>
        <v>3.4604064411903437</v>
      </c>
      <c r="U1332" s="35">
        <f>IF(ISBLANK(VLOOKUP(B1332,'WB GDP'!$A$2:$AK$267,F1332-1985)),"NA",VLOOKUP(B1332,'WB GDP'!$A$2:$AK$267,F1332-1985))</f>
        <v>4943.2328413083396</v>
      </c>
    </row>
    <row r="1333" spans="1:21">
      <c r="A1333">
        <f t="shared" si="240"/>
        <v>101</v>
      </c>
      <c r="B1333" t="s">
        <v>80</v>
      </c>
      <c r="C1333" t="str">
        <f>VLOOKUP(B1333,'country codes'!$A$3:$B$287,2,0)</f>
        <v>IRQ</v>
      </c>
      <c r="D1333">
        <v>4</v>
      </c>
      <c r="E1333" s="6">
        <v>35481.800000000003</v>
      </c>
      <c r="F1333">
        <v>2013</v>
      </c>
      <c r="G1333" s="6">
        <v>68.253</v>
      </c>
      <c r="H1333" s="6">
        <v>4.7250170707702637</v>
      </c>
      <c r="I1333" s="7">
        <v>6.7159671783447301</v>
      </c>
      <c r="J1333" s="8">
        <f t="shared" si="241"/>
        <v>0.47250170707702638</v>
      </c>
      <c r="K1333" s="8">
        <f t="shared" si="242"/>
        <v>0.8992615423368584</v>
      </c>
      <c r="L1333" s="9">
        <f t="shared" si="243"/>
        <v>61.377298049117599</v>
      </c>
      <c r="M1333" s="8">
        <f t="shared" si="244"/>
        <v>0.45846057251381578</v>
      </c>
      <c r="N1333" s="8">
        <f t="shared" si="245"/>
        <v>0.41974794864654563</v>
      </c>
      <c r="O1333" s="8">
        <f t="shared" si="246"/>
        <v>1.9116257354580966</v>
      </c>
      <c r="P1333" s="10">
        <f t="shared" si="247"/>
        <v>0.23982757922222239</v>
      </c>
      <c r="Q1333" s="10" t="str">
        <f t="shared" si="248"/>
        <v>2013IRQ</v>
      </c>
      <c r="R1333" s="14">
        <f t="shared" si="249"/>
        <v>40.966224435115009</v>
      </c>
      <c r="S1333" s="45">
        <f t="shared" si="250"/>
        <v>2</v>
      </c>
      <c r="T1333" s="7">
        <f t="shared" si="251"/>
        <v>3.4604064411903437</v>
      </c>
      <c r="U1333" s="35">
        <f>IF(ISBLANK(VLOOKUP(B1333,'WB GDP'!$A$2:$AK$267,F1333-1985)),"NA",VLOOKUP(B1333,'WB GDP'!$A$2:$AK$267,F1333-1985))</f>
        <v>9503.875039801831</v>
      </c>
    </row>
    <row r="1334" spans="1:21">
      <c r="A1334">
        <f t="shared" si="240"/>
        <v>102</v>
      </c>
      <c r="B1334" t="s">
        <v>60</v>
      </c>
      <c r="C1334" t="str">
        <f>VLOOKUP(B1334,'country codes'!$A$3:$B$287,2,0)</f>
        <v>EST</v>
      </c>
      <c r="D1334">
        <v>7</v>
      </c>
      <c r="E1334" s="6">
        <v>1317.982</v>
      </c>
      <c r="F1334">
        <v>2013</v>
      </c>
      <c r="G1334" s="6">
        <v>77.126999999999995</v>
      </c>
      <c r="H1334" s="6">
        <v>5.3674459457397461</v>
      </c>
      <c r="I1334" s="7">
        <v>14.911802291870099</v>
      </c>
      <c r="J1334" s="8">
        <f t="shared" si="241"/>
        <v>0.53674459457397461</v>
      </c>
      <c r="K1334" s="8">
        <f t="shared" si="242"/>
        <v>0.96350442983380657</v>
      </c>
      <c r="L1334" s="9">
        <f t="shared" si="243"/>
        <v>74.312206159791998</v>
      </c>
      <c r="M1334" s="8">
        <f t="shared" si="244"/>
        <v>0.57540681453609144</v>
      </c>
      <c r="N1334" s="8">
        <f t="shared" si="245"/>
        <v>0.93198764324188121</v>
      </c>
      <c r="O1334" s="8">
        <f t="shared" si="246"/>
        <v>2.4238654300534321</v>
      </c>
      <c r="P1334" s="10">
        <f t="shared" si="247"/>
        <v>0.23739222788593797</v>
      </c>
      <c r="Q1334" s="10" t="str">
        <f t="shared" si="248"/>
        <v>2013EST</v>
      </c>
      <c r="R1334" s="14">
        <f t="shared" si="249"/>
        <v>40.550229119880058</v>
      </c>
      <c r="S1334" s="45">
        <f t="shared" si="250"/>
        <v>3</v>
      </c>
      <c r="T1334" s="7">
        <f t="shared" si="251"/>
        <v>3.4604064411903437</v>
      </c>
      <c r="U1334" s="35">
        <f>IF(ISBLANK(VLOOKUP(B1334,'WB GDP'!$A$2:$AK$267,F1334-1985)),"NA",VLOOKUP(B1334,'WB GDP'!$A$2:$AK$267,F1334-1985))</f>
        <v>29525.118863511689</v>
      </c>
    </row>
    <row r="1335" spans="1:21">
      <c r="A1335">
        <f t="shared" si="240"/>
        <v>103</v>
      </c>
      <c r="B1335" t="s">
        <v>169</v>
      </c>
      <c r="C1335" t="str">
        <f>VLOOKUP(B1335,'country codes'!$A$3:$B$287,2,0)</f>
        <v>ZWE</v>
      </c>
      <c r="D1335">
        <v>5</v>
      </c>
      <c r="E1335" s="6">
        <v>13555.422</v>
      </c>
      <c r="F1335">
        <v>2013</v>
      </c>
      <c r="G1335" s="6">
        <v>57.457999999999998</v>
      </c>
      <c r="H1335" s="6">
        <v>4.690187931060791</v>
      </c>
      <c r="I1335" s="7">
        <v>0.99720674753189098</v>
      </c>
      <c r="J1335" s="8">
        <f t="shared" si="241"/>
        <v>0.46901879310607908</v>
      </c>
      <c r="K1335" s="8">
        <f t="shared" si="242"/>
        <v>0.89577862836591104</v>
      </c>
      <c r="L1335" s="9">
        <f t="shared" si="243"/>
        <v>51.469648428648519</v>
      </c>
      <c r="M1335" s="8">
        <f t="shared" si="244"/>
        <v>0.36888418121103489</v>
      </c>
      <c r="N1335" s="8">
        <f t="shared" si="245"/>
        <v>6.2325421720743186E-2</v>
      </c>
      <c r="O1335" s="8">
        <f t="shared" si="246"/>
        <v>1.5542032085322941</v>
      </c>
      <c r="P1335" s="10">
        <f t="shared" si="247"/>
        <v>0.23734617145681308</v>
      </c>
      <c r="Q1335" s="10" t="str">
        <f t="shared" si="248"/>
        <v>2013ZWE</v>
      </c>
      <c r="R1335" s="14">
        <f t="shared" si="249"/>
        <v>40.542361976249921</v>
      </c>
      <c r="S1335" s="45">
        <f t="shared" si="250"/>
        <v>1</v>
      </c>
      <c r="T1335" s="7">
        <f t="shared" si="251"/>
        <v>3.4604064411903437</v>
      </c>
      <c r="U1335" s="35">
        <f>IF(ISBLANK(VLOOKUP(B1335,'WB GDP'!$A$2:$AK$267,F1335-1985)),"NA",VLOOKUP(B1335,'WB GDP'!$A$2:$AK$267,F1335-1985))</f>
        <v>2333.6445319123159</v>
      </c>
    </row>
    <row r="1336" spans="1:21">
      <c r="A1336">
        <f t="shared" si="240"/>
        <v>104</v>
      </c>
      <c r="B1336" t="s">
        <v>99</v>
      </c>
      <c r="C1336" t="str">
        <f>VLOOKUP(B1336,'country codes'!$A$3:$B$287,2,0)</f>
        <v>MDG</v>
      </c>
      <c r="D1336">
        <v>5</v>
      </c>
      <c r="E1336" s="6">
        <v>23588.073</v>
      </c>
      <c r="F1336">
        <v>2013</v>
      </c>
      <c r="G1336" s="6">
        <v>63.962000000000003</v>
      </c>
      <c r="H1336" s="6">
        <v>3.8156070709228516</v>
      </c>
      <c r="I1336" s="7">
        <v>1.23222255706787</v>
      </c>
      <c r="J1336" s="8">
        <f t="shared" si="241"/>
        <v>0.38156070709228518</v>
      </c>
      <c r="K1336" s="8">
        <f t="shared" si="242"/>
        <v>0.80832054235211714</v>
      </c>
      <c r="L1336" s="9">
        <f t="shared" si="243"/>
        <v>51.701798529926123</v>
      </c>
      <c r="M1336" s="8">
        <f t="shared" si="244"/>
        <v>0.37098308146585007</v>
      </c>
      <c r="N1336" s="8">
        <f t="shared" si="245"/>
        <v>7.7013909816741874E-2</v>
      </c>
      <c r="O1336" s="8">
        <f t="shared" si="246"/>
        <v>1.5688916966282929</v>
      </c>
      <c r="P1336" s="10">
        <f t="shared" si="247"/>
        <v>0.23646188086987158</v>
      </c>
      <c r="Q1336" s="10" t="str">
        <f t="shared" si="248"/>
        <v>2013MDG</v>
      </c>
      <c r="R1336" s="14">
        <f t="shared" si="249"/>
        <v>40.391311597607107</v>
      </c>
      <c r="S1336" s="45">
        <f t="shared" si="250"/>
        <v>1</v>
      </c>
      <c r="T1336" s="7">
        <f t="shared" si="251"/>
        <v>3.4604064411903437</v>
      </c>
      <c r="U1336" s="35">
        <f>IF(ISBLANK(VLOOKUP(B1336,'WB GDP'!$A$2:$AK$267,F1336-1985)),"NA",VLOOKUP(B1336,'WB GDP'!$A$2:$AK$267,F1336-1985))</f>
        <v>1491.0741096759598</v>
      </c>
    </row>
    <row r="1337" spans="1:21">
      <c r="A1337">
        <f t="shared" si="240"/>
        <v>105</v>
      </c>
      <c r="B1337" t="s">
        <v>135</v>
      </c>
      <c r="C1337" t="str">
        <f>VLOOKUP(B1337,'country codes'!$A$3:$B$287,2,0)</f>
        <v>SEN</v>
      </c>
      <c r="D1337">
        <v>5</v>
      </c>
      <c r="E1337" s="6">
        <v>13595.566000000001</v>
      </c>
      <c r="F1337">
        <v>2013</v>
      </c>
      <c r="G1337" s="6">
        <v>66.072000000000003</v>
      </c>
      <c r="H1337" s="6">
        <v>3.647367000579834</v>
      </c>
      <c r="I1337" s="7">
        <v>1.6931780576705899</v>
      </c>
      <c r="J1337" s="8">
        <f t="shared" si="241"/>
        <v>0.36473670005798342</v>
      </c>
      <c r="K1337" s="8">
        <f t="shared" si="242"/>
        <v>0.79149653531781539</v>
      </c>
      <c r="L1337" s="9">
        <f t="shared" si="243"/>
        <v>52.295759081518703</v>
      </c>
      <c r="M1337" s="8">
        <f t="shared" si="244"/>
        <v>0.37635315861088281</v>
      </c>
      <c r="N1337" s="8">
        <f t="shared" si="245"/>
        <v>0.10582362860441187</v>
      </c>
      <c r="O1337" s="8">
        <f t="shared" si="246"/>
        <v>1.5977014154159628</v>
      </c>
      <c r="P1337" s="10">
        <f t="shared" si="247"/>
        <v>0.23555913200020479</v>
      </c>
      <c r="Q1337" s="10" t="str">
        <f t="shared" si="248"/>
        <v>2013SEN</v>
      </c>
      <c r="R1337" s="14">
        <f t="shared" si="249"/>
        <v>40.237108261513512</v>
      </c>
      <c r="S1337" s="45">
        <f t="shared" si="250"/>
        <v>1</v>
      </c>
      <c r="T1337" s="7">
        <f t="shared" si="251"/>
        <v>3.4604064411903437</v>
      </c>
      <c r="U1337" s="35">
        <f>IF(ISBLANK(VLOOKUP(B1337,'WB GDP'!$A$2:$AK$267,F1337-1985)),"NA",VLOOKUP(B1337,'WB GDP'!$A$2:$AK$267,F1337-1985))</f>
        <v>2815.281525036723</v>
      </c>
    </row>
    <row r="1338" spans="1:21">
      <c r="A1338">
        <f t="shared" si="240"/>
        <v>106</v>
      </c>
      <c r="B1338" t="s">
        <v>58</v>
      </c>
      <c r="C1338" t="str">
        <f>VLOOKUP(B1338,'country codes'!$A$3:$B$287,2,0)</f>
        <v>EGY</v>
      </c>
      <c r="D1338">
        <v>4</v>
      </c>
      <c r="E1338" s="6">
        <v>93377.89</v>
      </c>
      <c r="F1338">
        <v>2013</v>
      </c>
      <c r="G1338" s="6">
        <v>70.052000000000007</v>
      </c>
      <c r="H1338" s="6">
        <v>3.5585203170776367</v>
      </c>
      <c r="I1338" s="7">
        <v>3.28672122955322</v>
      </c>
      <c r="J1338" s="8">
        <f t="shared" si="241"/>
        <v>0.35585203170776369</v>
      </c>
      <c r="K1338" s="8">
        <f t="shared" si="242"/>
        <v>0.78261186696759566</v>
      </c>
      <c r="L1338" s="9">
        <f t="shared" si="243"/>
        <v>54.823526504814019</v>
      </c>
      <c r="M1338" s="8">
        <f t="shared" si="244"/>
        <v>0.39920704348825331</v>
      </c>
      <c r="N1338" s="8">
        <f t="shared" si="245"/>
        <v>0.20542007684707625</v>
      </c>
      <c r="O1338" s="8">
        <f t="shared" si="246"/>
        <v>1.6972978636586271</v>
      </c>
      <c r="P1338" s="10">
        <f t="shared" si="247"/>
        <v>0.23520152357214344</v>
      </c>
      <c r="Q1338" s="10" t="str">
        <f t="shared" si="248"/>
        <v>2013EGY</v>
      </c>
      <c r="R1338" s="14">
        <f t="shared" si="249"/>
        <v>40.17602326381909</v>
      </c>
      <c r="S1338" s="45">
        <f t="shared" si="250"/>
        <v>1</v>
      </c>
      <c r="T1338" s="7">
        <f t="shared" si="251"/>
        <v>3.4604064411903437</v>
      </c>
      <c r="U1338" s="35">
        <f>IF(ISBLANK(VLOOKUP(B1338,'WB GDP'!$A$2:$AK$267,F1338-1985)),"NA",VLOOKUP(B1338,'WB GDP'!$A$2:$AK$267,F1338-1985))</f>
        <v>10264.064157995468</v>
      </c>
    </row>
    <row r="1339" spans="1:21">
      <c r="A1339">
        <f t="shared" si="240"/>
        <v>107</v>
      </c>
      <c r="B1339" t="s">
        <v>49</v>
      </c>
      <c r="C1339" t="str">
        <f>VLOOKUP(B1339,'country codes'!$A$3:$B$287,2,0)</f>
        <v>COD</v>
      </c>
      <c r="D1339">
        <v>5</v>
      </c>
      <c r="E1339" s="6">
        <v>73460.020999999993</v>
      </c>
      <c r="F1339">
        <v>2013</v>
      </c>
      <c r="G1339" s="6">
        <v>57.762</v>
      </c>
      <c r="H1339" s="6">
        <v>4.4974770545959473</v>
      </c>
      <c r="I1339" s="7">
        <v>0.75072610378265403</v>
      </c>
      <c r="J1339" s="8">
        <f t="shared" si="241"/>
        <v>0.44974770545959475</v>
      </c>
      <c r="K1339" s="8">
        <f t="shared" si="242"/>
        <v>0.87650754071942671</v>
      </c>
      <c r="L1339" s="9">
        <f t="shared" si="243"/>
        <v>50.628828567035526</v>
      </c>
      <c r="M1339" s="8">
        <f t="shared" si="244"/>
        <v>0.36128221587877379</v>
      </c>
      <c r="N1339" s="8">
        <f t="shared" si="245"/>
        <v>4.6920381486415877E-2</v>
      </c>
      <c r="O1339" s="8">
        <f t="shared" si="246"/>
        <v>1.5387981682979668</v>
      </c>
      <c r="P1339" s="10">
        <f t="shared" si="247"/>
        <v>0.23478206779930125</v>
      </c>
      <c r="Q1339" s="10" t="str">
        <f t="shared" si="248"/>
        <v>2013COD</v>
      </c>
      <c r="R1339" s="14">
        <f t="shared" si="249"/>
        <v>40.10437379220042</v>
      </c>
      <c r="S1339" s="45">
        <f t="shared" si="250"/>
        <v>1</v>
      </c>
      <c r="T1339" s="7">
        <f t="shared" si="251"/>
        <v>3.4604064411903437</v>
      </c>
      <c r="U1339" s="35">
        <f>IF(ISBLANK(VLOOKUP(B1339,'WB GDP'!$A$2:$AK$267,F1339-1985)),"NA",VLOOKUP(B1339,'WB GDP'!$A$2:$AK$267,F1339-1985))</f>
        <v>944.64024746779933</v>
      </c>
    </row>
    <row r="1340" spans="1:21">
      <c r="A1340">
        <f t="shared" si="240"/>
        <v>108</v>
      </c>
      <c r="B1340" t="s">
        <v>132</v>
      </c>
      <c r="C1340" t="str">
        <f>VLOOKUP(B1340,'country codes'!$A$3:$B$287,2,0)</f>
        <v>RUS</v>
      </c>
      <c r="D1340">
        <v>7</v>
      </c>
      <c r="E1340" s="6">
        <v>143956.86600000001</v>
      </c>
      <c r="F1340">
        <v>2013</v>
      </c>
      <c r="G1340" s="6">
        <v>71.302000000000007</v>
      </c>
      <c r="H1340" s="6">
        <v>5.537177562713623</v>
      </c>
      <c r="I1340" s="7">
        <v>12.8162479400635</v>
      </c>
      <c r="J1340" s="8">
        <f t="shared" si="241"/>
        <v>0.55371775627136233</v>
      </c>
      <c r="K1340" s="8">
        <f t="shared" si="242"/>
        <v>0.98047759153119429</v>
      </c>
      <c r="L1340" s="9">
        <f t="shared" si="243"/>
        <v>69.910013231357226</v>
      </c>
      <c r="M1340" s="8">
        <f t="shared" si="244"/>
        <v>0.53560599683931676</v>
      </c>
      <c r="N1340" s="8">
        <f t="shared" si="245"/>
        <v>0.80101549625396873</v>
      </c>
      <c r="O1340" s="8">
        <f t="shared" si="246"/>
        <v>2.2928932830655198</v>
      </c>
      <c r="P1340" s="10">
        <f t="shared" si="247"/>
        <v>0.23359394909266334</v>
      </c>
      <c r="Q1340" s="10" t="str">
        <f t="shared" si="248"/>
        <v>2013RUS</v>
      </c>
      <c r="R1340" s="14">
        <f t="shared" si="249"/>
        <v>39.901424916389153</v>
      </c>
      <c r="S1340" s="45">
        <f t="shared" si="250"/>
        <v>3</v>
      </c>
      <c r="T1340" s="7">
        <f t="shared" si="251"/>
        <v>3.4604064411903437</v>
      </c>
      <c r="U1340" s="35">
        <f>IF(ISBLANK(VLOOKUP(B1340,'WB GDP'!$A$2:$AK$267,F1340-1985)),"NA",VLOOKUP(B1340,'WB GDP'!$A$2:$AK$267,F1340-1985))</f>
        <v>26332.396484375</v>
      </c>
    </row>
    <row r="1341" spans="1:21">
      <c r="A1341">
        <f t="shared" si="240"/>
        <v>109</v>
      </c>
      <c r="B1341" t="s">
        <v>133</v>
      </c>
      <c r="C1341" t="str">
        <f>VLOOKUP(B1341,'country codes'!$A$3:$B$287,2,0)</f>
        <v>RWA</v>
      </c>
      <c r="D1341">
        <v>5</v>
      </c>
      <c r="E1341" s="6">
        <v>11101.35</v>
      </c>
      <c r="F1341">
        <v>2013</v>
      </c>
      <c r="G1341" s="6">
        <v>64.426000000000002</v>
      </c>
      <c r="H1341" s="6">
        <v>3.4663877487182617</v>
      </c>
      <c r="I1341" s="7">
        <v>0.64627659320831299</v>
      </c>
      <c r="J1341" s="8">
        <f t="shared" si="241"/>
        <v>0.34663877487182615</v>
      </c>
      <c r="K1341" s="8">
        <f t="shared" si="242"/>
        <v>0.77339861013165812</v>
      </c>
      <c r="L1341" s="9">
        <f t="shared" si="243"/>
        <v>49.826978856342208</v>
      </c>
      <c r="M1341" s="8">
        <f t="shared" si="244"/>
        <v>0.3540325849165834</v>
      </c>
      <c r="N1341" s="8">
        <f t="shared" si="245"/>
        <v>4.0392287075519562E-2</v>
      </c>
      <c r="O1341" s="8">
        <f t="shared" si="246"/>
        <v>1.5322700738870705</v>
      </c>
      <c r="P1341" s="10">
        <f t="shared" si="247"/>
        <v>0.23105103398545906</v>
      </c>
      <c r="Q1341" s="10" t="str">
        <f t="shared" si="248"/>
        <v>2013RWA</v>
      </c>
      <c r="R1341" s="14">
        <f t="shared" si="249"/>
        <v>39.467056061318281</v>
      </c>
      <c r="S1341" s="45">
        <f t="shared" si="250"/>
        <v>1</v>
      </c>
      <c r="T1341" s="7">
        <f t="shared" si="251"/>
        <v>3.4604064411903437</v>
      </c>
      <c r="U1341" s="35">
        <f>IF(ISBLANK(VLOOKUP(B1341,'WB GDP'!$A$2:$AK$267,F1341-1985)),"NA",VLOOKUP(B1341,'WB GDP'!$A$2:$AK$267,F1341-1985))</f>
        <v>1674.7000974975058</v>
      </c>
    </row>
    <row r="1342" spans="1:21">
      <c r="A1342">
        <f t="shared" si="240"/>
        <v>110</v>
      </c>
      <c r="B1342" t="s">
        <v>48</v>
      </c>
      <c r="C1342" t="str">
        <f>VLOOKUP(B1342,'country codes'!$A$3:$B$287,2,0)</f>
        <v>COG</v>
      </c>
      <c r="D1342">
        <v>5</v>
      </c>
      <c r="E1342" s="6">
        <v>4828.0659999999998</v>
      </c>
      <c r="F1342">
        <v>2013</v>
      </c>
      <c r="G1342" s="6">
        <v>62.695</v>
      </c>
      <c r="H1342" s="6">
        <v>3.9549505710601807</v>
      </c>
      <c r="I1342" s="7">
        <v>1.8584778308868399</v>
      </c>
      <c r="J1342" s="8">
        <f t="shared" si="241"/>
        <v>0.39549505710601807</v>
      </c>
      <c r="K1342" s="8">
        <f t="shared" si="242"/>
        <v>0.82225489236585003</v>
      </c>
      <c r="L1342" s="9">
        <f t="shared" si="243"/>
        <v>51.551270476876965</v>
      </c>
      <c r="M1342" s="8">
        <f t="shared" si="244"/>
        <v>0.36962213711491948</v>
      </c>
      <c r="N1342" s="8">
        <f t="shared" si="245"/>
        <v>0.1161548644304275</v>
      </c>
      <c r="O1342" s="8">
        <f t="shared" si="246"/>
        <v>1.6080326512419785</v>
      </c>
      <c r="P1342" s="10">
        <f t="shared" si="247"/>
        <v>0.22985984571236068</v>
      </c>
      <c r="Q1342" s="10" t="str">
        <f t="shared" si="248"/>
        <v>2013COG</v>
      </c>
      <c r="R1342" s="14">
        <f t="shared" si="249"/>
        <v>39.263582856533063</v>
      </c>
      <c r="S1342" s="45">
        <f t="shared" si="250"/>
        <v>1</v>
      </c>
      <c r="T1342" s="7">
        <f t="shared" si="251"/>
        <v>3.4604064411903437</v>
      </c>
      <c r="U1342" s="35">
        <f>IF(ISBLANK(VLOOKUP(B1342,'WB GDP'!$A$2:$AK$267,F1342-1985)),"NA",VLOOKUP(B1342,'WB GDP'!$A$2:$AK$267,F1342-1985))</f>
        <v>5105.169837897055</v>
      </c>
    </row>
    <row r="1343" spans="1:21">
      <c r="A1343">
        <f t="shared" si="240"/>
        <v>111</v>
      </c>
      <c r="B1343" t="s">
        <v>100</v>
      </c>
      <c r="C1343" t="str">
        <f>VLOOKUP(B1343,'country codes'!$A$3:$B$287,2,0)</f>
        <v>MWI</v>
      </c>
      <c r="D1343">
        <v>5</v>
      </c>
      <c r="E1343" s="6">
        <v>16024.775</v>
      </c>
      <c r="F1343">
        <v>2013</v>
      </c>
      <c r="G1343" s="6">
        <v>59.728999999999999</v>
      </c>
      <c r="H1343" s="6">
        <v>4.0350842475891113</v>
      </c>
      <c r="I1343" s="7">
        <v>0.70130294561386097</v>
      </c>
      <c r="J1343" s="8">
        <f t="shared" si="241"/>
        <v>0.40350842475891113</v>
      </c>
      <c r="K1343" s="8">
        <f t="shared" si="242"/>
        <v>0.8302682600187431</v>
      </c>
      <c r="L1343" s="9">
        <f t="shared" si="243"/>
        <v>49.591092902659504</v>
      </c>
      <c r="M1343" s="8">
        <f t="shared" si="244"/>
        <v>0.35189990831826518</v>
      </c>
      <c r="N1343" s="8">
        <f t="shared" si="245"/>
        <v>4.3831434100866311E-2</v>
      </c>
      <c r="O1343" s="8">
        <f t="shared" si="246"/>
        <v>1.5357092209124172</v>
      </c>
      <c r="P1343" s="10">
        <f t="shared" si="247"/>
        <v>0.22914488206900877</v>
      </c>
      <c r="Q1343" s="10" t="str">
        <f t="shared" si="248"/>
        <v>2013MWI</v>
      </c>
      <c r="R1343" s="14">
        <f t="shared" si="249"/>
        <v>39.141456113764413</v>
      </c>
      <c r="S1343" s="45">
        <f t="shared" si="250"/>
        <v>1</v>
      </c>
      <c r="T1343" s="7">
        <f t="shared" si="251"/>
        <v>3.4604064411903437</v>
      </c>
      <c r="U1343" s="35">
        <f>IF(ISBLANK(VLOOKUP(B1343,'WB GDP'!$A$2:$AK$267,F1343-1985)),"NA",VLOOKUP(B1343,'WB GDP'!$A$2:$AK$267,F1343-1985))</f>
        <v>1402.4337048425091</v>
      </c>
    </row>
    <row r="1344" spans="1:21">
      <c r="A1344">
        <f t="shared" si="240"/>
        <v>112</v>
      </c>
      <c r="B1344" t="s">
        <v>150</v>
      </c>
      <c r="C1344" t="str">
        <f>VLOOKUP(B1344,'country codes'!$A$3:$B$287,2,0)</f>
        <v>TZA</v>
      </c>
      <c r="D1344">
        <v>5</v>
      </c>
      <c r="E1344" s="6">
        <v>49253.642999999996</v>
      </c>
      <c r="F1344">
        <v>2013</v>
      </c>
      <c r="G1344" s="6">
        <v>62.96</v>
      </c>
      <c r="H1344" s="6">
        <v>3.8523948192596436</v>
      </c>
      <c r="I1344" s="7">
        <v>1.74881863594055</v>
      </c>
      <c r="J1344" s="8">
        <f t="shared" si="241"/>
        <v>0.38523948192596436</v>
      </c>
      <c r="K1344" s="8">
        <f t="shared" si="242"/>
        <v>0.81199931718579632</v>
      </c>
      <c r="L1344" s="9">
        <f t="shared" si="243"/>
        <v>51.123477010017737</v>
      </c>
      <c r="M1344" s="8">
        <f t="shared" si="244"/>
        <v>0.36575439890736455</v>
      </c>
      <c r="N1344" s="8">
        <f t="shared" si="245"/>
        <v>0.10930116474628437</v>
      </c>
      <c r="O1344" s="8">
        <f t="shared" si="246"/>
        <v>1.6011789515578352</v>
      </c>
      <c r="P1344" s="10">
        <f t="shared" si="247"/>
        <v>0.22842818321556818</v>
      </c>
      <c r="Q1344" s="10" t="str">
        <f t="shared" si="248"/>
        <v>2013TZA</v>
      </c>
      <c r="R1344" s="14">
        <f t="shared" si="249"/>
        <v>39.019032970531036</v>
      </c>
      <c r="S1344" s="45">
        <f t="shared" si="250"/>
        <v>1</v>
      </c>
      <c r="T1344" s="7">
        <f t="shared" si="251"/>
        <v>3.4604064411903437</v>
      </c>
      <c r="U1344" s="35">
        <f>IF(ISBLANK(VLOOKUP(B1344,'WB GDP'!$A$2:$AK$267,F1344-1985)),"NA",VLOOKUP(B1344,'WB GDP'!$A$2:$AK$267,F1344-1985))</f>
        <v>2170.11474609375</v>
      </c>
    </row>
    <row r="1345" spans="1:21">
      <c r="A1345">
        <f t="shared" si="240"/>
        <v>113</v>
      </c>
      <c r="B1345" t="s">
        <v>137</v>
      </c>
      <c r="C1345" t="str">
        <f>VLOOKUP(B1345,'country codes'!$A$3:$B$287,2,0)</f>
        <v>SLE</v>
      </c>
      <c r="D1345">
        <v>5</v>
      </c>
      <c r="E1345" s="6">
        <v>6964.8590000000004</v>
      </c>
      <c r="F1345">
        <v>2013</v>
      </c>
      <c r="G1345" s="6">
        <v>56.313000000000002</v>
      </c>
      <c r="H1345" s="6">
        <v>4.5142912864685059</v>
      </c>
      <c r="I1345" s="7">
        <v>1.0237669944763199</v>
      </c>
      <c r="J1345" s="8">
        <f t="shared" si="241"/>
        <v>0.45142912864685059</v>
      </c>
      <c r="K1345" s="8">
        <f t="shared" si="242"/>
        <v>0.87818896390668255</v>
      </c>
      <c r="L1345" s="9">
        <f t="shared" si="243"/>
        <v>49.453455124477017</v>
      </c>
      <c r="M1345" s="8">
        <f t="shared" si="244"/>
        <v>0.35065550667420131</v>
      </c>
      <c r="N1345" s="8">
        <f t="shared" si="245"/>
        <v>6.3985437154769995E-2</v>
      </c>
      <c r="O1345" s="8">
        <f t="shared" si="246"/>
        <v>1.5558632239663208</v>
      </c>
      <c r="P1345" s="10">
        <f t="shared" si="247"/>
        <v>0.22537682057956518</v>
      </c>
      <c r="Q1345" s="10" t="str">
        <f t="shared" si="248"/>
        <v>2013SLE</v>
      </c>
      <c r="R1345" s="14">
        <f t="shared" si="249"/>
        <v>38.497813488664868</v>
      </c>
      <c r="S1345" s="45">
        <f t="shared" si="250"/>
        <v>1</v>
      </c>
      <c r="T1345" s="7">
        <f t="shared" si="251"/>
        <v>3.4604064411903437</v>
      </c>
      <c r="U1345" s="35">
        <f>IF(ISBLANK(VLOOKUP(B1345,'WB GDP'!$A$2:$AK$267,F1345-1985)),"NA",VLOOKUP(B1345,'WB GDP'!$A$2:$AK$267,F1345-1985))</f>
        <v>1914.9652585478548</v>
      </c>
    </row>
    <row r="1346" spans="1:21">
      <c r="A1346">
        <f t="shared" si="240"/>
        <v>114</v>
      </c>
      <c r="B1346" t="s">
        <v>134</v>
      </c>
      <c r="C1346" t="str">
        <f>VLOOKUP(B1346,'country codes'!$A$3:$B$287,2,0)</f>
        <v>SAU</v>
      </c>
      <c r="D1346">
        <v>4</v>
      </c>
      <c r="E1346" s="6">
        <v>31482.498</v>
      </c>
      <c r="F1346">
        <v>2013</v>
      </c>
      <c r="G1346" s="6">
        <v>76.626000000000005</v>
      </c>
      <c r="H1346" s="6">
        <v>6.4951329231262207</v>
      </c>
      <c r="I1346" s="7">
        <v>22.322837829589801</v>
      </c>
      <c r="J1346" s="8">
        <f t="shared" si="241"/>
        <v>0.64951329231262211</v>
      </c>
      <c r="K1346" s="8">
        <f t="shared" si="242"/>
        <v>1.076273127572454</v>
      </c>
      <c r="L1346" s="9">
        <f t="shared" si="243"/>
        <v>82.470504673366861</v>
      </c>
      <c r="M1346" s="8">
        <f t="shared" si="244"/>
        <v>0.64916708745764018</v>
      </c>
      <c r="N1346" s="8">
        <f t="shared" si="245"/>
        <v>1.3951773643493626</v>
      </c>
      <c r="O1346" s="8">
        <f t="shared" si="246"/>
        <v>2.8870551511609133</v>
      </c>
      <c r="P1346" s="10">
        <f t="shared" si="247"/>
        <v>0.22485441166463471</v>
      </c>
      <c r="Q1346" s="10" t="str">
        <f t="shared" si="248"/>
        <v>2013SAU</v>
      </c>
      <c r="R1346" s="14">
        <f t="shared" si="249"/>
        <v>38.408578043244653</v>
      </c>
      <c r="S1346" s="45">
        <f t="shared" si="250"/>
        <v>3</v>
      </c>
      <c r="T1346" s="7">
        <f t="shared" si="251"/>
        <v>3.4604064411903437</v>
      </c>
      <c r="U1346" s="35">
        <f>IF(ISBLANK(VLOOKUP(B1346,'WB GDP'!$A$2:$AK$267,F1346-1985)),"NA",VLOOKUP(B1346,'WB GDP'!$A$2:$AK$267,F1346-1985))</f>
        <v>46359.843356866273</v>
      </c>
    </row>
    <row r="1347" spans="1:21">
      <c r="A1347">
        <f t="shared" ref="A1347:A1410" si="252">IF(ISNUMBER(R1347),COUNTIFS($F$3:$F$2434,F1347,$R$3:$R$2434,"&gt;"&amp;R1347)+1,"")</f>
        <v>115</v>
      </c>
      <c r="B1347" t="s">
        <v>87</v>
      </c>
      <c r="C1347" t="str">
        <f>VLOOKUP(B1347,'country codes'!$A$3:$B$287,2,0)</f>
        <v>KAZ</v>
      </c>
      <c r="D1347">
        <v>7</v>
      </c>
      <c r="E1347" s="6">
        <v>17345.732</v>
      </c>
      <c r="F1347">
        <v>2013</v>
      </c>
      <c r="G1347" s="6">
        <v>69.813999999999993</v>
      </c>
      <c r="H1347" s="6">
        <v>5.8354830741882324</v>
      </c>
      <c r="I1347" s="7">
        <v>14.6938886642456</v>
      </c>
      <c r="J1347" s="8">
        <f t="shared" ref="J1347:J1410" si="253">IFERROR(H1347/10,"")</f>
        <v>0.58354830741882324</v>
      </c>
      <c r="K1347" s="8">
        <f t="shared" ref="K1347:K1410" si="254">IFERROR(J1347+$K$2464,"")</f>
        <v>1.0103081426786553</v>
      </c>
      <c r="L1347" s="9">
        <f t="shared" ref="L1347:L1410" si="255">IFERROR(K1347*G1347,"")</f>
        <v>70.533652672967634</v>
      </c>
      <c r="M1347" s="8">
        <f t="shared" ref="M1347:M1410" si="256">IFERROR((L1347-L$2439)/($L$2438-$L$2439),"")</f>
        <v>0.54124440481633374</v>
      </c>
      <c r="N1347" s="8">
        <f t="shared" ref="N1347:N1410" si="257">IFERROR(I1347/16,"")</f>
        <v>0.91836804151535001</v>
      </c>
      <c r="O1347" s="8">
        <f t="shared" ref="O1347:O1410" si="258">IFERROR(N1347+$O$2464,"")</f>
        <v>2.410245828326901</v>
      </c>
      <c r="P1347" s="10">
        <f t="shared" ref="P1347:P1410" si="259">IFERROR(M1347/O1347,"")</f>
        <v>0.22455983470866311</v>
      </c>
      <c r="Q1347" s="10" t="str">
        <f t="shared" ref="Q1347:Q1410" si="260">F1347&amp;C1347</f>
        <v>2013KAZ</v>
      </c>
      <c r="R1347" s="14">
        <f t="shared" ref="R1347:R1410" si="261">IFERROR(P1347*100/VLOOKUP(F1347,$B$2440:$P$2455,15,0),"")</f>
        <v>38.358259786558406</v>
      </c>
      <c r="S1347" s="45">
        <f t="shared" ref="S1347:S1410" si="262">IF(I1347&lt;T1347,1,IF(I1347&lt;T1347*2,2,3))</f>
        <v>3</v>
      </c>
      <c r="T1347" s="7">
        <f t="shared" ref="T1347:T1410" si="263">VLOOKUP(F1347,$F$2440:$I$2455,4,0)</f>
        <v>3.4604064411903437</v>
      </c>
      <c r="U1347" s="35">
        <f>IF(ISBLANK(VLOOKUP(B1347,'WB GDP'!$A$2:$AK$267,F1347-1985)),"NA",VLOOKUP(B1347,'WB GDP'!$A$2:$AK$267,F1347-1985))</f>
        <v>23720.816071603393</v>
      </c>
    </row>
    <row r="1348" spans="1:21">
      <c r="A1348">
        <f t="shared" si="252"/>
        <v>116</v>
      </c>
      <c r="B1348" t="s">
        <v>40</v>
      </c>
      <c r="C1348" t="str">
        <f>VLOOKUP(B1348,'country codes'!$A$3:$B$287,2,0)</f>
        <v>CMR</v>
      </c>
      <c r="D1348">
        <v>5</v>
      </c>
      <c r="E1348" s="6">
        <v>21632.85</v>
      </c>
      <c r="F1348">
        <v>2013</v>
      </c>
      <c r="G1348" s="6">
        <v>58.475999999999999</v>
      </c>
      <c r="H1348" s="6">
        <v>4.2710380554199219</v>
      </c>
      <c r="I1348" s="7">
        <v>1.47201240062714</v>
      </c>
      <c r="J1348" s="8">
        <f t="shared" si="253"/>
        <v>0.42710380554199218</v>
      </c>
      <c r="K1348" s="8">
        <f t="shared" si="254"/>
        <v>0.85386364080182409</v>
      </c>
      <c r="L1348" s="9">
        <f t="shared" si="255"/>
        <v>49.930530259527465</v>
      </c>
      <c r="M1348" s="8">
        <f t="shared" si="256"/>
        <v>0.35496880706482242</v>
      </c>
      <c r="N1348" s="8">
        <f t="shared" si="257"/>
        <v>9.200077503919625E-2</v>
      </c>
      <c r="O1348" s="8">
        <f t="shared" si="258"/>
        <v>1.5838785618507472</v>
      </c>
      <c r="P1348" s="10">
        <f t="shared" si="259"/>
        <v>0.22411365089129354</v>
      </c>
      <c r="Q1348" s="10" t="str">
        <f t="shared" si="260"/>
        <v>2013CMR</v>
      </c>
      <c r="R1348" s="14">
        <f t="shared" si="261"/>
        <v>38.282044755489181</v>
      </c>
      <c r="S1348" s="45">
        <f t="shared" si="262"/>
        <v>1</v>
      </c>
      <c r="T1348" s="7">
        <f t="shared" si="263"/>
        <v>3.4604064411903437</v>
      </c>
      <c r="U1348" s="35">
        <f>IF(ISBLANK(VLOOKUP(B1348,'WB GDP'!$A$2:$AK$267,F1348-1985)),"NA",VLOOKUP(B1348,'WB GDP'!$A$2:$AK$267,F1348-1985))</f>
        <v>3442.2006267927195</v>
      </c>
    </row>
    <row r="1349" spans="1:21">
      <c r="A1349">
        <f t="shared" si="252"/>
        <v>117</v>
      </c>
      <c r="B1349" t="s">
        <v>18</v>
      </c>
      <c r="C1349" t="str">
        <f>VLOOKUP(B1349,'country codes'!$A$3:$B$287,2,0)</f>
        <v>AFG</v>
      </c>
      <c r="D1349">
        <v>6</v>
      </c>
      <c r="E1349" s="6">
        <v>31541.208999999999</v>
      </c>
      <c r="F1349">
        <v>2013</v>
      </c>
      <c r="G1349" s="6">
        <v>62.417000000000002</v>
      </c>
      <c r="H1349" s="6">
        <v>3.5721004009246826</v>
      </c>
      <c r="I1349" s="7">
        <v>0.97290474176406905</v>
      </c>
      <c r="J1349" s="8">
        <f t="shared" si="253"/>
        <v>0.35721004009246826</v>
      </c>
      <c r="K1349" s="8">
        <f t="shared" si="254"/>
        <v>0.78396987535230023</v>
      </c>
      <c r="L1349" s="9">
        <f t="shared" si="255"/>
        <v>48.933047709864525</v>
      </c>
      <c r="M1349" s="8">
        <f t="shared" si="256"/>
        <v>0.34595043332240566</v>
      </c>
      <c r="N1349" s="8">
        <f t="shared" si="257"/>
        <v>6.0806546360254315E-2</v>
      </c>
      <c r="O1349" s="8">
        <f t="shared" si="258"/>
        <v>1.5526843331718052</v>
      </c>
      <c r="P1349" s="10">
        <f t="shared" si="259"/>
        <v>0.22280796291394414</v>
      </c>
      <c r="Q1349" s="10" t="str">
        <f t="shared" si="260"/>
        <v>2013AFG</v>
      </c>
      <c r="R1349" s="14">
        <f t="shared" si="261"/>
        <v>38.059013247203957</v>
      </c>
      <c r="S1349" s="45">
        <f t="shared" si="262"/>
        <v>1</v>
      </c>
      <c r="T1349" s="7">
        <f t="shared" si="263"/>
        <v>3.4604064411903437</v>
      </c>
      <c r="U1349" s="35">
        <f>IF(ISBLANK(VLOOKUP(B1349,'WB GDP'!$A$2:$AK$267,F1349-1985)),"NA",VLOOKUP(B1349,'WB GDP'!$A$2:$AK$267,F1349-1985))</f>
        <v>2165.340914755604</v>
      </c>
    </row>
    <row r="1350" spans="1:21">
      <c r="A1350">
        <f t="shared" si="252"/>
        <v>118</v>
      </c>
      <c r="B1350" t="s">
        <v>88</v>
      </c>
      <c r="C1350" t="str">
        <f>VLOOKUP(B1350,'country codes'!$A$3:$B$287,2,0)</f>
        <v>KEN</v>
      </c>
      <c r="D1350">
        <v>5</v>
      </c>
      <c r="E1350" s="6">
        <v>44792.368000000002</v>
      </c>
      <c r="F1350">
        <v>2013</v>
      </c>
      <c r="G1350" s="6">
        <v>61.389000000000003</v>
      </c>
      <c r="H1350" s="6">
        <v>3.7953832149505615</v>
      </c>
      <c r="I1350" s="7">
        <v>1.4438779354095499</v>
      </c>
      <c r="J1350" s="8">
        <f t="shared" si="253"/>
        <v>0.37953832149505617</v>
      </c>
      <c r="K1350" s="8">
        <f t="shared" si="254"/>
        <v>0.80629815675488814</v>
      </c>
      <c r="L1350" s="9">
        <f t="shared" si="255"/>
        <v>49.497837545025831</v>
      </c>
      <c r="M1350" s="8">
        <f t="shared" si="256"/>
        <v>0.35105677410112279</v>
      </c>
      <c r="N1350" s="8">
        <f t="shared" si="257"/>
        <v>9.0242370963096868E-2</v>
      </c>
      <c r="O1350" s="8">
        <f t="shared" si="258"/>
        <v>1.5821201577746478</v>
      </c>
      <c r="P1350" s="10">
        <f t="shared" si="259"/>
        <v>0.22189008361723067</v>
      </c>
      <c r="Q1350" s="10" t="str">
        <f t="shared" si="260"/>
        <v>2013KEN</v>
      </c>
      <c r="R1350" s="14">
        <f t="shared" si="261"/>
        <v>37.902225402388716</v>
      </c>
      <c r="S1350" s="45">
        <f t="shared" si="262"/>
        <v>1</v>
      </c>
      <c r="T1350" s="7">
        <f t="shared" si="263"/>
        <v>3.4604064411903437</v>
      </c>
      <c r="U1350" s="35">
        <f>IF(ISBLANK(VLOOKUP(B1350,'WB GDP'!$A$2:$AK$267,F1350-1985)),"NA",VLOOKUP(B1350,'WB GDP'!$A$2:$AK$267,F1350-1985))</f>
        <v>3950.8814321461282</v>
      </c>
    </row>
    <row r="1351" spans="1:21">
      <c r="A1351">
        <f t="shared" si="252"/>
        <v>119</v>
      </c>
      <c r="B1351" t="s">
        <v>138</v>
      </c>
      <c r="C1351" t="str">
        <f>VLOOKUP(B1351,'country codes'!$A$3:$B$287,2,0)</f>
        <v>SGP</v>
      </c>
      <c r="D1351">
        <v>8</v>
      </c>
      <c r="E1351" s="6">
        <v>5478.0550000000003</v>
      </c>
      <c r="F1351">
        <v>2013</v>
      </c>
      <c r="G1351" s="6">
        <v>82.516000000000005</v>
      </c>
      <c r="H1351" s="6">
        <v>6.5332069396972656</v>
      </c>
      <c r="I1351" s="7">
        <v>28.447776794433601</v>
      </c>
      <c r="J1351" s="8">
        <f t="shared" si="253"/>
        <v>0.65332069396972658</v>
      </c>
      <c r="K1351" s="8">
        <f t="shared" si="254"/>
        <v>1.0800805292295586</v>
      </c>
      <c r="L1351" s="9">
        <f t="shared" si="255"/>
        <v>89.123924949906254</v>
      </c>
      <c r="M1351" s="8">
        <f t="shared" si="256"/>
        <v>0.70932155405906727</v>
      </c>
      <c r="N1351" s="8">
        <f t="shared" si="257"/>
        <v>1.7779860496521001</v>
      </c>
      <c r="O1351" s="8">
        <f t="shared" si="258"/>
        <v>3.2698638364636512</v>
      </c>
      <c r="P1351" s="10">
        <f t="shared" si="259"/>
        <v>0.21692693932668358</v>
      </c>
      <c r="Q1351" s="10" t="str">
        <f t="shared" si="260"/>
        <v>2013SGP</v>
      </c>
      <c r="R1351" s="14">
        <f t="shared" si="261"/>
        <v>37.054444327460644</v>
      </c>
      <c r="S1351" s="45">
        <f t="shared" si="262"/>
        <v>3</v>
      </c>
      <c r="T1351" s="7">
        <f t="shared" si="263"/>
        <v>3.4604064411903437</v>
      </c>
      <c r="U1351" s="35">
        <f>IF(ISBLANK(VLOOKUP(B1351,'WB GDP'!$A$2:$AK$267,F1351-1985)),"NA",VLOOKUP(B1351,'WB GDP'!$A$2:$AK$267,F1351-1985))</f>
        <v>85484.437491047545</v>
      </c>
    </row>
    <row r="1352" spans="1:21">
      <c r="A1352">
        <f t="shared" si="252"/>
        <v>120</v>
      </c>
      <c r="B1352" t="s">
        <v>118</v>
      </c>
      <c r="C1352" t="str">
        <f>VLOOKUP(B1352,'country codes'!$A$3:$B$287,2,0)</f>
        <v>NER</v>
      </c>
      <c r="D1352">
        <v>5</v>
      </c>
      <c r="E1352" s="6">
        <v>18653.199000000001</v>
      </c>
      <c r="F1352">
        <v>2013</v>
      </c>
      <c r="G1352" s="6">
        <v>60.238999999999997</v>
      </c>
      <c r="H1352" s="6">
        <v>3.71632981300354</v>
      </c>
      <c r="I1352" s="7">
        <v>1.1671289205551101</v>
      </c>
      <c r="J1352" s="8">
        <f t="shared" si="253"/>
        <v>0.37163298130035399</v>
      </c>
      <c r="K1352" s="8">
        <f t="shared" si="254"/>
        <v>0.7983928165601859</v>
      </c>
      <c r="L1352" s="9">
        <f t="shared" si="255"/>
        <v>48.094384876769034</v>
      </c>
      <c r="M1352" s="8">
        <f t="shared" si="256"/>
        <v>0.33836796997476631</v>
      </c>
      <c r="N1352" s="8">
        <f t="shared" si="257"/>
        <v>7.294555753469438E-2</v>
      </c>
      <c r="O1352" s="8">
        <f t="shared" si="258"/>
        <v>1.5648233443462454</v>
      </c>
      <c r="P1352" s="10">
        <f t="shared" si="259"/>
        <v>0.21623397375639886</v>
      </c>
      <c r="Q1352" s="10" t="str">
        <f t="shared" si="260"/>
        <v>2013NER</v>
      </c>
      <c r="R1352" s="14">
        <f t="shared" si="261"/>
        <v>36.936075192558995</v>
      </c>
      <c r="S1352" s="45">
        <f t="shared" si="262"/>
        <v>1</v>
      </c>
      <c r="T1352" s="7">
        <f t="shared" si="263"/>
        <v>3.4604064411903437</v>
      </c>
      <c r="U1352" s="35">
        <f>IF(ISBLANK(VLOOKUP(B1352,'WB GDP'!$A$2:$AK$267,F1352-1985)),"NA",VLOOKUP(B1352,'WB GDP'!$A$2:$AK$267,F1352-1985))</f>
        <v>1089.8731397176823</v>
      </c>
    </row>
    <row r="1353" spans="1:21">
      <c r="A1353">
        <f t="shared" si="252"/>
        <v>121</v>
      </c>
      <c r="B1353" t="s">
        <v>157</v>
      </c>
      <c r="C1353" t="str">
        <f>VLOOKUP(B1353,'country codes'!$A$3:$B$287,2,0)</f>
        <v>UGA</v>
      </c>
      <c r="D1353">
        <v>5</v>
      </c>
      <c r="E1353" s="6">
        <v>35273.57</v>
      </c>
      <c r="F1353">
        <v>2013</v>
      </c>
      <c r="G1353" s="6">
        <v>59.762999999999998</v>
      </c>
      <c r="H1353" s="6">
        <v>3.7095787525177002</v>
      </c>
      <c r="I1353" s="7">
        <v>1.1768884658813501</v>
      </c>
      <c r="J1353" s="8">
        <f t="shared" si="253"/>
        <v>0.37095787525177004</v>
      </c>
      <c r="K1353" s="8">
        <f t="shared" si="254"/>
        <v>0.79771771051160201</v>
      </c>
      <c r="L1353" s="9">
        <f t="shared" si="255"/>
        <v>47.67400353330487</v>
      </c>
      <c r="M1353" s="8">
        <f t="shared" si="256"/>
        <v>0.3345672457706384</v>
      </c>
      <c r="N1353" s="8">
        <f t="shared" si="257"/>
        <v>7.3555529117584381E-2</v>
      </c>
      <c r="O1353" s="8">
        <f t="shared" si="258"/>
        <v>1.5654333159291354</v>
      </c>
      <c r="P1353" s="10">
        <f t="shared" si="259"/>
        <v>0.21372181259095147</v>
      </c>
      <c r="Q1353" s="10" t="str">
        <f t="shared" si="260"/>
        <v>2013UGA</v>
      </c>
      <c r="R1353" s="14">
        <f t="shared" si="261"/>
        <v>36.506959581857949</v>
      </c>
      <c r="S1353" s="45">
        <f t="shared" si="262"/>
        <v>1</v>
      </c>
      <c r="T1353" s="7">
        <f t="shared" si="263"/>
        <v>3.4604064411903437</v>
      </c>
      <c r="U1353" s="35">
        <f>IF(ISBLANK(VLOOKUP(B1353,'WB GDP'!$A$2:$AK$267,F1353-1985)),"NA",VLOOKUP(B1353,'WB GDP'!$A$2:$AK$267,F1353-1985))</f>
        <v>2026.6228394451184</v>
      </c>
    </row>
    <row r="1354" spans="1:21">
      <c r="A1354">
        <f t="shared" si="252"/>
        <v>122</v>
      </c>
      <c r="B1354" t="s">
        <v>153</v>
      </c>
      <c r="C1354" t="str">
        <f>VLOOKUP(B1354,'country codes'!$A$3:$B$287,2,0)</f>
        <v>TTO</v>
      </c>
      <c r="D1354">
        <v>1</v>
      </c>
      <c r="E1354" s="6">
        <v>1440.729</v>
      </c>
      <c r="F1354">
        <v>2013</v>
      </c>
      <c r="G1354" s="6">
        <v>73.962000000000003</v>
      </c>
      <c r="H1354" s="6">
        <v>6.1677069664001465</v>
      </c>
      <c r="I1354" s="7">
        <v>21.8927726745606</v>
      </c>
      <c r="J1354" s="8">
        <f t="shared" si="253"/>
        <v>0.6167706966400146</v>
      </c>
      <c r="K1354" s="8">
        <f t="shared" si="254"/>
        <v>1.0435305318998465</v>
      </c>
      <c r="L1354" s="9">
        <f t="shared" si="255"/>
        <v>77.181605200376453</v>
      </c>
      <c r="M1354" s="8">
        <f t="shared" si="256"/>
        <v>0.60134943676328401</v>
      </c>
      <c r="N1354" s="8">
        <f t="shared" si="257"/>
        <v>1.3682982921600375</v>
      </c>
      <c r="O1354" s="8">
        <f t="shared" si="258"/>
        <v>2.8601760789715884</v>
      </c>
      <c r="P1354" s="10">
        <f t="shared" si="259"/>
        <v>0.21024909661488625</v>
      </c>
      <c r="Q1354" s="10" t="str">
        <f t="shared" si="260"/>
        <v>2013TTO</v>
      </c>
      <c r="R1354" s="14">
        <f t="shared" si="261"/>
        <v>35.913766494823214</v>
      </c>
      <c r="S1354" s="45">
        <f t="shared" si="262"/>
        <v>3</v>
      </c>
      <c r="T1354" s="7">
        <f t="shared" si="263"/>
        <v>3.4604064411903437</v>
      </c>
      <c r="U1354" s="35">
        <f>IF(ISBLANK(VLOOKUP(B1354,'WB GDP'!$A$2:$AK$267,F1354-1985)),"NA",VLOOKUP(B1354,'WB GDP'!$A$2:$AK$267,F1354-1985))</f>
        <v>29529.5768751506</v>
      </c>
    </row>
    <row r="1355" spans="1:21">
      <c r="A1355">
        <f t="shared" si="252"/>
        <v>123</v>
      </c>
      <c r="B1355" t="s">
        <v>71</v>
      </c>
      <c r="C1355" t="str">
        <f>VLOOKUP(B1355,'country codes'!$A$3:$B$287,2,0)</f>
        <v>GIN</v>
      </c>
      <c r="D1355">
        <v>5</v>
      </c>
      <c r="E1355" s="6">
        <v>11055.43</v>
      </c>
      <c r="F1355">
        <v>2013</v>
      </c>
      <c r="G1355" s="6">
        <v>57.790999999999997</v>
      </c>
      <c r="H1355" s="6">
        <v>3.9017930030822754</v>
      </c>
      <c r="I1355" s="7">
        <v>1.5843242406845099</v>
      </c>
      <c r="J1355" s="8">
        <f t="shared" si="253"/>
        <v>0.39017930030822756</v>
      </c>
      <c r="K1355" s="8">
        <f t="shared" si="254"/>
        <v>0.81693913556805953</v>
      </c>
      <c r="L1355" s="9">
        <f t="shared" si="255"/>
        <v>47.211729583613725</v>
      </c>
      <c r="M1355" s="8">
        <f t="shared" si="256"/>
        <v>0.33038776488537724</v>
      </c>
      <c r="N1355" s="8">
        <f t="shared" si="257"/>
        <v>9.9020265042781871E-2</v>
      </c>
      <c r="O1355" s="8">
        <f t="shared" si="258"/>
        <v>1.5908980518543328</v>
      </c>
      <c r="P1355" s="10">
        <f t="shared" si="259"/>
        <v>0.20767375037028993</v>
      </c>
      <c r="Q1355" s="10" t="str">
        <f t="shared" si="260"/>
        <v>2013GIN</v>
      </c>
      <c r="R1355" s="14">
        <f t="shared" si="261"/>
        <v>35.473857904675185</v>
      </c>
      <c r="S1355" s="45">
        <f t="shared" si="262"/>
        <v>1</v>
      </c>
      <c r="T1355" s="7">
        <f t="shared" si="263"/>
        <v>3.4604064411903437</v>
      </c>
      <c r="U1355" s="35">
        <f>IF(ISBLANK(VLOOKUP(B1355,'WB GDP'!$A$2:$AK$267,F1355-1985)),"NA",VLOOKUP(B1355,'WB GDP'!$A$2:$AK$267,F1355-1985))</f>
        <v>2005.3819084221382</v>
      </c>
    </row>
    <row r="1356" spans="1:21">
      <c r="A1356">
        <f t="shared" si="252"/>
        <v>124</v>
      </c>
      <c r="B1356" t="s">
        <v>156</v>
      </c>
      <c r="C1356" t="str">
        <f>VLOOKUP(B1356,'country codes'!$A$3:$B$287,2,0)</f>
        <v>TKM</v>
      </c>
      <c r="D1356">
        <v>7</v>
      </c>
      <c r="E1356" s="6">
        <v>5560.0950000000003</v>
      </c>
      <c r="F1356">
        <v>2013</v>
      </c>
      <c r="G1356" s="6">
        <v>68.739999999999995</v>
      </c>
      <c r="H1356" s="6">
        <v>5.3917627334594727</v>
      </c>
      <c r="I1356" s="7">
        <v>15.1462297439575</v>
      </c>
      <c r="J1356" s="8">
        <f t="shared" si="253"/>
        <v>0.53917627334594731</v>
      </c>
      <c r="K1356" s="8">
        <f t="shared" si="254"/>
        <v>0.96593610860577928</v>
      </c>
      <c r="L1356" s="9">
        <f t="shared" si="255"/>
        <v>66.398448105561258</v>
      </c>
      <c r="M1356" s="8">
        <f t="shared" si="256"/>
        <v>0.50385746476127125</v>
      </c>
      <c r="N1356" s="8">
        <f t="shared" si="257"/>
        <v>0.94663935899734375</v>
      </c>
      <c r="O1356" s="8">
        <f t="shared" si="258"/>
        <v>2.4385171458088948</v>
      </c>
      <c r="P1356" s="10">
        <f t="shared" si="259"/>
        <v>0.20662453230122102</v>
      </c>
      <c r="Q1356" s="10" t="str">
        <f t="shared" si="260"/>
        <v>2013TKM</v>
      </c>
      <c r="R1356" s="14">
        <f t="shared" si="261"/>
        <v>35.294635385571041</v>
      </c>
      <c r="S1356" s="45">
        <f t="shared" si="262"/>
        <v>3</v>
      </c>
      <c r="T1356" s="7">
        <f t="shared" si="263"/>
        <v>3.4604064411903437</v>
      </c>
      <c r="U1356" s="35">
        <f>IF(ISBLANK(VLOOKUP(B1356,'WB GDP'!$A$2:$AK$267,F1356-1985)),"NA",VLOOKUP(B1356,'WB GDP'!$A$2:$AK$267,F1356-1985))</f>
        <v>11071.517114994449</v>
      </c>
    </row>
    <row r="1357" spans="1:21">
      <c r="A1357">
        <f t="shared" si="252"/>
        <v>125</v>
      </c>
      <c r="B1357" t="s">
        <v>89</v>
      </c>
      <c r="C1357" t="str">
        <f>VLOOKUP(B1357,'country codes'!$A$3:$B$287,2,0)</f>
        <v>KWT</v>
      </c>
      <c r="D1357">
        <v>4</v>
      </c>
      <c r="E1357" s="6">
        <v>3646.518</v>
      </c>
      <c r="F1357">
        <v>2013</v>
      </c>
      <c r="G1357" s="6">
        <v>79.164000000000001</v>
      </c>
      <c r="H1357" s="6">
        <v>6.4800310134887695</v>
      </c>
      <c r="I1357" s="7">
        <v>28.599851608276399</v>
      </c>
      <c r="J1357" s="8">
        <f t="shared" si="253"/>
        <v>0.64800310134887695</v>
      </c>
      <c r="K1357" s="8">
        <f t="shared" si="254"/>
        <v>1.074762936608709</v>
      </c>
      <c r="L1357" s="9">
        <f t="shared" si="255"/>
        <v>85.082533113691838</v>
      </c>
      <c r="M1357" s="8">
        <f t="shared" si="256"/>
        <v>0.67278278751037024</v>
      </c>
      <c r="N1357" s="8">
        <f t="shared" si="257"/>
        <v>1.7874907255172749</v>
      </c>
      <c r="O1357" s="8">
        <f t="shared" si="258"/>
        <v>3.2793685123288259</v>
      </c>
      <c r="P1357" s="10">
        <f t="shared" si="259"/>
        <v>0.20515620156168335</v>
      </c>
      <c r="Q1357" s="10" t="str">
        <f t="shared" si="260"/>
        <v>2013KWT</v>
      </c>
      <c r="R1357" s="14">
        <f t="shared" si="261"/>
        <v>35.043822001989568</v>
      </c>
      <c r="S1357" s="45">
        <f t="shared" si="262"/>
        <v>3</v>
      </c>
      <c r="T1357" s="7">
        <f t="shared" si="263"/>
        <v>3.4604064411903437</v>
      </c>
      <c r="U1357" s="35">
        <f>IF(ISBLANK(VLOOKUP(B1357,'WB GDP'!$A$2:$AK$267,F1357-1985)),"NA",VLOOKUP(B1357,'WB GDP'!$A$2:$AK$267,F1357-1985))</f>
        <v>57051.743802512123</v>
      </c>
    </row>
    <row r="1358" spans="1:21">
      <c r="A1358">
        <f t="shared" si="252"/>
        <v>126</v>
      </c>
      <c r="B1358" t="s">
        <v>119</v>
      </c>
      <c r="C1358" t="str">
        <f>VLOOKUP(B1358,'country codes'!$A$3:$B$287,2,0)</f>
        <v>NGA</v>
      </c>
      <c r="D1358">
        <v>5</v>
      </c>
      <c r="E1358" s="6">
        <v>174726.12299999999</v>
      </c>
      <c r="F1358">
        <v>2013</v>
      </c>
      <c r="G1358" s="6">
        <v>51.707000000000001</v>
      </c>
      <c r="H1358" s="6">
        <v>4.817868709564209</v>
      </c>
      <c r="I1358" s="7">
        <v>1.7338237762451201</v>
      </c>
      <c r="J1358" s="8">
        <f t="shared" si="253"/>
        <v>0.48178687095642092</v>
      </c>
      <c r="K1358" s="8">
        <f t="shared" si="254"/>
        <v>0.90854670621625289</v>
      </c>
      <c r="L1358" s="9">
        <f t="shared" si="255"/>
        <v>46.978224538323786</v>
      </c>
      <c r="M1358" s="8">
        <f t="shared" si="256"/>
        <v>0.32827661439971084</v>
      </c>
      <c r="N1358" s="8">
        <f t="shared" si="257"/>
        <v>0.10836398601532</v>
      </c>
      <c r="O1358" s="8">
        <f t="shared" si="258"/>
        <v>1.600241772826871</v>
      </c>
      <c r="P1358" s="10">
        <f t="shared" si="259"/>
        <v>0.20514188541635256</v>
      </c>
      <c r="Q1358" s="10" t="str">
        <f t="shared" si="260"/>
        <v>2013NGA</v>
      </c>
      <c r="R1358" s="14">
        <f t="shared" si="261"/>
        <v>35.04137658505892</v>
      </c>
      <c r="S1358" s="45">
        <f t="shared" si="262"/>
        <v>1</v>
      </c>
      <c r="T1358" s="7">
        <f t="shared" si="263"/>
        <v>3.4604064411903437</v>
      </c>
      <c r="U1358" s="35">
        <f>IF(ISBLANK(VLOOKUP(B1358,'WB GDP'!$A$2:$AK$267,F1358-1985)),"NA",VLOOKUP(B1358,'WB GDP'!$A$2:$AK$267,F1358-1985))</f>
        <v>5238.8326721415024</v>
      </c>
    </row>
    <row r="1359" spans="1:21">
      <c r="A1359">
        <f t="shared" si="252"/>
        <v>127</v>
      </c>
      <c r="B1359" t="s">
        <v>65</v>
      </c>
      <c r="C1359" t="str">
        <f>VLOOKUP(B1359,'country codes'!$A$3:$B$287,2,0)</f>
        <v>GAB</v>
      </c>
      <c r="D1359">
        <v>5</v>
      </c>
      <c r="E1359" s="6">
        <v>1902.2260000000001</v>
      </c>
      <c r="F1359">
        <v>2013</v>
      </c>
      <c r="G1359" s="6">
        <v>64.775999999999996</v>
      </c>
      <c r="H1359" s="6">
        <v>3.8002870082855225</v>
      </c>
      <c r="I1359" s="7">
        <v>5.7025399208068803</v>
      </c>
      <c r="J1359" s="8">
        <f t="shared" si="253"/>
        <v>0.38002870082855222</v>
      </c>
      <c r="K1359" s="8">
        <f t="shared" si="254"/>
        <v>0.80678853608838419</v>
      </c>
      <c r="L1359" s="9">
        <f t="shared" si="255"/>
        <v>52.260534213661174</v>
      </c>
      <c r="M1359" s="8">
        <f t="shared" si="256"/>
        <v>0.37603468584815247</v>
      </c>
      <c r="N1359" s="8">
        <f t="shared" si="257"/>
        <v>0.35640874505043002</v>
      </c>
      <c r="O1359" s="8">
        <f t="shared" si="258"/>
        <v>1.848286531861981</v>
      </c>
      <c r="P1359" s="10">
        <f t="shared" si="259"/>
        <v>0.20345042793193524</v>
      </c>
      <c r="Q1359" s="10" t="str">
        <f t="shared" si="260"/>
        <v>2013GAB</v>
      </c>
      <c r="R1359" s="14">
        <f t="shared" si="261"/>
        <v>34.752449735387103</v>
      </c>
      <c r="S1359" s="45">
        <f t="shared" si="262"/>
        <v>2</v>
      </c>
      <c r="T1359" s="7">
        <f t="shared" si="263"/>
        <v>3.4604064411903437</v>
      </c>
      <c r="U1359" s="35">
        <f>IF(ISBLANK(VLOOKUP(B1359,'WB GDP'!$A$2:$AK$267,F1359-1985)),"NA",VLOOKUP(B1359,'WB GDP'!$A$2:$AK$267,F1359-1985))</f>
        <v>14655.365551801513</v>
      </c>
    </row>
    <row r="1360" spans="1:21">
      <c r="A1360">
        <f t="shared" si="252"/>
        <v>128</v>
      </c>
      <c r="B1360" t="s">
        <v>51</v>
      </c>
      <c r="C1360" t="str">
        <f>VLOOKUP(B1360,'country codes'!$A$3:$B$287,2,0)</f>
        <v>CIV</v>
      </c>
      <c r="D1360">
        <v>5</v>
      </c>
      <c r="E1360" s="6">
        <v>22469.268</v>
      </c>
      <c r="F1360">
        <v>2013</v>
      </c>
      <c r="G1360" s="6">
        <v>56.747999999999998</v>
      </c>
      <c r="H1360" s="6">
        <v>3.7393655776977539</v>
      </c>
      <c r="I1360" s="7">
        <v>1.1655904054641699</v>
      </c>
      <c r="J1360" s="8">
        <f t="shared" si="253"/>
        <v>0.37393655776977541</v>
      </c>
      <c r="K1360" s="8">
        <f t="shared" si="254"/>
        <v>0.80069639302960738</v>
      </c>
      <c r="L1360" s="9">
        <f t="shared" si="255"/>
        <v>45.437918911644161</v>
      </c>
      <c r="M1360" s="8">
        <f t="shared" si="256"/>
        <v>0.31435050429017747</v>
      </c>
      <c r="N1360" s="8">
        <f t="shared" si="257"/>
        <v>7.284940034151062E-2</v>
      </c>
      <c r="O1360" s="8">
        <f t="shared" si="258"/>
        <v>1.5647271871530615</v>
      </c>
      <c r="P1360" s="10">
        <f t="shared" si="259"/>
        <v>0.20089796283409736</v>
      </c>
      <c r="Q1360" s="10" t="str">
        <f t="shared" si="260"/>
        <v>2013CIV</v>
      </c>
      <c r="R1360" s="14">
        <f t="shared" si="261"/>
        <v>34.316449595620291</v>
      </c>
      <c r="S1360" s="45">
        <f t="shared" si="262"/>
        <v>1</v>
      </c>
      <c r="T1360" s="7">
        <f t="shared" si="263"/>
        <v>3.4604064411903437</v>
      </c>
      <c r="U1360" s="35">
        <f>IF(ISBLANK(VLOOKUP(B1360,'WB GDP'!$A$2:$AK$267,F1360-1985)),"NA",VLOOKUP(B1360,'WB GDP'!$A$2:$AK$267,F1360-1985))</f>
        <v>3962.6045982184787</v>
      </c>
    </row>
    <row r="1361" spans="1:21">
      <c r="A1361">
        <f t="shared" si="252"/>
        <v>129</v>
      </c>
      <c r="B1361" t="s">
        <v>30</v>
      </c>
      <c r="C1361" t="str">
        <f>VLOOKUP(B1361,'country codes'!$A$3:$B$287,2,0)</f>
        <v>BEN</v>
      </c>
      <c r="D1361">
        <v>5</v>
      </c>
      <c r="E1361" s="6">
        <v>10308.73</v>
      </c>
      <c r="F1361">
        <v>2013</v>
      </c>
      <c r="G1361" s="6">
        <v>58.965000000000003</v>
      </c>
      <c r="H1361" s="6">
        <v>3.4794127941131592</v>
      </c>
      <c r="I1361" s="7">
        <v>1.5716912746429399</v>
      </c>
      <c r="J1361" s="8">
        <f t="shared" si="253"/>
        <v>0.34794127941131592</v>
      </c>
      <c r="K1361" s="8">
        <f t="shared" si="254"/>
        <v>0.77470111467114788</v>
      </c>
      <c r="L1361" s="9">
        <f t="shared" si="255"/>
        <v>45.68025122658424</v>
      </c>
      <c r="M1361" s="8">
        <f t="shared" si="256"/>
        <v>0.31654146330668675</v>
      </c>
      <c r="N1361" s="8">
        <f t="shared" si="257"/>
        <v>9.8230704665183743E-2</v>
      </c>
      <c r="O1361" s="8">
        <f t="shared" si="258"/>
        <v>1.5901084914767347</v>
      </c>
      <c r="P1361" s="10">
        <f t="shared" si="259"/>
        <v>0.19906909811714452</v>
      </c>
      <c r="Q1361" s="10" t="str">
        <f t="shared" si="260"/>
        <v>2013BEN</v>
      </c>
      <c r="R1361" s="14">
        <f t="shared" si="261"/>
        <v>34.004051485698454</v>
      </c>
      <c r="S1361" s="45">
        <f t="shared" si="262"/>
        <v>1</v>
      </c>
      <c r="T1361" s="7">
        <f t="shared" si="263"/>
        <v>3.4604064411903437</v>
      </c>
      <c r="U1361" s="35">
        <f>IF(ISBLANK(VLOOKUP(B1361,'WB GDP'!$A$2:$AK$267,F1361-1985)),"NA",VLOOKUP(B1361,'WB GDP'!$A$2:$AK$267,F1361-1985))</f>
        <v>2792.0272996634772</v>
      </c>
    </row>
    <row r="1362" spans="1:21">
      <c r="A1362">
        <f t="shared" si="252"/>
        <v>130</v>
      </c>
      <c r="B1362" t="s">
        <v>74</v>
      </c>
      <c r="C1362" t="str">
        <f>VLOOKUP(B1362,'country codes'!$A$3:$B$287,2,0)</f>
        <v>HKG</v>
      </c>
      <c r="D1362">
        <v>8</v>
      </c>
      <c r="E1362" s="6">
        <v>7296.8270000000002</v>
      </c>
      <c r="F1362">
        <v>2013</v>
      </c>
      <c r="G1362" s="6">
        <v>83.805999999999997</v>
      </c>
      <c r="H1362" s="6">
        <v>5.4709076881408691</v>
      </c>
      <c r="I1362" s="7">
        <v>27.925153732299801</v>
      </c>
      <c r="J1362" s="8">
        <f t="shared" si="253"/>
        <v>0.54709076881408691</v>
      </c>
      <c r="K1362" s="8">
        <f t="shared" si="254"/>
        <v>0.97385060407391888</v>
      </c>
      <c r="L1362" s="9">
        <f t="shared" si="255"/>
        <v>81.614523725018842</v>
      </c>
      <c r="M1362" s="8">
        <f t="shared" si="256"/>
        <v>0.64142804870332881</v>
      </c>
      <c r="N1362" s="8">
        <f t="shared" si="257"/>
        <v>1.7453221082687376</v>
      </c>
      <c r="O1362" s="8">
        <f t="shared" si="258"/>
        <v>3.2371998950802885</v>
      </c>
      <c r="P1362" s="10">
        <f t="shared" si="259"/>
        <v>0.19814286095774764</v>
      </c>
      <c r="Q1362" s="10" t="str">
        <f t="shared" si="260"/>
        <v>2013HKG</v>
      </c>
      <c r="R1362" s="14">
        <f t="shared" si="261"/>
        <v>33.845835989903293</v>
      </c>
      <c r="S1362" s="45">
        <f t="shared" si="262"/>
        <v>3</v>
      </c>
      <c r="T1362" s="7">
        <f t="shared" si="263"/>
        <v>3.4604064411903437</v>
      </c>
      <c r="U1362" s="35">
        <f>IF(ISBLANK(VLOOKUP(B1362,'WB GDP'!$A$2:$AK$267,F1362-1985)),"NA",VLOOKUP(B1362,'WB GDP'!$A$2:$AK$267,F1362-1985))</f>
        <v>55229.630462632085</v>
      </c>
    </row>
    <row r="1363" spans="1:21">
      <c r="A1363">
        <f t="shared" si="252"/>
        <v>131</v>
      </c>
      <c r="B1363" t="s">
        <v>159</v>
      </c>
      <c r="C1363" t="str">
        <f>VLOOKUP(B1363,'country codes'!$A$3:$B$287,2,0)</f>
        <v>ARE</v>
      </c>
      <c r="D1363">
        <v>4</v>
      </c>
      <c r="E1363" s="6">
        <v>8751.8469999999998</v>
      </c>
      <c r="F1363">
        <v>2013</v>
      </c>
      <c r="G1363" s="6">
        <v>78.852999999999994</v>
      </c>
      <c r="H1363" s="6">
        <v>6.6209511756896973</v>
      </c>
      <c r="I1363" s="7">
        <v>31.245622634887699</v>
      </c>
      <c r="J1363" s="8">
        <f t="shared" si="253"/>
        <v>0.66209511756896977</v>
      </c>
      <c r="K1363" s="8">
        <f t="shared" si="254"/>
        <v>1.0888549528288016</v>
      </c>
      <c r="L1363" s="9">
        <f t="shared" si="255"/>
        <v>85.859479595409482</v>
      </c>
      <c r="M1363" s="8">
        <f t="shared" si="256"/>
        <v>0.67980726503366429</v>
      </c>
      <c r="N1363" s="8">
        <f t="shared" si="257"/>
        <v>1.9528514146804812</v>
      </c>
      <c r="O1363" s="8">
        <f t="shared" si="258"/>
        <v>3.4447292014920321</v>
      </c>
      <c r="P1363" s="10">
        <f t="shared" si="259"/>
        <v>0.19734708456595546</v>
      </c>
      <c r="Q1363" s="10" t="str">
        <f t="shared" si="260"/>
        <v>2013ARE</v>
      </c>
      <c r="R1363" s="14">
        <f t="shared" si="261"/>
        <v>33.709905191735508</v>
      </c>
      <c r="S1363" s="45">
        <f t="shared" si="262"/>
        <v>3</v>
      </c>
      <c r="T1363" s="7">
        <f t="shared" si="263"/>
        <v>3.4604064411903437</v>
      </c>
      <c r="U1363" s="35">
        <f>IF(ISBLANK(VLOOKUP(B1363,'WB GDP'!$A$2:$AK$267,F1363-1985)),"NA",VLOOKUP(B1363,'WB GDP'!$A$2:$AK$267,F1363-1985))</f>
        <v>62354.823203217282</v>
      </c>
    </row>
    <row r="1364" spans="1:21">
      <c r="A1364">
        <f t="shared" si="252"/>
        <v>132</v>
      </c>
      <c r="B1364" t="s">
        <v>37</v>
      </c>
      <c r="C1364" t="str">
        <f>VLOOKUP(B1364,'country codes'!$A$3:$B$287,2,0)</f>
        <v>BFA</v>
      </c>
      <c r="D1364">
        <v>5</v>
      </c>
      <c r="E1364" s="6">
        <v>17636.407999999999</v>
      </c>
      <c r="F1364">
        <v>2013</v>
      </c>
      <c r="G1364" s="6">
        <v>57.823</v>
      </c>
      <c r="H1364" s="6">
        <v>3.3259496688842773</v>
      </c>
      <c r="I1364" s="7">
        <v>1.7460675239562999</v>
      </c>
      <c r="J1364" s="8">
        <f t="shared" si="253"/>
        <v>0.33259496688842771</v>
      </c>
      <c r="K1364" s="8">
        <f t="shared" si="254"/>
        <v>0.75935480214825968</v>
      </c>
      <c r="L1364" s="9">
        <f t="shared" si="255"/>
        <v>43.908172724618822</v>
      </c>
      <c r="M1364" s="8">
        <f t="shared" si="256"/>
        <v>0.30051986349320997</v>
      </c>
      <c r="N1364" s="8">
        <f t="shared" si="257"/>
        <v>0.10912922024726875</v>
      </c>
      <c r="O1364" s="8">
        <f t="shared" si="258"/>
        <v>1.6010070070588196</v>
      </c>
      <c r="P1364" s="10">
        <f t="shared" si="259"/>
        <v>0.18770677590305457</v>
      </c>
      <c r="Q1364" s="10" t="str">
        <f t="shared" si="260"/>
        <v>2013BFA</v>
      </c>
      <c r="R1364" s="14">
        <f t="shared" si="261"/>
        <v>32.063192792815599</v>
      </c>
      <c r="S1364" s="45">
        <f t="shared" si="262"/>
        <v>1</v>
      </c>
      <c r="T1364" s="7">
        <f t="shared" si="263"/>
        <v>3.4604064411903437</v>
      </c>
      <c r="U1364" s="35">
        <f>IF(ISBLANK(VLOOKUP(B1364,'WB GDP'!$A$2:$AK$267,F1364-1985)),"NA",VLOOKUP(B1364,'WB GDP'!$A$2:$AK$267,F1364-1985))</f>
        <v>1823.5949524836692</v>
      </c>
    </row>
    <row r="1365" spans="1:21">
      <c r="A1365">
        <f t="shared" si="252"/>
        <v>133</v>
      </c>
      <c r="B1365" t="s">
        <v>102</v>
      </c>
      <c r="C1365" t="str">
        <f>VLOOKUP(B1365,'country codes'!$A$3:$B$287,2,0)</f>
        <v>MLI</v>
      </c>
      <c r="D1365">
        <v>5</v>
      </c>
      <c r="E1365" s="6">
        <v>17004.032999999999</v>
      </c>
      <c r="F1365">
        <v>2013</v>
      </c>
      <c r="G1365" s="6">
        <v>57.356999999999999</v>
      </c>
      <c r="H1365" s="6">
        <v>3.6762771606445313</v>
      </c>
      <c r="I1365" s="7">
        <v>3.38711738586426</v>
      </c>
      <c r="J1365" s="8">
        <f t="shared" si="253"/>
        <v>0.3676277160644531</v>
      </c>
      <c r="K1365" s="8">
        <f t="shared" si="254"/>
        <v>0.79438755132428507</v>
      </c>
      <c r="L1365" s="9">
        <f t="shared" si="255"/>
        <v>45.56368678130702</v>
      </c>
      <c r="M1365" s="8">
        <f t="shared" si="256"/>
        <v>0.31548758849660347</v>
      </c>
      <c r="N1365" s="8">
        <f t="shared" si="257"/>
        <v>0.21169483661651625</v>
      </c>
      <c r="O1365" s="8">
        <f t="shared" si="258"/>
        <v>1.7035726234280673</v>
      </c>
      <c r="P1365" s="10">
        <f t="shared" si="259"/>
        <v>0.18519174595665533</v>
      </c>
      <c r="Q1365" s="10" t="str">
        <f t="shared" si="260"/>
        <v>2013MLI</v>
      </c>
      <c r="R1365" s="14">
        <f t="shared" si="261"/>
        <v>31.633587150381292</v>
      </c>
      <c r="S1365" s="45">
        <f t="shared" si="262"/>
        <v>1</v>
      </c>
      <c r="T1365" s="7">
        <f t="shared" si="263"/>
        <v>3.4604064411903437</v>
      </c>
      <c r="U1365" s="35">
        <f>IF(ISBLANK(VLOOKUP(B1365,'WB GDP'!$A$2:$AK$267,F1365-1985)),"NA",VLOOKUP(B1365,'WB GDP'!$A$2:$AK$267,F1365-1985))</f>
        <v>1930.1349506607096</v>
      </c>
    </row>
    <row r="1366" spans="1:21">
      <c r="A1366">
        <f t="shared" si="252"/>
        <v>134</v>
      </c>
      <c r="B1366" t="s">
        <v>98</v>
      </c>
      <c r="C1366" t="str">
        <f>VLOOKUP(B1366,'country codes'!$A$3:$B$287,2,0)</f>
        <v>LUX</v>
      </c>
      <c r="D1366">
        <v>3</v>
      </c>
      <c r="E1366" s="6">
        <v>543.06600000000003</v>
      </c>
      <c r="F1366">
        <v>2013</v>
      </c>
      <c r="G1366" s="6">
        <v>81.366</v>
      </c>
      <c r="H1366" s="6">
        <v>7.1308093070983887</v>
      </c>
      <c r="I1366" s="7">
        <v>40.495777130127003</v>
      </c>
      <c r="J1366" s="8">
        <f t="shared" si="253"/>
        <v>0.71308093070983891</v>
      </c>
      <c r="K1366" s="8">
        <f t="shared" si="254"/>
        <v>1.1398407659696708</v>
      </c>
      <c r="L1366" s="9">
        <f t="shared" si="255"/>
        <v>92.744283763888234</v>
      </c>
      <c r="M1366" s="8">
        <f t="shared" si="256"/>
        <v>0.74205370448834007</v>
      </c>
      <c r="N1366" s="8">
        <f t="shared" si="257"/>
        <v>2.5309860706329377</v>
      </c>
      <c r="O1366" s="8">
        <f t="shared" si="258"/>
        <v>4.0228638574444888</v>
      </c>
      <c r="P1366" s="10">
        <f t="shared" si="259"/>
        <v>0.18445906468227519</v>
      </c>
      <c r="Q1366" s="10" t="str">
        <f t="shared" si="260"/>
        <v>2013LUX</v>
      </c>
      <c r="R1366" s="14">
        <f t="shared" si="261"/>
        <v>31.508433964817716</v>
      </c>
      <c r="S1366" s="45">
        <f t="shared" si="262"/>
        <v>3</v>
      </c>
      <c r="T1366" s="7">
        <f t="shared" si="263"/>
        <v>3.4604064411903437</v>
      </c>
      <c r="U1366" s="35">
        <f>IF(ISBLANK(VLOOKUP(B1366,'WB GDP'!$A$2:$AK$267,F1366-1985)),"NA",VLOOKUP(B1366,'WB GDP'!$A$2:$AK$267,F1366-1985))</f>
        <v>113050.66325433606</v>
      </c>
    </row>
    <row r="1367" spans="1:21">
      <c r="A1367">
        <f t="shared" si="252"/>
        <v>135</v>
      </c>
      <c r="B1367" t="s">
        <v>141</v>
      </c>
      <c r="C1367" t="str">
        <f>VLOOKUP(B1367,'country codes'!$A$3:$B$287,2,0)</f>
        <v>ZAF</v>
      </c>
      <c r="D1367">
        <v>5</v>
      </c>
      <c r="E1367" s="6">
        <v>53873.616000000002</v>
      </c>
      <c r="F1367">
        <v>2013</v>
      </c>
      <c r="G1367" s="6">
        <v>62.533000000000001</v>
      </c>
      <c r="H1367" s="6">
        <v>3.6607272624969482</v>
      </c>
      <c r="I1367" s="7">
        <v>7.4838147163391104</v>
      </c>
      <c r="J1367" s="8">
        <f t="shared" si="253"/>
        <v>0.36607272624969484</v>
      </c>
      <c r="K1367" s="8">
        <f t="shared" si="254"/>
        <v>0.79283256150952686</v>
      </c>
      <c r="L1367" s="9">
        <f t="shared" si="255"/>
        <v>49.578198568875244</v>
      </c>
      <c r="M1367" s="8">
        <f t="shared" si="256"/>
        <v>0.35178332891417913</v>
      </c>
      <c r="N1367" s="8">
        <f t="shared" si="257"/>
        <v>0.4677384197711944</v>
      </c>
      <c r="O1367" s="8">
        <f t="shared" si="258"/>
        <v>1.9596162065827454</v>
      </c>
      <c r="P1367" s="10">
        <f t="shared" si="259"/>
        <v>0.17951644190962909</v>
      </c>
      <c r="Q1367" s="10" t="str">
        <f t="shared" si="260"/>
        <v>2013ZAF</v>
      </c>
      <c r="R1367" s="14">
        <f t="shared" si="261"/>
        <v>30.664158279515007</v>
      </c>
      <c r="S1367" s="45">
        <f t="shared" si="262"/>
        <v>3</v>
      </c>
      <c r="T1367" s="7">
        <f t="shared" si="263"/>
        <v>3.4604064411903437</v>
      </c>
      <c r="U1367" s="35">
        <f>IF(ISBLANK(VLOOKUP(B1367,'WB GDP'!$A$2:$AK$267,F1367-1985)),"NA",VLOOKUP(B1367,'WB GDP'!$A$2:$AK$267,F1367-1985))</f>
        <v>14017.411014875883</v>
      </c>
    </row>
    <row r="1368" spans="1:21">
      <c r="A1368">
        <f t="shared" si="252"/>
        <v>136</v>
      </c>
      <c r="B1368" t="s">
        <v>108</v>
      </c>
      <c r="C1368" t="str">
        <f>VLOOKUP(B1368,'country codes'!$A$3:$B$287,2,0)</f>
        <v>MNG</v>
      </c>
      <c r="D1368">
        <v>8</v>
      </c>
      <c r="E1368" s="6">
        <v>2845.1529999999998</v>
      </c>
      <c r="F1368">
        <v>2013</v>
      </c>
      <c r="G1368" s="6">
        <v>68.584999999999994</v>
      </c>
      <c r="H1368" s="6">
        <v>4.9129281044006348</v>
      </c>
      <c r="I1368" s="7">
        <v>18.376564025878899</v>
      </c>
      <c r="J1368" s="8">
        <f t="shared" si="253"/>
        <v>0.49129281044006345</v>
      </c>
      <c r="K1368" s="8">
        <f t="shared" si="254"/>
        <v>0.91805264569989542</v>
      </c>
      <c r="L1368" s="9">
        <f t="shared" si="255"/>
        <v>62.964640705327319</v>
      </c>
      <c r="M1368" s="8">
        <f t="shared" si="256"/>
        <v>0.47281195072671489</v>
      </c>
      <c r="N1368" s="8">
        <f t="shared" si="257"/>
        <v>1.1485352516174312</v>
      </c>
      <c r="O1368" s="8">
        <f t="shared" si="258"/>
        <v>2.6404130384289823</v>
      </c>
      <c r="P1368" s="10">
        <f t="shared" si="259"/>
        <v>0.17906742007607757</v>
      </c>
      <c r="Q1368" s="10" t="str">
        <f t="shared" si="260"/>
        <v>2013MNG</v>
      </c>
      <c r="R1368" s="14">
        <f t="shared" si="261"/>
        <v>30.587458471806514</v>
      </c>
      <c r="S1368" s="45">
        <f t="shared" si="262"/>
        <v>3</v>
      </c>
      <c r="T1368" s="7">
        <f t="shared" si="263"/>
        <v>3.4604064411903437</v>
      </c>
      <c r="U1368" s="35">
        <f>IF(ISBLANK(VLOOKUP(B1368,'WB GDP'!$A$2:$AK$267,F1368-1985)),"NA",VLOOKUP(B1368,'WB GDP'!$A$2:$AK$267,F1368-1985))</f>
        <v>10504.8147046596</v>
      </c>
    </row>
    <row r="1369" spans="1:21">
      <c r="A1369">
        <f t="shared" si="252"/>
        <v>137</v>
      </c>
      <c r="B1369" t="s">
        <v>34</v>
      </c>
      <c r="C1369" t="str">
        <f>VLOOKUP(B1369,'country codes'!$A$3:$B$287,2,0)</f>
        <v>BWA</v>
      </c>
      <c r="D1369">
        <v>5</v>
      </c>
      <c r="E1369" s="6">
        <v>2217.2779999999998</v>
      </c>
      <c r="F1369">
        <v>2013</v>
      </c>
      <c r="G1369" s="6">
        <v>61.996000000000002</v>
      </c>
      <c r="H1369" s="6">
        <v>4.1282987594604492</v>
      </c>
      <c r="I1369" s="7">
        <v>12.5408039093018</v>
      </c>
      <c r="J1369" s="8">
        <f t="shared" si="253"/>
        <v>0.41282987594604492</v>
      </c>
      <c r="K1369" s="8">
        <f t="shared" si="254"/>
        <v>0.83958971120587689</v>
      </c>
      <c r="L1369" s="9">
        <f t="shared" si="255"/>
        <v>52.051203735919543</v>
      </c>
      <c r="M1369" s="8">
        <f t="shared" si="256"/>
        <v>0.37414210087552252</v>
      </c>
      <c r="N1369" s="8">
        <f t="shared" si="257"/>
        <v>0.78380024433136253</v>
      </c>
      <c r="O1369" s="8">
        <f t="shared" si="258"/>
        <v>2.2756780311429132</v>
      </c>
      <c r="P1369" s="10">
        <f t="shared" si="259"/>
        <v>0.16440906655306473</v>
      </c>
      <c r="Q1369" s="10" t="str">
        <f t="shared" si="260"/>
        <v>2013BWA</v>
      </c>
      <c r="R1369" s="14">
        <f t="shared" si="261"/>
        <v>28.083587139658402</v>
      </c>
      <c r="S1369" s="45">
        <f t="shared" si="262"/>
        <v>3</v>
      </c>
      <c r="T1369" s="7">
        <f t="shared" si="263"/>
        <v>3.4604064411903437</v>
      </c>
      <c r="U1369" s="35">
        <f>IF(ISBLANK(VLOOKUP(B1369,'WB GDP'!$A$2:$AK$267,F1369-1985)),"NA",VLOOKUP(B1369,'WB GDP'!$A$2:$AK$267,F1369-1985))</f>
        <v>14144.518789165588</v>
      </c>
    </row>
    <row r="1370" spans="1:21">
      <c r="A1370">
        <f t="shared" si="252"/>
        <v>138</v>
      </c>
      <c r="B1370" t="s">
        <v>43</v>
      </c>
      <c r="C1370" t="str">
        <f>VLOOKUP(B1370,'country codes'!$A$3:$B$287,2,0)</f>
        <v>TCD</v>
      </c>
      <c r="D1370">
        <v>5</v>
      </c>
      <c r="E1370" s="6">
        <v>13216.766</v>
      </c>
      <c r="F1370">
        <v>2013</v>
      </c>
      <c r="G1370" s="6">
        <v>50.780999999999999</v>
      </c>
      <c r="H1370" s="6">
        <v>3.5076630115509033</v>
      </c>
      <c r="I1370" s="7">
        <v>1.7870132923126201</v>
      </c>
      <c r="J1370" s="8">
        <f t="shared" si="253"/>
        <v>0.35076630115509033</v>
      </c>
      <c r="K1370" s="8">
        <f t="shared" si="254"/>
        <v>0.7775261364149223</v>
      </c>
      <c r="L1370" s="9">
        <f t="shared" si="255"/>
        <v>39.483554733286169</v>
      </c>
      <c r="M1370" s="8">
        <f t="shared" si="256"/>
        <v>0.26051629778998792</v>
      </c>
      <c r="N1370" s="8">
        <f t="shared" si="257"/>
        <v>0.11168833076953875</v>
      </c>
      <c r="O1370" s="8">
        <f t="shared" si="258"/>
        <v>1.6035661175810896</v>
      </c>
      <c r="P1370" s="10">
        <f t="shared" si="259"/>
        <v>0.1624605901395357</v>
      </c>
      <c r="Q1370" s="10" t="str">
        <f t="shared" si="260"/>
        <v>2013TCD</v>
      </c>
      <c r="R1370" s="14">
        <f t="shared" si="261"/>
        <v>27.750757519637109</v>
      </c>
      <c r="S1370" s="45">
        <f t="shared" si="262"/>
        <v>1</v>
      </c>
      <c r="T1370" s="7">
        <f t="shared" si="263"/>
        <v>3.4604064411903437</v>
      </c>
      <c r="U1370" s="35">
        <f>IF(ISBLANK(VLOOKUP(B1370,'WB GDP'!$A$2:$AK$267,F1370-1985)),"NA",VLOOKUP(B1370,'WB GDP'!$A$2:$AK$267,F1370-1985))</f>
        <v>1804.8231325982065</v>
      </c>
    </row>
    <row r="1371" spans="1:21">
      <c r="A1371" t="str">
        <f t="shared" si="252"/>
        <v/>
      </c>
      <c r="B1371" t="s">
        <v>164</v>
      </c>
      <c r="C1371" t="str">
        <f>VLOOKUP(B1371,'country codes'!$A$3:$B$287,2,0)</f>
        <v>VUT</v>
      </c>
      <c r="D1371">
        <v>8</v>
      </c>
      <c r="E1371" s="6">
        <v>257.31299999999999</v>
      </c>
      <c r="F1371">
        <v>2012</v>
      </c>
      <c r="G1371" s="6">
        <v>69.497</v>
      </c>
      <c r="H1371" s="6" t="s">
        <v>693</v>
      </c>
      <c r="I1371" s="7">
        <v>3.2040157318115199</v>
      </c>
      <c r="J1371" s="8" t="str">
        <f t="shared" si="253"/>
        <v/>
      </c>
      <c r="K1371" s="8" t="str">
        <f t="shared" si="254"/>
        <v/>
      </c>
      <c r="L1371" s="9" t="str">
        <f t="shared" si="255"/>
        <v/>
      </c>
      <c r="M1371" s="8" t="str">
        <f t="shared" si="256"/>
        <v/>
      </c>
      <c r="N1371" s="8">
        <f t="shared" si="257"/>
        <v>0.20025098323821999</v>
      </c>
      <c r="O1371" s="8">
        <f t="shared" si="258"/>
        <v>1.6921287700497709</v>
      </c>
      <c r="P1371" s="10" t="str">
        <f t="shared" si="259"/>
        <v/>
      </c>
      <c r="Q1371" s="10" t="str">
        <f t="shared" si="260"/>
        <v>2012VUT</v>
      </c>
      <c r="R1371" s="14" t="str">
        <f t="shared" si="261"/>
        <v/>
      </c>
      <c r="S1371" s="45">
        <f t="shared" si="262"/>
        <v>1</v>
      </c>
      <c r="T1371" s="7">
        <f t="shared" si="263"/>
        <v>3.5033591582283101</v>
      </c>
      <c r="U1371" s="35">
        <f>IF(ISBLANK(VLOOKUP(B1371,'WB GDP'!$A$2:$AK$267,F1371-1985)),"NA",VLOOKUP(B1371,'WB GDP'!$A$2:$AK$267,F1371-1985))</f>
        <v>2953.9298355438714</v>
      </c>
    </row>
    <row r="1372" spans="1:21">
      <c r="A1372" t="str">
        <f t="shared" si="252"/>
        <v/>
      </c>
      <c r="B1372" t="s">
        <v>31</v>
      </c>
      <c r="C1372" t="str">
        <f>VLOOKUP(B1372,'country codes'!$A$3:$B$287,2,0)</f>
        <v>BTN</v>
      </c>
      <c r="D1372">
        <v>6</v>
      </c>
      <c r="E1372" s="6">
        <v>721.14499999999998</v>
      </c>
      <c r="F1372">
        <v>2012</v>
      </c>
      <c r="G1372" s="6">
        <v>69.325999999999993</v>
      </c>
      <c r="H1372" s="6" t="s">
        <v>693</v>
      </c>
      <c r="I1372" s="7">
        <v>3.2551019191741899</v>
      </c>
      <c r="J1372" s="8" t="str">
        <f t="shared" si="253"/>
        <v/>
      </c>
      <c r="K1372" s="8" t="str">
        <f t="shared" si="254"/>
        <v/>
      </c>
      <c r="L1372" s="9" t="str">
        <f t="shared" si="255"/>
        <v/>
      </c>
      <c r="M1372" s="8" t="str">
        <f t="shared" si="256"/>
        <v/>
      </c>
      <c r="N1372" s="8">
        <f t="shared" si="257"/>
        <v>0.20344386994838687</v>
      </c>
      <c r="O1372" s="8">
        <f t="shared" si="258"/>
        <v>1.6953216567599378</v>
      </c>
      <c r="P1372" s="10" t="str">
        <f t="shared" si="259"/>
        <v/>
      </c>
      <c r="Q1372" s="10" t="str">
        <f t="shared" si="260"/>
        <v>2012BTN</v>
      </c>
      <c r="R1372" s="14" t="str">
        <f t="shared" si="261"/>
        <v/>
      </c>
      <c r="S1372" s="45">
        <f t="shared" si="262"/>
        <v>1</v>
      </c>
      <c r="T1372" s="7">
        <f t="shared" si="263"/>
        <v>3.5033591582283101</v>
      </c>
      <c r="U1372" s="35">
        <f>IF(ISBLANK(VLOOKUP(B1372,'WB GDP'!$A$2:$AK$267,F1372-1985)),"NA",VLOOKUP(B1372,'WB GDP'!$A$2:$AK$267,F1372-1985))</f>
        <v>8837.5763733848053</v>
      </c>
    </row>
    <row r="1373" spans="1:21">
      <c r="A1373" t="str">
        <f t="shared" si="252"/>
        <v/>
      </c>
      <c r="B1373" t="s">
        <v>38</v>
      </c>
      <c r="C1373" t="str">
        <f>VLOOKUP(B1373,'country codes'!$A$3:$B$287,2,0)</f>
        <v>BDI</v>
      </c>
      <c r="D1373">
        <v>5</v>
      </c>
      <c r="E1373" s="6">
        <v>9795.4789999999994</v>
      </c>
      <c r="F1373">
        <v>2012</v>
      </c>
      <c r="G1373" s="6">
        <v>58.493000000000002</v>
      </c>
      <c r="H1373" s="6" t="s">
        <v>693</v>
      </c>
      <c r="I1373" s="7">
        <v>0.60143518447875999</v>
      </c>
      <c r="J1373" s="8" t="str">
        <f t="shared" si="253"/>
        <v/>
      </c>
      <c r="K1373" s="8" t="str">
        <f t="shared" si="254"/>
        <v/>
      </c>
      <c r="L1373" s="9" t="str">
        <f t="shared" si="255"/>
        <v/>
      </c>
      <c r="M1373" s="8" t="str">
        <f t="shared" si="256"/>
        <v/>
      </c>
      <c r="N1373" s="8">
        <f t="shared" si="257"/>
        <v>3.7589699029922499E-2</v>
      </c>
      <c r="O1373" s="8">
        <f t="shared" si="258"/>
        <v>1.5294674858414734</v>
      </c>
      <c r="P1373" s="10" t="str">
        <f t="shared" si="259"/>
        <v/>
      </c>
      <c r="Q1373" s="10" t="str">
        <f t="shared" si="260"/>
        <v>2012BDI</v>
      </c>
      <c r="R1373" s="14" t="str">
        <f t="shared" si="261"/>
        <v/>
      </c>
      <c r="S1373" s="45">
        <f t="shared" si="262"/>
        <v>1</v>
      </c>
      <c r="T1373" s="7">
        <f t="shared" si="263"/>
        <v>3.5033591582283101</v>
      </c>
      <c r="U1373" s="35">
        <f>IF(ISBLANK(VLOOKUP(B1373,'WB GDP'!$A$2:$AK$267,F1373-1985)),"NA",VLOOKUP(B1373,'WB GDP'!$A$2:$AK$267,F1373-1985))</f>
        <v>814.32077076854</v>
      </c>
    </row>
    <row r="1374" spans="1:21">
      <c r="A1374" t="str">
        <f t="shared" si="252"/>
        <v/>
      </c>
      <c r="B1374" t="s">
        <v>42</v>
      </c>
      <c r="C1374" t="str">
        <f>VLOOKUP(B1374,'country codes'!$A$3:$B$287,2,0)</f>
        <v>CAF</v>
      </c>
      <c r="D1374">
        <v>5</v>
      </c>
      <c r="E1374" s="6">
        <v>4773.3059999999996</v>
      </c>
      <c r="F1374">
        <v>2012</v>
      </c>
      <c r="G1374" s="6">
        <v>50.686</v>
      </c>
      <c r="H1374" s="6" t="s">
        <v>693</v>
      </c>
      <c r="I1374" s="7">
        <v>1.89067363739014</v>
      </c>
      <c r="J1374" s="8" t="str">
        <f t="shared" si="253"/>
        <v/>
      </c>
      <c r="K1374" s="8" t="str">
        <f t="shared" si="254"/>
        <v/>
      </c>
      <c r="L1374" s="9" t="str">
        <f t="shared" si="255"/>
        <v/>
      </c>
      <c r="M1374" s="8" t="str">
        <f t="shared" si="256"/>
        <v/>
      </c>
      <c r="N1374" s="8">
        <f t="shared" si="257"/>
        <v>0.11816710233688375</v>
      </c>
      <c r="O1374" s="8">
        <f t="shared" si="258"/>
        <v>1.6100448891484347</v>
      </c>
      <c r="P1374" s="10" t="str">
        <f t="shared" si="259"/>
        <v/>
      </c>
      <c r="Q1374" s="10" t="str">
        <f t="shared" si="260"/>
        <v>2012CAF</v>
      </c>
      <c r="R1374" s="14" t="str">
        <f t="shared" si="261"/>
        <v/>
      </c>
      <c r="S1374" s="45">
        <f t="shared" si="262"/>
        <v>1</v>
      </c>
      <c r="T1374" s="7">
        <f t="shared" si="263"/>
        <v>3.5033591582283101</v>
      </c>
      <c r="U1374" s="35">
        <f>IF(ISBLANK(VLOOKUP(B1374,'WB GDP'!$A$2:$AK$267,F1374-1985)),"NA",VLOOKUP(B1374,'WB GDP'!$A$2:$AK$267,F1374-1985))</f>
        <v>1208.5157704992548</v>
      </c>
    </row>
    <row r="1375" spans="1:21">
      <c r="A1375" t="str">
        <f t="shared" si="252"/>
        <v/>
      </c>
      <c r="B1375" t="s">
        <v>47</v>
      </c>
      <c r="C1375" t="str">
        <f>VLOOKUP(B1375,'country codes'!$A$3:$B$287,2,0)</f>
        <v>COM</v>
      </c>
      <c r="D1375">
        <v>5</v>
      </c>
      <c r="E1375" s="6">
        <v>684.553</v>
      </c>
      <c r="F1375">
        <v>2012</v>
      </c>
      <c r="G1375" s="6">
        <v>61.834000000000003</v>
      </c>
      <c r="H1375" s="6">
        <v>3.9556403160095215</v>
      </c>
      <c r="I1375" s="7" t="s">
        <v>693</v>
      </c>
      <c r="J1375" s="8">
        <f t="shared" si="253"/>
        <v>0.39556403160095216</v>
      </c>
      <c r="K1375" s="8">
        <f t="shared" si="254"/>
        <v>0.82232386686078418</v>
      </c>
      <c r="L1375" s="9">
        <f t="shared" si="255"/>
        <v>50.847573983469729</v>
      </c>
      <c r="M1375" s="8">
        <f t="shared" si="256"/>
        <v>0.36325992257701206</v>
      </c>
      <c r="N1375" s="8" t="str">
        <f t="shared" si="257"/>
        <v/>
      </c>
      <c r="O1375" s="8" t="str">
        <f t="shared" si="258"/>
        <v/>
      </c>
      <c r="P1375" s="10" t="str">
        <f t="shared" si="259"/>
        <v/>
      </c>
      <c r="Q1375" s="10" t="str">
        <f t="shared" si="260"/>
        <v>2012COM</v>
      </c>
      <c r="R1375" s="14" t="str">
        <f t="shared" si="261"/>
        <v/>
      </c>
      <c r="S1375" s="45">
        <f t="shared" si="262"/>
        <v>3</v>
      </c>
      <c r="T1375" s="7">
        <f t="shared" si="263"/>
        <v>3.5033591582283101</v>
      </c>
      <c r="U1375" s="35">
        <f>IF(ISBLANK(VLOOKUP(B1375,'WB GDP'!$A$2:$AK$267,F1375-1985)),"NA",VLOOKUP(B1375,'WB GDP'!$A$2:$AK$267,F1375-1985))</f>
        <v>3115.2380326356129</v>
      </c>
    </row>
    <row r="1376" spans="1:21">
      <c r="A1376" t="str">
        <f t="shared" si="252"/>
        <v/>
      </c>
      <c r="B1376" t="s">
        <v>51</v>
      </c>
      <c r="C1376" t="str">
        <f>VLOOKUP(B1376,'country codes'!$A$3:$B$287,2,0)</f>
        <v>CIV</v>
      </c>
      <c r="D1376">
        <v>5</v>
      </c>
      <c r="E1376" s="6">
        <v>22010.712</v>
      </c>
      <c r="F1376">
        <v>2012</v>
      </c>
      <c r="G1376" s="6">
        <v>56.158000000000001</v>
      </c>
      <c r="H1376" s="6" t="s">
        <v>693</v>
      </c>
      <c r="I1376" s="7">
        <v>0.94804131984710704</v>
      </c>
      <c r="J1376" s="8" t="str">
        <f t="shared" si="253"/>
        <v/>
      </c>
      <c r="K1376" s="8" t="str">
        <f t="shared" si="254"/>
        <v/>
      </c>
      <c r="L1376" s="9" t="str">
        <f t="shared" si="255"/>
        <v/>
      </c>
      <c r="M1376" s="8" t="str">
        <f t="shared" si="256"/>
        <v/>
      </c>
      <c r="N1376" s="8">
        <f t="shared" si="257"/>
        <v>5.925258249044419E-2</v>
      </c>
      <c r="O1376" s="8">
        <f t="shared" si="258"/>
        <v>1.5511303693019951</v>
      </c>
      <c r="P1376" s="10" t="str">
        <f t="shared" si="259"/>
        <v/>
      </c>
      <c r="Q1376" s="10" t="str">
        <f t="shared" si="260"/>
        <v>2012CIV</v>
      </c>
      <c r="R1376" s="14" t="str">
        <f t="shared" si="261"/>
        <v/>
      </c>
      <c r="S1376" s="45">
        <f t="shared" si="262"/>
        <v>1</v>
      </c>
      <c r="T1376" s="7">
        <f t="shared" si="263"/>
        <v>3.5033591582283101</v>
      </c>
      <c r="U1376" s="35">
        <f>IF(ISBLANK(VLOOKUP(B1376,'WB GDP'!$A$2:$AK$267,F1376-1985)),"NA",VLOOKUP(B1376,'WB GDP'!$A$2:$AK$267,F1376-1985))</f>
        <v>3652.1767666298924</v>
      </c>
    </row>
    <row r="1377" spans="1:21">
      <c r="A1377" t="str">
        <f t="shared" si="252"/>
        <v/>
      </c>
      <c r="B1377" t="s">
        <v>61</v>
      </c>
      <c r="C1377" t="str">
        <f>VLOOKUP(B1377,'country codes'!$A$3:$B$287,2,0)</f>
        <v>SWZ</v>
      </c>
      <c r="D1377">
        <v>5</v>
      </c>
      <c r="E1377" s="6">
        <v>1111.444</v>
      </c>
      <c r="F1377">
        <v>2012</v>
      </c>
      <c r="G1377" s="6">
        <v>49.835000000000001</v>
      </c>
      <c r="H1377" s="6" t="s">
        <v>693</v>
      </c>
      <c r="I1377" s="7">
        <v>5.4937577247619602</v>
      </c>
      <c r="J1377" s="8" t="str">
        <f t="shared" si="253"/>
        <v/>
      </c>
      <c r="K1377" s="8" t="str">
        <f t="shared" si="254"/>
        <v/>
      </c>
      <c r="L1377" s="9" t="str">
        <f t="shared" si="255"/>
        <v/>
      </c>
      <c r="M1377" s="8" t="str">
        <f t="shared" si="256"/>
        <v/>
      </c>
      <c r="N1377" s="8">
        <f t="shared" si="257"/>
        <v>0.34335985779762251</v>
      </c>
      <c r="O1377" s="8">
        <f t="shared" si="258"/>
        <v>1.8352376446091734</v>
      </c>
      <c r="P1377" s="10" t="str">
        <f t="shared" si="259"/>
        <v/>
      </c>
      <c r="Q1377" s="10" t="str">
        <f t="shared" si="260"/>
        <v>2012SWZ</v>
      </c>
      <c r="R1377" s="14" t="str">
        <f t="shared" si="261"/>
        <v/>
      </c>
      <c r="S1377" s="45">
        <f t="shared" si="262"/>
        <v>2</v>
      </c>
      <c r="T1377" s="7">
        <f t="shared" si="263"/>
        <v>3.5033591582283101</v>
      </c>
      <c r="U1377" s="35">
        <f>IF(ISBLANK(VLOOKUP(B1377,'WB GDP'!$A$2:$AK$267,F1377-1985)),"NA",VLOOKUP(B1377,'WB GDP'!$A$2:$AK$267,F1377-1985))</f>
        <v>7701.3939837136595</v>
      </c>
    </row>
    <row r="1378" spans="1:21">
      <c r="A1378" t="str">
        <f t="shared" si="252"/>
        <v/>
      </c>
      <c r="B1378" t="s">
        <v>94</v>
      </c>
      <c r="C1378" t="str">
        <f>VLOOKUP(B1378,'country codes'!$A$3:$B$287,2,0)</f>
        <v>LSO</v>
      </c>
      <c r="D1378">
        <v>5</v>
      </c>
      <c r="E1378" s="6">
        <v>2054.7179999999998</v>
      </c>
      <c r="F1378">
        <v>2012</v>
      </c>
      <c r="G1378" s="6">
        <v>47.835000000000001</v>
      </c>
      <c r="H1378" s="6" t="s">
        <v>693</v>
      </c>
      <c r="I1378" s="7">
        <v>3.09309649467468</v>
      </c>
      <c r="J1378" s="8" t="str">
        <f t="shared" si="253"/>
        <v/>
      </c>
      <c r="K1378" s="8" t="str">
        <f t="shared" si="254"/>
        <v/>
      </c>
      <c r="L1378" s="9" t="str">
        <f t="shared" si="255"/>
        <v/>
      </c>
      <c r="M1378" s="8" t="str">
        <f t="shared" si="256"/>
        <v/>
      </c>
      <c r="N1378" s="8">
        <f t="shared" si="257"/>
        <v>0.1933185309171675</v>
      </c>
      <c r="O1378" s="8">
        <f t="shared" si="258"/>
        <v>1.6851963177287184</v>
      </c>
      <c r="P1378" s="10" t="str">
        <f t="shared" si="259"/>
        <v/>
      </c>
      <c r="Q1378" s="10" t="str">
        <f t="shared" si="260"/>
        <v>2012LSO</v>
      </c>
      <c r="R1378" s="14" t="str">
        <f t="shared" si="261"/>
        <v/>
      </c>
      <c r="S1378" s="45">
        <f t="shared" si="262"/>
        <v>1</v>
      </c>
      <c r="T1378" s="7">
        <f t="shared" si="263"/>
        <v>3.5033591582283101</v>
      </c>
      <c r="U1378" s="35">
        <f>IF(ISBLANK(VLOOKUP(B1378,'WB GDP'!$A$2:$AK$267,F1378-1985)),"NA",VLOOKUP(B1378,'WB GDP'!$A$2:$AK$267,F1378-1985))</f>
        <v>2535.4708420700367</v>
      </c>
    </row>
    <row r="1379" spans="1:21">
      <c r="A1379" t="str">
        <f t="shared" si="252"/>
        <v/>
      </c>
      <c r="B1379" t="s">
        <v>95</v>
      </c>
      <c r="C1379" t="str">
        <f>VLOOKUP(B1379,'country codes'!$A$3:$B$287,2,0)</f>
        <v>LBR</v>
      </c>
      <c r="D1379">
        <v>5</v>
      </c>
      <c r="E1379" s="6">
        <v>4331.74</v>
      </c>
      <c r="F1379">
        <v>2012</v>
      </c>
      <c r="G1379" s="6">
        <v>59.912999999999997</v>
      </c>
      <c r="H1379" s="6" t="s">
        <v>693</v>
      </c>
      <c r="I1379" s="7">
        <v>0.49246615171432501</v>
      </c>
      <c r="J1379" s="8" t="str">
        <f t="shared" si="253"/>
        <v/>
      </c>
      <c r="K1379" s="8" t="str">
        <f t="shared" si="254"/>
        <v/>
      </c>
      <c r="L1379" s="9" t="str">
        <f t="shared" si="255"/>
        <v/>
      </c>
      <c r="M1379" s="8" t="str">
        <f t="shared" si="256"/>
        <v/>
      </c>
      <c r="N1379" s="8">
        <f t="shared" si="257"/>
        <v>3.0779134482145313E-2</v>
      </c>
      <c r="O1379" s="8">
        <f t="shared" si="258"/>
        <v>1.5226569212936962</v>
      </c>
      <c r="P1379" s="10" t="str">
        <f t="shared" si="259"/>
        <v/>
      </c>
      <c r="Q1379" s="10" t="str">
        <f t="shared" si="260"/>
        <v>2012LBR</v>
      </c>
      <c r="R1379" s="14" t="str">
        <f t="shared" si="261"/>
        <v/>
      </c>
      <c r="S1379" s="45">
        <f t="shared" si="262"/>
        <v>1</v>
      </c>
      <c r="T1379" s="7">
        <f t="shared" si="263"/>
        <v>3.5033591582283101</v>
      </c>
      <c r="U1379" s="35">
        <f>IF(ISBLANK(VLOOKUP(B1379,'WB GDP'!$A$2:$AK$267,F1379-1985)),"NA",VLOOKUP(B1379,'WB GDP'!$A$2:$AK$267,F1379-1985))</f>
        <v>1538.4072209582571</v>
      </c>
    </row>
    <row r="1380" spans="1:21">
      <c r="A1380" t="str">
        <f t="shared" si="252"/>
        <v/>
      </c>
      <c r="B1380" t="s">
        <v>105</v>
      </c>
      <c r="C1380" t="str">
        <f>VLOOKUP(B1380,'country codes'!$A$3:$B$287,2,0)</f>
        <v>MUS</v>
      </c>
      <c r="D1380">
        <v>5</v>
      </c>
      <c r="E1380" s="6">
        <v>1288.7449999999999</v>
      </c>
      <c r="F1380">
        <v>2012</v>
      </c>
      <c r="G1380" s="6">
        <v>74.367999999999995</v>
      </c>
      <c r="H1380" s="6" t="s">
        <v>693</v>
      </c>
      <c r="I1380" s="7">
        <v>6.5929412841796902</v>
      </c>
      <c r="J1380" s="8" t="str">
        <f t="shared" si="253"/>
        <v/>
      </c>
      <c r="K1380" s="8" t="str">
        <f t="shared" si="254"/>
        <v/>
      </c>
      <c r="L1380" s="9" t="str">
        <f t="shared" si="255"/>
        <v/>
      </c>
      <c r="M1380" s="8" t="str">
        <f t="shared" si="256"/>
        <v/>
      </c>
      <c r="N1380" s="8">
        <f t="shared" si="257"/>
        <v>0.41205883026123064</v>
      </c>
      <c r="O1380" s="8">
        <f t="shared" si="258"/>
        <v>1.9039366170727816</v>
      </c>
      <c r="P1380" s="10" t="str">
        <f t="shared" si="259"/>
        <v/>
      </c>
      <c r="Q1380" s="10" t="str">
        <f t="shared" si="260"/>
        <v>2012MUS</v>
      </c>
      <c r="R1380" s="14" t="str">
        <f t="shared" si="261"/>
        <v/>
      </c>
      <c r="S1380" s="45">
        <f t="shared" si="262"/>
        <v>2</v>
      </c>
      <c r="T1380" s="7">
        <f t="shared" si="263"/>
        <v>3.5033591582283101</v>
      </c>
      <c r="U1380" s="35">
        <f>IF(ISBLANK(VLOOKUP(B1380,'WB GDP'!$A$2:$AK$267,F1380-1985)),"NA",VLOOKUP(B1380,'WB GDP'!$A$2:$AK$267,F1380-1985))</f>
        <v>18566.029810682601</v>
      </c>
    </row>
    <row r="1381" spans="1:21">
      <c r="A1381" t="str">
        <f t="shared" si="252"/>
        <v/>
      </c>
      <c r="B1381" t="s">
        <v>111</v>
      </c>
      <c r="C1381" t="str">
        <f>VLOOKUP(B1381,'country codes'!$A$3:$B$287,2,0)</f>
        <v>MOZ</v>
      </c>
      <c r="D1381">
        <v>5</v>
      </c>
      <c r="E1381" s="6">
        <v>24487.611000000001</v>
      </c>
      <c r="F1381">
        <v>2012</v>
      </c>
      <c r="G1381" s="6">
        <v>55.639000000000003</v>
      </c>
      <c r="H1381" s="6" t="s">
        <v>693</v>
      </c>
      <c r="I1381" s="7">
        <v>1.5858969688415501</v>
      </c>
      <c r="J1381" s="8" t="str">
        <f t="shared" si="253"/>
        <v/>
      </c>
      <c r="K1381" s="8" t="str">
        <f t="shared" si="254"/>
        <v/>
      </c>
      <c r="L1381" s="9" t="str">
        <f t="shared" si="255"/>
        <v/>
      </c>
      <c r="M1381" s="8" t="str">
        <f t="shared" si="256"/>
        <v/>
      </c>
      <c r="N1381" s="8">
        <f t="shared" si="257"/>
        <v>9.9118560552596879E-2</v>
      </c>
      <c r="O1381" s="8">
        <f t="shared" si="258"/>
        <v>1.5909963473641477</v>
      </c>
      <c r="P1381" s="10" t="str">
        <f t="shared" si="259"/>
        <v/>
      </c>
      <c r="Q1381" s="10" t="str">
        <f t="shared" si="260"/>
        <v>2012MOZ</v>
      </c>
      <c r="R1381" s="14" t="str">
        <f t="shared" si="261"/>
        <v/>
      </c>
      <c r="S1381" s="45">
        <f t="shared" si="262"/>
        <v>1</v>
      </c>
      <c r="T1381" s="7">
        <f t="shared" si="263"/>
        <v>3.5033591582283101</v>
      </c>
      <c r="U1381" s="35">
        <f>IF(ISBLANK(VLOOKUP(B1381,'WB GDP'!$A$2:$AK$267,F1381-1985)),"NA",VLOOKUP(B1381,'WB GDP'!$A$2:$AK$267,F1381-1985))</f>
        <v>1137.2848147337115</v>
      </c>
    </row>
    <row r="1382" spans="1:21">
      <c r="A1382" t="str">
        <f t="shared" si="252"/>
        <v/>
      </c>
      <c r="B1382" t="s">
        <v>113</v>
      </c>
      <c r="C1382" t="str">
        <f>VLOOKUP(B1382,'country codes'!$A$3:$B$287,2,0)</f>
        <v>NAM</v>
      </c>
      <c r="D1382">
        <v>5</v>
      </c>
      <c r="E1382" s="6">
        <v>2167.4699999999998</v>
      </c>
      <c r="F1382">
        <v>2012</v>
      </c>
      <c r="G1382" s="6">
        <v>57.64</v>
      </c>
      <c r="H1382" s="6" t="s">
        <v>693</v>
      </c>
      <c r="I1382" s="7">
        <v>6.6749815940856898</v>
      </c>
      <c r="J1382" s="8" t="str">
        <f t="shared" si="253"/>
        <v/>
      </c>
      <c r="K1382" s="8" t="str">
        <f t="shared" si="254"/>
        <v/>
      </c>
      <c r="L1382" s="9" t="str">
        <f t="shared" si="255"/>
        <v/>
      </c>
      <c r="M1382" s="8" t="str">
        <f t="shared" si="256"/>
        <v/>
      </c>
      <c r="N1382" s="8">
        <f t="shared" si="257"/>
        <v>0.41718634963035561</v>
      </c>
      <c r="O1382" s="8">
        <f t="shared" si="258"/>
        <v>1.9090641364419065</v>
      </c>
      <c r="P1382" s="10" t="str">
        <f t="shared" si="259"/>
        <v/>
      </c>
      <c r="Q1382" s="10" t="str">
        <f t="shared" si="260"/>
        <v>2012NAM</v>
      </c>
      <c r="R1382" s="14" t="str">
        <f t="shared" si="261"/>
        <v/>
      </c>
      <c r="S1382" s="45">
        <f t="shared" si="262"/>
        <v>2</v>
      </c>
      <c r="T1382" s="7">
        <f t="shared" si="263"/>
        <v>3.5033591582283101</v>
      </c>
      <c r="U1382" s="35">
        <f>IF(ISBLANK(VLOOKUP(B1382,'WB GDP'!$A$2:$AK$267,F1382-1985)),"NA",VLOOKUP(B1382,'WB GDP'!$A$2:$AK$267,F1382-1985))</f>
        <v>9747.8197195901121</v>
      </c>
    </row>
    <row r="1383" spans="1:21">
      <c r="A1383" t="str">
        <f t="shared" si="252"/>
        <v/>
      </c>
      <c r="B1383" t="s">
        <v>123</v>
      </c>
      <c r="C1383" t="str">
        <f>VLOOKUP(B1383,'country codes'!$A$3:$B$287,2,0)</f>
        <v>PSE</v>
      </c>
      <c r="D1383">
        <v>4</v>
      </c>
      <c r="E1383" s="6">
        <v>4184.1610000000001</v>
      </c>
      <c r="F1383">
        <v>2012</v>
      </c>
      <c r="G1383" s="6">
        <v>73.465999999999994</v>
      </c>
      <c r="H1383" s="6">
        <v>4.6466083526611328</v>
      </c>
      <c r="I1383" s="7" t="s">
        <v>693</v>
      </c>
      <c r="J1383" s="8">
        <f t="shared" si="253"/>
        <v>0.46466083526611329</v>
      </c>
      <c r="K1383" s="8">
        <f t="shared" si="254"/>
        <v>0.89142067052594531</v>
      </c>
      <c r="L1383" s="9">
        <f t="shared" si="255"/>
        <v>65.489110980859095</v>
      </c>
      <c r="M1383" s="8">
        <f t="shared" si="256"/>
        <v>0.49563602564818615</v>
      </c>
      <c r="N1383" s="8" t="str">
        <f t="shared" si="257"/>
        <v/>
      </c>
      <c r="O1383" s="8" t="str">
        <f t="shared" si="258"/>
        <v/>
      </c>
      <c r="P1383" s="10" t="str">
        <f t="shared" si="259"/>
        <v/>
      </c>
      <c r="Q1383" s="10" t="str">
        <f t="shared" si="260"/>
        <v>2012PSE</v>
      </c>
      <c r="R1383" s="14" t="str">
        <f t="shared" si="261"/>
        <v/>
      </c>
      <c r="S1383" s="45">
        <f t="shared" si="262"/>
        <v>3</v>
      </c>
      <c r="T1383" s="7">
        <f t="shared" si="263"/>
        <v>3.5033591582283101</v>
      </c>
      <c r="U1383" s="35">
        <f>IF(ISBLANK(VLOOKUP(B1383,'WB GDP'!$A$2:$AK$267,F1383-1985)),"NA",VLOOKUP(B1383,'WB GDP'!$A$2:$AK$267,F1383-1985))</f>
        <v>16522.7497335923</v>
      </c>
    </row>
    <row r="1384" spans="1:21">
      <c r="A1384" t="str">
        <f t="shared" si="252"/>
        <v/>
      </c>
      <c r="B1384" t="s">
        <v>152</v>
      </c>
      <c r="C1384" t="str">
        <f>VLOOKUP(B1384,'country codes'!$A$3:$B$287,2,0)</f>
        <v>TGO</v>
      </c>
      <c r="D1384">
        <v>5</v>
      </c>
      <c r="E1384" s="6">
        <v>6926.6350000000002</v>
      </c>
      <c r="F1384">
        <v>2012</v>
      </c>
      <c r="G1384" s="6">
        <v>58.073</v>
      </c>
      <c r="H1384" s="6" t="s">
        <v>693</v>
      </c>
      <c r="I1384" s="7">
        <v>2.44150686264038</v>
      </c>
      <c r="J1384" s="8" t="str">
        <f t="shared" si="253"/>
        <v/>
      </c>
      <c r="K1384" s="8" t="str">
        <f t="shared" si="254"/>
        <v/>
      </c>
      <c r="L1384" s="9" t="str">
        <f t="shared" si="255"/>
        <v/>
      </c>
      <c r="M1384" s="8" t="str">
        <f t="shared" si="256"/>
        <v/>
      </c>
      <c r="N1384" s="8">
        <f t="shared" si="257"/>
        <v>0.15259417891502375</v>
      </c>
      <c r="O1384" s="8">
        <f t="shared" si="258"/>
        <v>1.6444719657265747</v>
      </c>
      <c r="P1384" s="10" t="str">
        <f t="shared" si="259"/>
        <v/>
      </c>
      <c r="Q1384" s="10" t="str">
        <f t="shared" si="260"/>
        <v>2012TGO</v>
      </c>
      <c r="R1384" s="14" t="str">
        <f t="shared" si="261"/>
        <v/>
      </c>
      <c r="S1384" s="45">
        <f t="shared" si="262"/>
        <v>1</v>
      </c>
      <c r="T1384" s="7">
        <f t="shared" si="263"/>
        <v>3.5033591582283101</v>
      </c>
      <c r="U1384" s="35">
        <f>IF(ISBLANK(VLOOKUP(B1384,'WB GDP'!$A$2:$AK$267,F1384-1985)),"NA",VLOOKUP(B1384,'WB GDP'!$A$2:$AK$267,F1384-1985))</f>
        <v>1708.3872921176894</v>
      </c>
    </row>
    <row r="1385" spans="1:21">
      <c r="A1385">
        <f t="shared" si="252"/>
        <v>1</v>
      </c>
      <c r="B1385" t="s">
        <v>50</v>
      </c>
      <c r="C1385" t="str">
        <f>VLOOKUP(B1385,'country codes'!$A$3:$B$287,2,0)</f>
        <v>CRI</v>
      </c>
      <c r="D1385">
        <v>1</v>
      </c>
      <c r="E1385" s="6">
        <v>4736.5929999999998</v>
      </c>
      <c r="F1385">
        <v>2012</v>
      </c>
      <c r="G1385" s="6">
        <v>79.283000000000001</v>
      </c>
      <c r="H1385" s="6">
        <v>7.2722501754760742</v>
      </c>
      <c r="I1385" s="7">
        <v>4.6026163101196298</v>
      </c>
      <c r="J1385" s="8">
        <f t="shared" si="253"/>
        <v>0.72722501754760738</v>
      </c>
      <c r="K1385" s="8">
        <f t="shared" si="254"/>
        <v>1.1539848528074392</v>
      </c>
      <c r="L1385" s="9">
        <f t="shared" si="255"/>
        <v>91.491381085132204</v>
      </c>
      <c r="M1385" s="8">
        <f t="shared" si="256"/>
        <v>0.73072604304332034</v>
      </c>
      <c r="N1385" s="8">
        <f t="shared" si="257"/>
        <v>0.28766351938247686</v>
      </c>
      <c r="O1385" s="8">
        <f t="shared" si="258"/>
        <v>1.7795413061940277</v>
      </c>
      <c r="P1385" s="10">
        <f t="shared" si="259"/>
        <v>0.41062606442451832</v>
      </c>
      <c r="Q1385" s="10" t="str">
        <f t="shared" si="260"/>
        <v>2012CRI</v>
      </c>
      <c r="R1385" s="14">
        <f t="shared" si="261"/>
        <v>70.251456566384292</v>
      </c>
      <c r="S1385" s="45">
        <f t="shared" si="262"/>
        <v>2</v>
      </c>
      <c r="T1385" s="7">
        <f t="shared" si="263"/>
        <v>3.5033591582283101</v>
      </c>
      <c r="U1385" s="35">
        <f>IF(ISBLANK(VLOOKUP(B1385,'WB GDP'!$A$2:$AK$267,F1385-1985)),"NA",VLOOKUP(B1385,'WB GDP'!$A$2:$AK$267,F1385-1985))</f>
        <v>17809.940563576889</v>
      </c>
    </row>
    <row r="1386" spans="1:21">
      <c r="A1386">
        <f t="shared" si="252"/>
        <v>2</v>
      </c>
      <c r="B1386" t="s">
        <v>124</v>
      </c>
      <c r="C1386" t="str">
        <f>VLOOKUP(B1386,'country codes'!$A$3:$B$287,2,0)</f>
        <v>PAN</v>
      </c>
      <c r="D1386">
        <v>1</v>
      </c>
      <c r="E1386" s="6">
        <v>3754.8620000000001</v>
      </c>
      <c r="F1386">
        <v>2012</v>
      </c>
      <c r="G1386" s="6">
        <v>76.819000000000003</v>
      </c>
      <c r="H1386" s="6">
        <v>6.8598356246948242</v>
      </c>
      <c r="I1386" s="7">
        <v>5.2959671020507804</v>
      </c>
      <c r="J1386" s="8">
        <f t="shared" si="253"/>
        <v>0.68598356246948244</v>
      </c>
      <c r="K1386" s="8">
        <f t="shared" si="254"/>
        <v>1.1127433977293144</v>
      </c>
      <c r="L1386" s="9">
        <f t="shared" si="255"/>
        <v>85.479835070168207</v>
      </c>
      <c r="M1386" s="8">
        <f t="shared" si="256"/>
        <v>0.67637484787604574</v>
      </c>
      <c r="N1386" s="8">
        <f t="shared" si="257"/>
        <v>0.33099794387817377</v>
      </c>
      <c r="O1386" s="8">
        <f t="shared" si="258"/>
        <v>1.8228757306897247</v>
      </c>
      <c r="P1386" s="10">
        <f t="shared" si="259"/>
        <v>0.37104824892266497</v>
      </c>
      <c r="Q1386" s="10" t="str">
        <f t="shared" si="260"/>
        <v>2012PAN</v>
      </c>
      <c r="R1386" s="14">
        <f t="shared" si="261"/>
        <v>63.480334546603409</v>
      </c>
      <c r="S1386" s="45">
        <f t="shared" si="262"/>
        <v>2</v>
      </c>
      <c r="T1386" s="7">
        <f t="shared" si="263"/>
        <v>3.5033591582283101</v>
      </c>
      <c r="U1386" s="35">
        <f>IF(ISBLANK(VLOOKUP(B1386,'WB GDP'!$A$2:$AK$267,F1386-1985)),"NA",VLOOKUP(B1386,'WB GDP'!$A$2:$AK$267,F1386-1985))</f>
        <v>26223.583647280826</v>
      </c>
    </row>
    <row r="1387" spans="1:21">
      <c r="A1387">
        <f t="shared" si="252"/>
        <v>3</v>
      </c>
      <c r="B1387" t="s">
        <v>106</v>
      </c>
      <c r="C1387" t="str">
        <f>VLOOKUP(B1387,'country codes'!$A$3:$B$287,2,0)</f>
        <v>MEX</v>
      </c>
      <c r="D1387">
        <v>1</v>
      </c>
      <c r="E1387" s="6">
        <v>115755.909</v>
      </c>
      <c r="F1387">
        <v>2012</v>
      </c>
      <c r="G1387" s="6">
        <v>74.573999999999998</v>
      </c>
      <c r="H1387" s="6">
        <v>7.3201851844787598</v>
      </c>
      <c r="I1387" s="7">
        <v>5.8910207748413104</v>
      </c>
      <c r="J1387" s="8">
        <f t="shared" si="253"/>
        <v>0.73201851844787602</v>
      </c>
      <c r="K1387" s="8">
        <f t="shared" si="254"/>
        <v>1.1587783537077079</v>
      </c>
      <c r="L1387" s="9">
        <f t="shared" si="255"/>
        <v>86.414736949398602</v>
      </c>
      <c r="M1387" s="8">
        <f t="shared" si="256"/>
        <v>0.68482742136942309</v>
      </c>
      <c r="N1387" s="8">
        <f t="shared" si="257"/>
        <v>0.3681887984275819</v>
      </c>
      <c r="O1387" s="8">
        <f t="shared" si="258"/>
        <v>1.8600665852391329</v>
      </c>
      <c r="P1387" s="10">
        <f t="shared" si="259"/>
        <v>0.36817360561389834</v>
      </c>
      <c r="Q1387" s="10" t="str">
        <f t="shared" si="260"/>
        <v>2012MEX</v>
      </c>
      <c r="R1387" s="14">
        <f t="shared" si="261"/>
        <v>62.988529722102818</v>
      </c>
      <c r="S1387" s="45">
        <f t="shared" si="262"/>
        <v>2</v>
      </c>
      <c r="T1387" s="7">
        <f t="shared" si="263"/>
        <v>3.5033591582283101</v>
      </c>
      <c r="U1387" s="35">
        <f>IF(ISBLANK(VLOOKUP(B1387,'WB GDP'!$A$2:$AK$267,F1387-1985)),"NA",VLOOKUP(B1387,'WB GDP'!$A$2:$AK$267,F1387-1985))</f>
        <v>18838.783896616322</v>
      </c>
    </row>
    <row r="1388" spans="1:21">
      <c r="A1388">
        <f t="shared" si="252"/>
        <v>4</v>
      </c>
      <c r="B1388" t="s">
        <v>46</v>
      </c>
      <c r="C1388" t="str">
        <f>VLOOKUP(B1388,'country codes'!$A$3:$B$287,2,0)</f>
        <v>COL</v>
      </c>
      <c r="D1388">
        <v>1</v>
      </c>
      <c r="E1388" s="6">
        <v>45782.417000000001</v>
      </c>
      <c r="F1388">
        <v>2012</v>
      </c>
      <c r="G1388" s="6">
        <v>75.596999999999994</v>
      </c>
      <c r="H1388" s="6">
        <v>6.3748798370361328</v>
      </c>
      <c r="I1388" s="7">
        <v>3.5744276046752899</v>
      </c>
      <c r="J1388" s="8">
        <f t="shared" si="253"/>
        <v>0.63748798370361326</v>
      </c>
      <c r="K1388" s="8">
        <f t="shared" si="254"/>
        <v>1.0642478189634452</v>
      </c>
      <c r="L1388" s="9">
        <f t="shared" si="255"/>
        <v>80.453942370179561</v>
      </c>
      <c r="M1388" s="8">
        <f t="shared" si="256"/>
        <v>0.63093507675113003</v>
      </c>
      <c r="N1388" s="8">
        <f t="shared" si="257"/>
        <v>0.22340172529220562</v>
      </c>
      <c r="O1388" s="8">
        <f t="shared" si="258"/>
        <v>1.7152795121037565</v>
      </c>
      <c r="P1388" s="10">
        <f t="shared" si="259"/>
        <v>0.3678322234358764</v>
      </c>
      <c r="Q1388" s="10" t="str">
        <f t="shared" si="260"/>
        <v>2012COL</v>
      </c>
      <c r="R1388" s="14">
        <f t="shared" si="261"/>
        <v>62.930124770908463</v>
      </c>
      <c r="S1388" s="45">
        <f t="shared" si="262"/>
        <v>2</v>
      </c>
      <c r="T1388" s="7">
        <f t="shared" si="263"/>
        <v>3.5033591582283101</v>
      </c>
      <c r="U1388" s="35">
        <f>IF(ISBLANK(VLOOKUP(B1388,'WB GDP'!$A$2:$AK$267,F1388-1985)),"NA",VLOOKUP(B1388,'WB GDP'!$A$2:$AK$267,F1388-1985))</f>
        <v>12934.965751943962</v>
      </c>
    </row>
    <row r="1389" spans="1:21">
      <c r="A1389">
        <f t="shared" si="252"/>
        <v>5</v>
      </c>
      <c r="B1389" t="s">
        <v>146</v>
      </c>
      <c r="C1389" t="str">
        <f>VLOOKUP(B1389,'country codes'!$A$3:$B$287,2,0)</f>
        <v>SWE</v>
      </c>
      <c r="D1389">
        <v>3</v>
      </c>
      <c r="E1389" s="6">
        <v>9555.9869999999992</v>
      </c>
      <c r="F1389">
        <v>2012</v>
      </c>
      <c r="G1389" s="6">
        <v>81.73</v>
      </c>
      <c r="H1389" s="6">
        <v>7.560147762298584</v>
      </c>
      <c r="I1389" s="7">
        <v>10.4633493423462</v>
      </c>
      <c r="J1389" s="8">
        <f t="shared" si="253"/>
        <v>0.75601477622985835</v>
      </c>
      <c r="K1389" s="8">
        <f t="shared" si="254"/>
        <v>1.1827746114896902</v>
      </c>
      <c r="L1389" s="9">
        <f t="shared" si="255"/>
        <v>96.668168997052391</v>
      </c>
      <c r="M1389" s="8">
        <f t="shared" si="256"/>
        <v>0.77753007805194974</v>
      </c>
      <c r="N1389" s="8">
        <f t="shared" si="257"/>
        <v>0.65395933389663752</v>
      </c>
      <c r="O1389" s="8">
        <f t="shared" si="258"/>
        <v>2.1458371207081886</v>
      </c>
      <c r="P1389" s="10">
        <f t="shared" si="259"/>
        <v>0.3623434745109369</v>
      </c>
      <c r="Q1389" s="10" t="str">
        <f t="shared" si="260"/>
        <v>2012SWE</v>
      </c>
      <c r="R1389" s="14">
        <f t="shared" si="261"/>
        <v>61.991088893474398</v>
      </c>
      <c r="S1389" s="45">
        <f t="shared" si="262"/>
        <v>3</v>
      </c>
      <c r="T1389" s="7">
        <f t="shared" si="263"/>
        <v>3.5033591582283101</v>
      </c>
      <c r="U1389" s="35">
        <f>IF(ISBLANK(VLOOKUP(B1389,'WB GDP'!$A$2:$AK$267,F1389-1985)),"NA",VLOOKUP(B1389,'WB GDP'!$A$2:$AK$267,F1389-1985))</f>
        <v>48300.842500157807</v>
      </c>
    </row>
    <row r="1390" spans="1:21">
      <c r="A1390">
        <f t="shared" si="252"/>
        <v>6</v>
      </c>
      <c r="B1390" t="s">
        <v>44</v>
      </c>
      <c r="C1390" t="str">
        <f>VLOOKUP(B1390,'country codes'!$A$3:$B$287,2,0)</f>
        <v>CHL</v>
      </c>
      <c r="D1390">
        <v>1</v>
      </c>
      <c r="E1390" s="6">
        <v>17341.771000000001</v>
      </c>
      <c r="F1390">
        <v>2012</v>
      </c>
      <c r="G1390" s="6">
        <v>79.022999999999996</v>
      </c>
      <c r="H1390" s="6">
        <v>6.5991287231445313</v>
      </c>
      <c r="I1390" s="7">
        <v>6.7091264724731499</v>
      </c>
      <c r="J1390" s="8">
        <f t="shared" si="253"/>
        <v>0.65991287231445317</v>
      </c>
      <c r="K1390" s="8">
        <f t="shared" si="254"/>
        <v>1.086672707574285</v>
      </c>
      <c r="L1390" s="9">
        <f t="shared" si="255"/>
        <v>85.872137370642719</v>
      </c>
      <c r="M1390" s="8">
        <f t="shared" si="256"/>
        <v>0.67992170568010912</v>
      </c>
      <c r="N1390" s="8">
        <f t="shared" si="257"/>
        <v>0.41932040452957187</v>
      </c>
      <c r="O1390" s="8">
        <f t="shared" si="258"/>
        <v>1.9111981913411227</v>
      </c>
      <c r="P1390" s="10">
        <f t="shared" si="259"/>
        <v>0.35575677538863493</v>
      </c>
      <c r="Q1390" s="10" t="str">
        <f t="shared" si="260"/>
        <v>2012CHL</v>
      </c>
      <c r="R1390" s="14">
        <f t="shared" si="261"/>
        <v>60.864211553248232</v>
      </c>
      <c r="S1390" s="45">
        <f t="shared" si="262"/>
        <v>2</v>
      </c>
      <c r="T1390" s="7">
        <f t="shared" si="263"/>
        <v>3.5033591582283101</v>
      </c>
      <c r="U1390" s="35">
        <f>IF(ISBLANK(VLOOKUP(B1390,'WB GDP'!$A$2:$AK$267,F1390-1985)),"NA",VLOOKUP(B1390,'WB GDP'!$A$2:$AK$267,F1390-1985))</f>
        <v>23467.978726164849</v>
      </c>
    </row>
    <row r="1391" spans="1:21">
      <c r="A1391">
        <f t="shared" si="252"/>
        <v>7</v>
      </c>
      <c r="B1391" t="s">
        <v>19</v>
      </c>
      <c r="C1391" t="str">
        <f>VLOOKUP(B1391,'country codes'!$A$3:$B$287,2,0)</f>
        <v>ALB</v>
      </c>
      <c r="D1391">
        <v>7</v>
      </c>
      <c r="E1391" s="6">
        <v>2892.1930000000002</v>
      </c>
      <c r="F1391">
        <v>2012</v>
      </c>
      <c r="G1391" s="6">
        <v>78.063999999999993</v>
      </c>
      <c r="H1391" s="6">
        <v>5.5101242065429688</v>
      </c>
      <c r="I1391" s="7">
        <v>3.3718025684356698</v>
      </c>
      <c r="J1391" s="8">
        <f t="shared" si="253"/>
        <v>0.5510124206542969</v>
      </c>
      <c r="K1391" s="8">
        <f t="shared" si="254"/>
        <v>0.97777225591412886</v>
      </c>
      <c r="L1391" s="9">
        <f t="shared" si="255"/>
        <v>76.328813385680547</v>
      </c>
      <c r="M1391" s="8">
        <f t="shared" si="256"/>
        <v>0.59363923139477881</v>
      </c>
      <c r="N1391" s="8">
        <f t="shared" si="257"/>
        <v>0.21073766052722936</v>
      </c>
      <c r="O1391" s="8">
        <f t="shared" si="258"/>
        <v>1.7026154473387802</v>
      </c>
      <c r="P1391" s="10">
        <f t="shared" si="259"/>
        <v>0.34866313019927547</v>
      </c>
      <c r="Q1391" s="10" t="str">
        <f t="shared" si="260"/>
        <v>2012ALB</v>
      </c>
      <c r="R1391" s="14">
        <f t="shared" si="261"/>
        <v>59.650603966949397</v>
      </c>
      <c r="S1391" s="45">
        <f t="shared" si="262"/>
        <v>1</v>
      </c>
      <c r="T1391" s="7">
        <f t="shared" si="263"/>
        <v>3.5033591582283101</v>
      </c>
      <c r="U1391" s="35">
        <f>IF(ISBLANK(VLOOKUP(B1391,'WB GDP'!$A$2:$AK$267,F1391-1985)),"NA",VLOOKUP(B1391,'WB GDP'!$A$2:$AK$267,F1391-1985))</f>
        <v>11227.950407469983</v>
      </c>
    </row>
    <row r="1392" spans="1:21">
      <c r="A1392">
        <f t="shared" si="252"/>
        <v>8</v>
      </c>
      <c r="B1392" t="s">
        <v>35</v>
      </c>
      <c r="C1392" t="str">
        <f>VLOOKUP(B1392,'country codes'!$A$3:$B$287,2,0)</f>
        <v>BRA</v>
      </c>
      <c r="D1392">
        <v>1</v>
      </c>
      <c r="E1392" s="6">
        <v>199977.70699999999</v>
      </c>
      <c r="F1392">
        <v>2012</v>
      </c>
      <c r="G1392" s="6">
        <v>73.552000000000007</v>
      </c>
      <c r="H1392" s="6">
        <v>6.660003662109375</v>
      </c>
      <c r="I1392" s="7">
        <v>5.0643191337585396</v>
      </c>
      <c r="J1392" s="8">
        <f t="shared" si="253"/>
        <v>0.6660003662109375</v>
      </c>
      <c r="K1392" s="8">
        <f t="shared" si="254"/>
        <v>1.0927602014707696</v>
      </c>
      <c r="L1392" s="9">
        <f t="shared" si="255"/>
        <v>80.374698338578057</v>
      </c>
      <c r="M1392" s="8">
        <f t="shared" si="256"/>
        <v>0.63021862081505409</v>
      </c>
      <c r="N1392" s="8">
        <f t="shared" si="257"/>
        <v>0.31651994585990872</v>
      </c>
      <c r="O1392" s="8">
        <f t="shared" si="258"/>
        <v>1.8083977326714598</v>
      </c>
      <c r="P1392" s="10">
        <f t="shared" si="259"/>
        <v>0.34849558226555732</v>
      </c>
      <c r="Q1392" s="10" t="str">
        <f t="shared" si="260"/>
        <v>2012BRA</v>
      </c>
      <c r="R1392" s="14">
        <f t="shared" si="261"/>
        <v>59.621939234220157</v>
      </c>
      <c r="S1392" s="45">
        <f t="shared" si="262"/>
        <v>2</v>
      </c>
      <c r="T1392" s="7">
        <f t="shared" si="263"/>
        <v>3.5033591582283101</v>
      </c>
      <c r="U1392" s="35">
        <f>IF(ISBLANK(VLOOKUP(B1392,'WB GDP'!$A$2:$AK$267,F1392-1985)),"NA",VLOOKUP(B1392,'WB GDP'!$A$2:$AK$267,F1392-1985))</f>
        <v>15425.352928595699</v>
      </c>
    </row>
    <row r="1393" spans="1:21">
      <c r="A1393">
        <f t="shared" si="252"/>
        <v>9</v>
      </c>
      <c r="B1393" t="s">
        <v>151</v>
      </c>
      <c r="C1393" t="str">
        <f>VLOOKUP(B1393,'country codes'!$A$3:$B$287,2,0)</f>
        <v>THA</v>
      </c>
      <c r="D1393">
        <v>8</v>
      </c>
      <c r="E1393" s="6">
        <v>69157.023000000001</v>
      </c>
      <c r="F1393">
        <v>2012</v>
      </c>
      <c r="G1393" s="6">
        <v>76.772000000000006</v>
      </c>
      <c r="H1393" s="6">
        <v>6.3002352714538574</v>
      </c>
      <c r="I1393" s="7">
        <v>5.4007015228271502</v>
      </c>
      <c r="J1393" s="8">
        <f t="shared" si="253"/>
        <v>0.63002352714538579</v>
      </c>
      <c r="K1393" s="8">
        <f t="shared" si="254"/>
        <v>1.0567833624052176</v>
      </c>
      <c r="L1393" s="9">
        <f t="shared" si="255"/>
        <v>81.131372298573368</v>
      </c>
      <c r="M1393" s="8">
        <f t="shared" si="256"/>
        <v>0.6370598117458609</v>
      </c>
      <c r="N1393" s="8">
        <f t="shared" si="257"/>
        <v>0.33754384517669689</v>
      </c>
      <c r="O1393" s="8">
        <f t="shared" si="258"/>
        <v>1.8294216319882479</v>
      </c>
      <c r="P1393" s="10">
        <f t="shared" si="259"/>
        <v>0.34823017319057992</v>
      </c>
      <c r="Q1393" s="10" t="str">
        <f t="shared" si="260"/>
        <v>2012THA</v>
      </c>
      <c r="R1393" s="14">
        <f t="shared" si="261"/>
        <v>59.576532048173092</v>
      </c>
      <c r="S1393" s="45">
        <f t="shared" si="262"/>
        <v>2</v>
      </c>
      <c r="T1393" s="7">
        <f t="shared" si="263"/>
        <v>3.5033591582283101</v>
      </c>
      <c r="U1393" s="35">
        <f>IF(ISBLANK(VLOOKUP(B1393,'WB GDP'!$A$2:$AK$267,F1393-1985)),"NA",VLOOKUP(B1393,'WB GDP'!$A$2:$AK$267,F1393-1985))</f>
        <v>15129.900933672263</v>
      </c>
    </row>
    <row r="1394" spans="1:21">
      <c r="A1394">
        <f t="shared" si="252"/>
        <v>10</v>
      </c>
      <c r="B1394" t="s">
        <v>107</v>
      </c>
      <c r="C1394" t="str">
        <f>VLOOKUP(B1394,'country codes'!$A$3:$B$287,2,0)</f>
        <v>MDA</v>
      </c>
      <c r="D1394">
        <v>7</v>
      </c>
      <c r="E1394" s="6">
        <v>3507.1909999999998</v>
      </c>
      <c r="F1394">
        <v>2012</v>
      </c>
      <c r="G1394" s="6">
        <v>69.143000000000001</v>
      </c>
      <c r="H1394" s="6">
        <v>5.9957127571105957</v>
      </c>
      <c r="I1394" s="7">
        <v>1.2335346937179601</v>
      </c>
      <c r="J1394" s="8">
        <f t="shared" si="253"/>
        <v>0.59957127571105961</v>
      </c>
      <c r="K1394" s="8">
        <f t="shared" si="254"/>
        <v>1.0263311109708915</v>
      </c>
      <c r="L1394" s="9">
        <f t="shared" si="255"/>
        <v>70.963612005860355</v>
      </c>
      <c r="M1394" s="8">
        <f t="shared" si="256"/>
        <v>0.54513172490967965</v>
      </c>
      <c r="N1394" s="8">
        <f t="shared" si="257"/>
        <v>7.7095918357372506E-2</v>
      </c>
      <c r="O1394" s="8">
        <f t="shared" si="258"/>
        <v>1.5689737051689234</v>
      </c>
      <c r="P1394" s="10">
        <f t="shared" si="259"/>
        <v>0.34744478069566376</v>
      </c>
      <c r="Q1394" s="10" t="str">
        <f t="shared" si="260"/>
        <v>2012MDA</v>
      </c>
      <c r="R1394" s="14">
        <f t="shared" si="261"/>
        <v>59.442164136527026</v>
      </c>
      <c r="S1394" s="45">
        <f t="shared" si="262"/>
        <v>1</v>
      </c>
      <c r="T1394" s="7">
        <f t="shared" si="263"/>
        <v>3.5033591582283101</v>
      </c>
      <c r="U1394" s="35">
        <f>IF(ISBLANK(VLOOKUP(B1394,'WB GDP'!$A$2:$AK$267,F1394-1985)),"NA",VLOOKUP(B1394,'WB GDP'!$A$2:$AK$267,F1394-1985))</f>
        <v>8877.0101468690991</v>
      </c>
    </row>
    <row r="1395" spans="1:21">
      <c r="A1395">
        <f t="shared" si="252"/>
        <v>11</v>
      </c>
      <c r="B1395" t="s">
        <v>59</v>
      </c>
      <c r="C1395" t="str">
        <f>VLOOKUP(B1395,'country codes'!$A$3:$B$287,2,0)</f>
        <v>SLV</v>
      </c>
      <c r="D1395">
        <v>1</v>
      </c>
      <c r="E1395" s="6">
        <v>6161.2889999999998</v>
      </c>
      <c r="F1395">
        <v>2012</v>
      </c>
      <c r="G1395" s="6">
        <v>71.831000000000003</v>
      </c>
      <c r="H1395" s="6">
        <v>5.9343714714050293</v>
      </c>
      <c r="I1395" s="7">
        <v>2.2513508796691899</v>
      </c>
      <c r="J1395" s="8">
        <f t="shared" si="253"/>
        <v>0.59343714714050289</v>
      </c>
      <c r="K1395" s="8">
        <f t="shared" si="254"/>
        <v>1.0201969824003347</v>
      </c>
      <c r="L1395" s="9">
        <f t="shared" si="255"/>
        <v>73.281769442798449</v>
      </c>
      <c r="M1395" s="8">
        <f t="shared" si="256"/>
        <v>0.56609049773947495</v>
      </c>
      <c r="N1395" s="8">
        <f t="shared" si="257"/>
        <v>0.14070942997932437</v>
      </c>
      <c r="O1395" s="8">
        <f t="shared" si="258"/>
        <v>1.6325872167908753</v>
      </c>
      <c r="P1395" s="10">
        <f t="shared" si="259"/>
        <v>0.34674441396902583</v>
      </c>
      <c r="Q1395" s="10" t="str">
        <f t="shared" si="260"/>
        <v>2012SLV</v>
      </c>
      <c r="R1395" s="14">
        <f t="shared" si="261"/>
        <v>59.322342754155933</v>
      </c>
      <c r="S1395" s="45">
        <f t="shared" si="262"/>
        <v>1</v>
      </c>
      <c r="T1395" s="7">
        <f t="shared" si="263"/>
        <v>3.5033591582283101</v>
      </c>
      <c r="U1395" s="35">
        <f>IF(ISBLANK(VLOOKUP(B1395,'WB GDP'!$A$2:$AK$267,F1395-1985)),"NA",VLOOKUP(B1395,'WB GDP'!$A$2:$AK$267,F1395-1985))</f>
        <v>7851.7017416721183</v>
      </c>
    </row>
    <row r="1396" spans="1:21">
      <c r="A1396">
        <f t="shared" si="252"/>
        <v>12</v>
      </c>
      <c r="B1396" t="s">
        <v>57</v>
      </c>
      <c r="C1396" t="str">
        <f>VLOOKUP(B1396,'country codes'!$A$3:$B$287,2,0)</f>
        <v>ECU</v>
      </c>
      <c r="D1396">
        <v>1</v>
      </c>
      <c r="E1396" s="6">
        <v>15483.883</v>
      </c>
      <c r="F1396">
        <v>2012</v>
      </c>
      <c r="G1396" s="6">
        <v>76.061999999999998</v>
      </c>
      <c r="H1396" s="6">
        <v>5.9607162475585938</v>
      </c>
      <c r="I1396" s="7">
        <v>4.3262257575988796</v>
      </c>
      <c r="J1396" s="8">
        <f t="shared" si="253"/>
        <v>0.5960716247558594</v>
      </c>
      <c r="K1396" s="8">
        <f t="shared" si="254"/>
        <v>1.0228314600156914</v>
      </c>
      <c r="L1396" s="9">
        <f t="shared" si="255"/>
        <v>77.798606511713515</v>
      </c>
      <c r="M1396" s="8">
        <f t="shared" si="256"/>
        <v>0.60692782851267257</v>
      </c>
      <c r="N1396" s="8">
        <f t="shared" si="257"/>
        <v>0.27038910984992998</v>
      </c>
      <c r="O1396" s="8">
        <f t="shared" si="258"/>
        <v>1.762266896661481</v>
      </c>
      <c r="P1396" s="10">
        <f t="shared" si="259"/>
        <v>0.34440176437659042</v>
      </c>
      <c r="Q1396" s="10" t="str">
        <f t="shared" si="260"/>
        <v>2012ECU</v>
      </c>
      <c r="R1396" s="14">
        <f t="shared" si="261"/>
        <v>58.921553422081068</v>
      </c>
      <c r="S1396" s="45">
        <f t="shared" si="262"/>
        <v>2</v>
      </c>
      <c r="T1396" s="7">
        <f t="shared" si="263"/>
        <v>3.5033591582283101</v>
      </c>
      <c r="U1396" s="35">
        <f>IF(ISBLANK(VLOOKUP(B1396,'WB GDP'!$A$2:$AK$267,F1396-1985)),"NA",VLOOKUP(B1396,'WB GDP'!$A$2:$AK$267,F1396-1985))</f>
        <v>11424.152329244658</v>
      </c>
    </row>
    <row r="1397" spans="1:21">
      <c r="A1397">
        <f t="shared" si="252"/>
        <v>13</v>
      </c>
      <c r="B1397" t="s">
        <v>70</v>
      </c>
      <c r="C1397" t="str">
        <f>VLOOKUP(B1397,'country codes'!$A$3:$B$287,2,0)</f>
        <v>GTM</v>
      </c>
      <c r="D1397">
        <v>1</v>
      </c>
      <c r="E1397" s="6">
        <v>15128.306</v>
      </c>
      <c r="F1397">
        <v>2012</v>
      </c>
      <c r="G1397" s="6">
        <v>71.462999999999994</v>
      </c>
      <c r="H1397" s="6">
        <v>5.8557171821594238</v>
      </c>
      <c r="I1397" s="7">
        <v>2.0904452800750701</v>
      </c>
      <c r="J1397" s="8">
        <f t="shared" si="253"/>
        <v>0.58557171821594234</v>
      </c>
      <c r="K1397" s="8">
        <f t="shared" si="254"/>
        <v>1.0123315534757742</v>
      </c>
      <c r="L1397" s="9">
        <f t="shared" si="255"/>
        <v>72.344249806039244</v>
      </c>
      <c r="M1397" s="8">
        <f t="shared" si="256"/>
        <v>0.55761425674858611</v>
      </c>
      <c r="N1397" s="8">
        <f t="shared" si="257"/>
        <v>0.13065283000469188</v>
      </c>
      <c r="O1397" s="8">
        <f t="shared" si="258"/>
        <v>1.6225306168162428</v>
      </c>
      <c r="P1397" s="10">
        <f t="shared" si="259"/>
        <v>0.34366948208518017</v>
      </c>
      <c r="Q1397" s="10" t="str">
        <f t="shared" si="260"/>
        <v>2012GTM</v>
      </c>
      <c r="R1397" s="14">
        <f t="shared" si="261"/>
        <v>58.796271804457902</v>
      </c>
      <c r="S1397" s="45">
        <f t="shared" si="262"/>
        <v>1</v>
      </c>
      <c r="T1397" s="7">
        <f t="shared" si="263"/>
        <v>3.5033591582283101</v>
      </c>
      <c r="U1397" s="35">
        <f>IF(ISBLANK(VLOOKUP(B1397,'WB GDP'!$A$2:$AK$267,F1397-1985)),"NA",VLOOKUP(B1397,'WB GDP'!$A$2:$AK$267,F1397-1985))</f>
        <v>7590.7554673792092</v>
      </c>
    </row>
    <row r="1398" spans="1:21">
      <c r="A1398">
        <f t="shared" si="252"/>
        <v>14</v>
      </c>
      <c r="B1398" t="s">
        <v>126</v>
      </c>
      <c r="C1398" t="str">
        <f>VLOOKUP(B1398,'country codes'!$A$3:$B$287,2,0)</f>
        <v>PER</v>
      </c>
      <c r="D1398">
        <v>1</v>
      </c>
      <c r="E1398" s="6">
        <v>29749.589</v>
      </c>
      <c r="F1398">
        <v>2012</v>
      </c>
      <c r="G1398" s="6">
        <v>74.543999999999997</v>
      </c>
      <c r="H1398" s="6">
        <v>5.8245573043823242</v>
      </c>
      <c r="I1398" s="7">
        <v>3.4359426498413099</v>
      </c>
      <c r="J1398" s="8">
        <f t="shared" si="253"/>
        <v>0.5824557304382324</v>
      </c>
      <c r="K1398" s="8">
        <f t="shared" si="254"/>
        <v>1.0092155656980644</v>
      </c>
      <c r="L1398" s="9">
        <f t="shared" si="255"/>
        <v>75.230965129396509</v>
      </c>
      <c r="M1398" s="8">
        <f t="shared" si="256"/>
        <v>0.58371343781475526</v>
      </c>
      <c r="N1398" s="8">
        <f t="shared" si="257"/>
        <v>0.21474641561508187</v>
      </c>
      <c r="O1398" s="8">
        <f t="shared" si="258"/>
        <v>1.7066242024266327</v>
      </c>
      <c r="P1398" s="10">
        <f t="shared" si="259"/>
        <v>0.34202810260441557</v>
      </c>
      <c r="Q1398" s="10" t="str">
        <f t="shared" si="260"/>
        <v>2012PER</v>
      </c>
      <c r="R1398" s="14">
        <f t="shared" si="261"/>
        <v>58.515458409274402</v>
      </c>
      <c r="S1398" s="45">
        <f t="shared" si="262"/>
        <v>1</v>
      </c>
      <c r="T1398" s="7">
        <f t="shared" si="263"/>
        <v>3.5033591582283101</v>
      </c>
      <c r="U1398" s="35">
        <f>IF(ISBLANK(VLOOKUP(B1398,'WB GDP'!$A$2:$AK$267,F1398-1985)),"NA",VLOOKUP(B1398,'WB GDP'!$A$2:$AK$267,F1398-1985))</f>
        <v>11084.8739365499</v>
      </c>
    </row>
    <row r="1399" spans="1:21">
      <c r="A1399">
        <f t="shared" si="252"/>
        <v>15</v>
      </c>
      <c r="B1399" t="s">
        <v>64</v>
      </c>
      <c r="C1399" t="str">
        <f>VLOOKUP(B1399,'country codes'!$A$3:$B$287,2,0)</f>
        <v>FRA</v>
      </c>
      <c r="D1399">
        <v>3</v>
      </c>
      <c r="E1399" s="6">
        <v>63071.415999999997</v>
      </c>
      <c r="F1399">
        <v>2012</v>
      </c>
      <c r="G1399" s="6">
        <v>81.774000000000001</v>
      </c>
      <c r="H1399" s="6">
        <v>6.6493654251098633</v>
      </c>
      <c r="I1399" s="7">
        <v>9.6910181045532209</v>
      </c>
      <c r="J1399" s="8">
        <f t="shared" si="253"/>
        <v>0.66493654251098633</v>
      </c>
      <c r="K1399" s="8">
        <f t="shared" si="254"/>
        <v>1.0916963777708184</v>
      </c>
      <c r="L1399" s="9">
        <f t="shared" si="255"/>
        <v>89.272379595830898</v>
      </c>
      <c r="M1399" s="8">
        <f t="shared" si="256"/>
        <v>0.7106637524576247</v>
      </c>
      <c r="N1399" s="8">
        <f t="shared" si="257"/>
        <v>0.6056886315345763</v>
      </c>
      <c r="O1399" s="8">
        <f t="shared" si="258"/>
        <v>2.0975664183461271</v>
      </c>
      <c r="P1399" s="10">
        <f t="shared" si="259"/>
        <v>0.3388039330921227</v>
      </c>
      <c r="Q1399" s="10" t="str">
        <f t="shared" si="260"/>
        <v>2012FRA</v>
      </c>
      <c r="R1399" s="14">
        <f t="shared" si="261"/>
        <v>57.963855322965358</v>
      </c>
      <c r="S1399" s="45">
        <f t="shared" si="262"/>
        <v>3</v>
      </c>
      <c r="T1399" s="7">
        <f t="shared" si="263"/>
        <v>3.5033591582283101</v>
      </c>
      <c r="U1399" s="35">
        <f>IF(ISBLANK(VLOOKUP(B1399,'WB GDP'!$A$2:$AK$267,F1399-1985)),"NA",VLOOKUP(B1399,'WB GDP'!$A$2:$AK$267,F1399-1985))</f>
        <v>42789.05191317173</v>
      </c>
    </row>
    <row r="1400" spans="1:21">
      <c r="A1400">
        <f t="shared" si="252"/>
        <v>16</v>
      </c>
      <c r="B1400" t="s">
        <v>20</v>
      </c>
      <c r="C1400" t="str">
        <f>VLOOKUP(B1400,'country codes'!$A$3:$B$287,2,0)</f>
        <v>DZA</v>
      </c>
      <c r="D1400">
        <v>4</v>
      </c>
      <c r="E1400" s="6">
        <v>37260.563000000002</v>
      </c>
      <c r="F1400">
        <v>2012</v>
      </c>
      <c r="G1400" s="6">
        <v>74.201999999999998</v>
      </c>
      <c r="H1400" s="6">
        <v>5.6045956611633301</v>
      </c>
      <c r="I1400" s="7">
        <v>2.8573629856109601</v>
      </c>
      <c r="J1400" s="8">
        <f t="shared" si="253"/>
        <v>0.56045956611633296</v>
      </c>
      <c r="K1400" s="8">
        <f t="shared" si="254"/>
        <v>0.98721940137616493</v>
      </c>
      <c r="L1400" s="9">
        <f t="shared" si="255"/>
        <v>73.253654020914183</v>
      </c>
      <c r="M1400" s="8">
        <f t="shared" si="256"/>
        <v>0.56583630243293681</v>
      </c>
      <c r="N1400" s="8">
        <f t="shared" si="257"/>
        <v>0.17858518660068501</v>
      </c>
      <c r="O1400" s="8">
        <f t="shared" si="258"/>
        <v>1.6704629734122358</v>
      </c>
      <c r="P1400" s="10">
        <f t="shared" si="259"/>
        <v>0.33873022715200291</v>
      </c>
      <c r="Q1400" s="10" t="str">
        <f t="shared" si="260"/>
        <v>2012DZA</v>
      </c>
      <c r="R1400" s="14">
        <f t="shared" si="261"/>
        <v>57.951245432606186</v>
      </c>
      <c r="S1400" s="45">
        <f t="shared" si="262"/>
        <v>1</v>
      </c>
      <c r="T1400" s="7">
        <f t="shared" si="263"/>
        <v>3.5033591582283101</v>
      </c>
      <c r="U1400" s="35">
        <f>IF(ISBLANK(VLOOKUP(B1400,'WB GDP'!$A$2:$AK$267,F1400-1985)),"NA",VLOOKUP(B1400,'WB GDP'!$A$2:$AK$267,F1400-1985))</f>
        <v>11270.701045131036</v>
      </c>
    </row>
    <row r="1401" spans="1:21">
      <c r="A1401">
        <f t="shared" si="252"/>
        <v>17</v>
      </c>
      <c r="B1401" t="s">
        <v>143</v>
      </c>
      <c r="C1401" t="str">
        <f>VLOOKUP(B1401,'country codes'!$A$3:$B$287,2,0)</f>
        <v>ESP</v>
      </c>
      <c r="D1401">
        <v>3</v>
      </c>
      <c r="E1401" s="6">
        <v>46756.082000000002</v>
      </c>
      <c r="F1401">
        <v>2012</v>
      </c>
      <c r="G1401" s="6">
        <v>82.210999999999999</v>
      </c>
      <c r="H1401" s="6">
        <v>6.2906904220581055</v>
      </c>
      <c r="I1401" s="7">
        <v>8.7263870239257795</v>
      </c>
      <c r="J1401" s="8">
        <f t="shared" si="253"/>
        <v>0.6290690422058105</v>
      </c>
      <c r="K1401" s="8">
        <f t="shared" si="254"/>
        <v>1.0558288774656424</v>
      </c>
      <c r="L1401" s="9">
        <f t="shared" si="255"/>
        <v>86.800747845327919</v>
      </c>
      <c r="M1401" s="8">
        <f t="shared" si="256"/>
        <v>0.68831739773974865</v>
      </c>
      <c r="N1401" s="8">
        <f t="shared" si="257"/>
        <v>0.54539918899536122</v>
      </c>
      <c r="O1401" s="8">
        <f t="shared" si="258"/>
        <v>2.037276975806912</v>
      </c>
      <c r="P1401" s="10">
        <f t="shared" si="259"/>
        <v>0.3378614719125877</v>
      </c>
      <c r="Q1401" s="10" t="str">
        <f t="shared" si="260"/>
        <v>2012ESP</v>
      </c>
      <c r="R1401" s="14">
        <f t="shared" si="261"/>
        <v>57.802615508068563</v>
      </c>
      <c r="S1401" s="45">
        <f t="shared" si="262"/>
        <v>3</v>
      </c>
      <c r="T1401" s="7">
        <f t="shared" si="263"/>
        <v>3.5033591582283101</v>
      </c>
      <c r="U1401" s="35">
        <f>IF(ISBLANK(VLOOKUP(B1401,'WB GDP'!$A$2:$AK$267,F1401-1985)),"NA",VLOOKUP(B1401,'WB GDP'!$A$2:$AK$267,F1401-1985))</f>
        <v>35768.743429272065</v>
      </c>
    </row>
    <row r="1402" spans="1:21">
      <c r="A1402">
        <f t="shared" si="252"/>
        <v>18</v>
      </c>
      <c r="B1402" t="s">
        <v>121</v>
      </c>
      <c r="C1402" t="str">
        <f>VLOOKUP(B1402,'country codes'!$A$3:$B$287,2,0)</f>
        <v>NOR</v>
      </c>
      <c r="D1402">
        <v>3</v>
      </c>
      <c r="E1402" s="6">
        <v>5019.0559999999996</v>
      </c>
      <c r="F1402">
        <v>2012</v>
      </c>
      <c r="G1402" s="6">
        <v>81.444000000000003</v>
      </c>
      <c r="H1402" s="6">
        <v>7.6782770156860352</v>
      </c>
      <c r="I1402" s="7">
        <v>13.219963073730501</v>
      </c>
      <c r="J1402" s="8">
        <f t="shared" si="253"/>
        <v>0.76782770156860347</v>
      </c>
      <c r="K1402" s="8">
        <f t="shared" si="254"/>
        <v>1.1945875368284353</v>
      </c>
      <c r="L1402" s="9">
        <f t="shared" si="255"/>
        <v>97.291987349455084</v>
      </c>
      <c r="M1402" s="8">
        <f t="shared" si="256"/>
        <v>0.78317010358547623</v>
      </c>
      <c r="N1402" s="8">
        <f t="shared" si="257"/>
        <v>0.8262476921081563</v>
      </c>
      <c r="O1402" s="8">
        <f t="shared" si="258"/>
        <v>2.3181254789197072</v>
      </c>
      <c r="P1402" s="10">
        <f t="shared" si="259"/>
        <v>0.33784629464943766</v>
      </c>
      <c r="Q1402" s="10" t="str">
        <f t="shared" si="260"/>
        <v>2012NOR</v>
      </c>
      <c r="R1402" s="14">
        <f t="shared" si="261"/>
        <v>57.800018924618669</v>
      </c>
      <c r="S1402" s="45">
        <f t="shared" si="262"/>
        <v>3</v>
      </c>
      <c r="T1402" s="7">
        <f t="shared" si="263"/>
        <v>3.5033591582283101</v>
      </c>
      <c r="U1402" s="35">
        <f>IF(ISBLANK(VLOOKUP(B1402,'WB GDP'!$A$2:$AK$267,F1402-1985)),"NA",VLOOKUP(B1402,'WB GDP'!$A$2:$AK$267,F1402-1985))</f>
        <v>62399.16877477571</v>
      </c>
    </row>
    <row r="1403" spans="1:21">
      <c r="A1403">
        <f t="shared" si="252"/>
        <v>19</v>
      </c>
      <c r="B1403" t="s">
        <v>115</v>
      </c>
      <c r="C1403" t="str">
        <f>VLOOKUP(B1403,'country codes'!$A$3:$B$287,2,0)</f>
        <v>NLD</v>
      </c>
      <c r="D1403">
        <v>3</v>
      </c>
      <c r="E1403" s="6">
        <v>16785.298999999999</v>
      </c>
      <c r="F1403">
        <v>2012</v>
      </c>
      <c r="G1403" s="6">
        <v>81.049000000000007</v>
      </c>
      <c r="H1403" s="6">
        <v>7.4707155227661133</v>
      </c>
      <c r="I1403" s="7">
        <v>12.395941734314</v>
      </c>
      <c r="J1403" s="8">
        <f t="shared" si="253"/>
        <v>0.74707155227661137</v>
      </c>
      <c r="K1403" s="8">
        <f t="shared" si="254"/>
        <v>1.1738313875364432</v>
      </c>
      <c r="L1403" s="9">
        <f t="shared" si="255"/>
        <v>95.13786012844119</v>
      </c>
      <c r="M1403" s="8">
        <f t="shared" si="256"/>
        <v>0.76369434997516872</v>
      </c>
      <c r="N1403" s="8">
        <f t="shared" si="257"/>
        <v>0.77474635839462502</v>
      </c>
      <c r="O1403" s="8">
        <f t="shared" si="258"/>
        <v>2.2666241452061762</v>
      </c>
      <c r="P1403" s="10">
        <f t="shared" si="259"/>
        <v>0.33693029856332962</v>
      </c>
      <c r="Q1403" s="10" t="str">
        <f t="shared" si="260"/>
        <v>2012NLD</v>
      </c>
      <c r="R1403" s="14">
        <f t="shared" si="261"/>
        <v>57.643306857769275</v>
      </c>
      <c r="S1403" s="45">
        <f t="shared" si="262"/>
        <v>3</v>
      </c>
      <c r="T1403" s="7">
        <f t="shared" si="263"/>
        <v>3.5033591582283101</v>
      </c>
      <c r="U1403" s="35">
        <f>IF(ISBLANK(VLOOKUP(B1403,'WB GDP'!$A$2:$AK$267,F1403-1985)),"NA",VLOOKUP(B1403,'WB GDP'!$A$2:$AK$267,F1403-1985))</f>
        <v>51860.0559942119</v>
      </c>
    </row>
    <row r="1404" spans="1:21">
      <c r="A1404">
        <f t="shared" si="252"/>
        <v>20</v>
      </c>
      <c r="B1404" t="s">
        <v>166</v>
      </c>
      <c r="C1404" t="str">
        <f>VLOOKUP(B1404,'country codes'!$A$3:$B$287,2,0)</f>
        <v>VNM</v>
      </c>
      <c r="D1404">
        <v>8</v>
      </c>
      <c r="E1404" s="6">
        <v>89301.326000000001</v>
      </c>
      <c r="F1404">
        <v>2012</v>
      </c>
      <c r="G1404" s="6">
        <v>73.703999999999994</v>
      </c>
      <c r="H1404" s="6">
        <v>5.5345697402954102</v>
      </c>
      <c r="I1404" s="7">
        <v>2.84356737136841</v>
      </c>
      <c r="J1404" s="8">
        <f t="shared" si="253"/>
        <v>0.55345697402954097</v>
      </c>
      <c r="K1404" s="8">
        <f t="shared" si="254"/>
        <v>0.98021680928937294</v>
      </c>
      <c r="L1404" s="9">
        <f t="shared" si="255"/>
        <v>72.245899711863942</v>
      </c>
      <c r="M1404" s="8">
        <f t="shared" si="256"/>
        <v>0.55672506033389757</v>
      </c>
      <c r="N1404" s="8">
        <f t="shared" si="257"/>
        <v>0.17772296071052562</v>
      </c>
      <c r="O1404" s="8">
        <f t="shared" si="258"/>
        <v>1.6696007475220767</v>
      </c>
      <c r="P1404" s="10">
        <f t="shared" si="259"/>
        <v>0.33344801813257224</v>
      </c>
      <c r="Q1404" s="10" t="str">
        <f t="shared" si="260"/>
        <v>2012VNM</v>
      </c>
      <c r="R1404" s="14">
        <f t="shared" si="261"/>
        <v>57.047545181568395</v>
      </c>
      <c r="S1404" s="45">
        <f t="shared" si="262"/>
        <v>1</v>
      </c>
      <c r="T1404" s="7">
        <f t="shared" si="263"/>
        <v>3.5033591582283101</v>
      </c>
      <c r="U1404" s="35">
        <f>IF(ISBLANK(VLOOKUP(B1404,'WB GDP'!$A$2:$AK$267,F1404-1985)),"NA",VLOOKUP(B1404,'WB GDP'!$A$2:$AK$267,F1404-1985))</f>
        <v>6950.2876915556826</v>
      </c>
    </row>
    <row r="1405" spans="1:21">
      <c r="A1405">
        <f t="shared" si="252"/>
        <v>21</v>
      </c>
      <c r="B1405" t="s">
        <v>21</v>
      </c>
      <c r="C1405" t="str">
        <f>VLOOKUP(B1405,'country codes'!$A$3:$B$287,2,0)</f>
        <v>ARG</v>
      </c>
      <c r="D1405">
        <v>1</v>
      </c>
      <c r="E1405" s="6">
        <v>41952.364999999998</v>
      </c>
      <c r="F1405">
        <v>2012</v>
      </c>
      <c r="G1405" s="6">
        <v>76.466999999999999</v>
      </c>
      <c r="H1405" s="6">
        <v>6.4683871269226074</v>
      </c>
      <c r="I1405" s="7">
        <v>7.2003827095031703</v>
      </c>
      <c r="J1405" s="8">
        <f t="shared" si="253"/>
        <v>0.64683871269226079</v>
      </c>
      <c r="K1405" s="8">
        <f t="shared" si="254"/>
        <v>1.0735985479520926</v>
      </c>
      <c r="L1405" s="9">
        <f t="shared" si="255"/>
        <v>82.094860166252673</v>
      </c>
      <c r="M1405" s="8">
        <f t="shared" si="256"/>
        <v>0.6457708350013075</v>
      </c>
      <c r="N1405" s="8">
        <f t="shared" si="257"/>
        <v>0.45002391934394814</v>
      </c>
      <c r="O1405" s="8">
        <f t="shared" si="258"/>
        <v>1.9419017061554991</v>
      </c>
      <c r="P1405" s="10">
        <f t="shared" si="259"/>
        <v>0.33254558299955322</v>
      </c>
      <c r="Q1405" s="10" t="str">
        <f t="shared" si="260"/>
        <v>2012ARG</v>
      </c>
      <c r="R1405" s="14">
        <f t="shared" si="261"/>
        <v>56.893153173744643</v>
      </c>
      <c r="S1405" s="45">
        <f t="shared" si="262"/>
        <v>3</v>
      </c>
      <c r="T1405" s="7">
        <f t="shared" si="263"/>
        <v>3.5033591582283101</v>
      </c>
      <c r="U1405" s="35">
        <f>IF(ISBLANK(VLOOKUP(B1405,'WB GDP'!$A$2:$AK$267,F1405-1985)),"NA",VLOOKUP(B1405,'WB GDP'!$A$2:$AK$267,F1405-1985))</f>
        <v>24118.867515891186</v>
      </c>
    </row>
    <row r="1406" spans="1:21">
      <c r="A1406">
        <f t="shared" si="252"/>
        <v>22</v>
      </c>
      <c r="B1406" t="s">
        <v>55</v>
      </c>
      <c r="C1406" t="str">
        <f>VLOOKUP(B1406,'country codes'!$A$3:$B$287,2,0)</f>
        <v>DNK</v>
      </c>
      <c r="D1406">
        <v>3</v>
      </c>
      <c r="E1406" s="6">
        <v>5600.9589999999998</v>
      </c>
      <c r="F1406">
        <v>2012</v>
      </c>
      <c r="G1406" s="6">
        <v>80.081000000000003</v>
      </c>
      <c r="H1406" s="6">
        <v>7.5199093818664551</v>
      </c>
      <c r="I1406" s="7">
        <v>12.806607246398899</v>
      </c>
      <c r="J1406" s="8">
        <f t="shared" si="253"/>
        <v>0.75199093818664553</v>
      </c>
      <c r="K1406" s="8">
        <f t="shared" si="254"/>
        <v>1.1787507734464775</v>
      </c>
      <c r="L1406" s="9">
        <f t="shared" si="255"/>
        <v>94.395540688367362</v>
      </c>
      <c r="M1406" s="8">
        <f t="shared" si="256"/>
        <v>0.75698294018748924</v>
      </c>
      <c r="N1406" s="8">
        <f t="shared" si="257"/>
        <v>0.8004129528999312</v>
      </c>
      <c r="O1406" s="8">
        <f t="shared" si="258"/>
        <v>2.2922907397114822</v>
      </c>
      <c r="P1406" s="10">
        <f t="shared" si="259"/>
        <v>0.33022989932017366</v>
      </c>
      <c r="Q1406" s="10" t="str">
        <f t="shared" si="260"/>
        <v>2012DNK</v>
      </c>
      <c r="R1406" s="14">
        <f t="shared" si="261"/>
        <v>56.496977271829088</v>
      </c>
      <c r="S1406" s="45">
        <f t="shared" si="262"/>
        <v>3</v>
      </c>
      <c r="T1406" s="7">
        <f t="shared" si="263"/>
        <v>3.5033591582283101</v>
      </c>
      <c r="U1406" s="35">
        <f>IF(ISBLANK(VLOOKUP(B1406,'WB GDP'!$A$2:$AK$267,F1406-1985)),"NA",VLOOKUP(B1406,'WB GDP'!$A$2:$AK$267,F1406-1985))</f>
        <v>51216.309409926049</v>
      </c>
    </row>
    <row r="1407" spans="1:21">
      <c r="A1407">
        <f t="shared" si="252"/>
        <v>23</v>
      </c>
      <c r="B1407" t="s">
        <v>117</v>
      </c>
      <c r="C1407" t="str">
        <f>VLOOKUP(B1407,'country codes'!$A$3:$B$287,2,0)</f>
        <v>NIC</v>
      </c>
      <c r="D1407">
        <v>1</v>
      </c>
      <c r="E1407" s="6">
        <v>6030.607</v>
      </c>
      <c r="F1407">
        <v>2012</v>
      </c>
      <c r="G1407" s="6">
        <v>72.614999999999995</v>
      </c>
      <c r="H1407" s="6">
        <v>5.4480061531066895</v>
      </c>
      <c r="I1407" s="7">
        <v>2.6795601844787602</v>
      </c>
      <c r="J1407" s="8">
        <f t="shared" si="253"/>
        <v>0.54480061531066892</v>
      </c>
      <c r="K1407" s="8">
        <f t="shared" si="254"/>
        <v>0.97156045057050089</v>
      </c>
      <c r="L1407" s="9">
        <f t="shared" si="255"/>
        <v>70.549862118176918</v>
      </c>
      <c r="M1407" s="8">
        <f t="shared" si="256"/>
        <v>0.5413909565881958</v>
      </c>
      <c r="N1407" s="8">
        <f t="shared" si="257"/>
        <v>0.16747251152992251</v>
      </c>
      <c r="O1407" s="8">
        <f t="shared" si="258"/>
        <v>1.6593502983414734</v>
      </c>
      <c r="P1407" s="10">
        <f t="shared" si="259"/>
        <v>0.32626682691973963</v>
      </c>
      <c r="Q1407" s="10" t="str">
        <f t="shared" si="260"/>
        <v>2012NIC</v>
      </c>
      <c r="R1407" s="14">
        <f t="shared" si="261"/>
        <v>55.818959891225852</v>
      </c>
      <c r="S1407" s="45">
        <f t="shared" si="262"/>
        <v>1</v>
      </c>
      <c r="T1407" s="7">
        <f t="shared" si="263"/>
        <v>3.5033591582283101</v>
      </c>
      <c r="U1407" s="35">
        <f>IF(ISBLANK(VLOOKUP(B1407,'WB GDP'!$A$2:$AK$267,F1407-1985)),"NA",VLOOKUP(B1407,'WB GDP'!$A$2:$AK$267,F1407-1985))</f>
        <v>5042.8646899264959</v>
      </c>
    </row>
    <row r="1408" spans="1:21">
      <c r="A1408">
        <f t="shared" si="252"/>
        <v>24</v>
      </c>
      <c r="B1408" t="s">
        <v>52</v>
      </c>
      <c r="C1408" t="str">
        <f>VLOOKUP(B1408,'country codes'!$A$3:$B$287,2,0)</f>
        <v>HRV</v>
      </c>
      <c r="D1408">
        <v>7</v>
      </c>
      <c r="E1408" s="6">
        <v>4331.5950000000003</v>
      </c>
      <c r="F1408">
        <v>2012</v>
      </c>
      <c r="G1408" s="6">
        <v>77.34</v>
      </c>
      <c r="H1408" s="6">
        <v>6.0276346206665039</v>
      </c>
      <c r="I1408" s="7">
        <v>6.9751071929931596</v>
      </c>
      <c r="J1408" s="8">
        <f t="shared" si="253"/>
        <v>0.60276346206665044</v>
      </c>
      <c r="K1408" s="8">
        <f t="shared" si="254"/>
        <v>1.0295232973264823</v>
      </c>
      <c r="L1408" s="9">
        <f t="shared" si="255"/>
        <v>79.623331815230145</v>
      </c>
      <c r="M1408" s="8">
        <f t="shared" si="256"/>
        <v>0.62342541513202587</v>
      </c>
      <c r="N1408" s="8">
        <f t="shared" si="257"/>
        <v>0.43594419956207248</v>
      </c>
      <c r="O1408" s="8">
        <f t="shared" si="258"/>
        <v>1.9278219863736235</v>
      </c>
      <c r="P1408" s="10">
        <f t="shared" si="259"/>
        <v>0.32338328929671328</v>
      </c>
      <c r="Q1408" s="10" t="str">
        <f t="shared" si="260"/>
        <v>2012HRV</v>
      </c>
      <c r="R1408" s="14">
        <f t="shared" si="261"/>
        <v>55.325633393879727</v>
      </c>
      <c r="S1408" s="45">
        <f t="shared" si="262"/>
        <v>2</v>
      </c>
      <c r="T1408" s="7">
        <f t="shared" si="263"/>
        <v>3.5033591582283101</v>
      </c>
      <c r="U1408" s="35">
        <f>IF(ISBLANK(VLOOKUP(B1408,'WB GDP'!$A$2:$AK$267,F1408-1985)),"NA",VLOOKUP(B1408,'WB GDP'!$A$2:$AK$267,F1408-1985))</f>
        <v>24148.71899522988</v>
      </c>
    </row>
    <row r="1409" spans="1:21">
      <c r="A1409">
        <f t="shared" si="252"/>
        <v>25</v>
      </c>
      <c r="B1409" t="s">
        <v>165</v>
      </c>
      <c r="C1409" t="str">
        <f>VLOOKUP(B1409,'country codes'!$A$3:$B$287,2,0)</f>
        <v>VEN</v>
      </c>
      <c r="D1409">
        <v>1</v>
      </c>
      <c r="E1409" s="6">
        <v>29470.425999999999</v>
      </c>
      <c r="F1409">
        <v>2012</v>
      </c>
      <c r="G1409" s="6">
        <v>73.036000000000001</v>
      </c>
      <c r="H1409" s="6">
        <v>7.0665774345397949</v>
      </c>
      <c r="I1409" s="7">
        <v>8.4860305786132795</v>
      </c>
      <c r="J1409" s="8">
        <f t="shared" si="253"/>
        <v>0.70665774345397947</v>
      </c>
      <c r="K1409" s="8">
        <f t="shared" si="254"/>
        <v>1.1334175787138114</v>
      </c>
      <c r="L1409" s="9">
        <f t="shared" si="255"/>
        <v>82.780286278941929</v>
      </c>
      <c r="M1409" s="8">
        <f t="shared" si="256"/>
        <v>0.65196786457253397</v>
      </c>
      <c r="N1409" s="8">
        <f t="shared" si="257"/>
        <v>0.53037691116332997</v>
      </c>
      <c r="O1409" s="8">
        <f t="shared" si="258"/>
        <v>2.0222546979748808</v>
      </c>
      <c r="P1409" s="10">
        <f t="shared" si="259"/>
        <v>0.32239651376526673</v>
      </c>
      <c r="Q1409" s="10" t="str">
        <f t="shared" si="260"/>
        <v>2012VEN</v>
      </c>
      <c r="R1409" s="14">
        <f t="shared" si="261"/>
        <v>55.156812112441251</v>
      </c>
      <c r="S1409" s="45">
        <f t="shared" si="262"/>
        <v>3</v>
      </c>
      <c r="T1409" s="7">
        <f t="shared" si="263"/>
        <v>3.5033591582283101</v>
      </c>
      <c r="U1409" s="35" t="str">
        <f>IF(ISBLANK(VLOOKUP(B1409,'WB GDP'!$A$2:$AK$267,F1409-1985)),"NA",VLOOKUP(B1409,'WB GDP'!$A$2:$AK$267,F1409-1985))</f>
        <v>NA</v>
      </c>
    </row>
    <row r="1410" spans="1:21">
      <c r="A1410">
        <f t="shared" si="252"/>
        <v>26</v>
      </c>
      <c r="B1410" t="s">
        <v>24</v>
      </c>
      <c r="C1410" t="str">
        <f>VLOOKUP(B1410,'country codes'!$A$3:$B$287,2,0)</f>
        <v>AUT</v>
      </c>
      <c r="D1410">
        <v>3</v>
      </c>
      <c r="E1410" s="6">
        <v>8429.6370000000006</v>
      </c>
      <c r="F1410">
        <v>2012</v>
      </c>
      <c r="G1410" s="6">
        <v>80.840999999999994</v>
      </c>
      <c r="H1410" s="6">
        <v>7.400688648223877</v>
      </c>
      <c r="I1410" s="7">
        <v>13.7853555679321</v>
      </c>
      <c r="J1410" s="8">
        <f t="shared" si="253"/>
        <v>0.74006886482238765</v>
      </c>
      <c r="K1410" s="8">
        <f t="shared" si="254"/>
        <v>1.1668287000822195</v>
      </c>
      <c r="L1410" s="9">
        <f t="shared" si="255"/>
        <v>94.3275989433467</v>
      </c>
      <c r="M1410" s="8">
        <f t="shared" si="256"/>
        <v>0.756368669742843</v>
      </c>
      <c r="N1410" s="8">
        <f t="shared" si="257"/>
        <v>0.86158472299575628</v>
      </c>
      <c r="O1410" s="8">
        <f t="shared" si="258"/>
        <v>2.353462509807307</v>
      </c>
      <c r="P1410" s="10">
        <f t="shared" si="259"/>
        <v>0.32138547633154002</v>
      </c>
      <c r="Q1410" s="10" t="str">
        <f t="shared" si="260"/>
        <v>2012AUT</v>
      </c>
      <c r="R1410" s="14">
        <f t="shared" si="261"/>
        <v>54.983840013210333</v>
      </c>
      <c r="S1410" s="45">
        <f t="shared" si="262"/>
        <v>3</v>
      </c>
      <c r="T1410" s="7">
        <f t="shared" si="263"/>
        <v>3.5033591582283101</v>
      </c>
      <c r="U1410" s="35">
        <f>IF(ISBLANK(VLOOKUP(B1410,'WB GDP'!$A$2:$AK$267,F1410-1985)),"NA",VLOOKUP(B1410,'WB GDP'!$A$2:$AK$267,F1410-1985))</f>
        <v>53297.444785091931</v>
      </c>
    </row>
    <row r="1411" spans="1:21">
      <c r="A1411">
        <f t="shared" ref="A1411:A1474" si="264">IF(ISNUMBER(R1411),COUNTIFS($F$3:$F$2434,F1411,$R$3:$R$2434,"&gt;"&amp;R1411)+1,"")</f>
        <v>27</v>
      </c>
      <c r="B1411" t="s">
        <v>160</v>
      </c>
      <c r="C1411" t="str">
        <f>VLOOKUP(B1411,'country codes'!$A$3:$B$287,2,0)</f>
        <v>GBR</v>
      </c>
      <c r="D1411">
        <v>3</v>
      </c>
      <c r="E1411" s="6">
        <v>63808.726999999999</v>
      </c>
      <c r="F1411">
        <v>2012</v>
      </c>
      <c r="G1411" s="6">
        <v>80.866</v>
      </c>
      <c r="H1411" s="6">
        <v>6.8807840347290039</v>
      </c>
      <c r="I1411" s="7">
        <v>12.4937086105347</v>
      </c>
      <c r="J1411" s="8">
        <f t="shared" ref="J1411:J1474" si="265">IFERROR(H1411/10,"")</f>
        <v>0.68807840347290039</v>
      </c>
      <c r="K1411" s="8">
        <f t="shared" ref="K1411:K1474" si="266">IFERROR(J1411+$K$2464,"")</f>
        <v>1.1148382387327325</v>
      </c>
      <c r="L1411" s="9">
        <f t="shared" ref="L1411:L1474" si="267">IFERROR(K1411*G1411,"")</f>
        <v>90.15250901336114</v>
      </c>
      <c r="M1411" s="8">
        <f t="shared" ref="M1411:M1474" si="268">IFERROR((L1411-L$2439)/($L$2438-$L$2439),"")</f>
        <v>0.71862112076613827</v>
      </c>
      <c r="N1411" s="8">
        <f t="shared" ref="N1411:N1474" si="269">IFERROR(I1411/16,"")</f>
        <v>0.78085678815841875</v>
      </c>
      <c r="O1411" s="8">
        <f t="shared" ref="O1411:O1474" si="270">IFERROR(N1411+$O$2464,"")</f>
        <v>2.2727345749699697</v>
      </c>
      <c r="P1411" s="10">
        <f t="shared" ref="P1411:P1474" si="271">IFERROR(M1411/O1411,"")</f>
        <v>0.31619227721549209</v>
      </c>
      <c r="Q1411" s="10" t="str">
        <f t="shared" ref="Q1411:Q1474" si="272">F1411&amp;C1411</f>
        <v>2012GBR</v>
      </c>
      <c r="R1411" s="14">
        <f t="shared" ref="R1411:R1474" si="273">IFERROR(P1411*100/VLOOKUP(F1411,$B$2440:$P$2455,15,0),"")</f>
        <v>54.095367912315012</v>
      </c>
      <c r="S1411" s="45">
        <f t="shared" ref="S1411:S1474" si="274">IF(I1411&lt;T1411,1,IF(I1411&lt;T1411*2,2,3))</f>
        <v>3</v>
      </c>
      <c r="T1411" s="7">
        <f t="shared" ref="T1411:T1474" si="275">VLOOKUP(F1411,$F$2440:$I$2455,4,0)</f>
        <v>3.5033591582283101</v>
      </c>
      <c r="U1411" s="35">
        <f>IF(ISBLANK(VLOOKUP(B1411,'WB GDP'!$A$2:$AK$267,F1411-1985)),"NA",VLOOKUP(B1411,'WB GDP'!$A$2:$AK$267,F1411-1985))</f>
        <v>42458.037362192954</v>
      </c>
    </row>
    <row r="1412" spans="1:21">
      <c r="A1412">
        <f t="shared" si="264"/>
        <v>28</v>
      </c>
      <c r="B1412" t="s">
        <v>147</v>
      </c>
      <c r="C1412" t="str">
        <f>VLOOKUP(B1412,'country codes'!$A$3:$B$287,2,0)</f>
        <v>CHE</v>
      </c>
      <c r="D1412">
        <v>3</v>
      </c>
      <c r="E1412" s="6">
        <v>7995.7380000000003</v>
      </c>
      <c r="F1412">
        <v>2012</v>
      </c>
      <c r="G1412" s="6">
        <v>82.616</v>
      </c>
      <c r="H1412" s="6">
        <v>7.7762088775634766</v>
      </c>
      <c r="I1412" s="7">
        <v>17.334379196166999</v>
      </c>
      <c r="J1412" s="8">
        <f t="shared" si="265"/>
        <v>0.77762088775634763</v>
      </c>
      <c r="K1412" s="8">
        <f t="shared" si="266"/>
        <v>1.2043807230161796</v>
      </c>
      <c r="L1412" s="9">
        <f t="shared" si="267"/>
        <v>99.501117812704692</v>
      </c>
      <c r="M1412" s="8">
        <f t="shared" si="268"/>
        <v>0.8031431488984746</v>
      </c>
      <c r="N1412" s="8">
        <f t="shared" si="269"/>
        <v>1.0833986997604375</v>
      </c>
      <c r="O1412" s="8">
        <f t="shared" si="270"/>
        <v>2.5752764865719886</v>
      </c>
      <c r="P1412" s="10">
        <f t="shared" si="271"/>
        <v>0.31186676579630385</v>
      </c>
      <c r="Q1412" s="10" t="str">
        <f t="shared" si="272"/>
        <v>2012CHE</v>
      </c>
      <c r="R1412" s="14">
        <f t="shared" si="273"/>
        <v>53.355343096748634</v>
      </c>
      <c r="S1412" s="45">
        <f t="shared" si="274"/>
        <v>3</v>
      </c>
      <c r="T1412" s="7">
        <f t="shared" si="275"/>
        <v>3.5033591582283101</v>
      </c>
      <c r="U1412" s="35">
        <f>IF(ISBLANK(VLOOKUP(B1412,'WB GDP'!$A$2:$AK$267,F1412-1985)),"NA",VLOOKUP(B1412,'WB GDP'!$A$2:$AK$267,F1412-1985))</f>
        <v>65783.589107725449</v>
      </c>
    </row>
    <row r="1413" spans="1:21">
      <c r="A1413">
        <f t="shared" si="264"/>
        <v>29</v>
      </c>
      <c r="B1413" t="s">
        <v>81</v>
      </c>
      <c r="C1413" t="str">
        <f>VLOOKUP(B1413,'country codes'!$A$3:$B$287,2,0)</f>
        <v>IRL</v>
      </c>
      <c r="D1413">
        <v>3</v>
      </c>
      <c r="E1413" s="6">
        <v>4564.55</v>
      </c>
      <c r="F1413">
        <v>2012</v>
      </c>
      <c r="G1413" s="6">
        <v>80.751999999999995</v>
      </c>
      <c r="H1413" s="6">
        <v>6.9646453857421875</v>
      </c>
      <c r="I1413" s="7">
        <v>13.312890052795399</v>
      </c>
      <c r="J1413" s="8">
        <f t="shared" si="265"/>
        <v>0.69646453857421875</v>
      </c>
      <c r="K1413" s="8">
        <f t="shared" si="266"/>
        <v>1.1232243738340508</v>
      </c>
      <c r="L1413" s="9">
        <f t="shared" si="267"/>
        <v>90.702614635847269</v>
      </c>
      <c r="M1413" s="8">
        <f t="shared" si="268"/>
        <v>0.72359469960524792</v>
      </c>
      <c r="N1413" s="8">
        <f t="shared" si="269"/>
        <v>0.83205562829971247</v>
      </c>
      <c r="O1413" s="8">
        <f t="shared" si="270"/>
        <v>2.3239334151112634</v>
      </c>
      <c r="P1413" s="10">
        <f t="shared" si="271"/>
        <v>0.31136636484509789</v>
      </c>
      <c r="Q1413" s="10" t="str">
        <f t="shared" si="272"/>
        <v>2012IRL</v>
      </c>
      <c r="R1413" s="14">
        <f t="shared" si="273"/>
        <v>53.269732613793323</v>
      </c>
      <c r="S1413" s="45">
        <f t="shared" si="274"/>
        <v>3</v>
      </c>
      <c r="T1413" s="7">
        <f t="shared" si="275"/>
        <v>3.5033591582283101</v>
      </c>
      <c r="U1413" s="35">
        <f>IF(ISBLANK(VLOOKUP(B1413,'WB GDP'!$A$2:$AK$267,F1413-1985)),"NA",VLOOKUP(B1413,'WB GDP'!$A$2:$AK$267,F1413-1985))</f>
        <v>53633.140930766982</v>
      </c>
    </row>
    <row r="1414" spans="1:21">
      <c r="A1414">
        <f t="shared" si="264"/>
        <v>30</v>
      </c>
      <c r="B1414" t="s">
        <v>84</v>
      </c>
      <c r="C1414" t="str">
        <f>VLOOKUP(B1414,'country codes'!$A$3:$B$287,2,0)</f>
        <v>JAM</v>
      </c>
      <c r="D1414">
        <v>1</v>
      </c>
      <c r="E1414" s="6">
        <v>2759.817</v>
      </c>
      <c r="F1414">
        <v>2012</v>
      </c>
      <c r="G1414" s="6">
        <v>73.433000000000007</v>
      </c>
      <c r="H1414" s="6">
        <v>5.5416665077209473</v>
      </c>
      <c r="I1414" s="7">
        <v>4.6405658721923801</v>
      </c>
      <c r="J1414" s="8">
        <f t="shared" si="265"/>
        <v>0.5541666507720947</v>
      </c>
      <c r="K1414" s="8">
        <f t="shared" si="266"/>
        <v>0.98092648603192667</v>
      </c>
      <c r="L1414" s="9">
        <f t="shared" si="267"/>
        <v>72.032374648782479</v>
      </c>
      <c r="M1414" s="8">
        <f t="shared" si="268"/>
        <v>0.55479455155167134</v>
      </c>
      <c r="N1414" s="8">
        <f t="shared" si="269"/>
        <v>0.29003536701202376</v>
      </c>
      <c r="O1414" s="8">
        <f t="shared" si="270"/>
        <v>1.7819131538235746</v>
      </c>
      <c r="P1414" s="10">
        <f t="shared" si="271"/>
        <v>0.31134769411248253</v>
      </c>
      <c r="Q1414" s="10" t="str">
        <f t="shared" si="272"/>
        <v>2012JAM</v>
      </c>
      <c r="R1414" s="14">
        <f t="shared" si="273"/>
        <v>53.266538354404965</v>
      </c>
      <c r="S1414" s="45">
        <f t="shared" si="274"/>
        <v>2</v>
      </c>
      <c r="T1414" s="7">
        <f t="shared" si="275"/>
        <v>3.5033591582283101</v>
      </c>
      <c r="U1414" s="35">
        <f>IF(ISBLANK(VLOOKUP(B1414,'WB GDP'!$A$2:$AK$267,F1414-1985)),"NA",VLOOKUP(B1414,'WB GDP'!$A$2:$AK$267,F1414-1985))</f>
        <v>9715.2083544843445</v>
      </c>
    </row>
    <row r="1415" spans="1:21">
      <c r="A1415">
        <f t="shared" si="264"/>
        <v>31</v>
      </c>
      <c r="B1415" t="s">
        <v>127</v>
      </c>
      <c r="C1415" t="str">
        <f>VLOOKUP(B1415,'country codes'!$A$3:$B$287,2,0)</f>
        <v>PHL</v>
      </c>
      <c r="D1415">
        <v>8</v>
      </c>
      <c r="E1415" s="6">
        <v>98032.316999999995</v>
      </c>
      <c r="F1415">
        <v>2012</v>
      </c>
      <c r="G1415" s="6">
        <v>70.881</v>
      </c>
      <c r="H1415" s="6">
        <v>5.0019650459289551</v>
      </c>
      <c r="I1415" s="7">
        <v>1.7893995046615601</v>
      </c>
      <c r="J1415" s="8">
        <f t="shared" si="265"/>
        <v>0.50019650459289555</v>
      </c>
      <c r="K1415" s="8">
        <f t="shared" si="266"/>
        <v>0.92695633985272752</v>
      </c>
      <c r="L1415" s="9">
        <f t="shared" si="267"/>
        <v>65.703592325101184</v>
      </c>
      <c r="M1415" s="8">
        <f t="shared" si="268"/>
        <v>0.49757518029686115</v>
      </c>
      <c r="N1415" s="8">
        <f t="shared" si="269"/>
        <v>0.1118374690413475</v>
      </c>
      <c r="O1415" s="8">
        <f t="shared" si="270"/>
        <v>1.6037152558528984</v>
      </c>
      <c r="P1415" s="10">
        <f t="shared" si="271"/>
        <v>0.31026404374524541</v>
      </c>
      <c r="Q1415" s="10" t="str">
        <f t="shared" si="272"/>
        <v>2012PHL</v>
      </c>
      <c r="R1415" s="14">
        <f t="shared" si="273"/>
        <v>53.081143360509984</v>
      </c>
      <c r="S1415" s="45">
        <f t="shared" si="274"/>
        <v>1</v>
      </c>
      <c r="T1415" s="7">
        <f t="shared" si="275"/>
        <v>3.5033591582283101</v>
      </c>
      <c r="U1415" s="35">
        <f>IF(ISBLANK(VLOOKUP(B1415,'WB GDP'!$A$2:$AK$267,F1415-1985)),"NA",VLOOKUP(B1415,'WB GDP'!$A$2:$AK$267,F1415-1985))</f>
        <v>6298.1600856683381</v>
      </c>
    </row>
    <row r="1416" spans="1:21">
      <c r="A1416">
        <f t="shared" si="264"/>
        <v>32</v>
      </c>
      <c r="B1416" t="s">
        <v>82</v>
      </c>
      <c r="C1416" t="str">
        <f>VLOOKUP(B1416,'country codes'!$A$3:$B$287,2,0)</f>
        <v>ISR</v>
      </c>
      <c r="D1416">
        <v>4</v>
      </c>
      <c r="E1416" s="6">
        <v>7592.1059999999998</v>
      </c>
      <c r="F1416">
        <v>2012</v>
      </c>
      <c r="G1416" s="6">
        <v>81.734999999999999</v>
      </c>
      <c r="H1416" s="6">
        <v>7.1108546257019043</v>
      </c>
      <c r="I1416" s="7">
        <v>14.8771867752075</v>
      </c>
      <c r="J1416" s="8">
        <f t="shared" si="265"/>
        <v>0.71108546257019045</v>
      </c>
      <c r="K1416" s="8">
        <f t="shared" si="266"/>
        <v>1.1378452978300224</v>
      </c>
      <c r="L1416" s="9">
        <f t="shared" si="267"/>
        <v>93.001785418136876</v>
      </c>
      <c r="M1416" s="8">
        <f t="shared" si="268"/>
        <v>0.74438181153952565</v>
      </c>
      <c r="N1416" s="8">
        <f t="shared" si="269"/>
        <v>0.92982417345046875</v>
      </c>
      <c r="O1416" s="8">
        <f t="shared" si="270"/>
        <v>2.4217019602620198</v>
      </c>
      <c r="P1416" s="10">
        <f t="shared" si="271"/>
        <v>0.30737961307963185</v>
      </c>
      <c r="Q1416" s="10" t="str">
        <f t="shared" si="272"/>
        <v>2012ISR</v>
      </c>
      <c r="R1416" s="14">
        <f t="shared" si="273"/>
        <v>52.587664078068215</v>
      </c>
      <c r="S1416" s="45">
        <f t="shared" si="274"/>
        <v>3</v>
      </c>
      <c r="T1416" s="7">
        <f t="shared" si="275"/>
        <v>3.5033591582283101</v>
      </c>
      <c r="U1416" s="35">
        <f>IF(ISBLANK(VLOOKUP(B1416,'WB GDP'!$A$2:$AK$267,F1416-1985)),"NA",VLOOKUP(B1416,'WB GDP'!$A$2:$AK$267,F1416-1985))</f>
        <v>35849.883612442703</v>
      </c>
    </row>
    <row r="1417" spans="1:21">
      <c r="A1417">
        <f t="shared" si="264"/>
        <v>33</v>
      </c>
      <c r="B1417" t="s">
        <v>83</v>
      </c>
      <c r="C1417" t="str">
        <f>VLOOKUP(B1417,'country codes'!$A$3:$B$287,2,0)</f>
        <v>ITA</v>
      </c>
      <c r="D1417">
        <v>3</v>
      </c>
      <c r="E1417" s="6">
        <v>60190.144999999997</v>
      </c>
      <c r="F1417">
        <v>2012</v>
      </c>
      <c r="G1417" s="6">
        <v>82.259</v>
      </c>
      <c r="H1417" s="6">
        <v>5.8393139839172363</v>
      </c>
      <c r="I1417" s="7">
        <v>10.4327087402344</v>
      </c>
      <c r="J1417" s="8">
        <f t="shared" si="265"/>
        <v>0.58393139839172359</v>
      </c>
      <c r="K1417" s="8">
        <f t="shared" si="266"/>
        <v>1.0106912336515554</v>
      </c>
      <c r="L1417" s="9">
        <f t="shared" si="267"/>
        <v>83.138450188943295</v>
      </c>
      <c r="M1417" s="8">
        <f t="shared" si="268"/>
        <v>0.65520607260186647</v>
      </c>
      <c r="N1417" s="8">
        <f t="shared" si="269"/>
        <v>0.65204429626464999</v>
      </c>
      <c r="O1417" s="8">
        <f t="shared" si="270"/>
        <v>2.1439220830762009</v>
      </c>
      <c r="P1417" s="10">
        <f t="shared" si="271"/>
        <v>0.30561095376271596</v>
      </c>
      <c r="Q1417" s="10" t="str">
        <f t="shared" si="272"/>
        <v>2012ITA</v>
      </c>
      <c r="R1417" s="14">
        <f t="shared" si="273"/>
        <v>52.285075168235657</v>
      </c>
      <c r="S1417" s="45">
        <f t="shared" si="274"/>
        <v>3</v>
      </c>
      <c r="T1417" s="7">
        <f t="shared" si="275"/>
        <v>3.5033591582283101</v>
      </c>
      <c r="U1417" s="35">
        <f>IF(ISBLANK(VLOOKUP(B1417,'WB GDP'!$A$2:$AK$267,F1417-1985)),"NA",VLOOKUP(B1417,'WB GDP'!$A$2:$AK$267,F1417-1985))</f>
        <v>41501.711230970475</v>
      </c>
    </row>
    <row r="1418" spans="1:21">
      <c r="A1418">
        <f t="shared" si="264"/>
        <v>34</v>
      </c>
      <c r="B1418" t="s">
        <v>86</v>
      </c>
      <c r="C1418" t="str">
        <f>VLOOKUP(B1418,'country codes'!$A$3:$B$287,2,0)</f>
        <v>JOR</v>
      </c>
      <c r="D1418">
        <v>4</v>
      </c>
      <c r="E1418" s="6">
        <v>7211.8630000000003</v>
      </c>
      <c r="F1418">
        <v>2012</v>
      </c>
      <c r="G1418" s="6">
        <v>74.366</v>
      </c>
      <c r="H1418" s="6">
        <v>5.1319961547851563</v>
      </c>
      <c r="I1418" s="7">
        <v>4.1710715293884304</v>
      </c>
      <c r="J1418" s="8">
        <f t="shared" si="265"/>
        <v>0.51319961547851567</v>
      </c>
      <c r="K1418" s="8">
        <f t="shared" si="266"/>
        <v>0.93995945073834763</v>
      </c>
      <c r="L1418" s="9">
        <f t="shared" si="267"/>
        <v>69.901024513607965</v>
      </c>
      <c r="M1418" s="8">
        <f t="shared" si="268"/>
        <v>0.53552472863451928</v>
      </c>
      <c r="N1418" s="8">
        <f t="shared" si="269"/>
        <v>0.2606919705867769</v>
      </c>
      <c r="O1418" s="8">
        <f t="shared" si="270"/>
        <v>1.7525697573983279</v>
      </c>
      <c r="P1418" s="10">
        <f t="shared" si="271"/>
        <v>0.30556542835105194</v>
      </c>
      <c r="Q1418" s="10" t="str">
        <f t="shared" si="272"/>
        <v>2012JOR</v>
      </c>
      <c r="R1418" s="14">
        <f t="shared" si="273"/>
        <v>52.277286509021678</v>
      </c>
      <c r="S1418" s="45">
        <f t="shared" si="274"/>
        <v>2</v>
      </c>
      <c r="T1418" s="7">
        <f t="shared" si="275"/>
        <v>3.5033591582283101</v>
      </c>
      <c r="U1418" s="35">
        <f>IF(ISBLANK(VLOOKUP(B1418,'WB GDP'!$A$2:$AK$267,F1418-1985)),"NA",VLOOKUP(B1418,'WB GDP'!$A$2:$AK$267,F1418-1985))</f>
        <v>12001.990289587509</v>
      </c>
    </row>
    <row r="1419" spans="1:21">
      <c r="A1419">
        <f t="shared" si="264"/>
        <v>35</v>
      </c>
      <c r="B1419" t="s">
        <v>63</v>
      </c>
      <c r="C1419" t="str">
        <f>VLOOKUP(B1419,'country codes'!$A$3:$B$287,2,0)</f>
        <v>FIN</v>
      </c>
      <c r="D1419">
        <v>3</v>
      </c>
      <c r="E1419" s="6">
        <v>5413.8590000000004</v>
      </c>
      <c r="F1419">
        <v>2012</v>
      </c>
      <c r="G1419" s="6">
        <v>80.501000000000005</v>
      </c>
      <c r="H1419" s="6">
        <v>7.4202094078063965</v>
      </c>
      <c r="I1419" s="7">
        <v>15.8113765716553</v>
      </c>
      <c r="J1419" s="8">
        <f t="shared" si="265"/>
        <v>0.74202094078063963</v>
      </c>
      <c r="K1419" s="8">
        <f t="shared" si="266"/>
        <v>1.1687807760404716</v>
      </c>
      <c r="L1419" s="9">
        <f t="shared" si="267"/>
        <v>94.088021252034011</v>
      </c>
      <c r="M1419" s="8">
        <f t="shared" si="268"/>
        <v>0.75420261564863034</v>
      </c>
      <c r="N1419" s="8">
        <f t="shared" si="269"/>
        <v>0.98821103572845626</v>
      </c>
      <c r="O1419" s="8">
        <f t="shared" si="270"/>
        <v>2.4800888225400071</v>
      </c>
      <c r="P1419" s="10">
        <f t="shared" si="271"/>
        <v>0.30410306630720041</v>
      </c>
      <c r="Q1419" s="10" t="str">
        <f t="shared" si="272"/>
        <v>2012FIN</v>
      </c>
      <c r="R1419" s="14">
        <f t="shared" si="273"/>
        <v>52.027100092453253</v>
      </c>
      <c r="S1419" s="45">
        <f t="shared" si="274"/>
        <v>3</v>
      </c>
      <c r="T1419" s="7">
        <f t="shared" si="275"/>
        <v>3.5033591582283101</v>
      </c>
      <c r="U1419" s="35">
        <f>IF(ISBLANK(VLOOKUP(B1419,'WB GDP'!$A$2:$AK$267,F1419-1985)),"NA",VLOOKUP(B1419,'WB GDP'!$A$2:$AK$267,F1419-1985))</f>
        <v>45952.246383366015</v>
      </c>
    </row>
    <row r="1420" spans="1:21">
      <c r="A1420">
        <f t="shared" si="264"/>
        <v>36</v>
      </c>
      <c r="B1420" t="s">
        <v>116</v>
      </c>
      <c r="C1420" t="str">
        <f>VLOOKUP(B1420,'country codes'!$A$3:$B$287,2,0)</f>
        <v>NZL</v>
      </c>
      <c r="D1420">
        <v>2</v>
      </c>
      <c r="E1420" s="6">
        <v>4410.2839999999997</v>
      </c>
      <c r="F1420">
        <v>2012</v>
      </c>
      <c r="G1420" s="6">
        <v>81.209000000000003</v>
      </c>
      <c r="H1420" s="6">
        <v>7.2496299743652344</v>
      </c>
      <c r="I1420" s="7">
        <v>15.582043647766101</v>
      </c>
      <c r="J1420" s="8">
        <f t="shared" si="265"/>
        <v>0.72496299743652348</v>
      </c>
      <c r="K1420" s="8">
        <f t="shared" si="266"/>
        <v>1.1517228326963553</v>
      </c>
      <c r="L1420" s="9">
        <f t="shared" si="267"/>
        <v>93.530259520438321</v>
      </c>
      <c r="M1420" s="8">
        <f t="shared" si="268"/>
        <v>0.74915981689846955</v>
      </c>
      <c r="N1420" s="8">
        <f t="shared" si="269"/>
        <v>0.9738777279853813</v>
      </c>
      <c r="O1420" s="8">
        <f t="shared" si="270"/>
        <v>2.4657555147969323</v>
      </c>
      <c r="P1420" s="10">
        <f t="shared" si="271"/>
        <v>0.3038256681989685</v>
      </c>
      <c r="Q1420" s="10" t="str">
        <f t="shared" si="272"/>
        <v>2012NZL</v>
      </c>
      <c r="R1420" s="14">
        <f t="shared" si="273"/>
        <v>51.979641777357351</v>
      </c>
      <c r="S1420" s="45">
        <f t="shared" si="274"/>
        <v>3</v>
      </c>
      <c r="T1420" s="7">
        <f t="shared" si="275"/>
        <v>3.5033591582283101</v>
      </c>
      <c r="U1420" s="35">
        <f>IF(ISBLANK(VLOOKUP(B1420,'WB GDP'!$A$2:$AK$267,F1420-1985)),"NA",VLOOKUP(B1420,'WB GDP'!$A$2:$AK$267,F1420-1985))</f>
        <v>38753.727053092654</v>
      </c>
    </row>
    <row r="1421" spans="1:21">
      <c r="A1421">
        <f t="shared" si="264"/>
        <v>37</v>
      </c>
      <c r="B1421" t="s">
        <v>27</v>
      </c>
      <c r="C1421" t="str">
        <f>VLOOKUP(B1421,'country codes'!$A$3:$B$287,2,0)</f>
        <v>BGD</v>
      </c>
      <c r="D1421">
        <v>6</v>
      </c>
      <c r="E1421" s="6">
        <v>152090.649</v>
      </c>
      <c r="F1421">
        <v>2012</v>
      </c>
      <c r="G1421" s="6">
        <v>69.554000000000002</v>
      </c>
      <c r="H1421" s="6">
        <v>4.7244439125061035</v>
      </c>
      <c r="I1421" s="7">
        <v>0.86271160840988204</v>
      </c>
      <c r="J1421" s="8">
        <f t="shared" si="265"/>
        <v>0.47244439125061033</v>
      </c>
      <c r="K1421" s="8">
        <f t="shared" si="266"/>
        <v>0.89920422651044229</v>
      </c>
      <c r="L1421" s="9">
        <f t="shared" si="267"/>
        <v>62.543250770707303</v>
      </c>
      <c r="M1421" s="8">
        <f t="shared" si="268"/>
        <v>0.46900210771444356</v>
      </c>
      <c r="N1421" s="8">
        <f t="shared" si="269"/>
        <v>5.3919475525617627E-2</v>
      </c>
      <c r="O1421" s="8">
        <f t="shared" si="270"/>
        <v>1.5457972623371685</v>
      </c>
      <c r="P1421" s="10">
        <f t="shared" si="271"/>
        <v>0.30340466964298779</v>
      </c>
      <c r="Q1421" s="10" t="str">
        <f t="shared" si="272"/>
        <v>2012BGD</v>
      </c>
      <c r="R1421" s="14">
        <f t="shared" si="273"/>
        <v>51.907615755795767</v>
      </c>
      <c r="S1421" s="45">
        <f t="shared" si="274"/>
        <v>1</v>
      </c>
      <c r="T1421" s="7">
        <f t="shared" si="275"/>
        <v>3.5033591582283101</v>
      </c>
      <c r="U1421" s="35">
        <f>IF(ISBLANK(VLOOKUP(B1421,'WB GDP'!$A$2:$AK$267,F1421-1985)),"NA",VLOOKUP(B1421,'WB GDP'!$A$2:$AK$267,F1421-1985))</f>
        <v>3756.9319325328202</v>
      </c>
    </row>
    <row r="1422" spans="1:21">
      <c r="A1422">
        <f t="shared" si="264"/>
        <v>38</v>
      </c>
      <c r="B1422" t="s">
        <v>67</v>
      </c>
      <c r="C1422" t="str">
        <f>VLOOKUP(B1422,'country codes'!$A$3:$B$287,2,0)</f>
        <v>DEU</v>
      </c>
      <c r="D1422">
        <v>3</v>
      </c>
      <c r="E1422" s="6">
        <v>81545.565000000002</v>
      </c>
      <c r="F1422">
        <v>2012</v>
      </c>
      <c r="G1422" s="6">
        <v>80.506</v>
      </c>
      <c r="H1422" s="6">
        <v>6.702362060546875</v>
      </c>
      <c r="I1422" s="7">
        <v>13.166583061218301</v>
      </c>
      <c r="J1422" s="8">
        <f t="shared" si="265"/>
        <v>0.67023620605468748</v>
      </c>
      <c r="K1422" s="8">
        <f t="shared" si="266"/>
        <v>1.0969960413145194</v>
      </c>
      <c r="L1422" s="9">
        <f t="shared" si="267"/>
        <v>88.314763302066709</v>
      </c>
      <c r="M1422" s="8">
        <f t="shared" si="268"/>
        <v>0.7020058148907854</v>
      </c>
      <c r="N1422" s="8">
        <f t="shared" si="269"/>
        <v>0.8229114413261438</v>
      </c>
      <c r="O1422" s="8">
        <f t="shared" si="270"/>
        <v>2.3147892281376947</v>
      </c>
      <c r="P1422" s="10">
        <f t="shared" si="271"/>
        <v>0.30326986420943669</v>
      </c>
      <c r="Q1422" s="10" t="str">
        <f t="shared" si="272"/>
        <v>2012DEU</v>
      </c>
      <c r="R1422" s="14">
        <f t="shared" si="273"/>
        <v>51.884552733546307</v>
      </c>
      <c r="S1422" s="45">
        <f t="shared" si="274"/>
        <v>3</v>
      </c>
      <c r="T1422" s="7">
        <f t="shared" si="275"/>
        <v>3.5033591582283101</v>
      </c>
      <c r="U1422" s="35">
        <f>IF(ISBLANK(VLOOKUP(B1422,'WB GDP'!$A$2:$AK$267,F1422-1985)),"NA",VLOOKUP(B1422,'WB GDP'!$A$2:$AK$267,F1422-1985))</f>
        <v>49872.447488868122</v>
      </c>
    </row>
    <row r="1423" spans="1:21">
      <c r="A1423">
        <f t="shared" si="264"/>
        <v>39</v>
      </c>
      <c r="B1423" t="s">
        <v>54</v>
      </c>
      <c r="C1423" t="str">
        <f>VLOOKUP(B1423,'country codes'!$A$3:$B$287,2,0)</f>
        <v>CZE</v>
      </c>
      <c r="D1423">
        <v>7</v>
      </c>
      <c r="E1423" s="6">
        <v>10511.065000000001</v>
      </c>
      <c r="F1423">
        <v>2012</v>
      </c>
      <c r="G1423" s="6">
        <v>78.006</v>
      </c>
      <c r="H1423" s="6">
        <v>6.3341493606567383</v>
      </c>
      <c r="I1423" s="7">
        <v>10.754717826843301</v>
      </c>
      <c r="J1423" s="8">
        <f t="shared" si="265"/>
        <v>0.63341493606567378</v>
      </c>
      <c r="K1423" s="8">
        <f t="shared" si="266"/>
        <v>1.0601747713255056</v>
      </c>
      <c r="L1423" s="9">
        <f t="shared" si="267"/>
        <v>82.69999321201739</v>
      </c>
      <c r="M1423" s="8">
        <f t="shared" si="268"/>
        <v>0.65124192416716542</v>
      </c>
      <c r="N1423" s="8">
        <f t="shared" si="269"/>
        <v>0.6721698641777063</v>
      </c>
      <c r="O1423" s="8">
        <f t="shared" si="270"/>
        <v>2.1640476509892572</v>
      </c>
      <c r="P1423" s="10">
        <f t="shared" si="271"/>
        <v>0.30093696128616271</v>
      </c>
      <c r="Q1423" s="10" t="str">
        <f t="shared" si="272"/>
        <v>2012CZE</v>
      </c>
      <c r="R1423" s="14">
        <f t="shared" si="273"/>
        <v>51.485430898409852</v>
      </c>
      <c r="S1423" s="45">
        <f t="shared" si="274"/>
        <v>3</v>
      </c>
      <c r="T1423" s="7">
        <f t="shared" si="275"/>
        <v>3.5033591582283101</v>
      </c>
      <c r="U1423" s="35">
        <f>IF(ISBLANK(VLOOKUP(B1423,'WB GDP'!$A$2:$AK$267,F1423-1985)),"NA",VLOOKUP(B1423,'WB GDP'!$A$2:$AK$267,F1423-1985))</f>
        <v>35742.66796875</v>
      </c>
    </row>
    <row r="1424" spans="1:21">
      <c r="A1424">
        <f t="shared" si="264"/>
        <v>40</v>
      </c>
      <c r="B1424" t="s">
        <v>110</v>
      </c>
      <c r="C1424" t="str">
        <f>VLOOKUP(B1424,'country codes'!$A$3:$B$287,2,0)</f>
        <v>MAR</v>
      </c>
      <c r="D1424">
        <v>4</v>
      </c>
      <c r="E1424" s="6">
        <v>33352.169000000002</v>
      </c>
      <c r="F1424">
        <v>2012</v>
      </c>
      <c r="G1424" s="6">
        <v>71.679000000000002</v>
      </c>
      <c r="H1424" s="6">
        <v>4.9696564674377441</v>
      </c>
      <c r="I1424" s="7">
        <v>2.84219098091125</v>
      </c>
      <c r="J1424" s="8">
        <f t="shared" si="265"/>
        <v>0.49696564674377441</v>
      </c>
      <c r="K1424" s="8">
        <f t="shared" si="266"/>
        <v>0.92372548200360638</v>
      </c>
      <c r="L1424" s="9">
        <f t="shared" si="267"/>
        <v>66.211718824536504</v>
      </c>
      <c r="M1424" s="8">
        <f t="shared" si="268"/>
        <v>0.50216922024460975</v>
      </c>
      <c r="N1424" s="8">
        <f t="shared" si="269"/>
        <v>0.17763693630695312</v>
      </c>
      <c r="O1424" s="8">
        <f t="shared" si="270"/>
        <v>1.6695147231185041</v>
      </c>
      <c r="P1424" s="10">
        <f t="shared" si="271"/>
        <v>0.30078753621687299</v>
      </c>
      <c r="Q1424" s="10" t="str">
        <f t="shared" si="272"/>
        <v>2012MAR</v>
      </c>
      <c r="R1424" s="14">
        <f t="shared" si="273"/>
        <v>51.459866693712215</v>
      </c>
      <c r="S1424" s="45">
        <f t="shared" si="274"/>
        <v>1</v>
      </c>
      <c r="T1424" s="7">
        <f t="shared" si="275"/>
        <v>3.5033591582283101</v>
      </c>
      <c r="U1424" s="35">
        <f>IF(ISBLANK(VLOOKUP(B1424,'WB GDP'!$A$2:$AK$267,F1424-1985)),"NA",VLOOKUP(B1424,'WB GDP'!$A$2:$AK$267,F1424-1985))</f>
        <v>7168.67431640625</v>
      </c>
    </row>
    <row r="1425" spans="1:21">
      <c r="A1425">
        <f t="shared" si="264"/>
        <v>41</v>
      </c>
      <c r="B1425" t="s">
        <v>78</v>
      </c>
      <c r="C1425" t="str">
        <f>VLOOKUP(B1425,'country codes'!$A$3:$B$287,2,0)</f>
        <v>IDN</v>
      </c>
      <c r="D1425">
        <v>8</v>
      </c>
      <c r="E1425" s="6">
        <v>250222.69500000001</v>
      </c>
      <c r="F1425">
        <v>2012</v>
      </c>
      <c r="G1425" s="6">
        <v>68.972999999999999</v>
      </c>
      <c r="H1425" s="6">
        <v>5.3677740097045898</v>
      </c>
      <c r="I1425" s="7">
        <v>2.98672747612</v>
      </c>
      <c r="J1425" s="8">
        <f t="shared" si="265"/>
        <v>0.53677740097045901</v>
      </c>
      <c r="K1425" s="8">
        <f t="shared" si="266"/>
        <v>0.96353723623029097</v>
      </c>
      <c r="L1425" s="9">
        <f t="shared" si="267"/>
        <v>66.458053794511855</v>
      </c>
      <c r="M1425" s="8">
        <f t="shared" si="268"/>
        <v>0.50439636780304609</v>
      </c>
      <c r="N1425" s="8">
        <f t="shared" si="269"/>
        <v>0.1866704672575</v>
      </c>
      <c r="O1425" s="8">
        <f t="shared" si="270"/>
        <v>1.6785482540690508</v>
      </c>
      <c r="P1425" s="10">
        <f t="shared" si="271"/>
        <v>0.30049560182754009</v>
      </c>
      <c r="Q1425" s="10" t="str">
        <f t="shared" si="272"/>
        <v>2012IDN</v>
      </c>
      <c r="R1425" s="14">
        <f t="shared" si="273"/>
        <v>51.409921456794059</v>
      </c>
      <c r="S1425" s="45">
        <f t="shared" si="274"/>
        <v>1</v>
      </c>
      <c r="T1425" s="7">
        <f t="shared" si="275"/>
        <v>3.5033591582283101</v>
      </c>
      <c r="U1425" s="35">
        <f>IF(ISBLANK(VLOOKUP(B1425,'WB GDP'!$A$2:$AK$267,F1425-1985)),"NA",VLOOKUP(B1425,'WB GDP'!$A$2:$AK$267,F1425-1985))</f>
        <v>9015.8008611124806</v>
      </c>
    </row>
    <row r="1426" spans="1:21">
      <c r="A1426">
        <f t="shared" si="264"/>
        <v>42</v>
      </c>
      <c r="B1426" t="s">
        <v>96</v>
      </c>
      <c r="C1426" t="str">
        <f>VLOOKUP(B1426,'country codes'!$A$3:$B$287,2,0)</f>
        <v>LBY</v>
      </c>
      <c r="D1426">
        <v>4</v>
      </c>
      <c r="E1426" s="6">
        <v>5869.87</v>
      </c>
      <c r="F1426">
        <v>2012</v>
      </c>
      <c r="G1426" s="6">
        <v>72.247</v>
      </c>
      <c r="H1426" s="6">
        <v>5.7543940544128418</v>
      </c>
      <c r="I1426" s="7">
        <v>6.0872178077697798</v>
      </c>
      <c r="J1426" s="8">
        <f t="shared" si="265"/>
        <v>0.57543940544128414</v>
      </c>
      <c r="K1426" s="8">
        <f t="shared" si="266"/>
        <v>1.002199240701116</v>
      </c>
      <c r="L1426" s="9">
        <f t="shared" si="267"/>
        <v>72.405888542933525</v>
      </c>
      <c r="M1426" s="8">
        <f t="shared" si="268"/>
        <v>0.55817154084995813</v>
      </c>
      <c r="N1426" s="8">
        <f t="shared" si="269"/>
        <v>0.38045111298561124</v>
      </c>
      <c r="O1426" s="8">
        <f t="shared" si="270"/>
        <v>1.8723288997971621</v>
      </c>
      <c r="P1426" s="10">
        <f t="shared" si="271"/>
        <v>0.29811618082187769</v>
      </c>
      <c r="Q1426" s="10" t="str">
        <f t="shared" si="272"/>
        <v>2012LBY</v>
      </c>
      <c r="R1426" s="14">
        <f t="shared" si="273"/>
        <v>51.002841132590319</v>
      </c>
      <c r="S1426" s="45">
        <f t="shared" si="274"/>
        <v>2</v>
      </c>
      <c r="T1426" s="7">
        <f t="shared" si="275"/>
        <v>3.5033591582283101</v>
      </c>
      <c r="U1426" s="35">
        <f>IF(ISBLANK(VLOOKUP(B1426,'WB GDP'!$A$2:$AK$267,F1426-1985)),"NA",VLOOKUP(B1426,'WB GDP'!$A$2:$AK$267,F1426-1985))</f>
        <v>32214.906325103198</v>
      </c>
    </row>
    <row r="1427" spans="1:21">
      <c r="A1427">
        <f t="shared" si="264"/>
        <v>43</v>
      </c>
      <c r="B1427" t="s">
        <v>129</v>
      </c>
      <c r="C1427" t="str">
        <f>VLOOKUP(B1427,'country codes'!$A$3:$B$287,2,0)</f>
        <v>PRT</v>
      </c>
      <c r="D1427">
        <v>3</v>
      </c>
      <c r="E1427" s="6">
        <v>10522.085999999999</v>
      </c>
      <c r="F1427">
        <v>2012</v>
      </c>
      <c r="G1427" s="6">
        <v>80.477999999999994</v>
      </c>
      <c r="H1427" s="6">
        <v>4.993962287902832</v>
      </c>
      <c r="I1427" s="7">
        <v>7.1915621757507298</v>
      </c>
      <c r="J1427" s="8">
        <f t="shared" si="265"/>
        <v>0.49939622879028323</v>
      </c>
      <c r="K1427" s="8">
        <f t="shared" si="266"/>
        <v>0.92615606405011519</v>
      </c>
      <c r="L1427" s="9">
        <f t="shared" si="267"/>
        <v>74.535187722625167</v>
      </c>
      <c r="M1427" s="8">
        <f t="shared" si="268"/>
        <v>0.57742282080304541</v>
      </c>
      <c r="N1427" s="8">
        <f t="shared" si="269"/>
        <v>0.44947263598442061</v>
      </c>
      <c r="O1427" s="8">
        <f t="shared" si="270"/>
        <v>1.9413504227959715</v>
      </c>
      <c r="P1427" s="10">
        <f t="shared" si="271"/>
        <v>0.29743358747743726</v>
      </c>
      <c r="Q1427" s="10" t="str">
        <f t="shared" si="272"/>
        <v>2012PRT</v>
      </c>
      <c r="R1427" s="14">
        <f t="shared" si="273"/>
        <v>50.886060487512026</v>
      </c>
      <c r="S1427" s="45">
        <f t="shared" si="274"/>
        <v>3</v>
      </c>
      <c r="T1427" s="7">
        <f t="shared" si="275"/>
        <v>3.5033591582283101</v>
      </c>
      <c r="U1427" s="35">
        <f>IF(ISBLANK(VLOOKUP(B1427,'WB GDP'!$A$2:$AK$267,F1427-1985)),"NA",VLOOKUP(B1427,'WB GDP'!$A$2:$AK$267,F1427-1985))</f>
        <v>30156.701582262805</v>
      </c>
    </row>
    <row r="1428" spans="1:21">
      <c r="A1428">
        <f t="shared" si="264"/>
        <v>44</v>
      </c>
      <c r="B1428" t="s">
        <v>76</v>
      </c>
      <c r="C1428" t="str">
        <f>VLOOKUP(B1428,'country codes'!$A$3:$B$287,2,0)</f>
        <v>ISL</v>
      </c>
      <c r="D1428">
        <v>3</v>
      </c>
      <c r="E1428" s="6">
        <v>320.97899999999998</v>
      </c>
      <c r="F1428">
        <v>2012</v>
      </c>
      <c r="G1428" s="6">
        <v>82.555999999999997</v>
      </c>
      <c r="H1428" s="6">
        <v>7.5906600952148438</v>
      </c>
      <c r="I1428" s="7">
        <v>18.762557983398398</v>
      </c>
      <c r="J1428" s="8">
        <f t="shared" si="265"/>
        <v>0.7590660095214844</v>
      </c>
      <c r="K1428" s="8">
        <f t="shared" si="266"/>
        <v>1.1858258447813164</v>
      </c>
      <c r="L1428" s="9">
        <f t="shared" si="267"/>
        <v>97.897038441766355</v>
      </c>
      <c r="M1428" s="8">
        <f t="shared" si="268"/>
        <v>0.7886404517991511</v>
      </c>
      <c r="N1428" s="8">
        <f t="shared" si="269"/>
        <v>1.1726598739623999</v>
      </c>
      <c r="O1428" s="8">
        <f t="shared" si="270"/>
        <v>2.6645376607739508</v>
      </c>
      <c r="P1428" s="10">
        <f t="shared" si="271"/>
        <v>0.29597647029319146</v>
      </c>
      <c r="Q1428" s="10" t="str">
        <f t="shared" si="272"/>
        <v>2012ISL</v>
      </c>
      <c r="R1428" s="14">
        <f t="shared" si="273"/>
        <v>50.636771381316002</v>
      </c>
      <c r="S1428" s="45">
        <f t="shared" si="274"/>
        <v>3</v>
      </c>
      <c r="T1428" s="7">
        <f t="shared" si="275"/>
        <v>3.5033591582283101</v>
      </c>
      <c r="U1428" s="35">
        <f>IF(ISBLANK(VLOOKUP(B1428,'WB GDP'!$A$2:$AK$267,F1428-1985)),"NA",VLOOKUP(B1428,'WB GDP'!$A$2:$AK$267,F1428-1985))</f>
        <v>48440.255084089731</v>
      </c>
    </row>
    <row r="1429" spans="1:21">
      <c r="A1429">
        <f t="shared" si="264"/>
        <v>45</v>
      </c>
      <c r="B1429" t="s">
        <v>154</v>
      </c>
      <c r="C1429" t="str">
        <f>VLOOKUP(B1429,'country codes'!$A$3:$B$287,2,0)</f>
        <v>TUN</v>
      </c>
      <c r="D1429">
        <v>4</v>
      </c>
      <c r="E1429" s="6">
        <v>11174.383</v>
      </c>
      <c r="F1429">
        <v>2012</v>
      </c>
      <c r="G1429" s="6">
        <v>75.55</v>
      </c>
      <c r="H1429" s="6">
        <v>4.4635310173034668</v>
      </c>
      <c r="I1429" s="7">
        <v>3.1824107170104998</v>
      </c>
      <c r="J1429" s="8">
        <f t="shared" si="265"/>
        <v>0.4463531017303467</v>
      </c>
      <c r="K1429" s="8">
        <f t="shared" si="266"/>
        <v>0.87311293699017867</v>
      </c>
      <c r="L1429" s="9">
        <f t="shared" si="267"/>
        <v>65.963682389607996</v>
      </c>
      <c r="M1429" s="8">
        <f t="shared" si="268"/>
        <v>0.4999266895129415</v>
      </c>
      <c r="N1429" s="8">
        <f t="shared" si="269"/>
        <v>0.19890066981315624</v>
      </c>
      <c r="O1429" s="8">
        <f t="shared" si="270"/>
        <v>1.6907784566247073</v>
      </c>
      <c r="P1429" s="10">
        <f t="shared" si="271"/>
        <v>0.29567841224505703</v>
      </c>
      <c r="Q1429" s="10" t="str">
        <f t="shared" si="272"/>
        <v>2012TUN</v>
      </c>
      <c r="R1429" s="14">
        <f t="shared" si="273"/>
        <v>50.585778485742942</v>
      </c>
      <c r="S1429" s="45">
        <f t="shared" si="274"/>
        <v>1</v>
      </c>
      <c r="T1429" s="7">
        <f t="shared" si="275"/>
        <v>3.5033591582283101</v>
      </c>
      <c r="U1429" s="35">
        <f>IF(ISBLANK(VLOOKUP(B1429,'WB GDP'!$A$2:$AK$267,F1429-1985)),"NA",VLOOKUP(B1429,'WB GDP'!$A$2:$AK$267,F1429-1985))</f>
        <v>10428.974523940249</v>
      </c>
    </row>
    <row r="1430" spans="1:21">
      <c r="A1430">
        <f t="shared" si="264"/>
        <v>46</v>
      </c>
      <c r="B1430" t="s">
        <v>140</v>
      </c>
      <c r="C1430" t="str">
        <f>VLOOKUP(B1430,'country codes'!$A$3:$B$287,2,0)</f>
        <v>SVN</v>
      </c>
      <c r="D1430">
        <v>7</v>
      </c>
      <c r="E1430" s="6">
        <v>2069.3539999999998</v>
      </c>
      <c r="F1430">
        <v>2012</v>
      </c>
      <c r="G1430" s="6">
        <v>80.128</v>
      </c>
      <c r="H1430" s="6">
        <v>6.0628910064697266</v>
      </c>
      <c r="I1430" s="7">
        <v>11.438640594482401</v>
      </c>
      <c r="J1430" s="8">
        <f t="shared" si="265"/>
        <v>0.60628910064697261</v>
      </c>
      <c r="K1430" s="8">
        <f t="shared" si="266"/>
        <v>1.0330489359068045</v>
      </c>
      <c r="L1430" s="9">
        <f t="shared" si="267"/>
        <v>82.776145136340432</v>
      </c>
      <c r="M1430" s="8">
        <f t="shared" si="268"/>
        <v>0.65193042394591483</v>
      </c>
      <c r="N1430" s="8">
        <f t="shared" si="269"/>
        <v>0.71491503715515003</v>
      </c>
      <c r="O1430" s="8">
        <f t="shared" si="270"/>
        <v>2.2067928239667012</v>
      </c>
      <c r="P1430" s="10">
        <f t="shared" si="271"/>
        <v>0.29541985856836012</v>
      </c>
      <c r="Q1430" s="10" t="str">
        <f t="shared" si="272"/>
        <v>2012SVN</v>
      </c>
      <c r="R1430" s="14">
        <f t="shared" si="273"/>
        <v>50.541544147101995</v>
      </c>
      <c r="S1430" s="45">
        <f t="shared" si="274"/>
        <v>3</v>
      </c>
      <c r="T1430" s="7">
        <f t="shared" si="275"/>
        <v>3.5033591582283101</v>
      </c>
      <c r="U1430" s="35">
        <f>IF(ISBLANK(VLOOKUP(B1430,'WB GDP'!$A$2:$AK$267,F1430-1985)),"NA",VLOOKUP(B1430,'WB GDP'!$A$2:$AK$267,F1430-1985))</f>
        <v>32613.490529271068</v>
      </c>
    </row>
    <row r="1431" spans="1:21">
      <c r="A1431">
        <f t="shared" si="264"/>
        <v>47</v>
      </c>
      <c r="B1431" t="s">
        <v>125</v>
      </c>
      <c r="C1431" t="str">
        <f>VLOOKUP(B1431,'country codes'!$A$3:$B$287,2,0)</f>
        <v>PRY</v>
      </c>
      <c r="D1431">
        <v>1</v>
      </c>
      <c r="E1431" s="6">
        <v>5923.3220000000001</v>
      </c>
      <c r="F1431">
        <v>2012</v>
      </c>
      <c r="G1431" s="6">
        <v>72.453999999999994</v>
      </c>
      <c r="H1431" s="6">
        <v>5.8200583457946777</v>
      </c>
      <c r="I1431" s="7">
        <v>6.8115344047546396</v>
      </c>
      <c r="J1431" s="8">
        <f t="shared" si="265"/>
        <v>0.58200583457946775</v>
      </c>
      <c r="K1431" s="8">
        <f t="shared" si="266"/>
        <v>1.0087656698392997</v>
      </c>
      <c r="L1431" s="9">
        <f t="shared" si="267"/>
        <v>73.08910784253662</v>
      </c>
      <c r="M1431" s="8">
        <f t="shared" si="268"/>
        <v>0.56434861832758909</v>
      </c>
      <c r="N1431" s="8">
        <f t="shared" si="269"/>
        <v>0.42572090029716497</v>
      </c>
      <c r="O1431" s="8">
        <f t="shared" si="270"/>
        <v>1.9175986871087158</v>
      </c>
      <c r="P1431" s="10">
        <f t="shared" si="271"/>
        <v>0.29429964784680418</v>
      </c>
      <c r="Q1431" s="10" t="str">
        <f t="shared" si="272"/>
        <v>2012PRY</v>
      </c>
      <c r="R1431" s="14">
        <f t="shared" si="273"/>
        <v>50.349894269832575</v>
      </c>
      <c r="S1431" s="45">
        <f t="shared" si="274"/>
        <v>2</v>
      </c>
      <c r="T1431" s="7">
        <f t="shared" si="275"/>
        <v>3.5033591582283101</v>
      </c>
      <c r="U1431" s="35">
        <f>IF(ISBLANK(VLOOKUP(B1431,'WB GDP'!$A$2:$AK$267,F1431-1985)),"NA",VLOOKUP(B1431,'WB GDP'!$A$2:$AK$267,F1431-1985))</f>
        <v>11376.4073007467</v>
      </c>
    </row>
    <row r="1432" spans="1:21">
      <c r="A1432">
        <f t="shared" si="264"/>
        <v>48</v>
      </c>
      <c r="B1432" t="s">
        <v>73</v>
      </c>
      <c r="C1432" t="str">
        <f>VLOOKUP(B1432,'country codes'!$A$3:$B$287,2,0)</f>
        <v>HND</v>
      </c>
      <c r="D1432">
        <v>1</v>
      </c>
      <c r="E1432" s="6">
        <v>8792.3670000000002</v>
      </c>
      <c r="F1432">
        <v>2012</v>
      </c>
      <c r="G1432" s="6">
        <v>71.733999999999995</v>
      </c>
      <c r="H1432" s="6">
        <v>4.6022181510925293</v>
      </c>
      <c r="I1432" s="7">
        <v>2.2387149333953902</v>
      </c>
      <c r="J1432" s="8">
        <f t="shared" si="265"/>
        <v>0.46022181510925292</v>
      </c>
      <c r="K1432" s="8">
        <f t="shared" si="266"/>
        <v>0.88698165036908483</v>
      </c>
      <c r="L1432" s="9">
        <f t="shared" si="267"/>
        <v>63.626741707575924</v>
      </c>
      <c r="M1432" s="8">
        <f t="shared" si="268"/>
        <v>0.47879809484073904</v>
      </c>
      <c r="N1432" s="8">
        <f t="shared" si="269"/>
        <v>0.13991968333721189</v>
      </c>
      <c r="O1432" s="8">
        <f t="shared" si="270"/>
        <v>1.6317974701487628</v>
      </c>
      <c r="P1432" s="10">
        <f t="shared" si="271"/>
        <v>0.29341759844565113</v>
      </c>
      <c r="Q1432" s="10" t="str">
        <f t="shared" si="272"/>
        <v>2012HND</v>
      </c>
      <c r="R1432" s="14">
        <f t="shared" si="273"/>
        <v>50.198989929940389</v>
      </c>
      <c r="S1432" s="45">
        <f t="shared" si="274"/>
        <v>1</v>
      </c>
      <c r="T1432" s="7">
        <f t="shared" si="275"/>
        <v>3.5033591582283101</v>
      </c>
      <c r="U1432" s="35">
        <f>IF(ISBLANK(VLOOKUP(B1432,'WB GDP'!$A$2:$AK$267,F1432-1985)),"NA",VLOOKUP(B1432,'WB GDP'!$A$2:$AK$267,F1432-1985))</f>
        <v>4978.0740234864343</v>
      </c>
    </row>
    <row r="1433" spans="1:21">
      <c r="A1433">
        <f t="shared" si="264"/>
        <v>49</v>
      </c>
      <c r="B1433" t="s">
        <v>163</v>
      </c>
      <c r="C1433" t="str">
        <f>VLOOKUP(B1433,'country codes'!$A$3:$B$287,2,0)</f>
        <v>UZB</v>
      </c>
      <c r="D1433">
        <v>7</v>
      </c>
      <c r="E1433" s="6">
        <v>29503.050999999999</v>
      </c>
      <c r="F1433">
        <v>2012</v>
      </c>
      <c r="G1433" s="6">
        <v>69.873999999999995</v>
      </c>
      <c r="H1433" s="6">
        <v>6.0193319320678711</v>
      </c>
      <c r="I1433" s="7">
        <v>6.3351073265075701</v>
      </c>
      <c r="J1433" s="8">
        <f t="shared" si="265"/>
        <v>0.60193319320678706</v>
      </c>
      <c r="K1433" s="8">
        <f t="shared" si="266"/>
        <v>1.0286930284666189</v>
      </c>
      <c r="L1433" s="9">
        <f t="shared" si="267"/>
        <v>71.878896671076532</v>
      </c>
      <c r="M1433" s="8">
        <f t="shared" si="268"/>
        <v>0.5534069365355988</v>
      </c>
      <c r="N1433" s="8">
        <f t="shared" si="269"/>
        <v>0.39594420790672313</v>
      </c>
      <c r="O1433" s="8">
        <f t="shared" si="270"/>
        <v>1.8878219947182742</v>
      </c>
      <c r="P1433" s="10">
        <f t="shared" si="271"/>
        <v>0.29314571929128602</v>
      </c>
      <c r="Q1433" s="10" t="str">
        <f t="shared" si="272"/>
        <v>2012UZB</v>
      </c>
      <c r="R1433" s="14">
        <f t="shared" si="273"/>
        <v>50.15247581829734</v>
      </c>
      <c r="S1433" s="45">
        <f t="shared" si="274"/>
        <v>2</v>
      </c>
      <c r="T1433" s="7">
        <f t="shared" si="275"/>
        <v>3.5033591582283101</v>
      </c>
      <c r="U1433" s="35">
        <f>IF(ISBLANK(VLOOKUP(B1433,'WB GDP'!$A$2:$AK$267,F1433-1985)),"NA",VLOOKUP(B1433,'WB GDP'!$A$2:$AK$267,F1433-1985))</f>
        <v>5472.8335071023675</v>
      </c>
    </row>
    <row r="1434" spans="1:21">
      <c r="A1434">
        <f t="shared" si="264"/>
        <v>50</v>
      </c>
      <c r="B1434" t="s">
        <v>28</v>
      </c>
      <c r="C1434" t="str">
        <f>VLOOKUP(B1434,'country codes'!$A$3:$B$287,2,0)</f>
        <v>BLR</v>
      </c>
      <c r="D1434">
        <v>7</v>
      </c>
      <c r="E1434" s="6">
        <v>9693.7489999999998</v>
      </c>
      <c r="F1434">
        <v>2012</v>
      </c>
      <c r="G1434" s="6">
        <v>72.614000000000004</v>
      </c>
      <c r="H1434" s="6">
        <v>5.7490434646606445</v>
      </c>
      <c r="I1434" s="7">
        <v>6.7701783180236799</v>
      </c>
      <c r="J1434" s="8">
        <f t="shared" si="265"/>
        <v>0.57490434646606448</v>
      </c>
      <c r="K1434" s="8">
        <f t="shared" si="266"/>
        <v>1.0016641817258964</v>
      </c>
      <c r="L1434" s="9">
        <f t="shared" si="267"/>
        <v>72.734842891844252</v>
      </c>
      <c r="M1434" s="8">
        <f t="shared" si="268"/>
        <v>0.56114566131319099</v>
      </c>
      <c r="N1434" s="8">
        <f t="shared" si="269"/>
        <v>0.42313614487647999</v>
      </c>
      <c r="O1434" s="8">
        <f t="shared" si="270"/>
        <v>1.9150139316880308</v>
      </c>
      <c r="P1434" s="10">
        <f t="shared" si="271"/>
        <v>0.2930243232322372</v>
      </c>
      <c r="Q1434" s="10" t="str">
        <f t="shared" si="272"/>
        <v>2012BLR</v>
      </c>
      <c r="R1434" s="14">
        <f t="shared" si="273"/>
        <v>50.131706922436948</v>
      </c>
      <c r="S1434" s="45">
        <f t="shared" si="274"/>
        <v>2</v>
      </c>
      <c r="T1434" s="7">
        <f t="shared" si="275"/>
        <v>3.5033591582283101</v>
      </c>
      <c r="U1434" s="35">
        <f>IF(ISBLANK(VLOOKUP(B1434,'WB GDP'!$A$2:$AK$267,F1434-1985)),"NA",VLOOKUP(B1434,'WB GDP'!$A$2:$AK$267,F1434-1985))</f>
        <v>18611.453100996947</v>
      </c>
    </row>
    <row r="1435" spans="1:21">
      <c r="A1435">
        <f t="shared" si="264"/>
        <v>51</v>
      </c>
      <c r="B1435" t="s">
        <v>144</v>
      </c>
      <c r="C1435" t="str">
        <f>VLOOKUP(B1435,'country codes'!$A$3:$B$287,2,0)</f>
        <v>LKA</v>
      </c>
      <c r="D1435">
        <v>6</v>
      </c>
      <c r="E1435" s="6">
        <v>21017.147000000001</v>
      </c>
      <c r="F1435">
        <v>2012</v>
      </c>
      <c r="G1435" s="6">
        <v>73.906000000000006</v>
      </c>
      <c r="H1435" s="6">
        <v>4.2245931625366211</v>
      </c>
      <c r="I1435" s="7">
        <v>1.87403345108032</v>
      </c>
      <c r="J1435" s="8">
        <f t="shared" si="265"/>
        <v>0.42245931625366212</v>
      </c>
      <c r="K1435" s="8">
        <f t="shared" si="266"/>
        <v>0.84921915151349414</v>
      </c>
      <c r="L1435" s="9">
        <f t="shared" si="267"/>
        <v>62.762390611756302</v>
      </c>
      <c r="M1435" s="8">
        <f t="shared" si="268"/>
        <v>0.47098338045861488</v>
      </c>
      <c r="N1435" s="8">
        <f t="shared" si="269"/>
        <v>0.11712709069252</v>
      </c>
      <c r="O1435" s="8">
        <f t="shared" si="270"/>
        <v>1.6090048775040708</v>
      </c>
      <c r="P1435" s="10">
        <f t="shared" si="271"/>
        <v>0.29271718628300009</v>
      </c>
      <c r="Q1435" s="10" t="str">
        <f t="shared" si="272"/>
        <v>2012LKA</v>
      </c>
      <c r="R1435" s="14">
        <f t="shared" si="273"/>
        <v>50.079160774204723</v>
      </c>
      <c r="S1435" s="45">
        <f t="shared" si="274"/>
        <v>1</v>
      </c>
      <c r="T1435" s="7">
        <f t="shared" si="275"/>
        <v>3.5033591582283101</v>
      </c>
      <c r="U1435" s="35">
        <f>IF(ISBLANK(VLOOKUP(B1435,'WB GDP'!$A$2:$AK$267,F1435-1985)),"NA",VLOOKUP(B1435,'WB GDP'!$A$2:$AK$267,F1435-1985))</f>
        <v>10744.147248401332</v>
      </c>
    </row>
    <row r="1436" spans="1:21">
      <c r="A1436">
        <f t="shared" si="264"/>
        <v>52</v>
      </c>
      <c r="B1436" t="s">
        <v>155</v>
      </c>
      <c r="C1436" t="str">
        <f>VLOOKUP(B1436,'country codes'!$A$3:$B$287,2,0)</f>
        <v>TUR</v>
      </c>
      <c r="D1436">
        <v>4</v>
      </c>
      <c r="E1436" s="6">
        <v>75277.438999999998</v>
      </c>
      <c r="F1436">
        <v>2012</v>
      </c>
      <c r="G1436" s="6">
        <v>75.677999999999997</v>
      </c>
      <c r="H1436" s="6">
        <v>5.3090763092041016</v>
      </c>
      <c r="I1436" s="7">
        <v>6.7212572097778303</v>
      </c>
      <c r="J1436" s="8">
        <f t="shared" si="265"/>
        <v>0.53090763092041016</v>
      </c>
      <c r="K1436" s="8">
        <f t="shared" si="266"/>
        <v>0.95766746618024212</v>
      </c>
      <c r="L1436" s="9">
        <f t="shared" si="267"/>
        <v>72.474358505588356</v>
      </c>
      <c r="M1436" s="8">
        <f t="shared" si="268"/>
        <v>0.55879058698120043</v>
      </c>
      <c r="N1436" s="8">
        <f t="shared" si="269"/>
        <v>0.42007857561111439</v>
      </c>
      <c r="O1436" s="8">
        <f t="shared" si="270"/>
        <v>1.9119563624226652</v>
      </c>
      <c r="P1436" s="10">
        <f t="shared" si="271"/>
        <v>0.29226116137564428</v>
      </c>
      <c r="Q1436" s="10" t="str">
        <f t="shared" si="272"/>
        <v>2012TUR</v>
      </c>
      <c r="R1436" s="14">
        <f t="shared" si="273"/>
        <v>50.001142312280756</v>
      </c>
      <c r="S1436" s="45">
        <f t="shared" si="274"/>
        <v>2</v>
      </c>
      <c r="T1436" s="7">
        <f t="shared" si="275"/>
        <v>3.5033591582283101</v>
      </c>
      <c r="U1436" s="35">
        <f>IF(ISBLANK(VLOOKUP(B1436,'WB GDP'!$A$2:$AK$267,F1436-1985)),"NA",VLOOKUP(B1436,'WB GDP'!$A$2:$AK$267,F1436-1985))</f>
        <v>22422.536449800216</v>
      </c>
    </row>
    <row r="1437" spans="1:21">
      <c r="A1437">
        <f t="shared" si="264"/>
        <v>53</v>
      </c>
      <c r="B1437" t="s">
        <v>32</v>
      </c>
      <c r="C1437" t="str">
        <f>VLOOKUP(B1437,'country codes'!$A$3:$B$287,2,0)</f>
        <v>BOL</v>
      </c>
      <c r="D1437">
        <v>1</v>
      </c>
      <c r="E1437" s="6">
        <v>10569.697</v>
      </c>
      <c r="F1437">
        <v>2012</v>
      </c>
      <c r="G1437" s="6">
        <v>66.704999999999998</v>
      </c>
      <c r="H1437" s="6">
        <v>6.0188946723937988</v>
      </c>
      <c r="I1437" s="7">
        <v>4.8822779655456499</v>
      </c>
      <c r="J1437" s="8">
        <f t="shared" si="265"/>
        <v>0.60188946723937986</v>
      </c>
      <c r="K1437" s="8">
        <f t="shared" si="266"/>
        <v>1.0286493024992118</v>
      </c>
      <c r="L1437" s="9">
        <f t="shared" si="267"/>
        <v>68.616051723209921</v>
      </c>
      <c r="M1437" s="8">
        <f t="shared" si="268"/>
        <v>0.52390711700155246</v>
      </c>
      <c r="N1437" s="8">
        <f t="shared" si="269"/>
        <v>0.30514237284660312</v>
      </c>
      <c r="O1437" s="8">
        <f t="shared" si="270"/>
        <v>1.7970201596581541</v>
      </c>
      <c r="P1437" s="10">
        <f t="shared" si="271"/>
        <v>0.29154214780830001</v>
      </c>
      <c r="Q1437" s="10" t="str">
        <f t="shared" si="272"/>
        <v>2012BOL</v>
      </c>
      <c r="R1437" s="14">
        <f t="shared" si="273"/>
        <v>49.878130758039262</v>
      </c>
      <c r="S1437" s="45">
        <f t="shared" si="274"/>
        <v>2</v>
      </c>
      <c r="T1437" s="7">
        <f t="shared" si="275"/>
        <v>3.5033591582283101</v>
      </c>
      <c r="U1437" s="35">
        <f>IF(ISBLANK(VLOOKUP(B1437,'WB GDP'!$A$2:$AK$267,F1437-1985)),"NA",VLOOKUP(B1437,'WB GDP'!$A$2:$AK$267,F1437-1985))</f>
        <v>6952.7383756609261</v>
      </c>
    </row>
    <row r="1438" spans="1:21">
      <c r="A1438">
        <f t="shared" si="264"/>
        <v>54</v>
      </c>
      <c r="B1438" t="s">
        <v>148</v>
      </c>
      <c r="C1438" t="str">
        <f>VLOOKUP(B1438,'country codes'!$A$3:$B$287,2,0)</f>
        <v>TWN</v>
      </c>
      <c r="D1438">
        <v>8</v>
      </c>
      <c r="E1438" s="6">
        <v>23234.058000000001</v>
      </c>
      <c r="F1438">
        <v>2012</v>
      </c>
      <c r="G1438" s="6">
        <v>79.260999999999996</v>
      </c>
      <c r="H1438" s="6">
        <v>6.1259169578552246</v>
      </c>
      <c r="I1438" s="7">
        <v>12.1091766357422</v>
      </c>
      <c r="J1438" s="8">
        <f t="shared" si="265"/>
        <v>0.61259169578552242</v>
      </c>
      <c r="K1438" s="8">
        <f t="shared" si="266"/>
        <v>1.0393515310453543</v>
      </c>
      <c r="L1438" s="9">
        <f t="shared" si="267"/>
        <v>82.380041702185821</v>
      </c>
      <c r="M1438" s="8">
        <f t="shared" si="268"/>
        <v>0.64834919958157078</v>
      </c>
      <c r="N1438" s="8">
        <f t="shared" si="269"/>
        <v>0.7568235397338875</v>
      </c>
      <c r="O1438" s="8">
        <f t="shared" si="270"/>
        <v>2.2487013265454383</v>
      </c>
      <c r="P1438" s="10">
        <f t="shared" si="271"/>
        <v>0.28832161564897352</v>
      </c>
      <c r="Q1438" s="10" t="str">
        <f t="shared" si="272"/>
        <v>2012TWN</v>
      </c>
      <c r="R1438" s="14">
        <f t="shared" si="273"/>
        <v>49.327149963800963</v>
      </c>
      <c r="S1438" s="45">
        <f t="shared" si="274"/>
        <v>3</v>
      </c>
      <c r="T1438" s="7">
        <f t="shared" si="275"/>
        <v>3.5033591582283101</v>
      </c>
      <c r="U1438" s="35" t="str">
        <f>IF(ISBLANK(VLOOKUP(B1438,'WB GDP'!$A$2:$AK$267,F1438-1985)),"NA",VLOOKUP(B1438,'WB GDP'!$A$2:$AK$267,F1438-1985))</f>
        <v>NA</v>
      </c>
    </row>
    <row r="1439" spans="1:21">
      <c r="A1439">
        <f t="shared" si="264"/>
        <v>55</v>
      </c>
      <c r="B1439" t="s">
        <v>131</v>
      </c>
      <c r="C1439" t="str">
        <f>VLOOKUP(B1439,'country codes'!$A$3:$B$287,2,0)</f>
        <v>ROU</v>
      </c>
      <c r="D1439">
        <v>7</v>
      </c>
      <c r="E1439" s="6">
        <v>20137.117999999999</v>
      </c>
      <c r="F1439">
        <v>2012</v>
      </c>
      <c r="G1439" s="6">
        <v>74.391000000000005</v>
      </c>
      <c r="H1439" s="6">
        <v>5.166874885559082</v>
      </c>
      <c r="I1439" s="7">
        <v>6.0438809394836399</v>
      </c>
      <c r="J1439" s="8">
        <f t="shared" si="265"/>
        <v>0.51668748855590818</v>
      </c>
      <c r="K1439" s="8">
        <f t="shared" si="266"/>
        <v>0.94344732381574015</v>
      </c>
      <c r="L1439" s="9">
        <f t="shared" si="267"/>
        <v>70.183989865976727</v>
      </c>
      <c r="M1439" s="8">
        <f t="shared" si="268"/>
        <v>0.53808305640143461</v>
      </c>
      <c r="N1439" s="8">
        <f t="shared" si="269"/>
        <v>0.37774255871772749</v>
      </c>
      <c r="O1439" s="8">
        <f t="shared" si="270"/>
        <v>1.8696203455292784</v>
      </c>
      <c r="P1439" s="10">
        <f t="shared" si="271"/>
        <v>0.28780338087790036</v>
      </c>
      <c r="Q1439" s="10" t="str">
        <f t="shared" si="272"/>
        <v>2012ROU</v>
      </c>
      <c r="R1439" s="14">
        <f t="shared" si="273"/>
        <v>49.238488403648269</v>
      </c>
      <c r="S1439" s="45">
        <f t="shared" si="274"/>
        <v>2</v>
      </c>
      <c r="T1439" s="7">
        <f t="shared" si="275"/>
        <v>3.5033591582283101</v>
      </c>
      <c r="U1439" s="35">
        <f>IF(ISBLANK(VLOOKUP(B1439,'WB GDP'!$A$2:$AK$267,F1439-1985)),"NA",VLOOKUP(B1439,'WB GDP'!$A$2:$AK$267,F1439-1985))</f>
        <v>21953.230331284871</v>
      </c>
    </row>
    <row r="1440" spans="1:21">
      <c r="A1440">
        <f t="shared" si="264"/>
        <v>56</v>
      </c>
      <c r="B1440" t="s">
        <v>101</v>
      </c>
      <c r="C1440" t="str">
        <f>VLOOKUP(B1440,'country codes'!$A$3:$B$287,2,0)</f>
        <v>MYS</v>
      </c>
      <c r="D1440">
        <v>8</v>
      </c>
      <c r="E1440" s="6">
        <v>29660.212</v>
      </c>
      <c r="F1440">
        <v>2012</v>
      </c>
      <c r="G1440" s="6">
        <v>74.944000000000003</v>
      </c>
      <c r="H1440" s="6">
        <v>5.9142837524414063</v>
      </c>
      <c r="I1440" s="7">
        <v>9.2001371383666992</v>
      </c>
      <c r="J1440" s="8">
        <f t="shared" si="265"/>
        <v>0.5914283752441406</v>
      </c>
      <c r="K1440" s="8">
        <f t="shared" si="266"/>
        <v>1.0181882105039726</v>
      </c>
      <c r="L1440" s="9">
        <f t="shared" si="267"/>
        <v>76.307097248009725</v>
      </c>
      <c r="M1440" s="8">
        <f t="shared" si="268"/>
        <v>0.59344289287655272</v>
      </c>
      <c r="N1440" s="8">
        <f t="shared" si="269"/>
        <v>0.5750085711479187</v>
      </c>
      <c r="O1440" s="8">
        <f t="shared" si="270"/>
        <v>2.0668863579594694</v>
      </c>
      <c r="P1440" s="10">
        <f t="shared" si="271"/>
        <v>0.28711926545513045</v>
      </c>
      <c r="Q1440" s="10" t="str">
        <f t="shared" si="272"/>
        <v>2012MYS</v>
      </c>
      <c r="R1440" s="14">
        <f t="shared" si="273"/>
        <v>49.121447355665921</v>
      </c>
      <c r="S1440" s="45">
        <f t="shared" si="274"/>
        <v>3</v>
      </c>
      <c r="T1440" s="7">
        <f t="shared" si="275"/>
        <v>3.5033591582283101</v>
      </c>
      <c r="U1440" s="35">
        <f>IF(ISBLANK(VLOOKUP(B1440,'WB GDP'!$A$2:$AK$267,F1440-1985)),"NA",VLOOKUP(B1440,'WB GDP'!$A$2:$AK$267,F1440-1985))</f>
        <v>21690.454017652544</v>
      </c>
    </row>
    <row r="1441" spans="1:21">
      <c r="A1441">
        <f t="shared" si="264"/>
        <v>57</v>
      </c>
      <c r="B1441" t="s">
        <v>162</v>
      </c>
      <c r="C1441" t="str">
        <f>VLOOKUP(B1441,'country codes'!$A$3:$B$287,2,0)</f>
        <v>URY</v>
      </c>
      <c r="D1441">
        <v>1</v>
      </c>
      <c r="E1441" s="6">
        <v>3371.1329999999998</v>
      </c>
      <c r="F1441">
        <v>2012</v>
      </c>
      <c r="G1441" s="6">
        <v>77.111000000000004</v>
      </c>
      <c r="H1441" s="6">
        <v>6.4497284889221191</v>
      </c>
      <c r="I1441" s="7">
        <v>12.509020805358899</v>
      </c>
      <c r="J1441" s="8">
        <f t="shared" si="265"/>
        <v>0.64497284889221196</v>
      </c>
      <c r="K1441" s="8">
        <f t="shared" si="266"/>
        <v>1.0717326841520438</v>
      </c>
      <c r="L1441" s="9">
        <f t="shared" si="267"/>
        <v>82.642379007648259</v>
      </c>
      <c r="M1441" s="8">
        <f t="shared" si="268"/>
        <v>0.65072102640504581</v>
      </c>
      <c r="N1441" s="8">
        <f t="shared" si="269"/>
        <v>0.7818138003349312</v>
      </c>
      <c r="O1441" s="8">
        <f t="shared" si="270"/>
        <v>2.273691587146482</v>
      </c>
      <c r="P1441" s="10">
        <f t="shared" si="271"/>
        <v>0.28619581920594195</v>
      </c>
      <c r="Q1441" s="10" t="str">
        <f t="shared" si="272"/>
        <v>2012URY</v>
      </c>
      <c r="R1441" s="14">
        <f t="shared" si="273"/>
        <v>48.963460686804126</v>
      </c>
      <c r="S1441" s="45">
        <f t="shared" si="274"/>
        <v>3</v>
      </c>
      <c r="T1441" s="7">
        <f t="shared" si="275"/>
        <v>3.5033591582283101</v>
      </c>
      <c r="U1441" s="35">
        <f>IF(ISBLANK(VLOOKUP(B1441,'WB GDP'!$A$2:$AK$267,F1441-1985)),"NA",VLOOKUP(B1441,'WB GDP'!$A$2:$AK$267,F1441-1985))</f>
        <v>21161.856530121095</v>
      </c>
    </row>
    <row r="1442" spans="1:21">
      <c r="A1442">
        <f t="shared" si="264"/>
        <v>58</v>
      </c>
      <c r="B1442" t="s">
        <v>128</v>
      </c>
      <c r="C1442" t="str">
        <f>VLOOKUP(B1442,'country codes'!$A$3:$B$287,2,0)</f>
        <v>POL</v>
      </c>
      <c r="D1442">
        <v>7</v>
      </c>
      <c r="E1442" s="6">
        <v>38625.874000000003</v>
      </c>
      <c r="F1442">
        <v>2012</v>
      </c>
      <c r="G1442" s="6">
        <v>76.713999999999999</v>
      </c>
      <c r="H1442" s="6">
        <v>5.8759317398071289</v>
      </c>
      <c r="I1442" s="7">
        <v>10.1255083084106</v>
      </c>
      <c r="J1442" s="8">
        <f t="shared" si="265"/>
        <v>0.58759317398071287</v>
      </c>
      <c r="K1442" s="8">
        <f t="shared" si="266"/>
        <v>1.0143530092405448</v>
      </c>
      <c r="L1442" s="9">
        <f t="shared" si="267"/>
        <v>77.815076750879157</v>
      </c>
      <c r="M1442" s="8">
        <f t="shared" si="268"/>
        <v>0.60707673815773144</v>
      </c>
      <c r="N1442" s="8">
        <f t="shared" si="269"/>
        <v>0.63284426927566251</v>
      </c>
      <c r="O1442" s="8">
        <f t="shared" si="270"/>
        <v>2.1247220560872133</v>
      </c>
      <c r="P1442" s="10">
        <f t="shared" si="271"/>
        <v>0.28572054232622546</v>
      </c>
      <c r="Q1442" s="10" t="str">
        <f t="shared" si="272"/>
        <v>2012POL</v>
      </c>
      <c r="R1442" s="14">
        <f t="shared" si="273"/>
        <v>48.882148524802908</v>
      </c>
      <c r="S1442" s="45">
        <f t="shared" si="274"/>
        <v>3</v>
      </c>
      <c r="T1442" s="7">
        <f t="shared" si="275"/>
        <v>3.5033591582283101</v>
      </c>
      <c r="U1442" s="35">
        <f>IF(ISBLANK(VLOOKUP(B1442,'WB GDP'!$A$2:$AK$267,F1442-1985)),"NA",VLOOKUP(B1442,'WB GDP'!$A$2:$AK$267,F1442-1985))</f>
        <v>25258.593317213235</v>
      </c>
    </row>
    <row r="1443" spans="1:21">
      <c r="A1443">
        <f t="shared" si="264"/>
        <v>59</v>
      </c>
      <c r="B1443" t="s">
        <v>85</v>
      </c>
      <c r="C1443" t="str">
        <f>VLOOKUP(B1443,'country codes'!$A$3:$B$287,2,0)</f>
        <v>JPN</v>
      </c>
      <c r="D1443">
        <v>8</v>
      </c>
      <c r="E1443" s="6">
        <v>127853.68799999999</v>
      </c>
      <c r="F1443">
        <v>2012</v>
      </c>
      <c r="G1443" s="6">
        <v>83.174999999999997</v>
      </c>
      <c r="H1443" s="6">
        <v>5.9682164192199707</v>
      </c>
      <c r="I1443" s="7">
        <v>14.074125289916999</v>
      </c>
      <c r="J1443" s="8">
        <f t="shared" si="265"/>
        <v>0.59682164192199705</v>
      </c>
      <c r="K1443" s="8">
        <f t="shared" si="266"/>
        <v>1.023581477181829</v>
      </c>
      <c r="L1443" s="9">
        <f t="shared" si="267"/>
        <v>85.136389364598628</v>
      </c>
      <c r="M1443" s="8">
        <f t="shared" si="268"/>
        <v>0.67326970911035899</v>
      </c>
      <c r="N1443" s="8">
        <f t="shared" si="269"/>
        <v>0.87963283061981246</v>
      </c>
      <c r="O1443" s="8">
        <f t="shared" si="270"/>
        <v>2.3715106174313636</v>
      </c>
      <c r="P1443" s="10">
        <f t="shared" si="271"/>
        <v>0.28389909122127083</v>
      </c>
      <c r="Q1443" s="10" t="str">
        <f t="shared" si="272"/>
        <v>2012JPN</v>
      </c>
      <c r="R1443" s="14">
        <f t="shared" si="273"/>
        <v>48.570527796667093</v>
      </c>
      <c r="S1443" s="45">
        <f t="shared" si="274"/>
        <v>3</v>
      </c>
      <c r="T1443" s="7">
        <f t="shared" si="275"/>
        <v>3.5033591582283101</v>
      </c>
      <c r="U1443" s="35">
        <f>IF(ISBLANK(VLOOKUP(B1443,'WB GDP'!$A$2:$AK$267,F1443-1985)),"NA",VLOOKUP(B1443,'WB GDP'!$A$2:$AK$267,F1443-1985))</f>
        <v>38735.896349425202</v>
      </c>
    </row>
    <row r="1444" spans="1:21">
      <c r="A1444">
        <f t="shared" si="264"/>
        <v>60</v>
      </c>
      <c r="B1444" t="s">
        <v>122</v>
      </c>
      <c r="C1444" t="str">
        <f>VLOOKUP(B1444,'country codes'!$A$3:$B$287,2,0)</f>
        <v>PAK</v>
      </c>
      <c r="D1444">
        <v>6</v>
      </c>
      <c r="E1444" s="6">
        <v>202205.861</v>
      </c>
      <c r="F1444">
        <v>2012</v>
      </c>
      <c r="G1444" s="6">
        <v>64.781999999999996</v>
      </c>
      <c r="H1444" s="6">
        <v>5.1315650939941406</v>
      </c>
      <c r="I1444" s="7">
        <v>1.7385572195053101</v>
      </c>
      <c r="J1444" s="8">
        <f t="shared" si="265"/>
        <v>0.51315650939941404</v>
      </c>
      <c r="K1444" s="8">
        <f t="shared" si="266"/>
        <v>0.93991634465924601</v>
      </c>
      <c r="L1444" s="9">
        <f t="shared" si="267"/>
        <v>60.889660639715274</v>
      </c>
      <c r="M1444" s="8">
        <f t="shared" si="268"/>
        <v>0.454051777181747</v>
      </c>
      <c r="N1444" s="8">
        <f t="shared" si="269"/>
        <v>0.10865982621908188</v>
      </c>
      <c r="O1444" s="8">
        <f t="shared" si="270"/>
        <v>1.6005376130306328</v>
      </c>
      <c r="P1444" s="10">
        <f t="shared" si="271"/>
        <v>0.28368703958290348</v>
      </c>
      <c r="Q1444" s="10" t="str">
        <f t="shared" si="272"/>
        <v>2012PAK</v>
      </c>
      <c r="R1444" s="14">
        <f t="shared" si="273"/>
        <v>48.5342492022153</v>
      </c>
      <c r="S1444" s="45">
        <f t="shared" si="274"/>
        <v>1</v>
      </c>
      <c r="T1444" s="7">
        <f t="shared" si="275"/>
        <v>3.5033591582283101</v>
      </c>
      <c r="U1444" s="35">
        <f>IF(ISBLANK(VLOOKUP(B1444,'WB GDP'!$A$2:$AK$267,F1444-1985)),"NA",VLOOKUP(B1444,'WB GDP'!$A$2:$AK$267,F1444-1985))</f>
        <v>4150.325640367736</v>
      </c>
    </row>
    <row r="1445" spans="1:21">
      <c r="A1445">
        <f t="shared" si="264"/>
        <v>61</v>
      </c>
      <c r="B1445" t="s">
        <v>56</v>
      </c>
      <c r="C1445" t="str">
        <f>VLOOKUP(B1445,'country codes'!$A$3:$B$287,2,0)</f>
        <v>DOM</v>
      </c>
      <c r="D1445">
        <v>1</v>
      </c>
      <c r="E1445" s="6">
        <v>10030.882</v>
      </c>
      <c r="F1445">
        <v>2012</v>
      </c>
      <c r="G1445" s="6">
        <v>72.513999999999996</v>
      </c>
      <c r="H1445" s="6">
        <v>4.7533111572265625</v>
      </c>
      <c r="I1445" s="7">
        <v>4.04953908920288</v>
      </c>
      <c r="J1445" s="8">
        <f t="shared" si="265"/>
        <v>0.47533111572265624</v>
      </c>
      <c r="K1445" s="8">
        <f t="shared" si="266"/>
        <v>0.90209095098248815</v>
      </c>
      <c r="L1445" s="9">
        <f t="shared" si="267"/>
        <v>65.414223219544141</v>
      </c>
      <c r="M1445" s="8">
        <f t="shared" si="268"/>
        <v>0.49495895533703199</v>
      </c>
      <c r="N1445" s="8">
        <f t="shared" si="269"/>
        <v>0.25309619307518</v>
      </c>
      <c r="O1445" s="8">
        <f t="shared" si="270"/>
        <v>1.744973979886731</v>
      </c>
      <c r="P1445" s="10">
        <f t="shared" si="271"/>
        <v>0.28364833002791284</v>
      </c>
      <c r="Q1445" s="10" t="str">
        <f t="shared" si="272"/>
        <v>2012DOM</v>
      </c>
      <c r="R1445" s="14">
        <f t="shared" si="273"/>
        <v>48.527626625480089</v>
      </c>
      <c r="S1445" s="45">
        <f t="shared" si="274"/>
        <v>2</v>
      </c>
      <c r="T1445" s="7">
        <f t="shared" si="275"/>
        <v>3.5033591582283101</v>
      </c>
      <c r="U1445" s="35">
        <f>IF(ISBLANK(VLOOKUP(B1445,'WB GDP'!$A$2:$AK$267,F1445-1985)),"NA",VLOOKUP(B1445,'WB GDP'!$A$2:$AK$267,F1445-1985))</f>
        <v>13087.948989942659</v>
      </c>
    </row>
    <row r="1446" spans="1:21">
      <c r="A1446">
        <f t="shared" si="264"/>
        <v>62</v>
      </c>
      <c r="B1446" t="s">
        <v>90</v>
      </c>
      <c r="C1446" t="str">
        <f>VLOOKUP(B1446,'country codes'!$A$3:$B$287,2,0)</f>
        <v>KGZ</v>
      </c>
      <c r="D1446">
        <v>7</v>
      </c>
      <c r="E1446" s="6">
        <v>5631.95</v>
      </c>
      <c r="F1446">
        <v>2012</v>
      </c>
      <c r="G1446" s="6">
        <v>68.992999999999995</v>
      </c>
      <c r="H1446" s="6">
        <v>5.2077856063842773</v>
      </c>
      <c r="I1446" s="7">
        <v>4.0454020500183097</v>
      </c>
      <c r="J1446" s="8">
        <f t="shared" si="265"/>
        <v>0.52077856063842776</v>
      </c>
      <c r="K1446" s="8">
        <f t="shared" si="266"/>
        <v>0.94753839589825972</v>
      </c>
      <c r="L1446" s="9">
        <f t="shared" si="267"/>
        <v>65.373516548208627</v>
      </c>
      <c r="M1446" s="8">
        <f t="shared" si="268"/>
        <v>0.49459092085258166</v>
      </c>
      <c r="N1446" s="8">
        <f t="shared" si="269"/>
        <v>0.25283762812614435</v>
      </c>
      <c r="O1446" s="8">
        <f t="shared" si="270"/>
        <v>1.7447154149376953</v>
      </c>
      <c r="P1446" s="10">
        <f t="shared" si="271"/>
        <v>0.28347942398975351</v>
      </c>
      <c r="Q1446" s="10" t="str">
        <f t="shared" si="272"/>
        <v>2012KGZ</v>
      </c>
      <c r="R1446" s="14">
        <f t="shared" si="273"/>
        <v>48.498729543118358</v>
      </c>
      <c r="S1446" s="45">
        <f t="shared" si="274"/>
        <v>2</v>
      </c>
      <c r="T1446" s="7">
        <f t="shared" si="275"/>
        <v>3.5033591582283101</v>
      </c>
      <c r="U1446" s="35">
        <f>IF(ISBLANK(VLOOKUP(B1446,'WB GDP'!$A$2:$AK$267,F1446-1985)),"NA",VLOOKUP(B1446,'WB GDP'!$A$2:$AK$267,F1446-1985))</f>
        <v>4259.3182038699269</v>
      </c>
    </row>
    <row r="1447" spans="1:21">
      <c r="A1447">
        <f t="shared" si="264"/>
        <v>63</v>
      </c>
      <c r="B1447" t="s">
        <v>77</v>
      </c>
      <c r="C1447" t="str">
        <f>VLOOKUP(B1447,'country codes'!$A$3:$B$287,2,0)</f>
        <v>IND</v>
      </c>
      <c r="D1447">
        <v>6</v>
      </c>
      <c r="E1447" s="6">
        <v>1274487.2150000001</v>
      </c>
      <c r="F1447">
        <v>2012</v>
      </c>
      <c r="G1447" s="6">
        <v>67.887</v>
      </c>
      <c r="H1447" s="6">
        <v>4.720146656036377</v>
      </c>
      <c r="I1447" s="7">
        <v>1.8290499448776201</v>
      </c>
      <c r="J1447" s="8">
        <f t="shared" si="265"/>
        <v>0.4720146656036377</v>
      </c>
      <c r="K1447" s="8">
        <f t="shared" si="266"/>
        <v>0.89877450086346966</v>
      </c>
      <c r="L1447" s="9">
        <f t="shared" si="267"/>
        <v>61.015104540118365</v>
      </c>
      <c r="M1447" s="8">
        <f t="shared" si="268"/>
        <v>0.45518593233857046</v>
      </c>
      <c r="N1447" s="8">
        <f t="shared" si="269"/>
        <v>0.11431562155485125</v>
      </c>
      <c r="O1447" s="8">
        <f t="shared" si="270"/>
        <v>1.6061934083664022</v>
      </c>
      <c r="P1447" s="10">
        <f t="shared" si="271"/>
        <v>0.28339422261826031</v>
      </c>
      <c r="Q1447" s="10" t="str">
        <f t="shared" si="272"/>
        <v>2012IND</v>
      </c>
      <c r="R1447" s="14">
        <f t="shared" si="273"/>
        <v>48.484152970982727</v>
      </c>
      <c r="S1447" s="45">
        <f t="shared" si="274"/>
        <v>1</v>
      </c>
      <c r="T1447" s="7">
        <f t="shared" si="275"/>
        <v>3.5033591582283101</v>
      </c>
      <c r="U1447" s="35">
        <f>IF(ISBLANK(VLOOKUP(B1447,'WB GDP'!$A$2:$AK$267,F1447-1985)),"NA",VLOOKUP(B1447,'WB GDP'!$A$2:$AK$267,F1447-1985))</f>
        <v>4551.8621266893106</v>
      </c>
    </row>
    <row r="1448" spans="1:21">
      <c r="A1448">
        <f t="shared" si="264"/>
        <v>64</v>
      </c>
      <c r="B1448" t="s">
        <v>149</v>
      </c>
      <c r="C1448" t="str">
        <f>VLOOKUP(B1448,'country codes'!$A$3:$B$287,2,0)</f>
        <v>TJK</v>
      </c>
      <c r="D1448">
        <v>7</v>
      </c>
      <c r="E1448" s="6">
        <v>7956.3819999999996</v>
      </c>
      <c r="F1448">
        <v>2012</v>
      </c>
      <c r="G1448" s="6">
        <v>68.483999999999995</v>
      </c>
      <c r="H1448" s="6">
        <v>4.4965715408325195</v>
      </c>
      <c r="I1448" s="7">
        <v>1.49867963790894</v>
      </c>
      <c r="J1448" s="8">
        <f t="shared" si="265"/>
        <v>0.44965715408325196</v>
      </c>
      <c r="K1448" s="8">
        <f t="shared" si="266"/>
        <v>0.87641698934308399</v>
      </c>
      <c r="L1448" s="9">
        <f t="shared" si="267"/>
        <v>60.020541098171762</v>
      </c>
      <c r="M1448" s="8">
        <f t="shared" si="268"/>
        <v>0.44619395064119666</v>
      </c>
      <c r="N1448" s="8">
        <f t="shared" si="269"/>
        <v>9.3667477369308749E-2</v>
      </c>
      <c r="O1448" s="8">
        <f t="shared" si="270"/>
        <v>1.5855452641808596</v>
      </c>
      <c r="P1448" s="10">
        <f t="shared" si="271"/>
        <v>0.2814135683926462</v>
      </c>
      <c r="Q1448" s="10" t="str">
        <f t="shared" si="272"/>
        <v>2012TJK</v>
      </c>
      <c r="R1448" s="14">
        <f t="shared" si="273"/>
        <v>48.145295172224237</v>
      </c>
      <c r="S1448" s="45">
        <f t="shared" si="274"/>
        <v>1</v>
      </c>
      <c r="T1448" s="7">
        <f t="shared" si="275"/>
        <v>3.5033591582283101</v>
      </c>
      <c r="U1448" s="35">
        <f>IF(ISBLANK(VLOOKUP(B1448,'WB GDP'!$A$2:$AK$267,F1448-1985)),"NA",VLOOKUP(B1448,'WB GDP'!$A$2:$AK$267,F1448-1985))</f>
        <v>2610.1459482662826</v>
      </c>
    </row>
    <row r="1449" spans="1:21">
      <c r="A1449">
        <f t="shared" si="264"/>
        <v>65</v>
      </c>
      <c r="B1449" t="s">
        <v>139</v>
      </c>
      <c r="C1449" t="str">
        <f>VLOOKUP(B1449,'country codes'!$A$3:$B$287,2,0)</f>
        <v>SVK</v>
      </c>
      <c r="D1449">
        <v>7</v>
      </c>
      <c r="E1449" s="6">
        <v>5409.2830000000004</v>
      </c>
      <c r="F1449">
        <v>2012</v>
      </c>
      <c r="G1449" s="6">
        <v>76.174999999999997</v>
      </c>
      <c r="H1449" s="6">
        <v>5.9110593795776367</v>
      </c>
      <c r="I1449" s="7">
        <v>10.5360469818115</v>
      </c>
      <c r="J1449" s="8">
        <f t="shared" si="265"/>
        <v>0.59110593795776367</v>
      </c>
      <c r="K1449" s="8">
        <f t="shared" si="266"/>
        <v>1.0178657732175957</v>
      </c>
      <c r="L1449" s="9">
        <f t="shared" si="267"/>
        <v>77.535925274850356</v>
      </c>
      <c r="M1449" s="8">
        <f t="shared" si="268"/>
        <v>0.60455289215919672</v>
      </c>
      <c r="N1449" s="8">
        <f t="shared" si="269"/>
        <v>0.65850293636321877</v>
      </c>
      <c r="O1449" s="8">
        <f t="shared" si="270"/>
        <v>2.1503807231747696</v>
      </c>
      <c r="P1449" s="10">
        <f t="shared" si="271"/>
        <v>0.28113760770076546</v>
      </c>
      <c r="Q1449" s="10" t="str">
        <f t="shared" si="272"/>
        <v>2012SVK</v>
      </c>
      <c r="R1449" s="14">
        <f t="shared" si="273"/>
        <v>48.098082775741666</v>
      </c>
      <c r="S1449" s="45">
        <f t="shared" si="274"/>
        <v>3</v>
      </c>
      <c r="T1449" s="7">
        <f t="shared" si="275"/>
        <v>3.5033591582283101</v>
      </c>
      <c r="U1449" s="35">
        <f>IF(ISBLANK(VLOOKUP(B1449,'WB GDP'!$A$2:$AK$267,F1449-1985)),"NA",VLOOKUP(B1449,'WB GDP'!$A$2:$AK$267,F1449-1985))</f>
        <v>26582.54151680557</v>
      </c>
    </row>
    <row r="1450" spans="1:21">
      <c r="A1450">
        <f t="shared" si="264"/>
        <v>66</v>
      </c>
      <c r="B1450" t="s">
        <v>45</v>
      </c>
      <c r="C1450" t="str">
        <f>VLOOKUP(B1450,'country codes'!$A$3:$B$287,2,0)</f>
        <v>CHN</v>
      </c>
      <c r="D1450">
        <v>8</v>
      </c>
      <c r="E1450" s="6">
        <v>1366560.818</v>
      </c>
      <c r="F1450">
        <v>2012</v>
      </c>
      <c r="G1450" s="6">
        <v>76.191999999999993</v>
      </c>
      <c r="H1450" s="6">
        <v>5.0949172973632813</v>
      </c>
      <c r="I1450" s="7">
        <v>7.4223670959472701</v>
      </c>
      <c r="J1450" s="8">
        <f t="shared" si="265"/>
        <v>0.50949172973632817</v>
      </c>
      <c r="K1450" s="8">
        <f t="shared" si="266"/>
        <v>0.93625156499616013</v>
      </c>
      <c r="L1450" s="9">
        <f t="shared" si="267"/>
        <v>71.334879240187433</v>
      </c>
      <c r="M1450" s="8">
        <f t="shared" si="268"/>
        <v>0.54848840185466119</v>
      </c>
      <c r="N1450" s="8">
        <f t="shared" si="269"/>
        <v>0.46389794349670438</v>
      </c>
      <c r="O1450" s="8">
        <f t="shared" si="270"/>
        <v>1.9557757303082552</v>
      </c>
      <c r="P1450" s="10">
        <f t="shared" si="271"/>
        <v>0.2804454485015071</v>
      </c>
      <c r="Q1450" s="10" t="str">
        <f t="shared" si="272"/>
        <v>2012CHN</v>
      </c>
      <c r="R1450" s="14">
        <f t="shared" si="273"/>
        <v>47.979665568125121</v>
      </c>
      <c r="S1450" s="45">
        <f t="shared" si="274"/>
        <v>3</v>
      </c>
      <c r="T1450" s="7">
        <f t="shared" si="275"/>
        <v>3.5033591582283101</v>
      </c>
      <c r="U1450" s="35">
        <f>IF(ISBLANK(VLOOKUP(B1450,'WB GDP'!$A$2:$AK$267,F1450-1985)),"NA",VLOOKUP(B1450,'WB GDP'!$A$2:$AK$267,F1450-1985))</f>
        <v>10370.726571679093</v>
      </c>
    </row>
    <row r="1451" spans="1:21">
      <c r="A1451">
        <f t="shared" si="264"/>
        <v>67</v>
      </c>
      <c r="B1451" t="s">
        <v>93</v>
      </c>
      <c r="C1451" t="str">
        <f>VLOOKUP(B1451,'country codes'!$A$3:$B$287,2,0)</f>
        <v>LBN</v>
      </c>
      <c r="D1451">
        <v>4</v>
      </c>
      <c r="E1451" s="6">
        <v>5178.3370000000004</v>
      </c>
      <c r="F1451">
        <v>2012</v>
      </c>
      <c r="G1451" s="6">
        <v>78.628</v>
      </c>
      <c r="H1451" s="6">
        <v>4.5725669860839844</v>
      </c>
      <c r="I1451" s="7">
        <v>6.58853960037231</v>
      </c>
      <c r="J1451" s="8">
        <f t="shared" si="265"/>
        <v>0.45725669860839846</v>
      </c>
      <c r="K1451" s="8">
        <f t="shared" si="266"/>
        <v>0.88401653386823043</v>
      </c>
      <c r="L1451" s="9">
        <f t="shared" si="267"/>
        <v>69.508452024991229</v>
      </c>
      <c r="M1451" s="8">
        <f t="shared" si="268"/>
        <v>0.53197542802316256</v>
      </c>
      <c r="N1451" s="8">
        <f t="shared" si="269"/>
        <v>0.41178372502326938</v>
      </c>
      <c r="O1451" s="8">
        <f t="shared" si="270"/>
        <v>1.9036615118348204</v>
      </c>
      <c r="P1451" s="10">
        <f t="shared" si="271"/>
        <v>0.27944853888989157</v>
      </c>
      <c r="Q1451" s="10" t="str">
        <f t="shared" si="272"/>
        <v>2012LBN</v>
      </c>
      <c r="R1451" s="14">
        <f t="shared" si="273"/>
        <v>47.809110510011188</v>
      </c>
      <c r="S1451" s="45">
        <f t="shared" si="274"/>
        <v>2</v>
      </c>
      <c r="T1451" s="7">
        <f t="shared" si="275"/>
        <v>3.5033591582283101</v>
      </c>
      <c r="U1451" s="35">
        <f>IF(ISBLANK(VLOOKUP(B1451,'WB GDP'!$A$2:$AK$267,F1451-1985)),"NA",VLOOKUP(B1451,'WB GDP'!$A$2:$AK$267,F1451-1985))</f>
        <v>19179.517533529623</v>
      </c>
    </row>
    <row r="1452" spans="1:21">
      <c r="A1452">
        <f t="shared" si="264"/>
        <v>68</v>
      </c>
      <c r="B1452" t="s">
        <v>33</v>
      </c>
      <c r="C1452" t="str">
        <f>VLOOKUP(B1452,'country codes'!$A$3:$B$287,2,0)</f>
        <v>BIH</v>
      </c>
      <c r="D1452">
        <v>7</v>
      </c>
      <c r="E1452" s="6">
        <v>3674.3739999999998</v>
      </c>
      <c r="F1452">
        <v>2012</v>
      </c>
      <c r="G1452" s="6">
        <v>77.191000000000003</v>
      </c>
      <c r="H1452" s="6">
        <v>4.7731447219848633</v>
      </c>
      <c r="I1452" s="7">
        <v>6.9366836547851598</v>
      </c>
      <c r="J1452" s="8">
        <f t="shared" si="265"/>
        <v>0.47731447219848633</v>
      </c>
      <c r="K1452" s="8">
        <f t="shared" si="266"/>
        <v>0.90407430745831829</v>
      </c>
      <c r="L1452" s="9">
        <f t="shared" si="267"/>
        <v>69.786399867015049</v>
      </c>
      <c r="M1452" s="8">
        <f t="shared" si="268"/>
        <v>0.534488391804951</v>
      </c>
      <c r="N1452" s="8">
        <f t="shared" si="269"/>
        <v>0.43354272842407249</v>
      </c>
      <c r="O1452" s="8">
        <f t="shared" si="270"/>
        <v>1.9254205152356234</v>
      </c>
      <c r="P1452" s="10">
        <f t="shared" si="271"/>
        <v>0.27759566680400877</v>
      </c>
      <c r="Q1452" s="10" t="str">
        <f t="shared" si="272"/>
        <v>2012BIH</v>
      </c>
      <c r="R1452" s="14">
        <f t="shared" si="273"/>
        <v>47.492114161893618</v>
      </c>
      <c r="S1452" s="45">
        <f t="shared" si="274"/>
        <v>2</v>
      </c>
      <c r="T1452" s="7">
        <f t="shared" si="275"/>
        <v>3.5033591582283101</v>
      </c>
      <c r="U1452" s="35">
        <f>IF(ISBLANK(VLOOKUP(B1452,'WB GDP'!$A$2:$AK$267,F1452-1985)),"NA",VLOOKUP(B1452,'WB GDP'!$A$2:$AK$267,F1452-1985))</f>
        <v>11046.126476307896</v>
      </c>
    </row>
    <row r="1453" spans="1:21">
      <c r="A1453">
        <f t="shared" si="264"/>
        <v>69</v>
      </c>
      <c r="B1453" t="s">
        <v>22</v>
      </c>
      <c r="C1453" t="str">
        <f>VLOOKUP(B1453,'country codes'!$A$3:$B$287,2,0)</f>
        <v>ARM</v>
      </c>
      <c r="D1453">
        <v>7</v>
      </c>
      <c r="E1453" s="6">
        <v>2914.4209999999998</v>
      </c>
      <c r="F1453">
        <v>2012</v>
      </c>
      <c r="G1453" s="6">
        <v>73.453999999999994</v>
      </c>
      <c r="H1453" s="6">
        <v>4.3197116851806641</v>
      </c>
      <c r="I1453" s="7">
        <v>3.4892740249633798</v>
      </c>
      <c r="J1453" s="8">
        <f t="shared" si="265"/>
        <v>0.43197116851806638</v>
      </c>
      <c r="K1453" s="8">
        <f t="shared" si="266"/>
        <v>0.85873100377789835</v>
      </c>
      <c r="L1453" s="9">
        <f t="shared" si="267"/>
        <v>63.077227151501738</v>
      </c>
      <c r="M1453" s="8">
        <f t="shared" si="268"/>
        <v>0.47382985991246906</v>
      </c>
      <c r="N1453" s="8">
        <f t="shared" si="269"/>
        <v>0.21807962656021124</v>
      </c>
      <c r="O1453" s="8">
        <f t="shared" si="270"/>
        <v>1.7099574133717621</v>
      </c>
      <c r="P1453" s="10">
        <f t="shared" si="271"/>
        <v>0.27710038636468287</v>
      </c>
      <c r="Q1453" s="10" t="str">
        <f t="shared" si="272"/>
        <v>2012ARM</v>
      </c>
      <c r="R1453" s="14">
        <f t="shared" si="273"/>
        <v>47.40737971543259</v>
      </c>
      <c r="S1453" s="45">
        <f t="shared" si="274"/>
        <v>1</v>
      </c>
      <c r="T1453" s="7">
        <f t="shared" si="275"/>
        <v>3.5033591582283101</v>
      </c>
      <c r="U1453" s="35">
        <f>IF(ISBLANK(VLOOKUP(B1453,'WB GDP'!$A$2:$AK$267,F1453-1985)),"NA",VLOOKUP(B1453,'WB GDP'!$A$2:$AK$267,F1453-1985))</f>
        <v>10289.975631267072</v>
      </c>
    </row>
    <row r="1454" spans="1:21">
      <c r="A1454">
        <f t="shared" si="264"/>
        <v>70</v>
      </c>
      <c r="B1454" t="s">
        <v>69</v>
      </c>
      <c r="C1454" t="str">
        <f>VLOOKUP(B1454,'country codes'!$A$3:$B$287,2,0)</f>
        <v>GRC</v>
      </c>
      <c r="D1454">
        <v>3</v>
      </c>
      <c r="E1454" s="6">
        <v>10963.635</v>
      </c>
      <c r="F1454">
        <v>2012</v>
      </c>
      <c r="G1454" s="6">
        <v>80.340999999999994</v>
      </c>
      <c r="H1454" s="6">
        <v>5.0963540077209473</v>
      </c>
      <c r="I1454" s="7">
        <v>9.9270792007446307</v>
      </c>
      <c r="J1454" s="8">
        <f t="shared" si="265"/>
        <v>0.50963540077209468</v>
      </c>
      <c r="K1454" s="8">
        <f t="shared" si="266"/>
        <v>0.93639523603192665</v>
      </c>
      <c r="L1454" s="9">
        <f t="shared" si="267"/>
        <v>75.230929658041006</v>
      </c>
      <c r="M1454" s="8">
        <f t="shared" si="268"/>
        <v>0.58371311711346463</v>
      </c>
      <c r="N1454" s="8">
        <f t="shared" si="269"/>
        <v>0.62044245004653942</v>
      </c>
      <c r="O1454" s="8">
        <f t="shared" si="270"/>
        <v>2.1123202368580904</v>
      </c>
      <c r="P1454" s="10">
        <f t="shared" si="271"/>
        <v>0.27633741651866756</v>
      </c>
      <c r="Q1454" s="10" t="str">
        <f t="shared" si="272"/>
        <v>2012GRC</v>
      </c>
      <c r="R1454" s="14">
        <f t="shared" si="273"/>
        <v>47.276847955170552</v>
      </c>
      <c r="S1454" s="45">
        <f t="shared" si="274"/>
        <v>3</v>
      </c>
      <c r="T1454" s="7">
        <f t="shared" si="275"/>
        <v>3.5033591582283101</v>
      </c>
      <c r="U1454" s="35">
        <f>IF(ISBLANK(VLOOKUP(B1454,'WB GDP'!$A$2:$AK$267,F1454-1985)),"NA",VLOOKUP(B1454,'WB GDP'!$A$2:$AK$267,F1454-1985))</f>
        <v>28322.573058136841</v>
      </c>
    </row>
    <row r="1455" spans="1:21">
      <c r="A1455">
        <f t="shared" si="264"/>
        <v>71</v>
      </c>
      <c r="B1455" t="s">
        <v>97</v>
      </c>
      <c r="C1455" t="str">
        <f>VLOOKUP(B1455,'country codes'!$A$3:$B$287,2,0)</f>
        <v>LTU</v>
      </c>
      <c r="D1455">
        <v>7</v>
      </c>
      <c r="E1455" s="6">
        <v>3063.3409999999999</v>
      </c>
      <c r="F1455">
        <v>2012</v>
      </c>
      <c r="G1455" s="6">
        <v>74.203000000000003</v>
      </c>
      <c r="H1455" s="6">
        <v>5.7710371017456055</v>
      </c>
      <c r="I1455" s="7">
        <v>9.5618925094604492</v>
      </c>
      <c r="J1455" s="8">
        <f t="shared" si="265"/>
        <v>0.57710371017456052</v>
      </c>
      <c r="K1455" s="8">
        <f t="shared" si="266"/>
        <v>1.0038635454343925</v>
      </c>
      <c r="L1455" s="9">
        <f t="shared" si="267"/>
        <v>74.489686661868234</v>
      </c>
      <c r="M1455" s="8">
        <f t="shared" si="268"/>
        <v>0.5770114395997139</v>
      </c>
      <c r="N1455" s="8">
        <f t="shared" si="269"/>
        <v>0.59761828184127808</v>
      </c>
      <c r="O1455" s="8">
        <f t="shared" si="270"/>
        <v>2.0894960686528288</v>
      </c>
      <c r="P1455" s="10">
        <f t="shared" si="271"/>
        <v>0.27614861222099996</v>
      </c>
      <c r="Q1455" s="10" t="str">
        <f t="shared" si="272"/>
        <v>2012LTU</v>
      </c>
      <c r="R1455" s="14">
        <f t="shared" si="273"/>
        <v>47.244546603487649</v>
      </c>
      <c r="S1455" s="45">
        <f t="shared" si="274"/>
        <v>3</v>
      </c>
      <c r="T1455" s="7">
        <f t="shared" si="275"/>
        <v>3.5033591582283101</v>
      </c>
      <c r="U1455" s="35">
        <f>IF(ISBLANK(VLOOKUP(B1455,'WB GDP'!$A$2:$AK$267,F1455-1985)),"NA",VLOOKUP(B1455,'WB GDP'!$A$2:$AK$267,F1455-1985))</f>
        <v>27330.895948385758</v>
      </c>
    </row>
    <row r="1456" spans="1:21">
      <c r="A1456">
        <f t="shared" si="264"/>
        <v>72</v>
      </c>
      <c r="B1456" t="s">
        <v>53</v>
      </c>
      <c r="C1456" t="str">
        <f>VLOOKUP(B1456,'country codes'!$A$3:$B$287,2,0)</f>
        <v>CYP</v>
      </c>
      <c r="D1456">
        <v>3</v>
      </c>
      <c r="E1456" s="6">
        <v>1156.556</v>
      </c>
      <c r="F1456">
        <v>2012</v>
      </c>
      <c r="G1456" s="6">
        <v>80.108999999999995</v>
      </c>
      <c r="H1456" s="6">
        <v>6.1805071830749512</v>
      </c>
      <c r="I1456" s="7">
        <v>14.522070884704601</v>
      </c>
      <c r="J1456" s="8">
        <f t="shared" si="265"/>
        <v>0.61805071830749514</v>
      </c>
      <c r="K1456" s="8">
        <f t="shared" si="266"/>
        <v>1.0448105535673271</v>
      </c>
      <c r="L1456" s="9">
        <f t="shared" si="267"/>
        <v>83.698728635725004</v>
      </c>
      <c r="M1456" s="8">
        <f t="shared" si="268"/>
        <v>0.66027162531214256</v>
      </c>
      <c r="N1456" s="8">
        <f t="shared" si="269"/>
        <v>0.90762943029403753</v>
      </c>
      <c r="O1456" s="8">
        <f t="shared" si="270"/>
        <v>2.3995072171055885</v>
      </c>
      <c r="P1456" s="10">
        <f t="shared" si="271"/>
        <v>0.27516967675912923</v>
      </c>
      <c r="Q1456" s="10" t="str">
        <f t="shared" si="272"/>
        <v>2012CYP</v>
      </c>
      <c r="R1456" s="14">
        <f t="shared" si="273"/>
        <v>47.077066630736077</v>
      </c>
      <c r="S1456" s="45">
        <f t="shared" si="274"/>
        <v>3</v>
      </c>
      <c r="T1456" s="7">
        <f t="shared" si="275"/>
        <v>3.5033591582283101</v>
      </c>
      <c r="U1456" s="35">
        <f>IF(ISBLANK(VLOOKUP(B1456,'WB GDP'!$A$2:$AK$267,F1456-1985)),"NA",VLOOKUP(B1456,'WB GDP'!$A$2:$AK$267,F1456-1985))</f>
        <v>35742.66796875</v>
      </c>
    </row>
    <row r="1457" spans="1:21">
      <c r="A1457">
        <f t="shared" si="264"/>
        <v>73</v>
      </c>
      <c r="B1457" s="12" t="s">
        <v>142</v>
      </c>
      <c r="C1457" t="str">
        <f>VLOOKUP(B1457,'country codes'!$A$3:$B$287,2,0)</f>
        <v>KOR</v>
      </c>
      <c r="D1457">
        <v>8</v>
      </c>
      <c r="E1457" s="6">
        <v>49634.184999999998</v>
      </c>
      <c r="F1457">
        <v>2012</v>
      </c>
      <c r="G1457" s="6">
        <v>81.346999999999994</v>
      </c>
      <c r="H1457" s="6">
        <v>6.0032868385314941</v>
      </c>
      <c r="I1457" s="7">
        <v>14.574786186218301</v>
      </c>
      <c r="J1457" s="8">
        <f t="shared" si="265"/>
        <v>0.60032868385314941</v>
      </c>
      <c r="K1457" s="8">
        <f t="shared" si="266"/>
        <v>1.0270885191129815</v>
      </c>
      <c r="L1457" s="9">
        <f t="shared" si="267"/>
        <v>83.550569764283694</v>
      </c>
      <c r="M1457" s="8">
        <f t="shared" si="268"/>
        <v>0.65893210105042599</v>
      </c>
      <c r="N1457" s="8">
        <f t="shared" si="269"/>
        <v>0.9109241366386438</v>
      </c>
      <c r="O1457" s="8">
        <f t="shared" si="270"/>
        <v>2.4028019234501947</v>
      </c>
      <c r="P1457" s="10">
        <f t="shared" si="271"/>
        <v>0.27423488162697252</v>
      </c>
      <c r="Q1457" s="10" t="str">
        <f t="shared" si="272"/>
        <v>2012KOR</v>
      </c>
      <c r="R1457" s="14">
        <f t="shared" si="273"/>
        <v>46.91713835215198</v>
      </c>
      <c r="S1457" s="45">
        <f t="shared" si="274"/>
        <v>3</v>
      </c>
      <c r="T1457" s="7">
        <f t="shared" si="275"/>
        <v>3.5033591582283101</v>
      </c>
      <c r="U1457" s="35">
        <f>IF(ISBLANK(VLOOKUP(B1457,'WB GDP'!$A$2:$AK$267,F1457-1985)),"NA",VLOOKUP(B1457,'WB GDP'!$A$2:$AK$267,F1457-1985))</f>
        <v>36049.193487353863</v>
      </c>
    </row>
    <row r="1458" spans="1:21">
      <c r="A1458">
        <f t="shared" si="264"/>
        <v>74</v>
      </c>
      <c r="B1458" t="s">
        <v>91</v>
      </c>
      <c r="C1458" t="str">
        <f>VLOOKUP(B1458,'country codes'!$A$3:$B$287,2,0)</f>
        <v>LAO</v>
      </c>
      <c r="D1458">
        <v>8</v>
      </c>
      <c r="E1458" s="6">
        <v>6508.8029999999999</v>
      </c>
      <c r="F1458">
        <v>2012</v>
      </c>
      <c r="G1458" s="6">
        <v>65.355000000000004</v>
      </c>
      <c r="H1458" s="6">
        <v>4.8760848045349121</v>
      </c>
      <c r="I1458" s="7">
        <v>2.1574976444244398</v>
      </c>
      <c r="J1458" s="8">
        <f t="shared" si="265"/>
        <v>0.4876084804534912</v>
      </c>
      <c r="K1458" s="8">
        <f t="shared" si="266"/>
        <v>0.91436831571332311</v>
      </c>
      <c r="L1458" s="9">
        <f t="shared" si="267"/>
        <v>59.758541273444237</v>
      </c>
      <c r="M1458" s="8">
        <f t="shared" si="268"/>
        <v>0.44382517502638624</v>
      </c>
      <c r="N1458" s="8">
        <f t="shared" si="269"/>
        <v>0.13484360277652749</v>
      </c>
      <c r="O1458" s="8">
        <f t="shared" si="270"/>
        <v>1.6267213895880783</v>
      </c>
      <c r="P1458" s="10">
        <f t="shared" si="271"/>
        <v>0.2728341668506446</v>
      </c>
      <c r="Q1458" s="10" t="str">
        <f t="shared" si="272"/>
        <v>2012LAO</v>
      </c>
      <c r="R1458" s="14">
        <f t="shared" si="273"/>
        <v>46.677498782732535</v>
      </c>
      <c r="S1458" s="45">
        <f t="shared" si="274"/>
        <v>1</v>
      </c>
      <c r="T1458" s="7">
        <f t="shared" si="275"/>
        <v>3.5033591582283101</v>
      </c>
      <c r="U1458" s="35">
        <f>IF(ISBLANK(VLOOKUP(B1458,'WB GDP'!$A$2:$AK$267,F1458-1985)),"NA",VLOOKUP(B1458,'WB GDP'!$A$2:$AK$267,F1458-1985))</f>
        <v>5434.8346857356228</v>
      </c>
    </row>
    <row r="1459" spans="1:21">
      <c r="A1459">
        <f t="shared" si="264"/>
        <v>75</v>
      </c>
      <c r="B1459" t="s">
        <v>41</v>
      </c>
      <c r="C1459" t="str">
        <f>VLOOKUP(B1459,'country codes'!$A$3:$B$287,2,0)</f>
        <v>CAN</v>
      </c>
      <c r="D1459">
        <v>2</v>
      </c>
      <c r="E1459" s="6">
        <v>34691.877999999997</v>
      </c>
      <c r="F1459">
        <v>2012</v>
      </c>
      <c r="G1459" s="6">
        <v>81.721999999999994</v>
      </c>
      <c r="H1459" s="6">
        <v>7.4151444435119629</v>
      </c>
      <c r="I1459" s="7">
        <v>21.315284729003899</v>
      </c>
      <c r="J1459" s="8">
        <f t="shared" si="265"/>
        <v>0.74151444435119629</v>
      </c>
      <c r="K1459" s="8">
        <f t="shared" si="266"/>
        <v>1.1682742796110284</v>
      </c>
      <c r="L1459" s="9">
        <f t="shared" si="267"/>
        <v>95.473710678372456</v>
      </c>
      <c r="M1459" s="8">
        <f t="shared" si="268"/>
        <v>0.76673081991832692</v>
      </c>
      <c r="N1459" s="8">
        <f t="shared" si="269"/>
        <v>1.3322052955627437</v>
      </c>
      <c r="O1459" s="8">
        <f t="shared" si="270"/>
        <v>2.8240830823742948</v>
      </c>
      <c r="P1459" s="10">
        <f t="shared" si="271"/>
        <v>0.27149726036873972</v>
      </c>
      <c r="Q1459" s="10" t="str">
        <f t="shared" si="272"/>
        <v>2012CAN</v>
      </c>
      <c r="R1459" s="14">
        <f t="shared" si="273"/>
        <v>46.448775777098483</v>
      </c>
      <c r="S1459" s="45">
        <f t="shared" si="274"/>
        <v>3</v>
      </c>
      <c r="T1459" s="7">
        <f t="shared" si="275"/>
        <v>3.5033591582283101</v>
      </c>
      <c r="U1459" s="35">
        <f>IF(ISBLANK(VLOOKUP(B1459,'WB GDP'!$A$2:$AK$267,F1459-1985)),"NA",VLOOKUP(B1459,'WB GDP'!$A$2:$AK$267,F1459-1985))</f>
        <v>46126.513885900211</v>
      </c>
    </row>
    <row r="1460" spans="1:21">
      <c r="A1460">
        <f t="shared" si="264"/>
        <v>76</v>
      </c>
      <c r="B1460" t="s">
        <v>103</v>
      </c>
      <c r="C1460" t="str">
        <f>VLOOKUP(B1460,'country codes'!$A$3:$B$287,2,0)</f>
        <v>MLT</v>
      </c>
      <c r="D1460">
        <v>3</v>
      </c>
      <c r="E1460" s="6">
        <v>429.90699999999998</v>
      </c>
      <c r="F1460">
        <v>2012</v>
      </c>
      <c r="G1460" s="6">
        <v>81.391000000000005</v>
      </c>
      <c r="H1460" s="6">
        <v>5.9628720283508301</v>
      </c>
      <c r="I1460" s="7">
        <v>14.8140363693237</v>
      </c>
      <c r="J1460" s="8">
        <f t="shared" si="265"/>
        <v>0.59628720283508296</v>
      </c>
      <c r="K1460" s="8">
        <f t="shared" si="266"/>
        <v>1.0230470380949148</v>
      </c>
      <c r="L1460" s="9">
        <f t="shared" si="267"/>
        <v>83.266821477583221</v>
      </c>
      <c r="M1460" s="8">
        <f t="shared" si="268"/>
        <v>0.65636669466903119</v>
      </c>
      <c r="N1460" s="8">
        <f t="shared" si="269"/>
        <v>0.92587727308273127</v>
      </c>
      <c r="O1460" s="8">
        <f t="shared" si="270"/>
        <v>2.4177550598942821</v>
      </c>
      <c r="P1460" s="10">
        <f t="shared" si="271"/>
        <v>0.27147774626009108</v>
      </c>
      <c r="Q1460" s="10" t="str">
        <f t="shared" si="272"/>
        <v>2012MLT</v>
      </c>
      <c r="R1460" s="14">
        <f t="shared" si="273"/>
        <v>46.445437229755946</v>
      </c>
      <c r="S1460" s="45">
        <f t="shared" si="274"/>
        <v>3</v>
      </c>
      <c r="T1460" s="7">
        <f t="shared" si="275"/>
        <v>3.5033591582283101</v>
      </c>
      <c r="U1460" s="35">
        <f>IF(ISBLANK(VLOOKUP(B1460,'WB GDP'!$A$2:$AK$267,F1460-1985)),"NA",VLOOKUP(B1460,'WB GDP'!$A$2:$AK$267,F1460-1985))</f>
        <v>33973.590045133336</v>
      </c>
    </row>
    <row r="1461" spans="1:21">
      <c r="A1461">
        <f t="shared" si="264"/>
        <v>77</v>
      </c>
      <c r="B1461" t="s">
        <v>68</v>
      </c>
      <c r="C1461" t="str">
        <f>VLOOKUP(B1461,'country codes'!$A$3:$B$287,2,0)</f>
        <v>GHA</v>
      </c>
      <c r="D1461">
        <v>5</v>
      </c>
      <c r="E1461" s="6">
        <v>26858.761999999999</v>
      </c>
      <c r="F1461">
        <v>2012</v>
      </c>
      <c r="G1461" s="6">
        <v>62.081000000000003</v>
      </c>
      <c r="H1461" s="6">
        <v>5.0572619438171387</v>
      </c>
      <c r="I1461" s="7">
        <v>1.3914338350296001</v>
      </c>
      <c r="J1461" s="8">
        <f t="shared" si="265"/>
        <v>0.50572619438171384</v>
      </c>
      <c r="K1461" s="8">
        <f t="shared" si="266"/>
        <v>0.93248602964154581</v>
      </c>
      <c r="L1461" s="9">
        <f t="shared" si="267"/>
        <v>57.889665206176808</v>
      </c>
      <c r="M1461" s="8">
        <f t="shared" si="268"/>
        <v>0.42692841542034532</v>
      </c>
      <c r="N1461" s="8">
        <f t="shared" si="269"/>
        <v>8.6964614689350003E-2</v>
      </c>
      <c r="O1461" s="8">
        <f t="shared" si="270"/>
        <v>1.5788424015009008</v>
      </c>
      <c r="P1461" s="10">
        <f t="shared" si="271"/>
        <v>0.27040597276491485</v>
      </c>
      <c r="Q1461" s="10" t="str">
        <f t="shared" si="272"/>
        <v>2012GHA</v>
      </c>
      <c r="R1461" s="14">
        <f t="shared" si="273"/>
        <v>46.262074175949564</v>
      </c>
      <c r="S1461" s="45">
        <f t="shared" si="274"/>
        <v>1</v>
      </c>
      <c r="T1461" s="7">
        <f t="shared" si="275"/>
        <v>3.5033591582283101</v>
      </c>
      <c r="U1461" s="35">
        <f>IF(ISBLANK(VLOOKUP(B1461,'WB GDP'!$A$2:$AK$267,F1461-1985)),"NA",VLOOKUP(B1461,'WB GDP'!$A$2:$AK$267,F1461-1985))</f>
        <v>4402.5459524891703</v>
      </c>
    </row>
    <row r="1462" spans="1:21">
      <c r="A1462">
        <f t="shared" si="264"/>
        <v>78</v>
      </c>
      <c r="B1462" t="s">
        <v>29</v>
      </c>
      <c r="C1462" t="str">
        <f>VLOOKUP(B1462,'country codes'!$A$3:$B$287,2,0)</f>
        <v>BEL</v>
      </c>
      <c r="D1462">
        <v>3</v>
      </c>
      <c r="E1462" s="6">
        <v>11031.138999999999</v>
      </c>
      <c r="F1462">
        <v>2012</v>
      </c>
      <c r="G1462" s="6">
        <v>80.260999999999996</v>
      </c>
      <c r="H1462" s="6">
        <v>6.935122013092041</v>
      </c>
      <c r="I1462" s="7">
        <v>18.5923366546631</v>
      </c>
      <c r="J1462" s="8">
        <f t="shared" si="265"/>
        <v>0.6935122013092041</v>
      </c>
      <c r="K1462" s="8">
        <f t="shared" si="266"/>
        <v>1.1202720365690362</v>
      </c>
      <c r="L1462" s="9">
        <f t="shared" si="267"/>
        <v>89.914153927067403</v>
      </c>
      <c r="M1462" s="8">
        <f t="shared" si="268"/>
        <v>0.71646612040815782</v>
      </c>
      <c r="N1462" s="8">
        <f t="shared" si="269"/>
        <v>1.1620210409164438</v>
      </c>
      <c r="O1462" s="8">
        <f t="shared" si="270"/>
        <v>2.6538988277279945</v>
      </c>
      <c r="P1462" s="10">
        <f t="shared" si="271"/>
        <v>0.2699673826758216</v>
      </c>
      <c r="Q1462" s="10" t="str">
        <f t="shared" si="272"/>
        <v>2012BEL</v>
      </c>
      <c r="R1462" s="14">
        <f t="shared" si="273"/>
        <v>46.187038528522841</v>
      </c>
      <c r="S1462" s="45">
        <f t="shared" si="274"/>
        <v>3</v>
      </c>
      <c r="T1462" s="7">
        <f t="shared" si="275"/>
        <v>3.5033591582283101</v>
      </c>
      <c r="U1462" s="35">
        <f>IF(ISBLANK(VLOOKUP(B1462,'WB GDP'!$A$2:$AK$267,F1462-1985)),"NA",VLOOKUP(B1462,'WB GDP'!$A$2:$AK$267,F1462-1985))</f>
        <v>48210.924657801414</v>
      </c>
    </row>
    <row r="1463" spans="1:21">
      <c r="A1463">
        <f t="shared" si="264"/>
        <v>79</v>
      </c>
      <c r="B1463" t="s">
        <v>114</v>
      </c>
      <c r="C1463" t="str">
        <f>VLOOKUP(B1463,'country codes'!$A$3:$B$287,2,0)</f>
        <v>NPL</v>
      </c>
      <c r="D1463">
        <v>6</v>
      </c>
      <c r="E1463" s="6">
        <v>27330.694</v>
      </c>
      <c r="F1463">
        <v>2012</v>
      </c>
      <c r="G1463" s="6">
        <v>67.47</v>
      </c>
      <c r="H1463" s="6">
        <v>4.2332448959350586</v>
      </c>
      <c r="I1463" s="7">
        <v>1.2630957365036</v>
      </c>
      <c r="J1463" s="8">
        <f t="shared" si="265"/>
        <v>0.42332448959350588</v>
      </c>
      <c r="K1463" s="8">
        <f t="shared" si="266"/>
        <v>0.85008432485333785</v>
      </c>
      <c r="L1463" s="9">
        <f t="shared" si="267"/>
        <v>57.355189397854701</v>
      </c>
      <c r="M1463" s="8">
        <f t="shared" si="268"/>
        <v>0.42209614783094451</v>
      </c>
      <c r="N1463" s="8">
        <f t="shared" si="269"/>
        <v>7.8943483531474998E-2</v>
      </c>
      <c r="O1463" s="8">
        <f t="shared" si="270"/>
        <v>1.570821270343026</v>
      </c>
      <c r="P1463" s="10">
        <f t="shared" si="271"/>
        <v>0.26871048654616819</v>
      </c>
      <c r="Q1463" s="10" t="str">
        <f t="shared" si="272"/>
        <v>2012NPL</v>
      </c>
      <c r="R1463" s="14">
        <f t="shared" si="273"/>
        <v>45.972003995864632</v>
      </c>
      <c r="S1463" s="45">
        <f t="shared" si="274"/>
        <v>1</v>
      </c>
      <c r="T1463" s="7">
        <f t="shared" si="275"/>
        <v>3.5033591582283101</v>
      </c>
      <c r="U1463" s="35">
        <f>IF(ISBLANK(VLOOKUP(B1463,'WB GDP'!$A$2:$AK$267,F1463-1985)),"NA",VLOOKUP(B1463,'WB GDP'!$A$2:$AK$267,F1463-1985))</f>
        <v>2886.0975223231653</v>
      </c>
    </row>
    <row r="1464" spans="1:21">
      <c r="A1464">
        <f t="shared" si="264"/>
        <v>80</v>
      </c>
      <c r="B1464" t="s">
        <v>120</v>
      </c>
      <c r="C1464" t="str">
        <f>VLOOKUP(B1464,'country codes'!$A$3:$B$287,2,0)</f>
        <v>MKD</v>
      </c>
      <c r="D1464">
        <v>7</v>
      </c>
      <c r="E1464" s="6">
        <v>2099.4780000000001</v>
      </c>
      <c r="F1464">
        <v>2012</v>
      </c>
      <c r="G1464" s="6">
        <v>75.14</v>
      </c>
      <c r="H1464" s="6">
        <v>4.6396474838256836</v>
      </c>
      <c r="I1464" s="7">
        <v>6.4528574943542498</v>
      </c>
      <c r="J1464" s="8">
        <f t="shared" si="265"/>
        <v>0.46396474838256835</v>
      </c>
      <c r="K1464" s="8">
        <f t="shared" si="266"/>
        <v>0.89072458364240026</v>
      </c>
      <c r="L1464" s="9">
        <f t="shared" si="267"/>
        <v>66.929045214889953</v>
      </c>
      <c r="M1464" s="8">
        <f t="shared" si="268"/>
        <v>0.50865466451197261</v>
      </c>
      <c r="N1464" s="8">
        <f t="shared" si="269"/>
        <v>0.40330359339714061</v>
      </c>
      <c r="O1464" s="8">
        <f t="shared" si="270"/>
        <v>1.8951813802086916</v>
      </c>
      <c r="P1464" s="10">
        <f t="shared" si="271"/>
        <v>0.26839365868820486</v>
      </c>
      <c r="Q1464" s="10" t="str">
        <f t="shared" si="272"/>
        <v>2012MKD</v>
      </c>
      <c r="R1464" s="14">
        <f t="shared" si="273"/>
        <v>45.917799890399671</v>
      </c>
      <c r="S1464" s="45">
        <f t="shared" si="274"/>
        <v>2</v>
      </c>
      <c r="T1464" s="7">
        <f t="shared" si="275"/>
        <v>3.5033591582283101</v>
      </c>
      <c r="U1464" s="35">
        <f>IF(ISBLANK(VLOOKUP(B1464,'WB GDP'!$A$2:$AK$267,F1464-1985)),"NA",VLOOKUP(B1464,'WB GDP'!$A$2:$AK$267,F1464-1985))</f>
        <v>13727.80659938544</v>
      </c>
    </row>
    <row r="1465" spans="1:21">
      <c r="A1465">
        <f t="shared" si="264"/>
        <v>81</v>
      </c>
      <c r="B1465" t="s">
        <v>145</v>
      </c>
      <c r="C1465" t="str">
        <f>VLOOKUP(B1465,'country codes'!$A$3:$B$287,2,0)</f>
        <v>SDN</v>
      </c>
      <c r="D1465">
        <v>5</v>
      </c>
      <c r="E1465" s="6">
        <v>35159.792000000001</v>
      </c>
      <c r="F1465">
        <v>2012</v>
      </c>
      <c r="G1465" s="6">
        <v>63.792000000000002</v>
      </c>
      <c r="H1465" s="6">
        <v>4.550499439239502</v>
      </c>
      <c r="I1465" s="7">
        <v>0.89294928312301602</v>
      </c>
      <c r="J1465" s="8">
        <f t="shared" si="265"/>
        <v>0.45504994392395021</v>
      </c>
      <c r="K1465" s="8">
        <f t="shared" si="266"/>
        <v>0.88180977918378223</v>
      </c>
      <c r="L1465" s="9">
        <f t="shared" si="267"/>
        <v>56.252409433691838</v>
      </c>
      <c r="M1465" s="8">
        <f t="shared" si="268"/>
        <v>0.41212576601741785</v>
      </c>
      <c r="N1465" s="8">
        <f t="shared" si="269"/>
        <v>5.5809330195188502E-2</v>
      </c>
      <c r="O1465" s="8">
        <f t="shared" si="270"/>
        <v>1.5476871170067394</v>
      </c>
      <c r="P1465" s="10">
        <f t="shared" si="271"/>
        <v>0.26628493672188602</v>
      </c>
      <c r="Q1465" s="10" t="str">
        <f t="shared" si="272"/>
        <v>2012SDN</v>
      </c>
      <c r="R1465" s="14">
        <f t="shared" si="273"/>
        <v>45.557031779308033</v>
      </c>
      <c r="S1465" s="45">
        <f t="shared" si="274"/>
        <v>1</v>
      </c>
      <c r="T1465" s="7">
        <f t="shared" si="275"/>
        <v>3.5033591582283101</v>
      </c>
      <c r="U1465" s="35">
        <f>IF(ISBLANK(VLOOKUP(B1465,'WB GDP'!$A$2:$AK$267,F1465-1985)),"NA",VLOOKUP(B1465,'WB GDP'!$A$2:$AK$267,F1465-1985))</f>
        <v>4711.0595703125</v>
      </c>
    </row>
    <row r="1466" spans="1:21">
      <c r="A1466">
        <f t="shared" si="264"/>
        <v>82</v>
      </c>
      <c r="B1466" t="s">
        <v>62</v>
      </c>
      <c r="C1466" t="str">
        <f>VLOOKUP(B1466,'country codes'!$A$3:$B$287,2,0)</f>
        <v>ETH</v>
      </c>
      <c r="D1466">
        <v>5</v>
      </c>
      <c r="E1466" s="6">
        <v>94451.28</v>
      </c>
      <c r="F1466">
        <v>2012</v>
      </c>
      <c r="G1466" s="6">
        <v>61.542999999999999</v>
      </c>
      <c r="H1466" s="6">
        <v>4.5611686706542969</v>
      </c>
      <c r="I1466" s="7">
        <v>0.161508768796921</v>
      </c>
      <c r="J1466" s="8">
        <f t="shared" si="265"/>
        <v>0.4561168670654297</v>
      </c>
      <c r="K1466" s="8">
        <f t="shared" si="266"/>
        <v>0.88287670232526172</v>
      </c>
      <c r="L1466" s="9">
        <f t="shared" si="267"/>
        <v>54.334880891203582</v>
      </c>
      <c r="M1466" s="8">
        <f t="shared" si="268"/>
        <v>0.39478913284648753</v>
      </c>
      <c r="N1466" s="8">
        <f t="shared" si="269"/>
        <v>1.0094298049807562E-2</v>
      </c>
      <c r="O1466" s="8">
        <f t="shared" si="270"/>
        <v>1.5019720848613585</v>
      </c>
      <c r="P1466" s="10">
        <f t="shared" si="271"/>
        <v>0.26284718392947298</v>
      </c>
      <c r="Q1466" s="10" t="str">
        <f t="shared" si="272"/>
        <v>2012ETH</v>
      </c>
      <c r="R1466" s="14">
        <f t="shared" si="273"/>
        <v>44.968888059496578</v>
      </c>
      <c r="S1466" s="45">
        <f t="shared" si="274"/>
        <v>1</v>
      </c>
      <c r="T1466" s="7">
        <f t="shared" si="275"/>
        <v>3.5033591582283101</v>
      </c>
      <c r="U1466" s="35">
        <f>IF(ISBLANK(VLOOKUP(B1466,'WB GDP'!$A$2:$AK$267,F1466-1985)),"NA",VLOOKUP(B1466,'WB GDP'!$A$2:$AK$267,F1466-1985))</f>
        <v>1411.1359288617671</v>
      </c>
    </row>
    <row r="1467" spans="1:21">
      <c r="A1467">
        <f t="shared" si="264"/>
        <v>83</v>
      </c>
      <c r="B1467" t="s">
        <v>25</v>
      </c>
      <c r="C1467" t="str">
        <f>VLOOKUP(B1467,'country codes'!$A$3:$B$287,2,0)</f>
        <v>AZE</v>
      </c>
      <c r="D1467">
        <v>7</v>
      </c>
      <c r="E1467" s="6">
        <v>9485.5759999999991</v>
      </c>
      <c r="F1467">
        <v>2012</v>
      </c>
      <c r="G1467" s="6">
        <v>70.36</v>
      </c>
      <c r="H1467" s="6">
        <v>4.9107718467712402</v>
      </c>
      <c r="I1467" s="7">
        <v>5.9152054786682102</v>
      </c>
      <c r="J1467" s="8">
        <f t="shared" si="265"/>
        <v>0.49107718467712402</v>
      </c>
      <c r="K1467" s="8">
        <f t="shared" si="266"/>
        <v>0.91783701993695599</v>
      </c>
      <c r="L1467" s="9">
        <f t="shared" si="267"/>
        <v>64.579012722764219</v>
      </c>
      <c r="M1467" s="8">
        <f t="shared" si="268"/>
        <v>0.48740770502584002</v>
      </c>
      <c r="N1467" s="8">
        <f t="shared" si="269"/>
        <v>0.36970034241676314</v>
      </c>
      <c r="O1467" s="8">
        <f t="shared" si="270"/>
        <v>1.861578129228314</v>
      </c>
      <c r="P1467" s="10">
        <f t="shared" si="271"/>
        <v>0.26182500609194775</v>
      </c>
      <c r="Q1467" s="10" t="str">
        <f t="shared" si="272"/>
        <v>2012AZE</v>
      </c>
      <c r="R1467" s="14">
        <f t="shared" si="273"/>
        <v>44.794010017946384</v>
      </c>
      <c r="S1467" s="45">
        <f t="shared" si="274"/>
        <v>2</v>
      </c>
      <c r="T1467" s="7">
        <f t="shared" si="275"/>
        <v>3.5033591582283101</v>
      </c>
      <c r="U1467" s="35">
        <f>IF(ISBLANK(VLOOKUP(B1467,'WB GDP'!$A$2:$AK$267,F1467-1985)),"NA",VLOOKUP(B1467,'WB GDP'!$A$2:$AK$267,F1467-1985))</f>
        <v>14027.46879025399</v>
      </c>
    </row>
    <row r="1468" spans="1:21">
      <c r="A1468">
        <f t="shared" si="264"/>
        <v>84</v>
      </c>
      <c r="B1468" t="s">
        <v>92</v>
      </c>
      <c r="C1468" t="str">
        <f>VLOOKUP(B1468,'country codes'!$A$3:$B$287,2,0)</f>
        <v>LVA</v>
      </c>
      <c r="D1468">
        <v>7</v>
      </c>
      <c r="E1468" s="6">
        <v>2053.636</v>
      </c>
      <c r="F1468">
        <v>2012</v>
      </c>
      <c r="G1468" s="6">
        <v>73.745000000000005</v>
      </c>
      <c r="H1468" s="6">
        <v>5.1250252723693848</v>
      </c>
      <c r="I1468" s="7">
        <v>8.5501899719238299</v>
      </c>
      <c r="J1468" s="8">
        <f t="shared" si="265"/>
        <v>0.51250252723693845</v>
      </c>
      <c r="K1468" s="8">
        <f t="shared" si="266"/>
        <v>0.93926236249677042</v>
      </c>
      <c r="L1468" s="9">
        <f t="shared" si="267"/>
        <v>69.265902922324344</v>
      </c>
      <c r="M1468" s="8">
        <f t="shared" si="268"/>
        <v>0.52978250899969004</v>
      </c>
      <c r="N1468" s="8">
        <f t="shared" si="269"/>
        <v>0.53438687324523937</v>
      </c>
      <c r="O1468" s="8">
        <f t="shared" si="270"/>
        <v>2.0262646600567904</v>
      </c>
      <c r="P1468" s="10">
        <f t="shared" si="271"/>
        <v>0.26145770562116094</v>
      </c>
      <c r="Q1468" s="10" t="str">
        <f t="shared" si="272"/>
        <v>2012LVA</v>
      </c>
      <c r="R1468" s="14">
        <f t="shared" si="273"/>
        <v>44.731170867425206</v>
      </c>
      <c r="S1468" s="45">
        <f t="shared" si="274"/>
        <v>3</v>
      </c>
      <c r="T1468" s="7">
        <f t="shared" si="275"/>
        <v>3.5033591582283101</v>
      </c>
      <c r="U1468" s="35">
        <f>IF(ISBLANK(VLOOKUP(B1468,'WB GDP'!$A$2:$AK$267,F1468-1985)),"NA",VLOOKUP(B1468,'WB GDP'!$A$2:$AK$267,F1468-1985))</f>
        <v>23970.452510636376</v>
      </c>
    </row>
    <row r="1469" spans="1:21">
      <c r="A1469">
        <f t="shared" si="264"/>
        <v>85</v>
      </c>
      <c r="B1469" t="s">
        <v>109</v>
      </c>
      <c r="C1469" t="str">
        <f>VLOOKUP(B1469,'country codes'!$A$3:$B$287,2,0)</f>
        <v>MNE</v>
      </c>
      <c r="D1469">
        <v>7</v>
      </c>
      <c r="E1469" s="6">
        <v>633.05100000000004</v>
      </c>
      <c r="F1469">
        <v>2012</v>
      </c>
      <c r="G1469" s="6">
        <v>76.326999999999998</v>
      </c>
      <c r="H1469" s="6">
        <v>5.218724250793457</v>
      </c>
      <c r="I1469" s="7">
        <v>10.3865098953247</v>
      </c>
      <c r="J1469" s="8">
        <f t="shared" si="265"/>
        <v>0.52187242507934573</v>
      </c>
      <c r="K1469" s="8">
        <f t="shared" si="266"/>
        <v>0.94863226033917769</v>
      </c>
      <c r="L1469" s="9">
        <f t="shared" si="267"/>
        <v>72.406254534908413</v>
      </c>
      <c r="M1469" s="8">
        <f t="shared" si="268"/>
        <v>0.55817484983257382</v>
      </c>
      <c r="N1469" s="8">
        <f t="shared" si="269"/>
        <v>0.64915686845779375</v>
      </c>
      <c r="O1469" s="8">
        <f t="shared" si="270"/>
        <v>2.1410346552693449</v>
      </c>
      <c r="P1469" s="10">
        <f t="shared" si="271"/>
        <v>0.260703323254875</v>
      </c>
      <c r="Q1469" s="10" t="str">
        <f t="shared" si="272"/>
        <v>2012MNE</v>
      </c>
      <c r="R1469" s="14">
        <f t="shared" si="273"/>
        <v>44.602108285599435</v>
      </c>
      <c r="S1469" s="45">
        <f t="shared" si="274"/>
        <v>3</v>
      </c>
      <c r="T1469" s="7">
        <f t="shared" si="275"/>
        <v>3.5033591582283101</v>
      </c>
      <c r="U1469" s="35">
        <f>IF(ISBLANK(VLOOKUP(B1469,'WB GDP'!$A$2:$AK$267,F1469-1985)),"NA",VLOOKUP(B1469,'WB GDP'!$A$2:$AK$267,F1469-1985))</f>
        <v>16802.407425699188</v>
      </c>
    </row>
    <row r="1470" spans="1:21">
      <c r="A1470">
        <f t="shared" si="264"/>
        <v>86</v>
      </c>
      <c r="B1470" t="s">
        <v>75</v>
      </c>
      <c r="C1470" t="str">
        <f>VLOOKUP(B1470,'country codes'!$A$3:$B$287,2,0)</f>
        <v>HUN</v>
      </c>
      <c r="D1470">
        <v>7</v>
      </c>
      <c r="E1470" s="6">
        <v>9922.1270000000004</v>
      </c>
      <c r="F1470">
        <v>2012</v>
      </c>
      <c r="G1470" s="6">
        <v>75.180999999999997</v>
      </c>
      <c r="H1470" s="6">
        <v>4.6833581924438477</v>
      </c>
      <c r="I1470" s="7">
        <v>7.5585923194885298</v>
      </c>
      <c r="J1470" s="8">
        <f t="shared" si="265"/>
        <v>0.46833581924438478</v>
      </c>
      <c r="K1470" s="8">
        <f t="shared" si="266"/>
        <v>0.8950956545042168</v>
      </c>
      <c r="L1470" s="9">
        <f t="shared" si="267"/>
        <v>67.294186401281522</v>
      </c>
      <c r="M1470" s="8">
        <f t="shared" si="268"/>
        <v>0.51195595503454006</v>
      </c>
      <c r="N1470" s="8">
        <f t="shared" si="269"/>
        <v>0.47241201996803311</v>
      </c>
      <c r="O1470" s="8">
        <f t="shared" si="270"/>
        <v>1.964289806779584</v>
      </c>
      <c r="P1470" s="10">
        <f t="shared" si="271"/>
        <v>0.26063157954980287</v>
      </c>
      <c r="Q1470" s="10" t="str">
        <f t="shared" si="272"/>
        <v>2012HUN</v>
      </c>
      <c r="R1470" s="14">
        <f t="shared" si="273"/>
        <v>44.589834101816557</v>
      </c>
      <c r="S1470" s="45">
        <f t="shared" si="274"/>
        <v>3</v>
      </c>
      <c r="T1470" s="7">
        <f t="shared" si="275"/>
        <v>3.5033591582283101</v>
      </c>
      <c r="U1470" s="35">
        <f>IF(ISBLANK(VLOOKUP(B1470,'WB GDP'!$A$2:$AK$267,F1470-1985)),"NA",VLOOKUP(B1470,'WB GDP'!$A$2:$AK$267,F1470-1985))</f>
        <v>24816.345805692396</v>
      </c>
    </row>
    <row r="1471" spans="1:21">
      <c r="A1471">
        <f t="shared" si="264"/>
        <v>87</v>
      </c>
      <c r="B1471" t="s">
        <v>66</v>
      </c>
      <c r="C1471" t="str">
        <f>VLOOKUP(B1471,'country codes'!$A$3:$B$287,2,0)</f>
        <v>GEO</v>
      </c>
      <c r="D1471">
        <v>7</v>
      </c>
      <c r="E1471" s="6">
        <v>3804.3560000000002</v>
      </c>
      <c r="F1471">
        <v>2012</v>
      </c>
      <c r="G1471" s="6">
        <v>72.412000000000006</v>
      </c>
      <c r="H1471" s="6">
        <v>4.2544455528259277</v>
      </c>
      <c r="I1471" s="7">
        <v>4.5090284347534197</v>
      </c>
      <c r="J1471" s="8">
        <f t="shared" si="265"/>
        <v>0.42544455528259278</v>
      </c>
      <c r="K1471" s="8">
        <f t="shared" si="266"/>
        <v>0.85220439054242481</v>
      </c>
      <c r="L1471" s="9">
        <f t="shared" si="267"/>
        <v>61.709824327958067</v>
      </c>
      <c r="M1471" s="8">
        <f t="shared" si="268"/>
        <v>0.46146698727542917</v>
      </c>
      <c r="N1471" s="8">
        <f t="shared" si="269"/>
        <v>0.28181427717208873</v>
      </c>
      <c r="O1471" s="8">
        <f t="shared" si="270"/>
        <v>1.7736920639836398</v>
      </c>
      <c r="P1471" s="10">
        <f t="shared" si="271"/>
        <v>0.26017311383746805</v>
      </c>
      <c r="Q1471" s="10" t="str">
        <f t="shared" si="272"/>
        <v>2012GEO</v>
      </c>
      <c r="R1471" s="14">
        <f t="shared" si="273"/>
        <v>44.511398057766591</v>
      </c>
      <c r="S1471" s="45">
        <f t="shared" si="274"/>
        <v>2</v>
      </c>
      <c r="T1471" s="7">
        <f t="shared" si="275"/>
        <v>3.5033591582283101</v>
      </c>
      <c r="U1471" s="35">
        <f>IF(ISBLANK(VLOOKUP(B1471,'WB GDP'!$A$2:$AK$267,F1471-1985)),"NA",VLOOKUP(B1471,'WB GDP'!$A$2:$AK$267,F1471-1985))</f>
        <v>11295.75409130532</v>
      </c>
    </row>
    <row r="1472" spans="1:21">
      <c r="A1472">
        <f t="shared" si="264"/>
        <v>88</v>
      </c>
      <c r="B1472" t="s">
        <v>104</v>
      </c>
      <c r="C1472" t="str">
        <f>VLOOKUP(B1472,'country codes'!$A$3:$B$287,2,0)</f>
        <v>MRT</v>
      </c>
      <c r="D1472">
        <v>5</v>
      </c>
      <c r="E1472" s="6">
        <v>3636.1129999999998</v>
      </c>
      <c r="F1472">
        <v>2012</v>
      </c>
      <c r="G1472" s="6">
        <v>63.578000000000003</v>
      </c>
      <c r="H1472" s="6">
        <v>4.6732039451599121</v>
      </c>
      <c r="I1472" s="7">
        <v>1.81897485256195</v>
      </c>
      <c r="J1472" s="8">
        <f t="shared" si="265"/>
        <v>0.46732039451599122</v>
      </c>
      <c r="K1472" s="8">
        <f t="shared" si="266"/>
        <v>0.89408022977582324</v>
      </c>
      <c r="L1472" s="9">
        <f t="shared" si="267"/>
        <v>56.843832848687292</v>
      </c>
      <c r="M1472" s="8">
        <f t="shared" si="268"/>
        <v>0.41747290456961383</v>
      </c>
      <c r="N1472" s="8">
        <f t="shared" si="269"/>
        <v>0.11368592828512188</v>
      </c>
      <c r="O1472" s="8">
        <f t="shared" si="270"/>
        <v>1.6055637150966728</v>
      </c>
      <c r="P1472" s="10">
        <f t="shared" si="271"/>
        <v>0.26001640460869369</v>
      </c>
      <c r="Q1472" s="10" t="str">
        <f t="shared" si="272"/>
        <v>2012MRT</v>
      </c>
      <c r="R1472" s="14">
        <f t="shared" si="273"/>
        <v>44.484587651578117</v>
      </c>
      <c r="S1472" s="45">
        <f t="shared" si="274"/>
        <v>1</v>
      </c>
      <c r="T1472" s="7">
        <f t="shared" si="275"/>
        <v>3.5033591582283101</v>
      </c>
      <c r="U1472" s="35">
        <f>IF(ISBLANK(VLOOKUP(B1472,'WB GDP'!$A$2:$AK$267,F1472-1985)),"NA",VLOOKUP(B1472,'WB GDP'!$A$2:$AK$267,F1472-1985))</f>
        <v>4885.6921782966383</v>
      </c>
    </row>
    <row r="1473" spans="1:21">
      <c r="A1473">
        <f t="shared" si="264"/>
        <v>89</v>
      </c>
      <c r="B1473" t="s">
        <v>167</v>
      </c>
      <c r="C1473" t="str">
        <f>VLOOKUP(B1473,'country codes'!$A$3:$B$287,2,0)</f>
        <v>YEM</v>
      </c>
      <c r="D1473">
        <v>4</v>
      </c>
      <c r="E1473" s="6">
        <v>26223.391</v>
      </c>
      <c r="F1473">
        <v>2012</v>
      </c>
      <c r="G1473" s="6">
        <v>67.343000000000004</v>
      </c>
      <c r="H1473" s="6">
        <v>4.060600757598877</v>
      </c>
      <c r="I1473" s="7">
        <v>1.4932746887207</v>
      </c>
      <c r="J1473" s="8">
        <f t="shared" si="265"/>
        <v>0.40606007575988767</v>
      </c>
      <c r="K1473" s="8">
        <f t="shared" si="266"/>
        <v>0.83281991101971964</v>
      </c>
      <c r="L1473" s="9">
        <f t="shared" si="267"/>
        <v>56.084591267800981</v>
      </c>
      <c r="M1473" s="8">
        <f t="shared" si="268"/>
        <v>0.41060849943337385</v>
      </c>
      <c r="N1473" s="8">
        <f t="shared" si="269"/>
        <v>9.3329668045043751E-2</v>
      </c>
      <c r="O1473" s="8">
        <f t="shared" si="270"/>
        <v>1.5852074548565946</v>
      </c>
      <c r="P1473" s="10">
        <f t="shared" si="271"/>
        <v>0.25902508733187823</v>
      </c>
      <c r="Q1473" s="10" t="str">
        <f t="shared" si="272"/>
        <v>2012YEM</v>
      </c>
      <c r="R1473" s="14">
        <f t="shared" si="273"/>
        <v>44.314989351204012</v>
      </c>
      <c r="S1473" s="45">
        <f t="shared" si="274"/>
        <v>1</v>
      </c>
      <c r="T1473" s="7">
        <f t="shared" si="275"/>
        <v>3.5033591582283101</v>
      </c>
      <c r="U1473" s="35" t="str">
        <f>IF(ISBLANK(VLOOKUP(B1473,'WB GDP'!$A$2:$AK$267,F1473-1985)),"NA",VLOOKUP(B1473,'WB GDP'!$A$2:$AK$267,F1473-1985))</f>
        <v>NA</v>
      </c>
    </row>
    <row r="1474" spans="1:21">
      <c r="A1474">
        <f t="shared" si="264"/>
        <v>90</v>
      </c>
      <c r="B1474" t="s">
        <v>58</v>
      </c>
      <c r="C1474" t="str">
        <f>VLOOKUP(B1474,'country codes'!$A$3:$B$287,2,0)</f>
        <v>EGY</v>
      </c>
      <c r="D1474">
        <v>4</v>
      </c>
      <c r="E1474" s="6">
        <v>91240.376000000004</v>
      </c>
      <c r="F1474">
        <v>2012</v>
      </c>
      <c r="G1474" s="6">
        <v>70.084999999999994</v>
      </c>
      <c r="H1474" s="6">
        <v>4.2041568756103516</v>
      </c>
      <c r="I1474" s="7">
        <v>3.4610223770141602</v>
      </c>
      <c r="J1474" s="8">
        <f t="shared" si="265"/>
        <v>0.42041568756103515</v>
      </c>
      <c r="K1474" s="8">
        <f t="shared" si="266"/>
        <v>0.84717552282086706</v>
      </c>
      <c r="L1474" s="9">
        <f t="shared" si="267"/>
        <v>59.374296516900465</v>
      </c>
      <c r="M1474" s="8">
        <f t="shared" si="268"/>
        <v>0.44035116655952483</v>
      </c>
      <c r="N1474" s="8">
        <f t="shared" si="269"/>
        <v>0.21631389856338501</v>
      </c>
      <c r="O1474" s="8">
        <f t="shared" si="270"/>
        <v>1.7081916853749359</v>
      </c>
      <c r="P1474" s="10">
        <f t="shared" si="271"/>
        <v>0.25778791123366868</v>
      </c>
      <c r="Q1474" s="10" t="str">
        <f t="shared" si="272"/>
        <v>2012EGY</v>
      </c>
      <c r="R1474" s="14">
        <f t="shared" si="273"/>
        <v>44.103328595937192</v>
      </c>
      <c r="S1474" s="45">
        <f t="shared" si="274"/>
        <v>1</v>
      </c>
      <c r="T1474" s="7">
        <f t="shared" si="275"/>
        <v>3.5033591582283101</v>
      </c>
      <c r="U1474" s="35">
        <f>IF(ISBLANK(VLOOKUP(B1474,'WB GDP'!$A$2:$AK$267,F1474-1985)),"NA",VLOOKUP(B1474,'WB GDP'!$A$2:$AK$267,F1474-1985))</f>
        <v>10279.860421555211</v>
      </c>
    </row>
    <row r="1475" spans="1:21">
      <c r="A1475">
        <f t="shared" ref="A1475:A1538" si="276">IF(ISNUMBER(R1475),COUNTIFS($F$3:$F$2434,F1475,$R$3:$R$2434,"&gt;"&amp;R1475)+1,"")</f>
        <v>91</v>
      </c>
      <c r="B1475" t="s">
        <v>158</v>
      </c>
      <c r="C1475" t="str">
        <f>VLOOKUP(B1475,'country codes'!$A$3:$B$287,2,0)</f>
        <v>UKR</v>
      </c>
      <c r="D1475">
        <v>7</v>
      </c>
      <c r="E1475" s="6">
        <v>45406.226000000002</v>
      </c>
      <c r="F1475">
        <v>2012</v>
      </c>
      <c r="G1475" s="6">
        <v>71.626999999999995</v>
      </c>
      <c r="H1475" s="6">
        <v>5.0303421020507813</v>
      </c>
      <c r="I1475" s="7">
        <v>7.60634469985962</v>
      </c>
      <c r="J1475" s="8">
        <f t="shared" ref="J1475:J1538" si="277">IFERROR(H1475/10,"")</f>
        <v>0.5030342102050781</v>
      </c>
      <c r="K1475" s="8">
        <f t="shared" ref="K1475:K1538" si="278">IFERROR(J1475+$K$2464,"")</f>
        <v>0.92979404546491007</v>
      </c>
      <c r="L1475" s="9">
        <f t="shared" ref="L1475:L1538" si="279">IFERROR(K1475*G1475,"")</f>
        <v>66.598358094515106</v>
      </c>
      <c r="M1475" s="8">
        <f t="shared" ref="M1475:M1538" si="280">IFERROR((L1475-L$2439)/($L$2438-$L$2439),"")</f>
        <v>0.50566487782913627</v>
      </c>
      <c r="N1475" s="8">
        <f t="shared" ref="N1475:N1538" si="281">IFERROR(I1475/16,"")</f>
        <v>0.47539654374122625</v>
      </c>
      <c r="O1475" s="8">
        <f t="shared" ref="O1475:O1538" si="282">IFERROR(N1475+$O$2464,"")</f>
        <v>1.9672743305527771</v>
      </c>
      <c r="P1475" s="10">
        <f t="shared" ref="P1475:P1538" si="283">IFERROR(M1475/O1475,"")</f>
        <v>0.2570383143702441</v>
      </c>
      <c r="Q1475" s="10" t="str">
        <f t="shared" ref="Q1475:Q1538" si="284">F1475&amp;C1475</f>
        <v>2012UKR</v>
      </c>
      <c r="R1475" s="14">
        <f t="shared" ref="R1475:R1538" si="285">IFERROR(P1475*100/VLOOKUP(F1475,$B$2440:$P$2455,15,0),"")</f>
        <v>43.975084735998649</v>
      </c>
      <c r="S1475" s="45">
        <f t="shared" ref="S1475:S1538" si="286">IF(I1475&lt;T1475,1,IF(I1475&lt;T1475*2,2,3))</f>
        <v>3</v>
      </c>
      <c r="T1475" s="7">
        <f t="shared" ref="T1475:T1538" si="287">VLOOKUP(F1475,$F$2440:$I$2455,4,0)</f>
        <v>3.5033591582283101</v>
      </c>
      <c r="U1475" s="35">
        <f>IF(ISBLANK(VLOOKUP(B1475,'WB GDP'!$A$2:$AK$267,F1475-1985)),"NA",VLOOKUP(B1475,'WB GDP'!$A$2:$AK$267,F1475-1985))</f>
        <v>12985.0869140625</v>
      </c>
    </row>
    <row r="1476" spans="1:21">
      <c r="A1476">
        <f t="shared" si="276"/>
        <v>92</v>
      </c>
      <c r="B1476" t="s">
        <v>112</v>
      </c>
      <c r="C1476" t="str">
        <f>VLOOKUP(B1476,'country codes'!$A$3:$B$287,2,0)</f>
        <v>MMR</v>
      </c>
      <c r="D1476">
        <v>8</v>
      </c>
      <c r="E1476" s="6">
        <v>50218.184999999998</v>
      </c>
      <c r="F1476">
        <v>2012</v>
      </c>
      <c r="G1476" s="6">
        <v>64.141000000000005</v>
      </c>
      <c r="H1476" s="6">
        <v>4.4389395713806152</v>
      </c>
      <c r="I1476" s="7">
        <v>1.70095551013947</v>
      </c>
      <c r="J1476" s="8">
        <f t="shared" si="277"/>
        <v>0.44389395713806151</v>
      </c>
      <c r="K1476" s="8">
        <f t="shared" si="278"/>
        <v>0.87065379239789342</v>
      </c>
      <c r="L1476" s="9">
        <f t="shared" si="279"/>
        <v>55.844604898193289</v>
      </c>
      <c r="M1476" s="8">
        <f t="shared" si="280"/>
        <v>0.40843875042379041</v>
      </c>
      <c r="N1476" s="8">
        <f t="shared" si="281"/>
        <v>0.10630971938371687</v>
      </c>
      <c r="O1476" s="8">
        <f t="shared" si="282"/>
        <v>1.5981875061952677</v>
      </c>
      <c r="P1476" s="10">
        <f t="shared" si="283"/>
        <v>0.25556372380618964</v>
      </c>
      <c r="Q1476" s="10" t="str">
        <f t="shared" si="284"/>
        <v>2012MMR</v>
      </c>
      <c r="R1476" s="14">
        <f t="shared" si="285"/>
        <v>43.722806218050572</v>
      </c>
      <c r="S1476" s="45">
        <f t="shared" si="286"/>
        <v>1</v>
      </c>
      <c r="T1476" s="7">
        <f t="shared" si="287"/>
        <v>3.5033591582283101</v>
      </c>
      <c r="U1476" s="35">
        <f>IF(ISBLANK(VLOOKUP(B1476,'WB GDP'!$A$2:$AK$267,F1476-1985)),"NA",VLOOKUP(B1476,'WB GDP'!$A$2:$AK$267,F1476-1985))</f>
        <v>3187.1149181679243</v>
      </c>
    </row>
    <row r="1477" spans="1:21">
      <c r="A1477">
        <f t="shared" si="276"/>
        <v>93</v>
      </c>
      <c r="B1477" t="s">
        <v>23</v>
      </c>
      <c r="C1477" t="str">
        <f>VLOOKUP(B1477,'country codes'!$A$3:$B$287,2,0)</f>
        <v>AUS</v>
      </c>
      <c r="D1477">
        <v>2</v>
      </c>
      <c r="E1477" s="6">
        <v>22729.269</v>
      </c>
      <c r="F1477">
        <v>2012</v>
      </c>
      <c r="G1477" s="6">
        <v>82.346000000000004</v>
      </c>
      <c r="H1477" s="6">
        <v>7.1955857276916504</v>
      </c>
      <c r="I1477" s="7">
        <v>23.674352645873999</v>
      </c>
      <c r="J1477" s="8">
        <f t="shared" si="277"/>
        <v>0.71955857276916502</v>
      </c>
      <c r="K1477" s="8">
        <f t="shared" si="278"/>
        <v>1.146318408028997</v>
      </c>
      <c r="L1477" s="9">
        <f t="shared" si="279"/>
        <v>94.394735627555789</v>
      </c>
      <c r="M1477" s="8">
        <f t="shared" si="280"/>
        <v>0.75697566152453266</v>
      </c>
      <c r="N1477" s="8">
        <f t="shared" si="281"/>
        <v>1.4796470403671249</v>
      </c>
      <c r="O1477" s="8">
        <f t="shared" si="282"/>
        <v>2.9715248271786758</v>
      </c>
      <c r="P1477" s="10">
        <f t="shared" si="283"/>
        <v>0.25474317246181172</v>
      </c>
      <c r="Q1477" s="10" t="str">
        <f t="shared" si="284"/>
        <v>2012AUS</v>
      </c>
      <c r="R1477" s="14">
        <f t="shared" si="285"/>
        <v>43.582423197769472</v>
      </c>
      <c r="S1477" s="45">
        <f t="shared" si="286"/>
        <v>3</v>
      </c>
      <c r="T1477" s="7">
        <f t="shared" si="287"/>
        <v>3.5033591582283101</v>
      </c>
      <c r="U1477" s="35">
        <f>IF(ISBLANK(VLOOKUP(B1477,'WB GDP'!$A$2:$AK$267,F1477-1985)),"NA",VLOOKUP(B1477,'WB GDP'!$A$2:$AK$267,F1477-1985))</f>
        <v>46360.607124322887</v>
      </c>
    </row>
    <row r="1478" spans="1:21">
      <c r="A1478">
        <f t="shared" si="276"/>
        <v>94</v>
      </c>
      <c r="B1478" t="s">
        <v>39</v>
      </c>
      <c r="C1478" t="str">
        <f>VLOOKUP(B1478,'country codes'!$A$3:$B$287,2,0)</f>
        <v>KHM</v>
      </c>
      <c r="D1478">
        <v>8</v>
      </c>
      <c r="E1478" s="6">
        <v>14786.64</v>
      </c>
      <c r="F1478">
        <v>2012</v>
      </c>
      <c r="G1478" s="6">
        <v>68.915000000000006</v>
      </c>
      <c r="H1478" s="6">
        <v>3.8987069129943848</v>
      </c>
      <c r="I1478" s="7">
        <v>2.1440877914428702</v>
      </c>
      <c r="J1478" s="8">
        <f t="shared" si="277"/>
        <v>0.38987069129943847</v>
      </c>
      <c r="K1478" s="8">
        <f t="shared" si="278"/>
        <v>0.81663052655927038</v>
      </c>
      <c r="L1478" s="9">
        <f t="shared" si="279"/>
        <v>56.278092737832125</v>
      </c>
      <c r="M1478" s="8">
        <f t="shared" si="280"/>
        <v>0.41235797222067977</v>
      </c>
      <c r="N1478" s="8">
        <f t="shared" si="281"/>
        <v>0.13400548696517939</v>
      </c>
      <c r="O1478" s="8">
        <f t="shared" si="282"/>
        <v>1.6258832737767304</v>
      </c>
      <c r="P1478" s="10">
        <f t="shared" si="283"/>
        <v>0.25362089571339402</v>
      </c>
      <c r="Q1478" s="10" t="str">
        <f t="shared" si="284"/>
        <v>2012KHM</v>
      </c>
      <c r="R1478" s="14">
        <f t="shared" si="285"/>
        <v>43.390419856828558</v>
      </c>
      <c r="S1478" s="45">
        <f t="shared" si="286"/>
        <v>1</v>
      </c>
      <c r="T1478" s="7">
        <f t="shared" si="287"/>
        <v>3.5033591582283101</v>
      </c>
      <c r="U1478" s="35">
        <f>IF(ISBLANK(VLOOKUP(B1478,'WB GDP'!$A$2:$AK$267,F1478-1985)),"NA",VLOOKUP(B1478,'WB GDP'!$A$2:$AK$267,F1478-1985))</f>
        <v>3021.3322193753925</v>
      </c>
    </row>
    <row r="1479" spans="1:21">
      <c r="A1479">
        <f t="shared" si="276"/>
        <v>95</v>
      </c>
      <c r="B1479" t="s">
        <v>72</v>
      </c>
      <c r="C1479" t="str">
        <f>VLOOKUP(B1479,'country codes'!$A$3:$B$287,2,0)</f>
        <v>HTI</v>
      </c>
      <c r="D1479">
        <v>1</v>
      </c>
      <c r="E1479" s="6">
        <v>10108.539000000001</v>
      </c>
      <c r="F1479">
        <v>2012</v>
      </c>
      <c r="G1479" s="6">
        <v>62.290999999999997</v>
      </c>
      <c r="H1479" s="6">
        <v>4.4134750366210938</v>
      </c>
      <c r="I1479" s="7">
        <v>1.17819392681122</v>
      </c>
      <c r="J1479" s="8">
        <f t="shared" si="277"/>
        <v>0.4413475036621094</v>
      </c>
      <c r="K1479" s="8">
        <f t="shared" si="278"/>
        <v>0.86810733892194136</v>
      </c>
      <c r="L1479" s="9">
        <f t="shared" si="279"/>
        <v>54.075274248786648</v>
      </c>
      <c r="M1479" s="8">
        <f t="shared" si="280"/>
        <v>0.39244199431446924</v>
      </c>
      <c r="N1479" s="8">
        <f t="shared" si="281"/>
        <v>7.3637120425701252E-2</v>
      </c>
      <c r="O1479" s="8">
        <f t="shared" si="282"/>
        <v>1.5655149072372523</v>
      </c>
      <c r="P1479" s="10">
        <f t="shared" si="283"/>
        <v>0.2506791806965496</v>
      </c>
      <c r="Q1479" s="10" t="str">
        <f t="shared" si="284"/>
        <v>2012HTI</v>
      </c>
      <c r="R1479" s="14">
        <f t="shared" si="285"/>
        <v>42.88714015142029</v>
      </c>
      <c r="S1479" s="45">
        <f t="shared" si="286"/>
        <v>1</v>
      </c>
      <c r="T1479" s="7">
        <f t="shared" si="287"/>
        <v>3.5033591582283101</v>
      </c>
      <c r="U1479" s="35">
        <f>IF(ISBLANK(VLOOKUP(B1479,'WB GDP'!$A$2:$AK$267,F1479-1985)),"NA",VLOOKUP(B1479,'WB GDP'!$A$2:$AK$267,F1479-1985))</f>
        <v>3027.4502535126348</v>
      </c>
    </row>
    <row r="1480" spans="1:21">
      <c r="A1480">
        <f t="shared" si="276"/>
        <v>96</v>
      </c>
      <c r="B1480" t="s">
        <v>136</v>
      </c>
      <c r="C1480" t="str">
        <f>VLOOKUP(B1480,'country codes'!$A$3:$B$287,2,0)</f>
        <v>SRB</v>
      </c>
      <c r="D1480">
        <v>7</v>
      </c>
      <c r="E1480" s="6">
        <v>7591.35</v>
      </c>
      <c r="F1480">
        <v>2012</v>
      </c>
      <c r="G1480" s="6">
        <v>75.105999999999995</v>
      </c>
      <c r="H1480" s="6">
        <v>5.1545219421386719</v>
      </c>
      <c r="I1480" s="7">
        <v>10.8564195632935</v>
      </c>
      <c r="J1480" s="8">
        <f t="shared" si="277"/>
        <v>0.51545219421386723</v>
      </c>
      <c r="K1480" s="8">
        <f t="shared" si="278"/>
        <v>0.9422120294736992</v>
      </c>
      <c r="L1480" s="9">
        <f t="shared" si="279"/>
        <v>70.765776685651645</v>
      </c>
      <c r="M1480" s="8">
        <f t="shared" si="280"/>
        <v>0.54334306920066933</v>
      </c>
      <c r="N1480" s="8">
        <f t="shared" si="281"/>
        <v>0.67852622270584373</v>
      </c>
      <c r="O1480" s="8">
        <f t="shared" si="282"/>
        <v>2.1704040095173944</v>
      </c>
      <c r="P1480" s="10">
        <f t="shared" si="283"/>
        <v>0.25034190262184675</v>
      </c>
      <c r="Q1480" s="10" t="str">
        <f t="shared" si="284"/>
        <v>2012SRB</v>
      </c>
      <c r="R1480" s="14">
        <f t="shared" si="285"/>
        <v>42.829437345708264</v>
      </c>
      <c r="S1480" s="45">
        <f t="shared" si="286"/>
        <v>3</v>
      </c>
      <c r="T1480" s="7">
        <f t="shared" si="287"/>
        <v>3.5033591582283101</v>
      </c>
      <c r="U1480" s="35">
        <f>IF(ISBLANK(VLOOKUP(B1480,'WB GDP'!$A$2:$AK$267,F1480-1985)),"NA",VLOOKUP(B1480,'WB GDP'!$A$2:$AK$267,F1480-1985))</f>
        <v>14894.223791978113</v>
      </c>
    </row>
    <row r="1481" spans="1:21">
      <c r="A1481">
        <f t="shared" si="276"/>
        <v>97</v>
      </c>
      <c r="B1481" t="s">
        <v>88</v>
      </c>
      <c r="C1481" t="str">
        <f>VLOOKUP(B1481,'country codes'!$A$3:$B$287,2,0)</f>
        <v>KEN</v>
      </c>
      <c r="D1481">
        <v>5</v>
      </c>
      <c r="E1481" s="6">
        <v>43725.805999999997</v>
      </c>
      <c r="F1481">
        <v>2012</v>
      </c>
      <c r="G1481" s="6">
        <v>61.115000000000002</v>
      </c>
      <c r="H1481" s="6">
        <v>4.547335147857666</v>
      </c>
      <c r="I1481" s="7">
        <v>1.44032537937164</v>
      </c>
      <c r="J1481" s="8">
        <f t="shared" si="277"/>
        <v>0.45473351478576662</v>
      </c>
      <c r="K1481" s="8">
        <f t="shared" si="278"/>
        <v>0.88149335004559859</v>
      </c>
      <c r="L1481" s="9">
        <f t="shared" si="279"/>
        <v>53.872466088036759</v>
      </c>
      <c r="M1481" s="8">
        <f t="shared" si="280"/>
        <v>0.3906083784860292</v>
      </c>
      <c r="N1481" s="8">
        <f t="shared" si="281"/>
        <v>9.0020336210727497E-2</v>
      </c>
      <c r="O1481" s="8">
        <f t="shared" si="282"/>
        <v>1.5818981230222784</v>
      </c>
      <c r="P1481" s="10">
        <f t="shared" si="283"/>
        <v>0.24692385230204114</v>
      </c>
      <c r="Q1481" s="10" t="str">
        <f t="shared" si="284"/>
        <v>2012KEN</v>
      </c>
      <c r="R1481" s="14">
        <f t="shared" si="285"/>
        <v>42.244664399256202</v>
      </c>
      <c r="S1481" s="45">
        <f t="shared" si="286"/>
        <v>1</v>
      </c>
      <c r="T1481" s="7">
        <f t="shared" si="287"/>
        <v>3.5033591582283101</v>
      </c>
      <c r="U1481" s="35">
        <f>IF(ISBLANK(VLOOKUP(B1481,'WB GDP'!$A$2:$AK$267,F1481-1985)),"NA",VLOOKUP(B1481,'WB GDP'!$A$2:$AK$267,F1481-1985))</f>
        <v>3899.167071457663</v>
      </c>
    </row>
    <row r="1482" spans="1:21">
      <c r="A1482">
        <f t="shared" si="276"/>
        <v>98</v>
      </c>
      <c r="B1482" t="s">
        <v>36</v>
      </c>
      <c r="C1482" t="str">
        <f>VLOOKUP(B1482,'country codes'!$A$3:$B$287,2,0)</f>
        <v>BGR</v>
      </c>
      <c r="D1482">
        <v>7</v>
      </c>
      <c r="E1482" s="6">
        <v>7488.3440000000001</v>
      </c>
      <c r="F1482">
        <v>2012</v>
      </c>
      <c r="G1482" s="6">
        <v>74.356999999999999</v>
      </c>
      <c r="H1482" s="6">
        <v>4.222297191619873</v>
      </c>
      <c r="I1482" s="7">
        <v>7.16652631759644</v>
      </c>
      <c r="J1482" s="8">
        <f t="shared" si="277"/>
        <v>0.42222971916198732</v>
      </c>
      <c r="K1482" s="8">
        <f t="shared" si="278"/>
        <v>0.84898955442181934</v>
      </c>
      <c r="L1482" s="9">
        <f t="shared" si="279"/>
        <v>63.128316298143218</v>
      </c>
      <c r="M1482" s="8">
        <f t="shared" si="280"/>
        <v>0.4742917637510371</v>
      </c>
      <c r="N1482" s="8">
        <f t="shared" si="281"/>
        <v>0.4479078948497775</v>
      </c>
      <c r="O1482" s="8">
        <f t="shared" si="282"/>
        <v>1.9397856816613284</v>
      </c>
      <c r="P1482" s="10">
        <f t="shared" si="283"/>
        <v>0.24450730213908486</v>
      </c>
      <c r="Q1482" s="10" t="str">
        <f t="shared" si="284"/>
        <v>2012BGR</v>
      </c>
      <c r="R1482" s="14">
        <f t="shared" si="285"/>
        <v>41.831231878718732</v>
      </c>
      <c r="S1482" s="45">
        <f t="shared" si="286"/>
        <v>3</v>
      </c>
      <c r="T1482" s="7">
        <f t="shared" si="287"/>
        <v>3.5033591582283101</v>
      </c>
      <c r="U1482" s="35">
        <f>IF(ISBLANK(VLOOKUP(B1482,'WB GDP'!$A$2:$AK$267,F1482-1985)),"NA",VLOOKUP(B1482,'WB GDP'!$A$2:$AK$267,F1482-1985))</f>
        <v>18911.60672077032</v>
      </c>
    </row>
    <row r="1483" spans="1:21">
      <c r="A1483">
        <f t="shared" si="276"/>
        <v>99</v>
      </c>
      <c r="B1483" t="s">
        <v>161</v>
      </c>
      <c r="C1483" t="str">
        <f>VLOOKUP(B1483,'country codes'!$A$3:$B$287,2,0)</f>
        <v>USA</v>
      </c>
      <c r="D1483">
        <v>2</v>
      </c>
      <c r="E1483" s="6">
        <v>316651.321</v>
      </c>
      <c r="F1483">
        <v>2012</v>
      </c>
      <c r="G1483" s="6">
        <v>78.944000000000003</v>
      </c>
      <c r="H1483" s="6">
        <v>7.0262269973754883</v>
      </c>
      <c r="I1483" s="7">
        <v>22.573114395141602</v>
      </c>
      <c r="J1483" s="8">
        <f t="shared" si="277"/>
        <v>0.70262269973754887</v>
      </c>
      <c r="K1483" s="8">
        <f t="shared" si="278"/>
        <v>1.1293825349973807</v>
      </c>
      <c r="L1483" s="9">
        <f t="shared" si="279"/>
        <v>89.157974842833227</v>
      </c>
      <c r="M1483" s="8">
        <f t="shared" si="280"/>
        <v>0.70962940371559358</v>
      </c>
      <c r="N1483" s="8">
        <f t="shared" si="281"/>
        <v>1.4108196496963501</v>
      </c>
      <c r="O1483" s="8">
        <f t="shared" si="282"/>
        <v>2.9026974365079008</v>
      </c>
      <c r="P1483" s="10">
        <f t="shared" si="283"/>
        <v>0.24447239825633202</v>
      </c>
      <c r="Q1483" s="10" t="str">
        <f t="shared" si="284"/>
        <v>2012USA</v>
      </c>
      <c r="R1483" s="14">
        <f t="shared" si="285"/>
        <v>41.825260390750358</v>
      </c>
      <c r="S1483" s="45">
        <f t="shared" si="286"/>
        <v>3</v>
      </c>
      <c r="T1483" s="7">
        <f t="shared" si="287"/>
        <v>3.5033591582283101</v>
      </c>
      <c r="U1483" s="35">
        <f>IF(ISBLANK(VLOOKUP(B1483,'WB GDP'!$A$2:$AK$267,F1483-1985)),"NA",VLOOKUP(B1483,'WB GDP'!$A$2:$AK$267,F1483-1985))</f>
        <v>55796.971918901792</v>
      </c>
    </row>
    <row r="1484" spans="1:21">
      <c r="A1484">
        <f t="shared" si="276"/>
        <v>100</v>
      </c>
      <c r="B1484" t="s">
        <v>168</v>
      </c>
      <c r="C1484" t="str">
        <f>VLOOKUP(B1484,'country codes'!$A$3:$B$287,2,0)</f>
        <v>ZMB</v>
      </c>
      <c r="D1484">
        <v>5</v>
      </c>
      <c r="E1484" s="6">
        <v>14744.657999999999</v>
      </c>
      <c r="F1484">
        <v>2012</v>
      </c>
      <c r="G1484" s="6">
        <v>58.866999999999997</v>
      </c>
      <c r="H1484" s="6">
        <v>5.0133748054504395</v>
      </c>
      <c r="I1484" s="7">
        <v>2.26291084289551</v>
      </c>
      <c r="J1484" s="8">
        <f t="shared" si="277"/>
        <v>0.5013374805450439</v>
      </c>
      <c r="K1484" s="8">
        <f t="shared" si="278"/>
        <v>0.92809731580487587</v>
      </c>
      <c r="L1484" s="9">
        <f t="shared" si="279"/>
        <v>54.634304689485624</v>
      </c>
      <c r="M1484" s="8">
        <f t="shared" si="280"/>
        <v>0.39749626363408275</v>
      </c>
      <c r="N1484" s="8">
        <f t="shared" si="281"/>
        <v>0.14143192768096938</v>
      </c>
      <c r="O1484" s="8">
        <f t="shared" si="282"/>
        <v>1.6333097144925204</v>
      </c>
      <c r="P1484" s="10">
        <f t="shared" si="283"/>
        <v>0.24336857860273448</v>
      </c>
      <c r="Q1484" s="10" t="str">
        <f t="shared" si="284"/>
        <v>2012ZMB</v>
      </c>
      <c r="R1484" s="14">
        <f t="shared" si="285"/>
        <v>41.636414759237645</v>
      </c>
      <c r="S1484" s="45">
        <f t="shared" si="286"/>
        <v>1</v>
      </c>
      <c r="T1484" s="7">
        <f t="shared" si="287"/>
        <v>3.5033591582283101</v>
      </c>
      <c r="U1484" s="35">
        <f>IF(ISBLANK(VLOOKUP(B1484,'WB GDP'!$A$2:$AK$267,F1484-1985)),"NA",VLOOKUP(B1484,'WB GDP'!$A$2:$AK$267,F1484-1985))</f>
        <v>3275.9683777004275</v>
      </c>
    </row>
    <row r="1485" spans="1:21">
      <c r="A1485">
        <f t="shared" si="276"/>
        <v>101</v>
      </c>
      <c r="B1485" t="s">
        <v>79</v>
      </c>
      <c r="C1485" t="str">
        <f>VLOOKUP(B1485,'country codes'!$A$3:$B$287,2,0)</f>
        <v>IRN</v>
      </c>
      <c r="D1485">
        <v>4</v>
      </c>
      <c r="E1485" s="6">
        <v>77324.451000000001</v>
      </c>
      <c r="F1485">
        <v>2012</v>
      </c>
      <c r="G1485" s="6">
        <v>74.186000000000007</v>
      </c>
      <c r="H1485" s="6">
        <v>4.6089277267456055</v>
      </c>
      <c r="I1485" s="7">
        <v>9.4081678390502894</v>
      </c>
      <c r="J1485" s="8">
        <f t="shared" si="277"/>
        <v>0.46089277267456052</v>
      </c>
      <c r="K1485" s="8">
        <f t="shared" si="278"/>
        <v>0.88765260793439249</v>
      </c>
      <c r="L1485" s="9">
        <f t="shared" si="279"/>
        <v>65.851396372220847</v>
      </c>
      <c r="M1485" s="8">
        <f t="shared" si="280"/>
        <v>0.4989114965442154</v>
      </c>
      <c r="N1485" s="8">
        <f t="shared" si="281"/>
        <v>0.58801048994064309</v>
      </c>
      <c r="O1485" s="8">
        <f t="shared" si="282"/>
        <v>2.079888276752194</v>
      </c>
      <c r="P1485" s="10">
        <f t="shared" si="283"/>
        <v>0.23987418080132661</v>
      </c>
      <c r="Q1485" s="10" t="str">
        <f t="shared" si="284"/>
        <v>2012IRN</v>
      </c>
      <c r="R1485" s="14">
        <f t="shared" si="285"/>
        <v>41.038579997541952</v>
      </c>
      <c r="S1485" s="45">
        <f t="shared" si="286"/>
        <v>3</v>
      </c>
      <c r="T1485" s="7">
        <f t="shared" si="287"/>
        <v>3.5033591582283101</v>
      </c>
      <c r="U1485" s="35">
        <f>IF(ISBLANK(VLOOKUP(B1485,'WB GDP'!$A$2:$AK$267,F1485-1985)),"NA",VLOOKUP(B1485,'WB GDP'!$A$2:$AK$267,F1485-1985))</f>
        <v>14541.849373363137</v>
      </c>
    </row>
    <row r="1486" spans="1:21">
      <c r="A1486">
        <f t="shared" si="276"/>
        <v>102</v>
      </c>
      <c r="B1486" t="s">
        <v>80</v>
      </c>
      <c r="C1486" t="str">
        <f>VLOOKUP(B1486,'country codes'!$A$3:$B$287,2,0)</f>
        <v>IRQ</v>
      </c>
      <c r="D1486">
        <v>4</v>
      </c>
      <c r="E1486" s="6">
        <v>33864.447</v>
      </c>
      <c r="F1486">
        <v>2012</v>
      </c>
      <c r="G1486" s="6">
        <v>68.022999999999996</v>
      </c>
      <c r="H1486" s="6">
        <v>4.6595087051391602</v>
      </c>
      <c r="I1486" s="7">
        <v>6.4898056983947798</v>
      </c>
      <c r="J1486" s="8">
        <f t="shared" si="277"/>
        <v>0.46595087051391604</v>
      </c>
      <c r="K1486" s="8">
        <f t="shared" si="278"/>
        <v>0.892710705773748</v>
      </c>
      <c r="L1486" s="9">
        <f t="shared" si="279"/>
        <v>60.724860338847655</v>
      </c>
      <c r="M1486" s="8">
        <f t="shared" si="280"/>
        <v>0.45256179552082565</v>
      </c>
      <c r="N1486" s="8">
        <f t="shared" si="281"/>
        <v>0.40561285614967374</v>
      </c>
      <c r="O1486" s="8">
        <f t="shared" si="282"/>
        <v>1.8974906429612246</v>
      </c>
      <c r="P1486" s="10">
        <f t="shared" si="283"/>
        <v>0.23850541619249174</v>
      </c>
      <c r="Q1486" s="10" t="str">
        <f t="shared" si="284"/>
        <v>2012IRQ</v>
      </c>
      <c r="R1486" s="14">
        <f t="shared" si="285"/>
        <v>40.804406583338618</v>
      </c>
      <c r="S1486" s="45">
        <f t="shared" si="286"/>
        <v>2</v>
      </c>
      <c r="T1486" s="7">
        <f t="shared" si="287"/>
        <v>3.5033591582283101</v>
      </c>
      <c r="U1486" s="35">
        <f>IF(ISBLANK(VLOOKUP(B1486,'WB GDP'!$A$2:$AK$267,F1486-1985)),"NA",VLOOKUP(B1486,'WB GDP'!$A$2:$AK$267,F1486-1985))</f>
        <v>9251.9824028870789</v>
      </c>
    </row>
    <row r="1487" spans="1:21">
      <c r="A1487">
        <f t="shared" si="276"/>
        <v>103</v>
      </c>
      <c r="B1487" t="s">
        <v>169</v>
      </c>
      <c r="C1487" t="str">
        <f>VLOOKUP(B1487,'country codes'!$A$3:$B$287,2,0)</f>
        <v>ZWE</v>
      </c>
      <c r="D1487">
        <v>5</v>
      </c>
      <c r="E1487" s="6">
        <v>13265.331</v>
      </c>
      <c r="F1487">
        <v>2012</v>
      </c>
      <c r="G1487" s="6">
        <v>55.625999999999998</v>
      </c>
      <c r="H1487" s="6">
        <v>4.9551005363464355</v>
      </c>
      <c r="I1487" s="7">
        <v>0.86089754104614302</v>
      </c>
      <c r="J1487" s="8">
        <f t="shared" si="277"/>
        <v>0.49551005363464357</v>
      </c>
      <c r="K1487" s="8">
        <f t="shared" si="278"/>
        <v>0.92226988889447559</v>
      </c>
      <c r="L1487" s="9">
        <f t="shared" si="279"/>
        <v>51.302184839644099</v>
      </c>
      <c r="M1487" s="8">
        <f t="shared" si="280"/>
        <v>0.36737012040425815</v>
      </c>
      <c r="N1487" s="8">
        <f t="shared" si="281"/>
        <v>5.3806096315383939E-2</v>
      </c>
      <c r="O1487" s="8">
        <f t="shared" si="282"/>
        <v>1.5456838831269348</v>
      </c>
      <c r="P1487" s="10">
        <f t="shared" si="283"/>
        <v>0.23767480816392061</v>
      </c>
      <c r="Q1487" s="10" t="str">
        <f t="shared" si="284"/>
        <v>2012ZWE</v>
      </c>
      <c r="R1487" s="14">
        <f t="shared" si="285"/>
        <v>40.662303027577657</v>
      </c>
      <c r="S1487" s="45">
        <f t="shared" si="286"/>
        <v>1</v>
      </c>
      <c r="T1487" s="7">
        <f t="shared" si="287"/>
        <v>3.5033591582283101</v>
      </c>
      <c r="U1487" s="35">
        <f>IF(ISBLANK(VLOOKUP(B1487,'WB GDP'!$A$2:$AK$267,F1487-1985)),"NA",VLOOKUP(B1487,'WB GDP'!$A$2:$AK$267,F1487-1985))</f>
        <v>2310.8072166663032</v>
      </c>
    </row>
    <row r="1488" spans="1:21">
      <c r="A1488">
        <f t="shared" si="276"/>
        <v>104</v>
      </c>
      <c r="B1488" t="s">
        <v>49</v>
      </c>
      <c r="C1488" t="str">
        <f>VLOOKUP(B1488,'country codes'!$A$3:$B$287,2,0)</f>
        <v>COD</v>
      </c>
      <c r="D1488">
        <v>5</v>
      </c>
      <c r="E1488" s="6">
        <v>70997.87</v>
      </c>
      <c r="F1488">
        <v>2012</v>
      </c>
      <c r="G1488" s="6">
        <v>57.247999999999998</v>
      </c>
      <c r="H1488" s="6">
        <v>4.6392273902893066</v>
      </c>
      <c r="I1488" s="7">
        <v>0.72621470689773604</v>
      </c>
      <c r="J1488" s="8">
        <f t="shared" si="277"/>
        <v>0.46392273902893066</v>
      </c>
      <c r="K1488" s="8">
        <f t="shared" si="278"/>
        <v>0.89068257428876263</v>
      </c>
      <c r="L1488" s="9">
        <f t="shared" si="279"/>
        <v>50.989796012883083</v>
      </c>
      <c r="M1488" s="8">
        <f t="shared" si="280"/>
        <v>0.36454577105234437</v>
      </c>
      <c r="N1488" s="8">
        <f t="shared" si="281"/>
        <v>4.5388419181108502E-2</v>
      </c>
      <c r="O1488" s="8">
        <f t="shared" si="282"/>
        <v>1.5372662059926594</v>
      </c>
      <c r="P1488" s="10">
        <f t="shared" si="283"/>
        <v>0.2371390001492592</v>
      </c>
      <c r="Q1488" s="10" t="str">
        <f t="shared" si="284"/>
        <v>2012COD</v>
      </c>
      <c r="R1488" s="14">
        <f t="shared" si="285"/>
        <v>40.570634970600658</v>
      </c>
      <c r="S1488" s="45">
        <f t="shared" si="286"/>
        <v>1</v>
      </c>
      <c r="T1488" s="7">
        <f t="shared" si="287"/>
        <v>3.5033591582283101</v>
      </c>
      <c r="U1488" s="35">
        <f>IF(ISBLANK(VLOOKUP(B1488,'WB GDP'!$A$2:$AK$267,F1488-1985)),"NA",VLOOKUP(B1488,'WB GDP'!$A$2:$AK$267,F1488-1985))</f>
        <v>900.9789904437921</v>
      </c>
    </row>
    <row r="1489" spans="1:21">
      <c r="A1489">
        <f t="shared" si="276"/>
        <v>105</v>
      </c>
      <c r="B1489" t="s">
        <v>60</v>
      </c>
      <c r="C1489" t="str">
        <f>VLOOKUP(B1489,'country codes'!$A$3:$B$287,2,0)</f>
        <v>EST</v>
      </c>
      <c r="D1489">
        <v>7</v>
      </c>
      <c r="E1489" s="6">
        <v>1322.682</v>
      </c>
      <c r="F1489">
        <v>2012</v>
      </c>
      <c r="G1489" s="6">
        <v>76.545000000000002</v>
      </c>
      <c r="H1489" s="6">
        <v>5.3639278411865234</v>
      </c>
      <c r="I1489" s="7">
        <v>15.118588447570801</v>
      </c>
      <c r="J1489" s="8">
        <f t="shared" si="277"/>
        <v>0.53639278411865232</v>
      </c>
      <c r="K1489" s="8">
        <f t="shared" si="278"/>
        <v>0.96315261937848429</v>
      </c>
      <c r="L1489" s="9">
        <f t="shared" si="279"/>
        <v>73.724517250326087</v>
      </c>
      <c r="M1489" s="8">
        <f t="shared" si="280"/>
        <v>0.57009344015011565</v>
      </c>
      <c r="N1489" s="8">
        <f t="shared" si="281"/>
        <v>0.94491177797317505</v>
      </c>
      <c r="O1489" s="8">
        <f t="shared" si="282"/>
        <v>2.4367895647847257</v>
      </c>
      <c r="P1489" s="10">
        <f t="shared" si="283"/>
        <v>0.2339526762543731</v>
      </c>
      <c r="Q1489" s="10" t="str">
        <f t="shared" si="284"/>
        <v>2012EST</v>
      </c>
      <c r="R1489" s="14">
        <f t="shared" si="285"/>
        <v>40.025506655324968</v>
      </c>
      <c r="S1489" s="45">
        <f t="shared" si="286"/>
        <v>3</v>
      </c>
      <c r="T1489" s="7">
        <f t="shared" si="287"/>
        <v>3.5033591582283101</v>
      </c>
      <c r="U1489" s="35">
        <f>IF(ISBLANK(VLOOKUP(B1489,'WB GDP'!$A$2:$AK$267,F1489-1985)),"NA",VLOOKUP(B1489,'WB GDP'!$A$2:$AK$267,F1489-1985))</f>
        <v>28997.322884538451</v>
      </c>
    </row>
    <row r="1490" spans="1:21">
      <c r="A1490">
        <f t="shared" si="276"/>
        <v>106</v>
      </c>
      <c r="B1490" t="s">
        <v>135</v>
      </c>
      <c r="C1490" t="str">
        <f>VLOOKUP(B1490,'country codes'!$A$3:$B$287,2,0)</f>
        <v>SEN</v>
      </c>
      <c r="D1490">
        <v>5</v>
      </c>
      <c r="E1490" s="6">
        <v>13231.833000000001</v>
      </c>
      <c r="F1490">
        <v>2012</v>
      </c>
      <c r="G1490" s="6">
        <v>65.456999999999994</v>
      </c>
      <c r="H1490" s="6">
        <v>3.6687369346618652</v>
      </c>
      <c r="I1490" s="7">
        <v>1.6800844669342001</v>
      </c>
      <c r="J1490" s="8">
        <f t="shared" si="277"/>
        <v>0.36687369346618653</v>
      </c>
      <c r="K1490" s="8">
        <f t="shared" si="278"/>
        <v>0.79363352872601856</v>
      </c>
      <c r="L1490" s="9">
        <f t="shared" si="279"/>
        <v>51.948869889818994</v>
      </c>
      <c r="M1490" s="8">
        <f t="shared" si="280"/>
        <v>0.37321688682446413</v>
      </c>
      <c r="N1490" s="8">
        <f t="shared" si="281"/>
        <v>0.10500527918338751</v>
      </c>
      <c r="O1490" s="8">
        <f t="shared" si="282"/>
        <v>1.5968830659949385</v>
      </c>
      <c r="P1490" s="10">
        <f t="shared" si="283"/>
        <v>0.23371585232005151</v>
      </c>
      <c r="Q1490" s="10" t="str">
        <f t="shared" si="284"/>
        <v>2012SEN</v>
      </c>
      <c r="R1490" s="14">
        <f t="shared" si="285"/>
        <v>39.984989923005045</v>
      </c>
      <c r="S1490" s="45">
        <f t="shared" si="286"/>
        <v>1</v>
      </c>
      <c r="T1490" s="7">
        <f t="shared" si="287"/>
        <v>3.5033591582283101</v>
      </c>
      <c r="U1490" s="35">
        <f>IF(ISBLANK(VLOOKUP(B1490,'WB GDP'!$A$2:$AK$267,F1490-1985)),"NA",VLOOKUP(B1490,'WB GDP'!$A$2:$AK$267,F1490-1985))</f>
        <v>2824.5328528696768</v>
      </c>
    </row>
    <row r="1491" spans="1:21">
      <c r="A1491">
        <f t="shared" si="276"/>
        <v>107</v>
      </c>
      <c r="B1491" t="s">
        <v>100</v>
      </c>
      <c r="C1491" t="str">
        <f>VLOOKUP(B1491,'country codes'!$A$3:$B$287,2,0)</f>
        <v>MWI</v>
      </c>
      <c r="D1491">
        <v>5</v>
      </c>
      <c r="E1491" s="6">
        <v>15581.251</v>
      </c>
      <c r="F1491">
        <v>2012</v>
      </c>
      <c r="G1491" s="6">
        <v>58.679000000000002</v>
      </c>
      <c r="H1491" s="6">
        <v>4.2792696952819824</v>
      </c>
      <c r="I1491" s="7">
        <v>0.65456026792526201</v>
      </c>
      <c r="J1491" s="8">
        <f t="shared" si="277"/>
        <v>0.42792696952819825</v>
      </c>
      <c r="K1491" s="8">
        <f t="shared" si="278"/>
        <v>0.85468680478803027</v>
      </c>
      <c r="L1491" s="9">
        <f t="shared" si="279"/>
        <v>50.152167018156831</v>
      </c>
      <c r="M1491" s="8">
        <f t="shared" si="280"/>
        <v>0.35697265477629647</v>
      </c>
      <c r="N1491" s="8">
        <f t="shared" si="281"/>
        <v>4.0910016745328875E-2</v>
      </c>
      <c r="O1491" s="8">
        <f t="shared" si="282"/>
        <v>1.5327878035568798</v>
      </c>
      <c r="P1491" s="10">
        <f t="shared" si="283"/>
        <v>0.23289111118181577</v>
      </c>
      <c r="Q1491" s="10" t="str">
        <f t="shared" si="284"/>
        <v>2012MWI</v>
      </c>
      <c r="R1491" s="14">
        <f t="shared" si="285"/>
        <v>39.8438900969809</v>
      </c>
      <c r="S1491" s="45">
        <f t="shared" si="286"/>
        <v>1</v>
      </c>
      <c r="T1491" s="7">
        <f t="shared" si="287"/>
        <v>3.5033591582283101</v>
      </c>
      <c r="U1491" s="35">
        <f>IF(ISBLANK(VLOOKUP(B1491,'WB GDP'!$A$2:$AK$267,F1491-1985)),"NA",VLOOKUP(B1491,'WB GDP'!$A$2:$AK$267,F1491-1985))</f>
        <v>1368.3232362021861</v>
      </c>
    </row>
    <row r="1492" spans="1:21">
      <c r="A1492">
        <f t="shared" si="276"/>
        <v>108</v>
      </c>
      <c r="B1492" t="s">
        <v>132</v>
      </c>
      <c r="C1492" t="str">
        <f>VLOOKUP(B1492,'country codes'!$A$3:$B$287,2,0)</f>
        <v>RUS</v>
      </c>
      <c r="D1492">
        <v>7</v>
      </c>
      <c r="E1492" s="6">
        <v>143629.36199999999</v>
      </c>
      <c r="F1492">
        <v>2012</v>
      </c>
      <c r="G1492" s="6">
        <v>70.769000000000005</v>
      </c>
      <c r="H1492" s="6">
        <v>5.6207356452941895</v>
      </c>
      <c r="I1492" s="7">
        <v>13.0936794281006</v>
      </c>
      <c r="J1492" s="8">
        <f t="shared" si="277"/>
        <v>0.56207356452941892</v>
      </c>
      <c r="K1492" s="8">
        <f t="shared" si="278"/>
        <v>0.98883339978925089</v>
      </c>
      <c r="L1492" s="9">
        <f t="shared" si="279"/>
        <v>69.978750869685499</v>
      </c>
      <c r="M1492" s="8">
        <f t="shared" si="280"/>
        <v>0.53622746306228475</v>
      </c>
      <c r="N1492" s="8">
        <f t="shared" si="281"/>
        <v>0.81835496425628751</v>
      </c>
      <c r="O1492" s="8">
        <f t="shared" si="282"/>
        <v>2.3102327510678382</v>
      </c>
      <c r="P1492" s="10">
        <f t="shared" si="283"/>
        <v>0.2321097139733774</v>
      </c>
      <c r="Q1492" s="10" t="str">
        <f t="shared" si="284"/>
        <v>2012RUS</v>
      </c>
      <c r="R1492" s="14">
        <f t="shared" si="285"/>
        <v>39.710205714021349</v>
      </c>
      <c r="S1492" s="45">
        <f t="shared" si="286"/>
        <v>3</v>
      </c>
      <c r="T1492" s="7">
        <f t="shared" si="287"/>
        <v>3.5033591582283101</v>
      </c>
      <c r="U1492" s="35">
        <f>IF(ISBLANK(VLOOKUP(B1492,'WB GDP'!$A$2:$AK$267,F1492-1985)),"NA",VLOOKUP(B1492,'WB GDP'!$A$2:$AK$267,F1492-1985))</f>
        <v>25933.29296875</v>
      </c>
    </row>
    <row r="1493" spans="1:21">
      <c r="A1493">
        <f t="shared" si="276"/>
        <v>109</v>
      </c>
      <c r="B1493" t="s">
        <v>26</v>
      </c>
      <c r="C1493" t="str">
        <f>VLOOKUP(B1493,'country codes'!$A$3:$B$287,2,0)</f>
        <v>BHR</v>
      </c>
      <c r="D1493">
        <v>4</v>
      </c>
      <c r="E1493" s="6">
        <v>1224.9390000000001</v>
      </c>
      <c r="F1493">
        <v>2012</v>
      </c>
      <c r="G1493" s="6">
        <v>79.081000000000003</v>
      </c>
      <c r="H1493" s="6">
        <v>5.0271868705749512</v>
      </c>
      <c r="I1493" s="7">
        <v>15.6012830734253</v>
      </c>
      <c r="J1493" s="8">
        <f t="shared" si="277"/>
        <v>0.50271868705749512</v>
      </c>
      <c r="K1493" s="8">
        <f t="shared" si="278"/>
        <v>0.92947852231732708</v>
      </c>
      <c r="L1493" s="9">
        <f t="shared" si="279"/>
        <v>73.504091023376546</v>
      </c>
      <c r="M1493" s="8">
        <f t="shared" si="280"/>
        <v>0.56810053701819274</v>
      </c>
      <c r="N1493" s="8">
        <f t="shared" si="281"/>
        <v>0.97508019208908125</v>
      </c>
      <c r="O1493" s="8">
        <f t="shared" si="282"/>
        <v>2.4669579789006324</v>
      </c>
      <c r="P1493" s="10">
        <f t="shared" si="283"/>
        <v>0.2302838321029527</v>
      </c>
      <c r="Q1493" s="10" t="str">
        <f t="shared" si="284"/>
        <v>2012BHR</v>
      </c>
      <c r="R1493" s="14">
        <f t="shared" si="285"/>
        <v>39.397826953809769</v>
      </c>
      <c r="S1493" s="45">
        <f t="shared" si="286"/>
        <v>3</v>
      </c>
      <c r="T1493" s="7">
        <f t="shared" si="287"/>
        <v>3.5033591582283101</v>
      </c>
      <c r="U1493" s="35">
        <f>IF(ISBLANK(VLOOKUP(B1493,'WB GDP'!$A$2:$AK$267,F1493-1985)),"NA",VLOOKUP(B1493,'WB GDP'!$A$2:$AK$267,F1493-1985))</f>
        <v>47793.530971317756</v>
      </c>
    </row>
    <row r="1494" spans="1:21">
      <c r="A1494">
        <f t="shared" si="276"/>
        <v>110</v>
      </c>
      <c r="B1494" t="s">
        <v>150</v>
      </c>
      <c r="C1494" t="str">
        <f>VLOOKUP(B1494,'country codes'!$A$3:$B$287,2,0)</f>
        <v>TZA</v>
      </c>
      <c r="D1494">
        <v>5</v>
      </c>
      <c r="E1494" s="6">
        <v>47786.137000000002</v>
      </c>
      <c r="F1494">
        <v>2012</v>
      </c>
      <c r="G1494" s="6">
        <v>62.03</v>
      </c>
      <c r="H1494" s="6">
        <v>4.0068974494934082</v>
      </c>
      <c r="I1494" s="7">
        <v>1.6806342601776101</v>
      </c>
      <c r="J1494" s="8">
        <f t="shared" si="277"/>
        <v>0.40068974494934084</v>
      </c>
      <c r="K1494" s="8">
        <f t="shared" si="278"/>
        <v>0.82744958020917281</v>
      </c>
      <c r="L1494" s="9">
        <f t="shared" si="279"/>
        <v>51.326697460374987</v>
      </c>
      <c r="M1494" s="8">
        <f t="shared" si="280"/>
        <v>0.36759174230153541</v>
      </c>
      <c r="N1494" s="8">
        <f t="shared" si="281"/>
        <v>0.10503964126110063</v>
      </c>
      <c r="O1494" s="8">
        <f t="shared" si="282"/>
        <v>1.5969174280726515</v>
      </c>
      <c r="P1494" s="10">
        <f t="shared" si="283"/>
        <v>0.23018832147457274</v>
      </c>
      <c r="Q1494" s="10" t="str">
        <f t="shared" si="284"/>
        <v>2012TZA</v>
      </c>
      <c r="R1494" s="14">
        <f t="shared" si="285"/>
        <v>39.381486635104807</v>
      </c>
      <c r="S1494" s="45">
        <f t="shared" si="286"/>
        <v>1</v>
      </c>
      <c r="T1494" s="7">
        <f t="shared" si="287"/>
        <v>3.5033591582283101</v>
      </c>
      <c r="U1494" s="35">
        <f>IF(ISBLANK(VLOOKUP(B1494,'WB GDP'!$A$2:$AK$267,F1494-1985)),"NA",VLOOKUP(B1494,'WB GDP'!$A$2:$AK$267,F1494-1985))</f>
        <v>2094.36865234375</v>
      </c>
    </row>
    <row r="1495" spans="1:21">
      <c r="A1495">
        <f t="shared" si="276"/>
        <v>111</v>
      </c>
      <c r="B1495" t="s">
        <v>157</v>
      </c>
      <c r="C1495" t="str">
        <f>VLOOKUP(B1495,'country codes'!$A$3:$B$287,2,0)</f>
        <v>UGA</v>
      </c>
      <c r="D1495">
        <v>5</v>
      </c>
      <c r="E1495" s="6">
        <v>34273.294999999998</v>
      </c>
      <c r="F1495">
        <v>2012</v>
      </c>
      <c r="G1495" s="6">
        <v>58.817</v>
      </c>
      <c r="H1495" s="6">
        <v>4.3092379570007324</v>
      </c>
      <c r="I1495" s="7">
        <v>1.2190845012664799</v>
      </c>
      <c r="J1495" s="8">
        <f t="shared" si="277"/>
        <v>0.43092379570007322</v>
      </c>
      <c r="K1495" s="8">
        <f t="shared" si="278"/>
        <v>0.85768363095990519</v>
      </c>
      <c r="L1495" s="9">
        <f t="shared" si="279"/>
        <v>50.446378122168746</v>
      </c>
      <c r="M1495" s="8">
        <f t="shared" si="280"/>
        <v>0.3596326568946745</v>
      </c>
      <c r="N1495" s="8">
        <f t="shared" si="281"/>
        <v>7.6192781329154996E-2</v>
      </c>
      <c r="O1495" s="8">
        <f t="shared" si="282"/>
        <v>1.5680705681407059</v>
      </c>
      <c r="P1495" s="10">
        <f t="shared" si="283"/>
        <v>0.22934723997855433</v>
      </c>
      <c r="Q1495" s="10" t="str">
        <f t="shared" si="284"/>
        <v>2012UGA</v>
      </c>
      <c r="R1495" s="14">
        <f t="shared" si="285"/>
        <v>39.237591239012168</v>
      </c>
      <c r="S1495" s="45">
        <f t="shared" si="286"/>
        <v>1</v>
      </c>
      <c r="T1495" s="7">
        <f t="shared" si="287"/>
        <v>3.5033591582283101</v>
      </c>
      <c r="U1495" s="35">
        <f>IF(ISBLANK(VLOOKUP(B1495,'WB GDP'!$A$2:$AK$267,F1495-1985)),"NA",VLOOKUP(B1495,'WB GDP'!$A$2:$AK$267,F1495-1985))</f>
        <v>2013.5463413855734</v>
      </c>
    </row>
    <row r="1496" spans="1:21">
      <c r="A1496">
        <f t="shared" si="276"/>
        <v>112</v>
      </c>
      <c r="B1496" t="s">
        <v>18</v>
      </c>
      <c r="C1496" t="str">
        <f>VLOOKUP(B1496,'country codes'!$A$3:$B$287,2,0)</f>
        <v>AFG</v>
      </c>
      <c r="D1496">
        <v>6</v>
      </c>
      <c r="E1496" s="6">
        <v>30466.478999999999</v>
      </c>
      <c r="F1496">
        <v>2012</v>
      </c>
      <c r="G1496" s="6">
        <v>61.923000000000002</v>
      </c>
      <c r="H1496" s="6">
        <v>3.7829375267028809</v>
      </c>
      <c r="I1496" s="7">
        <v>1.03263592720032</v>
      </c>
      <c r="J1496" s="8">
        <f t="shared" si="277"/>
        <v>0.37829375267028809</v>
      </c>
      <c r="K1496" s="8">
        <f t="shared" si="278"/>
        <v>0.80505358793012005</v>
      </c>
      <c r="L1496" s="9">
        <f t="shared" si="279"/>
        <v>49.851333325396823</v>
      </c>
      <c r="M1496" s="8">
        <f t="shared" si="280"/>
        <v>0.35425277694330792</v>
      </c>
      <c r="N1496" s="8">
        <f t="shared" si="281"/>
        <v>6.4539745450020003E-2</v>
      </c>
      <c r="O1496" s="8">
        <f t="shared" si="282"/>
        <v>1.556417532261571</v>
      </c>
      <c r="P1496" s="10">
        <f t="shared" si="283"/>
        <v>0.2276078042044134</v>
      </c>
      <c r="Q1496" s="10" t="str">
        <f t="shared" si="284"/>
        <v>2012AFG</v>
      </c>
      <c r="R1496" s="14">
        <f t="shared" si="285"/>
        <v>38.940002003150255</v>
      </c>
      <c r="S1496" s="45">
        <f t="shared" si="286"/>
        <v>1</v>
      </c>
      <c r="T1496" s="7">
        <f t="shared" si="287"/>
        <v>3.5033591582283101</v>
      </c>
      <c r="U1496" s="35">
        <f>IF(ISBLANK(VLOOKUP(B1496,'WB GDP'!$A$2:$AK$267,F1496-1985)),"NA",VLOOKUP(B1496,'WB GDP'!$A$2:$AK$267,F1496-1985))</f>
        <v>2122.8307587067638</v>
      </c>
    </row>
    <row r="1497" spans="1:21">
      <c r="A1497">
        <f t="shared" si="276"/>
        <v>113</v>
      </c>
      <c r="B1497" t="s">
        <v>48</v>
      </c>
      <c r="C1497" t="str">
        <f>VLOOKUP(B1497,'country codes'!$A$3:$B$287,2,0)</f>
        <v>COG</v>
      </c>
      <c r="D1497">
        <v>5</v>
      </c>
      <c r="E1497" s="6">
        <v>4713.2569999999996</v>
      </c>
      <c r="F1497">
        <v>2012</v>
      </c>
      <c r="G1497" s="6">
        <v>62.317</v>
      </c>
      <c r="H1497" s="6">
        <v>3.9193418025970459</v>
      </c>
      <c r="I1497" s="7">
        <v>1.7847025394439699</v>
      </c>
      <c r="J1497" s="8">
        <f t="shared" si="277"/>
        <v>0.39193418025970461</v>
      </c>
      <c r="K1497" s="8">
        <f t="shared" si="278"/>
        <v>0.81869401551953658</v>
      </c>
      <c r="L1497" s="9">
        <f t="shared" si="279"/>
        <v>51.01855496513096</v>
      </c>
      <c r="M1497" s="8">
        <f t="shared" si="280"/>
        <v>0.36480578460335761</v>
      </c>
      <c r="N1497" s="8">
        <f t="shared" si="281"/>
        <v>0.11154390871524812</v>
      </c>
      <c r="O1497" s="8">
        <f t="shared" si="282"/>
        <v>1.603421695526799</v>
      </c>
      <c r="P1497" s="10">
        <f t="shared" si="283"/>
        <v>0.22751705656789298</v>
      </c>
      <c r="Q1497" s="10" t="str">
        <f t="shared" si="284"/>
        <v>2012COG</v>
      </c>
      <c r="R1497" s="14">
        <f t="shared" si="285"/>
        <v>38.92447655506539</v>
      </c>
      <c r="S1497" s="45">
        <f t="shared" si="286"/>
        <v>1</v>
      </c>
      <c r="T1497" s="7">
        <f t="shared" si="287"/>
        <v>3.5033591582283101</v>
      </c>
      <c r="U1497" s="35">
        <f>IF(ISBLANK(VLOOKUP(B1497,'WB GDP'!$A$2:$AK$267,F1497-1985)),"NA",VLOOKUP(B1497,'WB GDP'!$A$2:$AK$267,F1497-1985))</f>
        <v>5267.0496167340743</v>
      </c>
    </row>
    <row r="1498" spans="1:21">
      <c r="A1498">
        <f t="shared" si="276"/>
        <v>114</v>
      </c>
      <c r="B1498" t="s">
        <v>87</v>
      </c>
      <c r="C1498" t="str">
        <f>VLOOKUP(B1498,'country codes'!$A$3:$B$287,2,0)</f>
        <v>KAZ</v>
      </c>
      <c r="D1498">
        <v>7</v>
      </c>
      <c r="E1498" s="6">
        <v>17102.864000000001</v>
      </c>
      <c r="F1498">
        <v>2012</v>
      </c>
      <c r="G1498" s="6">
        <v>69.129000000000005</v>
      </c>
      <c r="H1498" s="6">
        <v>5.7594695091247559</v>
      </c>
      <c r="I1498" s="7">
        <v>13.649361610412599</v>
      </c>
      <c r="J1498" s="8">
        <f t="shared" si="277"/>
        <v>0.57594695091247561</v>
      </c>
      <c r="K1498" s="8">
        <f t="shared" si="278"/>
        <v>1.0027067861723076</v>
      </c>
      <c r="L1498" s="9">
        <f t="shared" si="279"/>
        <v>69.316117421305449</v>
      </c>
      <c r="M1498" s="8">
        <f t="shared" si="280"/>
        <v>0.53023650503125253</v>
      </c>
      <c r="N1498" s="8">
        <f t="shared" si="281"/>
        <v>0.85308510065078746</v>
      </c>
      <c r="O1498" s="8">
        <f t="shared" si="282"/>
        <v>2.3449628874623385</v>
      </c>
      <c r="P1498" s="10">
        <f t="shared" si="283"/>
        <v>0.22611722678692861</v>
      </c>
      <c r="Q1498" s="10" t="str">
        <f t="shared" si="284"/>
        <v>2012KAZ</v>
      </c>
      <c r="R1498" s="14">
        <f t="shared" si="285"/>
        <v>38.684988393992192</v>
      </c>
      <c r="S1498" s="45">
        <f t="shared" si="286"/>
        <v>3</v>
      </c>
      <c r="T1498" s="7">
        <f t="shared" si="287"/>
        <v>3.5033591582283101</v>
      </c>
      <c r="U1498" s="35">
        <f>IF(ISBLANK(VLOOKUP(B1498,'WB GDP'!$A$2:$AK$267,F1498-1985)),"NA",VLOOKUP(B1498,'WB GDP'!$A$2:$AK$267,F1498-1985))</f>
        <v>22702.578840678605</v>
      </c>
    </row>
    <row r="1499" spans="1:21">
      <c r="A1499">
        <f t="shared" si="276"/>
        <v>115</v>
      </c>
      <c r="B1499" t="s">
        <v>119</v>
      </c>
      <c r="C1499" t="str">
        <f>VLOOKUP(B1499,'country codes'!$A$3:$B$287,2,0)</f>
        <v>NGA</v>
      </c>
      <c r="D1499">
        <v>5</v>
      </c>
      <c r="E1499" s="6">
        <v>170075.932</v>
      </c>
      <c r="F1499">
        <v>2012</v>
      </c>
      <c r="G1499" s="6">
        <v>51.497</v>
      </c>
      <c r="H1499" s="6">
        <v>5.4929542541503906</v>
      </c>
      <c r="I1499" s="7">
        <v>1.5937819480896001</v>
      </c>
      <c r="J1499" s="8">
        <f t="shared" si="277"/>
        <v>0.54929542541503906</v>
      </c>
      <c r="K1499" s="8">
        <f t="shared" si="278"/>
        <v>0.97605526067487103</v>
      </c>
      <c r="L1499" s="9">
        <f t="shared" si="279"/>
        <v>50.263917758973832</v>
      </c>
      <c r="M1499" s="8">
        <f t="shared" si="280"/>
        <v>0.3579830082376379</v>
      </c>
      <c r="N1499" s="8">
        <f t="shared" si="281"/>
        <v>9.9611371755600003E-2</v>
      </c>
      <c r="O1499" s="8">
        <f t="shared" si="282"/>
        <v>1.5914891585671509</v>
      </c>
      <c r="P1499" s="10">
        <f t="shared" si="283"/>
        <v>0.22493587613247523</v>
      </c>
      <c r="Q1499" s="10" t="str">
        <f t="shared" si="284"/>
        <v>2012NGA</v>
      </c>
      <c r="R1499" s="14">
        <f t="shared" si="285"/>
        <v>38.482878466296029</v>
      </c>
      <c r="S1499" s="45">
        <f t="shared" si="286"/>
        <v>1</v>
      </c>
      <c r="T1499" s="7">
        <f t="shared" si="287"/>
        <v>3.5033591582283101</v>
      </c>
      <c r="U1499" s="35">
        <f>IF(ISBLANK(VLOOKUP(B1499,'WB GDP'!$A$2:$AK$267,F1499-1985)),"NA",VLOOKUP(B1499,'WB GDP'!$A$2:$AK$267,F1499-1985))</f>
        <v>5045.4717202881602</v>
      </c>
    </row>
    <row r="1500" spans="1:21">
      <c r="A1500">
        <f t="shared" si="276"/>
        <v>116</v>
      </c>
      <c r="B1500" t="s">
        <v>99</v>
      </c>
      <c r="C1500" t="str">
        <f>VLOOKUP(B1500,'country codes'!$A$3:$B$287,2,0)</f>
        <v>MDG</v>
      </c>
      <c r="D1500">
        <v>5</v>
      </c>
      <c r="E1500" s="6">
        <v>22966.240000000002</v>
      </c>
      <c r="F1500">
        <v>2012</v>
      </c>
      <c r="G1500" s="6">
        <v>63.543999999999997</v>
      </c>
      <c r="H1500" s="6">
        <v>3.5506095886230469</v>
      </c>
      <c r="I1500" s="7">
        <v>1.2635260820388801</v>
      </c>
      <c r="J1500" s="8">
        <f t="shared" si="277"/>
        <v>0.35506095886230471</v>
      </c>
      <c r="K1500" s="8">
        <f t="shared" si="278"/>
        <v>0.78182079412213668</v>
      </c>
      <c r="L1500" s="9">
        <f t="shared" si="279"/>
        <v>49.680020541697047</v>
      </c>
      <c r="M1500" s="8">
        <f t="shared" si="280"/>
        <v>0.35270391505015458</v>
      </c>
      <c r="N1500" s="8">
        <f t="shared" si="281"/>
        <v>7.8970380127430004E-2</v>
      </c>
      <c r="O1500" s="8">
        <f t="shared" si="282"/>
        <v>1.5708481669389809</v>
      </c>
      <c r="P1500" s="10">
        <f t="shared" si="283"/>
        <v>0.22453087604096575</v>
      </c>
      <c r="Q1500" s="10" t="str">
        <f t="shared" si="284"/>
        <v>2012MDG</v>
      </c>
      <c r="R1500" s="14">
        <f t="shared" si="285"/>
        <v>38.413589522405104</v>
      </c>
      <c r="S1500" s="45">
        <f t="shared" si="286"/>
        <v>1</v>
      </c>
      <c r="T1500" s="7">
        <f t="shared" si="287"/>
        <v>3.5033591582283101</v>
      </c>
      <c r="U1500" s="35">
        <f>IF(ISBLANK(VLOOKUP(B1500,'WB GDP'!$A$2:$AK$267,F1500-1985)),"NA",VLOOKUP(B1500,'WB GDP'!$A$2:$AK$267,F1500-1985))</f>
        <v>1497.0095216832594</v>
      </c>
    </row>
    <row r="1501" spans="1:21">
      <c r="A1501">
        <f t="shared" si="276"/>
        <v>117</v>
      </c>
      <c r="B1501" t="s">
        <v>133</v>
      </c>
      <c r="C1501" t="str">
        <f>VLOOKUP(B1501,'country codes'!$A$3:$B$287,2,0)</f>
        <v>RWA</v>
      </c>
      <c r="D1501">
        <v>5</v>
      </c>
      <c r="E1501" s="6">
        <v>10840.334000000001</v>
      </c>
      <c r="F1501">
        <v>2012</v>
      </c>
      <c r="G1501" s="6">
        <v>64.009</v>
      </c>
      <c r="H1501" s="6">
        <v>3.3330478668212891</v>
      </c>
      <c r="I1501" s="7">
        <v>0.651802718639374</v>
      </c>
      <c r="J1501" s="8">
        <f t="shared" si="277"/>
        <v>0.33330478668212893</v>
      </c>
      <c r="K1501" s="8">
        <f t="shared" si="278"/>
        <v>0.76006462194196089</v>
      </c>
      <c r="L1501" s="9">
        <f t="shared" si="279"/>
        <v>48.650976385882977</v>
      </c>
      <c r="M1501" s="8">
        <f t="shared" si="280"/>
        <v>0.34340018858625121</v>
      </c>
      <c r="N1501" s="8">
        <f t="shared" si="281"/>
        <v>4.0737669914960875E-2</v>
      </c>
      <c r="O1501" s="8">
        <f t="shared" si="282"/>
        <v>1.5326154567265118</v>
      </c>
      <c r="P1501" s="10">
        <f t="shared" si="283"/>
        <v>0.22406154595342137</v>
      </c>
      <c r="Q1501" s="10" t="str">
        <f t="shared" si="284"/>
        <v>2012RWA</v>
      </c>
      <c r="R1501" s="14">
        <f t="shared" si="285"/>
        <v>38.333294760048439</v>
      </c>
      <c r="S1501" s="45">
        <f t="shared" si="286"/>
        <v>1</v>
      </c>
      <c r="T1501" s="7">
        <f t="shared" si="287"/>
        <v>3.5033591582283101</v>
      </c>
      <c r="U1501" s="35">
        <f>IF(ISBLANK(VLOOKUP(B1501,'WB GDP'!$A$2:$AK$267,F1501-1985)),"NA",VLOOKUP(B1501,'WB GDP'!$A$2:$AK$267,F1501-1985))</f>
        <v>1637.7256220683237</v>
      </c>
    </row>
    <row r="1502" spans="1:21">
      <c r="A1502">
        <f t="shared" si="276"/>
        <v>118</v>
      </c>
      <c r="B1502" t="s">
        <v>134</v>
      </c>
      <c r="C1502" t="str">
        <f>VLOOKUP(B1502,'country codes'!$A$3:$B$287,2,0)</f>
        <v>SAU</v>
      </c>
      <c r="D1502">
        <v>4</v>
      </c>
      <c r="E1502" s="6">
        <v>30821.543000000001</v>
      </c>
      <c r="F1502">
        <v>2012</v>
      </c>
      <c r="G1502" s="6">
        <v>76.460999999999999</v>
      </c>
      <c r="H1502" s="6">
        <v>6.3963594436645508</v>
      </c>
      <c r="I1502" s="7">
        <v>22.435356140136701</v>
      </c>
      <c r="J1502" s="8">
        <f t="shared" si="277"/>
        <v>0.6396359443664551</v>
      </c>
      <c r="K1502" s="8">
        <f t="shared" si="278"/>
        <v>1.0663957796262871</v>
      </c>
      <c r="L1502" s="9">
        <f t="shared" si="279"/>
        <v>81.537687706005528</v>
      </c>
      <c r="M1502" s="8">
        <f t="shared" si="280"/>
        <v>0.64073336393257707</v>
      </c>
      <c r="N1502" s="8">
        <f t="shared" si="281"/>
        <v>1.4022097587585438</v>
      </c>
      <c r="O1502" s="8">
        <f t="shared" si="282"/>
        <v>2.8940875455700947</v>
      </c>
      <c r="P1502" s="10">
        <f t="shared" si="283"/>
        <v>0.2213939121894675</v>
      </c>
      <c r="Q1502" s="10" t="str">
        <f t="shared" si="284"/>
        <v>2012SAU</v>
      </c>
      <c r="R1502" s="14">
        <f t="shared" si="285"/>
        <v>37.876905909608389</v>
      </c>
      <c r="S1502" s="45">
        <f t="shared" si="286"/>
        <v>3</v>
      </c>
      <c r="T1502" s="7">
        <f t="shared" si="287"/>
        <v>3.5033591582283101</v>
      </c>
      <c r="U1502" s="35">
        <f>IF(ISBLANK(VLOOKUP(B1502,'WB GDP'!$A$2:$AK$267,F1502-1985)),"NA",VLOOKUP(B1502,'WB GDP'!$A$2:$AK$267,F1502-1985))</f>
        <v>46041.665280173976</v>
      </c>
    </row>
    <row r="1503" spans="1:21">
      <c r="A1503">
        <f t="shared" si="276"/>
        <v>119</v>
      </c>
      <c r="B1503" t="s">
        <v>137</v>
      </c>
      <c r="C1503" t="str">
        <f>VLOOKUP(B1503,'country codes'!$A$3:$B$287,2,0)</f>
        <v>SLE</v>
      </c>
      <c r="D1503">
        <v>5</v>
      </c>
      <c r="E1503" s="6">
        <v>6788.5870000000004</v>
      </c>
      <c r="F1503">
        <v>2012</v>
      </c>
      <c r="G1503" s="6">
        <v>55.451000000000001</v>
      </c>
      <c r="H1503" s="6">
        <v>4.507967472076416</v>
      </c>
      <c r="I1503" s="7">
        <v>0.98970252275466897</v>
      </c>
      <c r="J1503" s="8">
        <f t="shared" si="277"/>
        <v>0.45079674720764162</v>
      </c>
      <c r="K1503" s="8">
        <f t="shared" si="278"/>
        <v>0.87755658246747359</v>
      </c>
      <c r="L1503" s="9">
        <f t="shared" si="279"/>
        <v>48.661390054403881</v>
      </c>
      <c r="M1503" s="8">
        <f t="shared" si="280"/>
        <v>0.34349433996241596</v>
      </c>
      <c r="N1503" s="8">
        <f t="shared" si="281"/>
        <v>6.185640767216681E-2</v>
      </c>
      <c r="O1503" s="8">
        <f t="shared" si="282"/>
        <v>1.5537341944837177</v>
      </c>
      <c r="P1503" s="10">
        <f t="shared" si="283"/>
        <v>0.22107664308472913</v>
      </c>
      <c r="Q1503" s="10" t="str">
        <f t="shared" si="284"/>
        <v>2012SLE</v>
      </c>
      <c r="R1503" s="14">
        <f t="shared" si="285"/>
        <v>37.822626313980145</v>
      </c>
      <c r="S1503" s="45">
        <f t="shared" si="286"/>
        <v>1</v>
      </c>
      <c r="T1503" s="7">
        <f t="shared" si="287"/>
        <v>3.5033591582283101</v>
      </c>
      <c r="U1503" s="35">
        <f>IF(ISBLANK(VLOOKUP(B1503,'WB GDP'!$A$2:$AK$267,F1503-1985)),"NA",VLOOKUP(B1503,'WB GDP'!$A$2:$AK$267,F1503-1985))</f>
        <v>1622.6504097939037</v>
      </c>
    </row>
    <row r="1504" spans="1:21">
      <c r="A1504">
        <f t="shared" si="276"/>
        <v>120</v>
      </c>
      <c r="B1504" t="s">
        <v>40</v>
      </c>
      <c r="C1504" t="str">
        <f>VLOOKUP(B1504,'country codes'!$A$3:$B$287,2,0)</f>
        <v>CMR</v>
      </c>
      <c r="D1504">
        <v>5</v>
      </c>
      <c r="E1504" s="6">
        <v>21032.684000000001</v>
      </c>
      <c r="F1504">
        <v>2012</v>
      </c>
      <c r="G1504" s="6">
        <v>57.792000000000002</v>
      </c>
      <c r="H1504" s="6">
        <v>4.2446341514587402</v>
      </c>
      <c r="I1504" s="7">
        <v>1.49824714660645</v>
      </c>
      <c r="J1504" s="8">
        <f t="shared" si="277"/>
        <v>0.42446341514587405</v>
      </c>
      <c r="K1504" s="8">
        <f t="shared" si="278"/>
        <v>0.85122325040570601</v>
      </c>
      <c r="L1504" s="9">
        <f t="shared" si="279"/>
        <v>49.193894087446566</v>
      </c>
      <c r="M1504" s="8">
        <f t="shared" si="280"/>
        <v>0.34830878046660912</v>
      </c>
      <c r="N1504" s="8">
        <f t="shared" si="281"/>
        <v>9.3640446662903123E-2</v>
      </c>
      <c r="O1504" s="8">
        <f t="shared" si="282"/>
        <v>1.585518233474454</v>
      </c>
      <c r="P1504" s="10">
        <f t="shared" si="283"/>
        <v>0.21968134652310897</v>
      </c>
      <c r="Q1504" s="10" t="str">
        <f t="shared" si="284"/>
        <v>2012CMR</v>
      </c>
      <c r="R1504" s="14">
        <f t="shared" si="285"/>
        <v>37.583913713178099</v>
      </c>
      <c r="S1504" s="45">
        <f t="shared" si="286"/>
        <v>1</v>
      </c>
      <c r="T1504" s="7">
        <f t="shared" si="287"/>
        <v>3.5033591582283101</v>
      </c>
      <c r="U1504" s="35">
        <f>IF(ISBLANK(VLOOKUP(B1504,'WB GDP'!$A$2:$AK$267,F1504-1985)),"NA",VLOOKUP(B1504,'WB GDP'!$A$2:$AK$267,F1504-1985))</f>
        <v>3371.9755326308068</v>
      </c>
    </row>
    <row r="1505" spans="1:21">
      <c r="A1505">
        <f t="shared" si="276"/>
        <v>121</v>
      </c>
      <c r="B1505" t="s">
        <v>141</v>
      </c>
      <c r="C1505" t="str">
        <f>VLOOKUP(B1505,'country codes'!$A$3:$B$287,2,0)</f>
        <v>ZAF</v>
      </c>
      <c r="D1505">
        <v>5</v>
      </c>
      <c r="E1505" s="6">
        <v>53145.033000000003</v>
      </c>
      <c r="F1505">
        <v>2012</v>
      </c>
      <c r="G1505" s="6">
        <v>61.845999999999997</v>
      </c>
      <c r="H1505" s="6">
        <v>5.133887767791748</v>
      </c>
      <c r="I1505" s="7">
        <v>7.5933113098144496</v>
      </c>
      <c r="J1505" s="8">
        <f t="shared" si="277"/>
        <v>0.51338877677917483</v>
      </c>
      <c r="K1505" s="8">
        <f t="shared" si="278"/>
        <v>0.94014861203900679</v>
      </c>
      <c r="L1505" s="9">
        <f t="shared" si="279"/>
        <v>58.144431060164408</v>
      </c>
      <c r="M1505" s="8">
        <f t="shared" si="280"/>
        <v>0.42923178773381832</v>
      </c>
      <c r="N1505" s="8">
        <f t="shared" si="281"/>
        <v>0.4745819568634031</v>
      </c>
      <c r="O1505" s="8">
        <f t="shared" si="282"/>
        <v>1.966459743674954</v>
      </c>
      <c r="P1505" s="10">
        <f t="shared" si="283"/>
        <v>0.21827641736090794</v>
      </c>
      <c r="Q1505" s="10" t="str">
        <f t="shared" si="284"/>
        <v>2012ZAF</v>
      </c>
      <c r="R1505" s="14">
        <f t="shared" si="285"/>
        <v>37.343553130720828</v>
      </c>
      <c r="S1505" s="45">
        <f t="shared" si="286"/>
        <v>3</v>
      </c>
      <c r="T1505" s="7">
        <f t="shared" si="287"/>
        <v>3.5033591582283101</v>
      </c>
      <c r="U1505" s="35">
        <f>IF(ISBLANK(VLOOKUP(B1505,'WB GDP'!$A$2:$AK$267,F1505-1985)),"NA",VLOOKUP(B1505,'WB GDP'!$A$2:$AK$267,F1505-1985))</f>
        <v>13864.970964547572</v>
      </c>
    </row>
    <row r="1506" spans="1:21">
      <c r="A1506">
        <f t="shared" si="276"/>
        <v>122</v>
      </c>
      <c r="B1506" t="s">
        <v>118</v>
      </c>
      <c r="C1506" t="str">
        <f>VLOOKUP(B1506,'country codes'!$A$3:$B$287,2,0)</f>
        <v>NER</v>
      </c>
      <c r="D1506">
        <v>5</v>
      </c>
      <c r="E1506" s="6">
        <v>17954.406999999999</v>
      </c>
      <c r="F1506">
        <v>2012</v>
      </c>
      <c r="G1506" s="6">
        <v>59.65</v>
      </c>
      <c r="H1506" s="6">
        <v>3.7980883121490479</v>
      </c>
      <c r="I1506" s="7">
        <v>1.1482279300689699</v>
      </c>
      <c r="J1506" s="8">
        <f t="shared" si="277"/>
        <v>0.37980883121490477</v>
      </c>
      <c r="K1506" s="8">
        <f t="shared" si="278"/>
        <v>0.80656866647473668</v>
      </c>
      <c r="L1506" s="9">
        <f t="shared" si="279"/>
        <v>48.111820955218043</v>
      </c>
      <c r="M1506" s="8">
        <f t="shared" si="280"/>
        <v>0.33852561190254576</v>
      </c>
      <c r="N1506" s="8">
        <f t="shared" si="281"/>
        <v>7.1764245629310622E-2</v>
      </c>
      <c r="O1506" s="8">
        <f t="shared" si="282"/>
        <v>1.5636420324408615</v>
      </c>
      <c r="P1506" s="10">
        <f t="shared" si="283"/>
        <v>0.21649815295263183</v>
      </c>
      <c r="Q1506" s="10" t="str">
        <f t="shared" si="284"/>
        <v>2012NER</v>
      </c>
      <c r="R1506" s="14">
        <f t="shared" si="285"/>
        <v>37.039320945614328</v>
      </c>
      <c r="S1506" s="45">
        <f t="shared" si="286"/>
        <v>1</v>
      </c>
      <c r="T1506" s="7">
        <f t="shared" si="287"/>
        <v>3.5033591582283101</v>
      </c>
      <c r="U1506" s="35">
        <f>IF(ISBLANK(VLOOKUP(B1506,'WB GDP'!$A$2:$AK$267,F1506-1985)),"NA",VLOOKUP(B1506,'WB GDP'!$A$2:$AK$267,F1506-1985))</f>
        <v>1075.1459821809012</v>
      </c>
    </row>
    <row r="1507" spans="1:21">
      <c r="A1507">
        <f t="shared" si="276"/>
        <v>123</v>
      </c>
      <c r="B1507" t="s">
        <v>153</v>
      </c>
      <c r="C1507" t="str">
        <f>VLOOKUP(B1507,'country codes'!$A$3:$B$287,2,0)</f>
        <v>TTO</v>
      </c>
      <c r="D1507">
        <v>1</v>
      </c>
      <c r="E1507" s="6">
        <v>1430.377</v>
      </c>
      <c r="F1507">
        <v>2012</v>
      </c>
      <c r="G1507" s="6">
        <v>73.715999999999994</v>
      </c>
      <c r="H1507" s="6">
        <v>6.343226432800293</v>
      </c>
      <c r="I1507" s="7">
        <v>21.699480056762699</v>
      </c>
      <c r="J1507" s="8">
        <f t="shared" si="277"/>
        <v>0.6343226432800293</v>
      </c>
      <c r="K1507" s="8">
        <f t="shared" si="278"/>
        <v>1.0610824785398614</v>
      </c>
      <c r="L1507" s="9">
        <f t="shared" si="279"/>
        <v>78.218755988044421</v>
      </c>
      <c r="M1507" s="8">
        <f t="shared" si="280"/>
        <v>0.61072645637489742</v>
      </c>
      <c r="N1507" s="8">
        <f t="shared" si="281"/>
        <v>1.3562175035476687</v>
      </c>
      <c r="O1507" s="8">
        <f t="shared" si="282"/>
        <v>2.8480952903592196</v>
      </c>
      <c r="P1507" s="10">
        <f t="shared" si="283"/>
        <v>0.21443329457486965</v>
      </c>
      <c r="Q1507" s="10" t="str">
        <f t="shared" si="284"/>
        <v>2012TTO</v>
      </c>
      <c r="R1507" s="14">
        <f t="shared" si="285"/>
        <v>36.6860571827687</v>
      </c>
      <c r="S1507" s="45">
        <f t="shared" si="286"/>
        <v>3</v>
      </c>
      <c r="T1507" s="7">
        <f t="shared" si="287"/>
        <v>3.5033591582283101</v>
      </c>
      <c r="U1507" s="35">
        <f>IF(ISBLANK(VLOOKUP(B1507,'WB GDP'!$A$2:$AK$267,F1507-1985)),"NA",VLOOKUP(B1507,'WB GDP'!$A$2:$AK$267,F1507-1985))</f>
        <v>28642.335421559877</v>
      </c>
    </row>
    <row r="1508" spans="1:21">
      <c r="A1508">
        <f t="shared" si="276"/>
        <v>124</v>
      </c>
      <c r="B1508" t="s">
        <v>159</v>
      </c>
      <c r="C1508" t="str">
        <f>VLOOKUP(B1508,'country codes'!$A$3:$B$287,2,0)</f>
        <v>ARE</v>
      </c>
      <c r="D1508">
        <v>4</v>
      </c>
      <c r="E1508" s="6">
        <v>8664.9689999999991</v>
      </c>
      <c r="F1508">
        <v>2012</v>
      </c>
      <c r="G1508" s="6">
        <v>78.715999999999994</v>
      </c>
      <c r="H1508" s="6">
        <v>7.2177667617797852</v>
      </c>
      <c r="I1508" s="7">
        <v>29.988527297973601</v>
      </c>
      <c r="J1508" s="8">
        <f t="shared" si="277"/>
        <v>0.72177667617797847</v>
      </c>
      <c r="K1508" s="8">
        <f t="shared" si="278"/>
        <v>1.1485365114378103</v>
      </c>
      <c r="L1508" s="9">
        <f t="shared" si="279"/>
        <v>90.408200034338677</v>
      </c>
      <c r="M1508" s="8">
        <f t="shared" si="280"/>
        <v>0.72093285763866277</v>
      </c>
      <c r="N1508" s="8">
        <f t="shared" si="281"/>
        <v>1.8742829561233501</v>
      </c>
      <c r="O1508" s="8">
        <f t="shared" si="282"/>
        <v>3.366160742934901</v>
      </c>
      <c r="P1508" s="10">
        <f t="shared" si="283"/>
        <v>0.21417065692771792</v>
      </c>
      <c r="Q1508" s="10" t="str">
        <f t="shared" si="284"/>
        <v>2012ARE</v>
      </c>
      <c r="R1508" s="14">
        <f t="shared" si="285"/>
        <v>36.641124143051812</v>
      </c>
      <c r="S1508" s="45">
        <f t="shared" si="286"/>
        <v>3</v>
      </c>
      <c r="T1508" s="7">
        <f t="shared" si="287"/>
        <v>3.5033591582283101</v>
      </c>
      <c r="U1508" s="35">
        <f>IF(ISBLANK(VLOOKUP(B1508,'WB GDP'!$A$2:$AK$267,F1508-1985)),"NA",VLOOKUP(B1508,'WB GDP'!$A$2:$AK$267,F1508-1985))</f>
        <v>59949.24457491465</v>
      </c>
    </row>
    <row r="1509" spans="1:21">
      <c r="A1509">
        <f t="shared" si="276"/>
        <v>125</v>
      </c>
      <c r="B1509" t="s">
        <v>138</v>
      </c>
      <c r="C1509" t="str">
        <f>VLOOKUP(B1509,'country codes'!$A$3:$B$287,2,0)</f>
        <v>SGP</v>
      </c>
      <c r="D1509">
        <v>8</v>
      </c>
      <c r="E1509" s="6">
        <v>5381.0050000000001</v>
      </c>
      <c r="F1509">
        <v>2012</v>
      </c>
      <c r="G1509" s="6">
        <v>82.242999999999995</v>
      </c>
      <c r="H1509" s="6">
        <v>6.5471243858337402</v>
      </c>
      <c r="I1509" s="7">
        <v>29.262048721313501</v>
      </c>
      <c r="J1509" s="8">
        <f t="shared" si="277"/>
        <v>0.65471243858337402</v>
      </c>
      <c r="K1509" s="8">
        <f t="shared" si="278"/>
        <v>1.0814722738432061</v>
      </c>
      <c r="L1509" s="9">
        <f t="shared" si="279"/>
        <v>88.9435242176868</v>
      </c>
      <c r="M1509" s="8">
        <f t="shared" si="280"/>
        <v>0.70769052680238953</v>
      </c>
      <c r="N1509" s="8">
        <f t="shared" si="281"/>
        <v>1.8288780450820938</v>
      </c>
      <c r="O1509" s="8">
        <f t="shared" si="282"/>
        <v>3.3207558318936448</v>
      </c>
      <c r="P1509" s="10">
        <f t="shared" si="283"/>
        <v>0.21311128027104373</v>
      </c>
      <c r="Q1509" s="10" t="str">
        <f t="shared" si="284"/>
        <v>2012SGP</v>
      </c>
      <c r="R1509" s="14">
        <f t="shared" si="285"/>
        <v>36.459881987154844</v>
      </c>
      <c r="S1509" s="45">
        <f t="shared" si="286"/>
        <v>3</v>
      </c>
      <c r="T1509" s="7">
        <f t="shared" si="287"/>
        <v>3.5033591582283101</v>
      </c>
      <c r="U1509" s="35">
        <f>IF(ISBLANK(VLOOKUP(B1509,'WB GDP'!$A$2:$AK$267,F1509-1985)),"NA",VLOOKUP(B1509,'WB GDP'!$A$2:$AK$267,F1509-1985))</f>
        <v>82886.782994722162</v>
      </c>
    </row>
    <row r="1510" spans="1:21">
      <c r="A1510">
        <f t="shared" si="276"/>
        <v>126</v>
      </c>
      <c r="B1510" t="s">
        <v>156</v>
      </c>
      <c r="C1510" t="str">
        <f>VLOOKUP(B1510,'country codes'!$A$3:$B$287,2,0)</f>
        <v>TKM</v>
      </c>
      <c r="D1510">
        <v>7</v>
      </c>
      <c r="E1510" s="6">
        <v>5458.6819999999998</v>
      </c>
      <c r="F1510">
        <v>2012</v>
      </c>
      <c r="G1510" s="6">
        <v>68.721999999999994</v>
      </c>
      <c r="H1510" s="6">
        <v>5.4638271331787109</v>
      </c>
      <c r="I1510" s="7">
        <v>14.654869079589799</v>
      </c>
      <c r="J1510" s="8">
        <f t="shared" si="277"/>
        <v>0.54638271331787114</v>
      </c>
      <c r="K1510" s="8">
        <f t="shared" si="278"/>
        <v>0.9731425485777031</v>
      </c>
      <c r="L1510" s="9">
        <f t="shared" si="279"/>
        <v>66.876302223356902</v>
      </c>
      <c r="M1510" s="8">
        <f t="shared" si="280"/>
        <v>0.50817780803954726</v>
      </c>
      <c r="N1510" s="8">
        <f t="shared" si="281"/>
        <v>0.91592931747436246</v>
      </c>
      <c r="O1510" s="8">
        <f t="shared" si="282"/>
        <v>2.4078071042859133</v>
      </c>
      <c r="P1510" s="10">
        <f t="shared" si="283"/>
        <v>0.2110542024462787</v>
      </c>
      <c r="Q1510" s="10" t="str">
        <f t="shared" si="284"/>
        <v>2012TKM</v>
      </c>
      <c r="R1510" s="14">
        <f t="shared" si="285"/>
        <v>36.10794935067527</v>
      </c>
      <c r="S1510" s="45">
        <f t="shared" si="286"/>
        <v>3</v>
      </c>
      <c r="T1510" s="7">
        <f t="shared" si="287"/>
        <v>3.5033591582283101</v>
      </c>
      <c r="U1510" s="35">
        <f>IF(ISBLANK(VLOOKUP(B1510,'WB GDP'!$A$2:$AK$267,F1510-1985)),"NA",VLOOKUP(B1510,'WB GDP'!$A$2:$AK$267,F1510-1985))</f>
        <v>10233.400187419362</v>
      </c>
    </row>
    <row r="1511" spans="1:21">
      <c r="A1511">
        <f t="shared" si="276"/>
        <v>127</v>
      </c>
      <c r="B1511" t="s">
        <v>37</v>
      </c>
      <c r="C1511" t="str">
        <f>VLOOKUP(B1511,'country codes'!$A$3:$B$287,2,0)</f>
        <v>BFA</v>
      </c>
      <c r="D1511">
        <v>5</v>
      </c>
      <c r="E1511" s="6">
        <v>17113.732</v>
      </c>
      <c r="F1511">
        <v>2012</v>
      </c>
      <c r="G1511" s="6">
        <v>57.619</v>
      </c>
      <c r="H1511" s="6">
        <v>3.9550080299377441</v>
      </c>
      <c r="I1511" s="7">
        <v>1.6845668554305999</v>
      </c>
      <c r="J1511" s="8">
        <f t="shared" si="277"/>
        <v>0.39550080299377444</v>
      </c>
      <c r="K1511" s="8">
        <f t="shared" si="278"/>
        <v>0.8222606382536064</v>
      </c>
      <c r="L1511" s="9">
        <f t="shared" si="279"/>
        <v>47.377835715534545</v>
      </c>
      <c r="M1511" s="8">
        <f t="shared" si="280"/>
        <v>0.33188955274028786</v>
      </c>
      <c r="N1511" s="8">
        <f t="shared" si="281"/>
        <v>0.10528542846441249</v>
      </c>
      <c r="O1511" s="8">
        <f t="shared" si="282"/>
        <v>1.5971632152759634</v>
      </c>
      <c r="P1511" s="10">
        <f t="shared" si="283"/>
        <v>0.20779939680926274</v>
      </c>
      <c r="Q1511" s="10" t="str">
        <f t="shared" si="284"/>
        <v>2012BFA</v>
      </c>
      <c r="R1511" s="14">
        <f t="shared" si="285"/>
        <v>35.551104920545619</v>
      </c>
      <c r="S1511" s="45">
        <f t="shared" si="286"/>
        <v>1</v>
      </c>
      <c r="T1511" s="7">
        <f t="shared" si="287"/>
        <v>3.5033591582283101</v>
      </c>
      <c r="U1511" s="35">
        <f>IF(ISBLANK(VLOOKUP(B1511,'WB GDP'!$A$2:$AK$267,F1511-1985)),"NA",VLOOKUP(B1511,'WB GDP'!$A$2:$AK$267,F1511-1985))</f>
        <v>1776.3909974557596</v>
      </c>
    </row>
    <row r="1512" spans="1:21">
      <c r="A1512">
        <f t="shared" si="276"/>
        <v>128</v>
      </c>
      <c r="B1512" t="s">
        <v>65</v>
      </c>
      <c r="C1512" t="str">
        <f>VLOOKUP(B1512,'country codes'!$A$3:$B$287,2,0)</f>
        <v>GAB</v>
      </c>
      <c r="D1512">
        <v>5</v>
      </c>
      <c r="E1512" s="6">
        <v>1836.7049999999999</v>
      </c>
      <c r="F1512">
        <v>2012</v>
      </c>
      <c r="G1512" s="6">
        <v>64.587000000000003</v>
      </c>
      <c r="H1512" s="6">
        <v>3.9720592498779297</v>
      </c>
      <c r="I1512" s="7">
        <v>6.05257368087769</v>
      </c>
      <c r="J1512" s="8">
        <f t="shared" si="277"/>
        <v>0.39720592498779295</v>
      </c>
      <c r="K1512" s="8">
        <f t="shared" si="278"/>
        <v>0.82396576024762491</v>
      </c>
      <c r="L1512" s="9">
        <f t="shared" si="279"/>
        <v>53.217476557113351</v>
      </c>
      <c r="M1512" s="8">
        <f t="shared" si="280"/>
        <v>0.38468653013967619</v>
      </c>
      <c r="N1512" s="8">
        <f t="shared" si="281"/>
        <v>0.37828585505485562</v>
      </c>
      <c r="O1512" s="8">
        <f t="shared" si="282"/>
        <v>1.8701636418664065</v>
      </c>
      <c r="P1512" s="10">
        <f t="shared" si="283"/>
        <v>0.20569672168140457</v>
      </c>
      <c r="Q1512" s="10" t="str">
        <f t="shared" si="284"/>
        <v>2012GAB</v>
      </c>
      <c r="R1512" s="14">
        <f t="shared" si="285"/>
        <v>35.191371325395096</v>
      </c>
      <c r="S1512" s="45">
        <f t="shared" si="286"/>
        <v>2</v>
      </c>
      <c r="T1512" s="7">
        <f t="shared" si="287"/>
        <v>3.5033591582283101</v>
      </c>
      <c r="U1512" s="35">
        <f>IF(ISBLANK(VLOOKUP(B1512,'WB GDP'!$A$2:$AK$267,F1512-1985)),"NA",VLOOKUP(B1512,'WB GDP'!$A$2:$AK$267,F1512-1985))</f>
        <v>14367.999914772676</v>
      </c>
    </row>
    <row r="1513" spans="1:21">
      <c r="A1513">
        <f t="shared" si="276"/>
        <v>129</v>
      </c>
      <c r="B1513" t="s">
        <v>102</v>
      </c>
      <c r="C1513" t="str">
        <f>VLOOKUP(B1513,'country codes'!$A$3:$B$287,2,0)</f>
        <v>MLI</v>
      </c>
      <c r="D1513">
        <v>5</v>
      </c>
      <c r="E1513" s="6">
        <v>16514.687000000002</v>
      </c>
      <c r="F1513">
        <v>2012</v>
      </c>
      <c r="G1513" s="6">
        <v>57.079000000000001</v>
      </c>
      <c r="H1513" s="6">
        <v>4.3130168914794922</v>
      </c>
      <c r="I1513" s="7">
        <v>3.3564107418060298</v>
      </c>
      <c r="J1513" s="8">
        <f t="shared" si="277"/>
        <v>0.4313016891479492</v>
      </c>
      <c r="K1513" s="8">
        <f t="shared" si="278"/>
        <v>0.85806152440778116</v>
      </c>
      <c r="L1513" s="9">
        <f t="shared" si="279"/>
        <v>48.977293751671745</v>
      </c>
      <c r="M1513" s="8">
        <f t="shared" si="280"/>
        <v>0.34635046773080208</v>
      </c>
      <c r="N1513" s="8">
        <f t="shared" si="281"/>
        <v>0.20977567136287686</v>
      </c>
      <c r="O1513" s="8">
        <f t="shared" si="282"/>
        <v>1.7016534581744278</v>
      </c>
      <c r="P1513" s="10">
        <f t="shared" si="283"/>
        <v>0.20353760400920565</v>
      </c>
      <c r="Q1513" s="10" t="str">
        <f t="shared" si="284"/>
        <v>2012MLI</v>
      </c>
      <c r="R1513" s="14">
        <f t="shared" si="285"/>
        <v>34.821981326777319</v>
      </c>
      <c r="S1513" s="45">
        <f t="shared" si="286"/>
        <v>1</v>
      </c>
      <c r="T1513" s="7">
        <f t="shared" si="287"/>
        <v>3.5033591582283101</v>
      </c>
      <c r="U1513" s="35">
        <f>IF(ISBLANK(VLOOKUP(B1513,'WB GDP'!$A$2:$AK$267,F1513-1985)),"NA",VLOOKUP(B1513,'WB GDP'!$A$2:$AK$267,F1513-1985))</f>
        <v>1942.7395004576531</v>
      </c>
    </row>
    <row r="1514" spans="1:21">
      <c r="A1514">
        <f t="shared" si="276"/>
        <v>130</v>
      </c>
      <c r="B1514" t="s">
        <v>34</v>
      </c>
      <c r="C1514" t="str">
        <f>VLOOKUP(B1514,'country codes'!$A$3:$B$287,2,0)</f>
        <v>BWA</v>
      </c>
      <c r="D1514">
        <v>5</v>
      </c>
      <c r="E1514" s="6">
        <v>2175.4250000000002</v>
      </c>
      <c r="F1514">
        <v>2012</v>
      </c>
      <c r="G1514" s="6">
        <v>60.8</v>
      </c>
      <c r="H1514" s="6">
        <v>4.8359389305114746</v>
      </c>
      <c r="I1514" s="7">
        <v>8.4263515472412092</v>
      </c>
      <c r="J1514" s="8">
        <f t="shared" si="277"/>
        <v>0.48359389305114747</v>
      </c>
      <c r="K1514" s="8">
        <f t="shared" si="278"/>
        <v>0.91035372831097949</v>
      </c>
      <c r="L1514" s="9">
        <f t="shared" si="279"/>
        <v>55.349506681307552</v>
      </c>
      <c r="M1514" s="8">
        <f t="shared" si="280"/>
        <v>0.40396250092891112</v>
      </c>
      <c r="N1514" s="8">
        <f t="shared" si="281"/>
        <v>0.52664697170257557</v>
      </c>
      <c r="O1514" s="8">
        <f t="shared" si="282"/>
        <v>2.0185247585141264</v>
      </c>
      <c r="P1514" s="10">
        <f t="shared" si="283"/>
        <v>0.20012759280013759</v>
      </c>
      <c r="Q1514" s="10" t="str">
        <f t="shared" si="284"/>
        <v>2012BWA</v>
      </c>
      <c r="R1514" s="14">
        <f t="shared" si="285"/>
        <v>34.238583741725179</v>
      </c>
      <c r="S1514" s="45">
        <f t="shared" si="286"/>
        <v>3</v>
      </c>
      <c r="T1514" s="7">
        <f t="shared" si="287"/>
        <v>3.5033591582283101</v>
      </c>
      <c r="U1514" s="35">
        <f>IF(ISBLANK(VLOOKUP(B1514,'WB GDP'!$A$2:$AK$267,F1514-1985)),"NA",VLOOKUP(B1514,'WB GDP'!$A$2:$AK$267,F1514-1985))</f>
        <v>12975.948482389023</v>
      </c>
    </row>
    <row r="1515" spans="1:21">
      <c r="A1515">
        <f t="shared" si="276"/>
        <v>131</v>
      </c>
      <c r="B1515" t="s">
        <v>74</v>
      </c>
      <c r="C1515" t="str">
        <f>VLOOKUP(B1515,'country codes'!$A$3:$B$287,2,0)</f>
        <v>HKG</v>
      </c>
      <c r="D1515">
        <v>8</v>
      </c>
      <c r="E1515" s="6">
        <v>7234.06</v>
      </c>
      <c r="F1515">
        <v>2012</v>
      </c>
      <c r="G1515" s="6">
        <v>83.561000000000007</v>
      </c>
      <c r="H1515" s="6">
        <v>5.4837646484375</v>
      </c>
      <c r="I1515" s="7">
        <v>27.5103664398193</v>
      </c>
      <c r="J1515" s="8">
        <f t="shared" si="277"/>
        <v>0.54837646484375002</v>
      </c>
      <c r="K1515" s="8">
        <f t="shared" si="278"/>
        <v>0.97513630010358199</v>
      </c>
      <c r="L1515" s="9">
        <f t="shared" si="279"/>
        <v>81.483364372955421</v>
      </c>
      <c r="M1515" s="8">
        <f t="shared" si="280"/>
        <v>0.64024221938017845</v>
      </c>
      <c r="N1515" s="8">
        <f t="shared" si="281"/>
        <v>1.7193979024887063</v>
      </c>
      <c r="O1515" s="8">
        <f t="shared" si="282"/>
        <v>3.2112756893002574</v>
      </c>
      <c r="P1515" s="10">
        <f t="shared" si="283"/>
        <v>0.19937317170039934</v>
      </c>
      <c r="Q1515" s="10" t="str">
        <f t="shared" si="284"/>
        <v>2012HKG</v>
      </c>
      <c r="R1515" s="14">
        <f t="shared" si="285"/>
        <v>34.109514533234226</v>
      </c>
      <c r="S1515" s="45">
        <f t="shared" si="286"/>
        <v>3</v>
      </c>
      <c r="T1515" s="7">
        <f t="shared" si="287"/>
        <v>3.5033591582283101</v>
      </c>
      <c r="U1515" s="35">
        <f>IF(ISBLANK(VLOOKUP(B1515,'WB GDP'!$A$2:$AK$267,F1515-1985)),"NA",VLOOKUP(B1515,'WB GDP'!$A$2:$AK$267,F1515-1985))</f>
        <v>53783.952974665481</v>
      </c>
    </row>
    <row r="1516" spans="1:21">
      <c r="A1516">
        <f t="shared" si="276"/>
        <v>132</v>
      </c>
      <c r="B1516" t="s">
        <v>89</v>
      </c>
      <c r="C1516" t="str">
        <f>VLOOKUP(B1516,'country codes'!$A$3:$B$287,2,0)</f>
        <v>KWT</v>
      </c>
      <c r="D1516">
        <v>4</v>
      </c>
      <c r="E1516" s="6">
        <v>3394.663</v>
      </c>
      <c r="F1516">
        <v>2012</v>
      </c>
      <c r="G1516" s="6">
        <v>78.811999999999998</v>
      </c>
      <c r="H1516" s="6">
        <v>6.2210946083068848</v>
      </c>
      <c r="I1516" s="7">
        <v>28.467613220214801</v>
      </c>
      <c r="J1516" s="8">
        <f t="shared" si="277"/>
        <v>0.62210946083068852</v>
      </c>
      <c r="K1516" s="8">
        <f t="shared" si="278"/>
        <v>1.0488692960905204</v>
      </c>
      <c r="L1516" s="9">
        <f t="shared" si="279"/>
        <v>82.663486963486093</v>
      </c>
      <c r="M1516" s="8">
        <f t="shared" si="280"/>
        <v>0.65091186626961117</v>
      </c>
      <c r="N1516" s="8">
        <f t="shared" si="281"/>
        <v>1.7792258262634251</v>
      </c>
      <c r="O1516" s="8">
        <f t="shared" si="282"/>
        <v>3.2711036130749758</v>
      </c>
      <c r="P1516" s="10">
        <f t="shared" si="283"/>
        <v>0.19898845871706475</v>
      </c>
      <c r="Q1516" s="10" t="str">
        <f t="shared" si="284"/>
        <v>2012KWT</v>
      </c>
      <c r="R1516" s="14">
        <f t="shared" si="285"/>
        <v>34.043696384361652</v>
      </c>
      <c r="S1516" s="45">
        <f t="shared" si="286"/>
        <v>3</v>
      </c>
      <c r="T1516" s="7">
        <f t="shared" si="287"/>
        <v>3.5033591582283101</v>
      </c>
      <c r="U1516" s="35">
        <f>IF(ISBLANK(VLOOKUP(B1516,'WB GDP'!$A$2:$AK$267,F1516-1985)),"NA",VLOOKUP(B1516,'WB GDP'!$A$2:$AK$267,F1516-1985))</f>
        <v>60588.155959300064</v>
      </c>
    </row>
    <row r="1517" spans="1:21">
      <c r="A1517">
        <f t="shared" si="276"/>
        <v>133</v>
      </c>
      <c r="B1517" t="s">
        <v>71</v>
      </c>
      <c r="C1517" t="str">
        <f>VLOOKUP(B1517,'country codes'!$A$3:$B$287,2,0)</f>
        <v>GIN</v>
      </c>
      <c r="D1517">
        <v>5</v>
      </c>
      <c r="E1517" s="6">
        <v>10788.691999999999</v>
      </c>
      <c r="F1517">
        <v>2012</v>
      </c>
      <c r="G1517" s="6">
        <v>57.405999999999999</v>
      </c>
      <c r="H1517" s="6">
        <v>3.6515548229217529</v>
      </c>
      <c r="I1517" s="7">
        <v>1.5602005720138501</v>
      </c>
      <c r="J1517" s="8">
        <f t="shared" si="277"/>
        <v>0.36515548229217532</v>
      </c>
      <c r="K1517" s="8">
        <f t="shared" si="278"/>
        <v>0.79191531755200728</v>
      </c>
      <c r="L1517" s="9">
        <f t="shared" si="279"/>
        <v>45.460690719390527</v>
      </c>
      <c r="M1517" s="8">
        <f t="shared" si="280"/>
        <v>0.31455638726338492</v>
      </c>
      <c r="N1517" s="8">
        <f t="shared" si="281"/>
        <v>9.7512535750865631E-2</v>
      </c>
      <c r="O1517" s="8">
        <f t="shared" si="282"/>
        <v>1.5893903225624166</v>
      </c>
      <c r="P1517" s="10">
        <f t="shared" si="283"/>
        <v>0.19791009344781765</v>
      </c>
      <c r="Q1517" s="10" t="str">
        <f t="shared" si="284"/>
        <v>2012GIN</v>
      </c>
      <c r="R1517" s="14">
        <f t="shared" si="285"/>
        <v>33.859205584973701</v>
      </c>
      <c r="S1517" s="45">
        <f t="shared" si="286"/>
        <v>1</v>
      </c>
      <c r="T1517" s="7">
        <f t="shared" si="287"/>
        <v>3.5033591582283101</v>
      </c>
      <c r="U1517" s="35">
        <f>IF(ISBLANK(VLOOKUP(B1517,'WB GDP'!$A$2:$AK$267,F1517-1985)),"NA",VLOOKUP(B1517,'WB GDP'!$A$2:$AK$267,F1517-1985))</f>
        <v>1976.9580893828625</v>
      </c>
    </row>
    <row r="1518" spans="1:21">
      <c r="A1518">
        <f t="shared" si="276"/>
        <v>134</v>
      </c>
      <c r="B1518" t="s">
        <v>30</v>
      </c>
      <c r="C1518" t="str">
        <f>VLOOKUP(B1518,'country codes'!$A$3:$B$287,2,0)</f>
        <v>BEN</v>
      </c>
      <c r="D1518">
        <v>5</v>
      </c>
      <c r="E1518" s="6">
        <v>10014.078</v>
      </c>
      <c r="F1518">
        <v>2012</v>
      </c>
      <c r="G1518" s="6">
        <v>58.716000000000001</v>
      </c>
      <c r="H1518" s="6">
        <v>3.1934688091278076</v>
      </c>
      <c r="I1518" s="7">
        <v>1.55259609222412</v>
      </c>
      <c r="J1518" s="8">
        <f t="shared" si="277"/>
        <v>0.31934688091278074</v>
      </c>
      <c r="K1518" s="8">
        <f t="shared" si="278"/>
        <v>0.74610671617261271</v>
      </c>
      <c r="L1518" s="9">
        <f t="shared" si="279"/>
        <v>43.808401946791129</v>
      </c>
      <c r="M1518" s="8">
        <f t="shared" si="280"/>
        <v>0.29961782248675256</v>
      </c>
      <c r="N1518" s="8">
        <f t="shared" si="281"/>
        <v>9.7037255764007499E-2</v>
      </c>
      <c r="O1518" s="8">
        <f t="shared" si="282"/>
        <v>1.5889150425755585</v>
      </c>
      <c r="P1518" s="10">
        <f t="shared" si="283"/>
        <v>0.18856755361890576</v>
      </c>
      <c r="Q1518" s="10" t="str">
        <f t="shared" si="284"/>
        <v>2012BEN</v>
      </c>
      <c r="R1518" s="14">
        <f t="shared" si="285"/>
        <v>32.260848617716043</v>
      </c>
      <c r="S1518" s="45">
        <f t="shared" si="286"/>
        <v>1</v>
      </c>
      <c r="T1518" s="7">
        <f t="shared" si="287"/>
        <v>3.5033591582283101</v>
      </c>
      <c r="U1518" s="35">
        <f>IF(ISBLANK(VLOOKUP(B1518,'WB GDP'!$A$2:$AK$267,F1518-1985)),"NA",VLOOKUP(B1518,'WB GDP'!$A$2:$AK$267,F1518-1985))</f>
        <v>2681.3516613202673</v>
      </c>
    </row>
    <row r="1519" spans="1:21">
      <c r="A1519">
        <f t="shared" si="276"/>
        <v>135</v>
      </c>
      <c r="B1519" t="s">
        <v>108</v>
      </c>
      <c r="C1519" t="str">
        <f>VLOOKUP(B1519,'country codes'!$A$3:$B$287,2,0)</f>
        <v>MNG</v>
      </c>
      <c r="D1519">
        <v>8</v>
      </c>
      <c r="E1519" s="6">
        <v>2792.3490000000002</v>
      </c>
      <c r="F1519">
        <v>2012</v>
      </c>
      <c r="G1519" s="6">
        <v>68.111000000000004</v>
      </c>
      <c r="H1519" s="6">
        <v>4.8851504325866699</v>
      </c>
      <c r="I1519" s="7">
        <v>15.7939100265503</v>
      </c>
      <c r="J1519" s="8">
        <f t="shared" si="277"/>
        <v>0.48851504325866701</v>
      </c>
      <c r="K1519" s="8">
        <f t="shared" si="278"/>
        <v>0.91527487851849898</v>
      </c>
      <c r="L1519" s="9">
        <f t="shared" si="279"/>
        <v>62.340287250773486</v>
      </c>
      <c r="M1519" s="8">
        <f t="shared" si="280"/>
        <v>0.46716708726274936</v>
      </c>
      <c r="N1519" s="8">
        <f t="shared" si="281"/>
        <v>0.98711937665939375</v>
      </c>
      <c r="O1519" s="8">
        <f t="shared" si="282"/>
        <v>2.4789971634709449</v>
      </c>
      <c r="P1519" s="10">
        <f t="shared" si="283"/>
        <v>0.18845002896600724</v>
      </c>
      <c r="Q1519" s="10" t="str">
        <f t="shared" si="284"/>
        <v>2012MNG</v>
      </c>
      <c r="R1519" s="14">
        <f t="shared" si="285"/>
        <v>32.240742056628278</v>
      </c>
      <c r="S1519" s="45">
        <f t="shared" si="286"/>
        <v>3</v>
      </c>
      <c r="T1519" s="7">
        <f t="shared" si="287"/>
        <v>3.5033591582283101</v>
      </c>
      <c r="U1519" s="35">
        <f>IF(ISBLANK(VLOOKUP(B1519,'WB GDP'!$A$2:$AK$267,F1519-1985)),"NA",VLOOKUP(B1519,'WB GDP'!$A$2:$AK$267,F1519-1985))</f>
        <v>9586.7149235871602</v>
      </c>
    </row>
    <row r="1520" spans="1:21">
      <c r="A1520">
        <f t="shared" si="276"/>
        <v>136</v>
      </c>
      <c r="B1520" t="s">
        <v>98</v>
      </c>
      <c r="C1520" t="str">
        <f>VLOOKUP(B1520,'country codes'!$A$3:$B$287,2,0)</f>
        <v>LUX</v>
      </c>
      <c r="D1520">
        <v>3</v>
      </c>
      <c r="E1520" s="6">
        <v>530.58500000000004</v>
      </c>
      <c r="F1520">
        <v>2012</v>
      </c>
      <c r="G1520" s="6">
        <v>80.981999999999999</v>
      </c>
      <c r="H1520" s="6">
        <v>6.9640970230102539</v>
      </c>
      <c r="I1520" s="7">
        <v>40.844322204589801</v>
      </c>
      <c r="J1520" s="8">
        <f t="shared" si="277"/>
        <v>0.69640970230102539</v>
      </c>
      <c r="K1520" s="8">
        <f t="shared" si="278"/>
        <v>1.1231695375608575</v>
      </c>
      <c r="L1520" s="9">
        <f t="shared" si="279"/>
        <v>90.956515490753361</v>
      </c>
      <c r="M1520" s="8">
        <f t="shared" si="280"/>
        <v>0.7258902513458132</v>
      </c>
      <c r="N1520" s="8">
        <f t="shared" si="281"/>
        <v>2.5527701377868626</v>
      </c>
      <c r="O1520" s="8">
        <f t="shared" si="282"/>
        <v>4.0446479245984133</v>
      </c>
      <c r="P1520" s="10">
        <f t="shared" si="283"/>
        <v>0.17946932956293982</v>
      </c>
      <c r="Q1520" s="10" t="str">
        <f t="shared" si="284"/>
        <v>2012LUX</v>
      </c>
      <c r="R1520" s="14">
        <f t="shared" si="285"/>
        <v>30.704290114800024</v>
      </c>
      <c r="S1520" s="45">
        <f t="shared" si="286"/>
        <v>3</v>
      </c>
      <c r="T1520" s="7">
        <f t="shared" si="287"/>
        <v>3.5033591582283101</v>
      </c>
      <c r="U1520" s="35">
        <f>IF(ISBLANK(VLOOKUP(B1520,'WB GDP'!$A$2:$AK$267,F1520-1985)),"NA",VLOOKUP(B1520,'WB GDP'!$A$2:$AK$267,F1520-1985))</f>
        <v>112137.13549132792</v>
      </c>
    </row>
    <row r="1521" spans="1:21">
      <c r="A1521">
        <f t="shared" si="276"/>
        <v>137</v>
      </c>
      <c r="B1521" t="s">
        <v>43</v>
      </c>
      <c r="C1521" t="str">
        <f>VLOOKUP(B1521,'country codes'!$A$3:$B$287,2,0)</f>
        <v>TCD</v>
      </c>
      <c r="D1521">
        <v>5</v>
      </c>
      <c r="E1521" s="6">
        <v>12754.906000000001</v>
      </c>
      <c r="F1521">
        <v>2012</v>
      </c>
      <c r="G1521" s="6">
        <v>50.54</v>
      </c>
      <c r="H1521" s="6">
        <v>4.0329747200012207</v>
      </c>
      <c r="I1521" s="7">
        <v>1.8572235107421899</v>
      </c>
      <c r="J1521" s="8">
        <f t="shared" si="277"/>
        <v>0.40329747200012206</v>
      </c>
      <c r="K1521" s="8">
        <f t="shared" si="278"/>
        <v>0.83005730725995397</v>
      </c>
      <c r="L1521" s="9">
        <f t="shared" si="279"/>
        <v>41.951096308918075</v>
      </c>
      <c r="M1521" s="8">
        <f t="shared" si="280"/>
        <v>0.28282567268734321</v>
      </c>
      <c r="N1521" s="8">
        <f t="shared" si="281"/>
        <v>0.11607646942138687</v>
      </c>
      <c r="O1521" s="8">
        <f t="shared" si="282"/>
        <v>1.6079542562329379</v>
      </c>
      <c r="P1521" s="10">
        <f t="shared" si="283"/>
        <v>0.17589161606496062</v>
      </c>
      <c r="Q1521" s="10" t="str">
        <f t="shared" si="284"/>
        <v>2012TCD</v>
      </c>
      <c r="R1521" s="14">
        <f t="shared" si="285"/>
        <v>30.092201389349782</v>
      </c>
      <c r="S1521" s="45">
        <f t="shared" si="286"/>
        <v>1</v>
      </c>
      <c r="T1521" s="7">
        <f t="shared" si="287"/>
        <v>3.5033591582283101</v>
      </c>
      <c r="U1521" s="35">
        <f>IF(ISBLANK(VLOOKUP(B1521,'WB GDP'!$A$2:$AK$267,F1521-1985)),"NA",VLOOKUP(B1521,'WB GDP'!$A$2:$AK$267,F1521-1985))</f>
        <v>1769.3249204559097</v>
      </c>
    </row>
    <row r="1522" spans="1:21">
      <c r="A1522">
        <f t="shared" si="276"/>
        <v>138</v>
      </c>
      <c r="B1522" t="s">
        <v>130</v>
      </c>
      <c r="C1522" t="str">
        <f>VLOOKUP(B1522,'country codes'!$A$3:$B$287,2,0)</f>
        <v>QAT</v>
      </c>
      <c r="D1522">
        <v>4</v>
      </c>
      <c r="E1522" s="6">
        <v>1905.66</v>
      </c>
      <c r="F1522">
        <v>2012</v>
      </c>
      <c r="G1522" s="6">
        <v>79.227000000000004</v>
      </c>
      <c r="H1522" s="6">
        <v>6.6112985610961914</v>
      </c>
      <c r="I1522" s="7">
        <v>41.7032279968262</v>
      </c>
      <c r="J1522" s="8">
        <f t="shared" si="277"/>
        <v>0.66112985610961916</v>
      </c>
      <c r="K1522" s="8">
        <f t="shared" si="278"/>
        <v>1.0878896913694511</v>
      </c>
      <c r="L1522" s="9">
        <f t="shared" si="279"/>
        <v>86.190236578127511</v>
      </c>
      <c r="M1522" s="8">
        <f t="shared" si="280"/>
        <v>0.68279768335133129</v>
      </c>
      <c r="N1522" s="8">
        <f t="shared" si="281"/>
        <v>2.6064517498016375</v>
      </c>
      <c r="O1522" s="8">
        <f t="shared" si="282"/>
        <v>4.0983295366131882</v>
      </c>
      <c r="P1522" s="10">
        <f t="shared" si="283"/>
        <v>0.16660389977219531</v>
      </c>
      <c r="Q1522" s="10" t="str">
        <f t="shared" si="284"/>
        <v>2012QAT</v>
      </c>
      <c r="R1522" s="14">
        <f t="shared" si="285"/>
        <v>28.503223839528317</v>
      </c>
      <c r="S1522" s="45">
        <f t="shared" si="286"/>
        <v>3</v>
      </c>
      <c r="T1522" s="7">
        <f t="shared" si="287"/>
        <v>3.5033591582283101</v>
      </c>
      <c r="U1522" s="35">
        <f>IF(ISBLANK(VLOOKUP(B1522,'WB GDP'!$A$2:$AK$267,F1522-1985)),"NA",VLOOKUP(B1522,'WB GDP'!$A$2:$AK$267,F1522-1985))</f>
        <v>110931.50647237455</v>
      </c>
    </row>
    <row r="1523" spans="1:21">
      <c r="A1523" t="str">
        <f t="shared" si="276"/>
        <v/>
      </c>
      <c r="B1523" t="s">
        <v>164</v>
      </c>
      <c r="C1523" t="str">
        <f>VLOOKUP(B1523,'country codes'!$A$3:$B$287,2,0)</f>
        <v>VUT</v>
      </c>
      <c r="D1523">
        <v>8</v>
      </c>
      <c r="E1523" s="6">
        <v>251.29400000000001</v>
      </c>
      <c r="F1523">
        <v>2011</v>
      </c>
      <c r="G1523" s="6">
        <v>69.551000000000002</v>
      </c>
      <c r="H1523" s="6" t="s">
        <v>693</v>
      </c>
      <c r="I1523" s="7">
        <v>3.2612991333007799</v>
      </c>
      <c r="J1523" s="8" t="str">
        <f t="shared" si="277"/>
        <v/>
      </c>
      <c r="K1523" s="8" t="str">
        <f t="shared" si="278"/>
        <v/>
      </c>
      <c r="L1523" s="9" t="str">
        <f t="shared" si="279"/>
        <v/>
      </c>
      <c r="M1523" s="8" t="str">
        <f t="shared" si="280"/>
        <v/>
      </c>
      <c r="N1523" s="8">
        <f t="shared" si="281"/>
        <v>0.20383119583129874</v>
      </c>
      <c r="O1523" s="8">
        <f t="shared" si="282"/>
        <v>1.6957089826428497</v>
      </c>
      <c r="P1523" s="10" t="str">
        <f t="shared" si="283"/>
        <v/>
      </c>
      <c r="Q1523" s="10" t="str">
        <f t="shared" si="284"/>
        <v>2011VUT</v>
      </c>
      <c r="R1523" s="14" t="str">
        <f t="shared" si="285"/>
        <v/>
      </c>
      <c r="S1523" s="45">
        <f t="shared" si="286"/>
        <v>1</v>
      </c>
      <c r="T1523" s="7">
        <f t="shared" si="287"/>
        <v>3.5472296180864062</v>
      </c>
      <c r="U1523" s="35">
        <f>IF(ISBLANK(VLOOKUP(B1523,'WB GDP'!$A$2:$AK$267,F1523-1985)),"NA",VLOOKUP(B1523,'WB GDP'!$A$2:$AK$267,F1523-1985))</f>
        <v>2994.4371912243741</v>
      </c>
    </row>
    <row r="1524" spans="1:21">
      <c r="A1524" t="str">
        <f t="shared" si="276"/>
        <v/>
      </c>
      <c r="B1524" t="s">
        <v>31</v>
      </c>
      <c r="C1524" t="str">
        <f>VLOOKUP(B1524,'country codes'!$A$3:$B$287,2,0)</f>
        <v>BTN</v>
      </c>
      <c r="D1524">
        <v>6</v>
      </c>
      <c r="E1524" s="6">
        <v>713.33100000000002</v>
      </c>
      <c r="F1524">
        <v>2011</v>
      </c>
      <c r="G1524" s="6">
        <v>68.881</v>
      </c>
      <c r="H1524" s="6" t="s">
        <v>693</v>
      </c>
      <c r="I1524" s="7">
        <v>3.1895167827606201</v>
      </c>
      <c r="J1524" s="8" t="str">
        <f t="shared" si="277"/>
        <v/>
      </c>
      <c r="K1524" s="8" t="str">
        <f t="shared" si="278"/>
        <v/>
      </c>
      <c r="L1524" s="9" t="str">
        <f t="shared" si="279"/>
        <v/>
      </c>
      <c r="M1524" s="8" t="str">
        <f t="shared" si="280"/>
        <v/>
      </c>
      <c r="N1524" s="8">
        <f t="shared" si="281"/>
        <v>0.19934479892253876</v>
      </c>
      <c r="O1524" s="8">
        <f t="shared" si="282"/>
        <v>1.6912225857340897</v>
      </c>
      <c r="P1524" s="10" t="str">
        <f t="shared" si="283"/>
        <v/>
      </c>
      <c r="Q1524" s="10" t="str">
        <f t="shared" si="284"/>
        <v>2011BTN</v>
      </c>
      <c r="R1524" s="14" t="str">
        <f t="shared" si="285"/>
        <v/>
      </c>
      <c r="S1524" s="45">
        <f t="shared" si="286"/>
        <v>1</v>
      </c>
      <c r="T1524" s="7">
        <f t="shared" si="287"/>
        <v>3.5472296180864062</v>
      </c>
      <c r="U1524" s="35">
        <f>IF(ISBLANK(VLOOKUP(B1524,'WB GDP'!$A$2:$AK$267,F1524-1985)),"NA",VLOOKUP(B1524,'WB GDP'!$A$2:$AK$267,F1524-1985))</f>
        <v>8499.3542955281864</v>
      </c>
    </row>
    <row r="1525" spans="1:21">
      <c r="A1525" t="str">
        <f t="shared" si="276"/>
        <v/>
      </c>
      <c r="B1525" t="s">
        <v>47</v>
      </c>
      <c r="C1525" t="str">
        <f>VLOOKUP(B1525,'country codes'!$A$3:$B$287,2,0)</f>
        <v>COM</v>
      </c>
      <c r="D1525">
        <v>5</v>
      </c>
      <c r="E1525" s="6">
        <v>670.07100000000003</v>
      </c>
      <c r="F1525">
        <v>2011</v>
      </c>
      <c r="G1525" s="6">
        <v>61.503</v>
      </c>
      <c r="H1525" s="6">
        <v>3.8384859561920166</v>
      </c>
      <c r="I1525" s="7" t="s">
        <v>693</v>
      </c>
      <c r="J1525" s="8">
        <f t="shared" si="277"/>
        <v>0.38384859561920165</v>
      </c>
      <c r="K1525" s="8">
        <f t="shared" si="278"/>
        <v>0.81060843087903356</v>
      </c>
      <c r="L1525" s="9">
        <f t="shared" si="279"/>
        <v>49.854850324353201</v>
      </c>
      <c r="M1525" s="8">
        <f t="shared" si="280"/>
        <v>0.35428457460337837</v>
      </c>
      <c r="N1525" s="8" t="str">
        <f t="shared" si="281"/>
        <v/>
      </c>
      <c r="O1525" s="8" t="str">
        <f t="shared" si="282"/>
        <v/>
      </c>
      <c r="P1525" s="10" t="str">
        <f t="shared" si="283"/>
        <v/>
      </c>
      <c r="Q1525" s="10" t="str">
        <f t="shared" si="284"/>
        <v>2011COM</v>
      </c>
      <c r="R1525" s="14" t="str">
        <f t="shared" si="285"/>
        <v/>
      </c>
      <c r="S1525" s="45">
        <f t="shared" si="286"/>
        <v>3</v>
      </c>
      <c r="T1525" s="7">
        <f t="shared" si="287"/>
        <v>3.5472296180864062</v>
      </c>
      <c r="U1525" s="35">
        <f>IF(ISBLANK(VLOOKUP(B1525,'WB GDP'!$A$2:$AK$267,F1525-1985)),"NA",VLOOKUP(B1525,'WB GDP'!$A$2:$AK$267,F1525-1985))</f>
        <v>3084.8265854417218</v>
      </c>
    </row>
    <row r="1526" spans="1:21">
      <c r="A1526" t="str">
        <f t="shared" si="276"/>
        <v/>
      </c>
      <c r="B1526" t="s">
        <v>51</v>
      </c>
      <c r="C1526" t="str">
        <f>VLOOKUP(B1526,'country codes'!$A$3:$B$287,2,0)</f>
        <v>CIV</v>
      </c>
      <c r="D1526">
        <v>5</v>
      </c>
      <c r="E1526" s="6">
        <v>21562.914000000001</v>
      </c>
      <c r="F1526">
        <v>2011</v>
      </c>
      <c r="G1526" s="6">
        <v>55.52</v>
      </c>
      <c r="H1526" s="6" t="s">
        <v>693</v>
      </c>
      <c r="I1526" s="7">
        <v>0.86698806285858199</v>
      </c>
      <c r="J1526" s="8" t="str">
        <f t="shared" si="277"/>
        <v/>
      </c>
      <c r="K1526" s="8" t="str">
        <f t="shared" si="278"/>
        <v/>
      </c>
      <c r="L1526" s="9" t="str">
        <f t="shared" si="279"/>
        <v/>
      </c>
      <c r="M1526" s="8" t="str">
        <f t="shared" si="280"/>
        <v/>
      </c>
      <c r="N1526" s="8">
        <f t="shared" si="281"/>
        <v>5.4186753928661374E-2</v>
      </c>
      <c r="O1526" s="8">
        <f t="shared" si="282"/>
        <v>1.5460645407402123</v>
      </c>
      <c r="P1526" s="10" t="str">
        <f t="shared" si="283"/>
        <v/>
      </c>
      <c r="Q1526" s="10" t="str">
        <f t="shared" si="284"/>
        <v>2011CIV</v>
      </c>
      <c r="R1526" s="14" t="str">
        <f t="shared" si="285"/>
        <v/>
      </c>
      <c r="S1526" s="45">
        <f t="shared" si="286"/>
        <v>1</v>
      </c>
      <c r="T1526" s="7">
        <f t="shared" si="287"/>
        <v>3.5472296180864062</v>
      </c>
      <c r="U1526" s="35">
        <f>IF(ISBLANK(VLOOKUP(B1526,'WB GDP'!$A$2:$AK$267,F1526-1985)),"NA",VLOOKUP(B1526,'WB GDP'!$A$2:$AK$267,F1526-1985))</f>
        <v>3464.0470370930225</v>
      </c>
    </row>
    <row r="1527" spans="1:21">
      <c r="A1527" t="str">
        <f t="shared" si="276"/>
        <v/>
      </c>
      <c r="B1527" t="s">
        <v>62</v>
      </c>
      <c r="C1527" t="str">
        <f>VLOOKUP(B1527,'country codes'!$A$3:$B$287,2,0)</f>
        <v>ETH</v>
      </c>
      <c r="D1527">
        <v>5</v>
      </c>
      <c r="E1527" s="6">
        <v>91817.929000000004</v>
      </c>
      <c r="F1527">
        <v>2011</v>
      </c>
      <c r="G1527" s="6">
        <v>60.720999999999997</v>
      </c>
      <c r="H1527" s="6" t="s">
        <v>693</v>
      </c>
      <c r="I1527" s="7">
        <v>0.126527324318886</v>
      </c>
      <c r="J1527" s="8" t="str">
        <f t="shared" si="277"/>
        <v/>
      </c>
      <c r="K1527" s="8" t="str">
        <f t="shared" si="278"/>
        <v/>
      </c>
      <c r="L1527" s="9" t="str">
        <f t="shared" si="279"/>
        <v/>
      </c>
      <c r="M1527" s="8" t="str">
        <f t="shared" si="280"/>
        <v/>
      </c>
      <c r="N1527" s="8">
        <f t="shared" si="281"/>
        <v>7.9079577699303748E-3</v>
      </c>
      <c r="O1527" s="8">
        <f t="shared" si="282"/>
        <v>1.4997857445814813</v>
      </c>
      <c r="P1527" s="10" t="str">
        <f t="shared" si="283"/>
        <v/>
      </c>
      <c r="Q1527" s="10" t="str">
        <f t="shared" si="284"/>
        <v>2011ETH</v>
      </c>
      <c r="R1527" s="14" t="str">
        <f t="shared" si="285"/>
        <v/>
      </c>
      <c r="S1527" s="45">
        <f t="shared" si="286"/>
        <v>1</v>
      </c>
      <c r="T1527" s="7">
        <f t="shared" si="287"/>
        <v>3.5472296180864062</v>
      </c>
      <c r="U1527" s="35">
        <f>IF(ISBLANK(VLOOKUP(B1527,'WB GDP'!$A$2:$AK$267,F1527-1985)),"NA",VLOOKUP(B1527,'WB GDP'!$A$2:$AK$267,F1527-1985))</f>
        <v>1336.0669507674852</v>
      </c>
    </row>
    <row r="1528" spans="1:21">
      <c r="A1528" t="str">
        <f t="shared" si="276"/>
        <v/>
      </c>
      <c r="B1528" t="s">
        <v>76</v>
      </c>
      <c r="C1528" t="str">
        <f>VLOOKUP(B1528,'country codes'!$A$3:$B$287,2,0)</f>
        <v>ISL</v>
      </c>
      <c r="D1528">
        <v>3</v>
      </c>
      <c r="E1528" s="6">
        <v>319.29300000000001</v>
      </c>
      <c r="F1528">
        <v>2011</v>
      </c>
      <c r="G1528" s="6">
        <v>82.177999999999997</v>
      </c>
      <c r="H1528" s="6" t="s">
        <v>693</v>
      </c>
      <c r="I1528" s="7">
        <v>18.6998291015625</v>
      </c>
      <c r="J1528" s="8" t="str">
        <f t="shared" si="277"/>
        <v/>
      </c>
      <c r="K1528" s="8" t="str">
        <f t="shared" si="278"/>
        <v/>
      </c>
      <c r="L1528" s="9" t="str">
        <f t="shared" si="279"/>
        <v/>
      </c>
      <c r="M1528" s="8" t="str">
        <f t="shared" si="280"/>
        <v/>
      </c>
      <c r="N1528" s="8">
        <f t="shared" si="281"/>
        <v>1.1687393188476563</v>
      </c>
      <c r="O1528" s="8">
        <f t="shared" si="282"/>
        <v>2.6606171056592069</v>
      </c>
      <c r="P1528" s="10" t="str">
        <f t="shared" si="283"/>
        <v/>
      </c>
      <c r="Q1528" s="10" t="str">
        <f t="shared" si="284"/>
        <v>2011ISL</v>
      </c>
      <c r="R1528" s="14" t="str">
        <f t="shared" si="285"/>
        <v/>
      </c>
      <c r="S1528" s="45">
        <f t="shared" si="286"/>
        <v>3</v>
      </c>
      <c r="T1528" s="7">
        <f t="shared" si="287"/>
        <v>3.5472296180864062</v>
      </c>
      <c r="U1528" s="35">
        <f>IF(ISBLANK(VLOOKUP(B1528,'WB GDP'!$A$2:$AK$267,F1528-1985)),"NA",VLOOKUP(B1528,'WB GDP'!$A$2:$AK$267,F1528-1985))</f>
        <v>48186.167287662101</v>
      </c>
    </row>
    <row r="1529" spans="1:21">
      <c r="A1529" t="str">
        <f t="shared" si="276"/>
        <v/>
      </c>
      <c r="B1529" t="s">
        <v>95</v>
      </c>
      <c r="C1529" t="str">
        <f>VLOOKUP(B1529,'country codes'!$A$3:$B$287,2,0)</f>
        <v>LBR</v>
      </c>
      <c r="D1529">
        <v>5</v>
      </c>
      <c r="E1529" s="6">
        <v>4181.1499999999996</v>
      </c>
      <c r="F1529">
        <v>2011</v>
      </c>
      <c r="G1529" s="6">
        <v>59.62</v>
      </c>
      <c r="H1529" s="6" t="s">
        <v>693</v>
      </c>
      <c r="I1529" s="7">
        <v>0.50372314453125</v>
      </c>
      <c r="J1529" s="8" t="str">
        <f t="shared" si="277"/>
        <v/>
      </c>
      <c r="K1529" s="8" t="str">
        <f t="shared" si="278"/>
        <v/>
      </c>
      <c r="L1529" s="9" t="str">
        <f t="shared" si="279"/>
        <v/>
      </c>
      <c r="M1529" s="8" t="str">
        <f t="shared" si="280"/>
        <v/>
      </c>
      <c r="N1529" s="8">
        <f t="shared" si="281"/>
        <v>3.1482696533203125E-2</v>
      </c>
      <c r="O1529" s="8">
        <f t="shared" si="282"/>
        <v>1.523360483344754</v>
      </c>
      <c r="P1529" s="10" t="str">
        <f t="shared" si="283"/>
        <v/>
      </c>
      <c r="Q1529" s="10" t="str">
        <f t="shared" si="284"/>
        <v>2011LBR</v>
      </c>
      <c r="R1529" s="14" t="str">
        <f t="shared" si="285"/>
        <v/>
      </c>
      <c r="S1529" s="45">
        <f t="shared" si="286"/>
        <v>1</v>
      </c>
      <c r="T1529" s="7">
        <f t="shared" si="287"/>
        <v>3.5472296180864062</v>
      </c>
      <c r="U1529" s="35">
        <f>IF(ISBLANK(VLOOKUP(B1529,'WB GDP'!$A$2:$AK$267,F1529-1985)),"NA",VLOOKUP(B1529,'WB GDP'!$A$2:$AK$267,F1529-1985))</f>
        <v>1475.8392688466934</v>
      </c>
    </row>
    <row r="1530" spans="1:21">
      <c r="A1530" t="str">
        <f t="shared" si="276"/>
        <v/>
      </c>
      <c r="B1530" t="s">
        <v>96</v>
      </c>
      <c r="C1530" t="str">
        <f>VLOOKUP(B1530,'country codes'!$A$3:$B$287,2,0)</f>
        <v>LBY</v>
      </c>
      <c r="D1530">
        <v>4</v>
      </c>
      <c r="E1530" s="6">
        <v>6188.1319999999996</v>
      </c>
      <c r="F1530">
        <v>2011</v>
      </c>
      <c r="G1530" s="6">
        <v>70.070999999999998</v>
      </c>
      <c r="H1530" s="6" t="s">
        <v>693</v>
      </c>
      <c r="I1530" s="7">
        <v>3.9594347476959202</v>
      </c>
      <c r="J1530" s="8" t="str">
        <f t="shared" si="277"/>
        <v/>
      </c>
      <c r="K1530" s="8" t="str">
        <f t="shared" si="278"/>
        <v/>
      </c>
      <c r="L1530" s="9" t="str">
        <f t="shared" si="279"/>
        <v/>
      </c>
      <c r="M1530" s="8" t="str">
        <f t="shared" si="280"/>
        <v/>
      </c>
      <c r="N1530" s="8">
        <f t="shared" si="281"/>
        <v>0.24746467173099501</v>
      </c>
      <c r="O1530" s="8">
        <f t="shared" si="282"/>
        <v>1.7393424585425459</v>
      </c>
      <c r="P1530" s="10" t="str">
        <f t="shared" si="283"/>
        <v/>
      </c>
      <c r="Q1530" s="10" t="str">
        <f t="shared" si="284"/>
        <v>2011LBY</v>
      </c>
      <c r="R1530" s="14" t="str">
        <f t="shared" si="285"/>
        <v/>
      </c>
      <c r="S1530" s="45">
        <f t="shared" si="286"/>
        <v>2</v>
      </c>
      <c r="T1530" s="7">
        <f t="shared" si="287"/>
        <v>3.5472296180864062</v>
      </c>
      <c r="U1530" s="35">
        <f>IF(ISBLANK(VLOOKUP(B1530,'WB GDP'!$A$2:$AK$267,F1530-1985)),"NA",VLOOKUP(B1530,'WB GDP'!$A$2:$AK$267,F1530-1985))</f>
        <v>16356.36266213475</v>
      </c>
    </row>
    <row r="1531" spans="1:21">
      <c r="A1531" t="str">
        <f t="shared" si="276"/>
        <v/>
      </c>
      <c r="B1531" t="s">
        <v>112</v>
      </c>
      <c r="C1531" t="str">
        <f>VLOOKUP(B1531,'country codes'!$A$3:$B$287,2,0)</f>
        <v>MMR</v>
      </c>
      <c r="D1531">
        <v>8</v>
      </c>
      <c r="E1531" s="6">
        <v>49794.521999999997</v>
      </c>
      <c r="F1531">
        <v>2011</v>
      </c>
      <c r="G1531" s="6">
        <v>63.901000000000003</v>
      </c>
      <c r="H1531" s="6" t="s">
        <v>693</v>
      </c>
      <c r="I1531" s="7">
        <v>1.7653738260269201</v>
      </c>
      <c r="J1531" s="8" t="str">
        <f t="shared" si="277"/>
        <v/>
      </c>
      <c r="K1531" s="8" t="str">
        <f t="shared" si="278"/>
        <v/>
      </c>
      <c r="L1531" s="9" t="str">
        <f t="shared" si="279"/>
        <v/>
      </c>
      <c r="M1531" s="8" t="str">
        <f t="shared" si="280"/>
        <v/>
      </c>
      <c r="N1531" s="8">
        <f t="shared" si="281"/>
        <v>0.1103358641266825</v>
      </c>
      <c r="O1531" s="8">
        <f t="shared" si="282"/>
        <v>1.6022136509382334</v>
      </c>
      <c r="P1531" s="10" t="str">
        <f t="shared" si="283"/>
        <v/>
      </c>
      <c r="Q1531" s="10" t="str">
        <f t="shared" si="284"/>
        <v>2011MMR</v>
      </c>
      <c r="R1531" s="14" t="str">
        <f t="shared" si="285"/>
        <v/>
      </c>
      <c r="S1531" s="45">
        <f t="shared" si="286"/>
        <v>1</v>
      </c>
      <c r="T1531" s="7">
        <f t="shared" si="287"/>
        <v>3.5472296180864062</v>
      </c>
      <c r="U1531" s="35">
        <f>IF(ISBLANK(VLOOKUP(B1531,'WB GDP'!$A$2:$AK$267,F1531-1985)),"NA",VLOOKUP(B1531,'WB GDP'!$A$2:$AK$267,F1531-1985))</f>
        <v>3018.4616141753413</v>
      </c>
    </row>
    <row r="1532" spans="1:21">
      <c r="A1532" t="str">
        <f t="shared" si="276"/>
        <v/>
      </c>
      <c r="B1532" t="s">
        <v>113</v>
      </c>
      <c r="C1532" t="str">
        <f>VLOOKUP(B1532,'country codes'!$A$3:$B$287,2,0)</f>
        <v>NAM</v>
      </c>
      <c r="D1532">
        <v>5</v>
      </c>
      <c r="E1532" s="6">
        <v>2132.34</v>
      </c>
      <c r="F1532">
        <v>2011</v>
      </c>
      <c r="G1532" s="6">
        <v>56.552999999999997</v>
      </c>
      <c r="H1532" s="6" t="s">
        <v>693</v>
      </c>
      <c r="I1532" s="7">
        <v>6.6906309127807599</v>
      </c>
      <c r="J1532" s="8" t="str">
        <f t="shared" si="277"/>
        <v/>
      </c>
      <c r="K1532" s="8" t="str">
        <f t="shared" si="278"/>
        <v/>
      </c>
      <c r="L1532" s="9" t="str">
        <f t="shared" si="279"/>
        <v/>
      </c>
      <c r="M1532" s="8" t="str">
        <f t="shared" si="280"/>
        <v/>
      </c>
      <c r="N1532" s="8">
        <f t="shared" si="281"/>
        <v>0.4181644320487975</v>
      </c>
      <c r="O1532" s="8">
        <f t="shared" si="282"/>
        <v>1.9100422188603483</v>
      </c>
      <c r="P1532" s="10" t="str">
        <f t="shared" si="283"/>
        <v/>
      </c>
      <c r="Q1532" s="10" t="str">
        <f t="shared" si="284"/>
        <v>2011NAM</v>
      </c>
      <c r="R1532" s="14" t="str">
        <f t="shared" si="285"/>
        <v/>
      </c>
      <c r="S1532" s="45">
        <f t="shared" si="286"/>
        <v>2</v>
      </c>
      <c r="T1532" s="7">
        <f t="shared" si="287"/>
        <v>3.5472296180864062</v>
      </c>
      <c r="U1532" s="35">
        <f>IF(ISBLANK(VLOOKUP(B1532,'WB GDP'!$A$2:$AK$267,F1532-1985)),"NA",VLOOKUP(B1532,'WB GDP'!$A$2:$AK$267,F1532-1985))</f>
        <v>9431.0441980369342</v>
      </c>
    </row>
    <row r="1533" spans="1:21">
      <c r="A1533" t="str">
        <f t="shared" si="276"/>
        <v/>
      </c>
      <c r="B1533" t="s">
        <v>121</v>
      </c>
      <c r="C1533" t="str">
        <f>VLOOKUP(B1533,'country codes'!$A$3:$B$287,2,0)</f>
        <v>NOR</v>
      </c>
      <c r="D1533">
        <v>3</v>
      </c>
      <c r="E1533" s="6">
        <v>4953.5609999999997</v>
      </c>
      <c r="F1533">
        <v>2011</v>
      </c>
      <c r="G1533" s="6">
        <v>81.242999999999995</v>
      </c>
      <c r="H1533" s="6" t="s">
        <v>693</v>
      </c>
      <c r="I1533" s="7">
        <v>13.6344652175903</v>
      </c>
      <c r="J1533" s="8" t="str">
        <f t="shared" si="277"/>
        <v/>
      </c>
      <c r="K1533" s="8" t="str">
        <f t="shared" si="278"/>
        <v/>
      </c>
      <c r="L1533" s="9" t="str">
        <f t="shared" si="279"/>
        <v/>
      </c>
      <c r="M1533" s="8" t="str">
        <f t="shared" si="280"/>
        <v/>
      </c>
      <c r="N1533" s="8">
        <f t="shared" si="281"/>
        <v>0.85215407609939375</v>
      </c>
      <c r="O1533" s="8">
        <f t="shared" si="282"/>
        <v>2.3440318629109447</v>
      </c>
      <c r="P1533" s="10" t="str">
        <f t="shared" si="283"/>
        <v/>
      </c>
      <c r="Q1533" s="10" t="str">
        <f t="shared" si="284"/>
        <v>2011NOR</v>
      </c>
      <c r="R1533" s="14" t="str">
        <f t="shared" si="285"/>
        <v/>
      </c>
      <c r="S1533" s="45">
        <f t="shared" si="286"/>
        <v>3</v>
      </c>
      <c r="T1533" s="7">
        <f t="shared" si="287"/>
        <v>3.5472296180864062</v>
      </c>
      <c r="U1533" s="35">
        <f>IF(ISBLANK(VLOOKUP(B1533,'WB GDP'!$A$2:$AK$267,F1533-1985)),"NA",VLOOKUP(B1533,'WB GDP'!$A$2:$AK$267,F1533-1985))</f>
        <v>61551.214074697738</v>
      </c>
    </row>
    <row r="1534" spans="1:21">
      <c r="A1534" t="str">
        <f t="shared" si="276"/>
        <v/>
      </c>
      <c r="B1534" t="s">
        <v>123</v>
      </c>
      <c r="C1534" t="str">
        <f>VLOOKUP(B1534,'country codes'!$A$3:$B$287,2,0)</f>
        <v>PSE</v>
      </c>
      <c r="D1534">
        <v>4</v>
      </c>
      <c r="E1534" s="6">
        <v>4087.7440000000001</v>
      </c>
      <c r="F1534">
        <v>2011</v>
      </c>
      <c r="G1534" s="6">
        <v>73.242999999999995</v>
      </c>
      <c r="H1534" s="6">
        <v>4.7512197494506836</v>
      </c>
      <c r="I1534" s="7" t="s">
        <v>693</v>
      </c>
      <c r="J1534" s="8">
        <f t="shared" si="277"/>
        <v>0.47512197494506836</v>
      </c>
      <c r="K1534" s="8">
        <f t="shared" si="278"/>
        <v>0.90188181020490032</v>
      </c>
      <c r="L1534" s="9">
        <f t="shared" si="279"/>
        <v>66.056529424837507</v>
      </c>
      <c r="M1534" s="8">
        <f t="shared" si="280"/>
        <v>0.50076613203237008</v>
      </c>
      <c r="N1534" s="8" t="str">
        <f t="shared" si="281"/>
        <v/>
      </c>
      <c r="O1534" s="8" t="str">
        <f t="shared" si="282"/>
        <v/>
      </c>
      <c r="P1534" s="10" t="str">
        <f t="shared" si="283"/>
        <v/>
      </c>
      <c r="Q1534" s="10" t="str">
        <f t="shared" si="284"/>
        <v>2011PSE</v>
      </c>
      <c r="R1534" s="14" t="str">
        <f t="shared" si="285"/>
        <v/>
      </c>
      <c r="S1534" s="45">
        <f t="shared" si="286"/>
        <v>3</v>
      </c>
      <c r="T1534" s="7">
        <f t="shared" si="287"/>
        <v>3.5472296180864062</v>
      </c>
      <c r="U1534" s="35">
        <f>IF(ISBLANK(VLOOKUP(B1534,'WB GDP'!$A$2:$AK$267,F1534-1985)),"NA",VLOOKUP(B1534,'WB GDP'!$A$2:$AK$267,F1534-1985))</f>
        <v>15988.997548691157</v>
      </c>
    </row>
    <row r="1535" spans="1:21">
      <c r="A1535" t="str">
        <f t="shared" si="276"/>
        <v/>
      </c>
      <c r="B1535" t="s">
        <v>147</v>
      </c>
      <c r="C1535" t="str">
        <f>VLOOKUP(B1535,'country codes'!$A$3:$B$287,2,0)</f>
        <v>CHE</v>
      </c>
      <c r="D1535">
        <v>3</v>
      </c>
      <c r="E1535" s="6">
        <v>7910.982</v>
      </c>
      <c r="F1535">
        <v>2011</v>
      </c>
      <c r="G1535" s="6">
        <v>82.570999999999998</v>
      </c>
      <c r="H1535" s="6" t="s">
        <v>693</v>
      </c>
      <c r="I1535" s="7">
        <v>18.415447235107401</v>
      </c>
      <c r="J1535" s="8" t="str">
        <f t="shared" si="277"/>
        <v/>
      </c>
      <c r="K1535" s="8" t="str">
        <f t="shared" si="278"/>
        <v/>
      </c>
      <c r="L1535" s="9" t="str">
        <f t="shared" si="279"/>
        <v/>
      </c>
      <c r="M1535" s="8" t="str">
        <f t="shared" si="280"/>
        <v/>
      </c>
      <c r="N1535" s="8">
        <f t="shared" si="281"/>
        <v>1.1509654521942125</v>
      </c>
      <c r="O1535" s="8">
        <f t="shared" si="282"/>
        <v>2.6428432390057637</v>
      </c>
      <c r="P1535" s="10" t="str">
        <f t="shared" si="283"/>
        <v/>
      </c>
      <c r="Q1535" s="10" t="str">
        <f t="shared" si="284"/>
        <v>2011CHE</v>
      </c>
      <c r="R1535" s="14" t="str">
        <f t="shared" si="285"/>
        <v/>
      </c>
      <c r="S1535" s="45">
        <f t="shared" si="286"/>
        <v>3</v>
      </c>
      <c r="T1535" s="7">
        <f t="shared" si="287"/>
        <v>3.5472296180864062</v>
      </c>
      <c r="U1535" s="35">
        <f>IF(ISBLANK(VLOOKUP(B1535,'WB GDP'!$A$2:$AK$267,F1535-1985)),"NA",VLOOKUP(B1535,'WB GDP'!$A$2:$AK$267,F1535-1985))</f>
        <v>65710.915067002847</v>
      </c>
    </row>
    <row r="1536" spans="1:21">
      <c r="A1536">
        <f t="shared" si="276"/>
        <v>1</v>
      </c>
      <c r="B1536" t="s">
        <v>50</v>
      </c>
      <c r="C1536" t="str">
        <f>VLOOKUP(B1536,'country codes'!$A$3:$B$287,2,0)</f>
        <v>CRI</v>
      </c>
      <c r="D1536">
        <v>1</v>
      </c>
      <c r="E1536" s="6">
        <v>4679.9260000000004</v>
      </c>
      <c r="F1536">
        <v>2011</v>
      </c>
      <c r="G1536" s="6">
        <v>79.347999999999999</v>
      </c>
      <c r="H1536" s="6">
        <v>7.2288885116577148</v>
      </c>
      <c r="I1536" s="7">
        <v>4.5834732055664098</v>
      </c>
      <c r="J1536" s="8">
        <f t="shared" si="277"/>
        <v>0.72288885116577151</v>
      </c>
      <c r="K1536" s="8">
        <f t="shared" si="278"/>
        <v>1.1496486864256035</v>
      </c>
      <c r="L1536" s="9">
        <f t="shared" si="279"/>
        <v>91.222323970498778</v>
      </c>
      <c r="M1536" s="8">
        <f t="shared" si="280"/>
        <v>0.72829346152232988</v>
      </c>
      <c r="N1536" s="8">
        <f t="shared" si="281"/>
        <v>0.28646707534790061</v>
      </c>
      <c r="O1536" s="8">
        <f t="shared" si="282"/>
        <v>1.7783448621594515</v>
      </c>
      <c r="P1536" s="10">
        <f t="shared" si="283"/>
        <v>0.40953443677845486</v>
      </c>
      <c r="Q1536" s="10" t="str">
        <f t="shared" si="284"/>
        <v>2011CRI</v>
      </c>
      <c r="R1536" s="14">
        <f t="shared" si="285"/>
        <v>70.176987189958552</v>
      </c>
      <c r="S1536" s="45">
        <f t="shared" si="286"/>
        <v>2</v>
      </c>
      <c r="T1536" s="7">
        <f t="shared" si="287"/>
        <v>3.5472296180864062</v>
      </c>
      <c r="U1536" s="35">
        <f>IF(ISBLANK(VLOOKUP(B1536,'WB GDP'!$A$2:$AK$267,F1536-1985)),"NA",VLOOKUP(B1536,'WB GDP'!$A$2:$AK$267,F1536-1985))</f>
        <v>17186.44844317215</v>
      </c>
    </row>
    <row r="1537" spans="1:21">
      <c r="A1537">
        <f t="shared" si="276"/>
        <v>2</v>
      </c>
      <c r="B1537" t="s">
        <v>124</v>
      </c>
      <c r="C1537" t="str">
        <f>VLOOKUP(B1537,'country codes'!$A$3:$B$287,2,0)</f>
        <v>PAN</v>
      </c>
      <c r="D1537">
        <v>1</v>
      </c>
      <c r="E1537" s="6">
        <v>3688.674</v>
      </c>
      <c r="F1537">
        <v>2011</v>
      </c>
      <c r="G1537" s="6">
        <v>76.626999999999995</v>
      </c>
      <c r="H1537" s="6">
        <v>7.2480807304382324</v>
      </c>
      <c r="I1537" s="7">
        <v>5.2646460533142099</v>
      </c>
      <c r="J1537" s="8">
        <f t="shared" si="277"/>
        <v>0.72480807304382322</v>
      </c>
      <c r="K1537" s="8">
        <f t="shared" si="278"/>
        <v>1.1515679083036552</v>
      </c>
      <c r="L1537" s="9">
        <f t="shared" si="279"/>
        <v>88.241194109584185</v>
      </c>
      <c r="M1537" s="8">
        <f t="shared" si="280"/>
        <v>0.70134066593759381</v>
      </c>
      <c r="N1537" s="8">
        <f t="shared" si="281"/>
        <v>0.32904037833213812</v>
      </c>
      <c r="O1537" s="8">
        <f t="shared" si="282"/>
        <v>1.820918165143689</v>
      </c>
      <c r="P1537" s="10">
        <f t="shared" si="283"/>
        <v>0.38515770744823719</v>
      </c>
      <c r="Q1537" s="10" t="str">
        <f t="shared" si="284"/>
        <v>2011PAN</v>
      </c>
      <c r="R1537" s="14">
        <f t="shared" si="285"/>
        <v>65.999840487970218</v>
      </c>
      <c r="S1537" s="45">
        <f t="shared" si="286"/>
        <v>2</v>
      </c>
      <c r="T1537" s="7">
        <f t="shared" si="287"/>
        <v>3.5472296180864062</v>
      </c>
      <c r="U1537" s="35">
        <f>IF(ISBLANK(VLOOKUP(B1537,'WB GDP'!$A$2:$AK$267,F1537-1985)),"NA",VLOOKUP(B1537,'WB GDP'!$A$2:$AK$267,F1537-1985))</f>
        <v>24316.356036625413</v>
      </c>
    </row>
    <row r="1538" spans="1:21">
      <c r="A1538">
        <f t="shared" si="276"/>
        <v>3</v>
      </c>
      <c r="B1538" t="s">
        <v>46</v>
      </c>
      <c r="C1538" t="str">
        <f>VLOOKUP(B1538,'country codes'!$A$3:$B$287,2,0)</f>
        <v>COL</v>
      </c>
      <c r="D1538">
        <v>1</v>
      </c>
      <c r="E1538" s="6">
        <v>45308.898999999998</v>
      </c>
      <c r="F1538">
        <v>2011</v>
      </c>
      <c r="G1538" s="6">
        <v>75.319999999999993</v>
      </c>
      <c r="H1538" s="6">
        <v>6.4639525413513184</v>
      </c>
      <c r="I1538" s="7">
        <v>3.4182419776916499</v>
      </c>
      <c r="J1538" s="8">
        <f t="shared" si="277"/>
        <v>0.64639525413513188</v>
      </c>
      <c r="K1538" s="8">
        <f t="shared" si="278"/>
        <v>1.0731550893949637</v>
      </c>
      <c r="L1538" s="9">
        <f t="shared" si="279"/>
        <v>80.830041333228664</v>
      </c>
      <c r="M1538" s="8">
        <f t="shared" si="280"/>
        <v>0.634335438004626</v>
      </c>
      <c r="N1538" s="8">
        <f t="shared" si="281"/>
        <v>0.21364012360572812</v>
      </c>
      <c r="O1538" s="8">
        <f t="shared" si="282"/>
        <v>1.7055179104172791</v>
      </c>
      <c r="P1538" s="10">
        <f t="shared" si="283"/>
        <v>0.3719312674057037</v>
      </c>
      <c r="Q1538" s="10" t="str">
        <f t="shared" si="284"/>
        <v>2011COL</v>
      </c>
      <c r="R1538" s="14">
        <f t="shared" si="285"/>
        <v>63.733384654035675</v>
      </c>
      <c r="S1538" s="45">
        <f t="shared" si="286"/>
        <v>1</v>
      </c>
      <c r="T1538" s="7">
        <f t="shared" si="287"/>
        <v>3.5472296180864062</v>
      </c>
      <c r="U1538" s="35">
        <f>IF(ISBLANK(VLOOKUP(B1538,'WB GDP'!$A$2:$AK$267,F1538-1985)),"NA",VLOOKUP(B1538,'WB GDP'!$A$2:$AK$267,F1538-1985))</f>
        <v>12578.015626756112</v>
      </c>
    </row>
    <row r="1539" spans="1:21">
      <c r="A1539">
        <f t="shared" ref="A1539:A1602" si="288">IF(ISNUMBER(R1539),COUNTIFS($F$3:$F$2434,F1539,$R$3:$R$2434,"&gt;"&amp;R1539)+1,"")</f>
        <v>4</v>
      </c>
      <c r="B1539" t="s">
        <v>151</v>
      </c>
      <c r="C1539" t="str">
        <f>VLOOKUP(B1539,'country codes'!$A$3:$B$287,2,0)</f>
        <v>THA</v>
      </c>
      <c r="D1539">
        <v>8</v>
      </c>
      <c r="E1539" s="6">
        <v>68712.846000000005</v>
      </c>
      <c r="F1539">
        <v>2011</v>
      </c>
      <c r="G1539" s="6">
        <v>76.421000000000006</v>
      </c>
      <c r="H1539" s="6">
        <v>6.6636090278625488</v>
      </c>
      <c r="I1539" s="7">
        <v>5.11206102371216</v>
      </c>
      <c r="J1539" s="8">
        <f t="shared" ref="J1539:J1602" si="289">IFERROR(H1539/10,"")</f>
        <v>0.66636090278625493</v>
      </c>
      <c r="K1539" s="8">
        <f t="shared" ref="K1539:K1602" si="290">IFERROR(J1539+$K$2464,"")</f>
        <v>1.0931207380460868</v>
      </c>
      <c r="L1539" s="9">
        <f t="shared" ref="L1539:L1602" si="291">IFERROR(K1539*G1539,"")</f>
        <v>83.537379922220012</v>
      </c>
      <c r="M1539" s="8">
        <f t="shared" ref="M1539:M1602" si="292">IFERROR((L1539-L$2439)/($L$2438-$L$2439),"")</f>
        <v>0.65881284991628442</v>
      </c>
      <c r="N1539" s="8">
        <f t="shared" ref="N1539:N1602" si="293">IFERROR(I1539/16,"")</f>
        <v>0.31950381398201</v>
      </c>
      <c r="O1539" s="8">
        <f t="shared" ref="O1539:O1602" si="294">IFERROR(N1539+$O$2464,"")</f>
        <v>1.811381600793561</v>
      </c>
      <c r="P1539" s="10">
        <f t="shared" ref="P1539:P1602" si="295">IFERROR(M1539/O1539,"")</f>
        <v>0.36370737652831431</v>
      </c>
      <c r="Q1539" s="10" t="str">
        <f t="shared" ref="Q1539:Q1602" si="296">F1539&amp;C1539</f>
        <v>2011THA</v>
      </c>
      <c r="R1539" s="14">
        <f t="shared" ref="R1539:R1602" si="297">IFERROR(P1539*100/VLOOKUP(F1539,$B$2440:$P$2455,15,0),"")</f>
        <v>62.32415545882057</v>
      </c>
      <c r="S1539" s="45">
        <f t="shared" ref="S1539:S1602" si="298">IF(I1539&lt;T1539,1,IF(I1539&lt;T1539*2,2,3))</f>
        <v>2</v>
      </c>
      <c r="T1539" s="7">
        <f t="shared" ref="T1539:T1602" si="299">VLOOKUP(F1539,$F$2440:$I$2455,4,0)</f>
        <v>3.5472296180864062</v>
      </c>
      <c r="U1539" s="35">
        <f>IF(ISBLANK(VLOOKUP(B1539,'WB GDP'!$A$2:$AK$267,F1539-1985)),"NA",VLOOKUP(B1539,'WB GDP'!$A$2:$AK$267,F1539-1985))</f>
        <v>14199.279515036798</v>
      </c>
    </row>
    <row r="1540" spans="1:21">
      <c r="A1540">
        <f t="shared" si="288"/>
        <v>5</v>
      </c>
      <c r="B1540" t="s">
        <v>19</v>
      </c>
      <c r="C1540" t="str">
        <f>VLOOKUP(B1540,'country codes'!$A$3:$B$287,2,0)</f>
        <v>ALB</v>
      </c>
      <c r="D1540">
        <v>7</v>
      </c>
      <c r="E1540" s="6">
        <v>2900.654</v>
      </c>
      <c r="F1540">
        <v>2011</v>
      </c>
      <c r="G1540" s="6">
        <v>78.091999999999999</v>
      </c>
      <c r="H1540" s="6">
        <v>5.8674216270446777</v>
      </c>
      <c r="I1540" s="7">
        <v>3.45959520339966</v>
      </c>
      <c r="J1540" s="8">
        <f t="shared" si="289"/>
        <v>0.58674216270446777</v>
      </c>
      <c r="K1540" s="8">
        <f t="shared" si="290"/>
        <v>1.0135019979642998</v>
      </c>
      <c r="L1540" s="9">
        <f t="shared" si="291"/>
        <v>79.146398025028105</v>
      </c>
      <c r="M1540" s="8">
        <f t="shared" si="292"/>
        <v>0.61911339265916876</v>
      </c>
      <c r="N1540" s="8">
        <f t="shared" si="293"/>
        <v>0.21622470021247875</v>
      </c>
      <c r="O1540" s="8">
        <f t="shared" si="294"/>
        <v>1.7081024870240298</v>
      </c>
      <c r="P1540" s="10">
        <f t="shared" si="295"/>
        <v>0.36245681823098885</v>
      </c>
      <c r="Q1540" s="10" t="str">
        <f t="shared" si="296"/>
        <v>2011ALB</v>
      </c>
      <c r="R1540" s="14">
        <f t="shared" si="297"/>
        <v>62.109862335384946</v>
      </c>
      <c r="S1540" s="45">
        <f t="shared" si="298"/>
        <v>1</v>
      </c>
      <c r="T1540" s="7">
        <f t="shared" si="299"/>
        <v>3.5472296180864062</v>
      </c>
      <c r="U1540" s="35">
        <f>IF(ISBLANK(VLOOKUP(B1540,'WB GDP'!$A$2:$AK$267,F1540-1985)),"NA",VLOOKUP(B1540,'WB GDP'!$A$2:$AK$267,F1540-1985))</f>
        <v>11052.777934734202</v>
      </c>
    </row>
    <row r="1541" spans="1:21">
      <c r="A1541">
        <f t="shared" si="288"/>
        <v>6</v>
      </c>
      <c r="B1541" t="s">
        <v>35</v>
      </c>
      <c r="C1541" t="str">
        <f>VLOOKUP(B1541,'country codes'!$A$3:$B$287,2,0)</f>
        <v>BRA</v>
      </c>
      <c r="D1541">
        <v>1</v>
      </c>
      <c r="E1541" s="6">
        <v>198185.302</v>
      </c>
      <c r="F1541">
        <v>2011</v>
      </c>
      <c r="G1541" s="6">
        <v>73.343000000000004</v>
      </c>
      <c r="H1541" s="6">
        <v>7.0378165245056152</v>
      </c>
      <c r="I1541" s="7">
        <v>5.0008516311645499</v>
      </c>
      <c r="J1541" s="8">
        <f t="shared" si="289"/>
        <v>0.70378165245056157</v>
      </c>
      <c r="K1541" s="8">
        <f t="shared" si="290"/>
        <v>1.1305414877103934</v>
      </c>
      <c r="L1541" s="9">
        <f t="shared" si="291"/>
        <v>82.917304333143392</v>
      </c>
      <c r="M1541" s="8">
        <f t="shared" si="292"/>
        <v>0.65320666320882592</v>
      </c>
      <c r="N1541" s="8">
        <f t="shared" si="293"/>
        <v>0.31255322694778437</v>
      </c>
      <c r="O1541" s="8">
        <f t="shared" si="294"/>
        <v>1.8044310137593353</v>
      </c>
      <c r="P1541" s="10">
        <f t="shared" si="295"/>
        <v>0.36200146097463765</v>
      </c>
      <c r="Q1541" s="10" t="str">
        <f t="shared" si="296"/>
        <v>2011BRA</v>
      </c>
      <c r="R1541" s="14">
        <f t="shared" si="297"/>
        <v>62.03183324313769</v>
      </c>
      <c r="S1541" s="45">
        <f t="shared" si="298"/>
        <v>2</v>
      </c>
      <c r="T1541" s="7">
        <f t="shared" si="299"/>
        <v>3.5472296180864062</v>
      </c>
      <c r="U1541" s="35">
        <f>IF(ISBLANK(VLOOKUP(B1541,'WB GDP'!$A$2:$AK$267,F1541-1985)),"NA",VLOOKUP(B1541,'WB GDP'!$A$2:$AK$267,F1541-1985))</f>
        <v>15271.469351800337</v>
      </c>
    </row>
    <row r="1542" spans="1:21">
      <c r="A1542">
        <f t="shared" si="288"/>
        <v>7</v>
      </c>
      <c r="B1542" t="s">
        <v>44</v>
      </c>
      <c r="C1542" t="str">
        <f>VLOOKUP(B1542,'country codes'!$A$3:$B$287,2,0)</f>
        <v>CHL</v>
      </c>
      <c r="D1542">
        <v>1</v>
      </c>
      <c r="E1542" s="6">
        <v>17173.573</v>
      </c>
      <c r="F1542">
        <v>2011</v>
      </c>
      <c r="G1542" s="6">
        <v>79.11</v>
      </c>
      <c r="H1542" s="6">
        <v>6.5263347625732422</v>
      </c>
      <c r="I1542" s="7">
        <v>6.2731242179870597</v>
      </c>
      <c r="J1542" s="8">
        <f t="shared" si="289"/>
        <v>0.65263347625732426</v>
      </c>
      <c r="K1542" s="8">
        <f t="shared" si="290"/>
        <v>1.0793933115171561</v>
      </c>
      <c r="L1542" s="9">
        <f t="shared" si="291"/>
        <v>85.390804874122225</v>
      </c>
      <c r="M1542" s="8">
        <f t="shared" si="292"/>
        <v>0.67556991391246457</v>
      </c>
      <c r="N1542" s="8">
        <f t="shared" si="293"/>
        <v>0.39207026362419123</v>
      </c>
      <c r="O1542" s="8">
        <f t="shared" si="294"/>
        <v>1.8839480504357422</v>
      </c>
      <c r="P1542" s="10">
        <f t="shared" si="295"/>
        <v>0.35859264471555391</v>
      </c>
      <c r="Q1542" s="10" t="str">
        <f t="shared" si="296"/>
        <v>2011CHL</v>
      </c>
      <c r="R1542" s="14">
        <f t="shared" si="297"/>
        <v>61.447705430032556</v>
      </c>
      <c r="S1542" s="45">
        <f t="shared" si="298"/>
        <v>2</v>
      </c>
      <c r="T1542" s="7">
        <f t="shared" si="299"/>
        <v>3.5472296180864062</v>
      </c>
      <c r="U1542" s="35">
        <f>IF(ISBLANK(VLOOKUP(B1542,'WB GDP'!$A$2:$AK$267,F1542-1985)),"NA",VLOOKUP(B1542,'WB GDP'!$A$2:$AK$267,F1542-1985))</f>
        <v>22323.723084724817</v>
      </c>
    </row>
    <row r="1543" spans="1:21">
      <c r="A1543">
        <f t="shared" si="288"/>
        <v>8</v>
      </c>
      <c r="B1543" t="s">
        <v>106</v>
      </c>
      <c r="C1543" t="str">
        <f>VLOOKUP(B1543,'country codes'!$A$3:$B$287,2,0)</f>
        <v>MEX</v>
      </c>
      <c r="D1543">
        <v>1</v>
      </c>
      <c r="E1543" s="6">
        <v>114150.481</v>
      </c>
      <c r="F1543">
        <v>2011</v>
      </c>
      <c r="G1543" s="6">
        <v>74.364999999999995</v>
      </c>
      <c r="H1543" s="6">
        <v>6.909515380859375</v>
      </c>
      <c r="I1543" s="7">
        <v>5.7412347793579102</v>
      </c>
      <c r="J1543" s="8">
        <f t="shared" si="289"/>
        <v>0.69095153808593746</v>
      </c>
      <c r="K1543" s="8">
        <f t="shared" si="290"/>
        <v>1.1177113733457693</v>
      </c>
      <c r="L1543" s="9">
        <f t="shared" si="291"/>
        <v>83.118606278858124</v>
      </c>
      <c r="M1543" s="8">
        <f t="shared" si="292"/>
        <v>0.65502666114477437</v>
      </c>
      <c r="N1543" s="8">
        <f t="shared" si="293"/>
        <v>0.35882717370986938</v>
      </c>
      <c r="O1543" s="8">
        <f t="shared" si="294"/>
        <v>1.8507049605214203</v>
      </c>
      <c r="P1543" s="10">
        <f t="shared" si="295"/>
        <v>0.35393359563926724</v>
      </c>
      <c r="Q1543" s="10" t="str">
        <f t="shared" si="296"/>
        <v>2011MEX</v>
      </c>
      <c r="R1543" s="14">
        <f t="shared" si="297"/>
        <v>60.649340267102843</v>
      </c>
      <c r="S1543" s="45">
        <f t="shared" si="298"/>
        <v>2</v>
      </c>
      <c r="T1543" s="7">
        <f t="shared" si="299"/>
        <v>3.5472296180864062</v>
      </c>
      <c r="U1543" s="35">
        <f>IF(ISBLANK(VLOOKUP(B1543,'WB GDP'!$A$2:$AK$267,F1543-1985)),"NA",VLOOKUP(B1543,'WB GDP'!$A$2:$AK$267,F1543-1985))</f>
        <v>18432.368785078579</v>
      </c>
    </row>
    <row r="1544" spans="1:21">
      <c r="A1544">
        <f t="shared" si="288"/>
        <v>9</v>
      </c>
      <c r="B1544" t="s">
        <v>146</v>
      </c>
      <c r="C1544" t="str">
        <f>VLOOKUP(B1544,'country codes'!$A$3:$B$287,2,0)</f>
        <v>SWE</v>
      </c>
      <c r="D1544">
        <v>3</v>
      </c>
      <c r="E1544" s="6">
        <v>9467.3880000000008</v>
      </c>
      <c r="F1544">
        <v>2011</v>
      </c>
      <c r="G1544" s="6">
        <v>81.757999999999996</v>
      </c>
      <c r="H1544" s="6">
        <v>7.3822321891784668</v>
      </c>
      <c r="I1544" s="7">
        <v>10.964226722717299</v>
      </c>
      <c r="J1544" s="8">
        <f t="shared" si="289"/>
        <v>0.7382232189178467</v>
      </c>
      <c r="K1544" s="8">
        <f t="shared" si="290"/>
        <v>1.1649830541776787</v>
      </c>
      <c r="L1544" s="9">
        <f t="shared" si="291"/>
        <v>95.246684543458642</v>
      </c>
      <c r="M1544" s="8">
        <f t="shared" si="292"/>
        <v>0.76467824613180713</v>
      </c>
      <c r="N1544" s="8">
        <f t="shared" si="293"/>
        <v>0.68526417016983121</v>
      </c>
      <c r="O1544" s="8">
        <f t="shared" si="294"/>
        <v>2.1771419569813819</v>
      </c>
      <c r="P1544" s="10">
        <f t="shared" si="295"/>
        <v>0.35123031076578826</v>
      </c>
      <c r="Q1544" s="10" t="str">
        <f t="shared" si="296"/>
        <v>2011SWE</v>
      </c>
      <c r="R1544" s="14">
        <f t="shared" si="297"/>
        <v>60.18611087562784</v>
      </c>
      <c r="S1544" s="45">
        <f t="shared" si="298"/>
        <v>3</v>
      </c>
      <c r="T1544" s="7">
        <f t="shared" si="299"/>
        <v>3.5472296180864062</v>
      </c>
      <c r="U1544" s="35">
        <f>IF(ISBLANK(VLOOKUP(B1544,'WB GDP'!$A$2:$AK$267,F1544-1985)),"NA",VLOOKUP(B1544,'WB GDP'!$A$2:$AK$267,F1544-1985))</f>
        <v>48947.439311215545</v>
      </c>
    </row>
    <row r="1545" spans="1:21">
      <c r="A1545">
        <f t="shared" si="288"/>
        <v>10</v>
      </c>
      <c r="B1545" t="s">
        <v>126</v>
      </c>
      <c r="C1545" t="str">
        <f>VLOOKUP(B1545,'country codes'!$A$3:$B$287,2,0)</f>
        <v>PER</v>
      </c>
      <c r="D1545">
        <v>1</v>
      </c>
      <c r="E1545" s="6">
        <v>29477.721000000001</v>
      </c>
      <c r="F1545">
        <v>2011</v>
      </c>
      <c r="G1545" s="6">
        <v>74.132999999999996</v>
      </c>
      <c r="H1545" s="6">
        <v>5.8924574851989746</v>
      </c>
      <c r="I1545" s="7">
        <v>3.21235299110413</v>
      </c>
      <c r="J1545" s="8">
        <f t="shared" si="289"/>
        <v>0.58924574851989742</v>
      </c>
      <c r="K1545" s="8">
        <f t="shared" si="290"/>
        <v>1.0160055837797293</v>
      </c>
      <c r="L1545" s="9">
        <f t="shared" si="291"/>
        <v>75.319541942342667</v>
      </c>
      <c r="M1545" s="8">
        <f t="shared" si="292"/>
        <v>0.58451427268081935</v>
      </c>
      <c r="N1545" s="8">
        <f t="shared" si="293"/>
        <v>0.20077206194400812</v>
      </c>
      <c r="O1545" s="8">
        <f t="shared" si="294"/>
        <v>1.692649848755559</v>
      </c>
      <c r="P1545" s="10">
        <f t="shared" si="295"/>
        <v>0.34532497853029431</v>
      </c>
      <c r="Q1545" s="10" t="str">
        <f t="shared" si="296"/>
        <v>2011PER</v>
      </c>
      <c r="R1545" s="14">
        <f t="shared" si="297"/>
        <v>59.174185168225378</v>
      </c>
      <c r="S1545" s="45">
        <f t="shared" si="298"/>
        <v>1</v>
      </c>
      <c r="T1545" s="7">
        <f t="shared" si="299"/>
        <v>3.5472296180864062</v>
      </c>
      <c r="U1545" s="35">
        <f>IF(ISBLANK(VLOOKUP(B1545,'WB GDP'!$A$2:$AK$267,F1545-1985)),"NA",VLOOKUP(B1545,'WB GDP'!$A$2:$AK$267,F1545-1985))</f>
        <v>10539.981964216029</v>
      </c>
    </row>
    <row r="1546" spans="1:21">
      <c r="A1546">
        <f t="shared" si="288"/>
        <v>11</v>
      </c>
      <c r="B1546" t="s">
        <v>107</v>
      </c>
      <c r="C1546" t="str">
        <f>VLOOKUP(B1546,'country codes'!$A$3:$B$287,2,0)</f>
        <v>MDA</v>
      </c>
      <c r="D1546">
        <v>7</v>
      </c>
      <c r="E1546" s="6">
        <v>3595.1260000000002</v>
      </c>
      <c r="F1546">
        <v>2011</v>
      </c>
      <c r="G1546" s="6">
        <v>69.191999999999993</v>
      </c>
      <c r="H1546" s="6">
        <v>5.7922625541687012</v>
      </c>
      <c r="I1546" s="7">
        <v>0.82566827535629295</v>
      </c>
      <c r="J1546" s="8">
        <f t="shared" si="289"/>
        <v>0.57922625541687012</v>
      </c>
      <c r="K1546" s="8">
        <f t="shared" si="290"/>
        <v>1.0059860906767022</v>
      </c>
      <c r="L1546" s="9">
        <f t="shared" si="291"/>
        <v>69.606189586102374</v>
      </c>
      <c r="M1546" s="8">
        <f t="shared" si="292"/>
        <v>0.53285908644412483</v>
      </c>
      <c r="N1546" s="8">
        <f t="shared" si="293"/>
        <v>5.1604267209768309E-2</v>
      </c>
      <c r="O1546" s="8">
        <f t="shared" si="294"/>
        <v>1.5434820540213192</v>
      </c>
      <c r="P1546" s="10">
        <f t="shared" si="295"/>
        <v>0.34523179913613999</v>
      </c>
      <c r="Q1546" s="10" t="str">
        <f t="shared" si="296"/>
        <v>2011MDA</v>
      </c>
      <c r="R1546" s="14">
        <f t="shared" si="297"/>
        <v>59.15821813697552</v>
      </c>
      <c r="S1546" s="45">
        <f t="shared" si="298"/>
        <v>1</v>
      </c>
      <c r="T1546" s="7">
        <f t="shared" si="299"/>
        <v>3.5472296180864062</v>
      </c>
      <c r="U1546" s="35">
        <f>IF(ISBLANK(VLOOKUP(B1546,'WB GDP'!$A$2:$AK$267,F1546-1985)),"NA",VLOOKUP(B1546,'WB GDP'!$A$2:$AK$267,F1546-1985))</f>
        <v>8928.5008848424568</v>
      </c>
    </row>
    <row r="1547" spans="1:21">
      <c r="A1547">
        <f t="shared" si="288"/>
        <v>12</v>
      </c>
      <c r="B1547" t="s">
        <v>21</v>
      </c>
      <c r="C1547" t="str">
        <f>VLOOKUP(B1547,'country codes'!$A$3:$B$287,2,0)</f>
        <v>ARG</v>
      </c>
      <c r="D1547">
        <v>1</v>
      </c>
      <c r="E1547" s="6">
        <v>41520.74</v>
      </c>
      <c r="F1547">
        <v>2011</v>
      </c>
      <c r="G1547" s="6">
        <v>76.123999999999995</v>
      </c>
      <c r="H1547" s="6">
        <v>6.7758054733276367</v>
      </c>
      <c r="I1547" s="7">
        <v>7.0302643775939897</v>
      </c>
      <c r="J1547" s="8">
        <f t="shared" si="289"/>
        <v>0.67758054733276363</v>
      </c>
      <c r="K1547" s="8">
        <f t="shared" si="290"/>
        <v>1.1043403825925955</v>
      </c>
      <c r="L1547" s="9">
        <f t="shared" si="291"/>
        <v>84.066807284478728</v>
      </c>
      <c r="M1547" s="8">
        <f t="shared" si="292"/>
        <v>0.6635994738265717</v>
      </c>
      <c r="N1547" s="8">
        <f t="shared" si="293"/>
        <v>0.43939152359962436</v>
      </c>
      <c r="O1547" s="8">
        <f t="shared" si="294"/>
        <v>1.9312693104111753</v>
      </c>
      <c r="P1547" s="10">
        <f t="shared" si="295"/>
        <v>0.34360794232539665</v>
      </c>
      <c r="Q1547" s="10" t="str">
        <f t="shared" si="296"/>
        <v>2011ARG</v>
      </c>
      <c r="R1547" s="14">
        <f t="shared" si="297"/>
        <v>58.879957340393204</v>
      </c>
      <c r="S1547" s="45">
        <f t="shared" si="298"/>
        <v>2</v>
      </c>
      <c r="T1547" s="7">
        <f t="shared" si="299"/>
        <v>3.5472296180864062</v>
      </c>
      <c r="U1547" s="35">
        <f>IF(ISBLANK(VLOOKUP(B1547,'WB GDP'!$A$2:$AK$267,F1547-1985)),"NA",VLOOKUP(B1547,'WB GDP'!$A$2:$AK$267,F1547-1985))</f>
        <v>24647.629273954146</v>
      </c>
    </row>
    <row r="1548" spans="1:21">
      <c r="A1548">
        <f t="shared" si="288"/>
        <v>13</v>
      </c>
      <c r="B1548" t="s">
        <v>166</v>
      </c>
      <c r="C1548" t="str">
        <f>VLOOKUP(B1548,'country codes'!$A$3:$B$287,2,0)</f>
        <v>VNM</v>
      </c>
      <c r="D1548">
        <v>8</v>
      </c>
      <c r="E1548" s="6">
        <v>88349.116999999998</v>
      </c>
      <c r="F1548">
        <v>2011</v>
      </c>
      <c r="G1548" s="6">
        <v>73.691999999999993</v>
      </c>
      <c r="H1548" s="6">
        <v>5.7673444747924805</v>
      </c>
      <c r="I1548" s="7">
        <v>2.9043259620666499</v>
      </c>
      <c r="J1548" s="8">
        <f t="shared" si="289"/>
        <v>0.57673444747924807</v>
      </c>
      <c r="K1548" s="8">
        <f t="shared" si="290"/>
        <v>1.00349428273908</v>
      </c>
      <c r="L1548" s="9">
        <f t="shared" si="291"/>
        <v>73.949500683608278</v>
      </c>
      <c r="M1548" s="8">
        <f t="shared" si="292"/>
        <v>0.57212754559674872</v>
      </c>
      <c r="N1548" s="8">
        <f t="shared" si="293"/>
        <v>0.18152037262916562</v>
      </c>
      <c r="O1548" s="8">
        <f t="shared" si="294"/>
        <v>1.6733981594407166</v>
      </c>
      <c r="P1548" s="10">
        <f t="shared" si="295"/>
        <v>0.34189564651365772</v>
      </c>
      <c r="Q1548" s="10" t="str">
        <f t="shared" si="296"/>
        <v>2011VNM</v>
      </c>
      <c r="R1548" s="14">
        <f t="shared" si="297"/>
        <v>58.586541816680288</v>
      </c>
      <c r="S1548" s="45">
        <f t="shared" si="298"/>
        <v>1</v>
      </c>
      <c r="T1548" s="7">
        <f t="shared" si="299"/>
        <v>3.5472296180864062</v>
      </c>
      <c r="U1548" s="35">
        <f>IF(ISBLANK(VLOOKUP(B1548,'WB GDP'!$A$2:$AK$267,F1548-1985)),"NA",VLOOKUP(B1548,'WB GDP'!$A$2:$AK$267,F1548-1985))</f>
        <v>6658.6671238301824</v>
      </c>
    </row>
    <row r="1549" spans="1:21">
      <c r="A1549">
        <f t="shared" si="288"/>
        <v>14</v>
      </c>
      <c r="B1549" t="s">
        <v>64</v>
      </c>
      <c r="C1549" t="str">
        <f>VLOOKUP(B1549,'country codes'!$A$3:$B$287,2,0)</f>
        <v>FRA</v>
      </c>
      <c r="D1549">
        <v>3</v>
      </c>
      <c r="E1549" s="6">
        <v>62775.267999999996</v>
      </c>
      <c r="F1549">
        <v>2011</v>
      </c>
      <c r="G1549" s="6">
        <v>81.813000000000002</v>
      </c>
      <c r="H1549" s="6">
        <v>6.9591851234436035</v>
      </c>
      <c r="I1549" s="7">
        <v>10.6348171234131</v>
      </c>
      <c r="J1549" s="8">
        <f t="shared" si="289"/>
        <v>0.69591851234436031</v>
      </c>
      <c r="K1549" s="8">
        <f t="shared" si="290"/>
        <v>1.1226783476041922</v>
      </c>
      <c r="L1549" s="9">
        <f t="shared" si="291"/>
        <v>91.849683652541771</v>
      </c>
      <c r="M1549" s="8">
        <f t="shared" si="292"/>
        <v>0.73396550469290889</v>
      </c>
      <c r="N1549" s="8">
        <f t="shared" si="293"/>
        <v>0.66467607021331876</v>
      </c>
      <c r="O1549" s="8">
        <f t="shared" si="294"/>
        <v>2.1565538570248695</v>
      </c>
      <c r="P1549" s="10">
        <f t="shared" si="295"/>
        <v>0.34034183857827244</v>
      </c>
      <c r="Q1549" s="10" t="str">
        <f t="shared" si="296"/>
        <v>2011FRA</v>
      </c>
      <c r="R1549" s="14">
        <f t="shared" si="297"/>
        <v>58.320284452745405</v>
      </c>
      <c r="S1549" s="45">
        <f t="shared" si="298"/>
        <v>3</v>
      </c>
      <c r="T1549" s="7">
        <f t="shared" si="299"/>
        <v>3.5472296180864062</v>
      </c>
      <c r="U1549" s="35">
        <f>IF(ISBLANK(VLOOKUP(B1549,'WB GDP'!$A$2:$AK$267,F1549-1985)),"NA",VLOOKUP(B1549,'WB GDP'!$A$2:$AK$267,F1549-1985))</f>
        <v>42862.415796739035</v>
      </c>
    </row>
    <row r="1550" spans="1:21">
      <c r="A1550">
        <f t="shared" si="288"/>
        <v>15</v>
      </c>
      <c r="B1550" t="s">
        <v>143</v>
      </c>
      <c r="C1550" t="str">
        <f>VLOOKUP(B1550,'country codes'!$A$3:$B$287,2,0)</f>
        <v>ESP</v>
      </c>
      <c r="D1550">
        <v>3</v>
      </c>
      <c r="E1550" s="6">
        <v>46729.232000000004</v>
      </c>
      <c r="F1550">
        <v>2011</v>
      </c>
      <c r="G1550" s="6">
        <v>82.197000000000003</v>
      </c>
      <c r="H1550" s="6">
        <v>6.5182490348815918</v>
      </c>
      <c r="I1550" s="7">
        <v>9.3709526062011701</v>
      </c>
      <c r="J1550" s="8">
        <f t="shared" si="289"/>
        <v>0.65182490348815914</v>
      </c>
      <c r="K1550" s="8">
        <f t="shared" si="290"/>
        <v>1.078584738747991</v>
      </c>
      <c r="L1550" s="9">
        <f t="shared" si="291"/>
        <v>88.656429770868613</v>
      </c>
      <c r="M1550" s="8">
        <f t="shared" si="292"/>
        <v>0.70509486733781679</v>
      </c>
      <c r="N1550" s="8">
        <f t="shared" si="293"/>
        <v>0.58568453788757313</v>
      </c>
      <c r="O1550" s="8">
        <f t="shared" si="294"/>
        <v>2.0775623246991239</v>
      </c>
      <c r="P1550" s="10">
        <f t="shared" si="295"/>
        <v>0.33938566316653329</v>
      </c>
      <c r="Q1550" s="10" t="str">
        <f t="shared" si="296"/>
        <v>2011ESP</v>
      </c>
      <c r="R1550" s="14">
        <f t="shared" si="297"/>
        <v>58.156436181159705</v>
      </c>
      <c r="S1550" s="45">
        <f t="shared" si="298"/>
        <v>3</v>
      </c>
      <c r="T1550" s="7">
        <f t="shared" si="299"/>
        <v>3.5472296180864062</v>
      </c>
      <c r="U1550" s="35">
        <f>IF(ISBLANK(VLOOKUP(B1550,'WB GDP'!$A$2:$AK$267,F1550-1985)),"NA",VLOOKUP(B1550,'WB GDP'!$A$2:$AK$267,F1550-1985))</f>
        <v>36883.322977524746</v>
      </c>
    </row>
    <row r="1551" spans="1:21">
      <c r="A1551">
        <f t="shared" si="288"/>
        <v>16</v>
      </c>
      <c r="B1551" t="s">
        <v>70</v>
      </c>
      <c r="C1551" t="str">
        <f>VLOOKUP(B1551,'country codes'!$A$3:$B$287,2,0)</f>
        <v>GTM</v>
      </c>
      <c r="D1551">
        <v>1</v>
      </c>
      <c r="E1551" s="6">
        <v>14833.453</v>
      </c>
      <c r="F1551">
        <v>2011</v>
      </c>
      <c r="G1551" s="6">
        <v>71.177000000000007</v>
      </c>
      <c r="H1551" s="6">
        <v>5.7433538436889648</v>
      </c>
      <c r="I1551" s="7">
        <v>2.0829930305481001</v>
      </c>
      <c r="J1551" s="8">
        <f t="shared" si="289"/>
        <v>0.57433538436889653</v>
      </c>
      <c r="K1551" s="8">
        <f t="shared" si="290"/>
        <v>1.0010952196287284</v>
      </c>
      <c r="L1551" s="9">
        <f t="shared" si="291"/>
        <v>71.25495444751401</v>
      </c>
      <c r="M1551" s="8">
        <f t="shared" si="292"/>
        <v>0.54776579106627432</v>
      </c>
      <c r="N1551" s="8">
        <f t="shared" si="293"/>
        <v>0.13018706440925626</v>
      </c>
      <c r="O1551" s="8">
        <f t="shared" si="294"/>
        <v>1.6220648512208071</v>
      </c>
      <c r="P1551" s="10">
        <f t="shared" si="295"/>
        <v>0.33769660359387721</v>
      </c>
      <c r="Q1551" s="10" t="str">
        <f t="shared" si="296"/>
        <v>2011GTM</v>
      </c>
      <c r="R1551" s="14">
        <f t="shared" si="297"/>
        <v>57.867002372062267</v>
      </c>
      <c r="S1551" s="45">
        <f t="shared" si="298"/>
        <v>1</v>
      </c>
      <c r="T1551" s="7">
        <f t="shared" si="299"/>
        <v>3.5472296180864062</v>
      </c>
      <c r="U1551" s="35">
        <f>IF(ISBLANK(VLOOKUP(B1551,'WB GDP'!$A$2:$AK$267,F1551-1985)),"NA",VLOOKUP(B1551,'WB GDP'!$A$2:$AK$267,F1551-1985))</f>
        <v>7503.6746559441726</v>
      </c>
    </row>
    <row r="1552" spans="1:21">
      <c r="A1552">
        <f t="shared" si="288"/>
        <v>17</v>
      </c>
      <c r="B1552" t="s">
        <v>115</v>
      </c>
      <c r="C1552" t="str">
        <f>VLOOKUP(B1552,'country codes'!$A$3:$B$287,2,0)</f>
        <v>NLD</v>
      </c>
      <c r="D1552">
        <v>3</v>
      </c>
      <c r="E1552" s="6">
        <v>16701.472000000002</v>
      </c>
      <c r="F1552">
        <v>2011</v>
      </c>
      <c r="G1552" s="6">
        <v>81.099999999999994</v>
      </c>
      <c r="H1552" s="6">
        <v>7.5637979507446289</v>
      </c>
      <c r="I1552" s="7">
        <v>12.6781454086304</v>
      </c>
      <c r="J1552" s="8">
        <f t="shared" si="289"/>
        <v>0.75637979507446285</v>
      </c>
      <c r="K1552" s="8">
        <f t="shared" si="290"/>
        <v>1.1831396303342947</v>
      </c>
      <c r="L1552" s="9">
        <f t="shared" si="291"/>
        <v>95.952624020111287</v>
      </c>
      <c r="M1552" s="8">
        <f t="shared" si="292"/>
        <v>0.77106073978257916</v>
      </c>
      <c r="N1552" s="8">
        <f t="shared" si="293"/>
        <v>0.79238408803939997</v>
      </c>
      <c r="O1552" s="8">
        <f t="shared" si="294"/>
        <v>2.2842618748509507</v>
      </c>
      <c r="P1552" s="10">
        <f t="shared" si="295"/>
        <v>0.33755356523336066</v>
      </c>
      <c r="Q1552" s="10" t="str">
        <f t="shared" si="296"/>
        <v>2011NLD</v>
      </c>
      <c r="R1552" s="14">
        <f t="shared" si="297"/>
        <v>57.8424916098597</v>
      </c>
      <c r="S1552" s="45">
        <f t="shared" si="298"/>
        <v>3</v>
      </c>
      <c r="T1552" s="7">
        <f t="shared" si="299"/>
        <v>3.5472296180864062</v>
      </c>
      <c r="U1552" s="35">
        <f>IF(ISBLANK(VLOOKUP(B1552,'WB GDP'!$A$2:$AK$267,F1552-1985)),"NA",VLOOKUP(B1552,'WB GDP'!$A$2:$AK$267,F1552-1985))</f>
        <v>52594.229006416397</v>
      </c>
    </row>
    <row r="1553" spans="1:21">
      <c r="A1553">
        <f t="shared" si="288"/>
        <v>18</v>
      </c>
      <c r="B1553" t="s">
        <v>57</v>
      </c>
      <c r="C1553" t="str">
        <f>VLOOKUP(B1553,'country codes'!$A$3:$B$287,2,0)</f>
        <v>ECU</v>
      </c>
      <c r="D1553">
        <v>1</v>
      </c>
      <c r="E1553" s="6">
        <v>15237.727999999999</v>
      </c>
      <c r="F1553">
        <v>2011</v>
      </c>
      <c r="G1553" s="6">
        <v>75.742999999999995</v>
      </c>
      <c r="H1553" s="6">
        <v>5.7950882911682129</v>
      </c>
      <c r="I1553" s="7">
        <v>4.3427700996398899</v>
      </c>
      <c r="J1553" s="8">
        <f t="shared" si="289"/>
        <v>0.57950882911682133</v>
      </c>
      <c r="K1553" s="8">
        <f t="shared" si="290"/>
        <v>1.0062686643766532</v>
      </c>
      <c r="L1553" s="9">
        <f t="shared" si="291"/>
        <v>76.217807445880837</v>
      </c>
      <c r="M1553" s="8">
        <f t="shared" si="292"/>
        <v>0.59263561177949808</v>
      </c>
      <c r="N1553" s="8">
        <f t="shared" si="293"/>
        <v>0.27142313122749312</v>
      </c>
      <c r="O1553" s="8">
        <f t="shared" si="294"/>
        <v>1.763300918039044</v>
      </c>
      <c r="P1553" s="10">
        <f t="shared" si="295"/>
        <v>0.3360944270581816</v>
      </c>
      <c r="Q1553" s="10" t="str">
        <f t="shared" si="296"/>
        <v>2011ECU</v>
      </c>
      <c r="R1553" s="14">
        <f t="shared" si="297"/>
        <v>57.592456663266631</v>
      </c>
      <c r="S1553" s="45">
        <f t="shared" si="298"/>
        <v>2</v>
      </c>
      <c r="T1553" s="7">
        <f t="shared" si="299"/>
        <v>3.5472296180864062</v>
      </c>
      <c r="U1553" s="35">
        <f>IF(ISBLANK(VLOOKUP(B1553,'WB GDP'!$A$2:$AK$267,F1553-1985)),"NA",VLOOKUP(B1553,'WB GDP'!$A$2:$AK$267,F1553-1985))</f>
        <v>10988.722108140131</v>
      </c>
    </row>
    <row r="1554" spans="1:21">
      <c r="A1554">
        <f t="shared" si="288"/>
        <v>19</v>
      </c>
      <c r="B1554" t="s">
        <v>20</v>
      </c>
      <c r="C1554" t="str">
        <f>VLOOKUP(B1554,'country codes'!$A$3:$B$287,2,0)</f>
        <v>DZA</v>
      </c>
      <c r="D1554">
        <v>4</v>
      </c>
      <c r="E1554" s="6">
        <v>36543.540999999997</v>
      </c>
      <c r="F1554">
        <v>2011</v>
      </c>
      <c r="G1554" s="6">
        <v>74.123000000000005</v>
      </c>
      <c r="H1554" s="6">
        <v>5.3171944618225098</v>
      </c>
      <c r="I1554" s="7">
        <v>2.7506463527679399</v>
      </c>
      <c r="J1554" s="8">
        <f t="shared" si="289"/>
        <v>0.53171944618225098</v>
      </c>
      <c r="K1554" s="8">
        <f t="shared" si="290"/>
        <v>0.95847928144208294</v>
      </c>
      <c r="L1554" s="9">
        <f t="shared" si="291"/>
        <v>71.045359778331516</v>
      </c>
      <c r="M1554" s="8">
        <f t="shared" si="292"/>
        <v>0.54587081750333366</v>
      </c>
      <c r="N1554" s="8">
        <f t="shared" si="293"/>
        <v>0.17191539704799624</v>
      </c>
      <c r="O1554" s="8">
        <f t="shared" si="294"/>
        <v>1.6637931838595472</v>
      </c>
      <c r="P1554" s="10">
        <f t="shared" si="295"/>
        <v>0.32808814388640661</v>
      </c>
      <c r="Q1554" s="10" t="str">
        <f t="shared" si="296"/>
        <v>2011DZA</v>
      </c>
      <c r="R1554" s="14">
        <f t="shared" si="297"/>
        <v>56.220516281391539</v>
      </c>
      <c r="S1554" s="45">
        <f t="shared" si="298"/>
        <v>1</v>
      </c>
      <c r="T1554" s="7">
        <f t="shared" si="299"/>
        <v>3.5472296180864062</v>
      </c>
      <c r="U1554" s="35">
        <f>IF(ISBLANK(VLOOKUP(B1554,'WB GDP'!$A$2:$AK$267,F1554-1985)),"NA",VLOOKUP(B1554,'WB GDP'!$A$2:$AK$267,F1554-1985))</f>
        <v>11113.968892521521</v>
      </c>
    </row>
    <row r="1555" spans="1:21">
      <c r="A1555">
        <f t="shared" si="288"/>
        <v>20</v>
      </c>
      <c r="B1555" t="s">
        <v>55</v>
      </c>
      <c r="C1555" t="str">
        <f>VLOOKUP(B1555,'country codes'!$A$3:$B$287,2,0)</f>
        <v>DNK</v>
      </c>
      <c r="D1555">
        <v>3</v>
      </c>
      <c r="E1555" s="6">
        <v>5576.0159999999996</v>
      </c>
      <c r="F1555">
        <v>2011</v>
      </c>
      <c r="G1555" s="6">
        <v>79.784000000000006</v>
      </c>
      <c r="H1555" s="6">
        <v>7.7882318496704102</v>
      </c>
      <c r="I1555" s="7">
        <v>13.917097091674799</v>
      </c>
      <c r="J1555" s="8">
        <f t="shared" si="289"/>
        <v>0.77882318496704106</v>
      </c>
      <c r="K1555" s="8">
        <f t="shared" si="290"/>
        <v>1.2055830202268729</v>
      </c>
      <c r="L1555" s="9">
        <f t="shared" si="291"/>
        <v>96.186235685780829</v>
      </c>
      <c r="M1555" s="8">
        <f t="shared" si="292"/>
        <v>0.77317285423742177</v>
      </c>
      <c r="N1555" s="8">
        <f t="shared" si="293"/>
        <v>0.86981856822967496</v>
      </c>
      <c r="O1555" s="8">
        <f t="shared" si="294"/>
        <v>2.361696355041226</v>
      </c>
      <c r="P1555" s="10">
        <f t="shared" si="295"/>
        <v>0.32738029704243043</v>
      </c>
      <c r="Q1555" s="10" t="str">
        <f t="shared" si="296"/>
        <v>2011DNK</v>
      </c>
      <c r="R1555" s="14">
        <f t="shared" si="297"/>
        <v>56.099221087529642</v>
      </c>
      <c r="S1555" s="45">
        <f t="shared" si="298"/>
        <v>3</v>
      </c>
      <c r="T1555" s="7">
        <f t="shared" si="299"/>
        <v>3.5472296180864062</v>
      </c>
      <c r="U1555" s="35">
        <f>IF(ISBLANK(VLOOKUP(B1555,'WB GDP'!$A$2:$AK$267,F1555-1985)),"NA",VLOOKUP(B1555,'WB GDP'!$A$2:$AK$267,F1555-1985))</f>
        <v>51293.20617820022</v>
      </c>
    </row>
    <row r="1556" spans="1:21">
      <c r="A1556">
        <f t="shared" si="288"/>
        <v>21</v>
      </c>
      <c r="B1556" t="s">
        <v>117</v>
      </c>
      <c r="C1556" t="str">
        <f>VLOOKUP(B1556,'country codes'!$A$3:$B$287,2,0)</f>
        <v>NIC</v>
      </c>
      <c r="D1556">
        <v>1</v>
      </c>
      <c r="E1556" s="6">
        <v>5942.5529999999999</v>
      </c>
      <c r="F1556">
        <v>2011</v>
      </c>
      <c r="G1556" s="6">
        <v>72.415999999999997</v>
      </c>
      <c r="H1556" s="6">
        <v>5.3857054710388184</v>
      </c>
      <c r="I1556" s="7">
        <v>2.60733270645142</v>
      </c>
      <c r="J1556" s="8">
        <f t="shared" si="289"/>
        <v>0.53857054710388186</v>
      </c>
      <c r="K1556" s="8">
        <f t="shared" si="290"/>
        <v>0.96533038236371382</v>
      </c>
      <c r="L1556" s="9">
        <f t="shared" si="291"/>
        <v>69.905364969250698</v>
      </c>
      <c r="M1556" s="8">
        <f t="shared" si="292"/>
        <v>0.53556397127712174</v>
      </c>
      <c r="N1556" s="8">
        <f t="shared" si="293"/>
        <v>0.16295829415321375</v>
      </c>
      <c r="O1556" s="8">
        <f t="shared" si="294"/>
        <v>1.6548360809647646</v>
      </c>
      <c r="P1556" s="10">
        <f t="shared" si="295"/>
        <v>0.32363566243061942</v>
      </c>
      <c r="Q1556" s="10" t="str">
        <f t="shared" si="296"/>
        <v>2011NIC</v>
      </c>
      <c r="R1556" s="14">
        <f t="shared" si="297"/>
        <v>55.457548125296427</v>
      </c>
      <c r="S1556" s="45">
        <f t="shared" si="298"/>
        <v>1</v>
      </c>
      <c r="T1556" s="7">
        <f t="shared" si="299"/>
        <v>3.5472296180864062</v>
      </c>
      <c r="U1556" s="35">
        <f>IF(ISBLANK(VLOOKUP(B1556,'WB GDP'!$A$2:$AK$267,F1556-1985)),"NA",VLOOKUP(B1556,'WB GDP'!$A$2:$AK$267,F1556-1985))</f>
        <v>4805.4279250668915</v>
      </c>
    </row>
    <row r="1557" spans="1:21">
      <c r="A1557">
        <f t="shared" si="288"/>
        <v>22</v>
      </c>
      <c r="B1557" t="s">
        <v>82</v>
      </c>
      <c r="C1557" t="str">
        <f>VLOOKUP(B1557,'country codes'!$A$3:$B$287,2,0)</f>
        <v>ISR</v>
      </c>
      <c r="D1557">
        <v>4</v>
      </c>
      <c r="E1557" s="6">
        <v>7459.7489999999998</v>
      </c>
      <c r="F1557">
        <v>2011</v>
      </c>
      <c r="G1557" s="6">
        <v>81.727000000000004</v>
      </c>
      <c r="H1557" s="6">
        <v>7.4331479072570801</v>
      </c>
      <c r="I1557" s="7">
        <v>14.3168745040894</v>
      </c>
      <c r="J1557" s="8">
        <f t="shared" si="289"/>
        <v>0.74331479072570805</v>
      </c>
      <c r="K1557" s="8">
        <f t="shared" si="290"/>
        <v>1.1700746259855399</v>
      </c>
      <c r="L1557" s="9">
        <f t="shared" si="291"/>
        <v>95.626688957920223</v>
      </c>
      <c r="M1557" s="8">
        <f t="shared" si="292"/>
        <v>0.76811391709621724</v>
      </c>
      <c r="N1557" s="8">
        <f t="shared" si="293"/>
        <v>0.89480465650558749</v>
      </c>
      <c r="O1557" s="8">
        <f t="shared" si="294"/>
        <v>2.3866824433171385</v>
      </c>
      <c r="P1557" s="10">
        <f t="shared" si="295"/>
        <v>0.32183331270022314</v>
      </c>
      <c r="Q1557" s="10" t="str">
        <f t="shared" si="296"/>
        <v>2011ISR</v>
      </c>
      <c r="R1557" s="14">
        <f t="shared" si="297"/>
        <v>55.148701145450708</v>
      </c>
      <c r="S1557" s="45">
        <f t="shared" si="298"/>
        <v>3</v>
      </c>
      <c r="T1557" s="7">
        <f t="shared" si="299"/>
        <v>3.5472296180864062</v>
      </c>
      <c r="U1557" s="35">
        <f>IF(ISBLANK(VLOOKUP(B1557,'WB GDP'!$A$2:$AK$267,F1557-1985)),"NA",VLOOKUP(B1557,'WB GDP'!$A$2:$AK$267,F1557-1985))</f>
        <v>35596.753046385165</v>
      </c>
    </row>
    <row r="1558" spans="1:21">
      <c r="A1558">
        <f t="shared" si="288"/>
        <v>23</v>
      </c>
      <c r="B1558" t="s">
        <v>24</v>
      </c>
      <c r="C1558" t="str">
        <f>VLOOKUP(B1558,'country codes'!$A$3:$B$287,2,0)</f>
        <v>AUT</v>
      </c>
      <c r="D1558">
        <v>3</v>
      </c>
      <c r="E1558" s="6">
        <v>8391.2000000000007</v>
      </c>
      <c r="F1558">
        <v>2011</v>
      </c>
      <c r="G1558" s="6">
        <v>80.828999999999994</v>
      </c>
      <c r="H1558" s="6">
        <v>7.470512866973877</v>
      </c>
      <c r="I1558" s="7">
        <v>14.516625404357899</v>
      </c>
      <c r="J1558" s="8">
        <f t="shared" si="289"/>
        <v>0.74705128669738774</v>
      </c>
      <c r="K1558" s="8">
        <f t="shared" si="290"/>
        <v>1.1738111219572196</v>
      </c>
      <c r="L1558" s="9">
        <f t="shared" si="291"/>
        <v>94.8779791766801</v>
      </c>
      <c r="M1558" s="8">
        <f t="shared" si="292"/>
        <v>0.7613447313755165</v>
      </c>
      <c r="N1558" s="8">
        <f t="shared" si="293"/>
        <v>0.90728908777236872</v>
      </c>
      <c r="O1558" s="8">
        <f t="shared" si="294"/>
        <v>2.3991668745839196</v>
      </c>
      <c r="P1558" s="10">
        <f t="shared" si="295"/>
        <v>0.31733713041847256</v>
      </c>
      <c r="Q1558" s="10" t="str">
        <f t="shared" si="296"/>
        <v>2011AUT</v>
      </c>
      <c r="R1558" s="14">
        <f t="shared" si="297"/>
        <v>54.378244504802396</v>
      </c>
      <c r="S1558" s="45">
        <f t="shared" si="298"/>
        <v>3</v>
      </c>
      <c r="T1558" s="7">
        <f t="shared" si="299"/>
        <v>3.5472296180864062</v>
      </c>
      <c r="U1558" s="35">
        <f>IF(ISBLANK(VLOOKUP(B1558,'WB GDP'!$A$2:$AK$267,F1558-1985)),"NA",VLOOKUP(B1558,'WB GDP'!$A$2:$AK$267,F1558-1985))</f>
        <v>53179.14746474319</v>
      </c>
    </row>
    <row r="1559" spans="1:21">
      <c r="A1559">
        <f t="shared" si="288"/>
        <v>24</v>
      </c>
      <c r="B1559" t="s">
        <v>165</v>
      </c>
      <c r="C1559" t="str">
        <f>VLOOKUP(B1559,'country codes'!$A$3:$B$287,2,0)</f>
        <v>VEN</v>
      </c>
      <c r="D1559">
        <v>1</v>
      </c>
      <c r="E1559" s="6">
        <v>29096.159</v>
      </c>
      <c r="F1559">
        <v>2011</v>
      </c>
      <c r="G1559" s="6">
        <v>72.912999999999997</v>
      </c>
      <c r="H1559" s="6">
        <v>6.5797891616821289</v>
      </c>
      <c r="I1559" s="7">
        <v>7.3588166236877397</v>
      </c>
      <c r="J1559" s="8">
        <f t="shared" si="289"/>
        <v>0.65797891616821291</v>
      </c>
      <c r="K1559" s="8">
        <f t="shared" si="290"/>
        <v>1.0847387514280449</v>
      </c>
      <c r="L1559" s="9">
        <f t="shared" si="291"/>
        <v>79.091556582873039</v>
      </c>
      <c r="M1559" s="8">
        <f t="shared" si="292"/>
        <v>0.6186175638127448</v>
      </c>
      <c r="N1559" s="8">
        <f t="shared" si="293"/>
        <v>0.45992603898048373</v>
      </c>
      <c r="O1559" s="8">
        <f t="shared" si="294"/>
        <v>1.9518038257920347</v>
      </c>
      <c r="P1559" s="10">
        <f t="shared" si="295"/>
        <v>0.31694658840096906</v>
      </c>
      <c r="Q1559" s="10" t="str">
        <f t="shared" si="296"/>
        <v>2011VEN</v>
      </c>
      <c r="R1559" s="14">
        <f t="shared" si="297"/>
        <v>54.311322019906918</v>
      </c>
      <c r="S1559" s="45">
        <f t="shared" si="298"/>
        <v>3</v>
      </c>
      <c r="T1559" s="7">
        <f t="shared" si="299"/>
        <v>3.5472296180864062</v>
      </c>
      <c r="U1559" s="35" t="str">
        <f>IF(ISBLANK(VLOOKUP(B1559,'WB GDP'!$A$2:$AK$267,F1559-1985)),"NA",VLOOKUP(B1559,'WB GDP'!$A$2:$AK$267,F1559-1985))</f>
        <v>NA</v>
      </c>
    </row>
    <row r="1560" spans="1:21">
      <c r="A1560">
        <f t="shared" si="288"/>
        <v>25</v>
      </c>
      <c r="B1560" t="s">
        <v>86</v>
      </c>
      <c r="C1560" t="str">
        <f>VLOOKUP(B1560,'country codes'!$A$3:$B$287,2,0)</f>
        <v>JOR</v>
      </c>
      <c r="D1560">
        <v>4</v>
      </c>
      <c r="E1560" s="6">
        <v>7109.98</v>
      </c>
      <c r="F1560">
        <v>2011</v>
      </c>
      <c r="G1560" s="6">
        <v>74.188999999999993</v>
      </c>
      <c r="H1560" s="6">
        <v>5.5393276214599609</v>
      </c>
      <c r="I1560" s="7">
        <v>4.4691424369812003</v>
      </c>
      <c r="J1560" s="8">
        <f t="shared" si="289"/>
        <v>0.55393276214599607</v>
      </c>
      <c r="K1560" s="8">
        <f t="shared" si="290"/>
        <v>0.98069259740582804</v>
      </c>
      <c r="L1560" s="9">
        <f t="shared" si="291"/>
        <v>72.756603108940965</v>
      </c>
      <c r="M1560" s="8">
        <f t="shared" si="292"/>
        <v>0.56134239835942867</v>
      </c>
      <c r="N1560" s="8">
        <f t="shared" si="293"/>
        <v>0.27932140231132502</v>
      </c>
      <c r="O1560" s="8">
        <f t="shared" si="294"/>
        <v>1.771199189122876</v>
      </c>
      <c r="P1560" s="10">
        <f t="shared" si="295"/>
        <v>0.31692787677788725</v>
      </c>
      <c r="Q1560" s="10" t="str">
        <f t="shared" si="296"/>
        <v>2011JOR</v>
      </c>
      <c r="R1560" s="14">
        <f t="shared" si="297"/>
        <v>54.308115634276334</v>
      </c>
      <c r="S1560" s="45">
        <f t="shared" si="298"/>
        <v>2</v>
      </c>
      <c r="T1560" s="7">
        <f t="shared" si="299"/>
        <v>3.5472296180864062</v>
      </c>
      <c r="U1560" s="35">
        <f>IF(ISBLANK(VLOOKUP(B1560,'WB GDP'!$A$2:$AK$267,F1560-1985)),"NA",VLOOKUP(B1560,'WB GDP'!$A$2:$AK$267,F1560-1985))</f>
        <v>11885.238725750038</v>
      </c>
    </row>
    <row r="1561" spans="1:21">
      <c r="A1561">
        <f t="shared" si="288"/>
        <v>26</v>
      </c>
      <c r="B1561" t="s">
        <v>160</v>
      </c>
      <c r="C1561" t="str">
        <f>VLOOKUP(B1561,'country codes'!$A$3:$B$287,2,0)</f>
        <v>GBR</v>
      </c>
      <c r="D1561">
        <v>3</v>
      </c>
      <c r="E1561" s="6">
        <v>63286.362000000001</v>
      </c>
      <c r="F1561">
        <v>2011</v>
      </c>
      <c r="G1561" s="6">
        <v>80.805000000000007</v>
      </c>
      <c r="H1561" s="6">
        <v>6.8692488670349121</v>
      </c>
      <c r="I1561" s="7">
        <v>12.417626380920399</v>
      </c>
      <c r="J1561" s="8">
        <f t="shared" si="289"/>
        <v>0.68692488670349117</v>
      </c>
      <c r="K1561" s="8">
        <f t="shared" si="290"/>
        <v>1.113684721963323</v>
      </c>
      <c r="L1561" s="9">
        <f t="shared" si="291"/>
        <v>89.991293958246331</v>
      </c>
      <c r="M1561" s="8">
        <f t="shared" si="292"/>
        <v>0.71716355379374275</v>
      </c>
      <c r="N1561" s="8">
        <f t="shared" si="293"/>
        <v>0.77610164880752497</v>
      </c>
      <c r="O1561" s="8">
        <f t="shared" si="294"/>
        <v>2.2679794356190759</v>
      </c>
      <c r="P1561" s="10">
        <f t="shared" si="295"/>
        <v>0.31621254696164525</v>
      </c>
      <c r="Q1561" s="10" t="str">
        <f t="shared" si="296"/>
        <v>2011GBR</v>
      </c>
      <c r="R1561" s="14">
        <f t="shared" si="297"/>
        <v>54.185538173523824</v>
      </c>
      <c r="S1561" s="45">
        <f t="shared" si="298"/>
        <v>3</v>
      </c>
      <c r="T1561" s="7">
        <f t="shared" si="299"/>
        <v>3.5472296180864062</v>
      </c>
      <c r="U1561" s="35">
        <f>IF(ISBLANK(VLOOKUP(B1561,'WB GDP'!$A$2:$AK$267,F1561-1985)),"NA",VLOOKUP(B1561,'WB GDP'!$A$2:$AK$267,F1561-1985))</f>
        <v>42143.863851625087</v>
      </c>
    </row>
    <row r="1562" spans="1:21">
      <c r="A1562">
        <f t="shared" si="288"/>
        <v>27</v>
      </c>
      <c r="B1562" t="s">
        <v>154</v>
      </c>
      <c r="C1562" t="str">
        <f>VLOOKUP(B1562,'country codes'!$A$3:$B$287,2,0)</f>
        <v>TUN</v>
      </c>
      <c r="D1562">
        <v>4</v>
      </c>
      <c r="E1562" s="6">
        <v>11032.528</v>
      </c>
      <c r="F1562">
        <v>2011</v>
      </c>
      <c r="G1562" s="6">
        <v>75.459999999999994</v>
      </c>
      <c r="H1562" s="6">
        <v>4.8764820098876953</v>
      </c>
      <c r="I1562" s="7">
        <v>3.2566678524017298</v>
      </c>
      <c r="J1562" s="8">
        <f t="shared" si="289"/>
        <v>0.48764820098876954</v>
      </c>
      <c r="K1562" s="8">
        <f t="shared" si="290"/>
        <v>0.91440803624860156</v>
      </c>
      <c r="L1562" s="9">
        <f t="shared" si="291"/>
        <v>69.001230415319469</v>
      </c>
      <c r="M1562" s="8">
        <f t="shared" si="292"/>
        <v>0.52738956930533754</v>
      </c>
      <c r="N1562" s="8">
        <f t="shared" si="293"/>
        <v>0.20354174077510812</v>
      </c>
      <c r="O1562" s="8">
        <f t="shared" si="294"/>
        <v>1.695419527586659</v>
      </c>
      <c r="P1562" s="10">
        <f t="shared" si="295"/>
        <v>0.31106729675105782</v>
      </c>
      <c r="Q1562" s="10" t="str">
        <f t="shared" si="296"/>
        <v>2011TUN</v>
      </c>
      <c r="R1562" s="14">
        <f t="shared" si="297"/>
        <v>53.303858574225913</v>
      </c>
      <c r="S1562" s="45">
        <f t="shared" si="298"/>
        <v>1</v>
      </c>
      <c r="T1562" s="7">
        <f t="shared" si="299"/>
        <v>3.5472296180864062</v>
      </c>
      <c r="U1562" s="35">
        <f>IF(ISBLANK(VLOOKUP(B1562,'WB GDP'!$A$2:$AK$267,F1562-1985)),"NA",VLOOKUP(B1562,'WB GDP'!$A$2:$AK$267,F1562-1985))</f>
        <v>10135.680194220846</v>
      </c>
    </row>
    <row r="1563" spans="1:21">
      <c r="A1563">
        <f t="shared" si="288"/>
        <v>28</v>
      </c>
      <c r="B1563" t="s">
        <v>127</v>
      </c>
      <c r="C1563" t="str">
        <f>VLOOKUP(B1563,'country codes'!$A$3:$B$287,2,0)</f>
        <v>PHL</v>
      </c>
      <c r="D1563">
        <v>8</v>
      </c>
      <c r="E1563" s="6">
        <v>96337.913</v>
      </c>
      <c r="F1563">
        <v>2011</v>
      </c>
      <c r="G1563" s="6">
        <v>70.787999999999997</v>
      </c>
      <c r="H1563" s="6">
        <v>4.9939565658569336</v>
      </c>
      <c r="I1563" s="7">
        <v>1.7266750335693399</v>
      </c>
      <c r="J1563" s="8">
        <f t="shared" si="289"/>
        <v>0.49939565658569335</v>
      </c>
      <c r="K1563" s="8">
        <f t="shared" si="290"/>
        <v>0.92615549184552526</v>
      </c>
      <c r="L1563" s="9">
        <f t="shared" si="291"/>
        <v>65.56069495676104</v>
      </c>
      <c r="M1563" s="8">
        <f t="shared" si="292"/>
        <v>0.49628322599156061</v>
      </c>
      <c r="N1563" s="8">
        <f t="shared" si="293"/>
        <v>0.10791718959808375</v>
      </c>
      <c r="O1563" s="8">
        <f t="shared" si="294"/>
        <v>1.5997949764096346</v>
      </c>
      <c r="P1563" s="10">
        <f t="shared" si="295"/>
        <v>0.31021676734187037</v>
      </c>
      <c r="Q1563" s="10" t="str">
        <f t="shared" si="296"/>
        <v>2011PHL</v>
      </c>
      <c r="R1563" s="14">
        <f t="shared" si="297"/>
        <v>53.158113586520471</v>
      </c>
      <c r="S1563" s="45">
        <f t="shared" si="298"/>
        <v>1</v>
      </c>
      <c r="T1563" s="7">
        <f t="shared" si="299"/>
        <v>3.5472296180864062</v>
      </c>
      <c r="U1563" s="35">
        <f>IF(ISBLANK(VLOOKUP(B1563,'WB GDP'!$A$2:$AK$267,F1563-1985)),"NA",VLOOKUP(B1563,'WB GDP'!$A$2:$AK$267,F1563-1985))</f>
        <v>5995.4309815263632</v>
      </c>
    </row>
    <row r="1564" spans="1:21">
      <c r="A1564">
        <f t="shared" si="288"/>
        <v>29</v>
      </c>
      <c r="B1564" t="s">
        <v>27</v>
      </c>
      <c r="C1564" t="str">
        <f>VLOOKUP(B1564,'country codes'!$A$3:$B$287,2,0)</f>
        <v>BGD</v>
      </c>
      <c r="D1564">
        <v>6</v>
      </c>
      <c r="E1564" s="6">
        <v>150211.005</v>
      </c>
      <c r="F1564">
        <v>2011</v>
      </c>
      <c r="G1564" s="6">
        <v>68.808999999999997</v>
      </c>
      <c r="H1564" s="6">
        <v>4.9856491088867188</v>
      </c>
      <c r="I1564" s="7">
        <v>0.84696394205093395</v>
      </c>
      <c r="J1564" s="8">
        <f t="shared" si="289"/>
        <v>0.49856491088867189</v>
      </c>
      <c r="K1564" s="8">
        <f t="shared" si="290"/>
        <v>0.92532474614850391</v>
      </c>
      <c r="L1564" s="9">
        <f t="shared" si="291"/>
        <v>63.670670457732406</v>
      </c>
      <c r="M1564" s="8">
        <f t="shared" si="292"/>
        <v>0.47919526057269318</v>
      </c>
      <c r="N1564" s="8">
        <f t="shared" si="293"/>
        <v>5.2935246378183372E-2</v>
      </c>
      <c r="O1564" s="8">
        <f t="shared" si="294"/>
        <v>1.5448130331897343</v>
      </c>
      <c r="P1564" s="10">
        <f t="shared" si="295"/>
        <v>0.31019628283640865</v>
      </c>
      <c r="Q1564" s="10" t="str">
        <f t="shared" si="296"/>
        <v>2011BGD</v>
      </c>
      <c r="R1564" s="14">
        <f t="shared" si="297"/>
        <v>53.154603403375219</v>
      </c>
      <c r="S1564" s="45">
        <f t="shared" si="298"/>
        <v>1</v>
      </c>
      <c r="T1564" s="7">
        <f t="shared" si="299"/>
        <v>3.5472296180864062</v>
      </c>
      <c r="U1564" s="35">
        <f>IF(ISBLANK(VLOOKUP(B1564,'WB GDP'!$A$2:$AK$267,F1564-1985)),"NA",VLOOKUP(B1564,'WB GDP'!$A$2:$AK$267,F1564-1985))</f>
        <v>3571.0586470602998</v>
      </c>
    </row>
    <row r="1565" spans="1:21">
      <c r="A1565">
        <f t="shared" si="288"/>
        <v>30</v>
      </c>
      <c r="B1565" t="s">
        <v>81</v>
      </c>
      <c r="C1565" t="str">
        <f>VLOOKUP(B1565,'country codes'!$A$3:$B$287,2,0)</f>
        <v>IRL</v>
      </c>
      <c r="D1565">
        <v>3</v>
      </c>
      <c r="E1565" s="6">
        <v>4544.5010000000002</v>
      </c>
      <c r="F1565">
        <v>2011</v>
      </c>
      <c r="G1565" s="6">
        <v>80.632999999999996</v>
      </c>
      <c r="H1565" s="6">
        <v>7.006904125213623</v>
      </c>
      <c r="I1565" s="7">
        <v>13.6035375595093</v>
      </c>
      <c r="J1565" s="8">
        <f t="shared" si="289"/>
        <v>0.70069041252136233</v>
      </c>
      <c r="K1565" s="8">
        <f t="shared" si="290"/>
        <v>1.1274502477811943</v>
      </c>
      <c r="L1565" s="9">
        <f t="shared" si="291"/>
        <v>90.909695829341032</v>
      </c>
      <c r="M1565" s="8">
        <f t="shared" si="292"/>
        <v>0.72546694849680349</v>
      </c>
      <c r="N1565" s="8">
        <f t="shared" si="293"/>
        <v>0.85022109746933128</v>
      </c>
      <c r="O1565" s="8">
        <f t="shared" si="294"/>
        <v>2.3420988842808823</v>
      </c>
      <c r="P1565" s="10">
        <f t="shared" si="295"/>
        <v>0.3097507766925694</v>
      </c>
      <c r="Q1565" s="10" t="str">
        <f t="shared" si="296"/>
        <v>2011IRL</v>
      </c>
      <c r="R1565" s="14">
        <f t="shared" si="297"/>
        <v>53.078262377709123</v>
      </c>
      <c r="S1565" s="45">
        <f t="shared" si="298"/>
        <v>3</v>
      </c>
      <c r="T1565" s="7">
        <f t="shared" si="299"/>
        <v>3.5472296180864062</v>
      </c>
      <c r="U1565" s="35">
        <f>IF(ISBLANK(VLOOKUP(B1565,'WB GDP'!$A$2:$AK$267,F1565-1985)),"NA",VLOOKUP(B1565,'WB GDP'!$A$2:$AK$267,F1565-1985))</f>
        <v>53863.875379697529</v>
      </c>
    </row>
    <row r="1566" spans="1:21">
      <c r="A1566">
        <f t="shared" si="288"/>
        <v>31</v>
      </c>
      <c r="B1566" t="s">
        <v>73</v>
      </c>
      <c r="C1566" t="str">
        <f>VLOOKUP(B1566,'country codes'!$A$3:$B$287,2,0)</f>
        <v>HND</v>
      </c>
      <c r="D1566">
        <v>1</v>
      </c>
      <c r="E1566" s="6">
        <v>8622.5040000000008</v>
      </c>
      <c r="F1566">
        <v>2011</v>
      </c>
      <c r="G1566" s="6">
        <v>71.438999999999993</v>
      </c>
      <c r="H1566" s="6">
        <v>4.961031436920166</v>
      </c>
      <c r="I1566" s="7">
        <v>2.0610167980194101</v>
      </c>
      <c r="J1566" s="8">
        <f t="shared" si="289"/>
        <v>0.49610314369201658</v>
      </c>
      <c r="K1566" s="8">
        <f t="shared" si="290"/>
        <v>0.92286297895184854</v>
      </c>
      <c r="L1566" s="9">
        <f t="shared" si="291"/>
        <v>65.928408353341098</v>
      </c>
      <c r="M1566" s="8">
        <f t="shared" si="292"/>
        <v>0.49960777221201635</v>
      </c>
      <c r="N1566" s="8">
        <f t="shared" si="293"/>
        <v>0.12881354987621313</v>
      </c>
      <c r="O1566" s="8">
        <f t="shared" si="294"/>
        <v>1.620691336687764</v>
      </c>
      <c r="P1566" s="10">
        <f t="shared" si="295"/>
        <v>0.30826830556956869</v>
      </c>
      <c r="Q1566" s="10" t="str">
        <f t="shared" si="296"/>
        <v>2011HND</v>
      </c>
      <c r="R1566" s="14">
        <f t="shared" si="297"/>
        <v>52.824229144688026</v>
      </c>
      <c r="S1566" s="45">
        <f t="shared" si="298"/>
        <v>1</v>
      </c>
      <c r="T1566" s="7">
        <f t="shared" si="299"/>
        <v>3.5472296180864062</v>
      </c>
      <c r="U1566" s="35">
        <f>IF(ISBLANK(VLOOKUP(B1566,'WB GDP'!$A$2:$AK$267,F1566-1985)),"NA",VLOOKUP(B1566,'WB GDP'!$A$2:$AK$267,F1566-1985))</f>
        <v>4874.873583515614</v>
      </c>
    </row>
    <row r="1567" spans="1:21">
      <c r="A1567">
        <f t="shared" si="288"/>
        <v>32</v>
      </c>
      <c r="B1567" t="s">
        <v>56</v>
      </c>
      <c r="C1567" t="str">
        <f>VLOOKUP(B1567,'country codes'!$A$3:$B$287,2,0)</f>
        <v>DOM</v>
      </c>
      <c r="D1567">
        <v>1</v>
      </c>
      <c r="E1567" s="6">
        <v>9903.7369999999992</v>
      </c>
      <c r="F1567">
        <v>2011</v>
      </c>
      <c r="G1567" s="6">
        <v>72.221000000000004</v>
      </c>
      <c r="H1567" s="6">
        <v>5.3965353965759277</v>
      </c>
      <c r="I1567" s="7">
        <v>3.9701170921325701</v>
      </c>
      <c r="J1567" s="8">
        <f t="shared" si="289"/>
        <v>0.53965353965759277</v>
      </c>
      <c r="K1567" s="8">
        <f t="shared" si="290"/>
        <v>0.96641337491742474</v>
      </c>
      <c r="L1567" s="9">
        <f t="shared" si="291"/>
        <v>69.795340349911342</v>
      </c>
      <c r="M1567" s="8">
        <f t="shared" si="292"/>
        <v>0.5345692239119626</v>
      </c>
      <c r="N1567" s="8">
        <f t="shared" si="293"/>
        <v>0.24813231825828563</v>
      </c>
      <c r="O1567" s="8">
        <f t="shared" si="294"/>
        <v>1.7400101050698367</v>
      </c>
      <c r="P1567" s="10">
        <f t="shared" si="295"/>
        <v>0.30722190770869534</v>
      </c>
      <c r="Q1567" s="10" t="str">
        <f t="shared" si="296"/>
        <v>2011DOM</v>
      </c>
      <c r="R1567" s="14">
        <f t="shared" si="297"/>
        <v>52.644920537930169</v>
      </c>
      <c r="S1567" s="45">
        <f t="shared" si="298"/>
        <v>2</v>
      </c>
      <c r="T1567" s="7">
        <f t="shared" si="299"/>
        <v>3.5472296180864062</v>
      </c>
      <c r="U1567" s="35">
        <f>IF(ISBLANK(VLOOKUP(B1567,'WB GDP'!$A$2:$AK$267,F1567-1985)),"NA",VLOOKUP(B1567,'WB GDP'!$A$2:$AK$267,F1567-1985))</f>
        <v>12905.288988573009</v>
      </c>
    </row>
    <row r="1568" spans="1:21">
      <c r="A1568">
        <f t="shared" si="288"/>
        <v>33</v>
      </c>
      <c r="B1568" t="s">
        <v>83</v>
      </c>
      <c r="C1568" t="str">
        <f>VLOOKUP(B1568,'country codes'!$A$3:$B$287,2,0)</f>
        <v>ITA</v>
      </c>
      <c r="D1568">
        <v>3</v>
      </c>
      <c r="E1568" s="6">
        <v>60025.951999999997</v>
      </c>
      <c r="F1568">
        <v>2011</v>
      </c>
      <c r="G1568" s="6">
        <v>82.234999999999999</v>
      </c>
      <c r="H1568" s="6">
        <v>6.0570864677429199</v>
      </c>
      <c r="I1568" s="7">
        <v>11.422321319580099</v>
      </c>
      <c r="J1568" s="8">
        <f t="shared" si="289"/>
        <v>0.60570864677429204</v>
      </c>
      <c r="K1568" s="8">
        <f t="shared" si="290"/>
        <v>1.0324684820341239</v>
      </c>
      <c r="L1568" s="9">
        <f t="shared" si="291"/>
        <v>84.90504562007618</v>
      </c>
      <c r="M1568" s="8">
        <f t="shared" si="292"/>
        <v>0.67117809923530047</v>
      </c>
      <c r="N1568" s="8">
        <f t="shared" si="293"/>
        <v>0.71389508247375622</v>
      </c>
      <c r="O1568" s="8">
        <f t="shared" si="294"/>
        <v>2.2057728692853074</v>
      </c>
      <c r="P1568" s="10">
        <f t="shared" si="295"/>
        <v>0.30428250731580037</v>
      </c>
      <c r="Q1568" s="10" t="str">
        <f t="shared" si="296"/>
        <v>2011ITA</v>
      </c>
      <c r="R1568" s="14">
        <f t="shared" si="297"/>
        <v>52.141230871827823</v>
      </c>
      <c r="S1568" s="45">
        <f t="shared" si="298"/>
        <v>3</v>
      </c>
      <c r="T1568" s="7">
        <f t="shared" si="299"/>
        <v>3.5472296180864062</v>
      </c>
      <c r="U1568" s="35">
        <f>IF(ISBLANK(VLOOKUP(B1568,'WB GDP'!$A$2:$AK$267,F1568-1985)),"NA",VLOOKUP(B1568,'WB GDP'!$A$2:$AK$267,F1568-1985))</f>
        <v>42892.30556419483</v>
      </c>
    </row>
    <row r="1569" spans="1:21">
      <c r="A1569">
        <f t="shared" si="288"/>
        <v>34</v>
      </c>
      <c r="B1569" t="s">
        <v>116</v>
      </c>
      <c r="C1569" t="str">
        <f>VLOOKUP(B1569,'country codes'!$A$3:$B$287,2,0)</f>
        <v>NZL</v>
      </c>
      <c r="D1569">
        <v>2</v>
      </c>
      <c r="E1569" s="6">
        <v>4381.2690000000002</v>
      </c>
      <c r="F1569">
        <v>2011</v>
      </c>
      <c r="G1569" s="6">
        <v>80.885999999999996</v>
      </c>
      <c r="H1569" s="6">
        <v>7.1906380653381348</v>
      </c>
      <c r="I1569" s="7">
        <v>15.3253383636475</v>
      </c>
      <c r="J1569" s="8">
        <f t="shared" si="289"/>
        <v>0.71906380653381352</v>
      </c>
      <c r="K1569" s="8">
        <f t="shared" si="290"/>
        <v>1.1458236417936454</v>
      </c>
      <c r="L1569" s="9">
        <f t="shared" si="291"/>
        <v>92.681091090120802</v>
      </c>
      <c r="M1569" s="8">
        <f t="shared" si="292"/>
        <v>0.74148237103492787</v>
      </c>
      <c r="N1569" s="8">
        <f t="shared" si="293"/>
        <v>0.95783364772796875</v>
      </c>
      <c r="O1569" s="8">
        <f t="shared" si="294"/>
        <v>2.4497114345395197</v>
      </c>
      <c r="P1569" s="10">
        <f t="shared" si="295"/>
        <v>0.30268151610857252</v>
      </c>
      <c r="Q1569" s="10" t="str">
        <f t="shared" si="296"/>
        <v>2011NZL</v>
      </c>
      <c r="R1569" s="14">
        <f t="shared" si="297"/>
        <v>51.866888278504852</v>
      </c>
      <c r="S1569" s="45">
        <f t="shared" si="298"/>
        <v>3</v>
      </c>
      <c r="T1569" s="7">
        <f t="shared" si="299"/>
        <v>3.5472296180864062</v>
      </c>
      <c r="U1569" s="35">
        <f>IF(ISBLANK(VLOOKUP(B1569,'WB GDP'!$A$2:$AK$267,F1569-1985)),"NA",VLOOKUP(B1569,'WB GDP'!$A$2:$AK$267,F1569-1985))</f>
        <v>38100.72500008635</v>
      </c>
    </row>
    <row r="1570" spans="1:21">
      <c r="A1570">
        <f t="shared" si="288"/>
        <v>35</v>
      </c>
      <c r="B1570" t="s">
        <v>84</v>
      </c>
      <c r="C1570" t="str">
        <f>VLOOKUP(B1570,'country codes'!$A$3:$B$287,2,0)</f>
        <v>JAM</v>
      </c>
      <c r="D1570">
        <v>1</v>
      </c>
      <c r="E1570" s="6">
        <v>2746.1689999999999</v>
      </c>
      <c r="F1570">
        <v>2011</v>
      </c>
      <c r="G1570" s="6">
        <v>73.093999999999994</v>
      </c>
      <c r="H1570" s="6">
        <v>5.3744463920593262</v>
      </c>
      <c r="I1570" s="7">
        <v>4.8071722984314</v>
      </c>
      <c r="J1570" s="8">
        <f t="shared" si="289"/>
        <v>0.53744463920593266</v>
      </c>
      <c r="K1570" s="8">
        <f t="shared" si="290"/>
        <v>0.96420447446576463</v>
      </c>
      <c r="L1570" s="9">
        <f t="shared" si="291"/>
        <v>70.477561856600587</v>
      </c>
      <c r="M1570" s="8">
        <f t="shared" si="292"/>
        <v>0.54073728020980683</v>
      </c>
      <c r="N1570" s="8">
        <f t="shared" si="293"/>
        <v>0.3004482686519625</v>
      </c>
      <c r="O1570" s="8">
        <f t="shared" si="294"/>
        <v>1.7923260554635134</v>
      </c>
      <c r="P1570" s="10">
        <f t="shared" si="295"/>
        <v>0.30169582066917328</v>
      </c>
      <c r="Q1570" s="10" t="str">
        <f t="shared" si="296"/>
        <v>2011JAM</v>
      </c>
      <c r="R1570" s="14">
        <f t="shared" si="297"/>
        <v>51.697981515088173</v>
      </c>
      <c r="S1570" s="45">
        <f t="shared" si="298"/>
        <v>2</v>
      </c>
      <c r="T1570" s="7">
        <f t="shared" si="299"/>
        <v>3.5472296180864062</v>
      </c>
      <c r="U1570" s="35">
        <f>IF(ISBLANK(VLOOKUP(B1570,'WB GDP'!$A$2:$AK$267,F1570-1985)),"NA",VLOOKUP(B1570,'WB GDP'!$A$2:$AK$267,F1570-1985))</f>
        <v>9823.7735277386473</v>
      </c>
    </row>
    <row r="1571" spans="1:21">
      <c r="A1571">
        <f t="shared" si="288"/>
        <v>36</v>
      </c>
      <c r="B1571" t="s">
        <v>110</v>
      </c>
      <c r="C1571" t="str">
        <f>VLOOKUP(B1571,'country codes'!$A$3:$B$287,2,0)</f>
        <v>MAR</v>
      </c>
      <c r="D1571">
        <v>4</v>
      </c>
      <c r="E1571" s="6">
        <v>32903.699000000001</v>
      </c>
      <c r="F1571">
        <v>2011</v>
      </c>
      <c r="G1571" s="6">
        <v>71.269000000000005</v>
      </c>
      <c r="H1571" s="6">
        <v>5.0849728584289551</v>
      </c>
      <c r="I1571" s="7">
        <v>2.9802536964416499</v>
      </c>
      <c r="J1571" s="8">
        <f t="shared" si="289"/>
        <v>0.50849728584289555</v>
      </c>
      <c r="K1571" s="8">
        <f t="shared" si="290"/>
        <v>0.93525712110272752</v>
      </c>
      <c r="L1571" s="9">
        <f t="shared" si="291"/>
        <v>66.654839763870299</v>
      </c>
      <c r="M1571" s="8">
        <f t="shared" si="292"/>
        <v>0.50617553619003985</v>
      </c>
      <c r="N1571" s="8">
        <f t="shared" si="293"/>
        <v>0.18626585602760312</v>
      </c>
      <c r="O1571" s="8">
        <f t="shared" si="294"/>
        <v>1.6781436428391541</v>
      </c>
      <c r="P1571" s="10">
        <f t="shared" si="295"/>
        <v>0.30162825354668138</v>
      </c>
      <c r="Q1571" s="10" t="str">
        <f t="shared" si="296"/>
        <v>2011MAR</v>
      </c>
      <c r="R1571" s="14">
        <f t="shared" si="297"/>
        <v>51.686403350558528</v>
      </c>
      <c r="S1571" s="45">
        <f t="shared" si="298"/>
        <v>1</v>
      </c>
      <c r="T1571" s="7">
        <f t="shared" si="299"/>
        <v>3.5472296180864062</v>
      </c>
      <c r="U1571" s="35">
        <f>IF(ISBLANK(VLOOKUP(B1571,'WB GDP'!$A$2:$AK$267,F1571-1985)),"NA",VLOOKUP(B1571,'WB GDP'!$A$2:$AK$267,F1571-1985))</f>
        <v>7052.72705078125</v>
      </c>
    </row>
    <row r="1572" spans="1:21">
      <c r="A1572">
        <f t="shared" si="288"/>
        <v>37</v>
      </c>
      <c r="B1572" t="s">
        <v>93</v>
      </c>
      <c r="C1572" t="str">
        <f>VLOOKUP(B1572,'country codes'!$A$3:$B$287,2,0)</f>
        <v>LBN</v>
      </c>
      <c r="D1572">
        <v>4</v>
      </c>
      <c r="E1572" s="6">
        <v>5045.0559999999996</v>
      </c>
      <c r="F1572">
        <v>2011</v>
      </c>
      <c r="G1572" s="6">
        <v>78.403999999999996</v>
      </c>
      <c r="H1572" s="6">
        <v>5.1875715255737305</v>
      </c>
      <c r="I1572" s="7">
        <v>6.6333742141723597</v>
      </c>
      <c r="J1572" s="8">
        <f t="shared" si="289"/>
        <v>0.51875715255737309</v>
      </c>
      <c r="K1572" s="8">
        <f t="shared" si="290"/>
        <v>0.94551698781720506</v>
      </c>
      <c r="L1572" s="9">
        <f t="shared" si="291"/>
        <v>74.132313912820138</v>
      </c>
      <c r="M1572" s="8">
        <f t="shared" si="292"/>
        <v>0.57378038456285174</v>
      </c>
      <c r="N1572" s="8">
        <f t="shared" si="293"/>
        <v>0.41458588838577248</v>
      </c>
      <c r="O1572" s="8">
        <f t="shared" si="294"/>
        <v>1.9064636751973234</v>
      </c>
      <c r="P1572" s="10">
        <f t="shared" si="295"/>
        <v>0.30096581016864332</v>
      </c>
      <c r="Q1572" s="10" t="str">
        <f t="shared" si="296"/>
        <v>2011LBN</v>
      </c>
      <c r="R1572" s="14">
        <f t="shared" si="297"/>
        <v>51.572888402168978</v>
      </c>
      <c r="S1572" s="45">
        <f t="shared" si="298"/>
        <v>2</v>
      </c>
      <c r="T1572" s="7">
        <f t="shared" si="299"/>
        <v>3.5472296180864062</v>
      </c>
      <c r="U1572" s="35">
        <f>IF(ISBLANK(VLOOKUP(B1572,'WB GDP'!$A$2:$AK$267,F1572-1985)),"NA",VLOOKUP(B1572,'WB GDP'!$A$2:$AK$267,F1572-1985))</f>
        <v>19193.920713397456</v>
      </c>
    </row>
    <row r="1573" spans="1:21">
      <c r="A1573">
        <f t="shared" si="288"/>
        <v>38</v>
      </c>
      <c r="B1573" t="s">
        <v>129</v>
      </c>
      <c r="C1573" t="str">
        <f>VLOOKUP(B1573,'country codes'!$A$3:$B$287,2,0)</f>
        <v>PRT</v>
      </c>
      <c r="D1573">
        <v>3</v>
      </c>
      <c r="E1573" s="6">
        <v>10564.825999999999</v>
      </c>
      <c r="F1573">
        <v>2011</v>
      </c>
      <c r="G1573" s="6">
        <v>80.497</v>
      </c>
      <c r="H1573" s="6">
        <v>5.2199978828430176</v>
      </c>
      <c r="I1573" s="7">
        <v>7.7261633872985804</v>
      </c>
      <c r="J1573" s="8">
        <f t="shared" si="289"/>
        <v>0.52199978828430171</v>
      </c>
      <c r="K1573" s="8">
        <f t="shared" si="290"/>
        <v>0.94875962354413368</v>
      </c>
      <c r="L1573" s="9">
        <f t="shared" si="291"/>
        <v>76.372303416432132</v>
      </c>
      <c r="M1573" s="8">
        <f t="shared" si="292"/>
        <v>0.5940324306056517</v>
      </c>
      <c r="N1573" s="8">
        <f t="shared" si="293"/>
        <v>0.48288521170616128</v>
      </c>
      <c r="O1573" s="8">
        <f t="shared" si="294"/>
        <v>1.9747629985177122</v>
      </c>
      <c r="P1573" s="10">
        <f t="shared" si="295"/>
        <v>0.30081201189790452</v>
      </c>
      <c r="Q1573" s="10" t="str">
        <f t="shared" si="296"/>
        <v>2011PRT</v>
      </c>
      <c r="R1573" s="14">
        <f t="shared" si="297"/>
        <v>51.546533843660107</v>
      </c>
      <c r="S1573" s="45">
        <f t="shared" si="298"/>
        <v>3</v>
      </c>
      <c r="T1573" s="7">
        <f t="shared" si="299"/>
        <v>3.5472296180864062</v>
      </c>
      <c r="U1573" s="35">
        <f>IF(ISBLANK(VLOOKUP(B1573,'WB GDP'!$A$2:$AK$267,F1573-1985)),"NA",VLOOKUP(B1573,'WB GDP'!$A$2:$AK$267,F1573-1985))</f>
        <v>31304.81552630748</v>
      </c>
    </row>
    <row r="1574" spans="1:21">
      <c r="A1574">
        <f t="shared" si="288"/>
        <v>39</v>
      </c>
      <c r="B1574" s="12" t="s">
        <v>142</v>
      </c>
      <c r="C1574" t="str">
        <f>VLOOKUP(B1574,'country codes'!$A$3:$B$287,2,0)</f>
        <v>KOR</v>
      </c>
      <c r="D1574">
        <v>8</v>
      </c>
      <c r="E1574" s="6">
        <v>49169.877999999997</v>
      </c>
      <c r="F1574">
        <v>2011</v>
      </c>
      <c r="G1574" s="6">
        <v>81.209999999999994</v>
      </c>
      <c r="H1574" s="6">
        <v>6.946599006652832</v>
      </c>
      <c r="I1574" s="7">
        <v>14.8872413635254</v>
      </c>
      <c r="J1574" s="8">
        <f t="shared" si="289"/>
        <v>0.69465990066528316</v>
      </c>
      <c r="K1574" s="8">
        <f t="shared" si="290"/>
        <v>1.121419735925115</v>
      </c>
      <c r="L1574" s="9">
        <f t="shared" si="291"/>
        <v>91.070496754478583</v>
      </c>
      <c r="M1574" s="8">
        <f t="shared" si="292"/>
        <v>0.72692077126443666</v>
      </c>
      <c r="N1574" s="8">
        <f t="shared" si="293"/>
        <v>0.93045258522033747</v>
      </c>
      <c r="O1574" s="8">
        <f t="shared" si="294"/>
        <v>2.4223303720318885</v>
      </c>
      <c r="P1574" s="10">
        <f t="shared" si="295"/>
        <v>0.30009150678100288</v>
      </c>
      <c r="Q1574" s="10" t="str">
        <f t="shared" si="296"/>
        <v>2011KOR</v>
      </c>
      <c r="R1574" s="14">
        <f t="shared" si="297"/>
        <v>51.423069553924549</v>
      </c>
      <c r="S1574" s="45">
        <f t="shared" si="298"/>
        <v>3</v>
      </c>
      <c r="T1574" s="7">
        <f t="shared" si="299"/>
        <v>3.5472296180864062</v>
      </c>
      <c r="U1574" s="35">
        <f>IF(ISBLANK(VLOOKUP(B1574,'WB GDP'!$A$2:$AK$267,F1574-1985)),"NA",VLOOKUP(B1574,'WB GDP'!$A$2:$AK$267,F1574-1985))</f>
        <v>35388.976912447841</v>
      </c>
    </row>
    <row r="1575" spans="1:21">
      <c r="A1575">
        <f t="shared" si="288"/>
        <v>40</v>
      </c>
      <c r="B1575" t="s">
        <v>59</v>
      </c>
      <c r="C1575" t="str">
        <f>VLOOKUP(B1575,'country codes'!$A$3:$B$287,2,0)</f>
        <v>SLV</v>
      </c>
      <c r="D1575">
        <v>1</v>
      </c>
      <c r="E1575" s="6">
        <v>6137.3490000000002</v>
      </c>
      <c r="F1575">
        <v>2011</v>
      </c>
      <c r="G1575" s="6">
        <v>71.858999999999995</v>
      </c>
      <c r="H1575" s="6">
        <v>4.7412948608398438</v>
      </c>
      <c r="I1575" s="7">
        <v>2.29506587982178</v>
      </c>
      <c r="J1575" s="8">
        <f t="shared" si="289"/>
        <v>0.47412948608398436</v>
      </c>
      <c r="K1575" s="8">
        <f t="shared" si="290"/>
        <v>0.90088932134381627</v>
      </c>
      <c r="L1575" s="9">
        <f t="shared" si="291"/>
        <v>64.737005742445291</v>
      </c>
      <c r="M1575" s="8">
        <f t="shared" si="292"/>
        <v>0.4888361411430015</v>
      </c>
      <c r="N1575" s="8">
        <f t="shared" si="293"/>
        <v>0.14344161748886125</v>
      </c>
      <c r="O1575" s="8">
        <f t="shared" si="294"/>
        <v>1.6353194043004122</v>
      </c>
      <c r="P1575" s="10">
        <f t="shared" si="295"/>
        <v>0.29892395323965781</v>
      </c>
      <c r="Q1575" s="10" t="str">
        <f t="shared" si="296"/>
        <v>2011SLV</v>
      </c>
      <c r="R1575" s="14">
        <f t="shared" si="297"/>
        <v>51.222999956458956</v>
      </c>
      <c r="S1575" s="45">
        <f t="shared" si="298"/>
        <v>1</v>
      </c>
      <c r="T1575" s="7">
        <f t="shared" si="299"/>
        <v>3.5472296180864062</v>
      </c>
      <c r="U1575" s="35">
        <f>IF(ISBLANK(VLOOKUP(B1575,'WB GDP'!$A$2:$AK$267,F1575-1985)),"NA",VLOOKUP(B1575,'WB GDP'!$A$2:$AK$267,F1575-1985))</f>
        <v>7665.9480611686658</v>
      </c>
    </row>
    <row r="1576" spans="1:21">
      <c r="A1576">
        <f t="shared" si="288"/>
        <v>41</v>
      </c>
      <c r="B1576" t="s">
        <v>162</v>
      </c>
      <c r="C1576" t="str">
        <f>VLOOKUP(B1576,'country codes'!$A$3:$B$287,2,0)</f>
        <v>URY</v>
      </c>
      <c r="D1576">
        <v>1</v>
      </c>
      <c r="E1576" s="6">
        <v>3361.6370000000002</v>
      </c>
      <c r="F1576">
        <v>2011</v>
      </c>
      <c r="G1576" s="6">
        <v>76.983000000000004</v>
      </c>
      <c r="H1576" s="6">
        <v>6.5540471076965332</v>
      </c>
      <c r="I1576" s="7">
        <v>11.3100318908691</v>
      </c>
      <c r="J1576" s="8">
        <f t="shared" si="289"/>
        <v>0.65540471076965334</v>
      </c>
      <c r="K1576" s="8">
        <f t="shared" si="290"/>
        <v>1.0821645460294853</v>
      </c>
      <c r="L1576" s="9">
        <f t="shared" si="291"/>
        <v>83.308273246987866</v>
      </c>
      <c r="M1576" s="8">
        <f t="shared" si="292"/>
        <v>0.65674146568522773</v>
      </c>
      <c r="N1576" s="8">
        <f t="shared" si="293"/>
        <v>0.70687699317931874</v>
      </c>
      <c r="O1576" s="8">
        <f t="shared" si="294"/>
        <v>2.1987547799908698</v>
      </c>
      <c r="P1576" s="10">
        <f t="shared" si="295"/>
        <v>0.29868790811131507</v>
      </c>
      <c r="Q1576" s="10" t="str">
        <f t="shared" si="296"/>
        <v>2011URY</v>
      </c>
      <c r="R1576" s="14">
        <f t="shared" si="297"/>
        <v>51.182551743902607</v>
      </c>
      <c r="S1576" s="45">
        <f t="shared" si="298"/>
        <v>3</v>
      </c>
      <c r="T1576" s="7">
        <f t="shared" si="299"/>
        <v>3.5472296180864062</v>
      </c>
      <c r="U1576" s="35">
        <f>IF(ISBLANK(VLOOKUP(B1576,'WB GDP'!$A$2:$AK$267,F1576-1985)),"NA",VLOOKUP(B1576,'WB GDP'!$A$2:$AK$267,F1576-1985))</f>
        <v>20496.434364218381</v>
      </c>
    </row>
    <row r="1577" spans="1:21">
      <c r="A1577">
        <f t="shared" si="288"/>
        <v>42</v>
      </c>
      <c r="B1577" t="s">
        <v>54</v>
      </c>
      <c r="C1577" t="str">
        <f>VLOOKUP(B1577,'country codes'!$A$3:$B$287,2,0)</f>
        <v>CZE</v>
      </c>
      <c r="D1577">
        <v>7</v>
      </c>
      <c r="E1577" s="6">
        <v>10496.379000000001</v>
      </c>
      <c r="F1577">
        <v>2011</v>
      </c>
      <c r="G1577" s="6">
        <v>77.819000000000003</v>
      </c>
      <c r="H1577" s="6">
        <v>6.3314909934997559</v>
      </c>
      <c r="I1577" s="7">
        <v>10.9233303070068</v>
      </c>
      <c r="J1577" s="8">
        <f t="shared" si="289"/>
        <v>0.63314909934997554</v>
      </c>
      <c r="K1577" s="8">
        <f t="shared" si="290"/>
        <v>1.0599089346098074</v>
      </c>
      <c r="L1577" s="9">
        <f t="shared" si="291"/>
        <v>82.481053382400603</v>
      </c>
      <c r="M1577" s="8">
        <f t="shared" si="292"/>
        <v>0.64926245975322405</v>
      </c>
      <c r="N1577" s="8">
        <f t="shared" si="293"/>
        <v>0.68270814418792503</v>
      </c>
      <c r="O1577" s="8">
        <f t="shared" si="294"/>
        <v>2.1745859309994762</v>
      </c>
      <c r="P1577" s="10">
        <f t="shared" si="295"/>
        <v>0.29856831615516438</v>
      </c>
      <c r="Q1577" s="10" t="str">
        <f t="shared" si="296"/>
        <v>2011CZE</v>
      </c>
      <c r="R1577" s="14">
        <f t="shared" si="297"/>
        <v>51.162058709810452</v>
      </c>
      <c r="S1577" s="45">
        <f t="shared" si="298"/>
        <v>3</v>
      </c>
      <c r="T1577" s="7">
        <f t="shared" si="299"/>
        <v>3.5472296180864062</v>
      </c>
      <c r="U1577" s="35">
        <f>IF(ISBLANK(VLOOKUP(B1577,'WB GDP'!$A$2:$AK$267,F1577-1985)),"NA",VLOOKUP(B1577,'WB GDP'!$A$2:$AK$267,F1577-1985))</f>
        <v>37587.21484375</v>
      </c>
    </row>
    <row r="1578" spans="1:21">
      <c r="A1578">
        <f t="shared" si="288"/>
        <v>43</v>
      </c>
      <c r="B1578" t="s">
        <v>63</v>
      </c>
      <c r="C1578" t="str">
        <f>VLOOKUP(B1578,'country codes'!$A$3:$B$287,2,0)</f>
        <v>FIN</v>
      </c>
      <c r="D1578">
        <v>3</v>
      </c>
      <c r="E1578" s="6">
        <v>5388.1660000000002</v>
      </c>
      <c r="F1578">
        <v>2011</v>
      </c>
      <c r="G1578" s="6">
        <v>80.391000000000005</v>
      </c>
      <c r="H1578" s="6">
        <v>7.3542251586914063</v>
      </c>
      <c r="I1578" s="7">
        <v>16.562664031982401</v>
      </c>
      <c r="J1578" s="8">
        <f t="shared" si="289"/>
        <v>0.73542251586914065</v>
      </c>
      <c r="K1578" s="8">
        <f t="shared" si="290"/>
        <v>1.1621823511289726</v>
      </c>
      <c r="L1578" s="9">
        <f t="shared" si="291"/>
        <v>93.42900138960924</v>
      </c>
      <c r="M1578" s="8">
        <f t="shared" si="292"/>
        <v>0.74824432853370193</v>
      </c>
      <c r="N1578" s="8">
        <f t="shared" si="293"/>
        <v>1.0351665019989</v>
      </c>
      <c r="O1578" s="8">
        <f t="shared" si="294"/>
        <v>2.5270442888104512</v>
      </c>
      <c r="P1578" s="10">
        <f t="shared" si="295"/>
        <v>0.29609466357470171</v>
      </c>
      <c r="Q1578" s="10" t="str">
        <f t="shared" si="296"/>
        <v>2011FIN</v>
      </c>
      <c r="R1578" s="14">
        <f t="shared" si="297"/>
        <v>50.738178640488115</v>
      </c>
      <c r="S1578" s="45">
        <f t="shared" si="298"/>
        <v>3</v>
      </c>
      <c r="T1578" s="7">
        <f t="shared" si="299"/>
        <v>3.5472296180864062</v>
      </c>
      <c r="U1578" s="35">
        <f>IF(ISBLANK(VLOOKUP(B1578,'WB GDP'!$A$2:$AK$267,F1578-1985)),"NA",VLOOKUP(B1578,'WB GDP'!$A$2:$AK$267,F1578-1985))</f>
        <v>46825.824838883142</v>
      </c>
    </row>
    <row r="1579" spans="1:21">
      <c r="A1579">
        <f t="shared" si="288"/>
        <v>44</v>
      </c>
      <c r="B1579" t="s">
        <v>67</v>
      </c>
      <c r="C1579" t="str">
        <f>VLOOKUP(B1579,'country codes'!$A$3:$B$287,2,0)</f>
        <v>DEU</v>
      </c>
      <c r="D1579">
        <v>3</v>
      </c>
      <c r="E1579" s="6">
        <v>81423.377999999997</v>
      </c>
      <c r="F1579">
        <v>2011</v>
      </c>
      <c r="G1579" s="6">
        <v>80.36</v>
      </c>
      <c r="H1579" s="6">
        <v>6.621312141418457</v>
      </c>
      <c r="I1579" s="7">
        <v>13.8516483306885</v>
      </c>
      <c r="J1579" s="8">
        <f t="shared" si="289"/>
        <v>0.66213121414184573</v>
      </c>
      <c r="K1579" s="8">
        <f t="shared" si="290"/>
        <v>1.0888910494016777</v>
      </c>
      <c r="L1579" s="9">
        <f t="shared" si="291"/>
        <v>87.503284729918818</v>
      </c>
      <c r="M1579" s="8">
        <f t="shared" si="292"/>
        <v>0.69466912809855508</v>
      </c>
      <c r="N1579" s="8">
        <f t="shared" si="293"/>
        <v>0.86572802066803123</v>
      </c>
      <c r="O1579" s="8">
        <f t="shared" si="294"/>
        <v>2.3576058074795823</v>
      </c>
      <c r="P1579" s="10">
        <f t="shared" si="295"/>
        <v>0.29465024470787032</v>
      </c>
      <c r="Q1579" s="10" t="str">
        <f t="shared" si="296"/>
        <v>2011DEU</v>
      </c>
      <c r="R1579" s="14">
        <f t="shared" si="297"/>
        <v>50.490665964601973</v>
      </c>
      <c r="S1579" s="45">
        <f t="shared" si="298"/>
        <v>3</v>
      </c>
      <c r="T1579" s="7">
        <f t="shared" si="299"/>
        <v>3.5472296180864062</v>
      </c>
      <c r="U1579" s="35">
        <f>IF(ISBLANK(VLOOKUP(B1579,'WB GDP'!$A$2:$AK$267,F1579-1985)),"NA",VLOOKUP(B1579,'WB GDP'!$A$2:$AK$267,F1579-1985))</f>
        <v>49757.92415667625</v>
      </c>
    </row>
    <row r="1580" spans="1:21">
      <c r="A1580">
        <f t="shared" si="288"/>
        <v>45</v>
      </c>
      <c r="B1580" t="s">
        <v>85</v>
      </c>
      <c r="C1580" t="str">
        <f>VLOOKUP(B1580,'country codes'!$A$3:$B$287,2,0)</f>
        <v>JPN</v>
      </c>
      <c r="D1580">
        <v>8</v>
      </c>
      <c r="E1580" s="6">
        <v>128007.257</v>
      </c>
      <c r="F1580">
        <v>2011</v>
      </c>
      <c r="G1580" s="6">
        <v>82.676000000000002</v>
      </c>
      <c r="H1580" s="6">
        <v>6.2627935409545898</v>
      </c>
      <c r="I1580" s="7">
        <v>13.6791934967041</v>
      </c>
      <c r="J1580" s="8">
        <f t="shared" si="289"/>
        <v>0.62627935409545898</v>
      </c>
      <c r="K1580" s="8">
        <f t="shared" si="290"/>
        <v>1.0530391893552911</v>
      </c>
      <c r="L1580" s="9">
        <f t="shared" si="291"/>
        <v>87.061068019138048</v>
      </c>
      <c r="M1580" s="8">
        <f t="shared" si="292"/>
        <v>0.69067098740495525</v>
      </c>
      <c r="N1580" s="8">
        <f t="shared" si="293"/>
        <v>0.85494959354400624</v>
      </c>
      <c r="O1580" s="8">
        <f t="shared" si="294"/>
        <v>2.346827380355557</v>
      </c>
      <c r="P1580" s="10">
        <f t="shared" si="295"/>
        <v>0.29429986763675597</v>
      </c>
      <c r="Q1580" s="10" t="str">
        <f t="shared" si="296"/>
        <v>2011JPN</v>
      </c>
      <c r="R1580" s="14">
        <f t="shared" si="297"/>
        <v>50.430626063135641</v>
      </c>
      <c r="S1580" s="45">
        <f t="shared" si="298"/>
        <v>3</v>
      </c>
      <c r="T1580" s="7">
        <f t="shared" si="299"/>
        <v>3.5472296180864062</v>
      </c>
      <c r="U1580" s="35">
        <f>IF(ISBLANK(VLOOKUP(B1580,'WB GDP'!$A$2:$AK$267,F1580-1985)),"NA",VLOOKUP(B1580,'WB GDP'!$A$2:$AK$267,F1580-1985))</f>
        <v>38149.618107941671</v>
      </c>
    </row>
    <row r="1581" spans="1:21">
      <c r="A1581">
        <f t="shared" si="288"/>
        <v>46</v>
      </c>
      <c r="B1581" t="s">
        <v>105</v>
      </c>
      <c r="C1581" t="str">
        <f>VLOOKUP(B1581,'country codes'!$A$3:$B$287,2,0)</f>
        <v>MUS</v>
      </c>
      <c r="D1581">
        <v>5</v>
      </c>
      <c r="E1581" s="6">
        <v>1286.2360000000001</v>
      </c>
      <c r="F1581">
        <v>2011</v>
      </c>
      <c r="G1581" s="6">
        <v>74.241</v>
      </c>
      <c r="H1581" s="6">
        <v>5.4770731925964355</v>
      </c>
      <c r="I1581" s="7">
        <v>6.4563031196594203</v>
      </c>
      <c r="J1581" s="8">
        <f t="shared" si="289"/>
        <v>0.54770731925964355</v>
      </c>
      <c r="K1581" s="8">
        <f t="shared" si="290"/>
        <v>0.97446715451947552</v>
      </c>
      <c r="L1581" s="9">
        <f t="shared" si="291"/>
        <v>72.345416018680382</v>
      </c>
      <c r="M1581" s="8">
        <f t="shared" si="292"/>
        <v>0.5576248006337543</v>
      </c>
      <c r="N1581" s="8">
        <f t="shared" si="293"/>
        <v>0.40351894497871377</v>
      </c>
      <c r="O1581" s="8">
        <f t="shared" si="294"/>
        <v>1.8953967317902647</v>
      </c>
      <c r="P1581" s="10">
        <f t="shared" si="295"/>
        <v>0.29419951574310216</v>
      </c>
      <c r="Q1581" s="10" t="str">
        <f t="shared" si="296"/>
        <v>2011MUS</v>
      </c>
      <c r="R1581" s="14">
        <f t="shared" si="297"/>
        <v>50.413429966976231</v>
      </c>
      <c r="S1581" s="45">
        <f t="shared" si="298"/>
        <v>2</v>
      </c>
      <c r="T1581" s="7">
        <f t="shared" si="299"/>
        <v>3.5472296180864062</v>
      </c>
      <c r="U1581" s="35">
        <f>IF(ISBLANK(VLOOKUP(B1581,'WB GDP'!$A$2:$AK$267,F1581-1985)),"NA",VLOOKUP(B1581,'WB GDP'!$A$2:$AK$267,F1581-1985))</f>
        <v>17988.683119712405</v>
      </c>
    </row>
    <row r="1582" spans="1:21">
      <c r="A1582">
        <f t="shared" si="288"/>
        <v>47</v>
      </c>
      <c r="B1582" t="s">
        <v>78</v>
      </c>
      <c r="C1582" t="str">
        <f>VLOOKUP(B1582,'country codes'!$A$3:$B$287,2,0)</f>
        <v>IDN</v>
      </c>
      <c r="D1582">
        <v>8</v>
      </c>
      <c r="E1582" s="6">
        <v>247099.69699999999</v>
      </c>
      <c r="F1582">
        <v>2011</v>
      </c>
      <c r="G1582" s="6">
        <v>68.822999999999993</v>
      </c>
      <c r="H1582" s="6">
        <v>5.1726083755493164</v>
      </c>
      <c r="I1582" s="7">
        <v>2.8543026447296098</v>
      </c>
      <c r="J1582" s="8">
        <f t="shared" si="289"/>
        <v>0.51726083755493169</v>
      </c>
      <c r="K1582" s="8">
        <f t="shared" si="290"/>
        <v>0.94402067281476365</v>
      </c>
      <c r="L1582" s="9">
        <f t="shared" si="291"/>
        <v>64.970334765130474</v>
      </c>
      <c r="M1582" s="8">
        <f t="shared" si="292"/>
        <v>0.49094570018464978</v>
      </c>
      <c r="N1582" s="8">
        <f t="shared" si="293"/>
        <v>0.17839391529560061</v>
      </c>
      <c r="O1582" s="8">
        <f t="shared" si="294"/>
        <v>1.6702717021071516</v>
      </c>
      <c r="P1582" s="10">
        <f t="shared" si="295"/>
        <v>0.29393163972381936</v>
      </c>
      <c r="Q1582" s="10" t="str">
        <f t="shared" si="296"/>
        <v>2011IDN</v>
      </c>
      <c r="R1582" s="14">
        <f t="shared" si="297"/>
        <v>50.367527277762633</v>
      </c>
      <c r="S1582" s="45">
        <f t="shared" si="298"/>
        <v>1</v>
      </c>
      <c r="T1582" s="7">
        <f t="shared" si="299"/>
        <v>3.5472296180864062</v>
      </c>
      <c r="U1582" s="35">
        <f>IF(ISBLANK(VLOOKUP(B1582,'WB GDP'!$A$2:$AK$267,F1582-1985)),"NA",VLOOKUP(B1582,'WB GDP'!$A$2:$AK$267,F1582-1985))</f>
        <v>8610.5288483593322</v>
      </c>
    </row>
    <row r="1583" spans="1:21">
      <c r="A1583">
        <f t="shared" si="288"/>
        <v>48</v>
      </c>
      <c r="B1583" t="s">
        <v>148</v>
      </c>
      <c r="C1583" t="str">
        <f>VLOOKUP(B1583,'country codes'!$A$3:$B$287,2,0)</f>
        <v>TWN</v>
      </c>
      <c r="D1583">
        <v>8</v>
      </c>
      <c r="E1583" s="6">
        <v>23143.071</v>
      </c>
      <c r="F1583">
        <v>2011</v>
      </c>
      <c r="G1583" s="6">
        <v>78.980999999999995</v>
      </c>
      <c r="H1583" s="6">
        <v>6.3089151382446289</v>
      </c>
      <c r="I1583" s="7">
        <v>12.231753349304199</v>
      </c>
      <c r="J1583" s="8">
        <f t="shared" si="289"/>
        <v>0.63089151382446285</v>
      </c>
      <c r="K1583" s="8">
        <f t="shared" si="290"/>
        <v>1.0576513490842947</v>
      </c>
      <c r="L1583" s="9">
        <f t="shared" si="291"/>
        <v>83.534361202026673</v>
      </c>
      <c r="M1583" s="8">
        <f t="shared" si="292"/>
        <v>0.65878555726145394</v>
      </c>
      <c r="N1583" s="8">
        <f t="shared" si="293"/>
        <v>0.76448458433151245</v>
      </c>
      <c r="O1583" s="8">
        <f t="shared" si="294"/>
        <v>2.2563623711430632</v>
      </c>
      <c r="P1583" s="10">
        <f t="shared" si="295"/>
        <v>0.2919679771683642</v>
      </c>
      <c r="Q1583" s="10" t="str">
        <f t="shared" si="296"/>
        <v>2011TWN</v>
      </c>
      <c r="R1583" s="14">
        <f t="shared" si="297"/>
        <v>50.031038060680942</v>
      </c>
      <c r="S1583" s="45">
        <f t="shared" si="298"/>
        <v>3</v>
      </c>
      <c r="T1583" s="7">
        <f t="shared" si="299"/>
        <v>3.5472296180864062</v>
      </c>
      <c r="U1583" s="35" t="str">
        <f>IF(ISBLANK(VLOOKUP(B1583,'WB GDP'!$A$2:$AK$267,F1583-1985)),"NA",VLOOKUP(B1583,'WB GDP'!$A$2:$AK$267,F1583-1985))</f>
        <v>NA</v>
      </c>
    </row>
    <row r="1584" spans="1:21">
      <c r="A1584">
        <f t="shared" si="288"/>
        <v>49</v>
      </c>
      <c r="B1584" t="s">
        <v>53</v>
      </c>
      <c r="C1584" t="str">
        <f>VLOOKUP(B1584,'country codes'!$A$3:$B$287,2,0)</f>
        <v>CYP</v>
      </c>
      <c r="D1584">
        <v>3</v>
      </c>
      <c r="E1584" s="6">
        <v>1145.086</v>
      </c>
      <c r="F1584">
        <v>2011</v>
      </c>
      <c r="G1584" s="6">
        <v>79.998999999999995</v>
      </c>
      <c r="H1584" s="6">
        <v>6.6896085739135742</v>
      </c>
      <c r="I1584" s="7">
        <v>14.490882873535201</v>
      </c>
      <c r="J1584" s="8">
        <f t="shared" si="289"/>
        <v>0.66896085739135747</v>
      </c>
      <c r="K1584" s="8">
        <f t="shared" si="290"/>
        <v>1.0957206926511893</v>
      </c>
      <c r="L1584" s="9">
        <f t="shared" si="291"/>
        <v>87.656559691402492</v>
      </c>
      <c r="M1584" s="8">
        <f t="shared" si="292"/>
        <v>0.69605490761768696</v>
      </c>
      <c r="N1584" s="8">
        <f t="shared" si="293"/>
        <v>0.90568017959595004</v>
      </c>
      <c r="O1584" s="8">
        <f t="shared" si="294"/>
        <v>2.3975579664075011</v>
      </c>
      <c r="P1584" s="10">
        <f t="shared" si="295"/>
        <v>0.29031828108859242</v>
      </c>
      <c r="Q1584" s="10" t="str">
        <f t="shared" si="296"/>
        <v>2011CYP</v>
      </c>
      <c r="R1584" s="14">
        <f t="shared" si="297"/>
        <v>49.748349499571979</v>
      </c>
      <c r="S1584" s="45">
        <f t="shared" si="298"/>
        <v>3</v>
      </c>
      <c r="T1584" s="7">
        <f t="shared" si="299"/>
        <v>3.5472296180864062</v>
      </c>
      <c r="U1584" s="35">
        <f>IF(ISBLANK(VLOOKUP(B1584,'WB GDP'!$A$2:$AK$267,F1584-1985)),"NA",VLOOKUP(B1584,'WB GDP'!$A$2:$AK$267,F1584-1985))</f>
        <v>37587.21484375</v>
      </c>
    </row>
    <row r="1585" spans="1:21">
      <c r="A1585">
        <f t="shared" si="288"/>
        <v>50</v>
      </c>
      <c r="B1585" t="s">
        <v>144</v>
      </c>
      <c r="C1585" t="str">
        <f>VLOOKUP(B1585,'country codes'!$A$3:$B$287,2,0)</f>
        <v>LKA</v>
      </c>
      <c r="D1585">
        <v>6</v>
      </c>
      <c r="E1585" s="6">
        <v>20859.742999999999</v>
      </c>
      <c r="F1585">
        <v>2011</v>
      </c>
      <c r="G1585" s="6">
        <v>73.38</v>
      </c>
      <c r="H1585" s="6">
        <v>4.1805691719055176</v>
      </c>
      <c r="I1585" s="7">
        <v>1.8054231405258201</v>
      </c>
      <c r="J1585" s="8">
        <f t="shared" si="289"/>
        <v>0.41805691719055177</v>
      </c>
      <c r="K1585" s="8">
        <f t="shared" si="290"/>
        <v>0.84481675245038379</v>
      </c>
      <c r="L1585" s="9">
        <f t="shared" si="291"/>
        <v>61.992653294809159</v>
      </c>
      <c r="M1585" s="8">
        <f t="shared" si="292"/>
        <v>0.46402408196255585</v>
      </c>
      <c r="N1585" s="8">
        <f t="shared" si="293"/>
        <v>0.11283894628286376</v>
      </c>
      <c r="O1585" s="8">
        <f t="shared" si="294"/>
        <v>1.6047167330944148</v>
      </c>
      <c r="P1585" s="10">
        <f t="shared" si="295"/>
        <v>0.28916261193822462</v>
      </c>
      <c r="Q1585" s="10" t="str">
        <f t="shared" si="296"/>
        <v>2011LKA</v>
      </c>
      <c r="R1585" s="14">
        <f t="shared" si="297"/>
        <v>49.55031638714518</v>
      </c>
      <c r="S1585" s="45">
        <f t="shared" si="298"/>
        <v>1</v>
      </c>
      <c r="T1585" s="7">
        <f t="shared" si="299"/>
        <v>3.5472296180864062</v>
      </c>
      <c r="U1585" s="35">
        <f>IF(ISBLANK(VLOOKUP(B1585,'WB GDP'!$A$2:$AK$267,F1585-1985)),"NA",VLOOKUP(B1585,'WB GDP'!$A$2:$AK$267,F1585-1985))</f>
        <v>9965.0219496945774</v>
      </c>
    </row>
    <row r="1586" spans="1:21">
      <c r="A1586">
        <f t="shared" si="288"/>
        <v>51</v>
      </c>
      <c r="B1586" t="s">
        <v>52</v>
      </c>
      <c r="C1586" t="str">
        <f>VLOOKUP(B1586,'country codes'!$A$3:$B$287,2,0)</f>
        <v>HRV</v>
      </c>
      <c r="D1586">
        <v>7</v>
      </c>
      <c r="E1586" s="6">
        <v>4351.8419999999996</v>
      </c>
      <c r="F1586">
        <v>2011</v>
      </c>
      <c r="G1586" s="6">
        <v>77.221999999999994</v>
      </c>
      <c r="H1586" s="6">
        <v>5.3853726387023926</v>
      </c>
      <c r="I1586" s="7">
        <v>8.1037664413452095</v>
      </c>
      <c r="J1586" s="8">
        <f t="shared" si="289"/>
        <v>0.53853726387023926</v>
      </c>
      <c r="K1586" s="8">
        <f t="shared" si="290"/>
        <v>0.96529709913007122</v>
      </c>
      <c r="L1586" s="9">
        <f t="shared" si="291"/>
        <v>74.542172589022357</v>
      </c>
      <c r="M1586" s="8">
        <f t="shared" si="292"/>
        <v>0.57748597191855311</v>
      </c>
      <c r="N1586" s="8">
        <f t="shared" si="293"/>
        <v>0.50648540258407559</v>
      </c>
      <c r="O1586" s="8">
        <f t="shared" si="294"/>
        <v>1.9983631893956266</v>
      </c>
      <c r="P1586" s="10">
        <f t="shared" si="295"/>
        <v>0.28897948830472836</v>
      </c>
      <c r="Q1586" s="10" t="str">
        <f t="shared" si="296"/>
        <v>2011HRV</v>
      </c>
      <c r="R1586" s="14">
        <f t="shared" si="297"/>
        <v>49.518936694186671</v>
      </c>
      <c r="S1586" s="45">
        <f t="shared" si="298"/>
        <v>3</v>
      </c>
      <c r="T1586" s="7">
        <f t="shared" si="299"/>
        <v>3.5472296180864062</v>
      </c>
      <c r="U1586" s="35">
        <f>IF(ISBLANK(VLOOKUP(B1586,'WB GDP'!$A$2:$AK$267,F1586-1985)),"NA",VLOOKUP(B1586,'WB GDP'!$A$2:$AK$267,F1586-1985))</f>
        <v>24649.76889748931</v>
      </c>
    </row>
    <row r="1587" spans="1:21">
      <c r="A1587">
        <f t="shared" si="288"/>
        <v>52</v>
      </c>
      <c r="B1587" t="s">
        <v>125</v>
      </c>
      <c r="C1587" t="str">
        <f>VLOOKUP(B1587,'country codes'!$A$3:$B$287,2,0)</f>
        <v>PRY</v>
      </c>
      <c r="D1587">
        <v>1</v>
      </c>
      <c r="E1587" s="6">
        <v>5843.9390000000003</v>
      </c>
      <c r="F1587">
        <v>2011</v>
      </c>
      <c r="G1587" s="6">
        <v>72.131</v>
      </c>
      <c r="H1587" s="6">
        <v>5.6770806312561035</v>
      </c>
      <c r="I1587" s="7">
        <v>6.7204351425170898</v>
      </c>
      <c r="J1587" s="8">
        <f t="shared" si="289"/>
        <v>0.5677080631256104</v>
      </c>
      <c r="K1587" s="8">
        <f t="shared" si="290"/>
        <v>0.99446789838544236</v>
      </c>
      <c r="L1587" s="9">
        <f t="shared" si="291"/>
        <v>71.731963978440348</v>
      </c>
      <c r="M1587" s="8">
        <f t="shared" si="292"/>
        <v>0.55207849832119549</v>
      </c>
      <c r="N1587" s="8">
        <f t="shared" si="293"/>
        <v>0.42002719640731812</v>
      </c>
      <c r="O1587" s="8">
        <f t="shared" si="294"/>
        <v>1.911904983218869</v>
      </c>
      <c r="P1587" s="10">
        <f t="shared" si="295"/>
        <v>0.28875833431414577</v>
      </c>
      <c r="Q1587" s="10" t="str">
        <f t="shared" si="296"/>
        <v>2011PRY</v>
      </c>
      <c r="R1587" s="14">
        <f t="shared" si="297"/>
        <v>49.48104019667548</v>
      </c>
      <c r="S1587" s="45">
        <f t="shared" si="298"/>
        <v>2</v>
      </c>
      <c r="T1587" s="7">
        <f t="shared" si="299"/>
        <v>3.5472296180864062</v>
      </c>
      <c r="U1587" s="35">
        <f>IF(ISBLANK(VLOOKUP(B1587,'WB GDP'!$A$2:$AK$267,F1587-1985)),"NA",VLOOKUP(B1587,'WB GDP'!$A$2:$AK$267,F1587-1985))</f>
        <v>11613.168579908923</v>
      </c>
    </row>
    <row r="1588" spans="1:21">
      <c r="A1588">
        <f t="shared" si="288"/>
        <v>53</v>
      </c>
      <c r="B1588" t="s">
        <v>68</v>
      </c>
      <c r="C1588" t="str">
        <f>VLOOKUP(B1588,'country codes'!$A$3:$B$287,2,0)</f>
        <v>GHA</v>
      </c>
      <c r="D1588">
        <v>5</v>
      </c>
      <c r="E1588" s="6">
        <v>26205.940999999999</v>
      </c>
      <c r="F1588">
        <v>2011</v>
      </c>
      <c r="G1588" s="6">
        <v>61.652000000000001</v>
      </c>
      <c r="H1588" s="6">
        <v>5.6081995964050293</v>
      </c>
      <c r="I1588" s="7">
        <v>1.31472945213318</v>
      </c>
      <c r="J1588" s="8">
        <f t="shared" si="289"/>
        <v>0.56081995964050291</v>
      </c>
      <c r="K1588" s="8">
        <f t="shared" si="290"/>
        <v>0.98757979490033487</v>
      </c>
      <c r="L1588" s="9">
        <f t="shared" si="291"/>
        <v>60.886269515195444</v>
      </c>
      <c r="M1588" s="8">
        <f t="shared" si="292"/>
        <v>0.45402111756936864</v>
      </c>
      <c r="N1588" s="8">
        <f t="shared" si="293"/>
        <v>8.2170590758323753E-2</v>
      </c>
      <c r="O1588" s="8">
        <f t="shared" si="294"/>
        <v>1.5740483775698746</v>
      </c>
      <c r="P1588" s="10">
        <f t="shared" si="295"/>
        <v>0.28844165404262734</v>
      </c>
      <c r="Q1588" s="10" t="str">
        <f t="shared" si="296"/>
        <v>2011GHA</v>
      </c>
      <c r="R1588" s="14">
        <f t="shared" si="297"/>
        <v>49.426774510174283</v>
      </c>
      <c r="S1588" s="45">
        <f t="shared" si="298"/>
        <v>1</v>
      </c>
      <c r="T1588" s="7">
        <f t="shared" si="299"/>
        <v>3.5472296180864062</v>
      </c>
      <c r="U1588" s="35">
        <f>IF(ISBLANK(VLOOKUP(B1588,'WB GDP'!$A$2:$AK$267,F1588-1985)),"NA",VLOOKUP(B1588,'WB GDP'!$A$2:$AK$267,F1588-1985))</f>
        <v>4128.5601788033264</v>
      </c>
    </row>
    <row r="1589" spans="1:21">
      <c r="A1589">
        <f t="shared" si="288"/>
        <v>54</v>
      </c>
      <c r="B1589" t="s">
        <v>155</v>
      </c>
      <c r="C1589" t="str">
        <f>VLOOKUP(B1589,'country codes'!$A$3:$B$287,2,0)</f>
        <v>TUR</v>
      </c>
      <c r="D1589">
        <v>4</v>
      </c>
      <c r="E1589" s="6">
        <v>74173.854000000007</v>
      </c>
      <c r="F1589">
        <v>2011</v>
      </c>
      <c r="G1589" s="6">
        <v>74.941000000000003</v>
      </c>
      <c r="H1589" s="6">
        <v>5.2719440460205078</v>
      </c>
      <c r="I1589" s="7">
        <v>6.6928558349609402</v>
      </c>
      <c r="J1589" s="8">
        <f t="shared" si="289"/>
        <v>0.5271944046020508</v>
      </c>
      <c r="K1589" s="8">
        <f t="shared" si="290"/>
        <v>0.95395423986188277</v>
      </c>
      <c r="L1589" s="9">
        <f t="shared" si="291"/>
        <v>71.490284689489357</v>
      </c>
      <c r="M1589" s="8">
        <f t="shared" si="292"/>
        <v>0.54989344340038704</v>
      </c>
      <c r="N1589" s="8">
        <f t="shared" si="293"/>
        <v>0.41830348968505876</v>
      </c>
      <c r="O1589" s="8">
        <f t="shared" si="294"/>
        <v>1.9101812764966097</v>
      </c>
      <c r="P1589" s="10">
        <f t="shared" si="295"/>
        <v>0.2878750044126312</v>
      </c>
      <c r="Q1589" s="10" t="str">
        <f t="shared" si="296"/>
        <v>2011TUR</v>
      </c>
      <c r="R1589" s="14">
        <f t="shared" si="297"/>
        <v>49.329674583393412</v>
      </c>
      <c r="S1589" s="45">
        <f t="shared" si="298"/>
        <v>2</v>
      </c>
      <c r="T1589" s="7">
        <f t="shared" si="299"/>
        <v>3.5472296180864062</v>
      </c>
      <c r="U1589" s="35">
        <f>IF(ISBLANK(VLOOKUP(B1589,'WB GDP'!$A$2:$AK$267,F1589-1985)),"NA",VLOOKUP(B1589,'WB GDP'!$A$2:$AK$267,F1589-1985))</f>
        <v>21716.265153790908</v>
      </c>
    </row>
    <row r="1590" spans="1:21">
      <c r="A1590">
        <f t="shared" si="288"/>
        <v>55</v>
      </c>
      <c r="B1590" t="s">
        <v>122</v>
      </c>
      <c r="C1590" t="str">
        <f>VLOOKUP(B1590,'country codes'!$A$3:$B$287,2,0)</f>
        <v>PAK</v>
      </c>
      <c r="D1590">
        <v>6</v>
      </c>
      <c r="E1590" s="6">
        <v>198602.73800000001</v>
      </c>
      <c r="F1590">
        <v>2011</v>
      </c>
      <c r="G1590" s="6">
        <v>64.647999999999996</v>
      </c>
      <c r="H1590" s="6">
        <v>5.267186164855957</v>
      </c>
      <c r="I1590" s="7">
        <v>1.7540141344070399</v>
      </c>
      <c r="J1590" s="8">
        <f t="shared" si="289"/>
        <v>0.5267186164855957</v>
      </c>
      <c r="K1590" s="8">
        <f t="shared" si="290"/>
        <v>0.95347845174542767</v>
      </c>
      <c r="L1590" s="9">
        <f t="shared" si="291"/>
        <v>61.640474948438403</v>
      </c>
      <c r="M1590" s="8">
        <f t="shared" si="292"/>
        <v>0.46083999021816302</v>
      </c>
      <c r="N1590" s="8">
        <f t="shared" si="293"/>
        <v>0.10962588340043999</v>
      </c>
      <c r="O1590" s="8">
        <f t="shared" si="294"/>
        <v>1.6015036702119909</v>
      </c>
      <c r="P1590" s="10">
        <f t="shared" si="295"/>
        <v>0.28775456390753179</v>
      </c>
      <c r="Q1590" s="10" t="str">
        <f t="shared" si="296"/>
        <v>2011PAK</v>
      </c>
      <c r="R1590" s="14">
        <f t="shared" si="297"/>
        <v>49.309036143681233</v>
      </c>
      <c r="S1590" s="45">
        <f t="shared" si="298"/>
        <v>1</v>
      </c>
      <c r="T1590" s="7">
        <f t="shared" si="299"/>
        <v>3.5472296180864062</v>
      </c>
      <c r="U1590" s="35">
        <f>IF(ISBLANK(VLOOKUP(B1590,'WB GDP'!$A$2:$AK$267,F1590-1985)),"NA",VLOOKUP(B1590,'WB GDP'!$A$2:$AK$267,F1590-1985))</f>
        <v>4082.4494875399528</v>
      </c>
    </row>
    <row r="1591" spans="1:21">
      <c r="A1591">
        <f t="shared" si="288"/>
        <v>56</v>
      </c>
      <c r="B1591" t="s">
        <v>101</v>
      </c>
      <c r="C1591" t="str">
        <f>VLOOKUP(B1591,'country codes'!$A$3:$B$287,2,0)</f>
        <v>MYS</v>
      </c>
      <c r="D1591">
        <v>8</v>
      </c>
      <c r="E1591" s="6">
        <v>29184.133000000002</v>
      </c>
      <c r="F1591">
        <v>2011</v>
      </c>
      <c r="G1591" s="6">
        <v>74.745999999999995</v>
      </c>
      <c r="H1591" s="6">
        <v>5.7863674163818359</v>
      </c>
      <c r="I1591" s="7">
        <v>8.6502618789672905</v>
      </c>
      <c r="J1591" s="8">
        <f t="shared" si="289"/>
        <v>0.57863674163818357</v>
      </c>
      <c r="K1591" s="8">
        <f t="shared" si="290"/>
        <v>1.0053965768980155</v>
      </c>
      <c r="L1591" s="9">
        <f t="shared" si="291"/>
        <v>75.149372536819058</v>
      </c>
      <c r="M1591" s="8">
        <f t="shared" si="292"/>
        <v>0.58297574822336862</v>
      </c>
      <c r="N1591" s="8">
        <f t="shared" si="293"/>
        <v>0.54064136743545566</v>
      </c>
      <c r="O1591" s="8">
        <f t="shared" si="294"/>
        <v>2.0325191542470065</v>
      </c>
      <c r="P1591" s="10">
        <f t="shared" si="295"/>
        <v>0.28682423336834206</v>
      </c>
      <c r="Q1591" s="10" t="str">
        <f t="shared" si="296"/>
        <v>2011MYS</v>
      </c>
      <c r="R1591" s="14">
        <f t="shared" si="297"/>
        <v>49.149616596830128</v>
      </c>
      <c r="S1591" s="45">
        <f t="shared" si="298"/>
        <v>3</v>
      </c>
      <c r="T1591" s="7">
        <f t="shared" si="299"/>
        <v>3.5472296180864062</v>
      </c>
      <c r="U1591" s="35">
        <f>IF(ISBLANK(VLOOKUP(B1591,'WB GDP'!$A$2:$AK$267,F1591-1985)),"NA",VLOOKUP(B1591,'WB GDP'!$A$2:$AK$267,F1591-1985))</f>
        <v>20900.319661959675</v>
      </c>
    </row>
    <row r="1592" spans="1:21">
      <c r="A1592">
        <f t="shared" si="288"/>
        <v>57</v>
      </c>
      <c r="B1592" t="s">
        <v>32</v>
      </c>
      <c r="C1592" t="str">
        <f>VLOOKUP(B1592,'country codes'!$A$3:$B$287,2,0)</f>
        <v>BOL</v>
      </c>
      <c r="D1592">
        <v>1</v>
      </c>
      <c r="E1592" s="6">
        <v>10396.245999999999</v>
      </c>
      <c r="F1592">
        <v>2011</v>
      </c>
      <c r="G1592" s="6">
        <v>66.534000000000006</v>
      </c>
      <c r="H1592" s="6">
        <v>5.778874397277832</v>
      </c>
      <c r="I1592" s="7">
        <v>4.6792397499084499</v>
      </c>
      <c r="J1592" s="8">
        <f t="shared" si="289"/>
        <v>0.57788743972778323</v>
      </c>
      <c r="K1592" s="8">
        <f t="shared" si="290"/>
        <v>1.0046472749876152</v>
      </c>
      <c r="L1592" s="9">
        <f t="shared" si="291"/>
        <v>66.843201794026001</v>
      </c>
      <c r="M1592" s="8">
        <f t="shared" si="292"/>
        <v>0.50787854261095267</v>
      </c>
      <c r="N1592" s="8">
        <f t="shared" si="293"/>
        <v>0.29245248436927812</v>
      </c>
      <c r="O1592" s="8">
        <f t="shared" si="294"/>
        <v>1.7843302711808291</v>
      </c>
      <c r="P1592" s="10">
        <f t="shared" si="295"/>
        <v>0.28463258781954653</v>
      </c>
      <c r="Q1592" s="10" t="str">
        <f t="shared" si="296"/>
        <v>2011BOL</v>
      </c>
      <c r="R1592" s="14">
        <f t="shared" si="297"/>
        <v>48.774060678229915</v>
      </c>
      <c r="S1592" s="45">
        <f t="shared" si="298"/>
        <v>2</v>
      </c>
      <c r="T1592" s="7">
        <f t="shared" si="299"/>
        <v>3.5472296180864062</v>
      </c>
      <c r="U1592" s="35">
        <f>IF(ISBLANK(VLOOKUP(B1592,'WB GDP'!$A$2:$AK$267,F1592-1985)),"NA",VLOOKUP(B1592,'WB GDP'!$A$2:$AK$267,F1592-1985))</f>
        <v>6724.3006726043714</v>
      </c>
    </row>
    <row r="1593" spans="1:21">
      <c r="A1593">
        <f t="shared" si="288"/>
        <v>58</v>
      </c>
      <c r="B1593" t="s">
        <v>28</v>
      </c>
      <c r="C1593" t="str">
        <f>VLOOKUP(B1593,'country codes'!$A$3:$B$287,2,0)</f>
        <v>BLR</v>
      </c>
      <c r="D1593">
        <v>7</v>
      </c>
      <c r="E1593" s="6">
        <v>9706.9809999999998</v>
      </c>
      <c r="F1593">
        <v>2011</v>
      </c>
      <c r="G1593" s="6">
        <v>71.516000000000005</v>
      </c>
      <c r="H1593" s="6">
        <v>5.2253079414367676</v>
      </c>
      <c r="I1593" s="7">
        <v>5.3880767822265598</v>
      </c>
      <c r="J1593" s="8">
        <f t="shared" si="289"/>
        <v>0.52253079414367676</v>
      </c>
      <c r="K1593" s="8">
        <f t="shared" si="290"/>
        <v>0.94929062940350872</v>
      </c>
      <c r="L1593" s="9">
        <f t="shared" si="291"/>
        <v>67.889468652421328</v>
      </c>
      <c r="M1593" s="8">
        <f t="shared" si="292"/>
        <v>0.51733798184274837</v>
      </c>
      <c r="N1593" s="8">
        <f t="shared" si="293"/>
        <v>0.33675479888915999</v>
      </c>
      <c r="O1593" s="8">
        <f t="shared" si="294"/>
        <v>1.8286325857007109</v>
      </c>
      <c r="P1593" s="10">
        <f t="shared" si="295"/>
        <v>0.28290974681746167</v>
      </c>
      <c r="Q1593" s="10" t="str">
        <f t="shared" si="296"/>
        <v>2011BLR</v>
      </c>
      <c r="R1593" s="14">
        <f t="shared" si="297"/>
        <v>48.478838152171505</v>
      </c>
      <c r="S1593" s="45">
        <f t="shared" si="298"/>
        <v>2</v>
      </c>
      <c r="T1593" s="7">
        <f t="shared" si="299"/>
        <v>3.5472296180864062</v>
      </c>
      <c r="U1593" s="35">
        <f>IF(ISBLANK(VLOOKUP(B1593,'WB GDP'!$A$2:$AK$267,F1593-1985)),"NA",VLOOKUP(B1593,'WB GDP'!$A$2:$AK$267,F1593-1985))</f>
        <v>18274.019624925106</v>
      </c>
    </row>
    <row r="1594" spans="1:21">
      <c r="A1594">
        <f t="shared" si="288"/>
        <v>59</v>
      </c>
      <c r="B1594" t="s">
        <v>163</v>
      </c>
      <c r="C1594" t="str">
        <f>VLOOKUP(B1594,'country codes'!$A$3:$B$287,2,0)</f>
        <v>UZB</v>
      </c>
      <c r="D1594">
        <v>7</v>
      </c>
      <c r="E1594" s="6">
        <v>29057.457999999999</v>
      </c>
      <c r="F1594">
        <v>2011</v>
      </c>
      <c r="G1594" s="6">
        <v>69.649000000000001</v>
      </c>
      <c r="H1594" s="6">
        <v>5.7387442588806152</v>
      </c>
      <c r="I1594" s="7">
        <v>6.3368787765502903</v>
      </c>
      <c r="J1594" s="8">
        <f t="shared" si="289"/>
        <v>0.57387442588806148</v>
      </c>
      <c r="K1594" s="8">
        <f t="shared" si="290"/>
        <v>1.0006342611478933</v>
      </c>
      <c r="L1594" s="9">
        <f t="shared" si="291"/>
        <v>69.693175654689625</v>
      </c>
      <c r="M1594" s="8">
        <f t="shared" si="292"/>
        <v>0.53364553917672497</v>
      </c>
      <c r="N1594" s="8">
        <f t="shared" si="293"/>
        <v>0.39605492353439314</v>
      </c>
      <c r="O1594" s="8">
        <f t="shared" si="294"/>
        <v>1.887932710345944</v>
      </c>
      <c r="P1594" s="10">
        <f t="shared" si="295"/>
        <v>0.28266131321965388</v>
      </c>
      <c r="Q1594" s="10" t="str">
        <f t="shared" si="296"/>
        <v>2011UZB</v>
      </c>
      <c r="R1594" s="14">
        <f t="shared" si="297"/>
        <v>48.436267076713094</v>
      </c>
      <c r="S1594" s="45">
        <f t="shared" si="298"/>
        <v>2</v>
      </c>
      <c r="T1594" s="7">
        <f t="shared" si="299"/>
        <v>3.5472296180864062</v>
      </c>
      <c r="U1594" s="35">
        <f>IF(ISBLANK(VLOOKUP(B1594,'WB GDP'!$A$2:$AK$267,F1594-1985)),"NA",VLOOKUP(B1594,'WB GDP'!$A$2:$AK$267,F1594-1985))</f>
        <v>5185.6846199257006</v>
      </c>
    </row>
    <row r="1595" spans="1:21">
      <c r="A1595">
        <f t="shared" si="288"/>
        <v>60</v>
      </c>
      <c r="B1595" t="s">
        <v>33</v>
      </c>
      <c r="C1595" t="str">
        <f>VLOOKUP(B1595,'country codes'!$A$3:$B$287,2,0)</f>
        <v>BIH</v>
      </c>
      <c r="D1595">
        <v>7</v>
      </c>
      <c r="E1595" s="6">
        <v>3743.1419999999998</v>
      </c>
      <c r="F1595">
        <v>2011</v>
      </c>
      <c r="G1595" s="6">
        <v>77.007000000000005</v>
      </c>
      <c r="H1595" s="6">
        <v>4.9946708679199219</v>
      </c>
      <c r="I1595" s="7">
        <v>7.2681097984314</v>
      </c>
      <c r="J1595" s="8">
        <f t="shared" si="289"/>
        <v>0.4994670867919922</v>
      </c>
      <c r="K1595" s="8">
        <f t="shared" si="290"/>
        <v>0.92622692205182422</v>
      </c>
      <c r="L1595" s="9">
        <f t="shared" si="291"/>
        <v>71.325956586444832</v>
      </c>
      <c r="M1595" s="8">
        <f t="shared" si="292"/>
        <v>0.54840773094342354</v>
      </c>
      <c r="N1595" s="8">
        <f t="shared" si="293"/>
        <v>0.4542568624019625</v>
      </c>
      <c r="O1595" s="8">
        <f t="shared" si="294"/>
        <v>1.9461346492135134</v>
      </c>
      <c r="P1595" s="10">
        <f t="shared" si="295"/>
        <v>0.28179331330699559</v>
      </c>
      <c r="Q1595" s="10" t="str">
        <f t="shared" si="296"/>
        <v>2011BIH</v>
      </c>
      <c r="R1595" s="14">
        <f t="shared" si="297"/>
        <v>48.287528379106426</v>
      </c>
      <c r="S1595" s="45">
        <f t="shared" si="298"/>
        <v>3</v>
      </c>
      <c r="T1595" s="7">
        <f t="shared" si="299"/>
        <v>3.5472296180864062</v>
      </c>
      <c r="U1595" s="35">
        <f>IF(ISBLANK(VLOOKUP(B1595,'WB GDP'!$A$2:$AK$267,F1595-1985)),"NA",VLOOKUP(B1595,'WB GDP'!$A$2:$AK$267,F1595-1985))</f>
        <v>10933.041730635223</v>
      </c>
    </row>
    <row r="1596" spans="1:21">
      <c r="A1596">
        <f t="shared" si="288"/>
        <v>61</v>
      </c>
      <c r="B1596" t="s">
        <v>69</v>
      </c>
      <c r="C1596" t="str">
        <f>VLOOKUP(B1596,'country codes'!$A$3:$B$287,2,0)</f>
        <v>GRC</v>
      </c>
      <c r="D1596">
        <v>3</v>
      </c>
      <c r="E1596" s="6">
        <v>11004.725</v>
      </c>
      <c r="F1596">
        <v>2011</v>
      </c>
      <c r="G1596" s="6">
        <v>80.546999999999997</v>
      </c>
      <c r="H1596" s="6">
        <v>5.372039794921875</v>
      </c>
      <c r="I1596" s="7">
        <v>10.5857372283935</v>
      </c>
      <c r="J1596" s="8">
        <f t="shared" si="289"/>
        <v>0.53720397949218746</v>
      </c>
      <c r="K1596" s="8">
        <f t="shared" si="290"/>
        <v>0.96396381475201942</v>
      </c>
      <c r="L1596" s="9">
        <f t="shared" si="291"/>
        <v>77.644393386830899</v>
      </c>
      <c r="M1596" s="8">
        <f t="shared" si="292"/>
        <v>0.6055335669322095</v>
      </c>
      <c r="N1596" s="8">
        <f t="shared" si="293"/>
        <v>0.66160857677459373</v>
      </c>
      <c r="O1596" s="8">
        <f t="shared" si="294"/>
        <v>2.1534863635861448</v>
      </c>
      <c r="P1596" s="10">
        <f t="shared" si="295"/>
        <v>0.28118755575671733</v>
      </c>
      <c r="Q1596" s="10" t="str">
        <f t="shared" si="296"/>
        <v>2011GRC</v>
      </c>
      <c r="R1596" s="14">
        <f t="shared" si="297"/>
        <v>48.183726998737789</v>
      </c>
      <c r="S1596" s="45">
        <f t="shared" si="298"/>
        <v>3</v>
      </c>
      <c r="T1596" s="7">
        <f t="shared" si="299"/>
        <v>3.5472296180864062</v>
      </c>
      <c r="U1596" s="35">
        <f>IF(ISBLANK(VLOOKUP(B1596,'WB GDP'!$A$2:$AK$267,F1596-1985)),"NA",VLOOKUP(B1596,'WB GDP'!$A$2:$AK$267,F1596-1985))</f>
        <v>30318.40466803834</v>
      </c>
    </row>
    <row r="1597" spans="1:21">
      <c r="A1597">
        <f t="shared" si="288"/>
        <v>62</v>
      </c>
      <c r="B1597" t="s">
        <v>140</v>
      </c>
      <c r="C1597" t="str">
        <f>VLOOKUP(B1597,'country codes'!$A$3:$B$287,2,0)</f>
        <v>SVN</v>
      </c>
      <c r="D1597">
        <v>7</v>
      </c>
      <c r="E1597" s="6">
        <v>2065.453</v>
      </c>
      <c r="F1597">
        <v>2011</v>
      </c>
      <c r="G1597" s="6">
        <v>79.989999999999995</v>
      </c>
      <c r="H1597" s="6">
        <v>6.0359640121459961</v>
      </c>
      <c r="I1597" s="7">
        <v>13.0826663970947</v>
      </c>
      <c r="J1597" s="8">
        <f t="shared" si="289"/>
        <v>0.60359640121459956</v>
      </c>
      <c r="K1597" s="8">
        <f t="shared" si="290"/>
        <v>1.0303562364744314</v>
      </c>
      <c r="L1597" s="9">
        <f t="shared" si="291"/>
        <v>82.418195355589759</v>
      </c>
      <c r="M1597" s="8">
        <f t="shared" si="292"/>
        <v>0.64869415188790591</v>
      </c>
      <c r="N1597" s="8">
        <f t="shared" si="293"/>
        <v>0.81766664981841874</v>
      </c>
      <c r="O1597" s="8">
        <f t="shared" si="294"/>
        <v>2.3095444366299698</v>
      </c>
      <c r="P1597" s="10">
        <f t="shared" si="295"/>
        <v>0.28087537160985065</v>
      </c>
      <c r="Q1597" s="10" t="str">
        <f t="shared" si="296"/>
        <v>2011SVN</v>
      </c>
      <c r="R1597" s="14">
        <f t="shared" si="297"/>
        <v>48.13023175900188</v>
      </c>
      <c r="S1597" s="45">
        <f t="shared" si="298"/>
        <v>3</v>
      </c>
      <c r="T1597" s="7">
        <f t="shared" si="299"/>
        <v>3.5472296180864062</v>
      </c>
      <c r="U1597" s="35">
        <f>IF(ISBLANK(VLOOKUP(B1597,'WB GDP'!$A$2:$AK$267,F1597-1985)),"NA",VLOOKUP(B1597,'WB GDP'!$A$2:$AK$267,F1597-1985))</f>
        <v>33568.067345579038</v>
      </c>
    </row>
    <row r="1598" spans="1:21">
      <c r="A1598">
        <f t="shared" si="288"/>
        <v>63</v>
      </c>
      <c r="B1598" t="s">
        <v>131</v>
      </c>
      <c r="C1598" t="str">
        <f>VLOOKUP(B1598,'country codes'!$A$3:$B$287,2,0)</f>
        <v>ROU</v>
      </c>
      <c r="D1598">
        <v>7</v>
      </c>
      <c r="E1598" s="6">
        <v>20220.285</v>
      </c>
      <c r="F1598">
        <v>2011</v>
      </c>
      <c r="G1598" s="6">
        <v>74.430999999999997</v>
      </c>
      <c r="H1598" s="6">
        <v>5.0227575302124023</v>
      </c>
      <c r="I1598" s="7">
        <v>6.3497190475463903</v>
      </c>
      <c r="J1598" s="8">
        <f t="shared" si="289"/>
        <v>0.50227575302124028</v>
      </c>
      <c r="K1598" s="8">
        <f t="shared" si="290"/>
        <v>0.92903558828107224</v>
      </c>
      <c r="L1598" s="9">
        <f t="shared" si="291"/>
        <v>69.149047871348486</v>
      </c>
      <c r="M1598" s="8">
        <f t="shared" si="292"/>
        <v>0.5287260067844427</v>
      </c>
      <c r="N1598" s="8">
        <f t="shared" si="293"/>
        <v>0.39685744047164939</v>
      </c>
      <c r="O1598" s="8">
        <f t="shared" si="294"/>
        <v>1.8887352272832003</v>
      </c>
      <c r="P1598" s="10">
        <f t="shared" si="295"/>
        <v>0.2799365412085707</v>
      </c>
      <c r="Q1598" s="10" t="str">
        <f t="shared" si="296"/>
        <v>2011ROU</v>
      </c>
      <c r="R1598" s="14">
        <f t="shared" si="297"/>
        <v>47.969355693090463</v>
      </c>
      <c r="S1598" s="45">
        <f t="shared" si="298"/>
        <v>2</v>
      </c>
      <c r="T1598" s="7">
        <f t="shared" si="299"/>
        <v>3.5472296180864062</v>
      </c>
      <c r="U1598" s="35">
        <f>IF(ISBLANK(VLOOKUP(B1598,'WB GDP'!$A$2:$AK$267,F1598-1985)),"NA",VLOOKUP(B1598,'WB GDP'!$A$2:$AK$267,F1598-1985))</f>
        <v>21442.941431581155</v>
      </c>
    </row>
    <row r="1599" spans="1:21">
      <c r="A1599">
        <f t="shared" si="288"/>
        <v>64</v>
      </c>
      <c r="B1599" t="s">
        <v>45</v>
      </c>
      <c r="C1599" t="str">
        <f>VLOOKUP(B1599,'country codes'!$A$3:$B$287,2,0)</f>
        <v>CHN</v>
      </c>
      <c r="D1599">
        <v>8</v>
      </c>
      <c r="E1599" s="6">
        <v>1357095.4809999999</v>
      </c>
      <c r="F1599">
        <v>2011</v>
      </c>
      <c r="G1599" s="6">
        <v>75.903000000000006</v>
      </c>
      <c r="H1599" s="6">
        <v>5.0372076034545898</v>
      </c>
      <c r="I1599" s="7">
        <v>7.1521692276001003</v>
      </c>
      <c r="J1599" s="8">
        <f t="shared" si="289"/>
        <v>0.50372076034545898</v>
      </c>
      <c r="K1599" s="8">
        <f t="shared" si="290"/>
        <v>0.93048059560529095</v>
      </c>
      <c r="L1599" s="9">
        <f t="shared" si="291"/>
        <v>70.626268648228404</v>
      </c>
      <c r="M1599" s="8">
        <f t="shared" si="292"/>
        <v>0.54208175829154215</v>
      </c>
      <c r="N1599" s="8">
        <f t="shared" si="293"/>
        <v>0.44701057672500627</v>
      </c>
      <c r="O1599" s="8">
        <f t="shared" si="294"/>
        <v>1.9388883635365572</v>
      </c>
      <c r="P1599" s="10">
        <f t="shared" si="295"/>
        <v>0.27958379063288513</v>
      </c>
      <c r="Q1599" s="10" t="str">
        <f t="shared" si="296"/>
        <v>2011CHN</v>
      </c>
      <c r="R1599" s="14">
        <f t="shared" si="297"/>
        <v>47.908909072713762</v>
      </c>
      <c r="S1599" s="45">
        <f t="shared" si="298"/>
        <v>3</v>
      </c>
      <c r="T1599" s="7">
        <f t="shared" si="299"/>
        <v>3.5472296180864062</v>
      </c>
      <c r="U1599" s="35">
        <f>IF(ISBLANK(VLOOKUP(B1599,'WB GDP'!$A$2:$AK$267,F1599-1985)),"NA",VLOOKUP(B1599,'WB GDP'!$A$2:$AK$267,F1599-1985))</f>
        <v>9680.0976996166246</v>
      </c>
    </row>
    <row r="1600" spans="1:21">
      <c r="A1600">
        <f t="shared" si="288"/>
        <v>65</v>
      </c>
      <c r="B1600" t="s">
        <v>77</v>
      </c>
      <c r="C1600" t="str">
        <f>VLOOKUP(B1600,'country codes'!$A$3:$B$287,2,0)</f>
        <v>IND</v>
      </c>
      <c r="D1600">
        <v>6</v>
      </c>
      <c r="E1600" s="6">
        <v>1257621.1910000001</v>
      </c>
      <c r="F1600">
        <v>2011</v>
      </c>
      <c r="G1600" s="6">
        <v>67.358999999999995</v>
      </c>
      <c r="H1600" s="6">
        <v>4.6348714828491211</v>
      </c>
      <c r="I1600" s="7">
        <v>1.7286278009414699</v>
      </c>
      <c r="J1600" s="8">
        <f t="shared" si="289"/>
        <v>0.46348714828491211</v>
      </c>
      <c r="K1600" s="8">
        <f t="shared" si="290"/>
        <v>0.89024698354474407</v>
      </c>
      <c r="L1600" s="9">
        <f t="shared" si="291"/>
        <v>59.96614656459041</v>
      </c>
      <c r="M1600" s="8">
        <f t="shared" si="292"/>
        <v>0.44570216235522941</v>
      </c>
      <c r="N1600" s="8">
        <f t="shared" si="293"/>
        <v>0.10803923755884187</v>
      </c>
      <c r="O1600" s="8">
        <f t="shared" si="294"/>
        <v>1.5999170243703928</v>
      </c>
      <c r="P1600" s="10">
        <f t="shared" si="295"/>
        <v>0.27857829847808785</v>
      </c>
      <c r="Q1600" s="10" t="str">
        <f t="shared" si="296"/>
        <v>2011IND</v>
      </c>
      <c r="R1600" s="14">
        <f t="shared" si="297"/>
        <v>47.736609984456656</v>
      </c>
      <c r="S1600" s="45">
        <f t="shared" si="298"/>
        <v>1</v>
      </c>
      <c r="T1600" s="7">
        <f t="shared" si="299"/>
        <v>3.5472296180864062</v>
      </c>
      <c r="U1600" s="35">
        <f>IF(ISBLANK(VLOOKUP(B1600,'WB GDP'!$A$2:$AK$267,F1600-1985)),"NA",VLOOKUP(B1600,'WB GDP'!$A$2:$AK$267,F1600-1985))</f>
        <v>4374.2322716063627</v>
      </c>
    </row>
    <row r="1601" spans="1:21">
      <c r="A1601">
        <f t="shared" si="288"/>
        <v>66</v>
      </c>
      <c r="B1601" t="s">
        <v>120</v>
      </c>
      <c r="C1601" t="str">
        <f>VLOOKUP(B1601,'country codes'!$A$3:$B$287,2,0)</f>
        <v>MKD</v>
      </c>
      <c r="D1601">
        <v>7</v>
      </c>
      <c r="E1601" s="6">
        <v>2097.0990000000002</v>
      </c>
      <c r="F1601">
        <v>2011</v>
      </c>
      <c r="G1601" s="6">
        <v>75.186999999999998</v>
      </c>
      <c r="H1601" s="6">
        <v>4.8981800079345703</v>
      </c>
      <c r="I1601" s="7">
        <v>6.5006184577941903</v>
      </c>
      <c r="J1601" s="8">
        <f t="shared" si="289"/>
        <v>0.48981800079345705</v>
      </c>
      <c r="K1601" s="8">
        <f t="shared" si="290"/>
        <v>0.91657783605328902</v>
      </c>
      <c r="L1601" s="9">
        <f t="shared" si="291"/>
        <v>68.914737759338635</v>
      </c>
      <c r="M1601" s="8">
        <f t="shared" si="292"/>
        <v>0.52660757758240162</v>
      </c>
      <c r="N1601" s="8">
        <f t="shared" si="293"/>
        <v>0.4062886536121369</v>
      </c>
      <c r="O1601" s="8">
        <f t="shared" si="294"/>
        <v>1.8981664404236878</v>
      </c>
      <c r="P1601" s="10">
        <f t="shared" si="295"/>
        <v>0.27742961121199577</v>
      </c>
      <c r="Q1601" s="10" t="str">
        <f t="shared" si="296"/>
        <v>2011MKD</v>
      </c>
      <c r="R1601" s="14">
        <f t="shared" si="297"/>
        <v>47.539773273502796</v>
      </c>
      <c r="S1601" s="45">
        <f t="shared" si="298"/>
        <v>2</v>
      </c>
      <c r="T1601" s="7">
        <f t="shared" si="299"/>
        <v>3.5472296180864062</v>
      </c>
      <c r="U1601" s="35">
        <f>IF(ISBLANK(VLOOKUP(B1601,'WB GDP'!$A$2:$AK$267,F1601-1985)),"NA",VLOOKUP(B1601,'WB GDP'!$A$2:$AK$267,F1601-1985))</f>
        <v>13807.499221483195</v>
      </c>
    </row>
    <row r="1602" spans="1:21">
      <c r="A1602">
        <f t="shared" si="288"/>
        <v>67</v>
      </c>
      <c r="B1602" t="s">
        <v>103</v>
      </c>
      <c r="C1602" t="str">
        <f>VLOOKUP(B1602,'country codes'!$A$3:$B$287,2,0)</f>
        <v>MLT</v>
      </c>
      <c r="D1602">
        <v>3</v>
      </c>
      <c r="E1602" s="6">
        <v>423.57100000000003</v>
      </c>
      <c r="F1602">
        <v>2011</v>
      </c>
      <c r="G1602" s="6">
        <v>81.147000000000006</v>
      </c>
      <c r="H1602" s="6">
        <v>6.1547183990478516</v>
      </c>
      <c r="I1602" s="7">
        <v>14.673768997192401</v>
      </c>
      <c r="J1602" s="8">
        <f t="shared" si="289"/>
        <v>0.61547183990478516</v>
      </c>
      <c r="K1602" s="8">
        <f t="shared" si="290"/>
        <v>1.0422316751646172</v>
      </c>
      <c r="L1602" s="9">
        <f t="shared" si="291"/>
        <v>84.573973744583199</v>
      </c>
      <c r="M1602" s="8">
        <f t="shared" si="292"/>
        <v>0.66818483392974948</v>
      </c>
      <c r="N1602" s="8">
        <f t="shared" si="293"/>
        <v>0.91711056232452504</v>
      </c>
      <c r="O1602" s="8">
        <f t="shared" si="294"/>
        <v>2.408988349136076</v>
      </c>
      <c r="P1602" s="10">
        <f t="shared" si="295"/>
        <v>0.27737155066332198</v>
      </c>
      <c r="Q1602" s="10" t="str">
        <f t="shared" si="296"/>
        <v>2011MLT</v>
      </c>
      <c r="R1602" s="14">
        <f t="shared" si="297"/>
        <v>47.529824136105276</v>
      </c>
      <c r="S1602" s="45">
        <f t="shared" si="298"/>
        <v>3</v>
      </c>
      <c r="T1602" s="7">
        <f t="shared" si="299"/>
        <v>3.5472296180864062</v>
      </c>
      <c r="U1602" s="35">
        <f>IF(ISBLANK(VLOOKUP(B1602,'WB GDP'!$A$2:$AK$267,F1602-1985)),"NA",VLOOKUP(B1602,'WB GDP'!$A$2:$AK$267,F1602-1985))</f>
        <v>32924.416250623159</v>
      </c>
    </row>
    <row r="1603" spans="1:21">
      <c r="A1603">
        <f t="shared" ref="A1603:A1666" si="300">IF(ISNUMBER(R1603),COUNTIFS($F$3:$F$2434,F1603,$R$3:$R$2434,"&gt;"&amp;R1603)+1,"")</f>
        <v>68</v>
      </c>
      <c r="B1603" t="s">
        <v>41</v>
      </c>
      <c r="C1603" t="str">
        <f>VLOOKUP(B1603,'country codes'!$A$3:$B$287,2,0)</f>
        <v>CAN</v>
      </c>
      <c r="D1603">
        <v>2</v>
      </c>
      <c r="E1603" s="6">
        <v>34323.531000000003</v>
      </c>
      <c r="F1603">
        <v>2011</v>
      </c>
      <c r="G1603" s="6">
        <v>81.528999999999996</v>
      </c>
      <c r="H1603" s="6">
        <v>7.426053524017334</v>
      </c>
      <c r="I1603" s="7">
        <v>20.305110931396499</v>
      </c>
      <c r="J1603" s="8">
        <f t="shared" ref="J1603:J1666" si="301">IFERROR(H1603/10,"")</f>
        <v>0.74260535240173342</v>
      </c>
      <c r="K1603" s="8">
        <f t="shared" ref="K1603:K1666" si="302">IFERROR(J1603+$K$2464,"")</f>
        <v>1.1693651876615654</v>
      </c>
      <c r="L1603" s="9">
        <f t="shared" ref="L1603:L1666" si="303">IFERROR(K1603*G1603,"")</f>
        <v>95.337174384859765</v>
      </c>
      <c r="M1603" s="8">
        <f t="shared" ref="M1603:M1666" si="304">IFERROR((L1603-L$2439)/($L$2438-$L$2439),"")</f>
        <v>0.76549637694514627</v>
      </c>
      <c r="N1603" s="8">
        <f t="shared" ref="N1603:N1666" si="305">IFERROR(I1603/16,"")</f>
        <v>1.2690694332122812</v>
      </c>
      <c r="O1603" s="8">
        <f t="shared" ref="O1603:O1666" si="306">IFERROR(N1603+$O$2464,"")</f>
        <v>2.7609472200238319</v>
      </c>
      <c r="P1603" s="10">
        <f t="shared" ref="P1603:P1666" si="307">IFERROR(M1603/O1603,"")</f>
        <v>0.2772586058122975</v>
      </c>
      <c r="Q1603" s="10" t="str">
        <f t="shared" ref="Q1603:Q1666" si="308">F1603&amp;C1603</f>
        <v>2011CAN</v>
      </c>
      <c r="R1603" s="14">
        <f t="shared" ref="R1603:R1666" si="309">IFERROR(P1603*100/VLOOKUP(F1603,$B$2440:$P$2455,15,0),"")</f>
        <v>47.510470136412685</v>
      </c>
      <c r="S1603" s="45">
        <f t="shared" ref="S1603:S1666" si="310">IF(I1603&lt;T1603,1,IF(I1603&lt;T1603*2,2,3))</f>
        <v>3</v>
      </c>
      <c r="T1603" s="7">
        <f t="shared" ref="T1603:T1666" si="311">VLOOKUP(F1603,$F$2440:$I$2455,4,0)</f>
        <v>3.5472296180864062</v>
      </c>
      <c r="U1603" s="35">
        <f>IF(ISBLANK(VLOOKUP(B1603,'WB GDP'!$A$2:$AK$267,F1603-1985)),"NA",VLOOKUP(B1603,'WB GDP'!$A$2:$AK$267,F1603-1985))</f>
        <v>45823.164240388316</v>
      </c>
    </row>
    <row r="1604" spans="1:21">
      <c r="A1604">
        <f t="shared" si="300"/>
        <v>69</v>
      </c>
      <c r="B1604" t="s">
        <v>22</v>
      </c>
      <c r="C1604" t="str">
        <f>VLOOKUP(B1604,'country codes'!$A$3:$B$287,2,0)</f>
        <v>ARM</v>
      </c>
      <c r="D1604">
        <v>7</v>
      </c>
      <c r="E1604" s="6">
        <v>2928.9760000000001</v>
      </c>
      <c r="F1604">
        <v>2011</v>
      </c>
      <c r="G1604" s="6">
        <v>73.305000000000007</v>
      </c>
      <c r="H1604" s="6">
        <v>4.2604913711547852</v>
      </c>
      <c r="I1604" s="7">
        <v>3.22343230247498</v>
      </c>
      <c r="J1604" s="8">
        <f t="shared" si="301"/>
        <v>0.42604913711547854</v>
      </c>
      <c r="K1604" s="8">
        <f t="shared" si="302"/>
        <v>0.8528089723753105</v>
      </c>
      <c r="L1604" s="9">
        <f t="shared" si="303"/>
        <v>62.515161719972141</v>
      </c>
      <c r="M1604" s="8">
        <f t="shared" si="304"/>
        <v>0.46874815083300742</v>
      </c>
      <c r="N1604" s="8">
        <f t="shared" si="305"/>
        <v>0.20146451890468625</v>
      </c>
      <c r="O1604" s="8">
        <f t="shared" si="306"/>
        <v>1.6933423057162371</v>
      </c>
      <c r="P1604" s="10">
        <f t="shared" si="307"/>
        <v>0.27681830735029078</v>
      </c>
      <c r="Q1604" s="10" t="str">
        <f t="shared" si="308"/>
        <v>2011ARM</v>
      </c>
      <c r="R1604" s="14">
        <f t="shared" si="309"/>
        <v>47.435021488501498</v>
      </c>
      <c r="S1604" s="45">
        <f t="shared" si="310"/>
        <v>1</v>
      </c>
      <c r="T1604" s="7">
        <f t="shared" si="311"/>
        <v>3.5472296180864062</v>
      </c>
      <c r="U1604" s="35">
        <f>IF(ISBLANK(VLOOKUP(B1604,'WB GDP'!$A$2:$AK$267,F1604-1985)),"NA",VLOOKUP(B1604,'WB GDP'!$A$2:$AK$267,F1604-1985))</f>
        <v>9551.1581308567329</v>
      </c>
    </row>
    <row r="1605" spans="1:21">
      <c r="A1605">
        <f t="shared" si="300"/>
        <v>70</v>
      </c>
      <c r="B1605" t="s">
        <v>128</v>
      </c>
      <c r="C1605" t="str">
        <f>VLOOKUP(B1605,'country codes'!$A$3:$B$287,2,0)</f>
        <v>POL</v>
      </c>
      <c r="D1605">
        <v>7</v>
      </c>
      <c r="E1605" s="6">
        <v>38620.847000000002</v>
      </c>
      <c r="F1605">
        <v>2011</v>
      </c>
      <c r="G1605" s="6">
        <v>76.650999999999996</v>
      </c>
      <c r="H1605" s="6">
        <v>5.646204948425293</v>
      </c>
      <c r="I1605" s="7">
        <v>10.343132972717299</v>
      </c>
      <c r="J1605" s="8">
        <f t="shared" si="301"/>
        <v>0.5646204948425293</v>
      </c>
      <c r="K1605" s="8">
        <f t="shared" si="302"/>
        <v>0.99138033010236126</v>
      </c>
      <c r="L1605" s="9">
        <f t="shared" si="303"/>
        <v>75.990293682676096</v>
      </c>
      <c r="M1605" s="8">
        <f t="shared" si="304"/>
        <v>0.59057862928008753</v>
      </c>
      <c r="N1605" s="8">
        <f t="shared" si="305"/>
        <v>0.64644581079483121</v>
      </c>
      <c r="O1605" s="8">
        <f t="shared" si="306"/>
        <v>2.1383235976063819</v>
      </c>
      <c r="P1605" s="10">
        <f t="shared" si="307"/>
        <v>0.27618767802084554</v>
      </c>
      <c r="Q1605" s="10" t="str">
        <f t="shared" si="308"/>
        <v>2011POL</v>
      </c>
      <c r="R1605" s="14">
        <f t="shared" si="309"/>
        <v>47.32695813069887</v>
      </c>
      <c r="S1605" s="45">
        <f t="shared" si="310"/>
        <v>3</v>
      </c>
      <c r="T1605" s="7">
        <f t="shared" si="311"/>
        <v>3.5472296180864062</v>
      </c>
      <c r="U1605" s="35">
        <f>IF(ISBLANK(VLOOKUP(B1605,'WB GDP'!$A$2:$AK$267,F1605-1985)),"NA",VLOOKUP(B1605,'WB GDP'!$A$2:$AK$267,F1605-1985))</f>
        <v>24874.171860785849</v>
      </c>
    </row>
    <row r="1606" spans="1:21">
      <c r="A1606">
        <f t="shared" si="300"/>
        <v>71</v>
      </c>
      <c r="B1606" t="s">
        <v>90</v>
      </c>
      <c r="C1606" t="str">
        <f>VLOOKUP(B1606,'country codes'!$A$3:$B$287,2,0)</f>
        <v>KGZ</v>
      </c>
      <c r="D1606">
        <v>7</v>
      </c>
      <c r="E1606" s="6">
        <v>5552.3360000000002</v>
      </c>
      <c r="F1606">
        <v>2011</v>
      </c>
      <c r="G1606" s="6">
        <v>68.578000000000003</v>
      </c>
      <c r="H1606" s="6">
        <v>4.9210491180419922</v>
      </c>
      <c r="I1606" s="7">
        <v>3.5717785358428999</v>
      </c>
      <c r="J1606" s="8">
        <f t="shared" si="301"/>
        <v>0.49210491180419924</v>
      </c>
      <c r="K1606" s="8">
        <f t="shared" si="302"/>
        <v>0.91886474706403121</v>
      </c>
      <c r="L1606" s="9">
        <f t="shared" si="303"/>
        <v>63.013906624157137</v>
      </c>
      <c r="M1606" s="8">
        <f t="shared" si="304"/>
        <v>0.47325737051768868</v>
      </c>
      <c r="N1606" s="8">
        <f t="shared" si="305"/>
        <v>0.22323615849018125</v>
      </c>
      <c r="O1606" s="8">
        <f t="shared" si="306"/>
        <v>1.7151139453017321</v>
      </c>
      <c r="P1606" s="10">
        <f t="shared" si="307"/>
        <v>0.27593348641010013</v>
      </c>
      <c r="Q1606" s="10" t="str">
        <f t="shared" si="308"/>
        <v>2011KGZ</v>
      </c>
      <c r="R1606" s="14">
        <f t="shared" si="309"/>
        <v>47.28340037386797</v>
      </c>
      <c r="S1606" s="45">
        <f t="shared" si="310"/>
        <v>2</v>
      </c>
      <c r="T1606" s="7">
        <f t="shared" si="311"/>
        <v>3.5472296180864062</v>
      </c>
      <c r="U1606" s="35">
        <f>IF(ISBLANK(VLOOKUP(B1606,'WB GDP'!$A$2:$AK$267,F1606-1985)),"NA",VLOOKUP(B1606,'WB GDP'!$A$2:$AK$267,F1606-1985))</f>
        <v>4334.660788925702</v>
      </c>
    </row>
    <row r="1607" spans="1:21">
      <c r="A1607">
        <f t="shared" si="300"/>
        <v>72</v>
      </c>
      <c r="B1607" t="s">
        <v>139</v>
      </c>
      <c r="C1607" t="str">
        <f>VLOOKUP(B1607,'country codes'!$A$3:$B$287,2,0)</f>
        <v>SVK</v>
      </c>
      <c r="D1607">
        <v>7</v>
      </c>
      <c r="E1607" s="6">
        <v>5402.68</v>
      </c>
      <c r="F1607">
        <v>2011</v>
      </c>
      <c r="G1607" s="6">
        <v>76.016999999999996</v>
      </c>
      <c r="H1607" s="6">
        <v>5.9450483322143555</v>
      </c>
      <c r="I1607" s="7">
        <v>11.2698612213135</v>
      </c>
      <c r="J1607" s="8">
        <f t="shared" si="301"/>
        <v>0.59450483322143555</v>
      </c>
      <c r="K1607" s="8">
        <f t="shared" si="302"/>
        <v>1.0212646684812676</v>
      </c>
      <c r="L1607" s="9">
        <f t="shared" si="303"/>
        <v>77.633476303940512</v>
      </c>
      <c r="M1607" s="8">
        <f t="shared" si="304"/>
        <v>0.60543486411909686</v>
      </c>
      <c r="N1607" s="8">
        <f t="shared" si="305"/>
        <v>0.70436632633209373</v>
      </c>
      <c r="O1607" s="8">
        <f t="shared" si="306"/>
        <v>2.1962441131436448</v>
      </c>
      <c r="P1607" s="10">
        <f t="shared" si="307"/>
        <v>0.27566829228855333</v>
      </c>
      <c r="Q1607" s="10" t="str">
        <f t="shared" si="308"/>
        <v>2011SVK</v>
      </c>
      <c r="R1607" s="14">
        <f t="shared" si="309"/>
        <v>47.237957249189513</v>
      </c>
      <c r="S1607" s="45">
        <f t="shared" si="310"/>
        <v>3</v>
      </c>
      <c r="T1607" s="7">
        <f t="shared" si="311"/>
        <v>3.5472296180864062</v>
      </c>
      <c r="U1607" s="35">
        <f>IF(ISBLANK(VLOOKUP(B1607,'WB GDP'!$A$2:$AK$267,F1607-1985)),"NA",VLOOKUP(B1607,'WB GDP'!$A$2:$AK$267,F1607-1985))</f>
        <v>26281.22188319451</v>
      </c>
    </row>
    <row r="1608" spans="1:21">
      <c r="A1608">
        <f t="shared" si="300"/>
        <v>73</v>
      </c>
      <c r="B1608" t="s">
        <v>149</v>
      </c>
      <c r="C1608" t="str">
        <f>VLOOKUP(B1608,'country codes'!$A$3:$B$287,2,0)</f>
        <v>TJK</v>
      </c>
      <c r="D1608">
        <v>7</v>
      </c>
      <c r="E1608" s="6">
        <v>7784.8190000000004</v>
      </c>
      <c r="F1608">
        <v>2011</v>
      </c>
      <c r="G1608" s="6">
        <v>68.147999999999996</v>
      </c>
      <c r="H1608" s="6">
        <v>4.2626714706420898</v>
      </c>
      <c r="I1608" s="7">
        <v>1.4170769453048699</v>
      </c>
      <c r="J1608" s="8">
        <f t="shared" si="301"/>
        <v>0.42626714706420898</v>
      </c>
      <c r="K1608" s="8">
        <f t="shared" si="302"/>
        <v>0.85302698232404095</v>
      </c>
      <c r="L1608" s="9">
        <f t="shared" si="303"/>
        <v>58.132082791418739</v>
      </c>
      <c r="M1608" s="8">
        <f t="shared" si="304"/>
        <v>0.42912014537710952</v>
      </c>
      <c r="N1608" s="8">
        <f t="shared" si="305"/>
        <v>8.8567309081554371E-2</v>
      </c>
      <c r="O1608" s="8">
        <f t="shared" si="306"/>
        <v>1.5804450958931053</v>
      </c>
      <c r="P1608" s="10">
        <f t="shared" si="307"/>
        <v>0.27151854024679983</v>
      </c>
      <c r="Q1608" s="10" t="str">
        <f t="shared" si="308"/>
        <v>2011TJK</v>
      </c>
      <c r="R1608" s="14">
        <f t="shared" si="309"/>
        <v>46.526864189063836</v>
      </c>
      <c r="S1608" s="45">
        <f t="shared" si="310"/>
        <v>1</v>
      </c>
      <c r="T1608" s="7">
        <f t="shared" si="311"/>
        <v>3.5472296180864062</v>
      </c>
      <c r="U1608" s="35">
        <f>IF(ISBLANK(VLOOKUP(B1608,'WB GDP'!$A$2:$AK$267,F1608-1985)),"NA",VLOOKUP(B1608,'WB GDP'!$A$2:$AK$267,F1608-1985))</f>
        <v>2481.5523223731179</v>
      </c>
    </row>
    <row r="1609" spans="1:21">
      <c r="A1609">
        <f t="shared" si="300"/>
        <v>74</v>
      </c>
      <c r="B1609" t="s">
        <v>91</v>
      </c>
      <c r="C1609" t="str">
        <f>VLOOKUP(B1609,'country codes'!$A$3:$B$287,2,0)</f>
        <v>LAO</v>
      </c>
      <c r="D1609">
        <v>8</v>
      </c>
      <c r="E1609" s="6">
        <v>6416.3270000000002</v>
      </c>
      <c r="F1609">
        <v>2011</v>
      </c>
      <c r="G1609" s="6">
        <v>64.736000000000004</v>
      </c>
      <c r="H1609" s="6">
        <v>4.7037496566772461</v>
      </c>
      <c r="I1609" s="7">
        <v>1.98795306682587</v>
      </c>
      <c r="J1609" s="8">
        <f t="shared" si="301"/>
        <v>0.47037496566772463</v>
      </c>
      <c r="K1609" s="8">
        <f t="shared" si="302"/>
        <v>0.8971348009275566</v>
      </c>
      <c r="L1609" s="9">
        <f t="shared" si="303"/>
        <v>58.076918472846309</v>
      </c>
      <c r="M1609" s="8">
        <f t="shared" si="304"/>
        <v>0.42862139736161797</v>
      </c>
      <c r="N1609" s="8">
        <f t="shared" si="305"/>
        <v>0.12424706667661688</v>
      </c>
      <c r="O1609" s="8">
        <f t="shared" si="306"/>
        <v>1.6161248534881678</v>
      </c>
      <c r="P1609" s="10">
        <f t="shared" si="307"/>
        <v>0.26521552244958163</v>
      </c>
      <c r="Q1609" s="10" t="str">
        <f t="shared" si="308"/>
        <v>2011LAO</v>
      </c>
      <c r="R1609" s="14">
        <f t="shared" si="309"/>
        <v>45.446791893573945</v>
      </c>
      <c r="S1609" s="45">
        <f t="shared" si="310"/>
        <v>1</v>
      </c>
      <c r="T1609" s="7">
        <f t="shared" si="311"/>
        <v>3.5472296180864062</v>
      </c>
      <c r="U1609" s="35">
        <f>IF(ISBLANK(VLOOKUP(B1609,'WB GDP'!$A$2:$AK$267,F1609-1985)),"NA",VLOOKUP(B1609,'WB GDP'!$A$2:$AK$267,F1609-1985))</f>
        <v>5103.5489595288509</v>
      </c>
    </row>
    <row r="1610" spans="1:21">
      <c r="A1610">
        <f t="shared" si="300"/>
        <v>75</v>
      </c>
      <c r="B1610" t="s">
        <v>75</v>
      </c>
      <c r="C1610" t="str">
        <f>VLOOKUP(B1610,'country codes'!$A$3:$B$287,2,0)</f>
        <v>HUN</v>
      </c>
      <c r="D1610">
        <v>7</v>
      </c>
      <c r="E1610" s="6">
        <v>9953.2450000000008</v>
      </c>
      <c r="F1610">
        <v>2011</v>
      </c>
      <c r="G1610" s="6">
        <v>74.923000000000002</v>
      </c>
      <c r="H1610" s="6">
        <v>4.9176025390625</v>
      </c>
      <c r="I1610" s="7">
        <v>8.0904083251953107</v>
      </c>
      <c r="J1610" s="8">
        <f t="shared" si="301"/>
        <v>0.49176025390625</v>
      </c>
      <c r="K1610" s="8">
        <f t="shared" si="302"/>
        <v>0.91852008916608197</v>
      </c>
      <c r="L1610" s="9">
        <f t="shared" si="303"/>
        <v>68.818280640590359</v>
      </c>
      <c r="M1610" s="8">
        <f t="shared" si="304"/>
        <v>0.52573549581286838</v>
      </c>
      <c r="N1610" s="8">
        <f t="shared" si="305"/>
        <v>0.50565052032470692</v>
      </c>
      <c r="O1610" s="8">
        <f t="shared" si="306"/>
        <v>1.9975283071362577</v>
      </c>
      <c r="P1610" s="10">
        <f t="shared" si="307"/>
        <v>0.2631930140537459</v>
      </c>
      <c r="Q1610" s="10" t="str">
        <f t="shared" si="308"/>
        <v>2011HUN</v>
      </c>
      <c r="R1610" s="14">
        <f t="shared" si="309"/>
        <v>45.10021897310687</v>
      </c>
      <c r="S1610" s="45">
        <f t="shared" si="310"/>
        <v>3</v>
      </c>
      <c r="T1610" s="7">
        <f t="shared" si="311"/>
        <v>3.5472296180864062</v>
      </c>
      <c r="U1610" s="35">
        <f>IF(ISBLANK(VLOOKUP(B1610,'WB GDP'!$A$2:$AK$267,F1610-1985)),"NA",VLOOKUP(B1610,'WB GDP'!$A$2:$AK$267,F1610-1985))</f>
        <v>25001.08530470452</v>
      </c>
    </row>
    <row r="1611" spans="1:21">
      <c r="A1611">
        <f t="shared" si="300"/>
        <v>76</v>
      </c>
      <c r="B1611" t="s">
        <v>29</v>
      </c>
      <c r="C1611" t="str">
        <f>VLOOKUP(B1611,'country codes'!$A$3:$B$287,2,0)</f>
        <v>BEL</v>
      </c>
      <c r="D1611">
        <v>3</v>
      </c>
      <c r="E1611" s="6">
        <v>10955.743</v>
      </c>
      <c r="F1611">
        <v>2011</v>
      </c>
      <c r="G1611" s="6">
        <v>80.364999999999995</v>
      </c>
      <c r="H1611" s="6">
        <v>7.1113638877868652</v>
      </c>
      <c r="I1611" s="7">
        <v>20.591941833496101</v>
      </c>
      <c r="J1611" s="8">
        <f t="shared" si="301"/>
        <v>0.71113638877868657</v>
      </c>
      <c r="K1611" s="8">
        <f t="shared" si="302"/>
        <v>1.1378962240385184</v>
      </c>
      <c r="L1611" s="9">
        <f t="shared" si="303"/>
        <v>91.447030044855524</v>
      </c>
      <c r="M1611" s="8">
        <f t="shared" si="304"/>
        <v>0.73032505932965508</v>
      </c>
      <c r="N1611" s="8">
        <f t="shared" si="305"/>
        <v>1.2869963645935063</v>
      </c>
      <c r="O1611" s="8">
        <f t="shared" si="306"/>
        <v>2.7788741514050574</v>
      </c>
      <c r="P1611" s="10">
        <f t="shared" si="307"/>
        <v>0.26281329039689949</v>
      </c>
      <c r="Q1611" s="10" t="str">
        <f t="shared" si="308"/>
        <v>2011BEL</v>
      </c>
      <c r="R1611" s="14">
        <f t="shared" si="309"/>
        <v>45.03515030046519</v>
      </c>
      <c r="S1611" s="45">
        <f t="shared" si="310"/>
        <v>3</v>
      </c>
      <c r="T1611" s="7">
        <f t="shared" si="311"/>
        <v>3.5472296180864062</v>
      </c>
      <c r="U1611" s="35">
        <f>IF(ISBLANK(VLOOKUP(B1611,'WB GDP'!$A$2:$AK$267,F1611-1985)),"NA",VLOOKUP(B1611,'WB GDP'!$A$2:$AK$267,F1611-1985))</f>
        <v>48154.871146125231</v>
      </c>
    </row>
    <row r="1612" spans="1:21">
      <c r="A1612">
        <f t="shared" si="300"/>
        <v>77</v>
      </c>
      <c r="B1612" t="s">
        <v>72</v>
      </c>
      <c r="C1612" t="str">
        <f>VLOOKUP(B1612,'country codes'!$A$3:$B$287,2,0)</f>
        <v>HTI</v>
      </c>
      <c r="D1612">
        <v>1</v>
      </c>
      <c r="E1612" s="6">
        <v>9954.3119999999999</v>
      </c>
      <c r="F1612">
        <v>2011</v>
      </c>
      <c r="G1612" s="6">
        <v>61.622999999999998</v>
      </c>
      <c r="H1612" s="6">
        <v>4.844573974609375</v>
      </c>
      <c r="I1612" s="7">
        <v>1.1685380935668901</v>
      </c>
      <c r="J1612" s="8">
        <f t="shared" si="301"/>
        <v>0.48445739746093752</v>
      </c>
      <c r="K1612" s="8">
        <f t="shared" si="302"/>
        <v>0.91121723272076949</v>
      </c>
      <c r="L1612" s="9">
        <f t="shared" si="303"/>
        <v>56.151939531951975</v>
      </c>
      <c r="M1612" s="8">
        <f t="shared" si="304"/>
        <v>0.41121740413774377</v>
      </c>
      <c r="N1612" s="8">
        <f t="shared" si="305"/>
        <v>7.3033630847930631E-2</v>
      </c>
      <c r="O1612" s="8">
        <f t="shared" si="306"/>
        <v>1.5649114176594816</v>
      </c>
      <c r="P1612" s="10">
        <f t="shared" si="307"/>
        <v>0.26277359823520885</v>
      </c>
      <c r="Q1612" s="10" t="str">
        <f t="shared" si="308"/>
        <v>2011HTI</v>
      </c>
      <c r="R1612" s="14">
        <f t="shared" si="309"/>
        <v>45.028348732459293</v>
      </c>
      <c r="S1612" s="45">
        <f t="shared" si="310"/>
        <v>1</v>
      </c>
      <c r="T1612" s="7">
        <f t="shared" si="311"/>
        <v>3.5472296180864062</v>
      </c>
      <c r="U1612" s="35">
        <f>IF(ISBLANK(VLOOKUP(B1612,'WB GDP'!$A$2:$AK$267,F1612-1985)),"NA",VLOOKUP(B1612,'WB GDP'!$A$2:$AK$267,F1612-1985))</f>
        <v>3058.986916801673</v>
      </c>
    </row>
    <row r="1613" spans="1:21">
      <c r="A1613">
        <f t="shared" si="300"/>
        <v>78</v>
      </c>
      <c r="B1613" t="s">
        <v>104</v>
      </c>
      <c r="C1613" t="str">
        <f>VLOOKUP(B1613,'country codes'!$A$3:$B$287,2,0)</f>
        <v>MRT</v>
      </c>
      <c r="D1613">
        <v>5</v>
      </c>
      <c r="E1613" s="6">
        <v>3524.2489999999998</v>
      </c>
      <c r="F1613">
        <v>2011</v>
      </c>
      <c r="G1613" s="6">
        <v>63.345999999999997</v>
      </c>
      <c r="H1613" s="6">
        <v>4.7848043441772461</v>
      </c>
      <c r="I1613" s="7">
        <v>1.8275462388992301</v>
      </c>
      <c r="J1613" s="8">
        <f t="shared" si="301"/>
        <v>0.47848043441772459</v>
      </c>
      <c r="K1613" s="8">
        <f t="shared" si="302"/>
        <v>0.90524026967755655</v>
      </c>
      <c r="L1613" s="9">
        <f t="shared" si="303"/>
        <v>57.343350122994494</v>
      </c>
      <c r="M1613" s="8">
        <f t="shared" si="304"/>
        <v>0.4219891073563371</v>
      </c>
      <c r="N1613" s="8">
        <f t="shared" si="305"/>
        <v>0.11422163993120188</v>
      </c>
      <c r="O1613" s="8">
        <f t="shared" si="306"/>
        <v>1.6060994267427529</v>
      </c>
      <c r="P1613" s="10">
        <f t="shared" si="307"/>
        <v>0.26274158394549169</v>
      </c>
      <c r="Q1613" s="10" t="str">
        <f t="shared" si="308"/>
        <v>2011MRT</v>
      </c>
      <c r="R1613" s="14">
        <f t="shared" si="309"/>
        <v>45.022862828961038</v>
      </c>
      <c r="S1613" s="45">
        <f t="shared" si="310"/>
        <v>1</v>
      </c>
      <c r="T1613" s="7">
        <f t="shared" si="311"/>
        <v>3.5472296180864062</v>
      </c>
      <c r="U1613" s="35">
        <f>IF(ISBLANK(VLOOKUP(B1613,'WB GDP'!$A$2:$AK$267,F1613-1985)),"NA",VLOOKUP(B1613,'WB GDP'!$A$2:$AK$267,F1613-1985))</f>
        <v>4825.0879908402549</v>
      </c>
    </row>
    <row r="1614" spans="1:21">
      <c r="A1614">
        <f t="shared" si="300"/>
        <v>79</v>
      </c>
      <c r="B1614" t="s">
        <v>23</v>
      </c>
      <c r="C1614" t="str">
        <f>VLOOKUP(B1614,'country codes'!$A$3:$B$287,2,0)</f>
        <v>AUS</v>
      </c>
      <c r="D1614">
        <v>2</v>
      </c>
      <c r="E1614" s="6">
        <v>22357.034</v>
      </c>
      <c r="F1614">
        <v>2011</v>
      </c>
      <c r="G1614" s="6">
        <v>82.134</v>
      </c>
      <c r="H1614" s="6">
        <v>7.405616283416748</v>
      </c>
      <c r="I1614" s="7">
        <v>23.0814914703369</v>
      </c>
      <c r="J1614" s="8">
        <f t="shared" si="301"/>
        <v>0.74056162834167483</v>
      </c>
      <c r="K1614" s="8">
        <f t="shared" si="302"/>
        <v>1.1673214636015068</v>
      </c>
      <c r="L1614" s="9">
        <f t="shared" si="303"/>
        <v>95.876781091446162</v>
      </c>
      <c r="M1614" s="8">
        <f t="shared" si="304"/>
        <v>0.77037503367508608</v>
      </c>
      <c r="N1614" s="8">
        <f t="shared" si="305"/>
        <v>1.4425932168960562</v>
      </c>
      <c r="O1614" s="8">
        <f t="shared" si="306"/>
        <v>2.9344710037076069</v>
      </c>
      <c r="P1614" s="10">
        <f t="shared" si="307"/>
        <v>0.26252603372183358</v>
      </c>
      <c r="Q1614" s="10" t="str">
        <f t="shared" si="308"/>
        <v>2011AUS</v>
      </c>
      <c r="R1614" s="14">
        <f t="shared" si="309"/>
        <v>44.985926581539601</v>
      </c>
      <c r="S1614" s="45">
        <f t="shared" si="310"/>
        <v>3</v>
      </c>
      <c r="T1614" s="7">
        <f t="shared" si="311"/>
        <v>3.5472296180864062</v>
      </c>
      <c r="U1614" s="35">
        <f>IF(ISBLANK(VLOOKUP(B1614,'WB GDP'!$A$2:$AK$267,F1614-1985)),"NA",VLOOKUP(B1614,'WB GDP'!$A$2:$AK$267,F1614-1985))</f>
        <v>45405.365365274658</v>
      </c>
    </row>
    <row r="1615" spans="1:21">
      <c r="A1615">
        <f t="shared" si="300"/>
        <v>80</v>
      </c>
      <c r="B1615" t="s">
        <v>66</v>
      </c>
      <c r="C1615" t="str">
        <f>VLOOKUP(B1615,'country codes'!$A$3:$B$287,2,0)</f>
        <v>GEO</v>
      </c>
      <c r="D1615">
        <v>7</v>
      </c>
      <c r="E1615" s="6">
        <v>3821.6619999999998</v>
      </c>
      <c r="F1615">
        <v>2011</v>
      </c>
      <c r="G1615" s="6">
        <v>72.39</v>
      </c>
      <c r="H1615" s="6">
        <v>4.2030305862426758</v>
      </c>
      <c r="I1615" s="7">
        <v>4.0549259185790998</v>
      </c>
      <c r="J1615" s="8">
        <f t="shared" si="301"/>
        <v>0.42030305862426759</v>
      </c>
      <c r="K1615" s="8">
        <f t="shared" si="302"/>
        <v>0.84706289388409961</v>
      </c>
      <c r="L1615" s="9">
        <f t="shared" si="303"/>
        <v>61.318882888269968</v>
      </c>
      <c r="M1615" s="8">
        <f t="shared" si="304"/>
        <v>0.45793243319656624</v>
      </c>
      <c r="N1615" s="8">
        <f t="shared" si="305"/>
        <v>0.25343286991119374</v>
      </c>
      <c r="O1615" s="8">
        <f t="shared" si="306"/>
        <v>1.7453106567227445</v>
      </c>
      <c r="P1615" s="10">
        <f t="shared" si="307"/>
        <v>0.26237875270666622</v>
      </c>
      <c r="Q1615" s="10" t="str">
        <f t="shared" si="308"/>
        <v>2011GEO</v>
      </c>
      <c r="R1615" s="14">
        <f t="shared" si="309"/>
        <v>44.96068880667498</v>
      </c>
      <c r="S1615" s="45">
        <f t="shared" si="310"/>
        <v>2</v>
      </c>
      <c r="T1615" s="7">
        <f t="shared" si="311"/>
        <v>3.5472296180864062</v>
      </c>
      <c r="U1615" s="35">
        <f>IF(ISBLANK(VLOOKUP(B1615,'WB GDP'!$A$2:$AK$267,F1615-1985)),"NA",VLOOKUP(B1615,'WB GDP'!$A$2:$AK$267,F1615-1985))</f>
        <v>10541.471903105627</v>
      </c>
    </row>
    <row r="1616" spans="1:21">
      <c r="A1616">
        <f t="shared" si="300"/>
        <v>81</v>
      </c>
      <c r="B1616" t="s">
        <v>39</v>
      </c>
      <c r="C1616" t="str">
        <f>VLOOKUP(B1616,'country codes'!$A$3:$B$287,2,0)</f>
        <v>KHM</v>
      </c>
      <c r="D1616">
        <v>8</v>
      </c>
      <c r="E1616" s="6">
        <v>14573.885</v>
      </c>
      <c r="F1616">
        <v>2011</v>
      </c>
      <c r="G1616" s="6">
        <v>68.415999999999997</v>
      </c>
      <c r="H1616" s="6">
        <v>4.1612253189086914</v>
      </c>
      <c r="I1616" s="7">
        <v>2.2218639850616499</v>
      </c>
      <c r="J1616" s="8">
        <f t="shared" si="301"/>
        <v>0.41612253189086912</v>
      </c>
      <c r="K1616" s="8">
        <f t="shared" si="302"/>
        <v>0.84288236715070108</v>
      </c>
      <c r="L1616" s="9">
        <f t="shared" si="303"/>
        <v>57.666640030982364</v>
      </c>
      <c r="M1616" s="8">
        <f t="shared" si="304"/>
        <v>0.4249120148481737</v>
      </c>
      <c r="N1616" s="8">
        <f t="shared" si="305"/>
        <v>0.13886649906635312</v>
      </c>
      <c r="O1616" s="8">
        <f t="shared" si="306"/>
        <v>1.630744285877904</v>
      </c>
      <c r="P1616" s="10">
        <f t="shared" si="307"/>
        <v>0.26056324006643639</v>
      </c>
      <c r="Q1616" s="10" t="str">
        <f t="shared" si="308"/>
        <v>2011KHM</v>
      </c>
      <c r="R1616" s="14">
        <f t="shared" si="309"/>
        <v>44.649586257402575</v>
      </c>
      <c r="S1616" s="45">
        <f t="shared" si="310"/>
        <v>1</v>
      </c>
      <c r="T1616" s="7">
        <f t="shared" si="311"/>
        <v>3.5472296180864062</v>
      </c>
      <c r="U1616" s="35">
        <f>IF(ISBLANK(VLOOKUP(B1616,'WB GDP'!$A$2:$AK$267,F1616-1985)),"NA",VLOOKUP(B1616,'WB GDP'!$A$2:$AK$267,F1616-1985))</f>
        <v>2856.5307862791565</v>
      </c>
    </row>
    <row r="1617" spans="1:21">
      <c r="A1617">
        <f t="shared" si="300"/>
        <v>82</v>
      </c>
      <c r="B1617" t="s">
        <v>97</v>
      </c>
      <c r="C1617" t="str">
        <f>VLOOKUP(B1617,'country codes'!$A$3:$B$287,2,0)</f>
        <v>LTU</v>
      </c>
      <c r="D1617">
        <v>7</v>
      </c>
      <c r="E1617" s="6">
        <v>3099.7979999999998</v>
      </c>
      <c r="F1617">
        <v>2011</v>
      </c>
      <c r="G1617" s="6">
        <v>73.926000000000002</v>
      </c>
      <c r="H1617" s="6">
        <v>5.4324374198913574</v>
      </c>
      <c r="I1617" s="7">
        <v>10.0631885528565</v>
      </c>
      <c r="J1617" s="8">
        <f t="shared" si="301"/>
        <v>0.54324374198913572</v>
      </c>
      <c r="K1617" s="8">
        <f t="shared" si="302"/>
        <v>0.97000357724896769</v>
      </c>
      <c r="L1617" s="9">
        <f t="shared" si="303"/>
        <v>71.708484451707193</v>
      </c>
      <c r="M1617" s="8">
        <f t="shared" si="304"/>
        <v>0.55186621676554704</v>
      </c>
      <c r="N1617" s="8">
        <f t="shared" si="305"/>
        <v>0.62894928455353127</v>
      </c>
      <c r="O1617" s="8">
        <f t="shared" si="306"/>
        <v>2.1208270713650821</v>
      </c>
      <c r="P1617" s="10">
        <f t="shared" si="307"/>
        <v>0.26021273691604441</v>
      </c>
      <c r="Q1617" s="10" t="str">
        <f t="shared" si="308"/>
        <v>2011LTU</v>
      </c>
      <c r="R1617" s="14">
        <f t="shared" si="309"/>
        <v>44.589524751247957</v>
      </c>
      <c r="S1617" s="45">
        <f t="shared" si="310"/>
        <v>3</v>
      </c>
      <c r="T1617" s="7">
        <f t="shared" si="311"/>
        <v>3.5472296180864062</v>
      </c>
      <c r="U1617" s="35">
        <f>IF(ISBLANK(VLOOKUP(B1617,'WB GDP'!$A$2:$AK$267,F1617-1985)),"NA",VLOOKUP(B1617,'WB GDP'!$A$2:$AK$267,F1617-1985))</f>
        <v>25968.583423452132</v>
      </c>
    </row>
    <row r="1618" spans="1:21">
      <c r="A1618">
        <f t="shared" si="300"/>
        <v>83</v>
      </c>
      <c r="B1618" t="s">
        <v>92</v>
      </c>
      <c r="C1618" t="str">
        <f>VLOOKUP(B1618,'country codes'!$A$3:$B$287,2,0)</f>
        <v>LVA</v>
      </c>
      <c r="D1618">
        <v>7</v>
      </c>
      <c r="E1618" s="6">
        <v>2076.9740000000002</v>
      </c>
      <c r="F1618">
        <v>2011</v>
      </c>
      <c r="G1618" s="6">
        <v>73.692999999999998</v>
      </c>
      <c r="H1618" s="6">
        <v>4.9668116569519043</v>
      </c>
      <c r="I1618" s="7">
        <v>8.3062000274658203</v>
      </c>
      <c r="J1618" s="8">
        <f t="shared" si="301"/>
        <v>0.49668116569519044</v>
      </c>
      <c r="K1618" s="8">
        <f t="shared" si="302"/>
        <v>0.92344100095502246</v>
      </c>
      <c r="L1618" s="9">
        <f t="shared" si="303"/>
        <v>68.051137683378471</v>
      </c>
      <c r="M1618" s="8">
        <f t="shared" si="304"/>
        <v>0.51879965327172572</v>
      </c>
      <c r="N1618" s="8">
        <f t="shared" si="305"/>
        <v>0.51913750171661377</v>
      </c>
      <c r="O1618" s="8">
        <f t="shared" si="306"/>
        <v>2.0110152885281645</v>
      </c>
      <c r="P1618" s="10">
        <f t="shared" si="307"/>
        <v>0.25797897024016575</v>
      </c>
      <c r="Q1618" s="10" t="str">
        <f t="shared" si="308"/>
        <v>2011LVA</v>
      </c>
      <c r="R1618" s="14">
        <f t="shared" si="309"/>
        <v>44.206751042078061</v>
      </c>
      <c r="S1618" s="45">
        <f t="shared" si="310"/>
        <v>3</v>
      </c>
      <c r="T1618" s="7">
        <f t="shared" si="311"/>
        <v>3.5472296180864062</v>
      </c>
      <c r="U1618" s="35">
        <f>IF(ISBLANK(VLOOKUP(B1618,'WB GDP'!$A$2:$AK$267,F1618-1985)),"NA",VLOOKUP(B1618,'WB GDP'!$A$2:$AK$267,F1618-1985))</f>
        <v>22117.406680793203</v>
      </c>
    </row>
    <row r="1619" spans="1:21">
      <c r="A1619">
        <f t="shared" si="300"/>
        <v>84</v>
      </c>
      <c r="B1619" t="s">
        <v>158</v>
      </c>
      <c r="C1619" t="str">
        <f>VLOOKUP(B1619,'country codes'!$A$3:$B$287,2,0)</f>
        <v>UKR</v>
      </c>
      <c r="D1619">
        <v>7</v>
      </c>
      <c r="E1619" s="6">
        <v>45516.133999999998</v>
      </c>
      <c r="F1619">
        <v>2011</v>
      </c>
      <c r="G1619" s="6">
        <v>71.387</v>
      </c>
      <c r="H1619" s="6">
        <v>5.0831327438354492</v>
      </c>
      <c r="I1619" s="7">
        <v>7.6479983329772896</v>
      </c>
      <c r="J1619" s="8">
        <f t="shared" si="301"/>
        <v>0.5083132743835449</v>
      </c>
      <c r="K1619" s="8">
        <f t="shared" si="302"/>
        <v>0.93507310964337687</v>
      </c>
      <c r="L1619" s="9">
        <f t="shared" si="303"/>
        <v>66.752064078111744</v>
      </c>
      <c r="M1619" s="8">
        <f t="shared" si="304"/>
        <v>0.50705455427709889</v>
      </c>
      <c r="N1619" s="8">
        <f t="shared" si="305"/>
        <v>0.4779998958110806</v>
      </c>
      <c r="O1619" s="8">
        <f t="shared" si="306"/>
        <v>1.9698776826226316</v>
      </c>
      <c r="P1619" s="10">
        <f t="shared" si="307"/>
        <v>0.25740408084730559</v>
      </c>
      <c r="Q1619" s="10" t="str">
        <f t="shared" si="308"/>
        <v>2011UKR</v>
      </c>
      <c r="R1619" s="14">
        <f t="shared" si="309"/>
        <v>44.108239166310668</v>
      </c>
      <c r="S1619" s="45">
        <f t="shared" si="310"/>
        <v>3</v>
      </c>
      <c r="T1619" s="7">
        <f t="shared" si="311"/>
        <v>3.5472296180864062</v>
      </c>
      <c r="U1619" s="35">
        <f>IF(ISBLANK(VLOOKUP(B1619,'WB GDP'!$A$2:$AK$267,F1619-1985)),"NA",VLOOKUP(B1619,'WB GDP'!$A$2:$AK$267,F1619-1985))</f>
        <v>12933.3564453125</v>
      </c>
    </row>
    <row r="1620" spans="1:21">
      <c r="A1620">
        <f t="shared" si="300"/>
        <v>85</v>
      </c>
      <c r="B1620" t="s">
        <v>58</v>
      </c>
      <c r="C1620" t="str">
        <f>VLOOKUP(B1620,'country codes'!$A$3:$B$287,2,0)</f>
        <v>EGY</v>
      </c>
      <c r="D1620">
        <v>4</v>
      </c>
      <c r="E1620" s="6">
        <v>89200.054000000004</v>
      </c>
      <c r="F1620">
        <v>2011</v>
      </c>
      <c r="G1620" s="6">
        <v>69.88</v>
      </c>
      <c r="H1620" s="6">
        <v>4.1741585731506348</v>
      </c>
      <c r="I1620" s="7">
        <v>3.3708190917968799</v>
      </c>
      <c r="J1620" s="8">
        <f t="shared" si="301"/>
        <v>0.41741585731506348</v>
      </c>
      <c r="K1620" s="8">
        <f t="shared" si="302"/>
        <v>0.84417569257489544</v>
      </c>
      <c r="L1620" s="9">
        <f t="shared" si="303"/>
        <v>58.99099739713369</v>
      </c>
      <c r="M1620" s="8">
        <f t="shared" si="304"/>
        <v>0.43688570772180962</v>
      </c>
      <c r="N1620" s="8">
        <f t="shared" si="305"/>
        <v>0.21067619323730499</v>
      </c>
      <c r="O1620" s="8">
        <f t="shared" si="306"/>
        <v>1.7025539800488558</v>
      </c>
      <c r="P1620" s="10">
        <f t="shared" si="307"/>
        <v>0.25660608288570852</v>
      </c>
      <c r="Q1620" s="10" t="str">
        <f t="shared" si="308"/>
        <v>2011EGY</v>
      </c>
      <c r="R1620" s="14">
        <f t="shared" si="309"/>
        <v>43.971495860499473</v>
      </c>
      <c r="S1620" s="45">
        <f t="shared" si="310"/>
        <v>1</v>
      </c>
      <c r="T1620" s="7">
        <f t="shared" si="311"/>
        <v>3.5472296180864062</v>
      </c>
      <c r="U1620" s="35">
        <f>IF(ISBLANK(VLOOKUP(B1620,'WB GDP'!$A$2:$AK$267,F1620-1985)),"NA",VLOOKUP(B1620,'WB GDP'!$A$2:$AK$267,F1620-1985))</f>
        <v>10286.010196695206</v>
      </c>
    </row>
    <row r="1621" spans="1:21">
      <c r="A1621">
        <f t="shared" si="300"/>
        <v>86</v>
      </c>
      <c r="B1621" t="s">
        <v>25</v>
      </c>
      <c r="C1621" t="str">
        <f>VLOOKUP(B1621,'country codes'!$A$3:$B$287,2,0)</f>
        <v>AZE</v>
      </c>
      <c r="D1621">
        <v>7</v>
      </c>
      <c r="E1621" s="6">
        <v>9359.0139999999992</v>
      </c>
      <c r="F1621">
        <v>2011</v>
      </c>
      <c r="G1621" s="6">
        <v>69.983999999999995</v>
      </c>
      <c r="H1621" s="6">
        <v>4.6804695129394531</v>
      </c>
      <c r="I1621" s="7">
        <v>5.5751504898071298</v>
      </c>
      <c r="J1621" s="8">
        <f t="shared" si="301"/>
        <v>0.4680469512939453</v>
      </c>
      <c r="K1621" s="8">
        <f t="shared" si="302"/>
        <v>0.89480678655377721</v>
      </c>
      <c r="L1621" s="9">
        <f t="shared" si="303"/>
        <v>62.622158150179537</v>
      </c>
      <c r="M1621" s="8">
        <f t="shared" si="304"/>
        <v>0.46971551993339</v>
      </c>
      <c r="N1621" s="8">
        <f t="shared" si="305"/>
        <v>0.34844690561294561</v>
      </c>
      <c r="O1621" s="8">
        <f t="shared" si="306"/>
        <v>1.8403246924244965</v>
      </c>
      <c r="P1621" s="10">
        <f t="shared" si="307"/>
        <v>0.25523513424936622</v>
      </c>
      <c r="Q1621" s="10" t="str">
        <f t="shared" si="308"/>
        <v>2011AZE</v>
      </c>
      <c r="R1621" s="14">
        <f t="shared" si="309"/>
        <v>43.736572893709429</v>
      </c>
      <c r="S1621" s="45">
        <f t="shared" si="310"/>
        <v>2</v>
      </c>
      <c r="T1621" s="7">
        <f t="shared" si="311"/>
        <v>3.5472296180864062</v>
      </c>
      <c r="U1621" s="35">
        <f>IF(ISBLANK(VLOOKUP(B1621,'WB GDP'!$A$2:$AK$267,F1621-1985)),"NA",VLOOKUP(B1621,'WB GDP'!$A$2:$AK$267,F1621-1985))</f>
        <v>13913.836694341895</v>
      </c>
    </row>
    <row r="1622" spans="1:21">
      <c r="A1622">
        <f t="shared" si="300"/>
        <v>87</v>
      </c>
      <c r="B1622" t="s">
        <v>99</v>
      </c>
      <c r="C1622" t="str">
        <f>VLOOKUP(B1622,'country codes'!$A$3:$B$287,2,0)</f>
        <v>MDG</v>
      </c>
      <c r="D1622">
        <v>5</v>
      </c>
      <c r="E1622" s="6">
        <v>22348.157999999999</v>
      </c>
      <c r="F1622">
        <v>2011</v>
      </c>
      <c r="G1622" s="6">
        <v>63.494</v>
      </c>
      <c r="H1622" s="6">
        <v>4.3814153671264648</v>
      </c>
      <c r="I1622" s="7">
        <v>1.234135389328</v>
      </c>
      <c r="J1622" s="8">
        <f t="shared" si="301"/>
        <v>0.4381415367126465</v>
      </c>
      <c r="K1622" s="8">
        <f t="shared" si="302"/>
        <v>0.86490137197247852</v>
      </c>
      <c r="L1622" s="9">
        <f t="shared" si="303"/>
        <v>54.91604771202055</v>
      </c>
      <c r="M1622" s="8">
        <f t="shared" si="304"/>
        <v>0.40004354015275134</v>
      </c>
      <c r="N1622" s="8">
        <f t="shared" si="305"/>
        <v>7.7133461833000003E-2</v>
      </c>
      <c r="O1622" s="8">
        <f t="shared" si="306"/>
        <v>1.5690112486445509</v>
      </c>
      <c r="P1622" s="10">
        <f t="shared" si="307"/>
        <v>0.25496537421152587</v>
      </c>
      <c r="Q1622" s="10" t="str">
        <f t="shared" si="308"/>
        <v>2011MDG</v>
      </c>
      <c r="R1622" s="14">
        <f t="shared" si="309"/>
        <v>43.690347362912057</v>
      </c>
      <c r="S1622" s="45">
        <f t="shared" si="310"/>
        <v>1</v>
      </c>
      <c r="T1622" s="7">
        <f t="shared" si="311"/>
        <v>3.5472296180864062</v>
      </c>
      <c r="U1622" s="35">
        <f>IF(ISBLANK(VLOOKUP(B1622,'WB GDP'!$A$2:$AK$267,F1622-1985)),"NA",VLOOKUP(B1622,'WB GDP'!$A$2:$AK$267,F1622-1985))</f>
        <v>1493.4424815178336</v>
      </c>
    </row>
    <row r="1623" spans="1:21">
      <c r="A1623">
        <f t="shared" si="300"/>
        <v>88</v>
      </c>
      <c r="B1623" t="s">
        <v>145</v>
      </c>
      <c r="C1623" t="str">
        <f>VLOOKUP(B1623,'country codes'!$A$3:$B$287,2,0)</f>
        <v>SDN</v>
      </c>
      <c r="D1623">
        <v>5</v>
      </c>
      <c r="E1623" s="6">
        <v>34419.624000000003</v>
      </c>
      <c r="F1623">
        <v>2011</v>
      </c>
      <c r="G1623" s="6">
        <v>63.246000000000002</v>
      </c>
      <c r="H1623" s="6">
        <v>4.3144564628601074</v>
      </c>
      <c r="I1623" s="7">
        <v>0.89294928312301602</v>
      </c>
      <c r="J1623" s="8">
        <f t="shared" si="301"/>
        <v>0.43144564628601073</v>
      </c>
      <c r="K1623" s="8">
        <f t="shared" si="302"/>
        <v>0.85820548154584264</v>
      </c>
      <c r="L1623" s="9">
        <f t="shared" si="303"/>
        <v>54.278063885848368</v>
      </c>
      <c r="M1623" s="8">
        <f t="shared" si="304"/>
        <v>0.39427544266775577</v>
      </c>
      <c r="N1623" s="8">
        <f t="shared" si="305"/>
        <v>5.5809330195188502E-2</v>
      </c>
      <c r="O1623" s="8">
        <f t="shared" si="306"/>
        <v>1.5476871170067394</v>
      </c>
      <c r="P1623" s="10">
        <f t="shared" si="307"/>
        <v>0.25475138891786669</v>
      </c>
      <c r="Q1623" s="10" t="str">
        <f t="shared" si="308"/>
        <v>2011SDN</v>
      </c>
      <c r="R1623" s="14">
        <f t="shared" si="309"/>
        <v>43.653679278708722</v>
      </c>
      <c r="S1623" s="45">
        <f t="shared" si="310"/>
        <v>1</v>
      </c>
      <c r="T1623" s="7">
        <f t="shared" si="311"/>
        <v>3.5472296180864062</v>
      </c>
      <c r="U1623" s="35">
        <f>IF(ISBLANK(VLOOKUP(B1623,'WB GDP'!$A$2:$AK$267,F1623-1985)),"NA",VLOOKUP(B1623,'WB GDP'!$A$2:$AK$267,F1623-1985))</f>
        <v>5047.333984375</v>
      </c>
    </row>
    <row r="1624" spans="1:21">
      <c r="A1624">
        <f t="shared" si="300"/>
        <v>89</v>
      </c>
      <c r="B1624" t="s">
        <v>109</v>
      </c>
      <c r="C1624" t="str">
        <f>VLOOKUP(B1624,'country codes'!$A$3:$B$287,2,0)</f>
        <v>MNE</v>
      </c>
      <c r="D1624">
        <v>7</v>
      </c>
      <c r="E1624" s="6">
        <v>631.78800000000001</v>
      </c>
      <c r="F1624">
        <v>2011</v>
      </c>
      <c r="G1624" s="6">
        <v>76.067999999999998</v>
      </c>
      <c r="H1624" s="6">
        <v>5.2231168746948242</v>
      </c>
      <c r="I1624" s="7">
        <v>11.272142410278301</v>
      </c>
      <c r="J1624" s="8">
        <f t="shared" si="301"/>
        <v>0.52231168746948242</v>
      </c>
      <c r="K1624" s="8">
        <f t="shared" si="302"/>
        <v>0.94907152272931439</v>
      </c>
      <c r="L1624" s="9">
        <f t="shared" si="303"/>
        <v>72.193972590973488</v>
      </c>
      <c r="M1624" s="8">
        <f t="shared" si="304"/>
        <v>0.55625558025756339</v>
      </c>
      <c r="N1624" s="8">
        <f t="shared" si="305"/>
        <v>0.7045089006423938</v>
      </c>
      <c r="O1624" s="8">
        <f t="shared" si="306"/>
        <v>2.1963866874539448</v>
      </c>
      <c r="P1624" s="10">
        <f t="shared" si="307"/>
        <v>0.25325940256101981</v>
      </c>
      <c r="Q1624" s="10" t="str">
        <f t="shared" si="308"/>
        <v>2011MNE</v>
      </c>
      <c r="R1624" s="14">
        <f t="shared" si="309"/>
        <v>43.398015534590712</v>
      </c>
      <c r="S1624" s="45">
        <f t="shared" si="310"/>
        <v>3</v>
      </c>
      <c r="T1624" s="7">
        <f t="shared" si="311"/>
        <v>3.5472296180864062</v>
      </c>
      <c r="U1624" s="35">
        <f>IF(ISBLANK(VLOOKUP(B1624,'WB GDP'!$A$2:$AK$267,F1624-1985)),"NA",VLOOKUP(B1624,'WB GDP'!$A$2:$AK$267,F1624-1985))</f>
        <v>17287.42546584678</v>
      </c>
    </row>
    <row r="1625" spans="1:21">
      <c r="A1625">
        <f t="shared" si="300"/>
        <v>90</v>
      </c>
      <c r="B1625" t="s">
        <v>114</v>
      </c>
      <c r="C1625" t="str">
        <f>VLOOKUP(B1625,'country codes'!$A$3:$B$287,2,0)</f>
        <v>NPL</v>
      </c>
      <c r="D1625">
        <v>6</v>
      </c>
      <c r="E1625" s="6">
        <v>27266.399000000001</v>
      </c>
      <c r="F1625">
        <v>2011</v>
      </c>
      <c r="G1625" s="6">
        <v>67.313000000000002</v>
      </c>
      <c r="H1625" s="6">
        <v>3.8094446659088135</v>
      </c>
      <c r="I1625" s="7">
        <v>1.2493524551391599</v>
      </c>
      <c r="J1625" s="8">
        <f t="shared" si="301"/>
        <v>0.38094446659088133</v>
      </c>
      <c r="K1625" s="8">
        <f t="shared" si="302"/>
        <v>0.80770430185071329</v>
      </c>
      <c r="L1625" s="9">
        <f t="shared" si="303"/>
        <v>54.368999670477066</v>
      </c>
      <c r="M1625" s="8">
        <f t="shared" si="304"/>
        <v>0.39509760531372745</v>
      </c>
      <c r="N1625" s="8">
        <f t="shared" si="305"/>
        <v>7.8084528446197496E-2</v>
      </c>
      <c r="O1625" s="8">
        <f t="shared" si="306"/>
        <v>1.5699623152577484</v>
      </c>
      <c r="P1625" s="10">
        <f t="shared" si="307"/>
        <v>0.25166056629127581</v>
      </c>
      <c r="Q1625" s="10" t="str">
        <f t="shared" si="308"/>
        <v>2011NPL</v>
      </c>
      <c r="R1625" s="14">
        <f t="shared" si="309"/>
        <v>43.124042206967076</v>
      </c>
      <c r="S1625" s="45">
        <f t="shared" si="310"/>
        <v>1</v>
      </c>
      <c r="T1625" s="7">
        <f t="shared" si="311"/>
        <v>3.5472296180864062</v>
      </c>
      <c r="U1625" s="35">
        <f>IF(ISBLANK(VLOOKUP(B1625,'WB GDP'!$A$2:$AK$267,F1625-1985)),"NA",VLOOKUP(B1625,'WB GDP'!$A$2:$AK$267,F1625-1985))</f>
        <v>2763.8283230573261</v>
      </c>
    </row>
    <row r="1626" spans="1:21">
      <c r="A1626">
        <f t="shared" si="300"/>
        <v>91</v>
      </c>
      <c r="B1626" t="s">
        <v>133</v>
      </c>
      <c r="C1626" t="str">
        <f>VLOOKUP(B1626,'country codes'!$A$3:$B$287,2,0)</f>
        <v>RWA</v>
      </c>
      <c r="D1626">
        <v>5</v>
      </c>
      <c r="E1626" s="6">
        <v>10576.932000000001</v>
      </c>
      <c r="F1626">
        <v>2011</v>
      </c>
      <c r="G1626" s="6">
        <v>63.261000000000003</v>
      </c>
      <c r="H1626" s="6">
        <v>4.0974359512329102</v>
      </c>
      <c r="I1626" s="7">
        <v>0.65396726131439198</v>
      </c>
      <c r="J1626" s="8">
        <f t="shared" si="301"/>
        <v>0.409743595123291</v>
      </c>
      <c r="K1626" s="8">
        <f t="shared" si="302"/>
        <v>0.83650343038312291</v>
      </c>
      <c r="L1626" s="9">
        <f t="shared" si="303"/>
        <v>52.918043509466742</v>
      </c>
      <c r="M1626" s="8">
        <f t="shared" si="304"/>
        <v>0.38197931572733329</v>
      </c>
      <c r="N1626" s="8">
        <f t="shared" si="305"/>
        <v>4.0872953832149499E-2</v>
      </c>
      <c r="O1626" s="8">
        <f t="shared" si="306"/>
        <v>1.5327507406437004</v>
      </c>
      <c r="P1626" s="10">
        <f t="shared" si="307"/>
        <v>0.24921163343683375</v>
      </c>
      <c r="Q1626" s="10" t="str">
        <f t="shared" si="308"/>
        <v>2011RWA</v>
      </c>
      <c r="R1626" s="14">
        <f t="shared" si="309"/>
        <v>42.704398059561179</v>
      </c>
      <c r="S1626" s="45">
        <f t="shared" si="310"/>
        <v>1</v>
      </c>
      <c r="T1626" s="7">
        <f t="shared" si="311"/>
        <v>3.5472296180864062</v>
      </c>
      <c r="U1626" s="35">
        <f>IF(ISBLANK(VLOOKUP(B1626,'WB GDP'!$A$2:$AK$267,F1626-1985)),"NA",VLOOKUP(B1626,'WB GDP'!$A$2:$AK$267,F1626-1985))</f>
        <v>1544.9992443838005</v>
      </c>
    </row>
    <row r="1627" spans="1:21">
      <c r="A1627">
        <f t="shared" si="300"/>
        <v>92</v>
      </c>
      <c r="B1627" t="s">
        <v>167</v>
      </c>
      <c r="C1627" t="str">
        <f>VLOOKUP(B1627,'country codes'!$A$3:$B$287,2,0)</f>
        <v>YEM</v>
      </c>
      <c r="D1627">
        <v>4</v>
      </c>
      <c r="E1627" s="6">
        <v>25475.61</v>
      </c>
      <c r="F1627">
        <v>2011</v>
      </c>
      <c r="G1627" s="6">
        <v>67.418999999999997</v>
      </c>
      <c r="H1627" s="6">
        <v>3.74625563621521</v>
      </c>
      <c r="I1627" s="7">
        <v>1.3945171833038299</v>
      </c>
      <c r="J1627" s="8">
        <f t="shared" si="301"/>
        <v>0.374625563621521</v>
      </c>
      <c r="K1627" s="8">
        <f t="shared" si="302"/>
        <v>0.80138539888135296</v>
      </c>
      <c r="L1627" s="9">
        <f t="shared" si="303"/>
        <v>54.028602207181933</v>
      </c>
      <c r="M1627" s="8">
        <f t="shared" si="304"/>
        <v>0.3920200261159727</v>
      </c>
      <c r="N1627" s="8">
        <f t="shared" si="305"/>
        <v>8.7157323956489369E-2</v>
      </c>
      <c r="O1627" s="8">
        <f t="shared" si="306"/>
        <v>1.5790351107680403</v>
      </c>
      <c r="P1627" s="10">
        <f t="shared" si="307"/>
        <v>0.24826555371862172</v>
      </c>
      <c r="Q1627" s="10" t="str">
        <f t="shared" si="308"/>
        <v>2011YEM</v>
      </c>
      <c r="R1627" s="14">
        <f t="shared" si="309"/>
        <v>42.54227976546138</v>
      </c>
      <c r="S1627" s="45">
        <f t="shared" si="310"/>
        <v>1</v>
      </c>
      <c r="T1627" s="7">
        <f t="shared" si="311"/>
        <v>3.5472296180864062</v>
      </c>
      <c r="U1627" s="35" t="str">
        <f>IF(ISBLANK(VLOOKUP(B1627,'WB GDP'!$A$2:$AK$267,F1627-1985)),"NA",VLOOKUP(B1627,'WB GDP'!$A$2:$AK$267,F1627-1985))</f>
        <v>NA</v>
      </c>
    </row>
    <row r="1628" spans="1:21">
      <c r="A1628">
        <f t="shared" si="300"/>
        <v>93</v>
      </c>
      <c r="B1628" t="s">
        <v>48</v>
      </c>
      <c r="C1628" t="str">
        <f>VLOOKUP(B1628,'country codes'!$A$3:$B$287,2,0)</f>
        <v>COG</v>
      </c>
      <c r="D1628">
        <v>5</v>
      </c>
      <c r="E1628" s="6">
        <v>4584.2160000000003</v>
      </c>
      <c r="F1628">
        <v>2011</v>
      </c>
      <c r="G1628" s="6">
        <v>61.991999999999997</v>
      </c>
      <c r="H1628" s="6">
        <v>4.509824275970459</v>
      </c>
      <c r="I1628" s="7">
        <v>1.7794228792190501</v>
      </c>
      <c r="J1628" s="8">
        <f t="shared" si="301"/>
        <v>0.45098242759704588</v>
      </c>
      <c r="K1628" s="8">
        <f t="shared" si="302"/>
        <v>0.87774226285687784</v>
      </c>
      <c r="L1628" s="9">
        <f t="shared" si="303"/>
        <v>54.412998359023568</v>
      </c>
      <c r="M1628" s="8">
        <f t="shared" si="304"/>
        <v>0.39549540336806205</v>
      </c>
      <c r="N1628" s="8">
        <f t="shared" si="305"/>
        <v>0.11121392995119063</v>
      </c>
      <c r="O1628" s="8">
        <f t="shared" si="306"/>
        <v>1.6030917167627416</v>
      </c>
      <c r="P1628" s="10">
        <f t="shared" si="307"/>
        <v>0.24670790774636356</v>
      </c>
      <c r="Q1628" s="10" t="str">
        <f t="shared" si="308"/>
        <v>2011COG</v>
      </c>
      <c r="R1628" s="14">
        <f t="shared" si="309"/>
        <v>42.275364723342996</v>
      </c>
      <c r="S1628" s="45">
        <f t="shared" si="310"/>
        <v>1</v>
      </c>
      <c r="T1628" s="7">
        <f t="shared" si="311"/>
        <v>3.5472296180864062</v>
      </c>
      <c r="U1628" s="35">
        <f>IF(ISBLANK(VLOOKUP(B1628,'WB GDP'!$A$2:$AK$267,F1628-1985)),"NA",VLOOKUP(B1628,'WB GDP'!$A$2:$AK$267,F1628-1985))</f>
        <v>4925.3769025399151</v>
      </c>
    </row>
    <row r="1629" spans="1:21">
      <c r="A1629">
        <f t="shared" si="300"/>
        <v>94</v>
      </c>
      <c r="B1629" t="s">
        <v>79</v>
      </c>
      <c r="C1629" t="str">
        <f>VLOOKUP(B1629,'country codes'!$A$3:$B$287,2,0)</f>
        <v>IRN</v>
      </c>
      <c r="D1629">
        <v>4</v>
      </c>
      <c r="E1629" s="6">
        <v>76342.971000000005</v>
      </c>
      <c r="F1629">
        <v>2011</v>
      </c>
      <c r="G1629" s="6">
        <v>73.679000000000002</v>
      </c>
      <c r="H1629" s="6">
        <v>4.7675070762634277</v>
      </c>
      <c r="I1629" s="7">
        <v>9.4544143676757795</v>
      </c>
      <c r="J1629" s="8">
        <f t="shared" si="301"/>
        <v>0.47675070762634275</v>
      </c>
      <c r="K1629" s="8">
        <f t="shared" si="302"/>
        <v>0.90351054288617472</v>
      </c>
      <c r="L1629" s="9">
        <f t="shared" si="303"/>
        <v>66.569753289310469</v>
      </c>
      <c r="M1629" s="8">
        <f t="shared" si="304"/>
        <v>0.50540625794225047</v>
      </c>
      <c r="N1629" s="8">
        <f t="shared" si="305"/>
        <v>0.59090089797973622</v>
      </c>
      <c r="O1629" s="8">
        <f t="shared" si="306"/>
        <v>2.082778684791287</v>
      </c>
      <c r="P1629" s="10">
        <f t="shared" si="307"/>
        <v>0.24265960739505871</v>
      </c>
      <c r="Q1629" s="10" t="str">
        <f t="shared" si="308"/>
        <v>2011IRN</v>
      </c>
      <c r="R1629" s="14">
        <f t="shared" si="309"/>
        <v>41.58165621831607</v>
      </c>
      <c r="S1629" s="45">
        <f t="shared" si="310"/>
        <v>3</v>
      </c>
      <c r="T1629" s="7">
        <f t="shared" si="311"/>
        <v>3.5472296180864062</v>
      </c>
      <c r="U1629" s="35">
        <f>IF(ISBLANK(VLOOKUP(B1629,'WB GDP'!$A$2:$AK$267,F1629-1985)),"NA",VLOOKUP(B1629,'WB GDP'!$A$2:$AK$267,F1629-1985))</f>
        <v>15302.201935612167</v>
      </c>
    </row>
    <row r="1630" spans="1:21">
      <c r="A1630">
        <f t="shared" si="300"/>
        <v>95</v>
      </c>
      <c r="B1630" t="s">
        <v>157</v>
      </c>
      <c r="C1630" t="str">
        <f>VLOOKUP(B1630,'country codes'!$A$3:$B$287,2,0)</f>
        <v>UGA</v>
      </c>
      <c r="D1630">
        <v>5</v>
      </c>
      <c r="E1630" s="6">
        <v>33295.737999999998</v>
      </c>
      <c r="F1630">
        <v>2011</v>
      </c>
      <c r="G1630" s="6">
        <v>57.965000000000003</v>
      </c>
      <c r="H1630" s="6">
        <v>4.8260011672973633</v>
      </c>
      <c r="I1630" s="7">
        <v>1.20013892650604</v>
      </c>
      <c r="J1630" s="8">
        <f t="shared" si="301"/>
        <v>0.48260011672973635</v>
      </c>
      <c r="K1630" s="8">
        <f t="shared" si="302"/>
        <v>0.90935995198956832</v>
      </c>
      <c r="L1630" s="9">
        <f t="shared" si="303"/>
        <v>52.711049617075332</v>
      </c>
      <c r="M1630" s="8">
        <f t="shared" si="304"/>
        <v>0.38010785613677295</v>
      </c>
      <c r="N1630" s="8">
        <f t="shared" si="305"/>
        <v>7.5008682906627502E-2</v>
      </c>
      <c r="O1630" s="8">
        <f t="shared" si="306"/>
        <v>1.5668864697181784</v>
      </c>
      <c r="P1630" s="10">
        <f t="shared" si="307"/>
        <v>0.24258800077911163</v>
      </c>
      <c r="Q1630" s="10" t="str">
        <f t="shared" si="308"/>
        <v>2011UGA</v>
      </c>
      <c r="R1630" s="14">
        <f t="shared" si="309"/>
        <v>41.569385854413191</v>
      </c>
      <c r="S1630" s="45">
        <f t="shared" si="310"/>
        <v>1</v>
      </c>
      <c r="T1630" s="7">
        <f t="shared" si="311"/>
        <v>3.5472296180864062</v>
      </c>
      <c r="U1630" s="35">
        <f>IF(ISBLANK(VLOOKUP(B1630,'WB GDP'!$A$2:$AK$267,F1630-1985)),"NA",VLOOKUP(B1630,'WB GDP'!$A$2:$AK$267,F1630-1985))</f>
        <v>1996.0655767503117</v>
      </c>
    </row>
    <row r="1631" spans="1:21">
      <c r="A1631">
        <f t="shared" si="300"/>
        <v>96</v>
      </c>
      <c r="B1631" t="s">
        <v>88</v>
      </c>
      <c r="C1631" t="str">
        <f>VLOOKUP(B1631,'country codes'!$A$3:$B$287,2,0)</f>
        <v>KEN</v>
      </c>
      <c r="D1631">
        <v>5</v>
      </c>
      <c r="E1631" s="6">
        <v>42635.144</v>
      </c>
      <c r="F1631">
        <v>2011</v>
      </c>
      <c r="G1631" s="6">
        <v>61.045999999999999</v>
      </c>
      <c r="H1631" s="6">
        <v>4.4053101539611816</v>
      </c>
      <c r="I1631" s="7">
        <v>1.35753238201141</v>
      </c>
      <c r="J1631" s="8">
        <f t="shared" si="301"/>
        <v>0.44053101539611816</v>
      </c>
      <c r="K1631" s="8">
        <f t="shared" si="302"/>
        <v>0.86729085065595013</v>
      </c>
      <c r="L1631" s="9">
        <f t="shared" si="303"/>
        <v>52.944637269143129</v>
      </c>
      <c r="M1631" s="8">
        <f t="shared" si="304"/>
        <v>0.38221975348141607</v>
      </c>
      <c r="N1631" s="8">
        <f t="shared" si="305"/>
        <v>8.4845773875713126E-2</v>
      </c>
      <c r="O1631" s="8">
        <f t="shared" si="306"/>
        <v>1.576723560687264</v>
      </c>
      <c r="P1631" s="10">
        <f t="shared" si="307"/>
        <v>0.24241392911945434</v>
      </c>
      <c r="Q1631" s="10" t="str">
        <f t="shared" si="308"/>
        <v>2011KEN</v>
      </c>
      <c r="R1631" s="14">
        <f t="shared" si="309"/>
        <v>41.539557289260031</v>
      </c>
      <c r="S1631" s="45">
        <f t="shared" si="310"/>
        <v>1</v>
      </c>
      <c r="T1631" s="7">
        <f t="shared" si="311"/>
        <v>3.5472296180864062</v>
      </c>
      <c r="U1631" s="35">
        <f>IF(ISBLANK(VLOOKUP(B1631,'WB GDP'!$A$2:$AK$267,F1631-1985)),"NA",VLOOKUP(B1631,'WB GDP'!$A$2:$AK$267,F1631-1985))</f>
        <v>3824.1974665676053</v>
      </c>
    </row>
    <row r="1632" spans="1:21">
      <c r="A1632">
        <f t="shared" si="300"/>
        <v>97</v>
      </c>
      <c r="B1632" t="s">
        <v>80</v>
      </c>
      <c r="C1632" t="str">
        <f>VLOOKUP(B1632,'country codes'!$A$3:$B$287,2,0)</f>
        <v>IRQ</v>
      </c>
      <c r="D1632">
        <v>4</v>
      </c>
      <c r="E1632" s="6">
        <v>32378.061000000002</v>
      </c>
      <c r="F1632">
        <v>2011</v>
      </c>
      <c r="G1632" s="6">
        <v>67.659000000000006</v>
      </c>
      <c r="H1632" s="6">
        <v>4.7253661155700684</v>
      </c>
      <c r="I1632" s="7">
        <v>6.1311120986938503</v>
      </c>
      <c r="J1632" s="8">
        <f t="shared" si="301"/>
        <v>0.47253661155700682</v>
      </c>
      <c r="K1632" s="8">
        <f t="shared" si="302"/>
        <v>0.89929644681683873</v>
      </c>
      <c r="L1632" s="9">
        <f t="shared" si="303"/>
        <v>60.845498295180498</v>
      </c>
      <c r="M1632" s="8">
        <f t="shared" si="304"/>
        <v>0.4536524994916355</v>
      </c>
      <c r="N1632" s="8">
        <f t="shared" si="305"/>
        <v>0.38319450616836565</v>
      </c>
      <c r="O1632" s="8">
        <f t="shared" si="306"/>
        <v>1.8750722929799166</v>
      </c>
      <c r="P1632" s="10">
        <f t="shared" si="307"/>
        <v>0.24193867147952916</v>
      </c>
      <c r="Q1632" s="10" t="str">
        <f t="shared" si="308"/>
        <v>2011IRQ</v>
      </c>
      <c r="R1632" s="14">
        <f t="shared" si="309"/>
        <v>41.458118107804822</v>
      </c>
      <c r="S1632" s="45">
        <f t="shared" si="310"/>
        <v>2</v>
      </c>
      <c r="T1632" s="7">
        <f t="shared" si="311"/>
        <v>3.5472296180864062</v>
      </c>
      <c r="U1632" s="35">
        <f>IF(ISBLANK(VLOOKUP(B1632,'WB GDP'!$A$2:$AK$267,F1632-1985)),"NA",VLOOKUP(B1632,'WB GDP'!$A$2:$AK$267,F1632-1985))</f>
        <v>8493.0824669966478</v>
      </c>
    </row>
    <row r="1633" spans="1:21">
      <c r="A1633">
        <f t="shared" si="300"/>
        <v>98</v>
      </c>
      <c r="B1633" t="s">
        <v>161</v>
      </c>
      <c r="C1633" t="str">
        <f>VLOOKUP(B1633,'country codes'!$A$3:$B$287,2,0)</f>
        <v>USA</v>
      </c>
      <c r="D1633">
        <v>2</v>
      </c>
      <c r="E1633" s="6">
        <v>313876.60800000001</v>
      </c>
      <c r="F1633">
        <v>2011</v>
      </c>
      <c r="G1633" s="6">
        <v>78.819999999999993</v>
      </c>
      <c r="H1633" s="6">
        <v>7.1151385307312012</v>
      </c>
      <c r="I1633" s="7">
        <v>23.562252044677699</v>
      </c>
      <c r="J1633" s="8">
        <f t="shared" si="301"/>
        <v>0.71151385307312009</v>
      </c>
      <c r="K1633" s="8">
        <f t="shared" si="302"/>
        <v>1.1382736883329521</v>
      </c>
      <c r="L1633" s="9">
        <f t="shared" si="303"/>
        <v>89.718732114403267</v>
      </c>
      <c r="M1633" s="8">
        <f t="shared" si="304"/>
        <v>0.71469928554511064</v>
      </c>
      <c r="N1633" s="8">
        <f t="shared" si="305"/>
        <v>1.4726407527923562</v>
      </c>
      <c r="O1633" s="8">
        <f t="shared" si="306"/>
        <v>2.9645185396039073</v>
      </c>
      <c r="P1633" s="10">
        <f t="shared" si="307"/>
        <v>0.24108443782598249</v>
      </c>
      <c r="Q1633" s="10" t="str">
        <f t="shared" si="308"/>
        <v>2011USA</v>
      </c>
      <c r="R1633" s="14">
        <f t="shared" si="309"/>
        <v>41.311738368328591</v>
      </c>
      <c r="S1633" s="45">
        <f t="shared" si="310"/>
        <v>3</v>
      </c>
      <c r="T1633" s="7">
        <f t="shared" si="311"/>
        <v>3.5472296180864062</v>
      </c>
      <c r="U1633" s="35">
        <f>IF(ISBLANK(VLOOKUP(B1633,'WB GDP'!$A$2:$AK$267,F1633-1985)),"NA",VLOOKUP(B1633,'WB GDP'!$A$2:$AK$267,F1633-1985))</f>
        <v>54954.463914096414</v>
      </c>
    </row>
    <row r="1634" spans="1:21">
      <c r="A1634">
        <f t="shared" si="300"/>
        <v>99</v>
      </c>
      <c r="B1634" t="s">
        <v>118</v>
      </c>
      <c r="C1634" t="str">
        <f>VLOOKUP(B1634,'country codes'!$A$3:$B$287,2,0)</f>
        <v>NER</v>
      </c>
      <c r="D1634">
        <v>5</v>
      </c>
      <c r="E1634" s="6">
        <v>17283.112000000001</v>
      </c>
      <c r="F1634">
        <v>2011</v>
      </c>
      <c r="G1634" s="6">
        <v>58.994</v>
      </c>
      <c r="H1634" s="6">
        <v>4.5558295249938965</v>
      </c>
      <c r="I1634" s="7">
        <v>1.09341633319855</v>
      </c>
      <c r="J1634" s="8">
        <f t="shared" si="301"/>
        <v>0.45558295249938963</v>
      </c>
      <c r="K1634" s="8">
        <f t="shared" si="302"/>
        <v>0.88234278775922159</v>
      </c>
      <c r="L1634" s="9">
        <f t="shared" si="303"/>
        <v>52.052930421067515</v>
      </c>
      <c r="M1634" s="8">
        <f t="shared" si="304"/>
        <v>0.37415771206792398</v>
      </c>
      <c r="N1634" s="8">
        <f t="shared" si="305"/>
        <v>6.8338520824909377E-2</v>
      </c>
      <c r="O1634" s="8">
        <f t="shared" si="306"/>
        <v>1.5602163076364604</v>
      </c>
      <c r="P1634" s="10">
        <f t="shared" si="307"/>
        <v>0.23981143527125914</v>
      </c>
      <c r="Q1634" s="10" t="str">
        <f t="shared" si="308"/>
        <v>2011NER</v>
      </c>
      <c r="R1634" s="14">
        <f t="shared" si="309"/>
        <v>41.093599242646391</v>
      </c>
      <c r="S1634" s="45">
        <f t="shared" si="310"/>
        <v>1</v>
      </c>
      <c r="T1634" s="7">
        <f t="shared" si="311"/>
        <v>3.5472296180864062</v>
      </c>
      <c r="U1634" s="35">
        <f>IF(ISBLANK(VLOOKUP(B1634,'WB GDP'!$A$2:$AK$267,F1634-1985)),"NA",VLOOKUP(B1634,'WB GDP'!$A$2:$AK$267,F1634-1985))</f>
        <v>1010.3269949790566</v>
      </c>
    </row>
    <row r="1635" spans="1:21">
      <c r="A1635">
        <f t="shared" si="300"/>
        <v>100</v>
      </c>
      <c r="B1635" t="s">
        <v>135</v>
      </c>
      <c r="C1635" t="str">
        <f>VLOOKUP(B1635,'country codes'!$A$3:$B$287,2,0)</f>
        <v>SEN</v>
      </c>
      <c r="D1635">
        <v>5</v>
      </c>
      <c r="E1635" s="6">
        <v>12875.88</v>
      </c>
      <c r="F1635">
        <v>2011</v>
      </c>
      <c r="G1635" s="6">
        <v>65.262</v>
      </c>
      <c r="H1635" s="6">
        <v>3.8342015743255615</v>
      </c>
      <c r="I1635" s="7">
        <v>1.7622369527816799</v>
      </c>
      <c r="J1635" s="8">
        <f t="shared" si="301"/>
        <v>0.38342015743255614</v>
      </c>
      <c r="K1635" s="8">
        <f t="shared" si="302"/>
        <v>0.81017999269238805</v>
      </c>
      <c r="L1635" s="9">
        <f t="shared" si="303"/>
        <v>52.873966683090629</v>
      </c>
      <c r="M1635" s="8">
        <f t="shared" si="304"/>
        <v>0.38158081121838355</v>
      </c>
      <c r="N1635" s="8">
        <f t="shared" si="305"/>
        <v>0.11013980954885499</v>
      </c>
      <c r="O1635" s="8">
        <f t="shared" si="306"/>
        <v>1.602017596360406</v>
      </c>
      <c r="P1635" s="10">
        <f t="shared" si="307"/>
        <v>0.23818765292297034</v>
      </c>
      <c r="Q1635" s="10" t="str">
        <f t="shared" si="308"/>
        <v>2011SEN</v>
      </c>
      <c r="R1635" s="14">
        <f t="shared" si="309"/>
        <v>40.815351205798663</v>
      </c>
      <c r="S1635" s="45">
        <f t="shared" si="310"/>
        <v>1</v>
      </c>
      <c r="T1635" s="7">
        <f t="shared" si="311"/>
        <v>3.5472296180864062</v>
      </c>
      <c r="U1635" s="35">
        <f>IF(ISBLANK(VLOOKUP(B1635,'WB GDP'!$A$2:$AK$267,F1635-1985)),"NA",VLOOKUP(B1635,'WB GDP'!$A$2:$AK$267,F1635-1985))</f>
        <v>2790.8974102961038</v>
      </c>
    </row>
    <row r="1636" spans="1:21">
      <c r="A1636">
        <f t="shared" si="300"/>
        <v>101</v>
      </c>
      <c r="B1636" t="s">
        <v>168</v>
      </c>
      <c r="C1636" t="str">
        <f>VLOOKUP(B1636,'country codes'!$A$3:$B$287,2,0)</f>
        <v>ZMB</v>
      </c>
      <c r="D1636">
        <v>5</v>
      </c>
      <c r="E1636" s="6">
        <v>14265.814</v>
      </c>
      <c r="F1636">
        <v>2011</v>
      </c>
      <c r="G1636" s="6">
        <v>57.771000000000001</v>
      </c>
      <c r="H1636" s="6">
        <v>4.9991135597229004</v>
      </c>
      <c r="I1636" s="7">
        <v>2.2145407199859601</v>
      </c>
      <c r="J1636" s="8">
        <f t="shared" si="301"/>
        <v>0.49991135597229003</v>
      </c>
      <c r="K1636" s="8">
        <f t="shared" si="302"/>
        <v>0.92667119123212194</v>
      </c>
      <c r="L1636" s="9">
        <f t="shared" si="303"/>
        <v>53.534721388670917</v>
      </c>
      <c r="M1636" s="8">
        <f t="shared" si="304"/>
        <v>0.38755478328335563</v>
      </c>
      <c r="N1636" s="8">
        <f t="shared" si="305"/>
        <v>0.13840879499912251</v>
      </c>
      <c r="O1636" s="8">
        <f t="shared" si="306"/>
        <v>1.6302865818106733</v>
      </c>
      <c r="P1636" s="10">
        <f t="shared" si="307"/>
        <v>0.2377218751643769</v>
      </c>
      <c r="Q1636" s="10" t="str">
        <f t="shared" si="308"/>
        <v>2011ZMB</v>
      </c>
      <c r="R1636" s="14">
        <f t="shared" si="309"/>
        <v>40.735536477505462</v>
      </c>
      <c r="S1636" s="45">
        <f t="shared" si="310"/>
        <v>1</v>
      </c>
      <c r="T1636" s="7">
        <f t="shared" si="311"/>
        <v>3.5472296180864062</v>
      </c>
      <c r="U1636" s="35">
        <f>IF(ISBLANK(VLOOKUP(B1636,'WB GDP'!$A$2:$AK$267,F1636-1985)),"NA",VLOOKUP(B1636,'WB GDP'!$A$2:$AK$267,F1636-1985))</f>
        <v>3146.8445530678764</v>
      </c>
    </row>
    <row r="1637" spans="1:21">
      <c r="A1637">
        <f t="shared" si="300"/>
        <v>102</v>
      </c>
      <c r="B1637" t="s">
        <v>60</v>
      </c>
      <c r="C1637" t="str">
        <f>VLOOKUP(B1637,'country codes'!$A$3:$B$287,2,0)</f>
        <v>EST</v>
      </c>
      <c r="D1637">
        <v>7</v>
      </c>
      <c r="E1637" s="6">
        <v>1327.4290000000001</v>
      </c>
      <c r="F1637">
        <v>2011</v>
      </c>
      <c r="G1637" s="6">
        <v>76.468000000000004</v>
      </c>
      <c r="H1637" s="6">
        <v>5.4868197441101074</v>
      </c>
      <c r="I1637" s="7">
        <v>15.318868637085</v>
      </c>
      <c r="J1637" s="8">
        <f t="shared" si="301"/>
        <v>0.54868197441101074</v>
      </c>
      <c r="K1637" s="8">
        <f t="shared" si="302"/>
        <v>0.97544180967084271</v>
      </c>
      <c r="L1637" s="9">
        <f t="shared" si="303"/>
        <v>74.590084301909997</v>
      </c>
      <c r="M1637" s="8">
        <f t="shared" si="304"/>
        <v>0.57791914815166723</v>
      </c>
      <c r="N1637" s="8">
        <f t="shared" si="305"/>
        <v>0.9574292898178125</v>
      </c>
      <c r="O1637" s="8">
        <f t="shared" si="306"/>
        <v>2.4493070766293634</v>
      </c>
      <c r="P1637" s="10">
        <f t="shared" si="307"/>
        <v>0.23595209994941754</v>
      </c>
      <c r="Q1637" s="10" t="str">
        <f t="shared" si="308"/>
        <v>2011EST</v>
      </c>
      <c r="R1637" s="14">
        <f t="shared" si="309"/>
        <v>40.432271400296599</v>
      </c>
      <c r="S1637" s="45">
        <f t="shared" si="310"/>
        <v>3</v>
      </c>
      <c r="T1637" s="7">
        <f t="shared" si="311"/>
        <v>3.5472296180864062</v>
      </c>
      <c r="U1637" s="35">
        <f>IF(ISBLANK(VLOOKUP(B1637,'WB GDP'!$A$2:$AK$267,F1637-1985)),"NA",VLOOKUP(B1637,'WB GDP'!$A$2:$AK$267,F1637-1985))</f>
        <v>27990.136407634989</v>
      </c>
    </row>
    <row r="1638" spans="1:21">
      <c r="A1638">
        <f t="shared" si="300"/>
        <v>103</v>
      </c>
      <c r="B1638" t="s">
        <v>134</v>
      </c>
      <c r="C1638" t="str">
        <f>VLOOKUP(B1638,'country codes'!$A$3:$B$287,2,0)</f>
        <v>SAU</v>
      </c>
      <c r="D1638">
        <v>4</v>
      </c>
      <c r="E1638" s="6">
        <v>30150.945</v>
      </c>
      <c r="F1638">
        <v>2011</v>
      </c>
      <c r="G1638" s="6">
        <v>76.233999999999995</v>
      </c>
      <c r="H1638" s="6">
        <v>6.6997895240783691</v>
      </c>
      <c r="I1638" s="7">
        <v>20.9144477844238</v>
      </c>
      <c r="J1638" s="8">
        <f t="shared" si="301"/>
        <v>0.66997895240783689</v>
      </c>
      <c r="K1638" s="8">
        <f t="shared" si="302"/>
        <v>1.0967387876676689</v>
      </c>
      <c r="L1638" s="9">
        <f t="shared" si="303"/>
        <v>83.608784739057057</v>
      </c>
      <c r="M1638" s="8">
        <f t="shared" si="304"/>
        <v>0.65945843045848318</v>
      </c>
      <c r="N1638" s="8">
        <f t="shared" si="305"/>
        <v>1.3071529865264875</v>
      </c>
      <c r="O1638" s="8">
        <f t="shared" si="306"/>
        <v>2.7990307733380382</v>
      </c>
      <c r="P1638" s="10">
        <f t="shared" si="307"/>
        <v>0.23560242235994902</v>
      </c>
      <c r="Q1638" s="10" t="str">
        <f t="shared" si="308"/>
        <v>2011SAU</v>
      </c>
      <c r="R1638" s="14">
        <f t="shared" si="309"/>
        <v>40.372351360580808</v>
      </c>
      <c r="S1638" s="45">
        <f t="shared" si="310"/>
        <v>3</v>
      </c>
      <c r="T1638" s="7">
        <f t="shared" si="311"/>
        <v>3.5472296180864062</v>
      </c>
      <c r="U1638" s="35">
        <f>IF(ISBLANK(VLOOKUP(B1638,'WB GDP'!$A$2:$AK$267,F1638-1985)),"NA",VLOOKUP(B1638,'WB GDP'!$A$2:$AK$267,F1638-1985))</f>
        <v>44642.756113410898</v>
      </c>
    </row>
    <row r="1639" spans="1:21">
      <c r="A1639">
        <f t="shared" si="300"/>
        <v>104</v>
      </c>
      <c r="B1639" t="s">
        <v>136</v>
      </c>
      <c r="C1639" t="str">
        <f>VLOOKUP(B1639,'country codes'!$A$3:$B$287,2,0)</f>
        <v>SRB</v>
      </c>
      <c r="D1639">
        <v>7</v>
      </c>
      <c r="E1639" s="6">
        <v>7620.9179999999997</v>
      </c>
      <c r="F1639">
        <v>2011</v>
      </c>
      <c r="G1639" s="6">
        <v>74.772000000000006</v>
      </c>
      <c r="H1639" s="6">
        <v>4.8151865005493164</v>
      </c>
      <c r="I1639" s="7">
        <v>11.503487586975099</v>
      </c>
      <c r="J1639" s="8">
        <f t="shared" si="301"/>
        <v>0.48151865005493166</v>
      </c>
      <c r="K1639" s="8">
        <f t="shared" si="302"/>
        <v>0.90827848531476363</v>
      </c>
      <c r="L1639" s="9">
        <f t="shared" si="303"/>
        <v>67.913798903955509</v>
      </c>
      <c r="M1639" s="8">
        <f t="shared" si="304"/>
        <v>0.51755795491561707</v>
      </c>
      <c r="N1639" s="8">
        <f t="shared" si="305"/>
        <v>0.71896797418594371</v>
      </c>
      <c r="O1639" s="8">
        <f t="shared" si="306"/>
        <v>2.2108457609974947</v>
      </c>
      <c r="P1639" s="10">
        <f t="shared" si="307"/>
        <v>0.2340995306167826</v>
      </c>
      <c r="Q1639" s="10" t="str">
        <f t="shared" si="308"/>
        <v>2011SRB</v>
      </c>
      <c r="R1639" s="14">
        <f t="shared" si="309"/>
        <v>40.114818891668698</v>
      </c>
      <c r="S1639" s="45">
        <f t="shared" si="310"/>
        <v>3</v>
      </c>
      <c r="T1639" s="7">
        <f t="shared" si="311"/>
        <v>3.5472296180864062</v>
      </c>
      <c r="U1639" s="35">
        <f>IF(ISBLANK(VLOOKUP(B1639,'WB GDP'!$A$2:$AK$267,F1639-1985)),"NA",VLOOKUP(B1639,'WB GDP'!$A$2:$AK$267,F1639-1985))</f>
        <v>14923.829520740186</v>
      </c>
    </row>
    <row r="1640" spans="1:21">
      <c r="A1640">
        <f t="shared" si="300"/>
        <v>105</v>
      </c>
      <c r="B1640" t="s">
        <v>87</v>
      </c>
      <c r="C1640" t="str">
        <f>VLOOKUP(B1640,'country codes'!$A$3:$B$287,2,0)</f>
        <v>KAZ</v>
      </c>
      <c r="D1640">
        <v>7</v>
      </c>
      <c r="E1640" s="6">
        <v>16864.917000000001</v>
      </c>
      <c r="F1640">
        <v>2011</v>
      </c>
      <c r="G1640" s="6">
        <v>68.745000000000005</v>
      </c>
      <c r="H1640" s="6">
        <v>5.7356629371643066</v>
      </c>
      <c r="I1640" s="7">
        <v>12.1793422698975</v>
      </c>
      <c r="J1640" s="8">
        <f t="shared" si="301"/>
        <v>0.57356629371643064</v>
      </c>
      <c r="K1640" s="8">
        <f t="shared" si="302"/>
        <v>1.0003261289762626</v>
      </c>
      <c r="L1640" s="9">
        <f t="shared" si="303"/>
        <v>68.767419736473173</v>
      </c>
      <c r="M1640" s="8">
        <f t="shared" si="304"/>
        <v>0.52527565554562661</v>
      </c>
      <c r="N1640" s="8">
        <f t="shared" si="305"/>
        <v>0.76120889186859375</v>
      </c>
      <c r="O1640" s="8">
        <f t="shared" si="306"/>
        <v>2.2530866786801447</v>
      </c>
      <c r="P1640" s="10">
        <f t="shared" si="307"/>
        <v>0.23313601758691876</v>
      </c>
      <c r="Q1640" s="10" t="str">
        <f t="shared" si="308"/>
        <v>2011KAZ</v>
      </c>
      <c r="R1640" s="14">
        <f t="shared" si="309"/>
        <v>39.949713260782062</v>
      </c>
      <c r="S1640" s="45">
        <f t="shared" si="310"/>
        <v>3</v>
      </c>
      <c r="T1640" s="7">
        <f t="shared" si="311"/>
        <v>3.5472296180864062</v>
      </c>
      <c r="U1640" s="35">
        <f>IF(ISBLANK(VLOOKUP(B1640,'WB GDP'!$A$2:$AK$267,F1640-1985)),"NA",VLOOKUP(B1640,'WB GDP'!$A$2:$AK$267,F1640-1985))</f>
        <v>21970.083923931925</v>
      </c>
    </row>
    <row r="1641" spans="1:21">
      <c r="A1641">
        <f t="shared" si="300"/>
        <v>106</v>
      </c>
      <c r="B1641" t="s">
        <v>37</v>
      </c>
      <c r="C1641" t="str">
        <f>VLOOKUP(B1641,'country codes'!$A$3:$B$287,2,0)</f>
        <v>BFA</v>
      </c>
      <c r="D1641">
        <v>5</v>
      </c>
      <c r="E1641" s="6">
        <v>16602.651000000002</v>
      </c>
      <c r="F1641">
        <v>2011</v>
      </c>
      <c r="G1641" s="6">
        <v>57.125</v>
      </c>
      <c r="H1641" s="6">
        <v>4.785367488861084</v>
      </c>
      <c r="I1641" s="7">
        <v>1.7054097652435301</v>
      </c>
      <c r="J1641" s="8">
        <f t="shared" si="301"/>
        <v>0.47853674888610842</v>
      </c>
      <c r="K1641" s="8">
        <f t="shared" si="302"/>
        <v>0.90529658414594039</v>
      </c>
      <c r="L1641" s="9">
        <f t="shared" si="303"/>
        <v>51.715067369336843</v>
      </c>
      <c r="M1641" s="8">
        <f t="shared" si="304"/>
        <v>0.37110304682561951</v>
      </c>
      <c r="N1641" s="8">
        <f t="shared" si="305"/>
        <v>0.10658811032772063</v>
      </c>
      <c r="O1641" s="8">
        <f t="shared" si="306"/>
        <v>1.5984658971392716</v>
      </c>
      <c r="P1641" s="10">
        <f t="shared" si="307"/>
        <v>0.23216200451305966</v>
      </c>
      <c r="Q1641" s="10" t="str">
        <f t="shared" si="308"/>
        <v>2011BFA</v>
      </c>
      <c r="R1641" s="14">
        <f t="shared" si="309"/>
        <v>39.782808363736635</v>
      </c>
      <c r="S1641" s="45">
        <f t="shared" si="310"/>
        <v>1</v>
      </c>
      <c r="T1641" s="7">
        <f t="shared" si="311"/>
        <v>3.5472296180864062</v>
      </c>
      <c r="U1641" s="35">
        <f>IF(ISBLANK(VLOOKUP(B1641,'WB GDP'!$A$2:$AK$267,F1641-1985)),"NA",VLOOKUP(B1641,'WB GDP'!$A$2:$AK$267,F1641-1985))</f>
        <v>1720.0825222873286</v>
      </c>
    </row>
    <row r="1642" spans="1:21">
      <c r="A1642">
        <f t="shared" si="300"/>
        <v>107</v>
      </c>
      <c r="B1642" t="s">
        <v>49</v>
      </c>
      <c r="C1642" t="str">
        <f>VLOOKUP(B1642,'country codes'!$A$3:$B$287,2,0)</f>
        <v>COD</v>
      </c>
      <c r="D1642">
        <v>5</v>
      </c>
      <c r="E1642" s="6">
        <v>68654.269</v>
      </c>
      <c r="F1642">
        <v>2011</v>
      </c>
      <c r="G1642" s="6">
        <v>57.069000000000003</v>
      </c>
      <c r="H1642" s="6">
        <v>4.5169639587402344</v>
      </c>
      <c r="I1642" s="7">
        <v>0.73368364572525002</v>
      </c>
      <c r="J1642" s="8">
        <f t="shared" si="301"/>
        <v>0.45169639587402344</v>
      </c>
      <c r="K1642" s="8">
        <f t="shared" si="302"/>
        <v>0.8784562311338554</v>
      </c>
      <c r="L1642" s="9">
        <f t="shared" si="303"/>
        <v>50.132618654577996</v>
      </c>
      <c r="M1642" s="8">
        <f t="shared" si="304"/>
        <v>0.35679591539487454</v>
      </c>
      <c r="N1642" s="8">
        <f t="shared" si="305"/>
        <v>4.5855227857828126E-2</v>
      </c>
      <c r="O1642" s="8">
        <f t="shared" si="306"/>
        <v>1.5377330146693791</v>
      </c>
      <c r="P1642" s="10">
        <f t="shared" si="307"/>
        <v>0.23202721928395847</v>
      </c>
      <c r="Q1642" s="10" t="str">
        <f t="shared" si="308"/>
        <v>2011COD</v>
      </c>
      <c r="R1642" s="14">
        <f t="shared" si="309"/>
        <v>39.759711841328325</v>
      </c>
      <c r="S1642" s="45">
        <f t="shared" si="310"/>
        <v>1</v>
      </c>
      <c r="T1642" s="7">
        <f t="shared" si="311"/>
        <v>3.5472296180864062</v>
      </c>
      <c r="U1642" s="35">
        <f>IF(ISBLANK(VLOOKUP(B1642,'WB GDP'!$A$2:$AK$267,F1642-1985)),"NA",VLOOKUP(B1642,'WB GDP'!$A$2:$AK$267,F1642-1985))</f>
        <v>870.07380558192961</v>
      </c>
    </row>
    <row r="1643" spans="1:21">
      <c r="A1643">
        <f t="shared" si="300"/>
        <v>108</v>
      </c>
      <c r="B1643" t="s">
        <v>36</v>
      </c>
      <c r="C1643" t="str">
        <f>VLOOKUP(B1643,'country codes'!$A$3:$B$287,2,0)</f>
        <v>BGR</v>
      </c>
      <c r="D1643">
        <v>7</v>
      </c>
      <c r="E1643" s="6">
        <v>7543.13</v>
      </c>
      <c r="F1643">
        <v>2011</v>
      </c>
      <c r="G1643" s="6">
        <v>74.188999999999993</v>
      </c>
      <c r="H1643" s="6">
        <v>3.8753824234008789</v>
      </c>
      <c r="I1643" s="7">
        <v>7.4121503829956001</v>
      </c>
      <c r="J1643" s="8">
        <f t="shared" si="301"/>
        <v>0.38753824234008788</v>
      </c>
      <c r="K1643" s="8">
        <f t="shared" si="302"/>
        <v>0.81429807759991979</v>
      </c>
      <c r="L1643" s="9">
        <f t="shared" si="303"/>
        <v>60.411960079060442</v>
      </c>
      <c r="M1643" s="8">
        <f t="shared" si="304"/>
        <v>0.44973282223421135</v>
      </c>
      <c r="N1643" s="8">
        <f t="shared" si="305"/>
        <v>0.46325939893722501</v>
      </c>
      <c r="O1643" s="8">
        <f t="shared" si="306"/>
        <v>1.955137185748776</v>
      </c>
      <c r="P1643" s="10">
        <f t="shared" si="307"/>
        <v>0.23002622297420691</v>
      </c>
      <c r="Q1643" s="10" t="str">
        <f t="shared" si="308"/>
        <v>2011BGR</v>
      </c>
      <c r="R1643" s="14">
        <f t="shared" si="309"/>
        <v>39.416825188129593</v>
      </c>
      <c r="S1643" s="45">
        <f t="shared" si="310"/>
        <v>3</v>
      </c>
      <c r="T1643" s="7">
        <f t="shared" si="311"/>
        <v>3.5472296180864062</v>
      </c>
      <c r="U1643" s="35">
        <f>IF(ISBLANK(VLOOKUP(B1643,'WB GDP'!$A$2:$AK$267,F1643-1985)),"NA",VLOOKUP(B1643,'WB GDP'!$A$2:$AK$267,F1643-1985))</f>
        <v>18661.502077153196</v>
      </c>
    </row>
    <row r="1644" spans="1:21">
      <c r="A1644">
        <f t="shared" si="300"/>
        <v>109</v>
      </c>
      <c r="B1644" t="s">
        <v>150</v>
      </c>
      <c r="C1644" t="str">
        <f>VLOOKUP(B1644,'country codes'!$A$3:$B$287,2,0)</f>
        <v>TZA</v>
      </c>
      <c r="D1644">
        <v>5</v>
      </c>
      <c r="E1644" s="6">
        <v>46416.031000000003</v>
      </c>
      <c r="F1644">
        <v>2011</v>
      </c>
      <c r="G1644" s="6">
        <v>61.048999999999999</v>
      </c>
      <c r="H1644" s="6">
        <v>4.0735621452331543</v>
      </c>
      <c r="I1644" s="7">
        <v>1.6293923854827901</v>
      </c>
      <c r="J1644" s="8">
        <f t="shared" si="301"/>
        <v>0.40735621452331544</v>
      </c>
      <c r="K1644" s="8">
        <f t="shared" si="302"/>
        <v>0.83411604978314746</v>
      </c>
      <c r="L1644" s="9">
        <f t="shared" si="303"/>
        <v>50.921950723211367</v>
      </c>
      <c r="M1644" s="8">
        <f t="shared" si="304"/>
        <v>0.36393237267346662</v>
      </c>
      <c r="N1644" s="8">
        <f t="shared" si="305"/>
        <v>0.10183702409267438</v>
      </c>
      <c r="O1644" s="8">
        <f t="shared" si="306"/>
        <v>1.5937148109042254</v>
      </c>
      <c r="P1644" s="10">
        <f t="shared" si="307"/>
        <v>0.22835476597408444</v>
      </c>
      <c r="Q1644" s="10" t="str">
        <f t="shared" si="308"/>
        <v>2011TZA</v>
      </c>
      <c r="R1644" s="14">
        <f t="shared" si="309"/>
        <v>39.130407720019058</v>
      </c>
      <c r="S1644" s="45">
        <f t="shared" si="310"/>
        <v>1</v>
      </c>
      <c r="T1644" s="7">
        <f t="shared" si="311"/>
        <v>3.5472296180864062</v>
      </c>
      <c r="U1644" s="35">
        <f>IF(ISBLANK(VLOOKUP(B1644,'WB GDP'!$A$2:$AK$267,F1644-1985)),"NA",VLOOKUP(B1644,'WB GDP'!$A$2:$AK$267,F1644-1985))</f>
        <v>2063.2275390625</v>
      </c>
    </row>
    <row r="1645" spans="1:21">
      <c r="A1645">
        <f t="shared" si="300"/>
        <v>110</v>
      </c>
      <c r="B1645" t="s">
        <v>111</v>
      </c>
      <c r="C1645" t="str">
        <f>VLOOKUP(B1645,'country codes'!$A$3:$B$287,2,0)</f>
        <v>MOZ</v>
      </c>
      <c r="D1645">
        <v>5</v>
      </c>
      <c r="E1645" s="6">
        <v>23760.420999999998</v>
      </c>
      <c r="F1645">
        <v>2011</v>
      </c>
      <c r="G1645" s="6">
        <v>54.869</v>
      </c>
      <c r="H1645" s="6">
        <v>4.9711117744445801</v>
      </c>
      <c r="I1645" s="7">
        <v>1.52671158313751</v>
      </c>
      <c r="J1645" s="8">
        <f t="shared" si="301"/>
        <v>0.49711117744445799</v>
      </c>
      <c r="K1645" s="8">
        <f t="shared" si="302"/>
        <v>0.92387101270428995</v>
      </c>
      <c r="L1645" s="9">
        <f t="shared" si="303"/>
        <v>50.691878596071682</v>
      </c>
      <c r="M1645" s="8">
        <f t="shared" si="304"/>
        <v>0.36185225966200635</v>
      </c>
      <c r="N1645" s="8">
        <f t="shared" si="305"/>
        <v>9.5419473946094374E-2</v>
      </c>
      <c r="O1645" s="8">
        <f t="shared" si="306"/>
        <v>1.5872972607576452</v>
      </c>
      <c r="P1645" s="10">
        <f t="shared" si="307"/>
        <v>0.2279675449633724</v>
      </c>
      <c r="Q1645" s="10" t="str">
        <f t="shared" si="308"/>
        <v>2011MOZ</v>
      </c>
      <c r="R1645" s="14">
        <f t="shared" si="309"/>
        <v>39.064054316085112</v>
      </c>
      <c r="S1645" s="45">
        <f t="shared" si="310"/>
        <v>1</v>
      </c>
      <c r="T1645" s="7">
        <f t="shared" si="311"/>
        <v>3.5472296180864062</v>
      </c>
      <c r="U1645" s="35">
        <f>IF(ISBLANK(VLOOKUP(B1645,'WB GDP'!$A$2:$AK$267,F1645-1985)),"NA",VLOOKUP(B1645,'WB GDP'!$A$2:$AK$267,F1645-1985))</f>
        <v>1092.7732451422926</v>
      </c>
    </row>
    <row r="1646" spans="1:21">
      <c r="A1646">
        <f t="shared" si="300"/>
        <v>111</v>
      </c>
      <c r="B1646" t="s">
        <v>132</v>
      </c>
      <c r="C1646" t="str">
        <f>VLOOKUP(B1646,'country codes'!$A$3:$B$287,2,0)</f>
        <v>RUS</v>
      </c>
      <c r="D1646">
        <v>7</v>
      </c>
      <c r="E1646" s="6">
        <v>143364.54300000001</v>
      </c>
      <c r="F1646">
        <v>2011</v>
      </c>
      <c r="G1646" s="6">
        <v>70.397999999999996</v>
      </c>
      <c r="H1646" s="6">
        <v>5.3887662887573242</v>
      </c>
      <c r="I1646" s="7">
        <v>12.6721496582031</v>
      </c>
      <c r="J1646" s="8">
        <f t="shared" si="301"/>
        <v>0.5388766288757324</v>
      </c>
      <c r="K1646" s="8">
        <f t="shared" si="302"/>
        <v>0.96563646413556437</v>
      </c>
      <c r="L1646" s="9">
        <f t="shared" si="303"/>
        <v>67.978875802215455</v>
      </c>
      <c r="M1646" s="8">
        <f t="shared" si="304"/>
        <v>0.51814632389580995</v>
      </c>
      <c r="N1646" s="8">
        <f t="shared" si="305"/>
        <v>0.79200935363769376</v>
      </c>
      <c r="O1646" s="8">
        <f t="shared" si="306"/>
        <v>2.2838871404492447</v>
      </c>
      <c r="P1646" s="10">
        <f t="shared" si="307"/>
        <v>0.22687037144658981</v>
      </c>
      <c r="Q1646" s="10" t="str">
        <f t="shared" si="308"/>
        <v>2011RUS</v>
      </c>
      <c r="R1646" s="14">
        <f t="shared" si="309"/>
        <v>38.87604489632033</v>
      </c>
      <c r="S1646" s="45">
        <f t="shared" si="310"/>
        <v>3</v>
      </c>
      <c r="T1646" s="7">
        <f t="shared" si="311"/>
        <v>3.5472296180864062</v>
      </c>
      <c r="U1646" s="35">
        <f>IF(ISBLANK(VLOOKUP(B1646,'WB GDP'!$A$2:$AK$267,F1646-1985)),"NA",VLOOKUP(B1646,'WB GDP'!$A$2:$AK$267,F1646-1985))</f>
        <v>24972.078125</v>
      </c>
    </row>
    <row r="1647" spans="1:21">
      <c r="A1647">
        <f t="shared" si="300"/>
        <v>112</v>
      </c>
      <c r="B1647" t="s">
        <v>18</v>
      </c>
      <c r="C1647" t="str">
        <f>VLOOKUP(B1647,'country codes'!$A$3:$B$287,2,0)</f>
        <v>AFG</v>
      </c>
      <c r="D1647">
        <v>6</v>
      </c>
      <c r="E1647" s="6">
        <v>29249.156999999999</v>
      </c>
      <c r="F1647">
        <v>2011</v>
      </c>
      <c r="G1647" s="6">
        <v>61.418999999999997</v>
      </c>
      <c r="H1647" s="6">
        <v>3.8317191600799561</v>
      </c>
      <c r="I1647" s="7">
        <v>1.11374711990356</v>
      </c>
      <c r="J1647" s="8">
        <f t="shared" si="301"/>
        <v>0.38317191600799561</v>
      </c>
      <c r="K1647" s="8">
        <f t="shared" si="302"/>
        <v>0.80993175126782757</v>
      </c>
      <c r="L1647" s="9">
        <f t="shared" si="303"/>
        <v>49.7451982311187</v>
      </c>
      <c r="M1647" s="8">
        <f t="shared" si="304"/>
        <v>0.35329319529678177</v>
      </c>
      <c r="N1647" s="8">
        <f t="shared" si="305"/>
        <v>6.9609194993972501E-2</v>
      </c>
      <c r="O1647" s="8">
        <f t="shared" si="306"/>
        <v>1.5614869818055235</v>
      </c>
      <c r="P1647" s="10">
        <f t="shared" si="307"/>
        <v>0.22625433283361368</v>
      </c>
      <c r="Q1647" s="10" t="str">
        <f t="shared" si="308"/>
        <v>2011AFG</v>
      </c>
      <c r="R1647" s="14">
        <f t="shared" si="309"/>
        <v>38.770481773982141</v>
      </c>
      <c r="S1647" s="45">
        <f t="shared" si="310"/>
        <v>1</v>
      </c>
      <c r="T1647" s="7">
        <f t="shared" si="311"/>
        <v>3.5472296180864062</v>
      </c>
      <c r="U1647" s="35">
        <f>IF(ISBLANK(VLOOKUP(B1647,'WB GDP'!$A$2:$AK$267,F1647-1985)),"NA",VLOOKUP(B1647,'WB GDP'!$A$2:$AK$267,F1647-1985))</f>
        <v>1961.0963165574083</v>
      </c>
    </row>
    <row r="1648" spans="1:21">
      <c r="A1648">
        <f t="shared" si="300"/>
        <v>113</v>
      </c>
      <c r="B1648" t="s">
        <v>26</v>
      </c>
      <c r="C1648" t="str">
        <f>VLOOKUP(B1648,'country codes'!$A$3:$B$287,2,0)</f>
        <v>BHR</v>
      </c>
      <c r="D1648">
        <v>4</v>
      </c>
      <c r="E1648" s="6">
        <v>1212.077</v>
      </c>
      <c r="F1648">
        <v>2011</v>
      </c>
      <c r="G1648" s="6">
        <v>78.89</v>
      </c>
      <c r="H1648" s="6">
        <v>4.8239760398864746</v>
      </c>
      <c r="I1648" s="7">
        <v>15.6531476974487</v>
      </c>
      <c r="J1648" s="8">
        <f t="shared" si="301"/>
        <v>0.48239760398864745</v>
      </c>
      <c r="K1648" s="8">
        <f t="shared" si="302"/>
        <v>0.90915743924847936</v>
      </c>
      <c r="L1648" s="9">
        <f t="shared" si="303"/>
        <v>71.723430382312543</v>
      </c>
      <c r="M1648" s="8">
        <f t="shared" si="304"/>
        <v>0.55200134493212272</v>
      </c>
      <c r="N1648" s="8">
        <f t="shared" si="305"/>
        <v>0.97832173109054377</v>
      </c>
      <c r="O1648" s="8">
        <f t="shared" si="306"/>
        <v>2.4701995179020946</v>
      </c>
      <c r="P1648" s="10">
        <f t="shared" si="307"/>
        <v>0.2234642752262091</v>
      </c>
      <c r="Q1648" s="10" t="str">
        <f t="shared" si="308"/>
        <v>2011BHR</v>
      </c>
      <c r="R1648" s="14">
        <f t="shared" si="309"/>
        <v>38.29238318350879</v>
      </c>
      <c r="S1648" s="45">
        <f t="shared" si="310"/>
        <v>3</v>
      </c>
      <c r="T1648" s="7">
        <f t="shared" si="311"/>
        <v>3.5472296180864062</v>
      </c>
      <c r="U1648" s="35">
        <f>IF(ISBLANK(VLOOKUP(B1648,'WB GDP'!$A$2:$AK$267,F1648-1985)),"NA",VLOOKUP(B1648,'WB GDP'!$A$2:$AK$267,F1648-1985))</f>
        <v>46564.710884156455</v>
      </c>
    </row>
    <row r="1649" spans="1:21">
      <c r="A1649">
        <f t="shared" si="300"/>
        <v>114</v>
      </c>
      <c r="B1649" t="s">
        <v>40</v>
      </c>
      <c r="C1649" t="str">
        <f>VLOOKUP(B1649,'country codes'!$A$3:$B$287,2,0)</f>
        <v>CMR</v>
      </c>
      <c r="D1649">
        <v>5</v>
      </c>
      <c r="E1649" s="6">
        <v>20448.873</v>
      </c>
      <c r="F1649">
        <v>2011</v>
      </c>
      <c r="G1649" s="6">
        <v>57.133000000000003</v>
      </c>
      <c r="H1649" s="6">
        <v>4.4338850975036621</v>
      </c>
      <c r="I1649" s="7">
        <v>1.5107493400573699</v>
      </c>
      <c r="J1649" s="8">
        <f t="shared" si="301"/>
        <v>0.4433885097503662</v>
      </c>
      <c r="K1649" s="8">
        <f t="shared" si="302"/>
        <v>0.87014834501019811</v>
      </c>
      <c r="L1649" s="9">
        <f t="shared" si="303"/>
        <v>49.714185395467652</v>
      </c>
      <c r="M1649" s="8">
        <f t="shared" si="304"/>
        <v>0.35301280408311303</v>
      </c>
      <c r="N1649" s="8">
        <f t="shared" si="305"/>
        <v>9.4421833753585621E-2</v>
      </c>
      <c r="O1649" s="8">
        <f t="shared" si="306"/>
        <v>1.5862996205651365</v>
      </c>
      <c r="P1649" s="10">
        <f t="shared" si="307"/>
        <v>0.22253854158859873</v>
      </c>
      <c r="Q1649" s="10" t="str">
        <f t="shared" si="308"/>
        <v>2011CMR</v>
      </c>
      <c r="R1649" s="14">
        <f t="shared" si="309"/>
        <v>38.133751352352085</v>
      </c>
      <c r="S1649" s="45">
        <f t="shared" si="310"/>
        <v>1</v>
      </c>
      <c r="T1649" s="7">
        <f t="shared" si="311"/>
        <v>3.5472296180864062</v>
      </c>
      <c r="U1649" s="35">
        <f>IF(ISBLANK(VLOOKUP(B1649,'WB GDP'!$A$2:$AK$267,F1649-1985)),"NA",VLOOKUP(B1649,'WB GDP'!$A$2:$AK$267,F1649-1985))</f>
        <v>3314.8982341616734</v>
      </c>
    </row>
    <row r="1650" spans="1:21">
      <c r="A1650">
        <f t="shared" si="300"/>
        <v>115</v>
      </c>
      <c r="B1650" t="s">
        <v>156</v>
      </c>
      <c r="C1650" t="str">
        <f>VLOOKUP(B1650,'country codes'!$A$3:$B$287,2,0)</f>
        <v>TKM</v>
      </c>
      <c r="D1650">
        <v>7</v>
      </c>
      <c r="E1650" s="6">
        <v>5360.8109999999997</v>
      </c>
      <c r="F1650">
        <v>2011</v>
      </c>
      <c r="G1650" s="6">
        <v>68.566999999999993</v>
      </c>
      <c r="H1650" s="6">
        <v>5.7917547225952148</v>
      </c>
      <c r="I1650" s="7">
        <v>14.1102705001831</v>
      </c>
      <c r="J1650" s="8">
        <f t="shared" si="301"/>
        <v>0.57917547225952148</v>
      </c>
      <c r="K1650" s="8">
        <f t="shared" si="302"/>
        <v>1.0059353075193536</v>
      </c>
      <c r="L1650" s="9">
        <f t="shared" si="303"/>
        <v>68.973966230679508</v>
      </c>
      <c r="M1650" s="8">
        <f t="shared" si="304"/>
        <v>0.52714307014908812</v>
      </c>
      <c r="N1650" s="8">
        <f t="shared" si="305"/>
        <v>0.88189190626144376</v>
      </c>
      <c r="O1650" s="8">
        <f t="shared" si="306"/>
        <v>2.3737696930729948</v>
      </c>
      <c r="P1650" s="10">
        <f t="shared" si="307"/>
        <v>0.22207001449524286</v>
      </c>
      <c r="Q1650" s="10" t="str">
        <f t="shared" si="308"/>
        <v>2011TKM</v>
      </c>
      <c r="R1650" s="14">
        <f t="shared" si="309"/>
        <v>38.053465503652205</v>
      </c>
      <c r="S1650" s="45">
        <f t="shared" si="310"/>
        <v>3</v>
      </c>
      <c r="T1650" s="7">
        <f t="shared" si="311"/>
        <v>3.5472296180864062</v>
      </c>
      <c r="U1650" s="35">
        <f>IF(ISBLANK(VLOOKUP(B1650,'WB GDP'!$A$2:$AK$267,F1650-1985)),"NA",VLOOKUP(B1650,'WB GDP'!$A$2:$AK$267,F1650-1985))</f>
        <v>9379.143875962016</v>
      </c>
    </row>
    <row r="1651" spans="1:21">
      <c r="A1651">
        <f t="shared" si="300"/>
        <v>116</v>
      </c>
      <c r="B1651" t="s">
        <v>169</v>
      </c>
      <c r="C1651" t="str">
        <f>VLOOKUP(B1651,'country codes'!$A$3:$B$287,2,0)</f>
        <v>ZWE</v>
      </c>
      <c r="D1651">
        <v>5</v>
      </c>
      <c r="E1651" s="6">
        <v>13025.785</v>
      </c>
      <c r="F1651">
        <v>2011</v>
      </c>
      <c r="G1651" s="6">
        <v>53.347000000000001</v>
      </c>
      <c r="H1651" s="6">
        <v>4.8456416130065918</v>
      </c>
      <c r="I1651" s="7">
        <v>0.87323939800262496</v>
      </c>
      <c r="J1651" s="8">
        <f t="shared" si="301"/>
        <v>0.48456416130065916</v>
      </c>
      <c r="K1651" s="8">
        <f t="shared" si="302"/>
        <v>0.91132399656049112</v>
      </c>
      <c r="L1651" s="9">
        <f t="shared" si="303"/>
        <v>48.616401244512524</v>
      </c>
      <c r="M1651" s="8">
        <f t="shared" si="304"/>
        <v>0.34308759008798073</v>
      </c>
      <c r="N1651" s="8">
        <f t="shared" si="305"/>
        <v>5.457746237516406E-2</v>
      </c>
      <c r="O1651" s="8">
        <f t="shared" si="306"/>
        <v>1.546455249186715</v>
      </c>
      <c r="P1651" s="10">
        <f t="shared" si="307"/>
        <v>0.22185419867041833</v>
      </c>
      <c r="Q1651" s="10" t="str">
        <f t="shared" si="308"/>
        <v>2011ZWE</v>
      </c>
      <c r="R1651" s="14">
        <f t="shared" si="309"/>
        <v>38.016483743355714</v>
      </c>
      <c r="S1651" s="45">
        <f t="shared" si="310"/>
        <v>1</v>
      </c>
      <c r="T1651" s="7">
        <f t="shared" si="311"/>
        <v>3.5472296180864062</v>
      </c>
      <c r="U1651" s="35">
        <f>IF(ISBLANK(VLOOKUP(B1651,'WB GDP'!$A$2:$AK$267,F1651-1985)),"NA",VLOOKUP(B1651,'WB GDP'!$A$2:$AK$267,F1651-1985))</f>
        <v>2033.1813748689417</v>
      </c>
    </row>
    <row r="1652" spans="1:21">
      <c r="A1652">
        <f t="shared" si="300"/>
        <v>117</v>
      </c>
      <c r="B1652" t="s">
        <v>138</v>
      </c>
      <c r="C1652" t="str">
        <f>VLOOKUP(B1652,'country codes'!$A$3:$B$287,2,0)</f>
        <v>SGP</v>
      </c>
      <c r="D1652">
        <v>8</v>
      </c>
      <c r="E1652" s="6">
        <v>5281.3440000000001</v>
      </c>
      <c r="F1652">
        <v>2011</v>
      </c>
      <c r="G1652" s="6">
        <v>81.974999999999994</v>
      </c>
      <c r="H1652" s="6">
        <v>6.5610418319702148</v>
      </c>
      <c r="I1652" s="7">
        <v>27.537551879882798</v>
      </c>
      <c r="J1652" s="8">
        <f t="shared" si="301"/>
        <v>0.65610418319702146</v>
      </c>
      <c r="K1652" s="8">
        <f t="shared" si="302"/>
        <v>1.0828640184568534</v>
      </c>
      <c r="L1652" s="9">
        <f t="shared" si="303"/>
        <v>88.767777913000558</v>
      </c>
      <c r="M1652" s="8">
        <f t="shared" si="304"/>
        <v>0.70610158085035779</v>
      </c>
      <c r="N1652" s="8">
        <f t="shared" si="305"/>
        <v>1.7210969924926749</v>
      </c>
      <c r="O1652" s="8">
        <f t="shared" si="306"/>
        <v>3.2129747793042256</v>
      </c>
      <c r="P1652" s="10">
        <f t="shared" si="307"/>
        <v>0.21976567802479455</v>
      </c>
      <c r="Q1652" s="10" t="str">
        <f t="shared" si="308"/>
        <v>2011SGP</v>
      </c>
      <c r="R1652" s="14">
        <f t="shared" si="309"/>
        <v>37.658599098179486</v>
      </c>
      <c r="S1652" s="45">
        <f t="shared" si="310"/>
        <v>3</v>
      </c>
      <c r="T1652" s="7">
        <f t="shared" si="311"/>
        <v>3.5472296180864062</v>
      </c>
      <c r="U1652" s="35">
        <f>IF(ISBLANK(VLOOKUP(B1652,'WB GDP'!$A$2:$AK$267,F1652-1985)),"NA",VLOOKUP(B1652,'WB GDP'!$A$2:$AK$267,F1652-1985))</f>
        <v>81337.736518602178</v>
      </c>
    </row>
    <row r="1653" spans="1:21">
      <c r="A1653">
        <f t="shared" si="300"/>
        <v>118</v>
      </c>
      <c r="B1653" t="s">
        <v>153</v>
      </c>
      <c r="C1653" t="str">
        <f>VLOOKUP(B1653,'country codes'!$A$3:$B$287,2,0)</f>
        <v>TTO</v>
      </c>
      <c r="D1653">
        <v>1</v>
      </c>
      <c r="E1653" s="6">
        <v>1420.02</v>
      </c>
      <c r="F1653">
        <v>2011</v>
      </c>
      <c r="G1653" s="6">
        <v>73.278000000000006</v>
      </c>
      <c r="H1653" s="6">
        <v>6.5187458992004395</v>
      </c>
      <c r="I1653" s="7">
        <v>21.4997043609619</v>
      </c>
      <c r="J1653" s="8">
        <f t="shared" si="301"/>
        <v>0.65187458992004399</v>
      </c>
      <c r="K1653" s="8">
        <f t="shared" si="302"/>
        <v>1.0786344251798758</v>
      </c>
      <c r="L1653" s="9">
        <f t="shared" si="303"/>
        <v>79.040173408330944</v>
      </c>
      <c r="M1653" s="8">
        <f t="shared" si="304"/>
        <v>0.61815300162842479</v>
      </c>
      <c r="N1653" s="8">
        <f t="shared" si="305"/>
        <v>1.3437315225601187</v>
      </c>
      <c r="O1653" s="8">
        <f t="shared" si="306"/>
        <v>2.8356093093716694</v>
      </c>
      <c r="P1653" s="10">
        <f t="shared" si="307"/>
        <v>0.21799653414362596</v>
      </c>
      <c r="Q1653" s="10" t="str">
        <f t="shared" si="308"/>
        <v>2011TTO</v>
      </c>
      <c r="R1653" s="14">
        <f t="shared" si="309"/>
        <v>37.355442205043474</v>
      </c>
      <c r="S1653" s="45">
        <f t="shared" si="310"/>
        <v>3</v>
      </c>
      <c r="T1653" s="7">
        <f t="shared" si="311"/>
        <v>3.5472296180864062</v>
      </c>
      <c r="U1653" s="35">
        <f>IF(ISBLANK(VLOOKUP(B1653,'WB GDP'!$A$2:$AK$267,F1653-1985)),"NA",VLOOKUP(B1653,'WB GDP'!$A$2:$AK$267,F1653-1985))</f>
        <v>27062.384003200856</v>
      </c>
    </row>
    <row r="1654" spans="1:21">
      <c r="A1654">
        <f t="shared" si="300"/>
        <v>119</v>
      </c>
      <c r="B1654" t="s">
        <v>137</v>
      </c>
      <c r="C1654" t="str">
        <f>VLOOKUP(B1654,'country codes'!$A$3:$B$287,2,0)</f>
        <v>SLE</v>
      </c>
      <c r="D1654">
        <v>5</v>
      </c>
      <c r="E1654" s="6">
        <v>6612.3850000000002</v>
      </c>
      <c r="F1654">
        <v>2011</v>
      </c>
      <c r="G1654" s="6">
        <v>54.62</v>
      </c>
      <c r="H1654" s="6">
        <v>4.5016436576843262</v>
      </c>
      <c r="I1654" s="7">
        <v>0.91945636272430398</v>
      </c>
      <c r="J1654" s="8">
        <f t="shared" si="301"/>
        <v>0.45016436576843261</v>
      </c>
      <c r="K1654" s="8">
        <f t="shared" si="302"/>
        <v>0.87692420102826452</v>
      </c>
      <c r="L1654" s="9">
        <f t="shared" si="303"/>
        <v>47.897599860163808</v>
      </c>
      <c r="M1654" s="8">
        <f t="shared" si="304"/>
        <v>0.33658881020174236</v>
      </c>
      <c r="N1654" s="8">
        <f t="shared" si="305"/>
        <v>5.7466022670268999E-2</v>
      </c>
      <c r="O1654" s="8">
        <f t="shared" si="306"/>
        <v>1.5493438094818199</v>
      </c>
      <c r="P1654" s="10">
        <f t="shared" si="307"/>
        <v>0.21724604193198083</v>
      </c>
      <c r="Q1654" s="10" t="str">
        <f t="shared" si="308"/>
        <v>2011SLE</v>
      </c>
      <c r="R1654" s="14">
        <f t="shared" si="309"/>
        <v>37.226839387812561</v>
      </c>
      <c r="S1654" s="45">
        <f t="shared" si="310"/>
        <v>1</v>
      </c>
      <c r="T1654" s="7">
        <f t="shared" si="311"/>
        <v>3.5472296180864062</v>
      </c>
      <c r="U1654" s="35">
        <f>IF(ISBLANK(VLOOKUP(B1654,'WB GDP'!$A$2:$AK$267,F1654-1985)),"NA",VLOOKUP(B1654,'WB GDP'!$A$2:$AK$267,F1654-1985))</f>
        <v>1446.0627866114939</v>
      </c>
    </row>
    <row r="1655" spans="1:21">
      <c r="A1655">
        <f t="shared" si="300"/>
        <v>120</v>
      </c>
      <c r="B1655" t="s">
        <v>74</v>
      </c>
      <c r="C1655" t="str">
        <f>VLOOKUP(B1655,'country codes'!$A$3:$B$287,2,0)</f>
        <v>HKG</v>
      </c>
      <c r="D1655">
        <v>8</v>
      </c>
      <c r="E1655" s="6">
        <v>7175.3639999999996</v>
      </c>
      <c r="F1655">
        <v>2011</v>
      </c>
      <c r="G1655" s="6">
        <v>83.231999999999999</v>
      </c>
      <c r="H1655" s="6">
        <v>5.4740109443664551</v>
      </c>
      <c r="I1655" s="7">
        <v>23.192218780517599</v>
      </c>
      <c r="J1655" s="8">
        <f t="shared" si="301"/>
        <v>0.54740109443664553</v>
      </c>
      <c r="K1655" s="8">
        <f t="shared" si="302"/>
        <v>0.9741609296964775</v>
      </c>
      <c r="L1655" s="9">
        <f t="shared" si="303"/>
        <v>81.081362500497221</v>
      </c>
      <c r="M1655" s="8">
        <f t="shared" si="304"/>
        <v>0.63660766644268152</v>
      </c>
      <c r="N1655" s="8">
        <f t="shared" si="305"/>
        <v>1.44951367378235</v>
      </c>
      <c r="O1655" s="8">
        <f t="shared" si="306"/>
        <v>2.9413914605939011</v>
      </c>
      <c r="P1655" s="10">
        <f t="shared" si="307"/>
        <v>0.21643078623548564</v>
      </c>
      <c r="Q1655" s="10" t="str">
        <f t="shared" si="308"/>
        <v>2011HKG</v>
      </c>
      <c r="R1655" s="14">
        <f t="shared" si="309"/>
        <v>37.087138831689529</v>
      </c>
      <c r="S1655" s="45">
        <f t="shared" si="310"/>
        <v>3</v>
      </c>
      <c r="T1655" s="7">
        <f t="shared" si="311"/>
        <v>3.5472296180864062</v>
      </c>
      <c r="U1655" s="35">
        <f>IF(ISBLANK(VLOOKUP(B1655,'WB GDP'!$A$2:$AK$267,F1655-1985)),"NA",VLOOKUP(B1655,'WB GDP'!$A$2:$AK$267,F1655-1985))</f>
        <v>53471.80297583581</v>
      </c>
    </row>
    <row r="1656" spans="1:21">
      <c r="A1656">
        <f t="shared" si="300"/>
        <v>121</v>
      </c>
      <c r="B1656" t="s">
        <v>159</v>
      </c>
      <c r="C1656" t="str">
        <f>VLOOKUP(B1656,'country codes'!$A$3:$B$287,2,0)</f>
        <v>ARE</v>
      </c>
      <c r="D1656">
        <v>4</v>
      </c>
      <c r="E1656" s="6">
        <v>8575.2049999999999</v>
      </c>
      <c r="F1656">
        <v>2011</v>
      </c>
      <c r="G1656" s="6">
        <v>78.516999999999996</v>
      </c>
      <c r="H1656" s="6">
        <v>7.1187014579772949</v>
      </c>
      <c r="I1656" s="7">
        <v>28.971189498901399</v>
      </c>
      <c r="J1656" s="8">
        <f t="shared" si="301"/>
        <v>0.71187014579772945</v>
      </c>
      <c r="K1656" s="8">
        <f t="shared" si="302"/>
        <v>1.1386299810575613</v>
      </c>
      <c r="L1656" s="9">
        <f t="shared" si="303"/>
        <v>89.40181022269654</v>
      </c>
      <c r="M1656" s="8">
        <f t="shared" si="304"/>
        <v>0.71183395214400924</v>
      </c>
      <c r="N1656" s="8">
        <f t="shared" si="305"/>
        <v>1.8106993436813374</v>
      </c>
      <c r="O1656" s="8">
        <f t="shared" si="306"/>
        <v>3.3025771304928884</v>
      </c>
      <c r="P1656" s="10">
        <f t="shared" si="307"/>
        <v>0.21553893338980779</v>
      </c>
      <c r="Q1656" s="10" t="str">
        <f t="shared" si="308"/>
        <v>2011ARE</v>
      </c>
      <c r="R1656" s="14">
        <f t="shared" si="309"/>
        <v>36.934312744050111</v>
      </c>
      <c r="S1656" s="45">
        <f t="shared" si="310"/>
        <v>3</v>
      </c>
      <c r="T1656" s="7">
        <f t="shared" si="311"/>
        <v>3.5472296180864062</v>
      </c>
      <c r="U1656" s="35">
        <f>IF(ISBLANK(VLOOKUP(B1656,'WB GDP'!$A$2:$AK$267,F1656-1985)),"NA",VLOOKUP(B1656,'WB GDP'!$A$2:$AK$267,F1656-1985))</f>
        <v>57815.170255927347</v>
      </c>
    </row>
    <row r="1657" spans="1:21">
      <c r="A1657">
        <f t="shared" si="300"/>
        <v>122</v>
      </c>
      <c r="B1657" t="s">
        <v>100</v>
      </c>
      <c r="C1657" t="str">
        <f>VLOOKUP(B1657,'country codes'!$A$3:$B$287,2,0)</f>
        <v>MWI</v>
      </c>
      <c r="D1657">
        <v>5</v>
      </c>
      <c r="E1657" s="6">
        <v>15146.093999999999</v>
      </c>
      <c r="F1657">
        <v>2011</v>
      </c>
      <c r="G1657" s="6">
        <v>57.454999999999998</v>
      </c>
      <c r="H1657" s="6">
        <v>3.9460625648498535</v>
      </c>
      <c r="I1657" s="7">
        <v>0.68479388952255205</v>
      </c>
      <c r="J1657" s="8">
        <f t="shared" si="301"/>
        <v>0.39460625648498537</v>
      </c>
      <c r="K1657" s="8">
        <f t="shared" si="302"/>
        <v>0.82136609174481734</v>
      </c>
      <c r="L1657" s="9">
        <f t="shared" si="303"/>
        <v>47.191588801198478</v>
      </c>
      <c r="M1657" s="8">
        <f t="shared" si="304"/>
        <v>0.33020566936566431</v>
      </c>
      <c r="N1657" s="8">
        <f t="shared" si="305"/>
        <v>4.2799618095159503E-2</v>
      </c>
      <c r="O1657" s="8">
        <f t="shared" si="306"/>
        <v>1.5346774049067105</v>
      </c>
      <c r="P1657" s="10">
        <f t="shared" si="307"/>
        <v>0.21516291848040647</v>
      </c>
      <c r="Q1657" s="10" t="str">
        <f t="shared" si="308"/>
        <v>2011MWI</v>
      </c>
      <c r="R1657" s="14">
        <f t="shared" si="309"/>
        <v>36.869879594818848</v>
      </c>
      <c r="S1657" s="45">
        <f t="shared" si="310"/>
        <v>1</v>
      </c>
      <c r="T1657" s="7">
        <f t="shared" si="311"/>
        <v>3.5472296180864062</v>
      </c>
      <c r="U1657" s="35">
        <f>IF(ISBLANK(VLOOKUP(B1657,'WB GDP'!$A$2:$AK$267,F1657-1985)),"NA",VLOOKUP(B1657,'WB GDP'!$A$2:$AK$267,F1657-1985))</f>
        <v>1381.389637716592</v>
      </c>
    </row>
    <row r="1658" spans="1:21">
      <c r="A1658">
        <f t="shared" si="300"/>
        <v>123</v>
      </c>
      <c r="B1658" t="s">
        <v>108</v>
      </c>
      <c r="C1658" t="str">
        <f>VLOOKUP(B1658,'country codes'!$A$3:$B$287,2,0)</f>
        <v>MNG</v>
      </c>
      <c r="D1658">
        <v>8</v>
      </c>
      <c r="E1658" s="6">
        <v>2743.9380000000001</v>
      </c>
      <c r="F1658">
        <v>2011</v>
      </c>
      <c r="G1658" s="6">
        <v>67.438999999999993</v>
      </c>
      <c r="H1658" s="6">
        <v>5.0311737060546875</v>
      </c>
      <c r="I1658" s="7">
        <v>11.202028274536101</v>
      </c>
      <c r="J1658" s="8">
        <f t="shared" si="301"/>
        <v>0.50311737060546879</v>
      </c>
      <c r="K1658" s="8">
        <f t="shared" si="302"/>
        <v>0.92987720586530076</v>
      </c>
      <c r="L1658" s="9">
        <f t="shared" si="303"/>
        <v>62.709988886350011</v>
      </c>
      <c r="M1658" s="8">
        <f t="shared" si="304"/>
        <v>0.47050960941909037</v>
      </c>
      <c r="N1658" s="8">
        <f t="shared" si="305"/>
        <v>0.7001267671585063</v>
      </c>
      <c r="O1658" s="8">
        <f t="shared" si="306"/>
        <v>2.1920045539700572</v>
      </c>
      <c r="P1658" s="10">
        <f t="shared" si="307"/>
        <v>0.21464809850277233</v>
      </c>
      <c r="Q1658" s="10" t="str">
        <f t="shared" si="308"/>
        <v>2011MNG</v>
      </c>
      <c r="R1658" s="14">
        <f t="shared" si="309"/>
        <v>36.781661091730889</v>
      </c>
      <c r="S1658" s="45">
        <f t="shared" si="310"/>
        <v>3</v>
      </c>
      <c r="T1658" s="7">
        <f t="shared" si="311"/>
        <v>3.5472296180864062</v>
      </c>
      <c r="U1658" s="35">
        <f>IF(ISBLANK(VLOOKUP(B1658,'WB GDP'!$A$2:$AK$267,F1658-1985)),"NA",VLOOKUP(B1658,'WB GDP'!$A$2:$AK$267,F1658-1985))</f>
        <v>8685.7798619647801</v>
      </c>
    </row>
    <row r="1659" spans="1:21">
      <c r="A1659">
        <f t="shared" si="300"/>
        <v>124</v>
      </c>
      <c r="B1659" t="s">
        <v>119</v>
      </c>
      <c r="C1659" t="str">
        <f>VLOOKUP(B1659,'country codes'!$A$3:$B$287,2,0)</f>
        <v>NGA</v>
      </c>
      <c r="D1659">
        <v>5</v>
      </c>
      <c r="E1659" s="6">
        <v>165463.745</v>
      </c>
      <c r="F1659">
        <v>2011</v>
      </c>
      <c r="G1659" s="6">
        <v>51.356999999999999</v>
      </c>
      <c r="H1659" s="6">
        <v>5.126615047454834</v>
      </c>
      <c r="I1659" s="7">
        <v>1.66750276088715</v>
      </c>
      <c r="J1659" s="8">
        <f t="shared" si="301"/>
        <v>0.51266150474548344</v>
      </c>
      <c r="K1659" s="8">
        <f t="shared" si="302"/>
        <v>0.93942134000531541</v>
      </c>
      <c r="L1659" s="9">
        <f t="shared" si="303"/>
        <v>48.245861758652985</v>
      </c>
      <c r="M1659" s="8">
        <f t="shared" si="304"/>
        <v>0.33973749281466659</v>
      </c>
      <c r="N1659" s="8">
        <f t="shared" si="305"/>
        <v>0.10421892255544687</v>
      </c>
      <c r="O1659" s="8">
        <f t="shared" si="306"/>
        <v>1.5960967093669978</v>
      </c>
      <c r="P1659" s="10">
        <f t="shared" si="307"/>
        <v>0.21285520533990976</v>
      </c>
      <c r="Q1659" s="10" t="str">
        <f t="shared" si="308"/>
        <v>2011NGA</v>
      </c>
      <c r="R1659" s="14">
        <f t="shared" si="309"/>
        <v>36.47443457004222</v>
      </c>
      <c r="S1659" s="45">
        <f t="shared" si="310"/>
        <v>1</v>
      </c>
      <c r="T1659" s="7">
        <f t="shared" si="311"/>
        <v>3.5472296180864062</v>
      </c>
      <c r="U1659" s="35">
        <f>IF(ISBLANK(VLOOKUP(B1659,'WB GDP'!$A$2:$AK$267,F1659-1985)),"NA",VLOOKUP(B1659,'WB GDP'!$A$2:$AK$267,F1659-1985))</f>
        <v>4975.6382013347647</v>
      </c>
    </row>
    <row r="1660" spans="1:21">
      <c r="A1660">
        <f t="shared" si="300"/>
        <v>125</v>
      </c>
      <c r="B1660" t="s">
        <v>102</v>
      </c>
      <c r="C1660" t="str">
        <f>VLOOKUP(B1660,'country codes'!$A$3:$B$287,2,0)</f>
        <v>MLI</v>
      </c>
      <c r="D1660">
        <v>5</v>
      </c>
      <c r="E1660" s="6">
        <v>16039.734</v>
      </c>
      <c r="F1660">
        <v>2011</v>
      </c>
      <c r="G1660" s="6">
        <v>56.755000000000003</v>
      </c>
      <c r="H1660" s="6">
        <v>4.6668329238891602</v>
      </c>
      <c r="I1660" s="7">
        <v>3.4238700866699201</v>
      </c>
      <c r="J1660" s="8">
        <f t="shared" si="301"/>
        <v>0.46668329238891604</v>
      </c>
      <c r="K1660" s="8">
        <f t="shared" si="302"/>
        <v>0.893443127648748</v>
      </c>
      <c r="L1660" s="9">
        <f t="shared" si="303"/>
        <v>50.707364709704699</v>
      </c>
      <c r="M1660" s="8">
        <f t="shared" si="304"/>
        <v>0.36199227169590836</v>
      </c>
      <c r="N1660" s="8">
        <f t="shared" si="305"/>
        <v>0.21399188041687001</v>
      </c>
      <c r="O1660" s="8">
        <f t="shared" si="306"/>
        <v>1.7058696672284208</v>
      </c>
      <c r="P1660" s="10">
        <f t="shared" si="307"/>
        <v>0.21220394421107705</v>
      </c>
      <c r="Q1660" s="10" t="str">
        <f t="shared" si="308"/>
        <v>2011MLI</v>
      </c>
      <c r="R1660" s="14">
        <f t="shared" si="309"/>
        <v>36.362835789107145</v>
      </c>
      <c r="S1660" s="45">
        <f t="shared" si="310"/>
        <v>1</v>
      </c>
      <c r="T1660" s="7">
        <f t="shared" si="311"/>
        <v>3.5472296180864062</v>
      </c>
      <c r="U1660" s="35">
        <f>IF(ISBLANK(VLOOKUP(B1660,'WB GDP'!$A$2:$AK$267,F1660-1985)),"NA",VLOOKUP(B1660,'WB GDP'!$A$2:$AK$267,F1660-1985))</f>
        <v>2017.1441564024406</v>
      </c>
    </row>
    <row r="1661" spans="1:21">
      <c r="A1661">
        <f t="shared" si="300"/>
        <v>126</v>
      </c>
      <c r="B1661" t="s">
        <v>65</v>
      </c>
      <c r="C1661" t="str">
        <f>VLOOKUP(B1661,'country codes'!$A$3:$B$287,2,0)</f>
        <v>GAB</v>
      </c>
      <c r="D1661">
        <v>5</v>
      </c>
      <c r="E1661" s="6">
        <v>1772.5</v>
      </c>
      <c r="F1661">
        <v>2011</v>
      </c>
      <c r="G1661" s="6">
        <v>64.045000000000002</v>
      </c>
      <c r="H1661" s="6">
        <v>4.2554006576538086</v>
      </c>
      <c r="I1661" s="7">
        <v>6.4217109680175799</v>
      </c>
      <c r="J1661" s="8">
        <f t="shared" si="301"/>
        <v>0.42554006576538084</v>
      </c>
      <c r="K1661" s="8">
        <f t="shared" si="302"/>
        <v>0.8522999010252128</v>
      </c>
      <c r="L1661" s="9">
        <f t="shared" si="303"/>
        <v>54.585547161159752</v>
      </c>
      <c r="M1661" s="8">
        <f t="shared" si="304"/>
        <v>0.39705544026995693</v>
      </c>
      <c r="N1661" s="8">
        <f t="shared" si="305"/>
        <v>0.40135693550109874</v>
      </c>
      <c r="O1661" s="8">
        <f t="shared" si="306"/>
        <v>1.8932347223126498</v>
      </c>
      <c r="P1661" s="10">
        <f t="shared" si="307"/>
        <v>0.20972330350298055</v>
      </c>
      <c r="Q1661" s="10" t="str">
        <f t="shared" si="308"/>
        <v>2011GAB</v>
      </c>
      <c r="R1661" s="14">
        <f t="shared" si="309"/>
        <v>35.937758248462735</v>
      </c>
      <c r="S1661" s="45">
        <f t="shared" si="310"/>
        <v>2</v>
      </c>
      <c r="T1661" s="7">
        <f t="shared" si="311"/>
        <v>3.5472296180864062</v>
      </c>
      <c r="U1661" s="35">
        <f>IF(ISBLANK(VLOOKUP(B1661,'WB GDP'!$A$2:$AK$267,F1661-1985)),"NA",VLOOKUP(B1661,'WB GDP'!$A$2:$AK$267,F1661-1985))</f>
        <v>14145.650803157794</v>
      </c>
    </row>
    <row r="1662" spans="1:21">
      <c r="A1662">
        <f t="shared" si="300"/>
        <v>127</v>
      </c>
      <c r="B1662" t="s">
        <v>71</v>
      </c>
      <c r="C1662" t="str">
        <f>VLOOKUP(B1662,'country codes'!$A$3:$B$287,2,0)</f>
        <v>GIN</v>
      </c>
      <c r="D1662">
        <v>5</v>
      </c>
      <c r="E1662" s="6">
        <v>10527.712</v>
      </c>
      <c r="F1662">
        <v>2011</v>
      </c>
      <c r="G1662" s="6">
        <v>57.018999999999998</v>
      </c>
      <c r="H1662" s="6">
        <v>4.0445694923400879</v>
      </c>
      <c r="I1662" s="7">
        <v>1.4835948944091799</v>
      </c>
      <c r="J1662" s="8">
        <f t="shared" si="301"/>
        <v>0.40445694923400877</v>
      </c>
      <c r="K1662" s="8">
        <f t="shared" si="302"/>
        <v>0.83121678449384073</v>
      </c>
      <c r="L1662" s="9">
        <f t="shared" si="303"/>
        <v>47.395149835054305</v>
      </c>
      <c r="M1662" s="8">
        <f t="shared" si="304"/>
        <v>0.33204609202100299</v>
      </c>
      <c r="N1662" s="8">
        <f t="shared" si="305"/>
        <v>9.2724680900573744E-2</v>
      </c>
      <c r="O1662" s="8">
        <f t="shared" si="306"/>
        <v>1.5846024677121247</v>
      </c>
      <c r="P1662" s="10">
        <f t="shared" si="307"/>
        <v>0.20954535840173003</v>
      </c>
      <c r="Q1662" s="10" t="str">
        <f t="shared" si="308"/>
        <v>2011GIN</v>
      </c>
      <c r="R1662" s="14">
        <f t="shared" si="309"/>
        <v>35.907265938245288</v>
      </c>
      <c r="S1662" s="45">
        <f t="shared" si="310"/>
        <v>1</v>
      </c>
      <c r="T1662" s="7">
        <f t="shared" si="311"/>
        <v>3.5472296180864062</v>
      </c>
      <c r="U1662" s="35">
        <f>IF(ISBLANK(VLOOKUP(B1662,'WB GDP'!$A$2:$AK$267,F1662-1985)),"NA",VLOOKUP(B1662,'WB GDP'!$A$2:$AK$267,F1662-1985))</f>
        <v>1912.8178566342151</v>
      </c>
    </row>
    <row r="1663" spans="1:21">
      <c r="A1663">
        <f t="shared" si="300"/>
        <v>128</v>
      </c>
      <c r="B1663" t="s">
        <v>38</v>
      </c>
      <c r="C1663" t="str">
        <f>VLOOKUP(B1663,'country codes'!$A$3:$B$287,2,0)</f>
        <v>BDI</v>
      </c>
      <c r="D1663">
        <v>5</v>
      </c>
      <c r="E1663" s="6">
        <v>9455.7330000000002</v>
      </c>
      <c r="F1663">
        <v>2011</v>
      </c>
      <c r="G1663" s="6">
        <v>57.768999999999998</v>
      </c>
      <c r="H1663" s="6">
        <v>3.7058942317962646</v>
      </c>
      <c r="I1663" s="7">
        <v>0.61207979917526201</v>
      </c>
      <c r="J1663" s="8">
        <f t="shared" si="301"/>
        <v>0.37058942317962645</v>
      </c>
      <c r="K1663" s="8">
        <f t="shared" si="302"/>
        <v>0.79734925843945836</v>
      </c>
      <c r="L1663" s="9">
        <f t="shared" si="303"/>
        <v>46.06206931078907</v>
      </c>
      <c r="M1663" s="8">
        <f t="shared" si="304"/>
        <v>0.31999353190291052</v>
      </c>
      <c r="N1663" s="8">
        <f t="shared" si="305"/>
        <v>3.8254987448453875E-2</v>
      </c>
      <c r="O1663" s="8">
        <f t="shared" si="306"/>
        <v>1.5301327742600048</v>
      </c>
      <c r="P1663" s="10">
        <f t="shared" si="307"/>
        <v>0.20912795104180695</v>
      </c>
      <c r="Q1663" s="10" t="str">
        <f t="shared" si="308"/>
        <v>2011BDI</v>
      </c>
      <c r="R1663" s="14">
        <f t="shared" si="309"/>
        <v>35.835739862976162</v>
      </c>
      <c r="S1663" s="45">
        <f t="shared" si="310"/>
        <v>1</v>
      </c>
      <c r="T1663" s="7">
        <f t="shared" si="311"/>
        <v>3.5472296180864062</v>
      </c>
      <c r="U1663" s="35">
        <f>IF(ISBLANK(VLOOKUP(B1663,'WB GDP'!$A$2:$AK$267,F1663-1985)),"NA",VLOOKUP(B1663,'WB GDP'!$A$2:$AK$267,F1663-1985))</f>
        <v>807.66495758429983</v>
      </c>
    </row>
    <row r="1664" spans="1:21">
      <c r="A1664">
        <f t="shared" si="300"/>
        <v>129</v>
      </c>
      <c r="B1664" t="s">
        <v>30</v>
      </c>
      <c r="C1664" t="str">
        <f>VLOOKUP(B1664,'country codes'!$A$3:$B$287,2,0)</f>
        <v>BEN</v>
      </c>
      <c r="D1664">
        <v>5</v>
      </c>
      <c r="E1664" s="6">
        <v>9726.3799999999992</v>
      </c>
      <c r="F1664">
        <v>2011</v>
      </c>
      <c r="G1664" s="6">
        <v>58.462000000000003</v>
      </c>
      <c r="H1664" s="6">
        <v>3.8702795505523682</v>
      </c>
      <c r="I1664" s="7">
        <v>1.7597131729126001</v>
      </c>
      <c r="J1664" s="8">
        <f t="shared" si="301"/>
        <v>0.38702795505523679</v>
      </c>
      <c r="K1664" s="8">
        <f t="shared" si="302"/>
        <v>0.81378779031506876</v>
      </c>
      <c r="L1664" s="9">
        <f t="shared" si="303"/>
        <v>47.575661797399555</v>
      </c>
      <c r="M1664" s="8">
        <f t="shared" si="304"/>
        <v>0.33367812492419174</v>
      </c>
      <c r="N1664" s="8">
        <f t="shared" si="305"/>
        <v>0.10998207330703751</v>
      </c>
      <c r="O1664" s="8">
        <f t="shared" si="306"/>
        <v>1.6018598601185885</v>
      </c>
      <c r="P1664" s="10">
        <f t="shared" si="307"/>
        <v>0.20830668976216743</v>
      </c>
      <c r="Q1664" s="10" t="str">
        <f t="shared" si="308"/>
        <v>2011BEN</v>
      </c>
      <c r="R1664" s="14">
        <f t="shared" si="309"/>
        <v>35.695010202354119</v>
      </c>
      <c r="S1664" s="45">
        <f t="shared" si="310"/>
        <v>1</v>
      </c>
      <c r="T1664" s="7">
        <f t="shared" si="311"/>
        <v>3.5472296180864062</v>
      </c>
      <c r="U1664" s="35">
        <f>IF(ISBLANK(VLOOKUP(B1664,'WB GDP'!$A$2:$AK$267,F1664-1985)),"NA",VLOOKUP(B1664,'WB GDP'!$A$2:$AK$267,F1664-1985))</f>
        <v>2633.9390595543105</v>
      </c>
    </row>
    <row r="1665" spans="1:21">
      <c r="A1665">
        <f t="shared" si="300"/>
        <v>130</v>
      </c>
      <c r="B1665" t="s">
        <v>141</v>
      </c>
      <c r="C1665" t="str">
        <f>VLOOKUP(B1665,'country codes'!$A$3:$B$287,2,0)</f>
        <v>ZAF</v>
      </c>
      <c r="D1665">
        <v>5</v>
      </c>
      <c r="E1665" s="6">
        <v>52443.324999999997</v>
      </c>
      <c r="F1665">
        <v>2011</v>
      </c>
      <c r="G1665" s="6">
        <v>60.651000000000003</v>
      </c>
      <c r="H1665" s="6">
        <v>4.930511474609375</v>
      </c>
      <c r="I1665" s="7">
        <v>7.8205423355102504</v>
      </c>
      <c r="J1665" s="8">
        <f t="shared" si="301"/>
        <v>0.49305114746093748</v>
      </c>
      <c r="K1665" s="8">
        <f t="shared" si="302"/>
        <v>0.91981098272076944</v>
      </c>
      <c r="L1665" s="9">
        <f t="shared" si="303"/>
        <v>55.787455912997387</v>
      </c>
      <c r="M1665" s="8">
        <f t="shared" si="304"/>
        <v>0.40792205877071769</v>
      </c>
      <c r="N1665" s="8">
        <f t="shared" si="305"/>
        <v>0.48878389596939065</v>
      </c>
      <c r="O1665" s="8">
        <f t="shared" si="306"/>
        <v>1.9806616827809416</v>
      </c>
      <c r="P1665" s="10">
        <f t="shared" si="307"/>
        <v>0.20595241596130442</v>
      </c>
      <c r="Q1665" s="10" t="str">
        <f t="shared" si="308"/>
        <v>2011ZAF</v>
      </c>
      <c r="R1665" s="14">
        <f t="shared" si="309"/>
        <v>35.291586637624214</v>
      </c>
      <c r="S1665" s="45">
        <f t="shared" si="310"/>
        <v>3</v>
      </c>
      <c r="T1665" s="7">
        <f t="shared" si="311"/>
        <v>3.5472296180864062</v>
      </c>
      <c r="U1665" s="35">
        <f>IF(ISBLANK(VLOOKUP(B1665,'WB GDP'!$A$2:$AK$267,F1665-1985)),"NA",VLOOKUP(B1665,'WB GDP'!$A$2:$AK$267,F1665-1985))</f>
        <v>13721.685125784285</v>
      </c>
    </row>
    <row r="1666" spans="1:21">
      <c r="A1666">
        <f t="shared" si="300"/>
        <v>131</v>
      </c>
      <c r="B1666" t="s">
        <v>89</v>
      </c>
      <c r="C1666" t="str">
        <f>VLOOKUP(B1666,'country codes'!$A$3:$B$287,2,0)</f>
        <v>KWT</v>
      </c>
      <c r="D1666">
        <v>4</v>
      </c>
      <c r="E1666" s="6">
        <v>3143.8249999999998</v>
      </c>
      <c r="F1666">
        <v>2011</v>
      </c>
      <c r="G1666" s="6">
        <v>78.463999999999999</v>
      </c>
      <c r="H1666" s="6">
        <v>6.3776993751525879</v>
      </c>
      <c r="I1666" s="7">
        <v>28.0027866363525</v>
      </c>
      <c r="J1666" s="8">
        <f t="shared" si="301"/>
        <v>0.63776993751525879</v>
      </c>
      <c r="K1666" s="8">
        <f t="shared" si="302"/>
        <v>1.0645297727750909</v>
      </c>
      <c r="L1666" s="9">
        <f t="shared" si="303"/>
        <v>83.527264091024733</v>
      </c>
      <c r="M1666" s="8">
        <f t="shared" si="304"/>
        <v>0.65872139132739471</v>
      </c>
      <c r="N1666" s="8">
        <f t="shared" si="305"/>
        <v>1.7501741647720312</v>
      </c>
      <c r="O1666" s="8">
        <f t="shared" si="306"/>
        <v>3.2420519515835822</v>
      </c>
      <c r="P1666" s="10">
        <f t="shared" si="307"/>
        <v>0.203180393517643</v>
      </c>
      <c r="Q1666" s="10" t="str">
        <f t="shared" si="308"/>
        <v>2011KWT</v>
      </c>
      <c r="R1666" s="14">
        <f t="shared" si="309"/>
        <v>34.816578516086579</v>
      </c>
      <c r="S1666" s="45">
        <f t="shared" si="310"/>
        <v>3</v>
      </c>
      <c r="T1666" s="7">
        <f t="shared" si="311"/>
        <v>3.5472296180864062</v>
      </c>
      <c r="U1666" s="35">
        <f>IF(ISBLANK(VLOOKUP(B1666,'WB GDP'!$A$2:$AK$267,F1666-1985)),"NA",VLOOKUP(B1666,'WB GDP'!$A$2:$AK$267,F1666-1985))</f>
        <v>61356.935596287425</v>
      </c>
    </row>
    <row r="1667" spans="1:21">
      <c r="A1667">
        <f t="shared" ref="A1667:A1730" si="312">IF(ISNUMBER(R1667),COUNTIFS($F$3:$F$2434,F1667,$R$3:$R$2434,"&gt;"&amp;R1667)+1,"")</f>
        <v>132</v>
      </c>
      <c r="B1667" t="s">
        <v>43</v>
      </c>
      <c r="C1667" t="str">
        <f>VLOOKUP(B1667,'country codes'!$A$3:$B$287,2,0)</f>
        <v>TCD</v>
      </c>
      <c r="D1667">
        <v>5</v>
      </c>
      <c r="E1667" s="6">
        <v>12317.73</v>
      </c>
      <c r="F1667">
        <v>2011</v>
      </c>
      <c r="G1667" s="6">
        <v>50.009</v>
      </c>
      <c r="H1667" s="6">
        <v>4.3934822082519531</v>
      </c>
      <c r="I1667" s="7">
        <v>1.90312147140503</v>
      </c>
      <c r="J1667" s="8">
        <f t="shared" ref="J1667:J1730" si="313">IFERROR(H1667/10,"")</f>
        <v>0.43934822082519531</v>
      </c>
      <c r="K1667" s="8">
        <f t="shared" ref="K1667:K1730" si="314">IFERROR(J1667+$K$2464,"")</f>
        <v>0.86610805608502728</v>
      </c>
      <c r="L1667" s="9">
        <f t="shared" ref="L1667:L1730" si="315">IFERROR(K1667*G1667,"")</f>
        <v>43.313197776756127</v>
      </c>
      <c r="M1667" s="8">
        <f t="shared" ref="M1667:M1730" si="316">IFERROR((L1667-L$2439)/($L$2438-$L$2439),"")</f>
        <v>0.29514061505521594</v>
      </c>
      <c r="N1667" s="8">
        <f t="shared" ref="N1667:N1730" si="317">IFERROR(I1667/16,"")</f>
        <v>0.11894509196281437</v>
      </c>
      <c r="O1667" s="8">
        <f t="shared" ref="O1667:O1730" si="318">IFERROR(N1667+$O$2464,"")</f>
        <v>1.6108228787743653</v>
      </c>
      <c r="P1667" s="10">
        <f t="shared" ref="P1667:P1730" si="319">IFERROR(M1667/O1667,"")</f>
        <v>0.18322350578965022</v>
      </c>
      <c r="Q1667" s="10" t="str">
        <f t="shared" ref="Q1667:Q1730" si="320">F1667&amp;C1667</f>
        <v>2011TCD</v>
      </c>
      <c r="R1667" s="14">
        <f t="shared" ref="R1667:R1730" si="321">IFERROR(P1667*100/VLOOKUP(F1667,$B$2440:$P$2455,15,0),"")</f>
        <v>31.396806871348382</v>
      </c>
      <c r="S1667" s="45">
        <f t="shared" ref="S1667:S1730" si="322">IF(I1667&lt;T1667,1,IF(I1667&lt;T1667*2,2,3))</f>
        <v>1</v>
      </c>
      <c r="T1667" s="7">
        <f t="shared" ref="T1667:T1730" si="323">VLOOKUP(F1667,$F$2440:$I$2455,4,0)</f>
        <v>3.5472296180864062</v>
      </c>
      <c r="U1667" s="35">
        <f>IF(ISBLANK(VLOOKUP(B1667,'WB GDP'!$A$2:$AK$267,F1667-1985)),"NA",VLOOKUP(B1667,'WB GDP'!$A$2:$AK$267,F1667-1985))</f>
        <v>1682.6577462155776</v>
      </c>
    </row>
    <row r="1668" spans="1:21">
      <c r="A1668">
        <f t="shared" si="312"/>
        <v>133</v>
      </c>
      <c r="B1668" t="s">
        <v>98</v>
      </c>
      <c r="C1668" t="str">
        <f>VLOOKUP(B1668,'country codes'!$A$3:$B$287,2,0)</f>
        <v>LUX</v>
      </c>
      <c r="D1668">
        <v>3</v>
      </c>
      <c r="E1668" s="6">
        <v>518.20600000000002</v>
      </c>
      <c r="F1668">
        <v>2011</v>
      </c>
      <c r="G1668" s="6">
        <v>80.766000000000005</v>
      </c>
      <c r="H1668" s="6">
        <v>7.1014003753662109</v>
      </c>
      <c r="I1668" s="7">
        <v>41.196437835693402</v>
      </c>
      <c r="J1668" s="8">
        <f t="shared" si="313"/>
        <v>0.71014003753662114</v>
      </c>
      <c r="K1668" s="8">
        <f t="shared" si="314"/>
        <v>1.136899872796453</v>
      </c>
      <c r="L1668" s="9">
        <f t="shared" si="315"/>
        <v>91.822855126278327</v>
      </c>
      <c r="M1668" s="8">
        <f t="shared" si="316"/>
        <v>0.73372294438257191</v>
      </c>
      <c r="N1668" s="8">
        <f t="shared" si="317"/>
        <v>2.5747773647308376</v>
      </c>
      <c r="O1668" s="8">
        <f t="shared" si="318"/>
        <v>4.0666551515423883</v>
      </c>
      <c r="P1668" s="10">
        <f t="shared" si="319"/>
        <v>0.18042418573512134</v>
      </c>
      <c r="Q1668" s="10" t="str">
        <f t="shared" si="320"/>
        <v>2011LUX</v>
      </c>
      <c r="R1668" s="14">
        <f t="shared" si="321"/>
        <v>30.917121086796055</v>
      </c>
      <c r="S1668" s="45">
        <f t="shared" si="322"/>
        <v>3</v>
      </c>
      <c r="T1668" s="7">
        <f t="shared" si="323"/>
        <v>3.5472296180864062</v>
      </c>
      <c r="U1668" s="35">
        <f>IF(ISBLANK(VLOOKUP(B1668,'WB GDP'!$A$2:$AK$267,F1668-1985)),"NA",VLOOKUP(B1668,'WB GDP'!$A$2:$AK$267,F1668-1985))</f>
        <v>112998.3904765976</v>
      </c>
    </row>
    <row r="1669" spans="1:21">
      <c r="A1669">
        <f t="shared" si="312"/>
        <v>134</v>
      </c>
      <c r="B1669" t="s">
        <v>152</v>
      </c>
      <c r="C1669" t="str">
        <f>VLOOKUP(B1669,'country codes'!$A$3:$B$287,2,0)</f>
        <v>TGO</v>
      </c>
      <c r="D1669">
        <v>5</v>
      </c>
      <c r="E1669" s="6">
        <v>6748.6719999999996</v>
      </c>
      <c r="F1669">
        <v>2011</v>
      </c>
      <c r="G1669" s="6">
        <v>57.924999999999997</v>
      </c>
      <c r="H1669" s="6">
        <v>2.9362208843231201</v>
      </c>
      <c r="I1669" s="7">
        <v>1.7449415922164899</v>
      </c>
      <c r="J1669" s="8">
        <f t="shared" si="313"/>
        <v>0.29362208843231202</v>
      </c>
      <c r="K1669" s="8">
        <f t="shared" si="314"/>
        <v>0.72038192369214404</v>
      </c>
      <c r="L1669" s="9">
        <f t="shared" si="315"/>
        <v>41.728122929867439</v>
      </c>
      <c r="M1669" s="8">
        <f t="shared" si="316"/>
        <v>0.2808097404110666</v>
      </c>
      <c r="N1669" s="8">
        <f t="shared" si="317"/>
        <v>0.10905884951353062</v>
      </c>
      <c r="O1669" s="8">
        <f t="shared" si="318"/>
        <v>1.6009366363250814</v>
      </c>
      <c r="P1669" s="10">
        <f t="shared" si="319"/>
        <v>0.17540340700532647</v>
      </c>
      <c r="Q1669" s="10" t="str">
        <f t="shared" si="320"/>
        <v>2011TGO</v>
      </c>
      <c r="R1669" s="14">
        <f t="shared" si="321"/>
        <v>30.056770666997199</v>
      </c>
      <c r="S1669" s="45">
        <f t="shared" si="322"/>
        <v>1</v>
      </c>
      <c r="T1669" s="7">
        <f t="shared" si="323"/>
        <v>3.5472296180864062</v>
      </c>
      <c r="U1669" s="35">
        <f>IF(ISBLANK(VLOOKUP(B1669,'WB GDP'!$A$2:$AK$267,F1669-1985)),"NA",VLOOKUP(B1669,'WB GDP'!$A$2:$AK$267,F1669-1985))</f>
        <v>1645.7479628506765</v>
      </c>
    </row>
    <row r="1670" spans="1:21">
      <c r="A1670">
        <f t="shared" si="312"/>
        <v>135</v>
      </c>
      <c r="B1670" t="s">
        <v>94</v>
      </c>
      <c r="C1670" t="str">
        <f>VLOOKUP(B1670,'country codes'!$A$3:$B$287,2,0)</f>
        <v>LSO</v>
      </c>
      <c r="D1670">
        <v>5</v>
      </c>
      <c r="E1670" s="6">
        <v>2037.6769999999999</v>
      </c>
      <c r="F1670">
        <v>2011</v>
      </c>
      <c r="G1670" s="6">
        <v>46.692</v>
      </c>
      <c r="H1670" s="6">
        <v>4.897514820098877</v>
      </c>
      <c r="I1670" s="7">
        <v>3.13965845108032</v>
      </c>
      <c r="J1670" s="8">
        <f t="shared" si="313"/>
        <v>0.48975148200988772</v>
      </c>
      <c r="K1670" s="8">
        <f t="shared" si="314"/>
        <v>0.91651131726971968</v>
      </c>
      <c r="L1670" s="9">
        <f t="shared" si="315"/>
        <v>42.79374642595775</v>
      </c>
      <c r="M1670" s="8">
        <f t="shared" si="316"/>
        <v>0.29044418560481011</v>
      </c>
      <c r="N1670" s="8">
        <f t="shared" si="317"/>
        <v>0.19622865319252</v>
      </c>
      <c r="O1670" s="8">
        <f t="shared" si="318"/>
        <v>1.6881064400040708</v>
      </c>
      <c r="P1670" s="10">
        <f t="shared" si="319"/>
        <v>0.17205324185843976</v>
      </c>
      <c r="Q1670" s="10" t="str">
        <f t="shared" si="320"/>
        <v>2011LSO</v>
      </c>
      <c r="R1670" s="14">
        <f t="shared" si="321"/>
        <v>29.482693189052416</v>
      </c>
      <c r="S1670" s="45">
        <f t="shared" si="322"/>
        <v>1</v>
      </c>
      <c r="T1670" s="7">
        <f t="shared" si="323"/>
        <v>3.5472296180864062</v>
      </c>
      <c r="U1670" s="35">
        <f>IF(ISBLANK(VLOOKUP(B1670,'WB GDP'!$A$2:$AK$267,F1670-1985)),"NA",VLOOKUP(B1670,'WB GDP'!$A$2:$AK$267,F1670-1985))</f>
        <v>2404.3627744988989</v>
      </c>
    </row>
    <row r="1671" spans="1:21">
      <c r="A1671">
        <f t="shared" si="312"/>
        <v>136</v>
      </c>
      <c r="B1671" t="s">
        <v>130</v>
      </c>
      <c r="C1671" t="str">
        <f>VLOOKUP(B1671,'country codes'!$A$3:$B$287,2,0)</f>
        <v>QAT</v>
      </c>
      <c r="D1671">
        <v>4</v>
      </c>
      <c r="E1671" s="6">
        <v>1804.171</v>
      </c>
      <c r="F1671">
        <v>2011</v>
      </c>
      <c r="G1671" s="6">
        <v>78.891000000000005</v>
      </c>
      <c r="H1671" s="6">
        <v>6.5916042327880859</v>
      </c>
      <c r="I1671" s="7">
        <v>39.448413848877003</v>
      </c>
      <c r="J1671" s="8">
        <f t="shared" si="313"/>
        <v>0.65916042327880864</v>
      </c>
      <c r="K1671" s="8">
        <f t="shared" si="314"/>
        <v>1.0859202585386405</v>
      </c>
      <c r="L1671" s="9">
        <f t="shared" si="315"/>
        <v>85.669335116371897</v>
      </c>
      <c r="M1671" s="8">
        <f t="shared" si="316"/>
        <v>0.67808814325293998</v>
      </c>
      <c r="N1671" s="8">
        <f t="shared" si="317"/>
        <v>2.4655258655548127</v>
      </c>
      <c r="O1671" s="8">
        <f t="shared" si="318"/>
        <v>3.9574036523663638</v>
      </c>
      <c r="P1671" s="10">
        <f t="shared" si="319"/>
        <v>0.17134672194671657</v>
      </c>
      <c r="Q1671" s="10" t="str">
        <f t="shared" si="320"/>
        <v>2011QAT</v>
      </c>
      <c r="R1671" s="14">
        <f t="shared" si="321"/>
        <v>29.361625375599477</v>
      </c>
      <c r="S1671" s="45">
        <f t="shared" si="322"/>
        <v>3</v>
      </c>
      <c r="T1671" s="7">
        <f t="shared" si="323"/>
        <v>3.5472296180864062</v>
      </c>
      <c r="U1671" s="35">
        <f>IF(ISBLANK(VLOOKUP(B1671,'WB GDP'!$A$2:$AK$267,F1671-1985)),"NA",VLOOKUP(B1671,'WB GDP'!$A$2:$AK$267,F1671-1985))</f>
        <v>111879.74777712947</v>
      </c>
    </row>
    <row r="1672" spans="1:21">
      <c r="A1672">
        <f t="shared" si="312"/>
        <v>137</v>
      </c>
      <c r="B1672" t="s">
        <v>61</v>
      </c>
      <c r="C1672" t="str">
        <f>VLOOKUP(B1672,'country codes'!$A$3:$B$287,2,0)</f>
        <v>SWZ</v>
      </c>
      <c r="D1672">
        <v>5</v>
      </c>
      <c r="E1672" s="6">
        <v>1105.3710000000001</v>
      </c>
      <c r="F1672">
        <v>2011</v>
      </c>
      <c r="G1672" s="6">
        <v>48.195</v>
      </c>
      <c r="H1672" s="6">
        <v>4.867091178894043</v>
      </c>
      <c r="I1672" s="7">
        <v>5.4419965744018501</v>
      </c>
      <c r="J1672" s="8">
        <f t="shared" si="313"/>
        <v>0.4867091178894043</v>
      </c>
      <c r="K1672" s="8">
        <f t="shared" si="314"/>
        <v>0.91346895314923626</v>
      </c>
      <c r="L1672" s="9">
        <f t="shared" si="315"/>
        <v>44.024636197027441</v>
      </c>
      <c r="M1672" s="8">
        <f t="shared" si="316"/>
        <v>0.30157282539402275</v>
      </c>
      <c r="N1672" s="8">
        <f t="shared" si="317"/>
        <v>0.34012478590011563</v>
      </c>
      <c r="O1672" s="8">
        <f t="shared" si="318"/>
        <v>1.8320025727116667</v>
      </c>
      <c r="P1672" s="10">
        <f t="shared" si="319"/>
        <v>0.16461375649033347</v>
      </c>
      <c r="Q1672" s="10" t="str">
        <f t="shared" si="320"/>
        <v>2011SWZ</v>
      </c>
      <c r="R1672" s="14">
        <f t="shared" si="321"/>
        <v>28.207878124697011</v>
      </c>
      <c r="S1672" s="45">
        <f t="shared" si="322"/>
        <v>2</v>
      </c>
      <c r="T1672" s="7">
        <f t="shared" si="323"/>
        <v>3.5472296180864062</v>
      </c>
      <c r="U1672" s="35">
        <f>IF(ISBLANK(VLOOKUP(B1672,'WB GDP'!$A$2:$AK$267,F1672-1985)),"NA",VLOOKUP(B1672,'WB GDP'!$A$2:$AK$267,F1672-1985))</f>
        <v>7347.2045834410537</v>
      </c>
    </row>
    <row r="1673" spans="1:21">
      <c r="A1673">
        <f t="shared" si="312"/>
        <v>138</v>
      </c>
      <c r="B1673" t="s">
        <v>42</v>
      </c>
      <c r="C1673" t="str">
        <f>VLOOKUP(B1673,'country codes'!$A$3:$B$287,2,0)</f>
        <v>CAF</v>
      </c>
      <c r="D1673">
        <v>5</v>
      </c>
      <c r="E1673" s="6">
        <v>4732.0219999999999</v>
      </c>
      <c r="F1673">
        <v>2011</v>
      </c>
      <c r="G1673" s="6">
        <v>49.948</v>
      </c>
      <c r="H1673" s="6">
        <v>3.6778264045715332</v>
      </c>
      <c r="I1673" s="7">
        <v>2.0070040225982702</v>
      </c>
      <c r="J1673" s="8">
        <f t="shared" si="313"/>
        <v>0.36778264045715331</v>
      </c>
      <c r="K1673" s="8">
        <f t="shared" si="314"/>
        <v>0.79454247571698522</v>
      </c>
      <c r="L1673" s="9">
        <f t="shared" si="315"/>
        <v>39.68580757711198</v>
      </c>
      <c r="M1673" s="8">
        <f t="shared" si="316"/>
        <v>0.26234489292351099</v>
      </c>
      <c r="N1673" s="8">
        <f t="shared" si="317"/>
        <v>0.12543775141239188</v>
      </c>
      <c r="O1673" s="8">
        <f t="shared" si="318"/>
        <v>1.6173155382239428</v>
      </c>
      <c r="P1673" s="10">
        <f t="shared" si="319"/>
        <v>0.16221008623438155</v>
      </c>
      <c r="Q1673" s="10" t="str">
        <f t="shared" si="320"/>
        <v>2011CAF</v>
      </c>
      <c r="R1673" s="14">
        <f t="shared" si="321"/>
        <v>27.795990084004423</v>
      </c>
      <c r="S1673" s="45">
        <f t="shared" si="322"/>
        <v>1</v>
      </c>
      <c r="T1673" s="7">
        <f t="shared" si="323"/>
        <v>3.5472296180864062</v>
      </c>
      <c r="U1673" s="35">
        <f>IF(ISBLANK(VLOOKUP(B1673,'WB GDP'!$A$2:$AK$267,F1673-1985)),"NA",VLOOKUP(B1673,'WB GDP'!$A$2:$AK$267,F1673-1985))</f>
        <v>1160.4147414355218</v>
      </c>
    </row>
    <row r="1674" spans="1:21">
      <c r="A1674">
        <f t="shared" si="312"/>
        <v>139</v>
      </c>
      <c r="B1674" t="s">
        <v>34</v>
      </c>
      <c r="C1674" t="str">
        <f>VLOOKUP(B1674,'country codes'!$A$3:$B$287,2,0)</f>
        <v>BWA</v>
      </c>
      <c r="D1674">
        <v>5</v>
      </c>
      <c r="E1674" s="6">
        <v>2134.0369999999998</v>
      </c>
      <c r="F1674">
        <v>2011</v>
      </c>
      <c r="G1674" s="6">
        <v>60.53</v>
      </c>
      <c r="H1674" s="6">
        <v>3.5199210643768311</v>
      </c>
      <c r="I1674" s="7">
        <v>14.719048500061</v>
      </c>
      <c r="J1674" s="8">
        <f t="shared" si="313"/>
        <v>0.35199210643768308</v>
      </c>
      <c r="K1674" s="8">
        <f t="shared" si="314"/>
        <v>0.77875194169751505</v>
      </c>
      <c r="L1674" s="9">
        <f t="shared" si="315"/>
        <v>47.13785503095059</v>
      </c>
      <c r="M1674" s="8">
        <f t="shared" si="316"/>
        <v>0.32971985512976781</v>
      </c>
      <c r="N1674" s="8">
        <f t="shared" si="317"/>
        <v>0.91994053125381248</v>
      </c>
      <c r="O1674" s="8">
        <f t="shared" si="318"/>
        <v>2.4118183180653636</v>
      </c>
      <c r="P1674" s="10">
        <f t="shared" si="319"/>
        <v>0.13671007167498922</v>
      </c>
      <c r="Q1674" s="10" t="str">
        <f t="shared" si="320"/>
        <v>2011BWA</v>
      </c>
      <c r="R1674" s="14">
        <f t="shared" si="321"/>
        <v>23.426359512384622</v>
      </c>
      <c r="S1674" s="45">
        <f t="shared" si="322"/>
        <v>3</v>
      </c>
      <c r="T1674" s="7">
        <f t="shared" si="323"/>
        <v>3.5472296180864062</v>
      </c>
      <c r="U1674" s="35">
        <f>IF(ISBLANK(VLOOKUP(B1674,'WB GDP'!$A$2:$AK$267,F1674-1985)),"NA",VLOOKUP(B1674,'WB GDP'!$A$2:$AK$267,F1674-1985))</f>
        <v>13250.251766094185</v>
      </c>
    </row>
    <row r="1675" spans="1:21">
      <c r="A1675" t="str">
        <f t="shared" si="312"/>
        <v/>
      </c>
      <c r="B1675" t="s">
        <v>164</v>
      </c>
      <c r="C1675" t="str">
        <f>VLOOKUP(B1675,'country codes'!$A$3:$B$287,2,0)</f>
        <v>VUT</v>
      </c>
      <c r="D1675">
        <v>8</v>
      </c>
      <c r="E1675" s="6">
        <v>245.453</v>
      </c>
      <c r="F1675">
        <v>2010</v>
      </c>
      <c r="G1675" s="6">
        <v>69.617000000000004</v>
      </c>
      <c r="H1675" s="6" t="s">
        <v>693</v>
      </c>
      <c r="I1675" s="7">
        <v>3.3162271976471001</v>
      </c>
      <c r="J1675" s="8" t="str">
        <f t="shared" si="313"/>
        <v/>
      </c>
      <c r="K1675" s="8" t="str">
        <f t="shared" si="314"/>
        <v/>
      </c>
      <c r="L1675" s="9" t="str">
        <f t="shared" si="315"/>
        <v/>
      </c>
      <c r="M1675" s="8" t="str">
        <f t="shared" si="316"/>
        <v/>
      </c>
      <c r="N1675" s="8">
        <f t="shared" si="317"/>
        <v>0.20726419985294375</v>
      </c>
      <c r="O1675" s="8">
        <f t="shared" si="318"/>
        <v>1.6991419866644946</v>
      </c>
      <c r="P1675" s="10" t="str">
        <f t="shared" si="319"/>
        <v/>
      </c>
      <c r="Q1675" s="10" t="str">
        <f t="shared" si="320"/>
        <v>2010VUT</v>
      </c>
      <c r="R1675" s="14" t="str">
        <f t="shared" si="321"/>
        <v/>
      </c>
      <c r="S1675" s="45">
        <f t="shared" si="322"/>
        <v>1</v>
      </c>
      <c r="T1675" s="7">
        <f t="shared" si="323"/>
        <v>3.5916727049725505</v>
      </c>
      <c r="U1675" s="35">
        <f>IF(ISBLANK(VLOOKUP(B1675,'WB GDP'!$A$2:$AK$267,F1675-1985)),"NA",VLOOKUP(B1675,'WB GDP'!$A$2:$AK$267,F1675-1985))</f>
        <v>2972.36874356407</v>
      </c>
    </row>
    <row r="1676" spans="1:21">
      <c r="A1676" t="str">
        <f t="shared" si="312"/>
        <v/>
      </c>
      <c r="B1676" t="s">
        <v>30</v>
      </c>
      <c r="C1676" t="str">
        <f>VLOOKUP(B1676,'country codes'!$A$3:$B$287,2,0)</f>
        <v>BEN</v>
      </c>
      <c r="D1676">
        <v>5</v>
      </c>
      <c r="E1676" s="6">
        <v>9445.7099999999991</v>
      </c>
      <c r="F1676">
        <v>2010</v>
      </c>
      <c r="G1676" s="6">
        <v>58.363</v>
      </c>
      <c r="H1676" s="6" t="s">
        <v>693</v>
      </c>
      <c r="I1676" s="7">
        <v>1.59845435619354</v>
      </c>
      <c r="J1676" s="8" t="str">
        <f t="shared" si="313"/>
        <v/>
      </c>
      <c r="K1676" s="8" t="str">
        <f t="shared" si="314"/>
        <v/>
      </c>
      <c r="L1676" s="9" t="str">
        <f t="shared" si="315"/>
        <v/>
      </c>
      <c r="M1676" s="8" t="str">
        <f t="shared" si="316"/>
        <v/>
      </c>
      <c r="N1676" s="8">
        <f t="shared" si="317"/>
        <v>9.9903397262096252E-2</v>
      </c>
      <c r="O1676" s="8">
        <f t="shared" si="318"/>
        <v>1.5917811840736471</v>
      </c>
      <c r="P1676" s="10" t="str">
        <f t="shared" si="319"/>
        <v/>
      </c>
      <c r="Q1676" s="10" t="str">
        <f t="shared" si="320"/>
        <v>2010BEN</v>
      </c>
      <c r="R1676" s="14" t="str">
        <f t="shared" si="321"/>
        <v/>
      </c>
      <c r="S1676" s="45">
        <f t="shared" si="322"/>
        <v>1</v>
      </c>
      <c r="T1676" s="7">
        <f t="shared" si="323"/>
        <v>3.5916727049725505</v>
      </c>
      <c r="U1676" s="35">
        <f>IF(ISBLANK(VLOOKUP(B1676,'WB GDP'!$A$2:$AK$267,F1676-1985)),"NA",VLOOKUP(B1676,'WB GDP'!$A$2:$AK$267,F1676-1985))</f>
        <v>2634.1347281312501</v>
      </c>
    </row>
    <row r="1677" spans="1:21">
      <c r="A1677" t="str">
        <f t="shared" si="312"/>
        <v/>
      </c>
      <c r="B1677" t="s">
        <v>31</v>
      </c>
      <c r="C1677" t="str">
        <f>VLOOKUP(B1677,'country codes'!$A$3:$B$287,2,0)</f>
        <v>BTN</v>
      </c>
      <c r="D1677">
        <v>6</v>
      </c>
      <c r="E1677" s="6">
        <v>705.51599999999996</v>
      </c>
      <c r="F1677">
        <v>2010</v>
      </c>
      <c r="G1677" s="6">
        <v>68.430000000000007</v>
      </c>
      <c r="H1677" s="6" t="s">
        <v>693</v>
      </c>
      <c r="I1677" s="7">
        <v>2.88432121276856</v>
      </c>
      <c r="J1677" s="8" t="str">
        <f t="shared" si="313"/>
        <v/>
      </c>
      <c r="K1677" s="8" t="str">
        <f t="shared" si="314"/>
        <v/>
      </c>
      <c r="L1677" s="9" t="str">
        <f t="shared" si="315"/>
        <v/>
      </c>
      <c r="M1677" s="8" t="str">
        <f t="shared" si="316"/>
        <v/>
      </c>
      <c r="N1677" s="8">
        <f t="shared" si="317"/>
        <v>0.180270075798035</v>
      </c>
      <c r="O1677" s="8">
        <f t="shared" si="318"/>
        <v>1.6721478626095858</v>
      </c>
      <c r="P1677" s="10" t="str">
        <f t="shared" si="319"/>
        <v/>
      </c>
      <c r="Q1677" s="10" t="str">
        <f t="shared" si="320"/>
        <v>2010BTN</v>
      </c>
      <c r="R1677" s="14" t="str">
        <f t="shared" si="321"/>
        <v/>
      </c>
      <c r="S1677" s="45">
        <f t="shared" si="322"/>
        <v>1</v>
      </c>
      <c r="T1677" s="7">
        <f t="shared" si="323"/>
        <v>3.5916727049725505</v>
      </c>
      <c r="U1677" s="35">
        <f>IF(ISBLANK(VLOOKUP(B1677,'WB GDP'!$A$2:$AK$267,F1677-1985)),"NA",VLOOKUP(B1677,'WB GDP'!$A$2:$AK$267,F1677-1985))</f>
        <v>7958.2268607304213</v>
      </c>
    </row>
    <row r="1678" spans="1:21">
      <c r="A1678" t="str">
        <f t="shared" si="312"/>
        <v/>
      </c>
      <c r="B1678" t="s">
        <v>47</v>
      </c>
      <c r="C1678" t="str">
        <f>VLOOKUP(B1678,'country codes'!$A$3:$B$287,2,0)</f>
        <v>COM</v>
      </c>
      <c r="D1678">
        <v>5</v>
      </c>
      <c r="E1678" s="6">
        <v>656.024</v>
      </c>
      <c r="F1678">
        <v>2010</v>
      </c>
      <c r="G1678" s="6">
        <v>61.122999999999998</v>
      </c>
      <c r="H1678" s="6">
        <v>3.8121910095214844</v>
      </c>
      <c r="I1678" s="7" t="s">
        <v>693</v>
      </c>
      <c r="J1678" s="8">
        <f t="shared" si="313"/>
        <v>0.38121910095214845</v>
      </c>
      <c r="K1678" s="8">
        <f t="shared" si="314"/>
        <v>0.80797893621198047</v>
      </c>
      <c r="L1678" s="9">
        <f t="shared" si="315"/>
        <v>49.386096518084884</v>
      </c>
      <c r="M1678" s="8">
        <f t="shared" si="316"/>
        <v>0.35004650846423974</v>
      </c>
      <c r="N1678" s="8" t="str">
        <f t="shared" si="317"/>
        <v/>
      </c>
      <c r="O1678" s="8" t="str">
        <f t="shared" si="318"/>
        <v/>
      </c>
      <c r="P1678" s="10" t="str">
        <f t="shared" si="319"/>
        <v/>
      </c>
      <c r="Q1678" s="10" t="str">
        <f t="shared" si="320"/>
        <v>2010COM</v>
      </c>
      <c r="R1678" s="14" t="str">
        <f t="shared" si="321"/>
        <v/>
      </c>
      <c r="S1678" s="45">
        <f t="shared" si="322"/>
        <v>3</v>
      </c>
      <c r="T1678" s="7">
        <f t="shared" si="323"/>
        <v>3.5916727049725505</v>
      </c>
      <c r="U1678" s="35">
        <f>IF(ISBLANK(VLOOKUP(B1678,'WB GDP'!$A$2:$AK$267,F1678-1985)),"NA",VLOOKUP(B1678,'WB GDP'!$A$2:$AK$267,F1678-1985))</f>
        <v>3025.5173837623724</v>
      </c>
    </row>
    <row r="1679" spans="1:21">
      <c r="A1679" t="str">
        <f t="shared" si="312"/>
        <v/>
      </c>
      <c r="B1679" t="s">
        <v>48</v>
      </c>
      <c r="C1679" t="str">
        <f>VLOOKUP(B1679,'country codes'!$A$3:$B$287,2,0)</f>
        <v>COG</v>
      </c>
      <c r="D1679">
        <v>5</v>
      </c>
      <c r="E1679" s="6">
        <v>4437.884</v>
      </c>
      <c r="F1679">
        <v>2010</v>
      </c>
      <c r="G1679" s="6">
        <v>61.683</v>
      </c>
      <c r="H1679" s="6" t="s">
        <v>693</v>
      </c>
      <c r="I1679" s="7">
        <v>2.02276682853699</v>
      </c>
      <c r="J1679" s="8" t="str">
        <f t="shared" si="313"/>
        <v/>
      </c>
      <c r="K1679" s="8" t="str">
        <f t="shared" si="314"/>
        <v/>
      </c>
      <c r="L1679" s="9" t="str">
        <f t="shared" si="315"/>
        <v/>
      </c>
      <c r="M1679" s="8" t="str">
        <f t="shared" si="316"/>
        <v/>
      </c>
      <c r="N1679" s="8">
        <f t="shared" si="317"/>
        <v>0.12642292678356187</v>
      </c>
      <c r="O1679" s="8">
        <f t="shared" si="318"/>
        <v>1.6183007135951128</v>
      </c>
      <c r="P1679" s="10" t="str">
        <f t="shared" si="319"/>
        <v/>
      </c>
      <c r="Q1679" s="10" t="str">
        <f t="shared" si="320"/>
        <v>2010COG</v>
      </c>
      <c r="R1679" s="14" t="str">
        <f t="shared" si="321"/>
        <v/>
      </c>
      <c r="S1679" s="45">
        <f t="shared" si="322"/>
        <v>1</v>
      </c>
      <c r="T1679" s="7">
        <f t="shared" si="323"/>
        <v>3.5916727049725505</v>
      </c>
      <c r="U1679" s="35">
        <f>IF(ISBLANK(VLOOKUP(B1679,'WB GDP'!$A$2:$AK$267,F1679-1985)),"NA",VLOOKUP(B1679,'WB GDP'!$A$2:$AK$267,F1679-1985))</f>
        <v>4977.973114547859</v>
      </c>
    </row>
    <row r="1680" spans="1:21">
      <c r="A1680" t="str">
        <f t="shared" si="312"/>
        <v/>
      </c>
      <c r="B1680" t="s">
        <v>51</v>
      </c>
      <c r="C1680" t="str">
        <f>VLOOKUP(B1680,'country codes'!$A$3:$B$287,2,0)</f>
        <v>CIV</v>
      </c>
      <c r="D1680">
        <v>5</v>
      </c>
      <c r="E1680" s="6">
        <v>21120.042000000001</v>
      </c>
      <c r="F1680">
        <v>2010</v>
      </c>
      <c r="G1680" s="6">
        <v>55.023000000000003</v>
      </c>
      <c r="H1680" s="6" t="s">
        <v>693</v>
      </c>
      <c r="I1680" s="7">
        <v>0.86633199453353904</v>
      </c>
      <c r="J1680" s="8" t="str">
        <f t="shared" si="313"/>
        <v/>
      </c>
      <c r="K1680" s="8" t="str">
        <f t="shared" si="314"/>
        <v/>
      </c>
      <c r="L1680" s="9" t="str">
        <f t="shared" si="315"/>
        <v/>
      </c>
      <c r="M1680" s="8" t="str">
        <f t="shared" si="316"/>
        <v/>
      </c>
      <c r="N1680" s="8">
        <f t="shared" si="317"/>
        <v>5.414574965834619E-2</v>
      </c>
      <c r="O1680" s="8">
        <f t="shared" si="318"/>
        <v>1.5460235364698971</v>
      </c>
      <c r="P1680" s="10" t="str">
        <f t="shared" si="319"/>
        <v/>
      </c>
      <c r="Q1680" s="10" t="str">
        <f t="shared" si="320"/>
        <v>2010CIV</v>
      </c>
      <c r="R1680" s="14" t="str">
        <f t="shared" si="321"/>
        <v/>
      </c>
      <c r="S1680" s="45">
        <f t="shared" si="322"/>
        <v>1</v>
      </c>
      <c r="T1680" s="7">
        <f t="shared" si="323"/>
        <v>3.5916727049725505</v>
      </c>
      <c r="U1680" s="35">
        <f>IF(ISBLANK(VLOOKUP(B1680,'WB GDP'!$A$2:$AK$267,F1680-1985)),"NA",VLOOKUP(B1680,'WB GDP'!$A$2:$AK$267,F1680-1985))</f>
        <v>3737.4007316506395</v>
      </c>
    </row>
    <row r="1681" spans="1:21">
      <c r="A1681" t="str">
        <f t="shared" si="312"/>
        <v/>
      </c>
      <c r="B1681" t="s">
        <v>61</v>
      </c>
      <c r="C1681" t="str">
        <f>VLOOKUP(B1681,'country codes'!$A$3:$B$287,2,0)</f>
        <v>SWZ</v>
      </c>
      <c r="D1681">
        <v>5</v>
      </c>
      <c r="E1681" s="6">
        <v>1099.92</v>
      </c>
      <c r="F1681">
        <v>2010</v>
      </c>
      <c r="G1681" s="6">
        <v>46.619</v>
      </c>
      <c r="H1681" s="6" t="s">
        <v>693</v>
      </c>
      <c r="I1681" s="7">
        <v>5.3892312049865696</v>
      </c>
      <c r="J1681" s="8" t="str">
        <f t="shared" si="313"/>
        <v/>
      </c>
      <c r="K1681" s="8" t="str">
        <f t="shared" si="314"/>
        <v/>
      </c>
      <c r="L1681" s="9" t="str">
        <f t="shared" si="315"/>
        <v/>
      </c>
      <c r="M1681" s="8" t="str">
        <f t="shared" si="316"/>
        <v/>
      </c>
      <c r="N1681" s="8">
        <f t="shared" si="317"/>
        <v>0.3368269503116606</v>
      </c>
      <c r="O1681" s="8">
        <f t="shared" si="318"/>
        <v>1.8287047371232115</v>
      </c>
      <c r="P1681" s="10" t="str">
        <f t="shared" si="319"/>
        <v/>
      </c>
      <c r="Q1681" s="10" t="str">
        <f t="shared" si="320"/>
        <v>2010SWZ</v>
      </c>
      <c r="R1681" s="14" t="str">
        <f t="shared" si="321"/>
        <v/>
      </c>
      <c r="S1681" s="45">
        <f t="shared" si="322"/>
        <v>2</v>
      </c>
      <c r="T1681" s="7">
        <f t="shared" si="323"/>
        <v>3.5916727049725505</v>
      </c>
      <c r="U1681" s="35">
        <f>IF(ISBLANK(VLOOKUP(B1681,'WB GDP'!$A$2:$AK$267,F1681-1985)),"NA",VLOOKUP(B1681,'WB GDP'!$A$2:$AK$267,F1681-1985))</f>
        <v>7221.3359590723076</v>
      </c>
    </row>
    <row r="1682" spans="1:21">
      <c r="A1682" t="str">
        <f t="shared" si="312"/>
        <v/>
      </c>
      <c r="B1682" t="s">
        <v>62</v>
      </c>
      <c r="C1682" t="str">
        <f>VLOOKUP(B1682,'country codes'!$A$3:$B$287,2,0)</f>
        <v>ETH</v>
      </c>
      <c r="D1682">
        <v>5</v>
      </c>
      <c r="E1682" s="6">
        <v>89237.790999999997</v>
      </c>
      <c r="F1682">
        <v>2010</v>
      </c>
      <c r="G1682" s="6">
        <v>59.73</v>
      </c>
      <c r="H1682" s="6" t="s">
        <v>693</v>
      </c>
      <c r="I1682" s="7">
        <v>0.12601593136787401</v>
      </c>
      <c r="J1682" s="8" t="str">
        <f t="shared" si="313"/>
        <v/>
      </c>
      <c r="K1682" s="8" t="str">
        <f t="shared" si="314"/>
        <v/>
      </c>
      <c r="L1682" s="9" t="str">
        <f t="shared" si="315"/>
        <v/>
      </c>
      <c r="M1682" s="8" t="str">
        <f t="shared" si="316"/>
        <v/>
      </c>
      <c r="N1682" s="8">
        <f t="shared" si="317"/>
        <v>7.8759957104921254E-3</v>
      </c>
      <c r="O1682" s="8">
        <f t="shared" si="318"/>
        <v>1.4997537825220431</v>
      </c>
      <c r="P1682" s="10" t="str">
        <f t="shared" si="319"/>
        <v/>
      </c>
      <c r="Q1682" s="10" t="str">
        <f t="shared" si="320"/>
        <v>2010ETH</v>
      </c>
      <c r="R1682" s="14" t="str">
        <f t="shared" si="321"/>
        <v/>
      </c>
      <c r="S1682" s="45">
        <f t="shared" si="322"/>
        <v>1</v>
      </c>
      <c r="T1682" s="7">
        <f t="shared" si="323"/>
        <v>3.5916727049725505</v>
      </c>
      <c r="U1682" s="35">
        <f>IF(ISBLANK(VLOOKUP(B1682,'WB GDP'!$A$2:$AK$267,F1682-1985)),"NA",VLOOKUP(B1682,'WB GDP'!$A$2:$AK$267,F1682-1985))</f>
        <v>1236.4794094140418</v>
      </c>
    </row>
    <row r="1683" spans="1:21">
      <c r="A1683" t="str">
        <f t="shared" si="312"/>
        <v/>
      </c>
      <c r="B1683" t="s">
        <v>65</v>
      </c>
      <c r="C1683" t="str">
        <f>VLOOKUP(B1683,'country codes'!$A$3:$B$287,2,0)</f>
        <v>GAB</v>
      </c>
      <c r="D1683">
        <v>5</v>
      </c>
      <c r="E1683" s="6">
        <v>1711.105</v>
      </c>
      <c r="F1683">
        <v>2010</v>
      </c>
      <c r="G1683" s="6">
        <v>63.898000000000003</v>
      </c>
      <c r="H1683" s="6" t="s">
        <v>693</v>
      </c>
      <c r="I1683" s="7">
        <v>6.8013830184936497</v>
      </c>
      <c r="J1683" s="8" t="str">
        <f t="shared" si="313"/>
        <v/>
      </c>
      <c r="K1683" s="8" t="str">
        <f t="shared" si="314"/>
        <v/>
      </c>
      <c r="L1683" s="9" t="str">
        <f t="shared" si="315"/>
        <v/>
      </c>
      <c r="M1683" s="8" t="str">
        <f t="shared" si="316"/>
        <v/>
      </c>
      <c r="N1683" s="8">
        <f t="shared" si="317"/>
        <v>0.4250864386558531</v>
      </c>
      <c r="O1683" s="8">
        <f t="shared" si="318"/>
        <v>1.916964225467404</v>
      </c>
      <c r="P1683" s="10" t="str">
        <f t="shared" si="319"/>
        <v/>
      </c>
      <c r="Q1683" s="10" t="str">
        <f t="shared" si="320"/>
        <v>2010GAB</v>
      </c>
      <c r="R1683" s="14" t="str">
        <f t="shared" si="321"/>
        <v/>
      </c>
      <c r="S1683" s="45">
        <f t="shared" si="322"/>
        <v>2</v>
      </c>
      <c r="T1683" s="7">
        <f t="shared" si="323"/>
        <v>3.5916727049725505</v>
      </c>
      <c r="U1683" s="35">
        <f>IF(ISBLANK(VLOOKUP(B1683,'WB GDP'!$A$2:$AK$267,F1683-1985)),"NA",VLOOKUP(B1683,'WB GDP'!$A$2:$AK$267,F1683-1985))</f>
        <v>13682.847525547733</v>
      </c>
    </row>
    <row r="1684" spans="1:21">
      <c r="A1684" t="str">
        <f t="shared" si="312"/>
        <v/>
      </c>
      <c r="B1684" t="s">
        <v>71</v>
      </c>
      <c r="C1684" t="str">
        <f>VLOOKUP(B1684,'country codes'!$A$3:$B$287,2,0)</f>
        <v>GIN</v>
      </c>
      <c r="D1684">
        <v>5</v>
      </c>
      <c r="E1684" s="6">
        <v>10270.727999999999</v>
      </c>
      <c r="F1684">
        <v>2010</v>
      </c>
      <c r="G1684" s="6">
        <v>56.72</v>
      </c>
      <c r="H1684" s="6" t="s">
        <v>693</v>
      </c>
      <c r="I1684" s="7">
        <v>1.49517285823822</v>
      </c>
      <c r="J1684" s="8" t="str">
        <f t="shared" si="313"/>
        <v/>
      </c>
      <c r="K1684" s="8" t="str">
        <f t="shared" si="314"/>
        <v/>
      </c>
      <c r="L1684" s="9" t="str">
        <f t="shared" si="315"/>
        <v/>
      </c>
      <c r="M1684" s="8" t="str">
        <f t="shared" si="316"/>
        <v/>
      </c>
      <c r="N1684" s="8">
        <f t="shared" si="317"/>
        <v>9.344830363988875E-2</v>
      </c>
      <c r="O1684" s="8">
        <f t="shared" si="318"/>
        <v>1.5853260904514397</v>
      </c>
      <c r="P1684" s="10" t="str">
        <f t="shared" si="319"/>
        <v/>
      </c>
      <c r="Q1684" s="10" t="str">
        <f t="shared" si="320"/>
        <v>2010GIN</v>
      </c>
      <c r="R1684" s="14" t="str">
        <f t="shared" si="321"/>
        <v/>
      </c>
      <c r="S1684" s="45">
        <f t="shared" si="322"/>
        <v>1</v>
      </c>
      <c r="T1684" s="7">
        <f t="shared" si="323"/>
        <v>3.5916727049725505</v>
      </c>
      <c r="U1684" s="35">
        <f>IF(ISBLANK(VLOOKUP(B1684,'WB GDP'!$A$2:$AK$267,F1684-1985)),"NA",VLOOKUP(B1684,'WB GDP'!$A$2:$AK$267,F1684-1985))</f>
        <v>1856.4901890977351</v>
      </c>
    </row>
    <row r="1685" spans="1:21">
      <c r="A1685" t="str">
        <f t="shared" si="312"/>
        <v/>
      </c>
      <c r="B1685" t="s">
        <v>76</v>
      </c>
      <c r="C1685" t="str">
        <f>VLOOKUP(B1685,'country codes'!$A$3:$B$287,2,0)</f>
        <v>ISL</v>
      </c>
      <c r="D1685">
        <v>3</v>
      </c>
      <c r="E1685" s="6">
        <v>318.33300000000003</v>
      </c>
      <c r="F1685">
        <v>2010</v>
      </c>
      <c r="G1685" s="6">
        <v>81.7</v>
      </c>
      <c r="H1685" s="6" t="s">
        <v>693</v>
      </c>
      <c r="I1685" s="7">
        <v>18.692567825317401</v>
      </c>
      <c r="J1685" s="8" t="str">
        <f t="shared" si="313"/>
        <v/>
      </c>
      <c r="K1685" s="8" t="str">
        <f t="shared" si="314"/>
        <v/>
      </c>
      <c r="L1685" s="9" t="str">
        <f t="shared" si="315"/>
        <v/>
      </c>
      <c r="M1685" s="8" t="str">
        <f t="shared" si="316"/>
        <v/>
      </c>
      <c r="N1685" s="8">
        <f t="shared" si="317"/>
        <v>1.1682854890823375</v>
      </c>
      <c r="O1685" s="8">
        <f t="shared" si="318"/>
        <v>2.6601632758938885</v>
      </c>
      <c r="P1685" s="10" t="str">
        <f t="shared" si="319"/>
        <v/>
      </c>
      <c r="Q1685" s="10" t="str">
        <f t="shared" si="320"/>
        <v>2010ISL</v>
      </c>
      <c r="R1685" s="14" t="str">
        <f t="shared" si="321"/>
        <v/>
      </c>
      <c r="S1685" s="45">
        <f t="shared" si="322"/>
        <v>3</v>
      </c>
      <c r="T1685" s="7">
        <f t="shared" si="323"/>
        <v>3.5916727049725505</v>
      </c>
      <c r="U1685" s="35">
        <f>IF(ISBLANK(VLOOKUP(B1685,'WB GDP'!$A$2:$AK$267,F1685-1985)),"NA",VLOOKUP(B1685,'WB GDP'!$A$2:$AK$267,F1685-1985))</f>
        <v>47457.622918583627</v>
      </c>
    </row>
    <row r="1686" spans="1:21">
      <c r="A1686" t="str">
        <f t="shared" si="312"/>
        <v/>
      </c>
      <c r="B1686" t="s">
        <v>79</v>
      </c>
      <c r="C1686" t="str">
        <f>VLOOKUP(B1686,'country codes'!$A$3:$B$287,2,0)</f>
        <v>IRN</v>
      </c>
      <c r="D1686">
        <v>4</v>
      </c>
      <c r="E1686" s="6">
        <v>75373.854999999996</v>
      </c>
      <c r="F1686">
        <v>2010</v>
      </c>
      <c r="G1686" s="6">
        <v>73.069000000000003</v>
      </c>
      <c r="H1686" s="6" t="s">
        <v>693</v>
      </c>
      <c r="I1686" s="7">
        <v>9.45703125</v>
      </c>
      <c r="J1686" s="8" t="str">
        <f t="shared" si="313"/>
        <v/>
      </c>
      <c r="K1686" s="8" t="str">
        <f t="shared" si="314"/>
        <v/>
      </c>
      <c r="L1686" s="9" t="str">
        <f t="shared" si="315"/>
        <v/>
      </c>
      <c r="M1686" s="8" t="str">
        <f t="shared" si="316"/>
        <v/>
      </c>
      <c r="N1686" s="8">
        <f t="shared" si="317"/>
        <v>0.591064453125</v>
      </c>
      <c r="O1686" s="8">
        <f t="shared" si="318"/>
        <v>2.0829422399365507</v>
      </c>
      <c r="P1686" s="10" t="str">
        <f t="shared" si="319"/>
        <v/>
      </c>
      <c r="Q1686" s="10" t="str">
        <f t="shared" si="320"/>
        <v>2010IRN</v>
      </c>
      <c r="R1686" s="14" t="str">
        <f t="shared" si="321"/>
        <v/>
      </c>
      <c r="S1686" s="45">
        <f t="shared" si="322"/>
        <v>3</v>
      </c>
      <c r="T1686" s="7">
        <f t="shared" si="323"/>
        <v>3.5916727049725505</v>
      </c>
      <c r="U1686" s="35">
        <f>IF(ISBLANK(VLOOKUP(B1686,'WB GDP'!$A$2:$AK$267,F1686-1985)),"NA",VLOOKUP(B1686,'WB GDP'!$A$2:$AK$267,F1686-1985))</f>
        <v>15099.460194880116</v>
      </c>
    </row>
    <row r="1687" spans="1:21">
      <c r="A1687" t="str">
        <f t="shared" si="312"/>
        <v/>
      </c>
      <c r="B1687" t="s">
        <v>84</v>
      </c>
      <c r="C1687" t="str">
        <f>VLOOKUP(B1687,'country codes'!$A$3:$B$287,2,0)</f>
        <v>JAM</v>
      </c>
      <c r="D1687">
        <v>1</v>
      </c>
      <c r="E1687" s="6">
        <v>2733.8960000000002</v>
      </c>
      <c r="F1687">
        <v>2010</v>
      </c>
      <c r="G1687" s="6">
        <v>72.622</v>
      </c>
      <c r="H1687" s="6" t="s">
        <v>693</v>
      </c>
      <c r="I1687" s="7">
        <v>4.2741374969482404</v>
      </c>
      <c r="J1687" s="8" t="str">
        <f t="shared" si="313"/>
        <v/>
      </c>
      <c r="K1687" s="8" t="str">
        <f t="shared" si="314"/>
        <v/>
      </c>
      <c r="L1687" s="9" t="str">
        <f t="shared" si="315"/>
        <v/>
      </c>
      <c r="M1687" s="8" t="str">
        <f t="shared" si="316"/>
        <v/>
      </c>
      <c r="N1687" s="8">
        <f t="shared" si="317"/>
        <v>0.26713359355926503</v>
      </c>
      <c r="O1687" s="8">
        <f t="shared" si="318"/>
        <v>1.7590113803708158</v>
      </c>
      <c r="P1687" s="10" t="str">
        <f t="shared" si="319"/>
        <v/>
      </c>
      <c r="Q1687" s="10" t="str">
        <f t="shared" si="320"/>
        <v>2010JAM</v>
      </c>
      <c r="R1687" s="14" t="str">
        <f t="shared" si="321"/>
        <v/>
      </c>
      <c r="S1687" s="45">
        <f t="shared" si="322"/>
        <v>2</v>
      </c>
      <c r="T1687" s="7">
        <f t="shared" si="323"/>
        <v>3.5916727049725505</v>
      </c>
      <c r="U1687" s="35">
        <f>IF(ISBLANK(VLOOKUP(B1687,'WB GDP'!$A$2:$AK$267,F1687-1985)),"NA",VLOOKUP(B1687,'WB GDP'!$A$2:$AK$267,F1687-1985))</f>
        <v>9700.0274181929781</v>
      </c>
    </row>
    <row r="1688" spans="1:21">
      <c r="A1688" t="str">
        <f t="shared" si="312"/>
        <v/>
      </c>
      <c r="B1688" t="s">
        <v>91</v>
      </c>
      <c r="C1688" t="str">
        <f>VLOOKUP(B1688,'country codes'!$A$3:$B$287,2,0)</f>
        <v>LAO</v>
      </c>
      <c r="D1688">
        <v>8</v>
      </c>
      <c r="E1688" s="6">
        <v>6323.4179999999997</v>
      </c>
      <c r="F1688">
        <v>2010</v>
      </c>
      <c r="G1688" s="6">
        <v>63.972999999999999</v>
      </c>
      <c r="H1688" s="6" t="s">
        <v>693</v>
      </c>
      <c r="I1688" s="7">
        <v>1.89386451244354</v>
      </c>
      <c r="J1688" s="8" t="str">
        <f t="shared" si="313"/>
        <v/>
      </c>
      <c r="K1688" s="8" t="str">
        <f t="shared" si="314"/>
        <v/>
      </c>
      <c r="L1688" s="9" t="str">
        <f t="shared" si="315"/>
        <v/>
      </c>
      <c r="M1688" s="8" t="str">
        <f t="shared" si="316"/>
        <v/>
      </c>
      <c r="N1688" s="8">
        <f t="shared" si="317"/>
        <v>0.11836653202772125</v>
      </c>
      <c r="O1688" s="8">
        <f t="shared" si="318"/>
        <v>1.6102443188392721</v>
      </c>
      <c r="P1688" s="10" t="str">
        <f t="shared" si="319"/>
        <v/>
      </c>
      <c r="Q1688" s="10" t="str">
        <f t="shared" si="320"/>
        <v>2010LAO</v>
      </c>
      <c r="R1688" s="14" t="str">
        <f t="shared" si="321"/>
        <v/>
      </c>
      <c r="S1688" s="45">
        <f t="shared" si="322"/>
        <v>1</v>
      </c>
      <c r="T1688" s="7">
        <f t="shared" si="323"/>
        <v>3.5916727049725505</v>
      </c>
      <c r="U1688" s="35">
        <f>IF(ISBLANK(VLOOKUP(B1688,'WB GDP'!$A$2:$AK$267,F1688-1985)),"NA",VLOOKUP(B1688,'WB GDP'!$A$2:$AK$267,F1688-1985))</f>
        <v>4793.2239845691347</v>
      </c>
    </row>
    <row r="1689" spans="1:21">
      <c r="A1689" t="str">
        <f t="shared" si="312"/>
        <v/>
      </c>
      <c r="B1689" t="s">
        <v>94</v>
      </c>
      <c r="C1689" t="str">
        <f>VLOOKUP(B1689,'country codes'!$A$3:$B$287,2,0)</f>
        <v>LSO</v>
      </c>
      <c r="D1689">
        <v>5</v>
      </c>
      <c r="E1689" s="6">
        <v>2022.7470000000001</v>
      </c>
      <c r="F1689">
        <v>2010</v>
      </c>
      <c r="G1689" s="6">
        <v>45.595999999999997</v>
      </c>
      <c r="H1689" s="6" t="s">
        <v>693</v>
      </c>
      <c r="I1689" s="7">
        <v>2.9327702522277801</v>
      </c>
      <c r="J1689" s="8" t="str">
        <f t="shared" si="313"/>
        <v/>
      </c>
      <c r="K1689" s="8" t="str">
        <f t="shared" si="314"/>
        <v/>
      </c>
      <c r="L1689" s="9" t="str">
        <f t="shared" si="315"/>
        <v/>
      </c>
      <c r="M1689" s="8" t="str">
        <f t="shared" si="316"/>
        <v/>
      </c>
      <c r="N1689" s="8">
        <f t="shared" si="317"/>
        <v>0.18329814076423626</v>
      </c>
      <c r="O1689" s="8">
        <f t="shared" si="318"/>
        <v>1.6751759275757871</v>
      </c>
      <c r="P1689" s="10" t="str">
        <f t="shared" si="319"/>
        <v/>
      </c>
      <c r="Q1689" s="10" t="str">
        <f t="shared" si="320"/>
        <v>2010LSO</v>
      </c>
      <c r="R1689" s="14" t="str">
        <f t="shared" si="321"/>
        <v/>
      </c>
      <c r="S1689" s="45">
        <f t="shared" si="322"/>
        <v>1</v>
      </c>
      <c r="T1689" s="7">
        <f t="shared" si="323"/>
        <v>3.5916727049725505</v>
      </c>
      <c r="U1689" s="35">
        <f>IF(ISBLANK(VLOOKUP(B1689,'WB GDP'!$A$2:$AK$267,F1689-1985)),"NA",VLOOKUP(B1689,'WB GDP'!$A$2:$AK$267,F1689-1985))</f>
        <v>2315.2767891729877</v>
      </c>
    </row>
    <row r="1690" spans="1:21">
      <c r="A1690" t="str">
        <f t="shared" si="312"/>
        <v/>
      </c>
      <c r="B1690" t="s">
        <v>96</v>
      </c>
      <c r="C1690" t="str">
        <f>VLOOKUP(B1690,'country codes'!$A$3:$B$287,2,0)</f>
        <v>LBY</v>
      </c>
      <c r="D1690">
        <v>4</v>
      </c>
      <c r="E1690" s="6">
        <v>6491.9880000000003</v>
      </c>
      <c r="F1690">
        <v>2010</v>
      </c>
      <c r="G1690" s="6">
        <v>72.373999999999995</v>
      </c>
      <c r="H1690" s="6" t="s">
        <v>693</v>
      </c>
      <c r="I1690" s="7">
        <v>6.1086134910583496</v>
      </c>
      <c r="J1690" s="8" t="str">
        <f t="shared" si="313"/>
        <v/>
      </c>
      <c r="K1690" s="8" t="str">
        <f t="shared" si="314"/>
        <v/>
      </c>
      <c r="L1690" s="9" t="str">
        <f t="shared" si="315"/>
        <v/>
      </c>
      <c r="M1690" s="8" t="str">
        <f t="shared" si="316"/>
        <v/>
      </c>
      <c r="N1690" s="8">
        <f t="shared" si="317"/>
        <v>0.38178834319114685</v>
      </c>
      <c r="O1690" s="8">
        <f t="shared" si="318"/>
        <v>1.8736661300026978</v>
      </c>
      <c r="P1690" s="10" t="str">
        <f t="shared" si="319"/>
        <v/>
      </c>
      <c r="Q1690" s="10" t="str">
        <f t="shared" si="320"/>
        <v>2010LBY</v>
      </c>
      <c r="R1690" s="14" t="str">
        <f t="shared" si="321"/>
        <v/>
      </c>
      <c r="S1690" s="45">
        <f t="shared" si="322"/>
        <v>2</v>
      </c>
      <c r="T1690" s="7">
        <f t="shared" si="323"/>
        <v>3.5916727049725505</v>
      </c>
      <c r="U1690" s="35">
        <f>IF(ISBLANK(VLOOKUP(B1690,'WB GDP'!$A$2:$AK$267,F1690-1985)),"NA",VLOOKUP(B1690,'WB GDP'!$A$2:$AK$267,F1690-1985))</f>
        <v>31394.161745737631</v>
      </c>
    </row>
    <row r="1691" spans="1:21">
      <c r="A1691" t="str">
        <f t="shared" si="312"/>
        <v/>
      </c>
      <c r="B1691" t="s">
        <v>99</v>
      </c>
      <c r="C1691" t="str">
        <f>VLOOKUP(B1691,'country codes'!$A$3:$B$287,2,0)</f>
        <v>MDG</v>
      </c>
      <c r="D1691">
        <v>5</v>
      </c>
      <c r="E1691" s="6">
        <v>21731.053</v>
      </c>
      <c r="F1691">
        <v>2010</v>
      </c>
      <c r="G1691" s="6">
        <v>62.872999999999998</v>
      </c>
      <c r="H1691" s="6" t="s">
        <v>693</v>
      </c>
      <c r="I1691" s="7">
        <v>1.2692266702652</v>
      </c>
      <c r="J1691" s="8" t="str">
        <f t="shared" si="313"/>
        <v/>
      </c>
      <c r="K1691" s="8" t="str">
        <f t="shared" si="314"/>
        <v/>
      </c>
      <c r="L1691" s="9" t="str">
        <f t="shared" si="315"/>
        <v/>
      </c>
      <c r="M1691" s="8" t="str">
        <f t="shared" si="316"/>
        <v/>
      </c>
      <c r="N1691" s="8">
        <f t="shared" si="317"/>
        <v>7.9326666891574998E-2</v>
      </c>
      <c r="O1691" s="8">
        <f t="shared" si="318"/>
        <v>1.571204453703126</v>
      </c>
      <c r="P1691" s="10" t="str">
        <f t="shared" si="319"/>
        <v/>
      </c>
      <c r="Q1691" s="10" t="str">
        <f t="shared" si="320"/>
        <v>2010MDG</v>
      </c>
      <c r="R1691" s="14" t="str">
        <f t="shared" si="321"/>
        <v/>
      </c>
      <c r="S1691" s="45">
        <f t="shared" si="322"/>
        <v>1</v>
      </c>
      <c r="T1691" s="7">
        <f t="shared" si="323"/>
        <v>3.5916727049725505</v>
      </c>
      <c r="U1691" s="35">
        <f>IF(ISBLANK(VLOOKUP(B1691,'WB GDP'!$A$2:$AK$267,F1691-1985)),"NA",VLOOKUP(B1691,'WB GDP'!$A$2:$AK$267,F1691-1985))</f>
        <v>1511.9867296938194</v>
      </c>
    </row>
    <row r="1692" spans="1:21">
      <c r="A1692" t="str">
        <f t="shared" si="312"/>
        <v/>
      </c>
      <c r="B1692" t="s">
        <v>105</v>
      </c>
      <c r="C1692" t="str">
        <f>VLOOKUP(B1692,'country codes'!$A$3:$B$287,2,0)</f>
        <v>MUS</v>
      </c>
      <c r="D1692">
        <v>5</v>
      </c>
      <c r="E1692" s="6">
        <v>1283.33</v>
      </c>
      <c r="F1692">
        <v>2010</v>
      </c>
      <c r="G1692" s="6">
        <v>73.998999999999995</v>
      </c>
      <c r="H1692" s="6" t="s">
        <v>693</v>
      </c>
      <c r="I1692" s="7">
        <v>6.3227686882018999</v>
      </c>
      <c r="J1692" s="8" t="str">
        <f t="shared" si="313"/>
        <v/>
      </c>
      <c r="K1692" s="8" t="str">
        <f t="shared" si="314"/>
        <v/>
      </c>
      <c r="L1692" s="9" t="str">
        <f t="shared" si="315"/>
        <v/>
      </c>
      <c r="M1692" s="8" t="str">
        <f t="shared" si="316"/>
        <v/>
      </c>
      <c r="N1692" s="8">
        <f t="shared" si="317"/>
        <v>0.39517304301261874</v>
      </c>
      <c r="O1692" s="8">
        <f t="shared" si="318"/>
        <v>1.8870508298241697</v>
      </c>
      <c r="P1692" s="10" t="str">
        <f t="shared" si="319"/>
        <v/>
      </c>
      <c r="Q1692" s="10" t="str">
        <f t="shared" si="320"/>
        <v>2010MUS</v>
      </c>
      <c r="R1692" s="14" t="str">
        <f t="shared" si="321"/>
        <v/>
      </c>
      <c r="S1692" s="45">
        <f t="shared" si="322"/>
        <v>2</v>
      </c>
      <c r="T1692" s="7">
        <f t="shared" si="323"/>
        <v>3.5916727049725505</v>
      </c>
      <c r="U1692" s="35">
        <f>IF(ISBLANK(VLOOKUP(B1692,'WB GDP'!$A$2:$AK$267,F1692-1985)),"NA",VLOOKUP(B1692,'WB GDP'!$A$2:$AK$267,F1692-1985))</f>
        <v>17311.625241723541</v>
      </c>
    </row>
    <row r="1693" spans="1:21">
      <c r="A1693" t="str">
        <f t="shared" si="312"/>
        <v/>
      </c>
      <c r="B1693" t="s">
        <v>111</v>
      </c>
      <c r="C1693" t="str">
        <f>VLOOKUP(B1693,'country codes'!$A$3:$B$287,2,0)</f>
        <v>MOZ</v>
      </c>
      <c r="D1693">
        <v>5</v>
      </c>
      <c r="E1693" s="6">
        <v>23073.723000000002</v>
      </c>
      <c r="F1693">
        <v>2010</v>
      </c>
      <c r="G1693" s="6">
        <v>54.198</v>
      </c>
      <c r="H1693" s="6" t="s">
        <v>693</v>
      </c>
      <c r="I1693" s="7">
        <v>1.54006695747376</v>
      </c>
      <c r="J1693" s="8" t="str">
        <f t="shared" si="313"/>
        <v/>
      </c>
      <c r="K1693" s="8" t="str">
        <f t="shared" si="314"/>
        <v/>
      </c>
      <c r="L1693" s="9" t="str">
        <f t="shared" si="315"/>
        <v/>
      </c>
      <c r="M1693" s="8" t="str">
        <f t="shared" si="316"/>
        <v/>
      </c>
      <c r="N1693" s="8">
        <f t="shared" si="317"/>
        <v>9.6254184842109999E-2</v>
      </c>
      <c r="O1693" s="8">
        <f t="shared" si="318"/>
        <v>1.5881319716536608</v>
      </c>
      <c r="P1693" s="10" t="str">
        <f t="shared" si="319"/>
        <v/>
      </c>
      <c r="Q1693" s="10" t="str">
        <f t="shared" si="320"/>
        <v>2010MOZ</v>
      </c>
      <c r="R1693" s="14" t="str">
        <f t="shared" si="321"/>
        <v/>
      </c>
      <c r="S1693" s="45">
        <f t="shared" si="322"/>
        <v>1</v>
      </c>
      <c r="T1693" s="7">
        <f t="shared" si="323"/>
        <v>3.5916727049725505</v>
      </c>
      <c r="U1693" s="35">
        <f>IF(ISBLANK(VLOOKUP(B1693,'WB GDP'!$A$2:$AK$267,F1693-1985)),"NA",VLOOKUP(B1693,'WB GDP'!$A$2:$AK$267,F1693-1985))</f>
        <v>1047.5914312157267</v>
      </c>
    </row>
    <row r="1694" spans="1:21">
      <c r="A1694" t="str">
        <f t="shared" si="312"/>
        <v/>
      </c>
      <c r="B1694" t="s">
        <v>112</v>
      </c>
      <c r="C1694" t="str">
        <f>VLOOKUP(B1694,'country codes'!$A$3:$B$287,2,0)</f>
        <v>MMR</v>
      </c>
      <c r="D1694">
        <v>8</v>
      </c>
      <c r="E1694" s="6">
        <v>49390.987999999998</v>
      </c>
      <c r="F1694">
        <v>2010</v>
      </c>
      <c r="G1694" s="6">
        <v>63.329000000000001</v>
      </c>
      <c r="H1694" s="6" t="s">
        <v>693</v>
      </c>
      <c r="I1694" s="7">
        <v>1.76643025875092</v>
      </c>
      <c r="J1694" s="8" t="str">
        <f t="shared" si="313"/>
        <v/>
      </c>
      <c r="K1694" s="8" t="str">
        <f t="shared" si="314"/>
        <v/>
      </c>
      <c r="L1694" s="9" t="str">
        <f t="shared" si="315"/>
        <v/>
      </c>
      <c r="M1694" s="8" t="str">
        <f t="shared" si="316"/>
        <v/>
      </c>
      <c r="N1694" s="8">
        <f t="shared" si="317"/>
        <v>0.1104018911719325</v>
      </c>
      <c r="O1694" s="8">
        <f t="shared" si="318"/>
        <v>1.6022796779834834</v>
      </c>
      <c r="P1694" s="10" t="str">
        <f t="shared" si="319"/>
        <v/>
      </c>
      <c r="Q1694" s="10" t="str">
        <f t="shared" si="320"/>
        <v>2010MMR</v>
      </c>
      <c r="R1694" s="14" t="str">
        <f t="shared" si="321"/>
        <v/>
      </c>
      <c r="S1694" s="45">
        <f t="shared" si="322"/>
        <v>1</v>
      </c>
      <c r="T1694" s="7">
        <f t="shared" si="323"/>
        <v>3.5916727049725505</v>
      </c>
      <c r="U1694" s="35">
        <f>IF(ISBLANK(VLOOKUP(B1694,'WB GDP'!$A$2:$AK$267,F1694-1985)),"NA",VLOOKUP(B1694,'WB GDP'!$A$2:$AK$267,F1694-1985))</f>
        <v>2830.2840534541706</v>
      </c>
    </row>
    <row r="1695" spans="1:21">
      <c r="A1695" t="str">
        <f t="shared" si="312"/>
        <v/>
      </c>
      <c r="B1695" t="s">
        <v>113</v>
      </c>
      <c r="C1695" t="str">
        <f>VLOOKUP(B1695,'country codes'!$A$3:$B$287,2,0)</f>
        <v>NAM</v>
      </c>
      <c r="D1695">
        <v>5</v>
      </c>
      <c r="E1695" s="6">
        <v>2099.2710000000002</v>
      </c>
      <c r="F1695">
        <v>2010</v>
      </c>
      <c r="G1695" s="6">
        <v>56.015000000000001</v>
      </c>
      <c r="H1695" s="6" t="s">
        <v>693</v>
      </c>
      <c r="I1695" s="7">
        <v>6.7060165405273402</v>
      </c>
      <c r="J1695" s="8" t="str">
        <f t="shared" si="313"/>
        <v/>
      </c>
      <c r="K1695" s="8" t="str">
        <f t="shared" si="314"/>
        <v/>
      </c>
      <c r="L1695" s="9" t="str">
        <f t="shared" si="315"/>
        <v/>
      </c>
      <c r="M1695" s="8" t="str">
        <f t="shared" si="316"/>
        <v/>
      </c>
      <c r="N1695" s="8">
        <f t="shared" si="317"/>
        <v>0.41912603378295876</v>
      </c>
      <c r="O1695" s="8">
        <f t="shared" si="318"/>
        <v>1.9110038205945097</v>
      </c>
      <c r="P1695" s="10" t="str">
        <f t="shared" si="319"/>
        <v/>
      </c>
      <c r="Q1695" s="10" t="str">
        <f t="shared" si="320"/>
        <v>2010NAM</v>
      </c>
      <c r="R1695" s="14" t="str">
        <f t="shared" si="321"/>
        <v/>
      </c>
      <c r="S1695" s="45">
        <f t="shared" si="322"/>
        <v>2</v>
      </c>
      <c r="T1695" s="7">
        <f t="shared" si="323"/>
        <v>3.5916727049725505</v>
      </c>
      <c r="U1695" s="35">
        <f>IF(ISBLANK(VLOOKUP(B1695,'WB GDP'!$A$2:$AK$267,F1695-1985)),"NA",VLOOKUP(B1695,'WB GDP'!$A$2:$AK$267,F1695-1985))</f>
        <v>9115.5065115458183</v>
      </c>
    </row>
    <row r="1696" spans="1:21">
      <c r="A1696" t="str">
        <f t="shared" si="312"/>
        <v/>
      </c>
      <c r="B1696" t="s">
        <v>121</v>
      </c>
      <c r="C1696" t="str">
        <f>VLOOKUP(B1696,'country codes'!$A$3:$B$287,2,0)</f>
        <v>NOR</v>
      </c>
      <c r="D1696">
        <v>3</v>
      </c>
      <c r="E1696" s="6">
        <v>4889.741</v>
      </c>
      <c r="F1696">
        <v>2010</v>
      </c>
      <c r="G1696" s="6">
        <v>81.040000000000006</v>
      </c>
      <c r="H1696" s="6" t="s">
        <v>693</v>
      </c>
      <c r="I1696" s="7">
        <v>13.6781167984009</v>
      </c>
      <c r="J1696" s="8" t="str">
        <f t="shared" si="313"/>
        <v/>
      </c>
      <c r="K1696" s="8" t="str">
        <f t="shared" si="314"/>
        <v/>
      </c>
      <c r="L1696" s="9" t="str">
        <f t="shared" si="315"/>
        <v/>
      </c>
      <c r="M1696" s="8" t="str">
        <f t="shared" si="316"/>
        <v/>
      </c>
      <c r="N1696" s="8">
        <f t="shared" si="317"/>
        <v>0.85488229990005626</v>
      </c>
      <c r="O1696" s="8">
        <f t="shared" si="318"/>
        <v>2.3467600867116074</v>
      </c>
      <c r="P1696" s="10" t="str">
        <f t="shared" si="319"/>
        <v/>
      </c>
      <c r="Q1696" s="10" t="str">
        <f t="shared" si="320"/>
        <v>2010NOR</v>
      </c>
      <c r="R1696" s="14" t="str">
        <f t="shared" si="321"/>
        <v/>
      </c>
      <c r="S1696" s="45">
        <f t="shared" si="322"/>
        <v>3</v>
      </c>
      <c r="T1696" s="7">
        <f t="shared" si="323"/>
        <v>3.5916727049725505</v>
      </c>
      <c r="U1696" s="35">
        <f>IF(ISBLANK(VLOOKUP(B1696,'WB GDP'!$A$2:$AK$267,F1696-1985)),"NA",VLOOKUP(B1696,'WB GDP'!$A$2:$AK$267,F1696-1985))</f>
        <v>61672.960169475591</v>
      </c>
    </row>
    <row r="1697" spans="1:21">
      <c r="A1697" t="str">
        <f t="shared" si="312"/>
        <v/>
      </c>
      <c r="B1697" t="s">
        <v>123</v>
      </c>
      <c r="C1697" t="str">
        <f>VLOOKUP(B1697,'country codes'!$A$3:$B$287,2,0)</f>
        <v>PSE</v>
      </c>
      <c r="D1697">
        <v>4</v>
      </c>
      <c r="E1697" s="6">
        <v>3992.2779999999998</v>
      </c>
      <c r="F1697">
        <v>2010</v>
      </c>
      <c r="G1697" s="6">
        <v>73.004000000000005</v>
      </c>
      <c r="H1697" s="6">
        <v>4.702603816986084</v>
      </c>
      <c r="I1697" s="7" t="s">
        <v>693</v>
      </c>
      <c r="J1697" s="8">
        <f t="shared" si="313"/>
        <v>0.4702603816986084</v>
      </c>
      <c r="K1697" s="8">
        <f t="shared" si="314"/>
        <v>0.89702021695844036</v>
      </c>
      <c r="L1697" s="9">
        <f t="shared" si="315"/>
        <v>65.486063918833992</v>
      </c>
      <c r="M1697" s="8">
        <f t="shared" si="316"/>
        <v>0.49560847675104708</v>
      </c>
      <c r="N1697" s="8" t="str">
        <f t="shared" si="317"/>
        <v/>
      </c>
      <c r="O1697" s="8" t="str">
        <f t="shared" si="318"/>
        <v/>
      </c>
      <c r="P1697" s="10" t="str">
        <f t="shared" si="319"/>
        <v/>
      </c>
      <c r="Q1697" s="10" t="str">
        <f t="shared" si="320"/>
        <v>2010PSE</v>
      </c>
      <c r="R1697" s="14" t="str">
        <f t="shared" si="321"/>
        <v/>
      </c>
      <c r="S1697" s="45">
        <f t="shared" si="322"/>
        <v>3</v>
      </c>
      <c r="T1697" s="7">
        <f t="shared" si="323"/>
        <v>3.5916727049725505</v>
      </c>
      <c r="U1697" s="35">
        <f>IF(ISBLANK(VLOOKUP(B1697,'WB GDP'!$A$2:$AK$267,F1697-1985)),"NA",VLOOKUP(B1697,'WB GDP'!$A$2:$AK$267,F1697-1985))</f>
        <v>14744.783591071086</v>
      </c>
    </row>
    <row r="1698" spans="1:21">
      <c r="A1698" t="str">
        <f t="shared" si="312"/>
        <v/>
      </c>
      <c r="B1698" t="s">
        <v>147</v>
      </c>
      <c r="C1698" t="str">
        <f>VLOOKUP(B1698,'country codes'!$A$3:$B$287,2,0)</f>
        <v>CHE</v>
      </c>
      <c r="D1698">
        <v>3</v>
      </c>
      <c r="E1698" s="6">
        <v>7822.4350000000004</v>
      </c>
      <c r="F1698">
        <v>2010</v>
      </c>
      <c r="G1698" s="6">
        <v>82.283000000000001</v>
      </c>
      <c r="H1698" s="6" t="s">
        <v>693</v>
      </c>
      <c r="I1698" s="7">
        <v>17.0540046691894</v>
      </c>
      <c r="J1698" s="8" t="str">
        <f t="shared" si="313"/>
        <v/>
      </c>
      <c r="K1698" s="8" t="str">
        <f t="shared" si="314"/>
        <v/>
      </c>
      <c r="L1698" s="9" t="str">
        <f t="shared" si="315"/>
        <v/>
      </c>
      <c r="M1698" s="8" t="str">
        <f t="shared" si="316"/>
        <v/>
      </c>
      <c r="N1698" s="8">
        <f t="shared" si="317"/>
        <v>1.0658752918243375</v>
      </c>
      <c r="O1698" s="8">
        <f t="shared" si="318"/>
        <v>2.5577530786358884</v>
      </c>
      <c r="P1698" s="10" t="str">
        <f t="shared" si="319"/>
        <v/>
      </c>
      <c r="Q1698" s="10" t="str">
        <f t="shared" si="320"/>
        <v>2010CHE</v>
      </c>
      <c r="R1698" s="14" t="str">
        <f t="shared" si="321"/>
        <v/>
      </c>
      <c r="S1698" s="45">
        <f t="shared" si="322"/>
        <v>3</v>
      </c>
      <c r="T1698" s="7">
        <f t="shared" si="323"/>
        <v>3.5916727049725505</v>
      </c>
      <c r="U1698" s="35">
        <f>IF(ISBLANK(VLOOKUP(B1698,'WB GDP'!$A$2:$AK$267,F1698-1985)),"NA",VLOOKUP(B1698,'WB GDP'!$A$2:$AK$267,F1698-1985))</f>
        <v>65262.340977604719</v>
      </c>
    </row>
    <row r="1699" spans="1:21">
      <c r="A1699" t="str">
        <f t="shared" si="312"/>
        <v/>
      </c>
      <c r="B1699" t="s">
        <v>152</v>
      </c>
      <c r="C1699" t="str">
        <f>VLOOKUP(B1699,'country codes'!$A$3:$B$287,2,0)</f>
        <v>TGO</v>
      </c>
      <c r="D1699">
        <v>5</v>
      </c>
      <c r="E1699" s="6">
        <v>6571.8549999999996</v>
      </c>
      <c r="F1699">
        <v>2010</v>
      </c>
      <c r="G1699" s="6">
        <v>57.304000000000002</v>
      </c>
      <c r="H1699" s="6" t="s">
        <v>693</v>
      </c>
      <c r="I1699" s="7">
        <v>1.8491393327712999</v>
      </c>
      <c r="J1699" s="8" t="str">
        <f t="shared" si="313"/>
        <v/>
      </c>
      <c r="K1699" s="8" t="str">
        <f t="shared" si="314"/>
        <v/>
      </c>
      <c r="L1699" s="9" t="str">
        <f t="shared" si="315"/>
        <v/>
      </c>
      <c r="M1699" s="8" t="str">
        <f t="shared" si="316"/>
        <v/>
      </c>
      <c r="N1699" s="8">
        <f t="shared" si="317"/>
        <v>0.11557120829820625</v>
      </c>
      <c r="O1699" s="8">
        <f t="shared" si="318"/>
        <v>1.6074489951097573</v>
      </c>
      <c r="P1699" s="10" t="str">
        <f t="shared" si="319"/>
        <v/>
      </c>
      <c r="Q1699" s="10" t="str">
        <f t="shared" si="320"/>
        <v>2010TGO</v>
      </c>
      <c r="R1699" s="14" t="str">
        <f t="shared" si="321"/>
        <v/>
      </c>
      <c r="S1699" s="45">
        <f t="shared" si="322"/>
        <v>1</v>
      </c>
      <c r="T1699" s="7">
        <f t="shared" si="323"/>
        <v>3.5916727049725505</v>
      </c>
      <c r="U1699" s="35">
        <f>IF(ISBLANK(VLOOKUP(B1699,'WB GDP'!$A$2:$AK$267,F1699-1985)),"NA",VLOOKUP(B1699,'WB GDP'!$A$2:$AK$267,F1699-1985))</f>
        <v>1588.3982413841286</v>
      </c>
    </row>
    <row r="1700" spans="1:21">
      <c r="A1700" t="str">
        <f t="shared" si="312"/>
        <v/>
      </c>
      <c r="B1700" t="s">
        <v>153</v>
      </c>
      <c r="C1700" t="str">
        <f>VLOOKUP(B1700,'country codes'!$A$3:$B$287,2,0)</f>
        <v>TTO</v>
      </c>
      <c r="D1700">
        <v>1</v>
      </c>
      <c r="E1700" s="6">
        <v>1410.296</v>
      </c>
      <c r="F1700">
        <v>2010</v>
      </c>
      <c r="G1700" s="6">
        <v>72.724999999999994</v>
      </c>
      <c r="H1700" s="6" t="s">
        <v>693</v>
      </c>
      <c r="I1700" s="7">
        <v>21.2875480651856</v>
      </c>
      <c r="J1700" s="8" t="str">
        <f t="shared" si="313"/>
        <v/>
      </c>
      <c r="K1700" s="8" t="str">
        <f t="shared" si="314"/>
        <v/>
      </c>
      <c r="L1700" s="9" t="str">
        <f t="shared" si="315"/>
        <v/>
      </c>
      <c r="M1700" s="8" t="str">
        <f t="shared" si="316"/>
        <v/>
      </c>
      <c r="N1700" s="8">
        <f t="shared" si="317"/>
        <v>1.3304717540741</v>
      </c>
      <c r="O1700" s="8">
        <f t="shared" si="318"/>
        <v>2.8223495408856509</v>
      </c>
      <c r="P1700" s="10" t="str">
        <f t="shared" si="319"/>
        <v/>
      </c>
      <c r="Q1700" s="10" t="str">
        <f t="shared" si="320"/>
        <v>2010TTO</v>
      </c>
      <c r="R1700" s="14" t="str">
        <f t="shared" si="321"/>
        <v/>
      </c>
      <c r="S1700" s="45">
        <f t="shared" si="322"/>
        <v>3</v>
      </c>
      <c r="T1700" s="7">
        <f t="shared" si="323"/>
        <v>3.5916727049725505</v>
      </c>
      <c r="U1700" s="35">
        <f>IF(ISBLANK(VLOOKUP(B1700,'WB GDP'!$A$2:$AK$267,F1700-1985)),"NA",VLOOKUP(B1700,'WB GDP'!$A$2:$AK$267,F1700-1985))</f>
        <v>27329.424681657179</v>
      </c>
    </row>
    <row r="1701" spans="1:21">
      <c r="A1701">
        <f t="shared" si="312"/>
        <v>1</v>
      </c>
      <c r="B1701" t="s">
        <v>50</v>
      </c>
      <c r="C1701" t="str">
        <f>VLOOKUP(B1701,'country codes'!$A$3:$B$287,2,0)</f>
        <v>CRI</v>
      </c>
      <c r="D1701">
        <v>1</v>
      </c>
      <c r="E1701" s="6">
        <v>4622.2520000000004</v>
      </c>
      <c r="F1701">
        <v>2010</v>
      </c>
      <c r="G1701" s="6">
        <v>78.67</v>
      </c>
      <c r="H1701" s="6">
        <v>7.2710537910461426</v>
      </c>
      <c r="I1701" s="7">
        <v>4.2424883842468297</v>
      </c>
      <c r="J1701" s="8">
        <f t="shared" si="313"/>
        <v>0.72710537910461426</v>
      </c>
      <c r="K1701" s="8">
        <f t="shared" si="314"/>
        <v>1.1538652143644463</v>
      </c>
      <c r="L1701" s="9">
        <f t="shared" si="315"/>
        <v>90.774576414050998</v>
      </c>
      <c r="M1701" s="8">
        <f t="shared" si="316"/>
        <v>0.72424531570999018</v>
      </c>
      <c r="N1701" s="8">
        <f t="shared" si="317"/>
        <v>0.26515552401542686</v>
      </c>
      <c r="O1701" s="8">
        <f t="shared" si="318"/>
        <v>1.7570333108269778</v>
      </c>
      <c r="P1701" s="10">
        <f t="shared" si="319"/>
        <v>0.41219782871908772</v>
      </c>
      <c r="Q1701" s="10" t="str">
        <f t="shared" si="320"/>
        <v>2010CRI</v>
      </c>
      <c r="R1701" s="14">
        <f t="shared" si="321"/>
        <v>70.747876509166531</v>
      </c>
      <c r="S1701" s="45">
        <f t="shared" si="322"/>
        <v>2</v>
      </c>
      <c r="T1701" s="7">
        <f t="shared" si="323"/>
        <v>3.5916727049725505</v>
      </c>
      <c r="U1701" s="35">
        <f>IF(ISBLANK(VLOOKUP(B1701,'WB GDP'!$A$2:$AK$267,F1701-1985)),"NA",VLOOKUP(B1701,'WB GDP'!$A$2:$AK$267,F1701-1985))</f>
        <v>16667.016520478803</v>
      </c>
    </row>
    <row r="1702" spans="1:21">
      <c r="A1702">
        <f t="shared" si="312"/>
        <v>2</v>
      </c>
      <c r="B1702" t="s">
        <v>124</v>
      </c>
      <c r="C1702" t="str">
        <f>VLOOKUP(B1702,'country codes'!$A$3:$B$287,2,0)</f>
        <v>PAN</v>
      </c>
      <c r="D1702">
        <v>1</v>
      </c>
      <c r="E1702" s="6">
        <v>3623.6170000000002</v>
      </c>
      <c r="F1702">
        <v>2010</v>
      </c>
      <c r="G1702" s="6">
        <v>76.447999999999993</v>
      </c>
      <c r="H1702" s="6">
        <v>7.321467399597168</v>
      </c>
      <c r="I1702" s="7">
        <v>5.2317233085632298</v>
      </c>
      <c r="J1702" s="8">
        <f t="shared" si="313"/>
        <v>0.7321467399597168</v>
      </c>
      <c r="K1702" s="8">
        <f t="shared" si="314"/>
        <v>1.1589065752195489</v>
      </c>
      <c r="L1702" s="9">
        <f t="shared" si="315"/>
        <v>88.596089862384062</v>
      </c>
      <c r="M1702" s="8">
        <f t="shared" si="316"/>
        <v>0.70454932611859367</v>
      </c>
      <c r="N1702" s="8">
        <f t="shared" si="317"/>
        <v>0.32698270678520186</v>
      </c>
      <c r="O1702" s="8">
        <f t="shared" si="318"/>
        <v>1.8188604935967527</v>
      </c>
      <c r="P1702" s="10">
        <f t="shared" si="319"/>
        <v>0.38735753984373172</v>
      </c>
      <c r="Q1702" s="10" t="str">
        <f t="shared" si="320"/>
        <v>2010PAN</v>
      </c>
      <c r="R1702" s="14">
        <f t="shared" si="321"/>
        <v>66.484395317946166</v>
      </c>
      <c r="S1702" s="45">
        <f t="shared" si="322"/>
        <v>2</v>
      </c>
      <c r="T1702" s="7">
        <f t="shared" si="323"/>
        <v>3.5916727049725505</v>
      </c>
      <c r="U1702" s="35">
        <f>IF(ISBLANK(VLOOKUP(B1702,'WB GDP'!$A$2:$AK$267,F1702-1985)),"NA",VLOOKUP(B1702,'WB GDP'!$A$2:$AK$267,F1702-1985))</f>
        <v>22237.100053330807</v>
      </c>
    </row>
    <row r="1703" spans="1:21">
      <c r="A1703">
        <f t="shared" si="312"/>
        <v>3</v>
      </c>
      <c r="B1703" t="s">
        <v>59</v>
      </c>
      <c r="C1703" t="str">
        <f>VLOOKUP(B1703,'country codes'!$A$3:$B$287,2,0)</f>
        <v>SLV</v>
      </c>
      <c r="D1703">
        <v>1</v>
      </c>
      <c r="E1703" s="6">
        <v>6114.0339999999997</v>
      </c>
      <c r="F1703">
        <v>2010</v>
      </c>
      <c r="G1703" s="6">
        <v>71.847999999999999</v>
      </c>
      <c r="H1703" s="6">
        <v>6.7399110794067383</v>
      </c>
      <c r="I1703" s="7">
        <v>2.2206835746765101</v>
      </c>
      <c r="J1703" s="8">
        <f t="shared" si="313"/>
        <v>0.67399110794067385</v>
      </c>
      <c r="K1703" s="8">
        <f t="shared" si="314"/>
        <v>1.1007509432005058</v>
      </c>
      <c r="L1703" s="9">
        <f t="shared" si="315"/>
        <v>79.086753767069936</v>
      </c>
      <c r="M1703" s="8">
        <f t="shared" si="316"/>
        <v>0.61857414090981477</v>
      </c>
      <c r="N1703" s="8">
        <f t="shared" si="317"/>
        <v>0.13879272341728188</v>
      </c>
      <c r="O1703" s="8">
        <f t="shared" si="318"/>
        <v>1.6306705102288328</v>
      </c>
      <c r="P1703" s="10">
        <f t="shared" si="319"/>
        <v>0.37933729532093519</v>
      </c>
      <c r="Q1703" s="10" t="str">
        <f t="shared" si="320"/>
        <v>2010SLV</v>
      </c>
      <c r="R1703" s="14">
        <f t="shared" si="321"/>
        <v>65.107834769737096</v>
      </c>
      <c r="S1703" s="45">
        <f t="shared" si="322"/>
        <v>1</v>
      </c>
      <c r="T1703" s="7">
        <f t="shared" si="323"/>
        <v>3.5916727049725505</v>
      </c>
      <c r="U1703" s="35">
        <f>IF(ISBLANK(VLOOKUP(B1703,'WB GDP'!$A$2:$AK$267,F1703-1985)),"NA",VLOOKUP(B1703,'WB GDP'!$A$2:$AK$267,F1703-1985))</f>
        <v>7412.9778111681271</v>
      </c>
    </row>
    <row r="1704" spans="1:21">
      <c r="A1704">
        <f t="shared" si="312"/>
        <v>4</v>
      </c>
      <c r="B1704" t="s">
        <v>46</v>
      </c>
      <c r="C1704" t="str">
        <f>VLOOKUP(B1704,'country codes'!$A$3:$B$287,2,0)</f>
        <v>COL</v>
      </c>
      <c r="D1704">
        <v>1</v>
      </c>
      <c r="E1704" s="6">
        <v>44816.108</v>
      </c>
      <c r="F1704">
        <v>2010</v>
      </c>
      <c r="G1704" s="6">
        <v>75.033000000000001</v>
      </c>
      <c r="H1704" s="6">
        <v>6.4081134796142578</v>
      </c>
      <c r="I1704" s="7">
        <v>3.4202725887298602</v>
      </c>
      <c r="J1704" s="8">
        <f t="shared" si="313"/>
        <v>0.6408113479614258</v>
      </c>
      <c r="K1704" s="8">
        <f t="shared" si="314"/>
        <v>1.0675711832212578</v>
      </c>
      <c r="L1704" s="9">
        <f t="shared" si="315"/>
        <v>80.103068590640632</v>
      </c>
      <c r="M1704" s="8">
        <f t="shared" si="316"/>
        <v>0.62776277977073114</v>
      </c>
      <c r="N1704" s="8">
        <f t="shared" si="317"/>
        <v>0.21376703679561626</v>
      </c>
      <c r="O1704" s="8">
        <f t="shared" si="318"/>
        <v>1.7056448236071673</v>
      </c>
      <c r="P1704" s="10">
        <f t="shared" si="319"/>
        <v>0.36805011868948939</v>
      </c>
      <c r="Q1704" s="10" t="str">
        <f t="shared" si="320"/>
        <v>2010COL</v>
      </c>
      <c r="R1704" s="14">
        <f t="shared" si="321"/>
        <v>63.170551934113817</v>
      </c>
      <c r="S1704" s="45">
        <f t="shared" si="322"/>
        <v>1</v>
      </c>
      <c r="T1704" s="7">
        <f t="shared" si="323"/>
        <v>3.5916727049725505</v>
      </c>
      <c r="U1704" s="35">
        <f>IF(ISBLANK(VLOOKUP(B1704,'WB GDP'!$A$2:$AK$267,F1704-1985)),"NA",VLOOKUP(B1704,'WB GDP'!$A$2:$AK$267,F1704-1985))</f>
        <v>11890.203077216634</v>
      </c>
    </row>
    <row r="1705" spans="1:21">
      <c r="A1705">
        <f t="shared" si="312"/>
        <v>5</v>
      </c>
      <c r="B1705" t="s">
        <v>44</v>
      </c>
      <c r="C1705" t="str">
        <f>VLOOKUP(B1705,'country codes'!$A$3:$B$287,2,0)</f>
        <v>CHL</v>
      </c>
      <c r="D1705">
        <v>1</v>
      </c>
      <c r="E1705" s="6">
        <v>17004.162</v>
      </c>
      <c r="F1705">
        <v>2010</v>
      </c>
      <c r="G1705" s="6">
        <v>78.501000000000005</v>
      </c>
      <c r="H1705" s="6">
        <v>6.6356558799743652</v>
      </c>
      <c r="I1705" s="7">
        <v>5.7144122123718297</v>
      </c>
      <c r="J1705" s="8">
        <f t="shared" si="313"/>
        <v>0.66356558799743648</v>
      </c>
      <c r="K1705" s="8">
        <f t="shared" si="314"/>
        <v>1.0903254232572683</v>
      </c>
      <c r="L1705" s="9">
        <f t="shared" si="315"/>
        <v>85.591636051118826</v>
      </c>
      <c r="M1705" s="8">
        <f t="shared" si="316"/>
        <v>0.67738565556518504</v>
      </c>
      <c r="N1705" s="8">
        <f t="shared" si="317"/>
        <v>0.35715076327323936</v>
      </c>
      <c r="O1705" s="8">
        <f t="shared" si="318"/>
        <v>1.8490285500847903</v>
      </c>
      <c r="P1705" s="10">
        <f t="shared" si="319"/>
        <v>0.36634678006141247</v>
      </c>
      <c r="Q1705" s="10" t="str">
        <f t="shared" si="320"/>
        <v>2010CHL</v>
      </c>
      <c r="R1705" s="14">
        <f t="shared" si="321"/>
        <v>62.878198159988038</v>
      </c>
      <c r="S1705" s="45">
        <f t="shared" si="322"/>
        <v>2</v>
      </c>
      <c r="T1705" s="7">
        <f t="shared" si="323"/>
        <v>3.5916727049725505</v>
      </c>
      <c r="U1705" s="35">
        <f>IF(ISBLANK(VLOOKUP(B1705,'WB GDP'!$A$2:$AK$267,F1705-1985)),"NA",VLOOKUP(B1705,'WB GDP'!$A$2:$AK$267,F1705-1985))</f>
        <v>21225.103856623708</v>
      </c>
    </row>
    <row r="1706" spans="1:21">
      <c r="A1706">
        <f t="shared" si="312"/>
        <v>6</v>
      </c>
      <c r="B1706" t="s">
        <v>70</v>
      </c>
      <c r="C1706" t="str">
        <f>VLOOKUP(B1706,'country codes'!$A$3:$B$287,2,0)</f>
        <v>GTM</v>
      </c>
      <c r="D1706">
        <v>1</v>
      </c>
      <c r="E1706" s="6">
        <v>14543.120999999999</v>
      </c>
      <c r="F1706">
        <v>2010</v>
      </c>
      <c r="G1706" s="6">
        <v>70.878</v>
      </c>
      <c r="H1706" s="6">
        <v>6.2897486686706543</v>
      </c>
      <c r="I1706" s="7">
        <v>1.98957395553589</v>
      </c>
      <c r="J1706" s="8">
        <f t="shared" si="313"/>
        <v>0.62897486686706539</v>
      </c>
      <c r="K1706" s="8">
        <f t="shared" si="314"/>
        <v>1.0557347021268972</v>
      </c>
      <c r="L1706" s="9">
        <f t="shared" si="315"/>
        <v>74.828364217350227</v>
      </c>
      <c r="M1706" s="8">
        <f t="shared" si="316"/>
        <v>0.580073468879862</v>
      </c>
      <c r="N1706" s="8">
        <f t="shared" si="317"/>
        <v>0.12434837222099313</v>
      </c>
      <c r="O1706" s="8">
        <f t="shared" si="318"/>
        <v>1.616226159032544</v>
      </c>
      <c r="P1706" s="10">
        <f t="shared" si="319"/>
        <v>0.35890612562977442</v>
      </c>
      <c r="Q1706" s="10" t="str">
        <f t="shared" si="320"/>
        <v>2010GTM</v>
      </c>
      <c r="R1706" s="14">
        <f t="shared" si="321"/>
        <v>61.601115981965066</v>
      </c>
      <c r="S1706" s="45">
        <f t="shared" si="322"/>
        <v>1</v>
      </c>
      <c r="T1706" s="7">
        <f t="shared" si="323"/>
        <v>3.5916727049725505</v>
      </c>
      <c r="U1706" s="35">
        <f>IF(ISBLANK(VLOOKUP(B1706,'WB GDP'!$A$2:$AK$267,F1706-1985)),"NA",VLOOKUP(B1706,'WB GDP'!$A$2:$AK$267,F1706-1985))</f>
        <v>7335.9889742994465</v>
      </c>
    </row>
    <row r="1707" spans="1:21">
      <c r="A1707">
        <f t="shared" si="312"/>
        <v>7</v>
      </c>
      <c r="B1707" t="s">
        <v>35</v>
      </c>
      <c r="C1707" t="str">
        <f>VLOOKUP(B1707,'country codes'!$A$3:$B$287,2,0)</f>
        <v>BRA</v>
      </c>
      <c r="D1707">
        <v>1</v>
      </c>
      <c r="E1707" s="6">
        <v>196353.492</v>
      </c>
      <c r="F1707">
        <v>2010</v>
      </c>
      <c r="G1707" s="6">
        <v>73.182000000000002</v>
      </c>
      <c r="H1707" s="6">
        <v>6.8373312950134277</v>
      </c>
      <c r="I1707" s="7">
        <v>4.8529562950134304</v>
      </c>
      <c r="J1707" s="8">
        <f t="shared" si="313"/>
        <v>0.6837331295013428</v>
      </c>
      <c r="K1707" s="8">
        <f t="shared" si="314"/>
        <v>1.1104929647611748</v>
      </c>
      <c r="L1707" s="9">
        <f t="shared" si="315"/>
        <v>81.268096147152292</v>
      </c>
      <c r="M1707" s="8">
        <f t="shared" si="316"/>
        <v>0.6382959504295932</v>
      </c>
      <c r="N1707" s="8">
        <f t="shared" si="317"/>
        <v>0.3033097684383394</v>
      </c>
      <c r="O1707" s="8">
        <f t="shared" si="318"/>
        <v>1.7951875552498904</v>
      </c>
      <c r="P1707" s="10">
        <f t="shared" si="319"/>
        <v>0.35555947820769196</v>
      </c>
      <c r="Q1707" s="10" t="str">
        <f t="shared" si="320"/>
        <v>2010BRA</v>
      </c>
      <c r="R1707" s="14">
        <f t="shared" si="321"/>
        <v>61.026711698291443</v>
      </c>
      <c r="S1707" s="45">
        <f t="shared" si="322"/>
        <v>2</v>
      </c>
      <c r="T1707" s="7">
        <f t="shared" si="323"/>
        <v>3.5916727049725505</v>
      </c>
      <c r="U1707" s="35">
        <f>IF(ISBLANK(VLOOKUP(B1707,'WB GDP'!$A$2:$AK$267,F1707-1985)),"NA",VLOOKUP(B1707,'WB GDP'!$A$2:$AK$267,F1707-1985))</f>
        <v>14824.7411544273</v>
      </c>
    </row>
    <row r="1708" spans="1:21">
      <c r="A1708">
        <f t="shared" si="312"/>
        <v>8</v>
      </c>
      <c r="B1708" t="s">
        <v>146</v>
      </c>
      <c r="C1708" t="str">
        <f>VLOOKUP(B1708,'country codes'!$A$3:$B$287,2,0)</f>
        <v>SWE</v>
      </c>
      <c r="D1708">
        <v>3</v>
      </c>
      <c r="E1708" s="6">
        <v>9381.7289999999994</v>
      </c>
      <c r="F1708">
        <v>2010</v>
      </c>
      <c r="G1708" s="6">
        <v>81.519000000000005</v>
      </c>
      <c r="H1708" s="6">
        <v>7.4960188865661621</v>
      </c>
      <c r="I1708" s="7">
        <v>11.280403137206999</v>
      </c>
      <c r="J1708" s="8">
        <f t="shared" si="313"/>
        <v>0.74960188865661626</v>
      </c>
      <c r="K1708" s="8">
        <f t="shared" si="314"/>
        <v>1.1763617239164481</v>
      </c>
      <c r="L1708" s="9">
        <f t="shared" si="315"/>
        <v>95.895831371944936</v>
      </c>
      <c r="M1708" s="8">
        <f t="shared" si="316"/>
        <v>0.77054726982046418</v>
      </c>
      <c r="N1708" s="8">
        <f t="shared" si="317"/>
        <v>0.70502519607543745</v>
      </c>
      <c r="O1708" s="8">
        <f t="shared" si="318"/>
        <v>2.1969029828869884</v>
      </c>
      <c r="P1708" s="10">
        <f t="shared" si="319"/>
        <v>0.35074251153679742</v>
      </c>
      <c r="Q1708" s="10" t="str">
        <f t="shared" si="320"/>
        <v>2010SWE</v>
      </c>
      <c r="R1708" s="14">
        <f t="shared" si="321"/>
        <v>60.19994809247568</v>
      </c>
      <c r="S1708" s="45">
        <f t="shared" si="322"/>
        <v>3</v>
      </c>
      <c r="T1708" s="7">
        <f t="shared" si="323"/>
        <v>3.5916727049725505</v>
      </c>
      <c r="U1708" s="35">
        <f>IF(ISBLANK(VLOOKUP(B1708,'WB GDP'!$A$2:$AK$267,F1708-1985)),"NA",VLOOKUP(B1708,'WB GDP'!$A$2:$AK$267,F1708-1985))</f>
        <v>47791.371524594659</v>
      </c>
    </row>
    <row r="1709" spans="1:21">
      <c r="A1709">
        <f t="shared" si="312"/>
        <v>9</v>
      </c>
      <c r="B1709" t="s">
        <v>106</v>
      </c>
      <c r="C1709" t="str">
        <f>VLOOKUP(B1709,'country codes'!$A$3:$B$287,2,0)</f>
        <v>MEX</v>
      </c>
      <c r="D1709">
        <v>1</v>
      </c>
      <c r="E1709" s="6">
        <v>112532.401</v>
      </c>
      <c r="F1709">
        <v>2010</v>
      </c>
      <c r="G1709" s="6">
        <v>74.19</v>
      </c>
      <c r="H1709" s="6">
        <v>6.8023886680603027</v>
      </c>
      <c r="I1709" s="7">
        <v>5.6378259658813503</v>
      </c>
      <c r="J1709" s="8">
        <f t="shared" si="313"/>
        <v>0.6802388668060303</v>
      </c>
      <c r="K1709" s="8">
        <f t="shared" si="314"/>
        <v>1.1069987020658623</v>
      </c>
      <c r="L1709" s="9">
        <f t="shared" si="315"/>
        <v>82.128233706266315</v>
      </c>
      <c r="M1709" s="8">
        <f t="shared" si="316"/>
        <v>0.64607256966027693</v>
      </c>
      <c r="N1709" s="8">
        <f t="shared" si="317"/>
        <v>0.3523641228675844</v>
      </c>
      <c r="O1709" s="8">
        <f t="shared" si="318"/>
        <v>1.8442419096791354</v>
      </c>
      <c r="P1709" s="10">
        <f t="shared" si="319"/>
        <v>0.35031877665803712</v>
      </c>
      <c r="Q1709" s="10" t="str">
        <f t="shared" si="320"/>
        <v>2010MEX</v>
      </c>
      <c r="R1709" s="14">
        <f t="shared" si="321"/>
        <v>60.127220045925029</v>
      </c>
      <c r="S1709" s="45">
        <f t="shared" si="322"/>
        <v>2</v>
      </c>
      <c r="T1709" s="7">
        <f t="shared" si="323"/>
        <v>3.5916727049725505</v>
      </c>
      <c r="U1709" s="35">
        <f>IF(ISBLANK(VLOOKUP(B1709,'WB GDP'!$A$2:$AK$267,F1709-1985)),"NA",VLOOKUP(B1709,'WB GDP'!$A$2:$AK$267,F1709-1985))</f>
        <v>18036.71758850789</v>
      </c>
    </row>
    <row r="1710" spans="1:21">
      <c r="A1710">
        <f t="shared" si="312"/>
        <v>10</v>
      </c>
      <c r="B1710" t="s">
        <v>151</v>
      </c>
      <c r="C1710" t="str">
        <f>VLOOKUP(B1710,'country codes'!$A$3:$B$287,2,0)</f>
        <v>THA</v>
      </c>
      <c r="D1710">
        <v>8</v>
      </c>
      <c r="E1710" s="6">
        <v>68270.489000000001</v>
      </c>
      <c r="F1710">
        <v>2010</v>
      </c>
      <c r="G1710" s="6">
        <v>76.131</v>
      </c>
      <c r="H1710" s="6">
        <v>6.216702938079834</v>
      </c>
      <c r="I1710" s="7">
        <v>5.0391583442687997</v>
      </c>
      <c r="J1710" s="8">
        <f t="shared" si="313"/>
        <v>0.62167029380798344</v>
      </c>
      <c r="K1710" s="8">
        <f t="shared" si="314"/>
        <v>1.0484301290678153</v>
      </c>
      <c r="L1710" s="9">
        <f t="shared" si="315"/>
        <v>79.818034156061842</v>
      </c>
      <c r="M1710" s="8">
        <f t="shared" si="316"/>
        <v>0.62518574515357561</v>
      </c>
      <c r="N1710" s="8">
        <f t="shared" si="317"/>
        <v>0.31494739651679998</v>
      </c>
      <c r="O1710" s="8">
        <f t="shared" si="318"/>
        <v>1.8068251833283508</v>
      </c>
      <c r="P1710" s="10">
        <f t="shared" si="319"/>
        <v>0.34601341121553419</v>
      </c>
      <c r="Q1710" s="10" t="str">
        <f t="shared" si="320"/>
        <v>2010THA</v>
      </c>
      <c r="R1710" s="14">
        <f t="shared" si="321"/>
        <v>59.388265491992598</v>
      </c>
      <c r="S1710" s="45">
        <f t="shared" si="322"/>
        <v>2</v>
      </c>
      <c r="T1710" s="7">
        <f t="shared" si="323"/>
        <v>3.5916727049725505</v>
      </c>
      <c r="U1710" s="35">
        <f>IF(ISBLANK(VLOOKUP(B1710,'WB GDP'!$A$2:$AK$267,F1710-1985)),"NA",VLOOKUP(B1710,'WB GDP'!$A$2:$AK$267,F1710-1985))</f>
        <v>14172.21805614512</v>
      </c>
    </row>
    <row r="1711" spans="1:21">
      <c r="A1711">
        <f t="shared" si="312"/>
        <v>11</v>
      </c>
      <c r="B1711" t="s">
        <v>73</v>
      </c>
      <c r="C1711" t="str">
        <f>VLOOKUP(B1711,'country codes'!$A$3:$B$287,2,0)</f>
        <v>HND</v>
      </c>
      <c r="D1711">
        <v>1</v>
      </c>
      <c r="E1711" s="6">
        <v>8450.9330000000009</v>
      </c>
      <c r="F1711">
        <v>2010</v>
      </c>
      <c r="G1711" s="6">
        <v>71.087999999999994</v>
      </c>
      <c r="H1711" s="6">
        <v>5.8661313056945801</v>
      </c>
      <c r="I1711" s="7">
        <v>2.0681123733520499</v>
      </c>
      <c r="J1711" s="8">
        <f t="shared" si="313"/>
        <v>0.58661313056945796</v>
      </c>
      <c r="K1711" s="8">
        <f t="shared" si="314"/>
        <v>1.0133729658292898</v>
      </c>
      <c r="L1711" s="9">
        <f t="shared" si="315"/>
        <v>72.038657394872544</v>
      </c>
      <c r="M1711" s="8">
        <f t="shared" si="316"/>
        <v>0.55485135470315305</v>
      </c>
      <c r="N1711" s="8">
        <f t="shared" si="317"/>
        <v>0.12925702333450312</v>
      </c>
      <c r="O1711" s="8">
        <f t="shared" si="318"/>
        <v>1.6211348101460541</v>
      </c>
      <c r="P1711" s="10">
        <f t="shared" si="319"/>
        <v>0.34226108231749364</v>
      </c>
      <c r="Q1711" s="10" t="str">
        <f t="shared" si="320"/>
        <v>2010HND</v>
      </c>
      <c r="R1711" s="14">
        <f t="shared" si="321"/>
        <v>58.744231770793</v>
      </c>
      <c r="S1711" s="45">
        <f t="shared" si="322"/>
        <v>1</v>
      </c>
      <c r="T1711" s="7">
        <f t="shared" si="323"/>
        <v>3.5916727049725505</v>
      </c>
      <c r="U1711" s="35">
        <f>IF(ISBLANK(VLOOKUP(B1711,'WB GDP'!$A$2:$AK$267,F1711-1985)),"NA",VLOOKUP(B1711,'WB GDP'!$A$2:$AK$267,F1711-1985))</f>
        <v>4790.1095727012816</v>
      </c>
    </row>
    <row r="1712" spans="1:21">
      <c r="A1712">
        <f t="shared" si="312"/>
        <v>12</v>
      </c>
      <c r="B1712" t="s">
        <v>165</v>
      </c>
      <c r="C1712" t="str">
        <f>VLOOKUP(B1712,'country codes'!$A$3:$B$287,2,0)</f>
        <v>VEN</v>
      </c>
      <c r="D1712">
        <v>1</v>
      </c>
      <c r="E1712" s="6">
        <v>28715.022000000001</v>
      </c>
      <c r="F1712">
        <v>2010</v>
      </c>
      <c r="G1712" s="6">
        <v>72.89</v>
      </c>
      <c r="H1712" s="6">
        <v>7.47845458984375</v>
      </c>
      <c r="I1712" s="7">
        <v>7.8504223823547399</v>
      </c>
      <c r="J1712" s="8">
        <f t="shared" si="313"/>
        <v>0.74784545898437504</v>
      </c>
      <c r="K1712" s="8">
        <f t="shared" si="314"/>
        <v>1.1746052942442069</v>
      </c>
      <c r="L1712" s="9">
        <f t="shared" si="315"/>
        <v>85.61697989746024</v>
      </c>
      <c r="M1712" s="8">
        <f t="shared" si="316"/>
        <v>0.67761479268488145</v>
      </c>
      <c r="N1712" s="8">
        <f t="shared" si="317"/>
        <v>0.49065139889717124</v>
      </c>
      <c r="O1712" s="8">
        <f t="shared" si="318"/>
        <v>1.9825291857087222</v>
      </c>
      <c r="P1712" s="10">
        <f t="shared" si="319"/>
        <v>0.34179309821491738</v>
      </c>
      <c r="Q1712" s="10" t="str">
        <f t="shared" si="320"/>
        <v>2010VEN</v>
      </c>
      <c r="R1712" s="14">
        <f t="shared" si="321"/>
        <v>58.663908976274143</v>
      </c>
      <c r="S1712" s="45">
        <f t="shared" si="322"/>
        <v>3</v>
      </c>
      <c r="T1712" s="7">
        <f t="shared" si="323"/>
        <v>3.5916727049725505</v>
      </c>
      <c r="U1712" s="35" t="str">
        <f>IF(ISBLANK(VLOOKUP(B1712,'WB GDP'!$A$2:$AK$267,F1712-1985)),"NA",VLOOKUP(B1712,'WB GDP'!$A$2:$AK$267,F1712-1985))</f>
        <v>NA</v>
      </c>
    </row>
    <row r="1713" spans="1:21">
      <c r="A1713">
        <f t="shared" si="312"/>
        <v>13</v>
      </c>
      <c r="B1713" t="s">
        <v>107</v>
      </c>
      <c r="C1713" t="str">
        <f>VLOOKUP(B1713,'country codes'!$A$3:$B$287,2,0)</f>
        <v>MDA</v>
      </c>
      <c r="D1713">
        <v>7</v>
      </c>
      <c r="E1713" s="6">
        <v>3678.1860000000001</v>
      </c>
      <c r="F1713">
        <v>2010</v>
      </c>
      <c r="G1713" s="6">
        <v>69.356999999999999</v>
      </c>
      <c r="H1713" s="6">
        <v>5.5897364616394043</v>
      </c>
      <c r="I1713" s="7">
        <v>0.68818891048431396</v>
      </c>
      <c r="J1713" s="8">
        <f t="shared" si="313"/>
        <v>0.55897364616394041</v>
      </c>
      <c r="K1713" s="8">
        <f t="shared" si="314"/>
        <v>0.98573348142377237</v>
      </c>
      <c r="L1713" s="9">
        <f t="shared" si="315"/>
        <v>68.36751707110858</v>
      </c>
      <c r="M1713" s="8">
        <f t="shared" si="316"/>
        <v>0.5216600818214896</v>
      </c>
      <c r="N1713" s="8">
        <f t="shared" si="317"/>
        <v>4.3011806905269623E-2</v>
      </c>
      <c r="O1713" s="8">
        <f t="shared" si="318"/>
        <v>1.5348895937168205</v>
      </c>
      <c r="P1713" s="10">
        <f t="shared" si="319"/>
        <v>0.33986814684062105</v>
      </c>
      <c r="Q1713" s="10" t="str">
        <f t="shared" si="320"/>
        <v>2010MDA</v>
      </c>
      <c r="R1713" s="14">
        <f t="shared" si="321"/>
        <v>58.333518535989519</v>
      </c>
      <c r="S1713" s="45">
        <f t="shared" si="322"/>
        <v>1</v>
      </c>
      <c r="T1713" s="7">
        <f t="shared" si="323"/>
        <v>3.5916727049725505</v>
      </c>
      <c r="U1713" s="35">
        <f>IF(ISBLANK(VLOOKUP(B1713,'WB GDP'!$A$2:$AK$267,F1713-1985)),"NA",VLOOKUP(B1713,'WB GDP'!$A$2:$AK$267,F1713-1985))</f>
        <v>8432.7094195479822</v>
      </c>
    </row>
    <row r="1714" spans="1:21">
      <c r="A1714">
        <f t="shared" si="312"/>
        <v>14</v>
      </c>
      <c r="B1714" t="s">
        <v>19</v>
      </c>
      <c r="C1714" t="str">
        <f>VLOOKUP(B1714,'country codes'!$A$3:$B$287,2,0)</f>
        <v>ALB</v>
      </c>
      <c r="D1714">
        <v>7</v>
      </c>
      <c r="E1714" s="6">
        <v>2913.3989999999999</v>
      </c>
      <c r="F1714">
        <v>2010</v>
      </c>
      <c r="G1714" s="6">
        <v>77.936000000000007</v>
      </c>
      <c r="H1714" s="6">
        <v>5.2689366340637207</v>
      </c>
      <c r="I1714" s="7">
        <v>3.3240892887115501</v>
      </c>
      <c r="J1714" s="8">
        <f t="shared" si="313"/>
        <v>0.52689366340637211</v>
      </c>
      <c r="K1714" s="8">
        <f t="shared" si="314"/>
        <v>0.95365349866620408</v>
      </c>
      <c r="L1714" s="9">
        <f t="shared" si="315"/>
        <v>74.323939072049285</v>
      </c>
      <c r="M1714" s="8">
        <f t="shared" si="316"/>
        <v>0.57551289337211609</v>
      </c>
      <c r="N1714" s="8">
        <f t="shared" si="317"/>
        <v>0.20775558054447188</v>
      </c>
      <c r="O1714" s="8">
        <f t="shared" si="318"/>
        <v>1.6996333673560229</v>
      </c>
      <c r="P1714" s="10">
        <f t="shared" si="319"/>
        <v>0.33861002285886704</v>
      </c>
      <c r="Q1714" s="10" t="str">
        <f t="shared" si="320"/>
        <v>2010ALB</v>
      </c>
      <c r="R1714" s="14">
        <f t="shared" si="321"/>
        <v>58.117579504066548</v>
      </c>
      <c r="S1714" s="45">
        <f t="shared" si="322"/>
        <v>1</v>
      </c>
      <c r="T1714" s="7">
        <f t="shared" si="323"/>
        <v>3.5916727049725505</v>
      </c>
      <c r="U1714" s="35">
        <f>IF(ISBLANK(VLOOKUP(B1714,'WB GDP'!$A$2:$AK$267,F1714-1985)),"NA",VLOOKUP(B1714,'WB GDP'!$A$2:$AK$267,F1714-1985))</f>
        <v>10749.466426347361</v>
      </c>
    </row>
    <row r="1715" spans="1:21">
      <c r="A1715">
        <f t="shared" si="312"/>
        <v>15</v>
      </c>
      <c r="B1715" t="s">
        <v>57</v>
      </c>
      <c r="C1715" t="str">
        <f>VLOOKUP(B1715,'country codes'!$A$3:$B$287,2,0)</f>
        <v>ECU</v>
      </c>
      <c r="D1715">
        <v>1</v>
      </c>
      <c r="E1715" s="6">
        <v>14989.584999999999</v>
      </c>
      <c r="F1715">
        <v>2010</v>
      </c>
      <c r="G1715" s="6">
        <v>75.430000000000007</v>
      </c>
      <c r="H1715" s="6">
        <v>5.8380513191223145</v>
      </c>
      <c r="I1715" s="7">
        <v>4.2829294204711896</v>
      </c>
      <c r="J1715" s="8">
        <f t="shared" si="313"/>
        <v>0.58380513191223149</v>
      </c>
      <c r="K1715" s="8">
        <f t="shared" si="314"/>
        <v>1.0105649671720633</v>
      </c>
      <c r="L1715" s="9">
        <f t="shared" si="315"/>
        <v>76.22691547378875</v>
      </c>
      <c r="M1715" s="8">
        <f t="shared" si="316"/>
        <v>0.5927179586834691</v>
      </c>
      <c r="N1715" s="8">
        <f t="shared" si="317"/>
        <v>0.26768308877944935</v>
      </c>
      <c r="O1715" s="8">
        <f t="shared" si="318"/>
        <v>1.7595608755910002</v>
      </c>
      <c r="P1715" s="10">
        <f t="shared" si="319"/>
        <v>0.33685561375328227</v>
      </c>
      <c r="Q1715" s="10" t="str">
        <f t="shared" si="320"/>
        <v>2010ECU</v>
      </c>
      <c r="R1715" s="14">
        <f t="shared" si="321"/>
        <v>57.816460211094586</v>
      </c>
      <c r="S1715" s="45">
        <f t="shared" si="322"/>
        <v>2</v>
      </c>
      <c r="T1715" s="7">
        <f t="shared" si="323"/>
        <v>3.5916727049725505</v>
      </c>
      <c r="U1715" s="35">
        <f>IF(ISBLANK(VLOOKUP(B1715,'WB GDP'!$A$2:$AK$267,F1715-1985)),"NA",VLOOKUP(B1715,'WB GDP'!$A$2:$AK$267,F1715-1985))</f>
        <v>10355.822659675436</v>
      </c>
    </row>
    <row r="1716" spans="1:21">
      <c r="A1716">
        <f t="shared" si="312"/>
        <v>16</v>
      </c>
      <c r="B1716" t="s">
        <v>117</v>
      </c>
      <c r="C1716" t="str">
        <f>VLOOKUP(B1716,'country codes'!$A$3:$B$287,2,0)</f>
        <v>NIC</v>
      </c>
      <c r="D1716">
        <v>1</v>
      </c>
      <c r="E1716" s="6">
        <v>5855.7340000000004</v>
      </c>
      <c r="F1716">
        <v>2010</v>
      </c>
      <c r="G1716" s="6">
        <v>72.009</v>
      </c>
      <c r="H1716" s="6">
        <v>5.686699390411377</v>
      </c>
      <c r="I1716" s="7">
        <v>2.4522762298584002</v>
      </c>
      <c r="J1716" s="8">
        <f t="shared" si="313"/>
        <v>0.56866993904113772</v>
      </c>
      <c r="K1716" s="8">
        <f t="shared" si="314"/>
        <v>0.99542977430096968</v>
      </c>
      <c r="L1716" s="9">
        <f t="shared" si="315"/>
        <v>71.679902617638533</v>
      </c>
      <c r="M1716" s="8">
        <f t="shared" si="316"/>
        <v>0.55160780456378766</v>
      </c>
      <c r="N1716" s="8">
        <f t="shared" si="317"/>
        <v>0.15326726436615001</v>
      </c>
      <c r="O1716" s="8">
        <f t="shared" si="318"/>
        <v>1.645145051177701</v>
      </c>
      <c r="P1716" s="10">
        <f t="shared" si="319"/>
        <v>0.33529432810128879</v>
      </c>
      <c r="Q1716" s="10" t="str">
        <f t="shared" si="320"/>
        <v>2010NIC</v>
      </c>
      <c r="R1716" s="14">
        <f t="shared" si="321"/>
        <v>57.548487803656108</v>
      </c>
      <c r="S1716" s="45">
        <f t="shared" si="322"/>
        <v>1</v>
      </c>
      <c r="T1716" s="7">
        <f t="shared" si="323"/>
        <v>3.5916727049725505</v>
      </c>
      <c r="U1716" s="35">
        <f>IF(ISBLANK(VLOOKUP(B1716,'WB GDP'!$A$2:$AK$267,F1716-1985)),"NA",VLOOKUP(B1716,'WB GDP'!$A$2:$AK$267,F1716-1985))</f>
        <v>4586.8985180124146</v>
      </c>
    </row>
    <row r="1717" spans="1:21">
      <c r="A1717">
        <f t="shared" si="312"/>
        <v>17</v>
      </c>
      <c r="B1717" t="s">
        <v>64</v>
      </c>
      <c r="C1717" t="str">
        <f>VLOOKUP(B1717,'country codes'!$A$3:$B$287,2,0)</f>
        <v>FRA</v>
      </c>
      <c r="D1717">
        <v>3</v>
      </c>
      <c r="E1717" s="6">
        <v>62444.567000000003</v>
      </c>
      <c r="F1717">
        <v>2010</v>
      </c>
      <c r="G1717" s="6">
        <v>81.427000000000007</v>
      </c>
      <c r="H1717" s="6">
        <v>6.7979011535644531</v>
      </c>
      <c r="I1717" s="7">
        <v>10.4622716903687</v>
      </c>
      <c r="J1717" s="8">
        <f t="shared" si="313"/>
        <v>0.67979011535644529</v>
      </c>
      <c r="K1717" s="8">
        <f t="shared" si="314"/>
        <v>1.1065499506162773</v>
      </c>
      <c r="L1717" s="9">
        <f t="shared" si="315"/>
        <v>90.103042828831619</v>
      </c>
      <c r="M1717" s="8">
        <f t="shared" si="316"/>
        <v>0.71817389034606793</v>
      </c>
      <c r="N1717" s="8">
        <f t="shared" si="317"/>
        <v>0.65389198064804377</v>
      </c>
      <c r="O1717" s="8">
        <f t="shared" si="318"/>
        <v>2.1457697674595946</v>
      </c>
      <c r="P1717" s="10">
        <f t="shared" si="319"/>
        <v>0.33469289260996699</v>
      </c>
      <c r="Q1717" s="10" t="str">
        <f t="shared" si="320"/>
        <v>2010FRA</v>
      </c>
      <c r="R1717" s="14">
        <f t="shared" si="321"/>
        <v>57.445259982198401</v>
      </c>
      <c r="S1717" s="45">
        <f t="shared" si="322"/>
        <v>3</v>
      </c>
      <c r="T1717" s="7">
        <f t="shared" si="323"/>
        <v>3.5916727049725505</v>
      </c>
      <c r="U1717" s="35">
        <f>IF(ISBLANK(VLOOKUP(B1717,'WB GDP'!$A$2:$AK$267,F1717-1985)),"NA",VLOOKUP(B1717,'WB GDP'!$A$2:$AK$267,F1717-1985))</f>
        <v>42145.681945678531</v>
      </c>
    </row>
    <row r="1718" spans="1:21">
      <c r="A1718">
        <f t="shared" si="312"/>
        <v>18</v>
      </c>
      <c r="B1718" t="s">
        <v>21</v>
      </c>
      <c r="C1718" t="str">
        <f>VLOOKUP(B1718,'country codes'!$A$3:$B$287,2,0)</f>
        <v>ARG</v>
      </c>
      <c r="D1718">
        <v>1</v>
      </c>
      <c r="E1718" s="6">
        <v>41100.123</v>
      </c>
      <c r="F1718">
        <v>2010</v>
      </c>
      <c r="G1718" s="6">
        <v>75.721000000000004</v>
      </c>
      <c r="H1718" s="6">
        <v>6.4410672187805176</v>
      </c>
      <c r="I1718" s="7">
        <v>6.8488936424255398</v>
      </c>
      <c r="J1718" s="8">
        <f t="shared" si="313"/>
        <v>0.64410672187805174</v>
      </c>
      <c r="K1718" s="8">
        <f t="shared" si="314"/>
        <v>1.0708665571378837</v>
      </c>
      <c r="L1718" s="9">
        <f t="shared" si="315"/>
        <v>81.087086573037695</v>
      </c>
      <c r="M1718" s="8">
        <f t="shared" si="316"/>
        <v>0.63665941855154407</v>
      </c>
      <c r="N1718" s="8">
        <f t="shared" si="317"/>
        <v>0.42805585265159624</v>
      </c>
      <c r="O1718" s="8">
        <f t="shared" si="318"/>
        <v>1.9199336394631472</v>
      </c>
      <c r="P1718" s="10">
        <f t="shared" si="319"/>
        <v>0.33160490834962769</v>
      </c>
      <c r="Q1718" s="10" t="str">
        <f t="shared" si="320"/>
        <v>2010ARG</v>
      </c>
      <c r="R1718" s="14">
        <f t="shared" si="321"/>
        <v>56.915251539913235</v>
      </c>
      <c r="S1718" s="45">
        <f t="shared" si="322"/>
        <v>2</v>
      </c>
      <c r="T1718" s="7">
        <f t="shared" si="323"/>
        <v>3.5916727049725505</v>
      </c>
      <c r="U1718" s="35">
        <f>IF(ISBLANK(VLOOKUP(B1718,'WB GDP'!$A$2:$AK$267,F1718-1985)),"NA",VLOOKUP(B1718,'WB GDP'!$A$2:$AK$267,F1718-1985))</f>
        <v>23521.270175096095</v>
      </c>
    </row>
    <row r="1719" spans="1:21">
      <c r="A1719">
        <f t="shared" si="312"/>
        <v>19</v>
      </c>
      <c r="B1719" t="s">
        <v>20</v>
      </c>
      <c r="C1719" t="str">
        <f>VLOOKUP(B1719,'country codes'!$A$3:$B$287,2,0)</f>
        <v>DZA</v>
      </c>
      <c r="D1719">
        <v>4</v>
      </c>
      <c r="E1719" s="6">
        <v>35856.343999999997</v>
      </c>
      <c r="F1719">
        <v>2010</v>
      </c>
      <c r="G1719" s="6">
        <v>73.808000000000007</v>
      </c>
      <c r="H1719" s="6">
        <v>5.463566780090332</v>
      </c>
      <c r="I1719" s="7">
        <v>2.8296537399292001</v>
      </c>
      <c r="J1719" s="8">
        <f t="shared" si="313"/>
        <v>0.5463566780090332</v>
      </c>
      <c r="K1719" s="8">
        <f t="shared" si="314"/>
        <v>0.97311651326886517</v>
      </c>
      <c r="L1719" s="9">
        <f t="shared" si="315"/>
        <v>71.823783611348404</v>
      </c>
      <c r="M1719" s="8">
        <f t="shared" si="316"/>
        <v>0.55290865195820516</v>
      </c>
      <c r="N1719" s="8">
        <f t="shared" si="317"/>
        <v>0.17685335874557501</v>
      </c>
      <c r="O1719" s="8">
        <f t="shared" si="318"/>
        <v>1.6687311455571259</v>
      </c>
      <c r="P1719" s="10">
        <f t="shared" si="319"/>
        <v>0.33133477099069186</v>
      </c>
      <c r="Q1719" s="10" t="str">
        <f t="shared" si="320"/>
        <v>2010DZA</v>
      </c>
      <c r="R1719" s="14">
        <f t="shared" si="321"/>
        <v>56.868886316278036</v>
      </c>
      <c r="S1719" s="45">
        <f t="shared" si="322"/>
        <v>1</v>
      </c>
      <c r="T1719" s="7">
        <f t="shared" si="323"/>
        <v>3.5916727049725505</v>
      </c>
      <c r="U1719" s="35">
        <f>IF(ISBLANK(VLOOKUP(B1719,'WB GDP'!$A$2:$AK$267,F1719-1985)),"NA",VLOOKUP(B1719,'WB GDP'!$A$2:$AK$267,F1719-1985))</f>
        <v>11007.746606244418</v>
      </c>
    </row>
    <row r="1720" spans="1:21">
      <c r="A1720">
        <f t="shared" si="312"/>
        <v>20</v>
      </c>
      <c r="B1720" t="s">
        <v>126</v>
      </c>
      <c r="C1720" t="str">
        <f>VLOOKUP(B1720,'country codes'!$A$3:$B$287,2,0)</f>
        <v>PER</v>
      </c>
      <c r="D1720">
        <v>1</v>
      </c>
      <c r="E1720" s="6">
        <v>29229.572</v>
      </c>
      <c r="F1720">
        <v>2010</v>
      </c>
      <c r="G1720" s="6">
        <v>73.710999999999999</v>
      </c>
      <c r="H1720" s="6">
        <v>5.6127853393554688</v>
      </c>
      <c r="I1720" s="7">
        <v>3.3552055358886701</v>
      </c>
      <c r="J1720" s="8">
        <f t="shared" si="313"/>
        <v>0.56127853393554683</v>
      </c>
      <c r="K1720" s="8">
        <f t="shared" si="314"/>
        <v>0.9880383691953788</v>
      </c>
      <c r="L1720" s="9">
        <f t="shared" si="315"/>
        <v>72.829296231760566</v>
      </c>
      <c r="M1720" s="8">
        <f t="shared" si="316"/>
        <v>0.56199962664909853</v>
      </c>
      <c r="N1720" s="8">
        <f t="shared" si="317"/>
        <v>0.20970034599304188</v>
      </c>
      <c r="O1720" s="8">
        <f t="shared" si="318"/>
        <v>1.7015781328045927</v>
      </c>
      <c r="P1720" s="10">
        <f t="shared" si="319"/>
        <v>0.33028141101154945</v>
      </c>
      <c r="Q1720" s="10" t="str">
        <f t="shared" si="320"/>
        <v>2010PER</v>
      </c>
      <c r="R1720" s="14">
        <f t="shared" si="321"/>
        <v>56.688092104053169</v>
      </c>
      <c r="S1720" s="45">
        <f t="shared" si="322"/>
        <v>1</v>
      </c>
      <c r="T1720" s="7">
        <f t="shared" si="323"/>
        <v>3.5916727049725505</v>
      </c>
      <c r="U1720" s="35">
        <f>IF(ISBLANK(VLOOKUP(B1720,'WB GDP'!$A$2:$AK$267,F1720-1985)),"NA",VLOOKUP(B1720,'WB GDP'!$A$2:$AK$267,F1720-1985))</f>
        <v>9996.93732259223</v>
      </c>
    </row>
    <row r="1721" spans="1:21">
      <c r="A1721">
        <f t="shared" si="312"/>
        <v>21</v>
      </c>
      <c r="B1721" t="s">
        <v>115</v>
      </c>
      <c r="C1721" t="str">
        <f>VLOOKUP(B1721,'country codes'!$A$3:$B$287,2,0)</f>
        <v>NLD</v>
      </c>
      <c r="D1721">
        <v>3</v>
      </c>
      <c r="E1721" s="6">
        <v>16617.116999999998</v>
      </c>
      <c r="F1721">
        <v>2010</v>
      </c>
      <c r="G1721" s="6">
        <v>80.819000000000003</v>
      </c>
      <c r="H1721" s="6">
        <v>7.5018758773803711</v>
      </c>
      <c r="I1721" s="7">
        <v>13.7866353988647</v>
      </c>
      <c r="J1721" s="8">
        <f t="shared" si="313"/>
        <v>0.75018758773803706</v>
      </c>
      <c r="K1721" s="8">
        <f t="shared" si="314"/>
        <v>1.1769474229978689</v>
      </c>
      <c r="L1721" s="9">
        <f t="shared" si="315"/>
        <v>95.119713779264771</v>
      </c>
      <c r="M1721" s="8">
        <f t="shared" si="316"/>
        <v>0.76353028639431841</v>
      </c>
      <c r="N1721" s="8">
        <f t="shared" si="317"/>
        <v>0.86166471242904374</v>
      </c>
      <c r="O1721" s="8">
        <f t="shared" si="318"/>
        <v>2.3535424992405947</v>
      </c>
      <c r="P1721" s="10">
        <f t="shared" si="319"/>
        <v>0.3244174628844318</v>
      </c>
      <c r="Q1721" s="10" t="str">
        <f t="shared" si="320"/>
        <v>2010NLD</v>
      </c>
      <c r="R1721" s="14">
        <f t="shared" si="321"/>
        <v>55.681629068469817</v>
      </c>
      <c r="S1721" s="45">
        <f t="shared" si="322"/>
        <v>3</v>
      </c>
      <c r="T1721" s="7">
        <f t="shared" si="323"/>
        <v>3.5916727049725505</v>
      </c>
      <c r="U1721" s="35">
        <f>IF(ISBLANK(VLOOKUP(B1721,'WB GDP'!$A$2:$AK$267,F1721-1985)),"NA",VLOOKUP(B1721,'WB GDP'!$A$2:$AK$267,F1721-1985))</f>
        <v>52032.986502242944</v>
      </c>
    </row>
    <row r="1722" spans="1:21">
      <c r="A1722">
        <f t="shared" si="312"/>
        <v>22</v>
      </c>
      <c r="B1722" t="s">
        <v>143</v>
      </c>
      <c r="C1722" t="str">
        <f>VLOOKUP(B1722,'country codes'!$A$3:$B$287,2,0)</f>
        <v>ESP</v>
      </c>
      <c r="D1722">
        <v>3</v>
      </c>
      <c r="E1722" s="6">
        <v>46572.771999999997</v>
      </c>
      <c r="F1722">
        <v>2010</v>
      </c>
      <c r="G1722" s="6">
        <v>82.021000000000001</v>
      </c>
      <c r="H1722" s="6">
        <v>6.1882624626159668</v>
      </c>
      <c r="I1722" s="7">
        <v>9.6393222808837908</v>
      </c>
      <c r="J1722" s="8">
        <f t="shared" si="313"/>
        <v>0.61882624626159666</v>
      </c>
      <c r="K1722" s="8">
        <f t="shared" si="314"/>
        <v>1.0455860815214286</v>
      </c>
      <c r="L1722" s="9">
        <f t="shared" si="315"/>
        <v>85.760015992469093</v>
      </c>
      <c r="M1722" s="8">
        <f t="shared" si="316"/>
        <v>0.67890800123663164</v>
      </c>
      <c r="N1722" s="8">
        <f t="shared" si="317"/>
        <v>0.60245764255523693</v>
      </c>
      <c r="O1722" s="8">
        <f t="shared" si="318"/>
        <v>2.094335429366788</v>
      </c>
      <c r="P1722" s="10">
        <f t="shared" si="319"/>
        <v>0.32416392890889312</v>
      </c>
      <c r="Q1722" s="10" t="str">
        <f t="shared" si="320"/>
        <v>2010ESP</v>
      </c>
      <c r="R1722" s="14">
        <f t="shared" si="321"/>
        <v>55.638113578715725</v>
      </c>
      <c r="S1722" s="45">
        <f t="shared" si="322"/>
        <v>3</v>
      </c>
      <c r="T1722" s="7">
        <f t="shared" si="323"/>
        <v>3.5916727049725505</v>
      </c>
      <c r="U1722" s="35">
        <f>IF(ISBLANK(VLOOKUP(B1722,'WB GDP'!$A$2:$AK$267,F1722-1985)),"NA",VLOOKUP(B1722,'WB GDP'!$A$2:$AK$267,F1722-1985))</f>
        <v>37318.533169342605</v>
      </c>
    </row>
    <row r="1723" spans="1:21">
      <c r="A1723">
        <f t="shared" si="312"/>
        <v>23</v>
      </c>
      <c r="B1723" t="s">
        <v>166</v>
      </c>
      <c r="C1723" t="str">
        <f>VLOOKUP(B1723,'country codes'!$A$3:$B$287,2,0)</f>
        <v>VNM</v>
      </c>
      <c r="D1723">
        <v>8</v>
      </c>
      <c r="E1723" s="6">
        <v>87411.012000000002</v>
      </c>
      <c r="F1723">
        <v>2010</v>
      </c>
      <c r="G1723" s="6">
        <v>73.513000000000005</v>
      </c>
      <c r="H1723" s="6">
        <v>5.2957806587219238</v>
      </c>
      <c r="I1723" s="7">
        <v>2.8811199665069598</v>
      </c>
      <c r="J1723" s="8">
        <f t="shared" si="313"/>
        <v>0.52957806587219236</v>
      </c>
      <c r="K1723" s="8">
        <f t="shared" si="314"/>
        <v>0.95633790113202433</v>
      </c>
      <c r="L1723" s="9">
        <f t="shared" si="315"/>
        <v>70.303268125918507</v>
      </c>
      <c r="M1723" s="8">
        <f t="shared" si="316"/>
        <v>0.53916146717449875</v>
      </c>
      <c r="N1723" s="8">
        <f t="shared" si="317"/>
        <v>0.18006999790668499</v>
      </c>
      <c r="O1723" s="8">
        <f t="shared" si="318"/>
        <v>1.671947784718236</v>
      </c>
      <c r="P1723" s="10">
        <f t="shared" si="319"/>
        <v>0.32247506297893186</v>
      </c>
      <c r="Q1723" s="10" t="str">
        <f t="shared" si="320"/>
        <v>2010VNM</v>
      </c>
      <c r="R1723" s="14">
        <f t="shared" si="321"/>
        <v>55.348243836740771</v>
      </c>
      <c r="S1723" s="45">
        <f t="shared" si="322"/>
        <v>1</v>
      </c>
      <c r="T1723" s="7">
        <f t="shared" si="323"/>
        <v>3.5916727049725505</v>
      </c>
      <c r="U1723" s="35">
        <f>IF(ISBLANK(VLOOKUP(B1723,'WB GDP'!$A$2:$AK$267,F1723-1985)),"NA",VLOOKUP(B1723,'WB GDP'!$A$2:$AK$267,F1723-1985))</f>
        <v>6324.5256356102036</v>
      </c>
    </row>
    <row r="1724" spans="1:21">
      <c r="A1724">
        <f t="shared" si="312"/>
        <v>24</v>
      </c>
      <c r="B1724" t="s">
        <v>55</v>
      </c>
      <c r="C1724" t="str">
        <f>VLOOKUP(B1724,'country codes'!$A$3:$B$287,2,0)</f>
        <v>DNK</v>
      </c>
      <c r="D1724">
        <v>3</v>
      </c>
      <c r="E1724" s="6">
        <v>5550.8490000000002</v>
      </c>
      <c r="F1724">
        <v>2010</v>
      </c>
      <c r="G1724" s="6">
        <v>79.245999999999995</v>
      </c>
      <c r="H1724" s="6">
        <v>7.7705154418945313</v>
      </c>
      <c r="I1724" s="7">
        <v>14.2951164245606</v>
      </c>
      <c r="J1724" s="8">
        <f t="shared" si="313"/>
        <v>0.7770515441894531</v>
      </c>
      <c r="K1724" s="8">
        <f t="shared" si="314"/>
        <v>1.2038113794492851</v>
      </c>
      <c r="L1724" s="9">
        <f t="shared" si="315"/>
        <v>95.397236575838036</v>
      </c>
      <c r="M1724" s="8">
        <f t="shared" si="316"/>
        <v>0.76603940728308395</v>
      </c>
      <c r="N1724" s="8">
        <f t="shared" si="317"/>
        <v>0.89344477653503751</v>
      </c>
      <c r="O1724" s="8">
        <f t="shared" si="318"/>
        <v>2.3853225633465884</v>
      </c>
      <c r="P1724" s="10">
        <f t="shared" si="319"/>
        <v>0.32114709308259626</v>
      </c>
      <c r="Q1724" s="10" t="str">
        <f t="shared" si="320"/>
        <v>2010DNK</v>
      </c>
      <c r="R1724" s="14">
        <f t="shared" si="321"/>
        <v>55.120316750065435</v>
      </c>
      <c r="S1724" s="45">
        <f t="shared" si="322"/>
        <v>3</v>
      </c>
      <c r="T1724" s="7">
        <f t="shared" si="323"/>
        <v>3.5916727049725505</v>
      </c>
      <c r="U1724" s="35">
        <f>IF(ISBLANK(VLOOKUP(B1724,'WB GDP'!$A$2:$AK$267,F1724-1985)),"NA",VLOOKUP(B1724,'WB GDP'!$A$2:$AK$267,F1724-1985))</f>
        <v>50825.412292935805</v>
      </c>
    </row>
    <row r="1725" spans="1:21">
      <c r="A1725">
        <f t="shared" si="312"/>
        <v>25</v>
      </c>
      <c r="B1725" t="s">
        <v>82</v>
      </c>
      <c r="C1725" t="str">
        <f>VLOOKUP(B1725,'country codes'!$A$3:$B$287,2,0)</f>
        <v>ISR</v>
      </c>
      <c r="D1725">
        <v>4</v>
      </c>
      <c r="E1725" s="6">
        <v>7328.4449999999997</v>
      </c>
      <c r="F1725">
        <v>2010</v>
      </c>
      <c r="G1725" s="6">
        <v>81.744</v>
      </c>
      <c r="H1725" s="6">
        <v>7.3589162826538086</v>
      </c>
      <c r="I1725" s="7">
        <v>14.2306470870972</v>
      </c>
      <c r="J1725" s="8">
        <f t="shared" si="313"/>
        <v>0.7358916282653809</v>
      </c>
      <c r="K1725" s="8">
        <f t="shared" si="314"/>
        <v>1.1626514635252128</v>
      </c>
      <c r="L1725" s="9">
        <f t="shared" si="315"/>
        <v>95.039781234404998</v>
      </c>
      <c r="M1725" s="8">
        <f t="shared" si="316"/>
        <v>0.76280760551737326</v>
      </c>
      <c r="N1725" s="8">
        <f t="shared" si="317"/>
        <v>0.889415442943575</v>
      </c>
      <c r="O1725" s="8">
        <f t="shared" si="318"/>
        <v>2.3812932297551259</v>
      </c>
      <c r="P1725" s="10">
        <f t="shared" si="319"/>
        <v>0.32033333651891943</v>
      </c>
      <c r="Q1725" s="10" t="str">
        <f t="shared" si="320"/>
        <v>2010ISR</v>
      </c>
      <c r="R1725" s="14">
        <f t="shared" si="321"/>
        <v>54.98064704570421</v>
      </c>
      <c r="S1725" s="45">
        <f t="shared" si="322"/>
        <v>3</v>
      </c>
      <c r="T1725" s="7">
        <f t="shared" si="323"/>
        <v>3.5916727049725505</v>
      </c>
      <c r="U1725" s="35">
        <f>IF(ISBLANK(VLOOKUP(B1725,'WB GDP'!$A$2:$AK$267,F1725-1985)),"NA",VLOOKUP(B1725,'WB GDP'!$A$2:$AK$267,F1725-1985))</f>
        <v>34350.4489816188</v>
      </c>
    </row>
    <row r="1726" spans="1:21">
      <c r="A1726">
        <f t="shared" si="312"/>
        <v>26</v>
      </c>
      <c r="B1726" t="s">
        <v>154</v>
      </c>
      <c r="C1726" t="str">
        <f>VLOOKUP(B1726,'country codes'!$A$3:$B$287,2,0)</f>
        <v>TUN</v>
      </c>
      <c r="D1726">
        <v>4</v>
      </c>
      <c r="E1726" s="6">
        <v>10895.063</v>
      </c>
      <c r="F1726">
        <v>2010</v>
      </c>
      <c r="G1726" s="6">
        <v>75.421000000000006</v>
      </c>
      <c r="H1726" s="6">
        <v>5.1305208206176758</v>
      </c>
      <c r="I1726" s="7">
        <v>3.4031746387481698</v>
      </c>
      <c r="J1726" s="8">
        <f t="shared" si="313"/>
        <v>0.51305208206176756</v>
      </c>
      <c r="K1726" s="8">
        <f t="shared" si="314"/>
        <v>0.93981191732159952</v>
      </c>
      <c r="L1726" s="9">
        <f t="shared" si="315"/>
        <v>70.881554616312357</v>
      </c>
      <c r="M1726" s="8">
        <f t="shared" si="316"/>
        <v>0.54438983302643729</v>
      </c>
      <c r="N1726" s="8">
        <f t="shared" si="317"/>
        <v>0.21269841492176061</v>
      </c>
      <c r="O1726" s="8">
        <f t="shared" si="318"/>
        <v>1.7045762017333115</v>
      </c>
      <c r="P1726" s="10">
        <f t="shared" si="319"/>
        <v>0.31936960780801132</v>
      </c>
      <c r="Q1726" s="10" t="str">
        <f t="shared" si="320"/>
        <v>2010TUN</v>
      </c>
      <c r="R1726" s="14">
        <f t="shared" si="321"/>
        <v>54.815236761910285</v>
      </c>
      <c r="S1726" s="45">
        <f t="shared" si="322"/>
        <v>1</v>
      </c>
      <c r="T1726" s="7">
        <f t="shared" si="323"/>
        <v>3.5916727049725505</v>
      </c>
      <c r="U1726" s="35">
        <f>IF(ISBLANK(VLOOKUP(B1726,'WB GDP'!$A$2:$AK$267,F1726-1985)),"NA",VLOOKUP(B1726,'WB GDP'!$A$2:$AK$267,F1726-1985))</f>
        <v>10478.010435786699</v>
      </c>
    </row>
    <row r="1727" spans="1:21">
      <c r="A1727">
        <f t="shared" si="312"/>
        <v>27</v>
      </c>
      <c r="B1727" t="s">
        <v>86</v>
      </c>
      <c r="C1727" t="str">
        <f>VLOOKUP(B1727,'country codes'!$A$3:$B$287,2,0)</f>
        <v>JOR</v>
      </c>
      <c r="D1727">
        <v>4</v>
      </c>
      <c r="E1727" s="6">
        <v>6931.2579999999998</v>
      </c>
      <c r="F1727">
        <v>2010</v>
      </c>
      <c r="G1727" s="6">
        <v>74</v>
      </c>
      <c r="H1727" s="6">
        <v>5.5699424743652344</v>
      </c>
      <c r="I1727" s="7">
        <v>4.5203356742858896</v>
      </c>
      <c r="J1727" s="8">
        <f t="shared" si="313"/>
        <v>0.55699424743652348</v>
      </c>
      <c r="K1727" s="8">
        <f t="shared" si="314"/>
        <v>0.98375408269635545</v>
      </c>
      <c r="L1727" s="9">
        <f t="shared" si="315"/>
        <v>72.797802119530303</v>
      </c>
      <c r="M1727" s="8">
        <f t="shared" si="316"/>
        <v>0.56171488414921811</v>
      </c>
      <c r="N1727" s="8">
        <f t="shared" si="317"/>
        <v>0.2825209796428681</v>
      </c>
      <c r="O1727" s="8">
        <f t="shared" si="318"/>
        <v>1.774398766454419</v>
      </c>
      <c r="P1727" s="10">
        <f t="shared" si="319"/>
        <v>0.31656631799380114</v>
      </c>
      <c r="Q1727" s="10" t="str">
        <f t="shared" si="320"/>
        <v>2010JOR</v>
      </c>
      <c r="R1727" s="14">
        <f t="shared" si="321"/>
        <v>54.334092059592344</v>
      </c>
      <c r="S1727" s="45">
        <f t="shared" si="322"/>
        <v>2</v>
      </c>
      <c r="T1727" s="7">
        <f t="shared" si="323"/>
        <v>3.5916727049725505</v>
      </c>
      <c r="U1727" s="35">
        <f>IF(ISBLANK(VLOOKUP(B1727,'WB GDP'!$A$2:$AK$267,F1727-1985)),"NA",VLOOKUP(B1727,'WB GDP'!$A$2:$AK$267,F1727-1985))</f>
        <v>11866.880893364159</v>
      </c>
    </row>
    <row r="1728" spans="1:21">
      <c r="A1728">
        <f t="shared" si="312"/>
        <v>28</v>
      </c>
      <c r="B1728" t="s">
        <v>24</v>
      </c>
      <c r="C1728" t="str">
        <f>VLOOKUP(B1728,'country codes'!$A$3:$B$287,2,0)</f>
        <v>AUT</v>
      </c>
      <c r="D1728">
        <v>3</v>
      </c>
      <c r="E1728" s="6">
        <v>8362.8289999999997</v>
      </c>
      <c r="F1728">
        <v>2010</v>
      </c>
      <c r="G1728" s="6">
        <v>80.463999999999999</v>
      </c>
      <c r="H1728" s="6">
        <v>7.3026785850524902</v>
      </c>
      <c r="I1728" s="7">
        <v>14.238700866699199</v>
      </c>
      <c r="J1728" s="8">
        <f t="shared" si="313"/>
        <v>0.730267858505249</v>
      </c>
      <c r="K1728" s="8">
        <f t="shared" si="314"/>
        <v>1.157027693765081</v>
      </c>
      <c r="L1728" s="9">
        <f t="shared" si="315"/>
        <v>93.099076351113467</v>
      </c>
      <c r="M1728" s="8">
        <f t="shared" si="316"/>
        <v>0.7452614319355193</v>
      </c>
      <c r="N1728" s="8">
        <f t="shared" si="317"/>
        <v>0.88991880416869995</v>
      </c>
      <c r="O1728" s="8">
        <f t="shared" si="318"/>
        <v>2.381796590980251</v>
      </c>
      <c r="P1728" s="10">
        <f t="shared" si="319"/>
        <v>0.31289885742459639</v>
      </c>
      <c r="Q1728" s="10" t="str">
        <f t="shared" si="320"/>
        <v>2010AUT</v>
      </c>
      <c r="R1728" s="14">
        <f t="shared" si="321"/>
        <v>53.704624776228364</v>
      </c>
      <c r="S1728" s="45">
        <f t="shared" si="322"/>
        <v>3</v>
      </c>
      <c r="T1728" s="7">
        <f t="shared" si="323"/>
        <v>3.5916727049725505</v>
      </c>
      <c r="U1728" s="35">
        <f>IF(ISBLANK(VLOOKUP(B1728,'WB GDP'!$A$2:$AK$267,F1728-1985)),"NA",VLOOKUP(B1728,'WB GDP'!$A$2:$AK$267,F1728-1985))</f>
        <v>51843.428327545276</v>
      </c>
    </row>
    <row r="1729" spans="1:21">
      <c r="A1729">
        <f t="shared" si="312"/>
        <v>29</v>
      </c>
      <c r="B1729" t="s">
        <v>83</v>
      </c>
      <c r="C1729" t="str">
        <f>VLOOKUP(B1729,'country codes'!$A$3:$B$287,2,0)</f>
        <v>ITA</v>
      </c>
      <c r="D1729">
        <v>3</v>
      </c>
      <c r="E1729" s="6">
        <v>59822.45</v>
      </c>
      <c r="F1729">
        <v>2010</v>
      </c>
      <c r="G1729" s="6">
        <v>82.137</v>
      </c>
      <c r="H1729" s="6">
        <v>6.3542380332946777</v>
      </c>
      <c r="I1729" s="7">
        <v>11.613366127014199</v>
      </c>
      <c r="J1729" s="8">
        <f t="shared" si="313"/>
        <v>0.6354238033294678</v>
      </c>
      <c r="K1729" s="8">
        <f t="shared" si="314"/>
        <v>1.0621836385892998</v>
      </c>
      <c r="L1729" s="9">
        <f t="shared" si="315"/>
        <v>87.244577522809308</v>
      </c>
      <c r="M1729" s="8">
        <f t="shared" si="316"/>
        <v>0.69233012148198947</v>
      </c>
      <c r="N1729" s="8">
        <f t="shared" si="317"/>
        <v>0.72583538293838745</v>
      </c>
      <c r="O1729" s="8">
        <f t="shared" si="318"/>
        <v>2.2177131697499384</v>
      </c>
      <c r="P1729" s="10">
        <f t="shared" si="319"/>
        <v>0.31218199491508375</v>
      </c>
      <c r="Q1729" s="10" t="str">
        <f t="shared" si="320"/>
        <v>2010ITA</v>
      </c>
      <c r="R1729" s="14">
        <f t="shared" si="321"/>
        <v>53.581585553885404</v>
      </c>
      <c r="S1729" s="45">
        <f t="shared" si="322"/>
        <v>3</v>
      </c>
      <c r="T1729" s="7">
        <f t="shared" si="323"/>
        <v>3.5916727049725505</v>
      </c>
      <c r="U1729" s="35">
        <f>IF(ISBLANK(VLOOKUP(B1729,'WB GDP'!$A$2:$AK$267,F1729-1985)),"NA",VLOOKUP(B1729,'WB GDP'!$A$2:$AK$267,F1729-1985))</f>
        <v>42664.355272792454</v>
      </c>
    </row>
    <row r="1730" spans="1:21">
      <c r="A1730">
        <f t="shared" si="312"/>
        <v>30</v>
      </c>
      <c r="B1730" t="s">
        <v>81</v>
      </c>
      <c r="C1730" t="str">
        <f>VLOOKUP(B1730,'country codes'!$A$3:$B$287,2,0)</f>
        <v>IRL</v>
      </c>
      <c r="D1730">
        <v>3</v>
      </c>
      <c r="E1730" s="6">
        <v>4524.585</v>
      </c>
      <c r="F1730">
        <v>2010</v>
      </c>
      <c r="G1730" s="6">
        <v>80.522999999999996</v>
      </c>
      <c r="H1730" s="6">
        <v>7.2573895454406738</v>
      </c>
      <c r="I1730" s="7">
        <v>14.254163742065399</v>
      </c>
      <c r="J1730" s="8">
        <f t="shared" si="313"/>
        <v>0.72573895454406734</v>
      </c>
      <c r="K1730" s="8">
        <f t="shared" si="314"/>
        <v>1.1524987898038992</v>
      </c>
      <c r="L1730" s="9">
        <f t="shared" si="315"/>
        <v>92.802660051379377</v>
      </c>
      <c r="M1730" s="8">
        <f t="shared" si="316"/>
        <v>0.74258149234635107</v>
      </c>
      <c r="N1730" s="8">
        <f t="shared" si="317"/>
        <v>0.89088523387908747</v>
      </c>
      <c r="O1730" s="8">
        <f t="shared" si="318"/>
        <v>2.3827630206906383</v>
      </c>
      <c r="P1730" s="10">
        <f t="shared" si="319"/>
        <v>0.31164722882559909</v>
      </c>
      <c r="Q1730" s="10" t="str">
        <f t="shared" si="320"/>
        <v>2010IRL</v>
      </c>
      <c r="R1730" s="14">
        <f t="shared" si="321"/>
        <v>53.48980058408651</v>
      </c>
      <c r="S1730" s="45">
        <f t="shared" si="322"/>
        <v>3</v>
      </c>
      <c r="T1730" s="7">
        <f t="shared" si="323"/>
        <v>3.5916727049725505</v>
      </c>
      <c r="U1730" s="35">
        <f>IF(ISBLANK(VLOOKUP(B1730,'WB GDP'!$A$2:$AK$267,F1730-1985)),"NA",VLOOKUP(B1730,'WB GDP'!$A$2:$AK$267,F1730-1985))</f>
        <v>53651.907991573462</v>
      </c>
    </row>
    <row r="1731" spans="1:21">
      <c r="A1731">
        <f t="shared" ref="A1731:A1794" si="324">IF(ISNUMBER(R1731),COUNTIFS($F$3:$F$2434,F1731,$R$3:$R$2434,"&gt;"&amp;R1731)+1,"")</f>
        <v>31</v>
      </c>
      <c r="B1731" t="s">
        <v>160</v>
      </c>
      <c r="C1731" t="str">
        <f>VLOOKUP(B1731,'country codes'!$A$3:$B$287,2,0)</f>
        <v>GBR</v>
      </c>
      <c r="D1731">
        <v>3</v>
      </c>
      <c r="E1731" s="6">
        <v>62760.038999999997</v>
      </c>
      <c r="F1731">
        <v>2010</v>
      </c>
      <c r="G1731" s="6">
        <v>80.400999999999996</v>
      </c>
      <c r="H1731" s="6">
        <v>7.0293641090393066</v>
      </c>
      <c r="I1731" s="7">
        <v>13.431298255920399</v>
      </c>
      <c r="J1731" s="8">
        <f t="shared" ref="J1731:J1794" si="325">IFERROR(H1731/10,"")</f>
        <v>0.70293641090393066</v>
      </c>
      <c r="K1731" s="8">
        <f t="shared" ref="K1731:K1794" si="326">IFERROR(J1731+$K$2464,"")</f>
        <v>1.1296962461637627</v>
      </c>
      <c r="L1731" s="9">
        <f t="shared" ref="L1731:L1794" si="327">IFERROR(K1731*G1731,"")</f>
        <v>90.828707887812683</v>
      </c>
      <c r="M1731" s="8">
        <f t="shared" ref="M1731:M1794" si="328">IFERROR((L1731-L$2439)/($L$2438-$L$2439),"")</f>
        <v>0.72473472563678609</v>
      </c>
      <c r="N1731" s="8">
        <f t="shared" ref="N1731:N1794" si="329">IFERROR(I1731/16,"")</f>
        <v>0.83945614099502497</v>
      </c>
      <c r="O1731" s="8">
        <f t="shared" ref="O1731:O1794" si="330">IFERROR(N1731+$O$2464,"")</f>
        <v>2.3313339278065759</v>
      </c>
      <c r="P1731" s="10">
        <f t="shared" ref="P1731:P1794" si="331">IFERROR(M1731/O1731,"")</f>
        <v>0.31086697490764403</v>
      </c>
      <c r="Q1731" s="10" t="str">
        <f t="shared" ref="Q1731:Q1794" si="332">F1731&amp;C1731</f>
        <v>2010GBR</v>
      </c>
      <c r="R1731" s="14">
        <f t="shared" ref="R1731:R1794" si="333">IFERROR(P1731*100/VLOOKUP(F1731,$B$2440:$P$2455,15,0),"")</f>
        <v>53.355881130884114</v>
      </c>
      <c r="S1731" s="45">
        <f t="shared" ref="S1731:S1794" si="334">IF(I1731&lt;T1731,1,IF(I1731&lt;T1731*2,2,3))</f>
        <v>3</v>
      </c>
      <c r="T1731" s="7">
        <f t="shared" ref="T1731:T1794" si="335">VLOOKUP(F1731,$F$2440:$I$2455,4,0)</f>
        <v>3.5916727049725505</v>
      </c>
      <c r="U1731" s="35">
        <f>IF(ISBLANK(VLOOKUP(B1731,'WB GDP'!$A$2:$AK$267,F1731-1985)),"NA",VLOOKUP(B1731,'WB GDP'!$A$2:$AK$267,F1731-1985))</f>
        <v>42025.83880409698</v>
      </c>
    </row>
    <row r="1732" spans="1:21">
      <c r="A1732">
        <f t="shared" si="324"/>
        <v>32</v>
      </c>
      <c r="B1732" t="s">
        <v>127</v>
      </c>
      <c r="C1732" t="str">
        <f>VLOOKUP(B1732,'country codes'!$A$3:$B$287,2,0)</f>
        <v>PHL</v>
      </c>
      <c r="D1732">
        <v>8</v>
      </c>
      <c r="E1732" s="6">
        <v>94636.7</v>
      </c>
      <c r="F1732">
        <v>2010</v>
      </c>
      <c r="G1732" s="6">
        <v>70.754000000000005</v>
      </c>
      <c r="H1732" s="6">
        <v>4.9415140151977539</v>
      </c>
      <c r="I1732" s="7">
        <v>1.7267711162567101</v>
      </c>
      <c r="J1732" s="8">
        <f t="shared" si="325"/>
        <v>0.49415140151977538</v>
      </c>
      <c r="K1732" s="8">
        <f t="shared" si="326"/>
        <v>0.92091123677960729</v>
      </c>
      <c r="L1732" s="9">
        <f t="shared" si="327"/>
        <v>65.158153647104342</v>
      </c>
      <c r="M1732" s="8">
        <f t="shared" si="328"/>
        <v>0.49264379592987917</v>
      </c>
      <c r="N1732" s="8">
        <f t="shared" si="329"/>
        <v>0.10792319476604438</v>
      </c>
      <c r="O1732" s="8">
        <f t="shared" si="330"/>
        <v>1.5998009815775953</v>
      </c>
      <c r="P1732" s="10">
        <f t="shared" si="331"/>
        <v>0.30794067612339715</v>
      </c>
      <c r="Q1732" s="10" t="str">
        <f t="shared" si="332"/>
        <v>2010PHL</v>
      </c>
      <c r="R1732" s="14">
        <f t="shared" si="333"/>
        <v>52.853623693817617</v>
      </c>
      <c r="S1732" s="45">
        <f t="shared" si="334"/>
        <v>1</v>
      </c>
      <c r="T1732" s="7">
        <f t="shared" si="335"/>
        <v>3.5916727049725505</v>
      </c>
      <c r="U1732" s="35">
        <f>IF(ISBLANK(VLOOKUP(B1732,'WB GDP'!$A$2:$AK$267,F1732-1985)),"NA",VLOOKUP(B1732,'WB GDP'!$A$2:$AK$267,F1732-1985))</f>
        <v>5876.478140339731</v>
      </c>
    </row>
    <row r="1733" spans="1:21">
      <c r="A1733">
        <f t="shared" si="324"/>
        <v>33</v>
      </c>
      <c r="B1733" t="s">
        <v>78</v>
      </c>
      <c r="C1733" t="str">
        <f>VLOOKUP(B1733,'country codes'!$A$3:$B$287,2,0)</f>
        <v>IDN</v>
      </c>
      <c r="D1733">
        <v>8</v>
      </c>
      <c r="E1733" s="6">
        <v>244016.17300000001</v>
      </c>
      <c r="F1733">
        <v>2010</v>
      </c>
      <c r="G1733" s="6">
        <v>68.679000000000002</v>
      </c>
      <c r="H1733" s="6">
        <v>5.4572992324829102</v>
      </c>
      <c r="I1733" s="7">
        <v>2.5804646015167201</v>
      </c>
      <c r="J1733" s="8">
        <f t="shared" si="325"/>
        <v>0.54572992324829106</v>
      </c>
      <c r="K1733" s="8">
        <f t="shared" si="326"/>
        <v>0.97248975850812303</v>
      </c>
      <c r="L1733" s="9">
        <f t="shared" si="327"/>
        <v>66.78962412457939</v>
      </c>
      <c r="M1733" s="8">
        <f t="shared" si="328"/>
        <v>0.50739413970337244</v>
      </c>
      <c r="N1733" s="8">
        <f t="shared" si="329"/>
        <v>0.16127903759479501</v>
      </c>
      <c r="O1733" s="8">
        <f t="shared" si="330"/>
        <v>1.6531568244063459</v>
      </c>
      <c r="P1733" s="10">
        <f t="shared" si="331"/>
        <v>0.30692438382884779</v>
      </c>
      <c r="Q1733" s="10" t="str">
        <f t="shared" si="332"/>
        <v>2010IDN</v>
      </c>
      <c r="R1733" s="14">
        <f t="shared" si="333"/>
        <v>52.679191620811736</v>
      </c>
      <c r="S1733" s="45">
        <f t="shared" si="334"/>
        <v>1</v>
      </c>
      <c r="T1733" s="7">
        <f t="shared" si="335"/>
        <v>3.5916727049725505</v>
      </c>
      <c r="U1733" s="35">
        <f>IF(ISBLANK(VLOOKUP(B1733,'WB GDP'!$A$2:$AK$267,F1733-1985)),"NA",VLOOKUP(B1733,'WB GDP'!$A$2:$AK$267,F1733-1985))</f>
        <v>8212.6344535532098</v>
      </c>
    </row>
    <row r="1734" spans="1:21">
      <c r="A1734">
        <f t="shared" si="324"/>
        <v>34</v>
      </c>
      <c r="B1734" t="s">
        <v>122</v>
      </c>
      <c r="C1734" t="str">
        <f>VLOOKUP(B1734,'country codes'!$A$3:$B$287,2,0)</f>
        <v>PAK</v>
      </c>
      <c r="D1734">
        <v>6</v>
      </c>
      <c r="E1734" s="6">
        <v>194454.49799999999</v>
      </c>
      <c r="F1734">
        <v>2010</v>
      </c>
      <c r="G1734" s="6">
        <v>64.436000000000007</v>
      </c>
      <c r="H1734" s="6">
        <v>5.7861328125</v>
      </c>
      <c r="I1734" s="7">
        <v>1.75936603546143</v>
      </c>
      <c r="J1734" s="8">
        <f t="shared" si="325"/>
        <v>0.57861328125</v>
      </c>
      <c r="K1734" s="8">
        <f t="shared" si="326"/>
        <v>1.0053731165098321</v>
      </c>
      <c r="L1734" s="9">
        <f t="shared" si="327"/>
        <v>64.782222135427546</v>
      </c>
      <c r="M1734" s="8">
        <f t="shared" si="328"/>
        <v>0.48924494862673723</v>
      </c>
      <c r="N1734" s="8">
        <f t="shared" si="329"/>
        <v>0.10996037721633938</v>
      </c>
      <c r="O1734" s="8">
        <f t="shared" si="330"/>
        <v>1.6018381640278903</v>
      </c>
      <c r="P1734" s="10">
        <f t="shared" si="331"/>
        <v>0.30542720208170715</v>
      </c>
      <c r="Q1734" s="10" t="str">
        <f t="shared" si="332"/>
        <v>2010PAK</v>
      </c>
      <c r="R1734" s="14">
        <f t="shared" si="333"/>
        <v>52.422221734076423</v>
      </c>
      <c r="S1734" s="45">
        <f t="shared" si="334"/>
        <v>1</v>
      </c>
      <c r="T1734" s="7">
        <f t="shared" si="335"/>
        <v>3.5916727049725505</v>
      </c>
      <c r="U1734" s="35">
        <f>IF(ISBLANK(VLOOKUP(B1734,'WB GDP'!$A$2:$AK$267,F1734-1985)),"NA",VLOOKUP(B1734,'WB GDP'!$A$2:$AK$267,F1734-1985))</f>
        <v>4058.0086198212043</v>
      </c>
    </row>
    <row r="1735" spans="1:21">
      <c r="A1735">
        <f t="shared" si="324"/>
        <v>35</v>
      </c>
      <c r="B1735" t="s">
        <v>116</v>
      </c>
      <c r="C1735" t="str">
        <f>VLOOKUP(B1735,'country codes'!$A$3:$B$287,2,0)</f>
        <v>NZL</v>
      </c>
      <c r="D1735">
        <v>2</v>
      </c>
      <c r="E1735" s="6">
        <v>4346.3379999999997</v>
      </c>
      <c r="F1735">
        <v>2010</v>
      </c>
      <c r="G1735" s="6">
        <v>81.102000000000004</v>
      </c>
      <c r="H1735" s="6">
        <v>7.2237563133239746</v>
      </c>
      <c r="I1735" s="7">
        <v>15.265094757080099</v>
      </c>
      <c r="J1735" s="8">
        <f t="shared" si="325"/>
        <v>0.72237563133239746</v>
      </c>
      <c r="K1735" s="8">
        <f t="shared" si="326"/>
        <v>1.1491354665922295</v>
      </c>
      <c r="L1735" s="9">
        <f t="shared" si="327"/>
        <v>93.197184611563003</v>
      </c>
      <c r="M1735" s="8">
        <f t="shared" si="328"/>
        <v>0.74614844189900309</v>
      </c>
      <c r="N1735" s="8">
        <f t="shared" si="329"/>
        <v>0.95406842231750622</v>
      </c>
      <c r="O1735" s="8">
        <f t="shared" si="330"/>
        <v>2.4459462091290574</v>
      </c>
      <c r="P1735" s="10">
        <f t="shared" si="331"/>
        <v>0.30505513126745687</v>
      </c>
      <c r="Q1735" s="10" t="str">
        <f t="shared" si="332"/>
        <v>2010NZL</v>
      </c>
      <c r="R1735" s="14">
        <f t="shared" si="333"/>
        <v>52.358361087112208</v>
      </c>
      <c r="S1735" s="45">
        <f t="shared" si="334"/>
        <v>3</v>
      </c>
      <c r="T1735" s="7">
        <f t="shared" si="335"/>
        <v>3.5916727049725505</v>
      </c>
      <c r="U1735" s="35">
        <f>IF(ISBLANK(VLOOKUP(B1735,'WB GDP'!$A$2:$AK$267,F1735-1985)),"NA",VLOOKUP(B1735,'WB GDP'!$A$2:$AK$267,F1735-1985))</f>
        <v>37557.965507986148</v>
      </c>
    </row>
    <row r="1736" spans="1:21">
      <c r="A1736">
        <f t="shared" si="324"/>
        <v>36</v>
      </c>
      <c r="B1736" t="s">
        <v>27</v>
      </c>
      <c r="C1736" t="str">
        <f>VLOOKUP(B1736,'country codes'!$A$3:$B$287,2,0)</f>
        <v>BGD</v>
      </c>
      <c r="D1736">
        <v>6</v>
      </c>
      <c r="E1736" s="6">
        <v>148391.139</v>
      </c>
      <c r="F1736">
        <v>2010</v>
      </c>
      <c r="G1736" s="6">
        <v>68.638000000000005</v>
      </c>
      <c r="H1736" s="6">
        <v>4.8584814071655273</v>
      </c>
      <c r="I1736" s="7">
        <v>0.81664729118347201</v>
      </c>
      <c r="J1736" s="8">
        <f t="shared" si="325"/>
        <v>0.48584814071655275</v>
      </c>
      <c r="K1736" s="8">
        <f t="shared" si="326"/>
        <v>0.91260797597638477</v>
      </c>
      <c r="L1736" s="9">
        <f t="shared" si="327"/>
        <v>62.639586255067101</v>
      </c>
      <c r="M1736" s="8">
        <f t="shared" si="328"/>
        <v>0.46987308977112918</v>
      </c>
      <c r="N1736" s="8">
        <f t="shared" si="329"/>
        <v>5.1040455698967001E-2</v>
      </c>
      <c r="O1736" s="8">
        <f t="shared" si="330"/>
        <v>1.5429182425105179</v>
      </c>
      <c r="P1736" s="10">
        <f t="shared" si="331"/>
        <v>0.30453531290587882</v>
      </c>
      <c r="Q1736" s="10" t="str">
        <f t="shared" si="332"/>
        <v>2010BGD</v>
      </c>
      <c r="R1736" s="14">
        <f t="shared" si="333"/>
        <v>52.269141681550558</v>
      </c>
      <c r="S1736" s="45">
        <f t="shared" si="334"/>
        <v>1</v>
      </c>
      <c r="T1736" s="7">
        <f t="shared" si="335"/>
        <v>3.5916727049725505</v>
      </c>
      <c r="U1736" s="35">
        <f>IF(ISBLANK(VLOOKUP(B1736,'WB GDP'!$A$2:$AK$267,F1736-1985)),"NA",VLOOKUP(B1736,'WB GDP'!$A$2:$AK$267,F1736-1985))</f>
        <v>3395.364787366776</v>
      </c>
    </row>
    <row r="1737" spans="1:21">
      <c r="A1737">
        <f t="shared" si="324"/>
        <v>37</v>
      </c>
      <c r="B1737" t="s">
        <v>52</v>
      </c>
      <c r="C1737" t="str">
        <f>VLOOKUP(B1737,'country codes'!$A$3:$B$287,2,0)</f>
        <v>HRV</v>
      </c>
      <c r="D1737">
        <v>7</v>
      </c>
      <c r="E1737" s="6">
        <v>4368.6819999999998</v>
      </c>
      <c r="F1737">
        <v>2010</v>
      </c>
      <c r="G1737" s="6">
        <v>76.805000000000007</v>
      </c>
      <c r="H1737" s="6">
        <v>5.5955753326416016</v>
      </c>
      <c r="I1737" s="7">
        <v>7.5504260063171396</v>
      </c>
      <c r="J1737" s="8">
        <f t="shared" si="325"/>
        <v>0.55955753326416013</v>
      </c>
      <c r="K1737" s="8">
        <f t="shared" si="326"/>
        <v>0.9863173685239921</v>
      </c>
      <c r="L1737" s="9">
        <f t="shared" si="327"/>
        <v>75.754105489485227</v>
      </c>
      <c r="M1737" s="8">
        <f t="shared" si="328"/>
        <v>0.58844322009377026</v>
      </c>
      <c r="N1737" s="8">
        <f t="shared" si="329"/>
        <v>0.47190162539482122</v>
      </c>
      <c r="O1737" s="8">
        <f t="shared" si="330"/>
        <v>1.9637794122063721</v>
      </c>
      <c r="P1737" s="10">
        <f t="shared" si="331"/>
        <v>0.29964832935723396</v>
      </c>
      <c r="Q1737" s="10" t="str">
        <f t="shared" si="332"/>
        <v>2010HRV</v>
      </c>
      <c r="R1737" s="14">
        <f t="shared" si="333"/>
        <v>51.430360677593647</v>
      </c>
      <c r="S1737" s="45">
        <f t="shared" si="334"/>
        <v>3</v>
      </c>
      <c r="T1737" s="7">
        <f t="shared" si="335"/>
        <v>3.5916727049725505</v>
      </c>
      <c r="U1737" s="35">
        <f>IF(ISBLANK(VLOOKUP(B1737,'WB GDP'!$A$2:$AK$267,F1737-1985)),"NA",VLOOKUP(B1737,'WB GDP'!$A$2:$AK$267,F1737-1985))</f>
        <v>24586.103769459663</v>
      </c>
    </row>
    <row r="1738" spans="1:21">
      <c r="A1738">
        <f t="shared" si="324"/>
        <v>38</v>
      </c>
      <c r="B1738" t="s">
        <v>155</v>
      </c>
      <c r="C1738" t="str">
        <f>VLOOKUP(B1738,'country codes'!$A$3:$B$287,2,0)</f>
        <v>TUR</v>
      </c>
      <c r="D1738">
        <v>4</v>
      </c>
      <c r="E1738" s="6">
        <v>73195.345000000001</v>
      </c>
      <c r="F1738">
        <v>2010</v>
      </c>
      <c r="G1738" s="6">
        <v>75.069000000000003</v>
      </c>
      <c r="H1738" s="6">
        <v>5.4903473854064941</v>
      </c>
      <c r="I1738" s="7">
        <v>6.3872408866882298</v>
      </c>
      <c r="J1738" s="8">
        <f t="shared" si="325"/>
        <v>0.54903473854064944</v>
      </c>
      <c r="K1738" s="8">
        <f t="shared" si="326"/>
        <v>0.9757945738004814</v>
      </c>
      <c r="L1738" s="9">
        <f t="shared" si="327"/>
        <v>73.251922860628341</v>
      </c>
      <c r="M1738" s="8">
        <f t="shared" si="328"/>
        <v>0.5658206507802126</v>
      </c>
      <c r="N1738" s="8">
        <f t="shared" si="329"/>
        <v>0.39920255541801436</v>
      </c>
      <c r="O1738" s="8">
        <f t="shared" si="330"/>
        <v>1.8910803422295652</v>
      </c>
      <c r="P1738" s="10">
        <f t="shared" si="331"/>
        <v>0.29920497725290485</v>
      </c>
      <c r="Q1738" s="10" t="str">
        <f t="shared" si="332"/>
        <v>2010TUR</v>
      </c>
      <c r="R1738" s="14">
        <f t="shared" si="333"/>
        <v>51.354265614151352</v>
      </c>
      <c r="S1738" s="45">
        <f t="shared" si="334"/>
        <v>2</v>
      </c>
      <c r="T1738" s="7">
        <f t="shared" si="335"/>
        <v>3.5916727049725505</v>
      </c>
      <c r="U1738" s="35">
        <f>IF(ISBLANK(VLOOKUP(B1738,'WB GDP'!$A$2:$AK$267,F1738-1985)),"NA",VLOOKUP(B1738,'WB GDP'!$A$2:$AK$267,F1738-1985))</f>
        <v>19790.068596151716</v>
      </c>
    </row>
    <row r="1739" spans="1:21">
      <c r="A1739">
        <f t="shared" si="324"/>
        <v>39</v>
      </c>
      <c r="B1739" t="s">
        <v>67</v>
      </c>
      <c r="C1739" t="str">
        <f>VLOOKUP(B1739,'country codes'!$A$3:$B$287,2,0)</f>
        <v>DEU</v>
      </c>
      <c r="D1739">
        <v>3</v>
      </c>
      <c r="E1739" s="6">
        <v>81325.09</v>
      </c>
      <c r="F1739">
        <v>2010</v>
      </c>
      <c r="G1739" s="6">
        <v>80.085999999999999</v>
      </c>
      <c r="H1739" s="6">
        <v>6.7245311737060547</v>
      </c>
      <c r="I1739" s="7">
        <v>13.8703145980835</v>
      </c>
      <c r="J1739" s="8">
        <f t="shared" si="325"/>
        <v>0.67245311737060542</v>
      </c>
      <c r="K1739" s="8">
        <f t="shared" si="326"/>
        <v>1.0992129526304373</v>
      </c>
      <c r="L1739" s="9">
        <f t="shared" si="327"/>
        <v>88.031568524361205</v>
      </c>
      <c r="M1739" s="8">
        <f t="shared" si="328"/>
        <v>0.69944541285857764</v>
      </c>
      <c r="N1739" s="8">
        <f t="shared" si="329"/>
        <v>0.86689466238021873</v>
      </c>
      <c r="O1739" s="8">
        <f t="shared" si="330"/>
        <v>2.3587724491917696</v>
      </c>
      <c r="P1739" s="10">
        <f t="shared" si="331"/>
        <v>0.29652941431389102</v>
      </c>
      <c r="Q1739" s="10" t="str">
        <f t="shared" si="332"/>
        <v>2010DEU</v>
      </c>
      <c r="R1739" s="14">
        <f t="shared" si="333"/>
        <v>50.895043407692683</v>
      </c>
      <c r="S1739" s="45">
        <f t="shared" si="334"/>
        <v>3</v>
      </c>
      <c r="T1739" s="7">
        <f t="shared" si="335"/>
        <v>3.5916727049725505</v>
      </c>
      <c r="U1739" s="35">
        <f>IF(ISBLANK(VLOOKUP(B1739,'WB GDP'!$A$2:$AK$267,F1739-1985)),"NA",VLOOKUP(B1739,'WB GDP'!$A$2:$AK$267,F1739-1985))</f>
        <v>46999.239970989351</v>
      </c>
    </row>
    <row r="1740" spans="1:21">
      <c r="A1740">
        <f t="shared" si="324"/>
        <v>40</v>
      </c>
      <c r="B1740" t="s">
        <v>125</v>
      </c>
      <c r="C1740" t="str">
        <f>VLOOKUP(B1740,'country codes'!$A$3:$B$287,2,0)</f>
        <v>PRY</v>
      </c>
      <c r="D1740">
        <v>1</v>
      </c>
      <c r="E1740" s="6">
        <v>5768.6130000000003</v>
      </c>
      <c r="F1740">
        <v>2010</v>
      </c>
      <c r="G1740" s="6">
        <v>71.887</v>
      </c>
      <c r="H1740" s="6">
        <v>5.8411741256713867</v>
      </c>
      <c r="I1740" s="7">
        <v>6.5182700157165501</v>
      </c>
      <c r="J1740" s="8">
        <f t="shared" si="325"/>
        <v>0.58411741256713867</v>
      </c>
      <c r="K1740" s="8">
        <f t="shared" si="326"/>
        <v>1.0108772478269707</v>
      </c>
      <c r="L1740" s="9">
        <f t="shared" si="327"/>
        <v>72.668932714537448</v>
      </c>
      <c r="M1740" s="8">
        <f t="shared" si="328"/>
        <v>0.56054975854518518</v>
      </c>
      <c r="N1740" s="8">
        <f t="shared" si="329"/>
        <v>0.40739187598228438</v>
      </c>
      <c r="O1740" s="8">
        <f t="shared" si="330"/>
        <v>1.8992696627938352</v>
      </c>
      <c r="P1740" s="10">
        <f t="shared" si="331"/>
        <v>0.29513963684367689</v>
      </c>
      <c r="Q1740" s="10" t="str">
        <f t="shared" si="332"/>
        <v>2010PRY</v>
      </c>
      <c r="R1740" s="14">
        <f t="shared" si="333"/>
        <v>50.656507932764356</v>
      </c>
      <c r="S1740" s="45">
        <f t="shared" si="334"/>
        <v>2</v>
      </c>
      <c r="T1740" s="7">
        <f t="shared" si="335"/>
        <v>3.5916727049725505</v>
      </c>
      <c r="U1740" s="35">
        <f>IF(ISBLANK(VLOOKUP(B1740,'WB GDP'!$A$2:$AK$267,F1740-1985)),"NA",VLOOKUP(B1740,'WB GDP'!$A$2:$AK$267,F1740-1985))</f>
        <v>11281.255733350814</v>
      </c>
    </row>
    <row r="1741" spans="1:21">
      <c r="A1741">
        <f t="shared" si="324"/>
        <v>41</v>
      </c>
      <c r="B1741" t="s">
        <v>85</v>
      </c>
      <c r="C1741" t="str">
        <f>VLOOKUP(B1741,'country codes'!$A$3:$B$287,2,0)</f>
        <v>JPN</v>
      </c>
      <c r="D1741">
        <v>8</v>
      </c>
      <c r="E1741" s="6">
        <v>128105.431</v>
      </c>
      <c r="F1741">
        <v>2010</v>
      </c>
      <c r="G1741" s="6">
        <v>82.918999999999997</v>
      </c>
      <c r="H1741" s="6">
        <v>6.0567526817321777</v>
      </c>
      <c r="I1741" s="7">
        <v>12.867062568664601</v>
      </c>
      <c r="J1741" s="8">
        <f t="shared" si="325"/>
        <v>0.60567526817321782</v>
      </c>
      <c r="K1741" s="8">
        <f t="shared" si="326"/>
        <v>1.0324351034330497</v>
      </c>
      <c r="L1741" s="9">
        <f t="shared" si="327"/>
        <v>85.60848634156504</v>
      </c>
      <c r="M1741" s="8">
        <f t="shared" si="328"/>
        <v>0.67753800130493114</v>
      </c>
      <c r="N1741" s="8">
        <f t="shared" si="329"/>
        <v>0.80419141054153753</v>
      </c>
      <c r="O1741" s="8">
        <f t="shared" si="330"/>
        <v>2.2960691973530887</v>
      </c>
      <c r="P1741" s="10">
        <f t="shared" si="331"/>
        <v>0.29508605493510287</v>
      </c>
      <c r="Q1741" s="10" t="str">
        <f t="shared" si="332"/>
        <v>2010JPN</v>
      </c>
      <c r="R1741" s="14">
        <f t="shared" si="333"/>
        <v>50.647311362606047</v>
      </c>
      <c r="S1741" s="45">
        <f t="shared" si="334"/>
        <v>3</v>
      </c>
      <c r="T1741" s="7">
        <f t="shared" si="335"/>
        <v>3.5916727049725505</v>
      </c>
      <c r="U1741" s="35">
        <f>IF(ISBLANK(VLOOKUP(B1741,'WB GDP'!$A$2:$AK$267,F1741-1985)),"NA",VLOOKUP(B1741,'WB GDP'!$A$2:$AK$267,F1741-1985))</f>
        <v>38069.956038598262</v>
      </c>
    </row>
    <row r="1742" spans="1:21">
      <c r="A1742">
        <f t="shared" si="324"/>
        <v>42</v>
      </c>
      <c r="B1742" t="s">
        <v>93</v>
      </c>
      <c r="C1742" t="str">
        <f>VLOOKUP(B1742,'country codes'!$A$3:$B$287,2,0)</f>
        <v>LBN</v>
      </c>
      <c r="D1742">
        <v>4</v>
      </c>
      <c r="E1742" s="6">
        <v>4995.8</v>
      </c>
      <c r="F1742">
        <v>2010</v>
      </c>
      <c r="G1742" s="6">
        <v>78.156000000000006</v>
      </c>
      <c r="H1742" s="6">
        <v>5.0318994522094727</v>
      </c>
      <c r="I1742" s="7">
        <v>6.6732978820800799</v>
      </c>
      <c r="J1742" s="8">
        <f t="shared" si="325"/>
        <v>0.50318994522094729</v>
      </c>
      <c r="K1742" s="8">
        <f t="shared" si="326"/>
        <v>0.92994978048077925</v>
      </c>
      <c r="L1742" s="9">
        <f t="shared" si="327"/>
        <v>72.681155043255785</v>
      </c>
      <c r="M1742" s="8">
        <f t="shared" si="328"/>
        <v>0.56066026226118681</v>
      </c>
      <c r="N1742" s="8">
        <f t="shared" si="329"/>
        <v>0.41708111763000499</v>
      </c>
      <c r="O1742" s="8">
        <f t="shared" si="330"/>
        <v>1.908958904441556</v>
      </c>
      <c r="P1742" s="10">
        <f t="shared" si="331"/>
        <v>0.29369949293130621</v>
      </c>
      <c r="Q1742" s="10" t="str">
        <f t="shared" si="332"/>
        <v>2010LBN</v>
      </c>
      <c r="R1742" s="14">
        <f t="shared" si="333"/>
        <v>50.409327776613502</v>
      </c>
      <c r="S1742" s="45">
        <f t="shared" si="334"/>
        <v>2</v>
      </c>
      <c r="T1742" s="7">
        <f t="shared" si="335"/>
        <v>3.5916727049725505</v>
      </c>
      <c r="U1742" s="35">
        <f>IF(ISBLANK(VLOOKUP(B1742,'WB GDP'!$A$2:$AK$267,F1742-1985)),"NA",VLOOKUP(B1742,'WB GDP'!$A$2:$AK$267,F1742-1985))</f>
        <v>19216.49054303404</v>
      </c>
    </row>
    <row r="1743" spans="1:21">
      <c r="A1743">
        <f t="shared" si="324"/>
        <v>43</v>
      </c>
      <c r="B1743" t="s">
        <v>162</v>
      </c>
      <c r="C1743" t="str">
        <f>VLOOKUP(B1743,'country codes'!$A$3:$B$287,2,0)</f>
        <v>URY</v>
      </c>
      <c r="D1743">
        <v>1</v>
      </c>
      <c r="E1743" s="6">
        <v>3352.6509999999998</v>
      </c>
      <c r="F1743">
        <v>2010</v>
      </c>
      <c r="G1743" s="6">
        <v>76.858000000000004</v>
      </c>
      <c r="H1743" s="6">
        <v>6.0620107650756836</v>
      </c>
      <c r="I1743" s="7">
        <v>10.0413246154785</v>
      </c>
      <c r="J1743" s="8">
        <f t="shared" si="325"/>
        <v>0.60620107650756838</v>
      </c>
      <c r="K1743" s="8">
        <f t="shared" si="326"/>
        <v>1.0329609117674003</v>
      </c>
      <c r="L1743" s="9">
        <f t="shared" si="327"/>
        <v>79.391309756618867</v>
      </c>
      <c r="M1743" s="8">
        <f t="shared" si="328"/>
        <v>0.62132767252815924</v>
      </c>
      <c r="N1743" s="8">
        <f t="shared" si="329"/>
        <v>0.62758278846740623</v>
      </c>
      <c r="O1743" s="8">
        <f t="shared" si="330"/>
        <v>2.119460575278957</v>
      </c>
      <c r="P1743" s="10">
        <f t="shared" si="331"/>
        <v>0.29315368248658363</v>
      </c>
      <c r="Q1743" s="10" t="str">
        <f t="shared" si="332"/>
        <v>2010URY</v>
      </c>
      <c r="R1743" s="14">
        <f t="shared" si="333"/>
        <v>50.315647200806872</v>
      </c>
      <c r="S1743" s="45">
        <f t="shared" si="334"/>
        <v>3</v>
      </c>
      <c r="T1743" s="7">
        <f t="shared" si="335"/>
        <v>3.5916727049725505</v>
      </c>
      <c r="U1743" s="35">
        <f>IF(ISBLANK(VLOOKUP(B1743,'WB GDP'!$A$2:$AK$267,F1743-1985)),"NA",VLOOKUP(B1743,'WB GDP'!$A$2:$AK$267,F1743-1985))</f>
        <v>19542.557468893723</v>
      </c>
    </row>
    <row r="1744" spans="1:21">
      <c r="A1744">
        <f t="shared" si="324"/>
        <v>44</v>
      </c>
      <c r="B1744" t="s">
        <v>54</v>
      </c>
      <c r="C1744" t="str">
        <f>VLOOKUP(B1744,'country codes'!$A$3:$B$287,2,0)</f>
        <v>CZE</v>
      </c>
      <c r="D1744">
        <v>7</v>
      </c>
      <c r="E1744" s="6">
        <v>10464.749</v>
      </c>
      <c r="F1744">
        <v>2010</v>
      </c>
      <c r="G1744" s="6">
        <v>77.569999999999993</v>
      </c>
      <c r="H1744" s="6">
        <v>6.2496175765991211</v>
      </c>
      <c r="I1744" s="7">
        <v>11.217638015747101</v>
      </c>
      <c r="J1744" s="8">
        <f t="shared" si="325"/>
        <v>0.62496175765991213</v>
      </c>
      <c r="K1744" s="8">
        <f t="shared" si="326"/>
        <v>1.0517215929197441</v>
      </c>
      <c r="L1744" s="9">
        <f t="shared" si="327"/>
        <v>81.582043962784539</v>
      </c>
      <c r="M1744" s="8">
        <f t="shared" si="328"/>
        <v>0.64113439480934065</v>
      </c>
      <c r="N1744" s="8">
        <f t="shared" si="329"/>
        <v>0.70110237598419378</v>
      </c>
      <c r="O1744" s="8">
        <f t="shared" si="330"/>
        <v>2.1929801627957448</v>
      </c>
      <c r="P1744" s="10">
        <f t="shared" si="331"/>
        <v>0.29235758977043524</v>
      </c>
      <c r="Q1744" s="10" t="str">
        <f t="shared" si="332"/>
        <v>2010CZE</v>
      </c>
      <c r="R1744" s="14">
        <f t="shared" si="333"/>
        <v>50.179009243865337</v>
      </c>
      <c r="S1744" s="45">
        <f t="shared" si="334"/>
        <v>3</v>
      </c>
      <c r="T1744" s="7">
        <f t="shared" si="335"/>
        <v>3.5916727049725505</v>
      </c>
      <c r="U1744" s="35">
        <f>IF(ISBLANK(VLOOKUP(B1744,'WB GDP'!$A$2:$AK$267,F1744-1985)),"NA",VLOOKUP(B1744,'WB GDP'!$A$2:$AK$267,F1744-1985))</f>
        <v>38398.5546875</v>
      </c>
    </row>
    <row r="1745" spans="1:21">
      <c r="A1745">
        <f t="shared" si="324"/>
        <v>45</v>
      </c>
      <c r="B1745" t="s">
        <v>129</v>
      </c>
      <c r="C1745" t="str">
        <f>VLOOKUP(B1745,'country codes'!$A$3:$B$287,2,0)</f>
        <v>PRT</v>
      </c>
      <c r="D1745">
        <v>3</v>
      </c>
      <c r="E1745" s="6">
        <v>10588.401</v>
      </c>
      <c r="F1745">
        <v>2010</v>
      </c>
      <c r="G1745" s="6">
        <v>80.034999999999997</v>
      </c>
      <c r="H1745" s="6">
        <v>5.0945258140563965</v>
      </c>
      <c r="I1745" s="7">
        <v>8.0362243652343803</v>
      </c>
      <c r="J1745" s="8">
        <f t="shared" si="325"/>
        <v>0.50945258140563965</v>
      </c>
      <c r="K1745" s="8">
        <f t="shared" si="326"/>
        <v>0.93621241666547161</v>
      </c>
      <c r="L1745" s="9">
        <f t="shared" si="327"/>
        <v>74.929760767821023</v>
      </c>
      <c r="M1745" s="8">
        <f t="shared" si="328"/>
        <v>0.58099020871520701</v>
      </c>
      <c r="N1745" s="8">
        <f t="shared" si="329"/>
        <v>0.50226402282714877</v>
      </c>
      <c r="O1745" s="8">
        <f t="shared" si="330"/>
        <v>1.9941418096386996</v>
      </c>
      <c r="P1745" s="10">
        <f t="shared" si="331"/>
        <v>0.29134849182088579</v>
      </c>
      <c r="Q1745" s="10" t="str">
        <f t="shared" si="332"/>
        <v>2010PRT</v>
      </c>
      <c r="R1745" s="14">
        <f t="shared" si="333"/>
        <v>50.00581197753759</v>
      </c>
      <c r="S1745" s="45">
        <f t="shared" si="334"/>
        <v>3</v>
      </c>
      <c r="T1745" s="7">
        <f t="shared" si="335"/>
        <v>3.5916727049725505</v>
      </c>
      <c r="U1745" s="35">
        <f>IF(ISBLANK(VLOOKUP(B1745,'WB GDP'!$A$2:$AK$267,F1745-1985)),"NA",VLOOKUP(B1745,'WB GDP'!$A$2:$AK$267,F1745-1985))</f>
        <v>31798.1538079411</v>
      </c>
    </row>
    <row r="1746" spans="1:21">
      <c r="A1746">
        <f t="shared" si="324"/>
        <v>46</v>
      </c>
      <c r="B1746" t="s">
        <v>77</v>
      </c>
      <c r="C1746" t="str">
        <f>VLOOKUP(B1746,'country codes'!$A$3:$B$287,2,0)</f>
        <v>IND</v>
      </c>
      <c r="D1746">
        <v>6</v>
      </c>
      <c r="E1746" s="6">
        <v>1240613.6200000001</v>
      </c>
      <c r="F1746">
        <v>2010</v>
      </c>
      <c r="G1746" s="6">
        <v>66.909000000000006</v>
      </c>
      <c r="H1746" s="6">
        <v>4.9892773628234863</v>
      </c>
      <c r="I1746" s="7">
        <v>1.6933338642120399</v>
      </c>
      <c r="J1746" s="8">
        <f t="shared" si="325"/>
        <v>0.49892773628234866</v>
      </c>
      <c r="K1746" s="8">
        <f t="shared" si="326"/>
        <v>0.92568757154218062</v>
      </c>
      <c r="L1746" s="9">
        <f t="shared" si="327"/>
        <v>61.936829724315771</v>
      </c>
      <c r="M1746" s="8">
        <f t="shared" si="328"/>
        <v>0.46351937356187695</v>
      </c>
      <c r="N1746" s="8">
        <f t="shared" si="329"/>
        <v>0.10583336651325249</v>
      </c>
      <c r="O1746" s="8">
        <f t="shared" si="330"/>
        <v>1.5977111533248034</v>
      </c>
      <c r="P1746" s="10">
        <f t="shared" si="331"/>
        <v>0.29011462591176312</v>
      </c>
      <c r="Q1746" s="10" t="str">
        <f t="shared" si="332"/>
        <v>2010IND</v>
      </c>
      <c r="R1746" s="14">
        <f t="shared" si="333"/>
        <v>49.794036497693973</v>
      </c>
      <c r="S1746" s="45">
        <f t="shared" si="334"/>
        <v>1</v>
      </c>
      <c r="T1746" s="7">
        <f t="shared" si="335"/>
        <v>3.5916727049725505</v>
      </c>
      <c r="U1746" s="35">
        <f>IF(ISBLANK(VLOOKUP(B1746,'WB GDP'!$A$2:$AK$267,F1746-1985)),"NA",VLOOKUP(B1746,'WB GDP'!$A$2:$AK$267,F1746-1985))</f>
        <v>4213.3629913514869</v>
      </c>
    </row>
    <row r="1747" spans="1:21">
      <c r="A1747">
        <f t="shared" si="324"/>
        <v>47</v>
      </c>
      <c r="B1747" t="s">
        <v>140</v>
      </c>
      <c r="C1747" t="str">
        <f>VLOOKUP(B1747,'country codes'!$A$3:$B$287,2,0)</f>
        <v>SVN</v>
      </c>
      <c r="D1747">
        <v>7</v>
      </c>
      <c r="E1747" s="6">
        <v>2057.2869999999998</v>
      </c>
      <c r="F1747">
        <v>2010</v>
      </c>
      <c r="G1747" s="6">
        <v>79.703999999999994</v>
      </c>
      <c r="H1747" s="6">
        <v>6.0825552940368652</v>
      </c>
      <c r="I1747" s="7">
        <v>12.1123390197754</v>
      </c>
      <c r="J1747" s="8">
        <f t="shared" si="325"/>
        <v>0.60825552940368655</v>
      </c>
      <c r="K1747" s="8">
        <f t="shared" si="326"/>
        <v>1.0350153646635185</v>
      </c>
      <c r="L1747" s="9">
        <f t="shared" si="327"/>
        <v>82.494864625141076</v>
      </c>
      <c r="M1747" s="8">
        <f t="shared" si="328"/>
        <v>0.64938732905436913</v>
      </c>
      <c r="N1747" s="8">
        <f t="shared" si="329"/>
        <v>0.75702118873596247</v>
      </c>
      <c r="O1747" s="8">
        <f t="shared" si="330"/>
        <v>2.2488989755475135</v>
      </c>
      <c r="P1747" s="10">
        <f t="shared" si="331"/>
        <v>0.28875789269114249</v>
      </c>
      <c r="Q1747" s="10" t="str">
        <f t="shared" si="332"/>
        <v>2010SVN</v>
      </c>
      <c r="R1747" s="14">
        <f t="shared" si="333"/>
        <v>49.561172596768955</v>
      </c>
      <c r="S1747" s="45">
        <f t="shared" si="334"/>
        <v>3</v>
      </c>
      <c r="T1747" s="7">
        <f t="shared" si="335"/>
        <v>3.5916727049725505</v>
      </c>
      <c r="U1747" s="35">
        <f>IF(ISBLANK(VLOOKUP(B1747,'WB GDP'!$A$2:$AK$267,F1747-1985)),"NA",VLOOKUP(B1747,'WB GDP'!$A$2:$AK$267,F1747-1985))</f>
        <v>33350.613593195594</v>
      </c>
    </row>
    <row r="1748" spans="1:21">
      <c r="A1748">
        <f t="shared" si="324"/>
        <v>48</v>
      </c>
      <c r="B1748" t="s">
        <v>148</v>
      </c>
      <c r="C1748" t="str">
        <f>VLOOKUP(B1748,'country codes'!$A$3:$B$287,2,0)</f>
        <v>TWN</v>
      </c>
      <c r="D1748">
        <v>8</v>
      </c>
      <c r="E1748" s="6">
        <v>23083.082999999999</v>
      </c>
      <c r="F1748">
        <v>2010</v>
      </c>
      <c r="G1748" s="6">
        <v>79.171000000000006</v>
      </c>
      <c r="H1748" s="6">
        <v>6.2285308837890625</v>
      </c>
      <c r="I1748" s="7">
        <v>12.545256614685099</v>
      </c>
      <c r="J1748" s="8">
        <f t="shared" si="325"/>
        <v>0.62285308837890629</v>
      </c>
      <c r="K1748" s="8">
        <f t="shared" si="326"/>
        <v>1.0496129236387381</v>
      </c>
      <c r="L1748" s="9">
        <f t="shared" si="327"/>
        <v>83.098904777402538</v>
      </c>
      <c r="M1748" s="8">
        <f t="shared" si="328"/>
        <v>0.65484853722323477</v>
      </c>
      <c r="N1748" s="8">
        <f t="shared" si="329"/>
        <v>0.78407853841781872</v>
      </c>
      <c r="O1748" s="8">
        <f t="shared" si="330"/>
        <v>2.2759563252293695</v>
      </c>
      <c r="P1748" s="10">
        <f t="shared" si="331"/>
        <v>0.28772456218255399</v>
      </c>
      <c r="Q1748" s="10" t="str">
        <f t="shared" si="332"/>
        <v>2010TWN</v>
      </c>
      <c r="R1748" s="14">
        <f t="shared" si="333"/>
        <v>49.38381615740596</v>
      </c>
      <c r="S1748" s="45">
        <f t="shared" si="334"/>
        <v>3</v>
      </c>
      <c r="T1748" s="7">
        <f t="shared" si="335"/>
        <v>3.5916727049725505</v>
      </c>
      <c r="U1748" s="35" t="str">
        <f>IF(ISBLANK(VLOOKUP(B1748,'WB GDP'!$A$2:$AK$267,F1748-1985)),"NA",VLOOKUP(B1748,'WB GDP'!$A$2:$AK$267,F1748-1985))</f>
        <v>NA</v>
      </c>
    </row>
    <row r="1749" spans="1:21">
      <c r="A1749">
        <f t="shared" si="324"/>
        <v>49</v>
      </c>
      <c r="B1749" t="s">
        <v>69</v>
      </c>
      <c r="C1749" t="str">
        <f>VLOOKUP(B1749,'country codes'!$A$3:$B$287,2,0)</f>
        <v>GRC</v>
      </c>
      <c r="D1749">
        <v>3</v>
      </c>
      <c r="E1749" s="6">
        <v>11033.782999999999</v>
      </c>
      <c r="F1749">
        <v>2010</v>
      </c>
      <c r="G1749" s="6">
        <v>80.510000000000005</v>
      </c>
      <c r="H1749" s="6">
        <v>5.8395586013793945</v>
      </c>
      <c r="I1749" s="7">
        <v>11.720405578613301</v>
      </c>
      <c r="J1749" s="8">
        <f t="shared" si="325"/>
        <v>0.58395586013793943</v>
      </c>
      <c r="K1749" s="8">
        <f t="shared" si="326"/>
        <v>1.0107156953977714</v>
      </c>
      <c r="L1749" s="9">
        <f t="shared" si="327"/>
        <v>81.372720636474583</v>
      </c>
      <c r="M1749" s="8">
        <f t="shared" si="328"/>
        <v>0.63924187449376535</v>
      </c>
      <c r="N1749" s="8">
        <f t="shared" si="329"/>
        <v>0.7325253486633313</v>
      </c>
      <c r="O1749" s="8">
        <f t="shared" si="330"/>
        <v>2.2244031354748821</v>
      </c>
      <c r="P1749" s="10">
        <f t="shared" si="331"/>
        <v>0.28737680877135396</v>
      </c>
      <c r="Q1749" s="10" t="str">
        <f t="shared" si="332"/>
        <v>2010GRC</v>
      </c>
      <c r="R1749" s="14">
        <f t="shared" si="333"/>
        <v>49.324129245741055</v>
      </c>
      <c r="S1749" s="45">
        <f t="shared" si="334"/>
        <v>3</v>
      </c>
      <c r="T1749" s="7">
        <f t="shared" si="335"/>
        <v>3.5916727049725505</v>
      </c>
      <c r="U1749" s="35">
        <f>IF(ISBLANK(VLOOKUP(B1749,'WB GDP'!$A$2:$AK$267,F1749-1985)),"NA",VLOOKUP(B1749,'WB GDP'!$A$2:$AK$267,F1749-1985))</f>
        <v>33693.211476596349</v>
      </c>
    </row>
    <row r="1750" spans="1:21">
      <c r="A1750">
        <f t="shared" si="324"/>
        <v>50</v>
      </c>
      <c r="B1750" t="s">
        <v>63</v>
      </c>
      <c r="C1750" t="str">
        <f>VLOOKUP(B1750,'country codes'!$A$3:$B$287,2,0)</f>
        <v>FIN</v>
      </c>
      <c r="D1750">
        <v>3</v>
      </c>
      <c r="E1750" s="6">
        <v>5363.2709999999997</v>
      </c>
      <c r="F1750">
        <v>2010</v>
      </c>
      <c r="G1750" s="6">
        <v>80.012</v>
      </c>
      <c r="H1750" s="6">
        <v>7.3932642936706543</v>
      </c>
      <c r="I1750" s="7">
        <v>18.017229080200199</v>
      </c>
      <c r="J1750" s="8">
        <f t="shared" si="325"/>
        <v>0.73932642936706539</v>
      </c>
      <c r="K1750" s="8">
        <f t="shared" si="326"/>
        <v>1.1660862646268972</v>
      </c>
      <c r="L1750" s="9">
        <f t="shared" si="327"/>
        <v>93.300894205327296</v>
      </c>
      <c r="M1750" s="8">
        <f t="shared" si="328"/>
        <v>0.74708609426951988</v>
      </c>
      <c r="N1750" s="8">
        <f t="shared" si="329"/>
        <v>1.1260768175125124</v>
      </c>
      <c r="O1750" s="8">
        <f t="shared" si="330"/>
        <v>2.6179546043240634</v>
      </c>
      <c r="P1750" s="10">
        <f t="shared" si="331"/>
        <v>0.2853701485257083</v>
      </c>
      <c r="Q1750" s="10" t="str">
        <f t="shared" si="332"/>
        <v>2010FIN</v>
      </c>
      <c r="R1750" s="14">
        <f t="shared" si="333"/>
        <v>48.97971464342266</v>
      </c>
      <c r="S1750" s="45">
        <f t="shared" si="334"/>
        <v>3</v>
      </c>
      <c r="T1750" s="7">
        <f t="shared" si="335"/>
        <v>3.5916727049725505</v>
      </c>
      <c r="U1750" s="35">
        <f>IF(ISBLANK(VLOOKUP(B1750,'WB GDP'!$A$2:$AK$267,F1750-1985)),"NA",VLOOKUP(B1750,'WB GDP'!$A$2:$AK$267,F1750-1985))</f>
        <v>45874.661302139917</v>
      </c>
    </row>
    <row r="1751" spans="1:21">
      <c r="A1751">
        <f t="shared" si="324"/>
        <v>51</v>
      </c>
      <c r="B1751" t="s">
        <v>32</v>
      </c>
      <c r="C1751" t="str">
        <f>VLOOKUP(B1751,'country codes'!$A$3:$B$287,2,0)</f>
        <v>BOL</v>
      </c>
      <c r="D1751">
        <v>1</v>
      </c>
      <c r="E1751" s="6">
        <v>10223.27</v>
      </c>
      <c r="F1751">
        <v>2010</v>
      </c>
      <c r="G1751" s="6">
        <v>66.162000000000006</v>
      </c>
      <c r="H1751" s="6">
        <v>5.7806200981140137</v>
      </c>
      <c r="I1751" s="7">
        <v>4.5959300994873002</v>
      </c>
      <c r="J1751" s="8">
        <f t="shared" si="325"/>
        <v>0.57806200981140132</v>
      </c>
      <c r="K1751" s="8">
        <f t="shared" si="326"/>
        <v>1.0048218450712332</v>
      </c>
      <c r="L1751" s="9">
        <f t="shared" si="327"/>
        <v>66.481022913602942</v>
      </c>
      <c r="M1751" s="8">
        <f t="shared" si="328"/>
        <v>0.50460403469462978</v>
      </c>
      <c r="N1751" s="8">
        <f t="shared" si="329"/>
        <v>0.28724563121795627</v>
      </c>
      <c r="O1751" s="8">
        <f t="shared" si="330"/>
        <v>1.7791234180295072</v>
      </c>
      <c r="P1751" s="10">
        <f t="shared" si="331"/>
        <v>0.28362508726545288</v>
      </c>
      <c r="Q1751" s="10" t="str">
        <f t="shared" si="332"/>
        <v>2010BOL</v>
      </c>
      <c r="R1751" s="14">
        <f t="shared" si="333"/>
        <v>48.680199774736579</v>
      </c>
      <c r="S1751" s="45">
        <f t="shared" si="334"/>
        <v>2</v>
      </c>
      <c r="T1751" s="7">
        <f t="shared" si="335"/>
        <v>3.5916727049725505</v>
      </c>
      <c r="U1751" s="35">
        <f>IF(ISBLANK(VLOOKUP(B1751,'WB GDP'!$A$2:$AK$267,F1751-1985)),"NA",VLOOKUP(B1751,'WB GDP'!$A$2:$AK$267,F1751-1985))</f>
        <v>6499.8181575858125</v>
      </c>
    </row>
    <row r="1752" spans="1:21">
      <c r="A1752">
        <f t="shared" si="324"/>
        <v>52</v>
      </c>
      <c r="B1752" t="s">
        <v>128</v>
      </c>
      <c r="C1752" t="str">
        <f>VLOOKUP(B1752,'country codes'!$A$3:$B$287,2,0)</f>
        <v>POL</v>
      </c>
      <c r="D1752">
        <v>7</v>
      </c>
      <c r="E1752" s="6">
        <v>38597.353000000003</v>
      </c>
      <c r="F1752">
        <v>2010</v>
      </c>
      <c r="G1752" s="6">
        <v>76.316999999999993</v>
      </c>
      <c r="H1752" s="6">
        <v>5.8870296478271484</v>
      </c>
      <c r="I1752" s="7">
        <v>10.2459506988525</v>
      </c>
      <c r="J1752" s="8">
        <f t="shared" si="325"/>
        <v>0.58870296478271489</v>
      </c>
      <c r="K1752" s="8">
        <f t="shared" si="326"/>
        <v>1.0154628000425467</v>
      </c>
      <c r="L1752" s="9">
        <f t="shared" si="327"/>
        <v>77.497074510847028</v>
      </c>
      <c r="M1752" s="8">
        <f t="shared" si="328"/>
        <v>0.60420163718227626</v>
      </c>
      <c r="N1752" s="8">
        <f t="shared" si="329"/>
        <v>0.64037191867828125</v>
      </c>
      <c r="O1752" s="8">
        <f t="shared" si="330"/>
        <v>2.1322497054898322</v>
      </c>
      <c r="P1752" s="10">
        <f t="shared" si="331"/>
        <v>0.28336345205097624</v>
      </c>
      <c r="Q1752" s="10" t="str">
        <f t="shared" si="332"/>
        <v>2010POL</v>
      </c>
      <c r="R1752" s="14">
        <f t="shared" si="333"/>
        <v>48.635293822898447</v>
      </c>
      <c r="S1752" s="45">
        <f t="shared" si="334"/>
        <v>3</v>
      </c>
      <c r="T1752" s="7">
        <f t="shared" si="335"/>
        <v>3.5916727049725505</v>
      </c>
      <c r="U1752" s="35">
        <f>IF(ISBLANK(VLOOKUP(B1752,'WB GDP'!$A$2:$AK$267,F1752-1985)),"NA",VLOOKUP(B1752,'WB GDP'!$A$2:$AK$267,F1752-1985))</f>
        <v>23692.909228766843</v>
      </c>
    </row>
    <row r="1753" spans="1:21">
      <c r="A1753">
        <f t="shared" si="324"/>
        <v>53</v>
      </c>
      <c r="B1753" t="s">
        <v>144</v>
      </c>
      <c r="C1753" t="str">
        <f>VLOOKUP(B1753,'country codes'!$A$3:$B$287,2,0)</f>
        <v>LKA</v>
      </c>
      <c r="D1753">
        <v>6</v>
      </c>
      <c r="E1753" s="6">
        <v>20668.557000000001</v>
      </c>
      <c r="F1753">
        <v>2010</v>
      </c>
      <c r="G1753" s="6">
        <v>73.215000000000003</v>
      </c>
      <c r="H1753" s="6">
        <v>3.9769051074981689</v>
      </c>
      <c r="I1753" s="7">
        <v>1.5410009622573899</v>
      </c>
      <c r="J1753" s="8">
        <f t="shared" si="325"/>
        <v>0.39769051074981687</v>
      </c>
      <c r="K1753" s="8">
        <f t="shared" si="326"/>
        <v>0.82445034600964884</v>
      </c>
      <c r="L1753" s="9">
        <f t="shared" si="327"/>
        <v>60.362132083096441</v>
      </c>
      <c r="M1753" s="8">
        <f t="shared" si="328"/>
        <v>0.44928232062835277</v>
      </c>
      <c r="N1753" s="8">
        <f t="shared" si="329"/>
        <v>9.631256014108687E-2</v>
      </c>
      <c r="O1753" s="8">
        <f t="shared" si="330"/>
        <v>1.5881903469526377</v>
      </c>
      <c r="P1753" s="10">
        <f t="shared" si="331"/>
        <v>0.28288946692719763</v>
      </c>
      <c r="Q1753" s="10" t="str">
        <f t="shared" si="332"/>
        <v>2010LKA</v>
      </c>
      <c r="R1753" s="14">
        <f t="shared" si="333"/>
        <v>48.553941038706263</v>
      </c>
      <c r="S1753" s="45">
        <f t="shared" si="334"/>
        <v>1</v>
      </c>
      <c r="T1753" s="7">
        <f t="shared" si="335"/>
        <v>3.5916727049725505</v>
      </c>
      <c r="U1753" s="35">
        <f>IF(ISBLANK(VLOOKUP(B1753,'WB GDP'!$A$2:$AK$267,F1753-1985)),"NA",VLOOKUP(B1753,'WB GDP'!$A$2:$AK$267,F1753-1985))</f>
        <v>9254.8515138504572</v>
      </c>
    </row>
    <row r="1754" spans="1:21">
      <c r="A1754">
        <f t="shared" si="324"/>
        <v>54</v>
      </c>
      <c r="B1754" t="s">
        <v>56</v>
      </c>
      <c r="C1754" t="str">
        <f>VLOOKUP(B1754,'country codes'!$A$3:$B$287,2,0)</f>
        <v>DOM</v>
      </c>
      <c r="D1754">
        <v>1</v>
      </c>
      <c r="E1754" s="6">
        <v>9775.7549999999992</v>
      </c>
      <c r="F1754">
        <v>2010</v>
      </c>
      <c r="G1754" s="6">
        <v>72.093000000000004</v>
      </c>
      <c r="H1754" s="6">
        <v>4.7350211143493652</v>
      </c>
      <c r="I1754" s="7">
        <v>3.87311458587646</v>
      </c>
      <c r="J1754" s="8">
        <f t="shared" si="325"/>
        <v>0.47350211143493653</v>
      </c>
      <c r="K1754" s="8">
        <f t="shared" si="326"/>
        <v>0.90026194669476856</v>
      </c>
      <c r="L1754" s="9">
        <f t="shared" si="327"/>
        <v>64.902584523065954</v>
      </c>
      <c r="M1754" s="8">
        <f t="shared" si="328"/>
        <v>0.49033316114395825</v>
      </c>
      <c r="N1754" s="8">
        <f t="shared" si="329"/>
        <v>0.24206966161727875</v>
      </c>
      <c r="O1754" s="8">
        <f t="shared" si="330"/>
        <v>1.7339474484288298</v>
      </c>
      <c r="P1754" s="10">
        <f t="shared" si="331"/>
        <v>0.28278432635790696</v>
      </c>
      <c r="Q1754" s="10" t="str">
        <f t="shared" si="332"/>
        <v>2010DOM</v>
      </c>
      <c r="R1754" s="14">
        <f t="shared" si="333"/>
        <v>48.535895160018853</v>
      </c>
      <c r="S1754" s="45">
        <f t="shared" si="334"/>
        <v>2</v>
      </c>
      <c r="T1754" s="7">
        <f t="shared" si="335"/>
        <v>3.5916727049725505</v>
      </c>
      <c r="U1754" s="35">
        <f>IF(ISBLANK(VLOOKUP(B1754,'WB GDP'!$A$2:$AK$267,F1754-1985)),"NA",VLOOKUP(B1754,'WB GDP'!$A$2:$AK$267,F1754-1985))</f>
        <v>12677.017563764161</v>
      </c>
    </row>
    <row r="1755" spans="1:21">
      <c r="A1755">
        <f t="shared" si="324"/>
        <v>55</v>
      </c>
      <c r="B1755" t="s">
        <v>22</v>
      </c>
      <c r="C1755" t="str">
        <f>VLOOKUP(B1755,'country codes'!$A$3:$B$287,2,0)</f>
        <v>ARM</v>
      </c>
      <c r="D1755">
        <v>7</v>
      </c>
      <c r="E1755" s="6">
        <v>2946.2930000000001</v>
      </c>
      <c r="F1755">
        <v>2010</v>
      </c>
      <c r="G1755" s="6">
        <v>73.16</v>
      </c>
      <c r="H1755" s="6">
        <v>4.3678112030029297</v>
      </c>
      <c r="I1755" s="7">
        <v>3.1210200786590598</v>
      </c>
      <c r="J1755" s="8">
        <f t="shared" si="325"/>
        <v>0.43678112030029298</v>
      </c>
      <c r="K1755" s="8">
        <f t="shared" si="326"/>
        <v>0.863540955560125</v>
      </c>
      <c r="L1755" s="9">
        <f t="shared" si="327"/>
        <v>63.176656308778739</v>
      </c>
      <c r="M1755" s="8">
        <f t="shared" si="328"/>
        <v>0.47472881228163133</v>
      </c>
      <c r="N1755" s="8">
        <f t="shared" si="329"/>
        <v>0.19506375491619124</v>
      </c>
      <c r="O1755" s="8">
        <f t="shared" si="330"/>
        <v>1.6869415417277422</v>
      </c>
      <c r="P1755" s="10">
        <f t="shared" si="331"/>
        <v>0.28141390827059759</v>
      </c>
      <c r="Q1755" s="10" t="str">
        <f t="shared" si="332"/>
        <v>2010ARM</v>
      </c>
      <c r="R1755" s="14">
        <f t="shared" si="333"/>
        <v>48.300682446967507</v>
      </c>
      <c r="S1755" s="45">
        <f t="shared" si="334"/>
        <v>1</v>
      </c>
      <c r="T1755" s="7">
        <f t="shared" si="335"/>
        <v>3.5916727049725505</v>
      </c>
      <c r="U1755" s="35">
        <f>IF(ISBLANK(VLOOKUP(B1755,'WB GDP'!$A$2:$AK$267,F1755-1985)),"NA",VLOOKUP(B1755,'WB GDP'!$A$2:$AK$267,F1755-1985))</f>
        <v>9068.7876513900628</v>
      </c>
    </row>
    <row r="1756" spans="1:21">
      <c r="A1756">
        <f t="shared" si="324"/>
        <v>56</v>
      </c>
      <c r="B1756" t="s">
        <v>28</v>
      </c>
      <c r="C1756" t="str">
        <f>VLOOKUP(B1756,'country codes'!$A$3:$B$287,2,0)</f>
        <v>BLR</v>
      </c>
      <c r="D1756">
        <v>7</v>
      </c>
      <c r="E1756" s="6">
        <v>9731.4269999999997</v>
      </c>
      <c r="F1756">
        <v>2010</v>
      </c>
      <c r="G1756" s="6">
        <v>71.122</v>
      </c>
      <c r="H1756" s="6">
        <v>5.5259232521057129</v>
      </c>
      <c r="I1756" s="7">
        <v>6.4508991241455096</v>
      </c>
      <c r="J1756" s="8">
        <f t="shared" si="325"/>
        <v>0.55259232521057133</v>
      </c>
      <c r="K1756" s="8">
        <f t="shared" si="326"/>
        <v>0.9793521604704033</v>
      </c>
      <c r="L1756" s="9">
        <f t="shared" si="327"/>
        <v>69.653484356976023</v>
      </c>
      <c r="M1756" s="8">
        <f t="shared" si="328"/>
        <v>0.53328668482160491</v>
      </c>
      <c r="N1756" s="8">
        <f t="shared" si="329"/>
        <v>0.40318119525909435</v>
      </c>
      <c r="O1756" s="8">
        <f t="shared" si="330"/>
        <v>1.8950589820706454</v>
      </c>
      <c r="P1756" s="10">
        <f t="shared" si="331"/>
        <v>0.28140901674675406</v>
      </c>
      <c r="Q1756" s="10" t="str">
        <f t="shared" si="332"/>
        <v>2010BLR</v>
      </c>
      <c r="R1756" s="14">
        <f t="shared" si="333"/>
        <v>48.299842886686704</v>
      </c>
      <c r="S1756" s="45">
        <f t="shared" si="334"/>
        <v>2</v>
      </c>
      <c r="T1756" s="7">
        <f t="shared" si="335"/>
        <v>3.5916727049725505</v>
      </c>
      <c r="U1756" s="35">
        <f>IF(ISBLANK(VLOOKUP(B1756,'WB GDP'!$A$2:$AK$267,F1756-1985)),"NA",VLOOKUP(B1756,'WB GDP'!$A$2:$AK$267,F1756-1985))</f>
        <v>17300.702649457213</v>
      </c>
    </row>
    <row r="1757" spans="1:21">
      <c r="A1757">
        <f t="shared" si="324"/>
        <v>57</v>
      </c>
      <c r="B1757" t="s">
        <v>90</v>
      </c>
      <c r="C1757" t="str">
        <f>VLOOKUP(B1757,'country codes'!$A$3:$B$287,2,0)</f>
        <v>KGZ</v>
      </c>
      <c r="D1757">
        <v>7</v>
      </c>
      <c r="E1757" s="6">
        <v>5483.7740000000003</v>
      </c>
      <c r="F1757">
        <v>2010</v>
      </c>
      <c r="G1757" s="6">
        <v>68.254000000000005</v>
      </c>
      <c r="H1757" s="6">
        <v>4.9964108467102051</v>
      </c>
      <c r="I1757" s="7">
        <v>3.3142852783203098</v>
      </c>
      <c r="J1757" s="8">
        <f t="shared" si="325"/>
        <v>0.49964108467102053</v>
      </c>
      <c r="K1757" s="8">
        <f t="shared" si="326"/>
        <v>0.9264009199308525</v>
      </c>
      <c r="L1757" s="9">
        <f t="shared" si="327"/>
        <v>63.230568388960414</v>
      </c>
      <c r="M1757" s="8">
        <f t="shared" si="328"/>
        <v>0.47521623864159496</v>
      </c>
      <c r="N1757" s="8">
        <f t="shared" si="329"/>
        <v>0.20714282989501936</v>
      </c>
      <c r="O1757" s="8">
        <f t="shared" si="330"/>
        <v>1.6990206167065702</v>
      </c>
      <c r="P1757" s="10">
        <f t="shared" si="331"/>
        <v>0.27970010132235334</v>
      </c>
      <c r="Q1757" s="10" t="str">
        <f t="shared" si="332"/>
        <v>2010KGZ</v>
      </c>
      <c r="R1757" s="14">
        <f t="shared" si="333"/>
        <v>48.006531935035611</v>
      </c>
      <c r="S1757" s="45">
        <f t="shared" si="334"/>
        <v>1</v>
      </c>
      <c r="T1757" s="7">
        <f t="shared" si="335"/>
        <v>3.5916727049725505</v>
      </c>
      <c r="U1757" s="35">
        <f>IF(ISBLANK(VLOOKUP(B1757,'WB GDP'!$A$2:$AK$267,F1757-1985)),"NA",VLOOKUP(B1757,'WB GDP'!$A$2:$AK$267,F1757-1985))</f>
        <v>4141.0772055994821</v>
      </c>
    </row>
    <row r="1758" spans="1:21">
      <c r="A1758">
        <f t="shared" si="324"/>
        <v>58</v>
      </c>
      <c r="B1758" t="s">
        <v>53</v>
      </c>
      <c r="C1758" t="str">
        <f>VLOOKUP(B1758,'country codes'!$A$3:$B$287,2,0)</f>
        <v>CYP</v>
      </c>
      <c r="D1758">
        <v>3</v>
      </c>
      <c r="E1758" s="6">
        <v>1129.6859999999999</v>
      </c>
      <c r="F1758">
        <v>2010</v>
      </c>
      <c r="G1758" s="6">
        <v>79.665000000000006</v>
      </c>
      <c r="H1758" s="6">
        <v>6.3865461349487305</v>
      </c>
      <c r="I1758" s="7">
        <v>14.604642868041999</v>
      </c>
      <c r="J1758" s="8">
        <f t="shared" si="325"/>
        <v>0.63865461349487307</v>
      </c>
      <c r="K1758" s="8">
        <f t="shared" si="326"/>
        <v>1.065414448754705</v>
      </c>
      <c r="L1758" s="9">
        <f t="shared" si="327"/>
        <v>84.87624206004358</v>
      </c>
      <c r="M1758" s="8">
        <f t="shared" si="328"/>
        <v>0.67091768237931249</v>
      </c>
      <c r="N1758" s="8">
        <f t="shared" si="329"/>
        <v>0.91279017925262496</v>
      </c>
      <c r="O1758" s="8">
        <f t="shared" si="330"/>
        <v>2.4046679660641761</v>
      </c>
      <c r="P1758" s="10">
        <f t="shared" si="331"/>
        <v>0.27900637087848451</v>
      </c>
      <c r="Q1758" s="10" t="str">
        <f t="shared" si="332"/>
        <v>2010CYP</v>
      </c>
      <c r="R1758" s="14">
        <f t="shared" si="333"/>
        <v>47.887463001737252</v>
      </c>
      <c r="S1758" s="45">
        <f t="shared" si="334"/>
        <v>3</v>
      </c>
      <c r="T1758" s="7">
        <f t="shared" si="335"/>
        <v>3.5916727049725505</v>
      </c>
      <c r="U1758" s="35">
        <f>IF(ISBLANK(VLOOKUP(B1758,'WB GDP'!$A$2:$AK$267,F1758-1985)),"NA",VLOOKUP(B1758,'WB GDP'!$A$2:$AK$267,F1758-1985))</f>
        <v>38398.5546875</v>
      </c>
    </row>
    <row r="1759" spans="1:21">
      <c r="A1759">
        <f t="shared" si="324"/>
        <v>59</v>
      </c>
      <c r="B1759" t="s">
        <v>101</v>
      </c>
      <c r="C1759" t="str">
        <f>VLOOKUP(B1759,'country codes'!$A$3:$B$287,2,0)</f>
        <v>MYS</v>
      </c>
      <c r="D1759">
        <v>8</v>
      </c>
      <c r="E1759" s="6">
        <v>28717.731</v>
      </c>
      <c r="F1759">
        <v>2010</v>
      </c>
      <c r="G1759" s="6">
        <v>74.441999999999993</v>
      </c>
      <c r="H1759" s="6">
        <v>5.5802817344665527</v>
      </c>
      <c r="I1759" s="7">
        <v>8.6156673431396502</v>
      </c>
      <c r="J1759" s="8">
        <f t="shared" si="325"/>
        <v>0.55802817344665523</v>
      </c>
      <c r="K1759" s="8">
        <f t="shared" si="326"/>
        <v>0.98478800870648719</v>
      </c>
      <c r="L1759" s="9">
        <f t="shared" si="327"/>
        <v>73.309588944128308</v>
      </c>
      <c r="M1759" s="8">
        <f t="shared" si="328"/>
        <v>0.56634201758852398</v>
      </c>
      <c r="N1759" s="8">
        <f t="shared" si="329"/>
        <v>0.53847920894622814</v>
      </c>
      <c r="O1759" s="8">
        <f t="shared" si="330"/>
        <v>2.0303569957577792</v>
      </c>
      <c r="P1759" s="10">
        <f t="shared" si="331"/>
        <v>0.27893716167739813</v>
      </c>
      <c r="Q1759" s="10" t="str">
        <f t="shared" si="332"/>
        <v>2010MYS</v>
      </c>
      <c r="R1759" s="14">
        <f t="shared" si="333"/>
        <v>47.875584229772407</v>
      </c>
      <c r="S1759" s="45">
        <f t="shared" si="334"/>
        <v>3</v>
      </c>
      <c r="T1759" s="7">
        <f t="shared" si="335"/>
        <v>3.5916727049725505</v>
      </c>
      <c r="U1759" s="35">
        <f>IF(ISBLANK(VLOOKUP(B1759,'WB GDP'!$A$2:$AK$267,F1759-1985)),"NA",VLOOKUP(B1759,'WB GDP'!$A$2:$AK$267,F1759-1985))</f>
        <v>20171.878163997328</v>
      </c>
    </row>
    <row r="1760" spans="1:21">
      <c r="A1760">
        <f t="shared" si="324"/>
        <v>60</v>
      </c>
      <c r="B1760" t="s">
        <v>139</v>
      </c>
      <c r="C1760" t="str">
        <f>VLOOKUP(B1760,'country codes'!$A$3:$B$287,2,0)</f>
        <v>SVK</v>
      </c>
      <c r="D1760">
        <v>7</v>
      </c>
      <c r="E1760" s="6">
        <v>5396.424</v>
      </c>
      <c r="F1760">
        <v>2010</v>
      </c>
      <c r="G1760" s="6">
        <v>75.495000000000005</v>
      </c>
      <c r="H1760" s="6">
        <v>6.0522232055664063</v>
      </c>
      <c r="I1760" s="7">
        <v>11.1103677749634</v>
      </c>
      <c r="J1760" s="8">
        <f t="shared" si="325"/>
        <v>0.6052223205566406</v>
      </c>
      <c r="K1760" s="8">
        <f t="shared" si="326"/>
        <v>1.0319821558164726</v>
      </c>
      <c r="L1760" s="9">
        <f t="shared" si="327"/>
        <v>77.909492853364597</v>
      </c>
      <c r="M1760" s="8">
        <f t="shared" si="328"/>
        <v>0.60793036682502366</v>
      </c>
      <c r="N1760" s="8">
        <f t="shared" si="329"/>
        <v>0.69439798593521251</v>
      </c>
      <c r="O1760" s="8">
        <f t="shared" si="330"/>
        <v>2.1862757727467637</v>
      </c>
      <c r="P1760" s="10">
        <f t="shared" si="331"/>
        <v>0.2780666439262785</v>
      </c>
      <c r="Q1760" s="10" t="str">
        <f t="shared" si="332"/>
        <v>2010SVK</v>
      </c>
      <c r="R1760" s="14">
        <f t="shared" si="333"/>
        <v>47.726172277393545</v>
      </c>
      <c r="S1760" s="45">
        <f t="shared" si="334"/>
        <v>3</v>
      </c>
      <c r="T1760" s="7">
        <f t="shared" si="335"/>
        <v>3.5916727049725505</v>
      </c>
      <c r="U1760" s="35">
        <f>IF(ISBLANK(VLOOKUP(B1760,'WB GDP'!$A$2:$AK$267,F1760-1985)),"NA",VLOOKUP(B1760,'WB GDP'!$A$2:$AK$267,F1760-1985))</f>
        <v>25630.425112243502</v>
      </c>
    </row>
    <row r="1761" spans="1:21">
      <c r="A1761">
        <f t="shared" si="324"/>
        <v>61</v>
      </c>
      <c r="B1761" t="s">
        <v>131</v>
      </c>
      <c r="C1761" t="str">
        <f>VLOOKUP(B1761,'country codes'!$A$3:$B$287,2,0)</f>
        <v>ROU</v>
      </c>
      <c r="D1761">
        <v>7</v>
      </c>
      <c r="E1761" s="6">
        <v>20335.210999999999</v>
      </c>
      <c r="F1761">
        <v>2010</v>
      </c>
      <c r="G1761" s="6">
        <v>73.995999999999995</v>
      </c>
      <c r="H1761" s="6">
        <v>4.9091658592224121</v>
      </c>
      <c r="I1761" s="7">
        <v>6.1515035629272496</v>
      </c>
      <c r="J1761" s="8">
        <f t="shared" si="325"/>
        <v>0.49091658592224119</v>
      </c>
      <c r="K1761" s="8">
        <f t="shared" si="326"/>
        <v>0.91767642118207315</v>
      </c>
      <c r="L1761" s="9">
        <f t="shared" si="327"/>
        <v>67.90438446178868</v>
      </c>
      <c r="M1761" s="8">
        <f t="shared" si="328"/>
        <v>0.51747283767916463</v>
      </c>
      <c r="N1761" s="8">
        <f t="shared" si="329"/>
        <v>0.3844689726829531</v>
      </c>
      <c r="O1761" s="8">
        <f t="shared" si="330"/>
        <v>1.876346759494504</v>
      </c>
      <c r="P1761" s="10">
        <f t="shared" si="331"/>
        <v>0.2757874231192608</v>
      </c>
      <c r="Q1761" s="10" t="str">
        <f t="shared" si="332"/>
        <v>2010ROU</v>
      </c>
      <c r="R1761" s="14">
        <f t="shared" si="333"/>
        <v>47.334976543313381</v>
      </c>
      <c r="S1761" s="45">
        <f t="shared" si="334"/>
        <v>2</v>
      </c>
      <c r="T1761" s="7">
        <f t="shared" si="335"/>
        <v>3.5916727049725505</v>
      </c>
      <c r="U1761" s="35">
        <f>IF(ISBLANK(VLOOKUP(B1761,'WB GDP'!$A$2:$AK$267,F1761-1985)),"NA",VLOOKUP(B1761,'WB GDP'!$A$2:$AK$267,F1761-1985))</f>
        <v>20415.54202256104</v>
      </c>
    </row>
    <row r="1762" spans="1:21">
      <c r="A1762">
        <f t="shared" si="324"/>
        <v>62</v>
      </c>
      <c r="B1762" t="s">
        <v>41</v>
      </c>
      <c r="C1762" t="str">
        <f>VLOOKUP(B1762,'country codes'!$A$3:$B$287,2,0)</f>
        <v>CAN</v>
      </c>
      <c r="D1762">
        <v>2</v>
      </c>
      <c r="E1762" s="6">
        <v>33963.411999999997</v>
      </c>
      <c r="F1762">
        <v>2010</v>
      </c>
      <c r="G1762" s="6">
        <v>81.346999999999994</v>
      </c>
      <c r="H1762" s="6">
        <v>7.6503462791442871</v>
      </c>
      <c r="I1762" s="7">
        <v>21.409133911132798</v>
      </c>
      <c r="J1762" s="8">
        <f t="shared" si="325"/>
        <v>0.76503462791442867</v>
      </c>
      <c r="K1762" s="8">
        <f t="shared" si="326"/>
        <v>1.1917944631742605</v>
      </c>
      <c r="L1762" s="9">
        <f t="shared" si="327"/>
        <v>96.948904195836562</v>
      </c>
      <c r="M1762" s="8">
        <f t="shared" si="328"/>
        <v>0.78006824270068753</v>
      </c>
      <c r="N1762" s="8">
        <f t="shared" si="329"/>
        <v>1.3380708694457999</v>
      </c>
      <c r="O1762" s="8">
        <f t="shared" si="330"/>
        <v>2.8299486562573506</v>
      </c>
      <c r="P1762" s="10">
        <f t="shared" si="331"/>
        <v>0.27564748956694479</v>
      </c>
      <c r="Q1762" s="10" t="str">
        <f t="shared" si="332"/>
        <v>2010CAN</v>
      </c>
      <c r="R1762" s="14">
        <f t="shared" si="333"/>
        <v>47.310958945478127</v>
      </c>
      <c r="S1762" s="45">
        <f t="shared" si="334"/>
        <v>3</v>
      </c>
      <c r="T1762" s="7">
        <f t="shared" si="335"/>
        <v>3.5916727049725505</v>
      </c>
      <c r="U1762" s="35">
        <f>IF(ISBLANK(VLOOKUP(B1762,'WB GDP'!$A$2:$AK$267,F1762-1985)),"NA",VLOOKUP(B1762,'WB GDP'!$A$2:$AK$267,F1762-1985))</f>
        <v>44862.419495829279</v>
      </c>
    </row>
    <row r="1763" spans="1:21">
      <c r="A1763">
        <f t="shared" si="324"/>
        <v>63</v>
      </c>
      <c r="B1763" s="12" t="s">
        <v>142</v>
      </c>
      <c r="C1763" t="str">
        <f>VLOOKUP(B1763,'country codes'!$A$3:$B$287,2,0)</f>
        <v>KOR</v>
      </c>
      <c r="D1763">
        <v>8</v>
      </c>
      <c r="E1763" s="6">
        <v>48813.042000000001</v>
      </c>
      <c r="F1763">
        <v>2010</v>
      </c>
      <c r="G1763" s="6">
        <v>80.763000000000005</v>
      </c>
      <c r="H1763" s="6">
        <v>6.1160244941711426</v>
      </c>
      <c r="I1763" s="7">
        <v>14.598492622375501</v>
      </c>
      <c r="J1763" s="8">
        <f t="shared" si="325"/>
        <v>0.61160244941711428</v>
      </c>
      <c r="K1763" s="8">
        <f t="shared" si="326"/>
        <v>1.0383622846769462</v>
      </c>
      <c r="L1763" s="9">
        <f t="shared" si="327"/>
        <v>83.861253197364221</v>
      </c>
      <c r="M1763" s="8">
        <f t="shared" si="328"/>
        <v>0.66174103170895637</v>
      </c>
      <c r="N1763" s="8">
        <f t="shared" si="329"/>
        <v>0.91240578889846879</v>
      </c>
      <c r="O1763" s="8">
        <f t="shared" si="330"/>
        <v>2.4042835757100196</v>
      </c>
      <c r="P1763" s="10">
        <f t="shared" si="331"/>
        <v>0.2752341855155479</v>
      </c>
      <c r="Q1763" s="10" t="str">
        <f t="shared" si="332"/>
        <v>2010KOR</v>
      </c>
      <c r="R1763" s="14">
        <f t="shared" si="333"/>
        <v>47.240021201628693</v>
      </c>
      <c r="S1763" s="45">
        <f t="shared" si="334"/>
        <v>3</v>
      </c>
      <c r="T1763" s="7">
        <f t="shared" si="335"/>
        <v>3.5916727049725505</v>
      </c>
      <c r="U1763" s="35">
        <f>IF(ISBLANK(VLOOKUP(B1763,'WB GDP'!$A$2:$AK$267,F1763-1985)),"NA",VLOOKUP(B1763,'WB GDP'!$A$2:$AK$267,F1763-1985))</f>
        <v>34394.490489055082</v>
      </c>
    </row>
    <row r="1764" spans="1:21">
      <c r="A1764">
        <f t="shared" si="324"/>
        <v>64</v>
      </c>
      <c r="B1764" t="s">
        <v>33</v>
      </c>
      <c r="C1764" t="str">
        <f>VLOOKUP(B1764,'country codes'!$A$3:$B$287,2,0)</f>
        <v>BIH</v>
      </c>
      <c r="D1764">
        <v>7</v>
      </c>
      <c r="E1764" s="6">
        <v>3811.0880000000002</v>
      </c>
      <c r="F1764">
        <v>2010</v>
      </c>
      <c r="G1764" s="6">
        <v>77.072999999999993</v>
      </c>
      <c r="H1764" s="6">
        <v>4.6685175895690918</v>
      </c>
      <c r="I1764" s="7">
        <v>6.7273650169372603</v>
      </c>
      <c r="J1764" s="8">
        <f t="shared" si="325"/>
        <v>0.46685175895690917</v>
      </c>
      <c r="K1764" s="8">
        <f t="shared" si="326"/>
        <v>0.89361159421674108</v>
      </c>
      <c r="L1764" s="9">
        <f t="shared" si="327"/>
        <v>68.873326401066876</v>
      </c>
      <c r="M1764" s="8">
        <f t="shared" si="328"/>
        <v>0.52623317192868668</v>
      </c>
      <c r="N1764" s="8">
        <f t="shared" si="329"/>
        <v>0.42046031355857877</v>
      </c>
      <c r="O1764" s="8">
        <f t="shared" si="330"/>
        <v>1.9123381003701296</v>
      </c>
      <c r="P1764" s="10">
        <f t="shared" si="331"/>
        <v>0.27517789444598484</v>
      </c>
      <c r="Q1764" s="10" t="str">
        <f t="shared" si="332"/>
        <v>2010BIH</v>
      </c>
      <c r="R1764" s="14">
        <f t="shared" si="333"/>
        <v>47.230359642637971</v>
      </c>
      <c r="S1764" s="45">
        <f t="shared" si="334"/>
        <v>2</v>
      </c>
      <c r="T1764" s="7">
        <f t="shared" si="335"/>
        <v>3.5916727049725505</v>
      </c>
      <c r="U1764" s="35">
        <f>IF(ISBLANK(VLOOKUP(B1764,'WB GDP'!$A$2:$AK$267,F1764-1985)),"NA",VLOOKUP(B1764,'WB GDP'!$A$2:$AK$267,F1764-1985))</f>
        <v>10636.06768001964</v>
      </c>
    </row>
    <row r="1765" spans="1:21">
      <c r="A1765">
        <f t="shared" si="324"/>
        <v>65</v>
      </c>
      <c r="B1765" t="s">
        <v>149</v>
      </c>
      <c r="C1765" t="str">
        <f>VLOOKUP(B1765,'country codes'!$A$3:$B$287,2,0)</f>
        <v>TJK</v>
      </c>
      <c r="D1765">
        <v>7</v>
      </c>
      <c r="E1765" s="6">
        <v>7621.7790000000005</v>
      </c>
      <c r="F1765">
        <v>2010</v>
      </c>
      <c r="G1765" s="6">
        <v>67.742000000000004</v>
      </c>
      <c r="H1765" s="6">
        <v>4.3806362152099609</v>
      </c>
      <c r="I1765" s="7">
        <v>1.36896860599518</v>
      </c>
      <c r="J1765" s="8">
        <f t="shared" si="325"/>
        <v>0.43806362152099609</v>
      </c>
      <c r="K1765" s="8">
        <f t="shared" si="326"/>
        <v>0.86482345678082806</v>
      </c>
      <c r="L1765" s="9">
        <f t="shared" si="327"/>
        <v>58.584870609246856</v>
      </c>
      <c r="M1765" s="8">
        <f t="shared" si="328"/>
        <v>0.43321386086974362</v>
      </c>
      <c r="N1765" s="8">
        <f t="shared" si="329"/>
        <v>8.556053787469875E-2</v>
      </c>
      <c r="O1765" s="8">
        <f t="shared" si="330"/>
        <v>1.5774383246862498</v>
      </c>
      <c r="P1765" s="10">
        <f t="shared" si="331"/>
        <v>0.27463125124458304</v>
      </c>
      <c r="Q1765" s="10" t="str">
        <f t="shared" si="332"/>
        <v>2010TJK</v>
      </c>
      <c r="R1765" s="14">
        <f t="shared" si="333"/>
        <v>47.136536136028226</v>
      </c>
      <c r="S1765" s="45">
        <f t="shared" si="334"/>
        <v>1</v>
      </c>
      <c r="T1765" s="7">
        <f t="shared" si="335"/>
        <v>3.5916727049725505</v>
      </c>
      <c r="U1765" s="35">
        <f>IF(ISBLANK(VLOOKUP(B1765,'WB GDP'!$A$2:$AK$267,F1765-1985)),"NA",VLOOKUP(B1765,'WB GDP'!$A$2:$AK$267,F1765-1985))</f>
        <v>2359.9962906818296</v>
      </c>
    </row>
    <row r="1766" spans="1:21">
      <c r="A1766">
        <f t="shared" si="324"/>
        <v>66</v>
      </c>
      <c r="B1766" t="s">
        <v>58</v>
      </c>
      <c r="C1766" t="str">
        <f>VLOOKUP(B1766,'country codes'!$A$3:$B$287,2,0)</f>
        <v>EGY</v>
      </c>
      <c r="D1766">
        <v>4</v>
      </c>
      <c r="E1766" s="6">
        <v>87252.413</v>
      </c>
      <c r="F1766">
        <v>2010</v>
      </c>
      <c r="G1766" s="6">
        <v>69.664000000000001</v>
      </c>
      <c r="H1766" s="6">
        <v>4.6689162254333496</v>
      </c>
      <c r="I1766" s="7">
        <v>3.3188672065734899</v>
      </c>
      <c r="J1766" s="8">
        <f t="shared" si="325"/>
        <v>0.46689162254333494</v>
      </c>
      <c r="K1766" s="8">
        <f t="shared" si="326"/>
        <v>0.8936514578031669</v>
      </c>
      <c r="L1766" s="9">
        <f t="shared" si="327"/>
        <v>62.255335156399823</v>
      </c>
      <c r="M1766" s="8">
        <f t="shared" si="328"/>
        <v>0.46639902396427696</v>
      </c>
      <c r="N1766" s="8">
        <f t="shared" si="329"/>
        <v>0.20742920041084312</v>
      </c>
      <c r="O1766" s="8">
        <f t="shared" si="330"/>
        <v>1.699306987222394</v>
      </c>
      <c r="P1766" s="10">
        <f t="shared" si="331"/>
        <v>0.27446425364650007</v>
      </c>
      <c r="Q1766" s="10" t="str">
        <f t="shared" si="332"/>
        <v>2010EGY</v>
      </c>
      <c r="R1766" s="14">
        <f t="shared" si="333"/>
        <v>47.107873380857448</v>
      </c>
      <c r="S1766" s="45">
        <f t="shared" si="334"/>
        <v>1</v>
      </c>
      <c r="T1766" s="7">
        <f t="shared" si="335"/>
        <v>3.5916727049725505</v>
      </c>
      <c r="U1766" s="35">
        <f>IF(ISBLANK(VLOOKUP(B1766,'WB GDP'!$A$2:$AK$267,F1766-1985)),"NA",VLOOKUP(B1766,'WB GDP'!$A$2:$AK$267,F1766-1985))</f>
        <v>10333.275566243707</v>
      </c>
    </row>
    <row r="1767" spans="1:21">
      <c r="A1767">
        <f t="shared" si="324"/>
        <v>67</v>
      </c>
      <c r="B1767" t="s">
        <v>110</v>
      </c>
      <c r="C1767" t="str">
        <f>VLOOKUP(B1767,'country codes'!$A$3:$B$287,2,0)</f>
        <v>MAR</v>
      </c>
      <c r="D1767">
        <v>4</v>
      </c>
      <c r="E1767" s="6">
        <v>32464.865000000002</v>
      </c>
      <c r="F1767">
        <v>2010</v>
      </c>
      <c r="G1767" s="6">
        <v>70.828999999999994</v>
      </c>
      <c r="H1767" s="6">
        <v>4.3832473754882813</v>
      </c>
      <c r="I1767" s="7">
        <v>3.0289058685302699</v>
      </c>
      <c r="J1767" s="8">
        <f t="shared" si="325"/>
        <v>0.43832473754882811</v>
      </c>
      <c r="K1767" s="8">
        <f t="shared" si="326"/>
        <v>0.86508457280866002</v>
      </c>
      <c r="L1767" s="9">
        <f t="shared" si="327"/>
        <v>61.273075207464572</v>
      </c>
      <c r="M1767" s="8">
        <f t="shared" si="328"/>
        <v>0.4575182798001825</v>
      </c>
      <c r="N1767" s="8">
        <f t="shared" si="329"/>
        <v>0.18930661678314187</v>
      </c>
      <c r="O1767" s="8">
        <f t="shared" si="330"/>
        <v>1.6811844035946928</v>
      </c>
      <c r="P1767" s="10">
        <f t="shared" si="331"/>
        <v>0.27214044980545926</v>
      </c>
      <c r="Q1767" s="10" t="str">
        <f t="shared" si="332"/>
        <v>2010MAR</v>
      </c>
      <c r="R1767" s="14">
        <f t="shared" si="333"/>
        <v>46.709025605049476</v>
      </c>
      <c r="S1767" s="45">
        <f t="shared" si="334"/>
        <v>1</v>
      </c>
      <c r="T1767" s="7">
        <f t="shared" si="335"/>
        <v>3.5916727049725505</v>
      </c>
      <c r="U1767" s="35">
        <f>IF(ISBLANK(VLOOKUP(B1767,'WB GDP'!$A$2:$AK$267,F1767-1985)),"NA",VLOOKUP(B1767,'WB GDP'!$A$2:$AK$267,F1767-1985))</f>
        <v>6775.94580078125</v>
      </c>
    </row>
    <row r="1768" spans="1:21">
      <c r="A1768">
        <f t="shared" si="324"/>
        <v>68</v>
      </c>
      <c r="B1768" t="s">
        <v>167</v>
      </c>
      <c r="C1768" t="str">
        <f>VLOOKUP(B1768,'country codes'!$A$3:$B$287,2,0)</f>
        <v>YEM</v>
      </c>
      <c r="D1768">
        <v>4</v>
      </c>
      <c r="E1768" s="6">
        <v>24743.946</v>
      </c>
      <c r="F1768">
        <v>2010</v>
      </c>
      <c r="G1768" s="6">
        <v>67.28</v>
      </c>
      <c r="H1768" s="6">
        <v>4.3503127098083496</v>
      </c>
      <c r="I1768" s="7">
        <v>1.41390764713287</v>
      </c>
      <c r="J1768" s="8">
        <f t="shared" si="325"/>
        <v>0.43503127098083494</v>
      </c>
      <c r="K1768" s="8">
        <f t="shared" si="326"/>
        <v>0.8617911062406669</v>
      </c>
      <c r="L1768" s="9">
        <f t="shared" si="327"/>
        <v>57.981305627872068</v>
      </c>
      <c r="M1768" s="8">
        <f t="shared" si="328"/>
        <v>0.42775694878470322</v>
      </c>
      <c r="N1768" s="8">
        <f t="shared" si="329"/>
        <v>8.8369227945804374E-2</v>
      </c>
      <c r="O1768" s="8">
        <f t="shared" si="330"/>
        <v>1.5802470147573553</v>
      </c>
      <c r="P1768" s="10">
        <f t="shared" si="331"/>
        <v>0.27068992682158916</v>
      </c>
      <c r="Q1768" s="10" t="str">
        <f t="shared" si="332"/>
        <v>2010YEM</v>
      </c>
      <c r="R1768" s="14">
        <f t="shared" si="333"/>
        <v>46.460064029353049</v>
      </c>
      <c r="S1768" s="45">
        <f t="shared" si="334"/>
        <v>1</v>
      </c>
      <c r="T1768" s="7">
        <f t="shared" si="335"/>
        <v>3.5916727049725505</v>
      </c>
      <c r="U1768" s="35" t="str">
        <f>IF(ISBLANK(VLOOKUP(B1768,'WB GDP'!$A$2:$AK$267,F1768-1985)),"NA",VLOOKUP(B1768,'WB GDP'!$A$2:$AK$267,F1768-1985))</f>
        <v>NA</v>
      </c>
    </row>
    <row r="1769" spans="1:21">
      <c r="A1769">
        <f t="shared" si="324"/>
        <v>69</v>
      </c>
      <c r="B1769" t="s">
        <v>114</v>
      </c>
      <c r="C1769" t="str">
        <f>VLOOKUP(B1769,'country codes'!$A$3:$B$287,2,0)</f>
        <v>NPL</v>
      </c>
      <c r="D1769">
        <v>6</v>
      </c>
      <c r="E1769" s="6">
        <v>27161.566999999999</v>
      </c>
      <c r="F1769">
        <v>2010</v>
      </c>
      <c r="G1769" s="6">
        <v>66.813999999999993</v>
      </c>
      <c r="H1769" s="6">
        <v>4.349675178527832</v>
      </c>
      <c r="I1769" s="7">
        <v>1.2068517208099401</v>
      </c>
      <c r="J1769" s="8">
        <f t="shared" si="325"/>
        <v>0.4349675178527832</v>
      </c>
      <c r="K1769" s="8">
        <f t="shared" si="326"/>
        <v>0.86172735311261517</v>
      </c>
      <c r="L1769" s="9">
        <f t="shared" si="327"/>
        <v>57.575451370866261</v>
      </c>
      <c r="M1769" s="8">
        <f t="shared" si="328"/>
        <v>0.42408756592094676</v>
      </c>
      <c r="N1769" s="8">
        <f t="shared" si="329"/>
        <v>7.5428232550621255E-2</v>
      </c>
      <c r="O1769" s="8">
        <f t="shared" si="330"/>
        <v>1.5673060193621722</v>
      </c>
      <c r="P1769" s="10">
        <f t="shared" si="331"/>
        <v>0.27058376646414756</v>
      </c>
      <c r="Q1769" s="10" t="str">
        <f t="shared" si="332"/>
        <v>2010NPL</v>
      </c>
      <c r="R1769" s="14">
        <f t="shared" si="333"/>
        <v>46.44184311857876</v>
      </c>
      <c r="S1769" s="45">
        <f t="shared" si="334"/>
        <v>1</v>
      </c>
      <c r="T1769" s="7">
        <f t="shared" si="335"/>
        <v>3.5916727049725505</v>
      </c>
      <c r="U1769" s="35">
        <f>IF(ISBLANK(VLOOKUP(B1769,'WB GDP'!$A$2:$AK$267,F1769-1985)),"NA",VLOOKUP(B1769,'WB GDP'!$A$2:$AK$267,F1769-1985))</f>
        <v>2682.6986976264402</v>
      </c>
    </row>
    <row r="1770" spans="1:21">
      <c r="A1770">
        <f t="shared" si="324"/>
        <v>70</v>
      </c>
      <c r="B1770" t="s">
        <v>45</v>
      </c>
      <c r="C1770" t="str">
        <f>VLOOKUP(B1770,'country codes'!$A$3:$B$287,2,0)</f>
        <v>CHN</v>
      </c>
      <c r="D1770">
        <v>8</v>
      </c>
      <c r="E1770" s="6">
        <v>1348191.368</v>
      </c>
      <c r="F1770">
        <v>2010</v>
      </c>
      <c r="G1770" s="6">
        <v>75.599000000000004</v>
      </c>
      <c r="H1770" s="6">
        <v>4.6527366638183594</v>
      </c>
      <c r="I1770" s="7">
        <v>6.5474658012390101</v>
      </c>
      <c r="J1770" s="8">
        <f t="shared" si="325"/>
        <v>0.46527366638183593</v>
      </c>
      <c r="K1770" s="8">
        <f t="shared" si="326"/>
        <v>0.89203350164166784</v>
      </c>
      <c r="L1770" s="9">
        <f t="shared" si="327"/>
        <v>67.436840690608449</v>
      </c>
      <c r="M1770" s="8">
        <f t="shared" si="328"/>
        <v>0.51324571162982469</v>
      </c>
      <c r="N1770" s="8">
        <f t="shared" si="329"/>
        <v>0.40921661257743813</v>
      </c>
      <c r="O1770" s="8">
        <f t="shared" si="330"/>
        <v>1.9010943993889891</v>
      </c>
      <c r="P1770" s="10">
        <f t="shared" si="331"/>
        <v>0.26997381707861623</v>
      </c>
      <c r="Q1770" s="10" t="str">
        <f t="shared" si="332"/>
        <v>2010CHN</v>
      </c>
      <c r="R1770" s="14">
        <f t="shared" si="333"/>
        <v>46.337154008646984</v>
      </c>
      <c r="S1770" s="45">
        <f t="shared" si="334"/>
        <v>2</v>
      </c>
      <c r="T1770" s="7">
        <f t="shared" si="335"/>
        <v>3.5916727049725505</v>
      </c>
      <c r="U1770" s="35">
        <f>IF(ISBLANK(VLOOKUP(B1770,'WB GDP'!$A$2:$AK$267,F1770-1985)),"NA",VLOOKUP(B1770,'WB GDP'!$A$2:$AK$267,F1770-1985))</f>
        <v>8884.5880312260542</v>
      </c>
    </row>
    <row r="1771" spans="1:21">
      <c r="A1771">
        <f t="shared" si="324"/>
        <v>71</v>
      </c>
      <c r="B1771" t="s">
        <v>103</v>
      </c>
      <c r="C1771" t="str">
        <f>VLOOKUP(B1771,'country codes'!$A$3:$B$287,2,0)</f>
        <v>MLT</v>
      </c>
      <c r="D1771">
        <v>3</v>
      </c>
      <c r="E1771" s="6">
        <v>418.755</v>
      </c>
      <c r="F1771">
        <v>2010</v>
      </c>
      <c r="G1771" s="6">
        <v>81.813000000000002</v>
      </c>
      <c r="H1771" s="6">
        <v>5.7738747596740723</v>
      </c>
      <c r="I1771" s="7">
        <v>14.508485794067401</v>
      </c>
      <c r="J1771" s="8">
        <f t="shared" si="325"/>
        <v>0.57738747596740725</v>
      </c>
      <c r="K1771" s="8">
        <f t="shared" si="326"/>
        <v>1.0041473112272392</v>
      </c>
      <c r="L1771" s="9">
        <f t="shared" si="327"/>
        <v>82.15230397343413</v>
      </c>
      <c r="M1771" s="8">
        <f t="shared" si="328"/>
        <v>0.64629019217956063</v>
      </c>
      <c r="N1771" s="8">
        <f t="shared" si="329"/>
        <v>0.90678036212921254</v>
      </c>
      <c r="O1771" s="8">
        <f t="shared" si="330"/>
        <v>2.3986581489407635</v>
      </c>
      <c r="P1771" s="10">
        <f t="shared" si="331"/>
        <v>0.26943822422755798</v>
      </c>
      <c r="Q1771" s="10" t="str">
        <f t="shared" si="332"/>
        <v>2010MLT</v>
      </c>
      <c r="R1771" s="14">
        <f t="shared" si="333"/>
        <v>46.245227137019313</v>
      </c>
      <c r="S1771" s="45">
        <f t="shared" si="334"/>
        <v>3</v>
      </c>
      <c r="T1771" s="7">
        <f t="shared" si="335"/>
        <v>3.5916727049725505</v>
      </c>
      <c r="U1771" s="35">
        <f>IF(ISBLANK(VLOOKUP(B1771,'WB GDP'!$A$2:$AK$267,F1771-1985)),"NA",VLOOKUP(B1771,'WB GDP'!$A$2:$AK$267,F1771-1985))</f>
        <v>32910.806882571509</v>
      </c>
    </row>
    <row r="1772" spans="1:21">
      <c r="A1772">
        <f t="shared" si="324"/>
        <v>72</v>
      </c>
      <c r="B1772" t="s">
        <v>109</v>
      </c>
      <c r="C1772" t="str">
        <f>VLOOKUP(B1772,'country codes'!$A$3:$B$287,2,0)</f>
        <v>MNE</v>
      </c>
      <c r="D1772">
        <v>7</v>
      </c>
      <c r="E1772" s="6">
        <v>631.04399999999998</v>
      </c>
      <c r="F1772">
        <v>2010</v>
      </c>
      <c r="G1772" s="6">
        <v>76.138999999999996</v>
      </c>
      <c r="H1772" s="6">
        <v>5.4550304412841797</v>
      </c>
      <c r="I1772" s="7">
        <v>10.1740074157715</v>
      </c>
      <c r="J1772" s="8">
        <f t="shared" si="325"/>
        <v>0.54550304412841799</v>
      </c>
      <c r="K1772" s="8">
        <f t="shared" si="326"/>
        <v>0.97226287938824996</v>
      </c>
      <c r="L1772" s="9">
        <f t="shared" si="327"/>
        <v>74.027123373741958</v>
      </c>
      <c r="M1772" s="8">
        <f t="shared" si="328"/>
        <v>0.57282934276678832</v>
      </c>
      <c r="N1772" s="8">
        <f t="shared" si="329"/>
        <v>0.63587546348571877</v>
      </c>
      <c r="O1772" s="8">
        <f t="shared" si="330"/>
        <v>2.1277532502972698</v>
      </c>
      <c r="P1772" s="10">
        <f t="shared" si="331"/>
        <v>0.26921793807000788</v>
      </c>
      <c r="Q1772" s="10" t="str">
        <f t="shared" si="332"/>
        <v>2010MNE</v>
      </c>
      <c r="R1772" s="14">
        <f t="shared" si="333"/>
        <v>46.207418160879236</v>
      </c>
      <c r="S1772" s="45">
        <f t="shared" si="334"/>
        <v>3</v>
      </c>
      <c r="T1772" s="7">
        <f t="shared" si="335"/>
        <v>3.5916727049725505</v>
      </c>
      <c r="U1772" s="35">
        <f>IF(ISBLANK(VLOOKUP(B1772,'WB GDP'!$A$2:$AK$267,F1772-1985)),"NA",VLOOKUP(B1772,'WB GDP'!$A$2:$AK$267,F1772-1985))</f>
        <v>16764.364720624639</v>
      </c>
    </row>
    <row r="1773" spans="1:21">
      <c r="A1773">
        <f t="shared" si="324"/>
        <v>73</v>
      </c>
      <c r="B1773" t="s">
        <v>23</v>
      </c>
      <c r="C1773" t="str">
        <f>VLOOKUP(B1773,'country codes'!$A$3:$B$287,2,0)</f>
        <v>AUS</v>
      </c>
      <c r="D1773">
        <v>2</v>
      </c>
      <c r="E1773" s="6">
        <v>22019.168000000001</v>
      </c>
      <c r="F1773">
        <v>2010</v>
      </c>
      <c r="G1773" s="6">
        <v>82.055000000000007</v>
      </c>
      <c r="H1773" s="6">
        <v>7.4500470161437988</v>
      </c>
      <c r="I1773" s="7">
        <v>22.8211460113525</v>
      </c>
      <c r="J1773" s="8">
        <f t="shared" si="325"/>
        <v>0.74500470161437993</v>
      </c>
      <c r="K1773" s="8">
        <f t="shared" si="326"/>
        <v>1.1717645368742118</v>
      </c>
      <c r="L1773" s="9">
        <f t="shared" si="327"/>
        <v>96.149139073213462</v>
      </c>
      <c r="M1773" s="8">
        <f t="shared" si="328"/>
        <v>0.77283745877930254</v>
      </c>
      <c r="N1773" s="8">
        <f t="shared" si="329"/>
        <v>1.4263216257095312</v>
      </c>
      <c r="O1773" s="8">
        <f t="shared" si="330"/>
        <v>2.9181994125210822</v>
      </c>
      <c r="P1773" s="10">
        <f t="shared" si="331"/>
        <v>0.26483366950980058</v>
      </c>
      <c r="Q1773" s="10" t="str">
        <f t="shared" si="332"/>
        <v>2010AUS</v>
      </c>
      <c r="R1773" s="14">
        <f t="shared" si="333"/>
        <v>45.454921012496747</v>
      </c>
      <c r="S1773" s="45">
        <f t="shared" si="334"/>
        <v>3</v>
      </c>
      <c r="T1773" s="7">
        <f t="shared" si="335"/>
        <v>3.5916727049725505</v>
      </c>
      <c r="U1773" s="35">
        <f>IF(ISBLANK(VLOOKUP(B1773,'WB GDP'!$A$2:$AK$267,F1773-1985)),"NA",VLOOKUP(B1773,'WB GDP'!$A$2:$AK$267,F1773-1985))</f>
        <v>44965.393364321448</v>
      </c>
    </row>
    <row r="1774" spans="1:21">
      <c r="A1774">
        <f t="shared" si="324"/>
        <v>74</v>
      </c>
      <c r="B1774" t="s">
        <v>66</v>
      </c>
      <c r="C1774" t="str">
        <f>VLOOKUP(B1774,'country codes'!$A$3:$B$287,2,0)</f>
        <v>GEO</v>
      </c>
      <c r="D1774">
        <v>7</v>
      </c>
      <c r="E1774" s="6">
        <v>3836.8310000000001</v>
      </c>
      <c r="F1774">
        <v>2010</v>
      </c>
      <c r="G1774" s="6">
        <v>72.128</v>
      </c>
      <c r="H1774" s="6">
        <v>4.101837158203125</v>
      </c>
      <c r="I1774" s="7">
        <v>3.6101391315460201</v>
      </c>
      <c r="J1774" s="8">
        <f t="shared" si="325"/>
        <v>0.41018371582031249</v>
      </c>
      <c r="K1774" s="8">
        <f t="shared" si="326"/>
        <v>0.8369435510801444</v>
      </c>
      <c r="L1774" s="9">
        <f t="shared" si="327"/>
        <v>60.367064452308654</v>
      </c>
      <c r="M1774" s="8">
        <f t="shared" si="328"/>
        <v>0.44932691484105991</v>
      </c>
      <c r="N1774" s="8">
        <f t="shared" si="329"/>
        <v>0.22563369572162625</v>
      </c>
      <c r="O1774" s="8">
        <f t="shared" si="330"/>
        <v>1.7175114825331772</v>
      </c>
      <c r="P1774" s="10">
        <f t="shared" si="331"/>
        <v>0.26161508636806463</v>
      </c>
      <c r="Q1774" s="10" t="str">
        <f t="shared" si="332"/>
        <v>2010GEO</v>
      </c>
      <c r="R1774" s="14">
        <f t="shared" si="333"/>
        <v>44.902497135462689</v>
      </c>
      <c r="S1774" s="45">
        <f t="shared" si="334"/>
        <v>2</v>
      </c>
      <c r="T1774" s="7">
        <f t="shared" si="335"/>
        <v>3.5916727049725505</v>
      </c>
      <c r="U1774" s="35">
        <f>IF(ISBLANK(VLOOKUP(B1774,'WB GDP'!$A$2:$AK$267,F1774-1985)),"NA",VLOOKUP(B1774,'WB GDP'!$A$2:$AK$267,F1774-1985))</f>
        <v>9736.7320937429213</v>
      </c>
    </row>
    <row r="1775" spans="1:21">
      <c r="A1775">
        <f t="shared" si="324"/>
        <v>75</v>
      </c>
      <c r="B1775" t="s">
        <v>104</v>
      </c>
      <c r="C1775" t="str">
        <f>VLOOKUP(B1775,'country codes'!$A$3:$B$287,2,0)</f>
        <v>MRT</v>
      </c>
      <c r="D1775">
        <v>5</v>
      </c>
      <c r="E1775" s="6">
        <v>3419.4609999999998</v>
      </c>
      <c r="F1775">
        <v>2010</v>
      </c>
      <c r="G1775" s="6">
        <v>63.104999999999997</v>
      </c>
      <c r="H1775" s="6">
        <v>4.7723069190979004</v>
      </c>
      <c r="I1775" s="7">
        <v>1.8170922994613601</v>
      </c>
      <c r="J1775" s="8">
        <f t="shared" si="325"/>
        <v>0.47723069190979006</v>
      </c>
      <c r="K1775" s="8">
        <f t="shared" si="326"/>
        <v>0.90399052716962203</v>
      </c>
      <c r="L1775" s="9">
        <f t="shared" si="327"/>
        <v>57.046322217038998</v>
      </c>
      <c r="M1775" s="8">
        <f t="shared" si="328"/>
        <v>0.41930363815315236</v>
      </c>
      <c r="N1775" s="8">
        <f t="shared" si="329"/>
        <v>0.11356826871633501</v>
      </c>
      <c r="O1775" s="8">
        <f t="shared" si="330"/>
        <v>1.605446055527886</v>
      </c>
      <c r="P1775" s="10">
        <f t="shared" si="331"/>
        <v>0.26117578769426875</v>
      </c>
      <c r="Q1775" s="10" t="str">
        <f t="shared" si="332"/>
        <v>2010MRT</v>
      </c>
      <c r="R1775" s="14">
        <f t="shared" si="333"/>
        <v>44.827097785541476</v>
      </c>
      <c r="S1775" s="45">
        <f t="shared" si="334"/>
        <v>1</v>
      </c>
      <c r="T1775" s="7">
        <f t="shared" si="335"/>
        <v>3.5916727049725505</v>
      </c>
      <c r="U1775" s="35">
        <f>IF(ISBLANK(VLOOKUP(B1775,'WB GDP'!$A$2:$AK$267,F1775-1985)),"NA",VLOOKUP(B1775,'WB GDP'!$A$2:$AK$267,F1775-1985))</f>
        <v>4773.7525148258255</v>
      </c>
    </row>
    <row r="1776" spans="1:21">
      <c r="A1776">
        <f t="shared" si="324"/>
        <v>76</v>
      </c>
      <c r="B1776" t="s">
        <v>29</v>
      </c>
      <c r="C1776" t="str">
        <f>VLOOKUP(B1776,'country codes'!$A$3:$B$287,2,0)</f>
        <v>BEL</v>
      </c>
      <c r="D1776">
        <v>3</v>
      </c>
      <c r="E1776" s="6">
        <v>10877.947</v>
      </c>
      <c r="F1776">
        <v>2010</v>
      </c>
      <c r="G1776" s="6">
        <v>80.033000000000001</v>
      </c>
      <c r="H1776" s="6">
        <v>6.8535141944885254</v>
      </c>
      <c r="I1776" s="7">
        <v>19.7340278625488</v>
      </c>
      <c r="J1776" s="8">
        <f t="shared" si="325"/>
        <v>0.68535141944885258</v>
      </c>
      <c r="K1776" s="8">
        <f t="shared" si="326"/>
        <v>1.1121112547086844</v>
      </c>
      <c r="L1776" s="9">
        <f t="shared" si="327"/>
        <v>89.005600048100149</v>
      </c>
      <c r="M1776" s="8">
        <f t="shared" si="328"/>
        <v>0.70825176272499046</v>
      </c>
      <c r="N1776" s="8">
        <f t="shared" si="329"/>
        <v>1.2333767414093</v>
      </c>
      <c r="O1776" s="8">
        <f t="shared" si="330"/>
        <v>2.7252545282208507</v>
      </c>
      <c r="P1776" s="10">
        <f t="shared" si="331"/>
        <v>0.25988462926703731</v>
      </c>
      <c r="Q1776" s="10" t="str">
        <f t="shared" si="332"/>
        <v>2010BEL</v>
      </c>
      <c r="R1776" s="14">
        <f t="shared" si="333"/>
        <v>44.605488862351855</v>
      </c>
      <c r="S1776" s="45">
        <f t="shared" si="334"/>
        <v>3</v>
      </c>
      <c r="T1776" s="7">
        <f t="shared" si="335"/>
        <v>3.5916727049725505</v>
      </c>
      <c r="U1776" s="35">
        <f>IF(ISBLANK(VLOOKUP(B1776,'WB GDP'!$A$2:$AK$267,F1776-1985)),"NA",VLOOKUP(B1776,'WB GDP'!$A$2:$AK$267,F1776-1985))</f>
        <v>47972.558838523029</v>
      </c>
    </row>
    <row r="1777" spans="1:21">
      <c r="A1777">
        <f t="shared" si="324"/>
        <v>77</v>
      </c>
      <c r="B1777" t="s">
        <v>163</v>
      </c>
      <c r="C1777" t="str">
        <f>VLOOKUP(B1777,'country codes'!$A$3:$B$287,2,0)</f>
        <v>UZB</v>
      </c>
      <c r="D1777">
        <v>7</v>
      </c>
      <c r="E1777" s="6">
        <v>28614.226999999999</v>
      </c>
      <c r="F1777">
        <v>2010</v>
      </c>
      <c r="G1777" s="6">
        <v>69.234999999999999</v>
      </c>
      <c r="H1777" s="6">
        <v>5.0953421592712402</v>
      </c>
      <c r="I1777" s="7">
        <v>6.3490076065063503</v>
      </c>
      <c r="J1777" s="8">
        <f t="shared" si="325"/>
        <v>0.509534215927124</v>
      </c>
      <c r="K1777" s="8">
        <f t="shared" si="326"/>
        <v>0.93629405118695597</v>
      </c>
      <c r="L1777" s="9">
        <f t="shared" si="327"/>
        <v>64.824318633928897</v>
      </c>
      <c r="M1777" s="8">
        <f t="shared" si="328"/>
        <v>0.48962554872531594</v>
      </c>
      <c r="N1777" s="8">
        <f t="shared" si="329"/>
        <v>0.3968129754066469</v>
      </c>
      <c r="O1777" s="8">
        <f t="shared" si="330"/>
        <v>1.8886907622181979</v>
      </c>
      <c r="P1777" s="10">
        <f t="shared" si="331"/>
        <v>0.2592407177076827</v>
      </c>
      <c r="Q1777" s="10" t="str">
        <f t="shared" si="332"/>
        <v>2010UZB</v>
      </c>
      <c r="R1777" s="14">
        <f t="shared" si="333"/>
        <v>44.494970629818674</v>
      </c>
      <c r="S1777" s="45">
        <f t="shared" si="334"/>
        <v>2</v>
      </c>
      <c r="T1777" s="7">
        <f t="shared" si="335"/>
        <v>3.5916727049725505</v>
      </c>
      <c r="U1777" s="35">
        <f>IF(ISBLANK(VLOOKUP(B1777,'WB GDP'!$A$2:$AK$267,F1777-1985)),"NA",VLOOKUP(B1777,'WB GDP'!$A$2:$AK$267,F1777-1985))</f>
        <v>4953.9613678197247</v>
      </c>
    </row>
    <row r="1778" spans="1:21">
      <c r="A1778">
        <f t="shared" si="324"/>
        <v>78</v>
      </c>
      <c r="B1778" t="s">
        <v>145</v>
      </c>
      <c r="C1778" t="str">
        <f>VLOOKUP(B1778,'country codes'!$A$3:$B$287,2,0)</f>
        <v>SDN</v>
      </c>
      <c r="D1778">
        <v>5</v>
      </c>
      <c r="E1778" s="6">
        <v>33739.932999999997</v>
      </c>
      <c r="F1778">
        <v>2010</v>
      </c>
      <c r="G1778" s="6">
        <v>63.015999999999998</v>
      </c>
      <c r="H1778" s="6">
        <v>4.4351596832275391</v>
      </c>
      <c r="I1778" s="7">
        <v>0.89294928312301602</v>
      </c>
      <c r="J1778" s="8">
        <f t="shared" si="325"/>
        <v>0.44351596832275392</v>
      </c>
      <c r="K1778" s="8">
        <f t="shared" si="326"/>
        <v>0.87027580358258594</v>
      </c>
      <c r="L1778" s="9">
        <f t="shared" si="327"/>
        <v>54.841300038560234</v>
      </c>
      <c r="M1778" s="8">
        <f t="shared" si="328"/>
        <v>0.39936773639471157</v>
      </c>
      <c r="N1778" s="8">
        <f t="shared" si="329"/>
        <v>5.5809330195188502E-2</v>
      </c>
      <c r="O1778" s="8">
        <f t="shared" si="330"/>
        <v>1.5476871170067394</v>
      </c>
      <c r="P1778" s="10">
        <f t="shared" si="331"/>
        <v>0.25804164937878238</v>
      </c>
      <c r="Q1778" s="10" t="str">
        <f t="shared" si="332"/>
        <v>2010SDN</v>
      </c>
      <c r="R1778" s="14">
        <f t="shared" si="333"/>
        <v>44.289167658166186</v>
      </c>
      <c r="S1778" s="45">
        <f t="shared" si="334"/>
        <v>1</v>
      </c>
      <c r="T1778" s="7">
        <f t="shared" si="335"/>
        <v>3.5916727049725505</v>
      </c>
      <c r="U1778" s="35">
        <f>IF(ISBLANK(VLOOKUP(B1778,'WB GDP'!$A$2:$AK$267,F1778-1985)),"NA",VLOOKUP(B1778,'WB GDP'!$A$2:$AK$267,F1778-1985))</f>
        <v>4745.29736328125</v>
      </c>
    </row>
    <row r="1779" spans="1:21">
      <c r="A1779">
        <f t="shared" si="324"/>
        <v>79</v>
      </c>
      <c r="B1779" t="s">
        <v>158</v>
      </c>
      <c r="C1779" t="str">
        <f>VLOOKUP(B1779,'country codes'!$A$3:$B$287,2,0)</f>
        <v>UKR</v>
      </c>
      <c r="D1779">
        <v>7</v>
      </c>
      <c r="E1779" s="6">
        <v>45683.02</v>
      </c>
      <c r="F1779">
        <v>2010</v>
      </c>
      <c r="G1779" s="6">
        <v>70.620999999999995</v>
      </c>
      <c r="H1779" s="6">
        <v>5.0575613975524902</v>
      </c>
      <c r="I1779" s="7">
        <v>7.0959634780883798</v>
      </c>
      <c r="J1779" s="8">
        <f t="shared" si="325"/>
        <v>0.50575613975524902</v>
      </c>
      <c r="K1779" s="8">
        <f t="shared" si="326"/>
        <v>0.93251597501508099</v>
      </c>
      <c r="L1779" s="9">
        <f t="shared" si="327"/>
        <v>65.855210671540036</v>
      </c>
      <c r="M1779" s="8">
        <f t="shared" si="328"/>
        <v>0.49894598213680796</v>
      </c>
      <c r="N1779" s="8">
        <f t="shared" si="329"/>
        <v>0.44349771738052374</v>
      </c>
      <c r="O1779" s="8">
        <f t="shared" si="330"/>
        <v>1.9353755041920746</v>
      </c>
      <c r="P1779" s="10">
        <f t="shared" si="331"/>
        <v>0.25780319170934929</v>
      </c>
      <c r="Q1779" s="10" t="str">
        <f t="shared" si="332"/>
        <v>2010UKR</v>
      </c>
      <c r="R1779" s="14">
        <f t="shared" si="333"/>
        <v>44.24823980126277</v>
      </c>
      <c r="S1779" s="45">
        <f t="shared" si="334"/>
        <v>2</v>
      </c>
      <c r="T1779" s="7">
        <f t="shared" si="335"/>
        <v>3.5916727049725505</v>
      </c>
      <c r="U1779" s="35">
        <f>IF(ISBLANK(VLOOKUP(B1779,'WB GDP'!$A$2:$AK$267,F1779-1985)),"NA",VLOOKUP(B1779,'WB GDP'!$A$2:$AK$267,F1779-1985))</f>
        <v>12221.4404296875</v>
      </c>
    </row>
    <row r="1780" spans="1:21">
      <c r="A1780">
        <f t="shared" si="324"/>
        <v>80</v>
      </c>
      <c r="B1780" t="s">
        <v>39</v>
      </c>
      <c r="C1780" t="str">
        <f>VLOOKUP(B1780,'country codes'!$A$3:$B$287,2,0)</f>
        <v>KHM</v>
      </c>
      <c r="D1780">
        <v>8</v>
      </c>
      <c r="E1780" s="6">
        <v>14363.531999999999</v>
      </c>
      <c r="F1780">
        <v>2010</v>
      </c>
      <c r="G1780" s="6">
        <v>67.712000000000003</v>
      </c>
      <c r="H1780" s="6">
        <v>4.1410722732543945</v>
      </c>
      <c r="I1780" s="7">
        <v>2.1076993942260702</v>
      </c>
      <c r="J1780" s="8">
        <f t="shared" si="325"/>
        <v>0.41410722732543948</v>
      </c>
      <c r="K1780" s="8">
        <f t="shared" si="326"/>
        <v>0.84086706258527144</v>
      </c>
      <c r="L1780" s="9">
        <f t="shared" si="327"/>
        <v>56.936790541773902</v>
      </c>
      <c r="M1780" s="8">
        <f t="shared" si="328"/>
        <v>0.41831334756159516</v>
      </c>
      <c r="N1780" s="8">
        <f t="shared" si="329"/>
        <v>0.13173121213912939</v>
      </c>
      <c r="O1780" s="8">
        <f t="shared" si="330"/>
        <v>1.6236089989506803</v>
      </c>
      <c r="P1780" s="10">
        <f t="shared" si="331"/>
        <v>0.25764414205140906</v>
      </c>
      <c r="Q1780" s="10" t="str">
        <f t="shared" si="332"/>
        <v>2010KHM</v>
      </c>
      <c r="R1780" s="14">
        <f t="shared" si="333"/>
        <v>44.220941196624921</v>
      </c>
      <c r="S1780" s="45">
        <f t="shared" si="334"/>
        <v>1</v>
      </c>
      <c r="T1780" s="7">
        <f t="shared" si="335"/>
        <v>3.5916727049725505</v>
      </c>
      <c r="U1780" s="35">
        <f>IF(ISBLANK(VLOOKUP(B1780,'WB GDP'!$A$2:$AK$267,F1780-1985)),"NA",VLOOKUP(B1780,'WB GDP'!$A$2:$AK$267,F1780-1985))</f>
        <v>2706.9918156240838</v>
      </c>
    </row>
    <row r="1781" spans="1:21">
      <c r="A1781">
        <f t="shared" si="324"/>
        <v>81</v>
      </c>
      <c r="B1781" t="s">
        <v>18</v>
      </c>
      <c r="C1781" t="str">
        <f>VLOOKUP(B1781,'country codes'!$A$3:$B$287,2,0)</f>
        <v>AFG</v>
      </c>
      <c r="D1781">
        <v>6</v>
      </c>
      <c r="E1781" s="6">
        <v>28189.671999999999</v>
      </c>
      <c r="F1781">
        <v>2010</v>
      </c>
      <c r="G1781" s="6">
        <v>60.850999999999999</v>
      </c>
      <c r="H1781" s="6">
        <v>4.7583808898925781</v>
      </c>
      <c r="I1781" s="7">
        <v>0.98454660177230802</v>
      </c>
      <c r="J1781" s="8">
        <f t="shared" si="325"/>
        <v>0.47583808898925783</v>
      </c>
      <c r="K1781" s="8">
        <f t="shared" si="326"/>
        <v>0.9025979242490898</v>
      </c>
      <c r="L1781" s="9">
        <f t="shared" si="327"/>
        <v>54.923986288481366</v>
      </c>
      <c r="M1781" s="8">
        <f t="shared" si="328"/>
        <v>0.40011531388907445</v>
      </c>
      <c r="N1781" s="8">
        <f t="shared" si="329"/>
        <v>6.1534162610769251E-2</v>
      </c>
      <c r="O1781" s="8">
        <f t="shared" si="330"/>
        <v>1.5534119494223202</v>
      </c>
      <c r="P1781" s="10">
        <f t="shared" si="331"/>
        <v>0.2575719299944027</v>
      </c>
      <c r="Q1781" s="10" t="str">
        <f t="shared" si="332"/>
        <v>2010AFG</v>
      </c>
      <c r="R1781" s="14">
        <f t="shared" si="333"/>
        <v>44.208547027282904</v>
      </c>
      <c r="S1781" s="45">
        <f t="shared" si="334"/>
        <v>1</v>
      </c>
      <c r="T1781" s="7">
        <f t="shared" si="335"/>
        <v>3.5916727049725505</v>
      </c>
      <c r="U1781" s="35">
        <f>IF(ISBLANK(VLOOKUP(B1781,'WB GDP'!$A$2:$AK$267,F1781-1985)),"NA",VLOOKUP(B1781,'WB GDP'!$A$2:$AK$267,F1781-1985))</f>
        <v>2026.1638179799706</v>
      </c>
    </row>
    <row r="1782" spans="1:21">
      <c r="A1782">
        <f t="shared" si="324"/>
        <v>82</v>
      </c>
      <c r="B1782" t="s">
        <v>97</v>
      </c>
      <c r="C1782" t="str">
        <f>VLOOKUP(B1782,'country codes'!$A$3:$B$287,2,0)</f>
        <v>LTU</v>
      </c>
      <c r="D1782">
        <v>7</v>
      </c>
      <c r="E1782" s="6">
        <v>3139.0189999999998</v>
      </c>
      <c r="F1782">
        <v>2010</v>
      </c>
      <c r="G1782" s="6">
        <v>73.424000000000007</v>
      </c>
      <c r="H1782" s="6">
        <v>5.0658249855041504</v>
      </c>
      <c r="I1782" s="7">
        <v>8.8012495040893608</v>
      </c>
      <c r="J1782" s="8">
        <f t="shared" si="325"/>
        <v>0.50658249855041504</v>
      </c>
      <c r="K1782" s="8">
        <f t="shared" si="326"/>
        <v>0.933342333810247</v>
      </c>
      <c r="L1782" s="9">
        <f t="shared" si="327"/>
        <v>68.529727517683583</v>
      </c>
      <c r="M1782" s="8">
        <f t="shared" si="328"/>
        <v>0.52312664826180677</v>
      </c>
      <c r="N1782" s="8">
        <f t="shared" si="329"/>
        <v>0.55007809400558505</v>
      </c>
      <c r="O1782" s="8">
        <f t="shared" si="330"/>
        <v>2.0419558808171359</v>
      </c>
      <c r="P1782" s="10">
        <f t="shared" si="331"/>
        <v>0.256189006420876</v>
      </c>
      <c r="Q1782" s="10" t="str">
        <f t="shared" si="332"/>
        <v>2010LTU</v>
      </c>
      <c r="R1782" s="14">
        <f t="shared" si="333"/>
        <v>43.971187925937024</v>
      </c>
      <c r="S1782" s="45">
        <f t="shared" si="334"/>
        <v>3</v>
      </c>
      <c r="T1782" s="7">
        <f t="shared" si="335"/>
        <v>3.5916727049725505</v>
      </c>
      <c r="U1782" s="35">
        <f>IF(ISBLANK(VLOOKUP(B1782,'WB GDP'!$A$2:$AK$267,F1782-1985)),"NA",VLOOKUP(B1782,'WB GDP'!$A$2:$AK$267,F1782-1985))</f>
        <v>23942.760356755723</v>
      </c>
    </row>
    <row r="1783" spans="1:21">
      <c r="A1783">
        <f t="shared" si="324"/>
        <v>83</v>
      </c>
      <c r="B1783" t="s">
        <v>135</v>
      </c>
      <c r="C1783" t="str">
        <f>VLOOKUP(B1783,'country codes'!$A$3:$B$287,2,0)</f>
        <v>SEN</v>
      </c>
      <c r="D1783">
        <v>5</v>
      </c>
      <c r="E1783" s="6">
        <v>12530.120999999999</v>
      </c>
      <c r="F1783">
        <v>2010</v>
      </c>
      <c r="G1783" s="6">
        <v>64.614999999999995</v>
      </c>
      <c r="H1783" s="6">
        <v>4.3721561431884766</v>
      </c>
      <c r="I1783" s="7">
        <v>1.71912729740143</v>
      </c>
      <c r="J1783" s="8">
        <f t="shared" si="325"/>
        <v>0.43721561431884765</v>
      </c>
      <c r="K1783" s="8">
        <f t="shared" si="326"/>
        <v>0.86397544957867956</v>
      </c>
      <c r="L1783" s="9">
        <f t="shared" si="327"/>
        <v>55.825773674526374</v>
      </c>
      <c r="M1783" s="8">
        <f t="shared" si="328"/>
        <v>0.40826849480065924</v>
      </c>
      <c r="N1783" s="8">
        <f t="shared" si="329"/>
        <v>0.10744545608758937</v>
      </c>
      <c r="O1783" s="8">
        <f t="shared" si="330"/>
        <v>1.5993232428991404</v>
      </c>
      <c r="P1783" s="10">
        <f t="shared" si="331"/>
        <v>0.25527578406262569</v>
      </c>
      <c r="Q1783" s="10" t="str">
        <f t="shared" si="332"/>
        <v>2010SEN</v>
      </c>
      <c r="R1783" s="14">
        <f t="shared" si="333"/>
        <v>43.814446337007084</v>
      </c>
      <c r="S1783" s="45">
        <f t="shared" si="334"/>
        <v>1</v>
      </c>
      <c r="T1783" s="7">
        <f t="shared" si="335"/>
        <v>3.5916727049725505</v>
      </c>
      <c r="U1783" s="35">
        <f>IF(ISBLANK(VLOOKUP(B1783,'WB GDP'!$A$2:$AK$267,F1783-1985)),"NA",VLOOKUP(B1783,'WB GDP'!$A$2:$AK$267,F1783-1985))</f>
        <v>2830.1532442828761</v>
      </c>
    </row>
    <row r="1784" spans="1:21">
      <c r="A1784">
        <f t="shared" si="324"/>
        <v>84</v>
      </c>
      <c r="B1784" t="s">
        <v>75</v>
      </c>
      <c r="C1784" t="str">
        <f>VLOOKUP(B1784,'country codes'!$A$3:$B$287,2,0)</f>
        <v>HUN</v>
      </c>
      <c r="D1784">
        <v>7</v>
      </c>
      <c r="E1784" s="6">
        <v>9986.8250000000007</v>
      </c>
      <c r="F1784">
        <v>2010</v>
      </c>
      <c r="G1784" s="6">
        <v>74.519000000000005</v>
      </c>
      <c r="H1784" s="6">
        <v>4.7251324653625488</v>
      </c>
      <c r="I1784" s="7">
        <v>8.1361465454101598</v>
      </c>
      <c r="J1784" s="8">
        <f t="shared" si="325"/>
        <v>0.47251324653625487</v>
      </c>
      <c r="K1784" s="8">
        <f t="shared" si="326"/>
        <v>0.89927308179608678</v>
      </c>
      <c r="L1784" s="9">
        <f t="shared" si="327"/>
        <v>67.012930782362602</v>
      </c>
      <c r="M1784" s="8">
        <f t="shared" si="328"/>
        <v>0.50941308519744599</v>
      </c>
      <c r="N1784" s="8">
        <f t="shared" si="329"/>
        <v>0.50850915908813499</v>
      </c>
      <c r="O1784" s="8">
        <f t="shared" si="330"/>
        <v>2.0003869458996859</v>
      </c>
      <c r="P1784" s="10">
        <f t="shared" si="331"/>
        <v>0.25465727330485777</v>
      </c>
      <c r="Q1784" s="10" t="str">
        <f t="shared" si="332"/>
        <v>2010HUN</v>
      </c>
      <c r="R1784" s="14">
        <f t="shared" si="333"/>
        <v>43.708287789675246</v>
      </c>
      <c r="S1784" s="45">
        <f t="shared" si="334"/>
        <v>3</v>
      </c>
      <c r="T1784" s="7">
        <f t="shared" si="335"/>
        <v>3.5916727049725505</v>
      </c>
      <c r="U1784" s="35">
        <f>IF(ISBLANK(VLOOKUP(B1784,'WB GDP'!$A$2:$AK$267,F1784-1985)),"NA",VLOOKUP(B1784,'WB GDP'!$A$2:$AK$267,F1784-1985))</f>
        <v>24473.462624620079</v>
      </c>
    </row>
    <row r="1785" spans="1:21">
      <c r="A1785">
        <f t="shared" si="324"/>
        <v>85</v>
      </c>
      <c r="B1785" t="s">
        <v>80</v>
      </c>
      <c r="C1785" t="str">
        <f>VLOOKUP(B1785,'country codes'!$A$3:$B$287,2,0)</f>
        <v>IRQ</v>
      </c>
      <c r="D1785">
        <v>4</v>
      </c>
      <c r="E1785" s="6">
        <v>31264.875</v>
      </c>
      <c r="F1785">
        <v>2010</v>
      </c>
      <c r="G1785" s="6">
        <v>67.061999999999998</v>
      </c>
      <c r="H1785" s="6">
        <v>5.0654621124267578</v>
      </c>
      <c r="I1785" s="7">
        <v>5.6792860031127903</v>
      </c>
      <c r="J1785" s="8">
        <f t="shared" si="325"/>
        <v>0.50654621124267574</v>
      </c>
      <c r="K1785" s="8">
        <f t="shared" si="326"/>
        <v>0.9333060465025077</v>
      </c>
      <c r="L1785" s="9">
        <f t="shared" si="327"/>
        <v>62.589370090551171</v>
      </c>
      <c r="M1785" s="8">
        <f t="shared" si="328"/>
        <v>0.46941907868124255</v>
      </c>
      <c r="N1785" s="8">
        <f t="shared" si="329"/>
        <v>0.35495537519454939</v>
      </c>
      <c r="O1785" s="8">
        <f t="shared" si="330"/>
        <v>1.8468331620061003</v>
      </c>
      <c r="P1785" s="10">
        <f t="shared" si="331"/>
        <v>0.25417514063443702</v>
      </c>
      <c r="Q1785" s="10" t="str">
        <f t="shared" si="332"/>
        <v>2010IRQ</v>
      </c>
      <c r="R1785" s="14">
        <f t="shared" si="333"/>
        <v>43.625536595342275</v>
      </c>
      <c r="S1785" s="45">
        <f t="shared" si="334"/>
        <v>2</v>
      </c>
      <c r="T1785" s="7">
        <f t="shared" si="335"/>
        <v>3.5916727049725505</v>
      </c>
      <c r="U1785" s="35">
        <f>IF(ISBLANK(VLOOKUP(B1785,'WB GDP'!$A$2:$AK$267,F1785-1985)),"NA",VLOOKUP(B1785,'WB GDP'!$A$2:$AK$267,F1785-1985))</f>
        <v>8178.3052518464901</v>
      </c>
    </row>
    <row r="1786" spans="1:21">
      <c r="A1786">
        <f t="shared" si="324"/>
        <v>86</v>
      </c>
      <c r="B1786" t="s">
        <v>26</v>
      </c>
      <c r="C1786" t="str">
        <f>VLOOKUP(B1786,'country codes'!$A$3:$B$287,2,0)</f>
        <v>BHR</v>
      </c>
      <c r="D1786">
        <v>4</v>
      </c>
      <c r="E1786" s="6">
        <v>1213.645</v>
      </c>
      <c r="F1786">
        <v>2010</v>
      </c>
      <c r="G1786" s="6">
        <v>78.748000000000005</v>
      </c>
      <c r="H1786" s="6">
        <v>5.9368691444396973</v>
      </c>
      <c r="I1786" s="7">
        <v>15.902985572814901</v>
      </c>
      <c r="J1786" s="8">
        <f t="shared" si="325"/>
        <v>0.5936869144439697</v>
      </c>
      <c r="K1786" s="8">
        <f t="shared" si="326"/>
        <v>1.0204467497038017</v>
      </c>
      <c r="L1786" s="9">
        <f t="shared" si="327"/>
        <v>80.358140645674979</v>
      </c>
      <c r="M1786" s="8">
        <f t="shared" si="328"/>
        <v>0.63006892048900565</v>
      </c>
      <c r="N1786" s="8">
        <f t="shared" si="329"/>
        <v>0.99393659830093128</v>
      </c>
      <c r="O1786" s="8">
        <f t="shared" si="330"/>
        <v>2.4858143851124823</v>
      </c>
      <c r="P1786" s="10">
        <f t="shared" si="331"/>
        <v>0.25346579546022507</v>
      </c>
      <c r="Q1786" s="10" t="str">
        <f t="shared" si="332"/>
        <v>2010BHR</v>
      </c>
      <c r="R1786" s="14">
        <f t="shared" si="333"/>
        <v>43.503787616354515</v>
      </c>
      <c r="S1786" s="45">
        <f t="shared" si="334"/>
        <v>3</v>
      </c>
      <c r="T1786" s="7">
        <f t="shared" si="335"/>
        <v>3.5916727049725505</v>
      </c>
      <c r="U1786" s="35">
        <f>IF(ISBLANK(VLOOKUP(B1786,'WB GDP'!$A$2:$AK$267,F1786-1985)),"NA",VLOOKUP(B1786,'WB GDP'!$A$2:$AK$267,F1786-1985))</f>
        <v>45600.066244148889</v>
      </c>
    </row>
    <row r="1787" spans="1:21">
      <c r="A1787">
        <f t="shared" si="324"/>
        <v>87</v>
      </c>
      <c r="B1787" t="s">
        <v>120</v>
      </c>
      <c r="C1787" t="str">
        <f>VLOOKUP(B1787,'country codes'!$A$3:$B$287,2,0)</f>
        <v>MKD</v>
      </c>
      <c r="D1787">
        <v>7</v>
      </c>
      <c r="E1787" s="6">
        <v>2093.828</v>
      </c>
      <c r="F1787">
        <v>2010</v>
      </c>
      <c r="G1787" s="6">
        <v>75.119</v>
      </c>
      <c r="H1787" s="6">
        <v>4.1802020072937012</v>
      </c>
      <c r="I1787" s="7">
        <v>6.2717981338501003</v>
      </c>
      <c r="J1787" s="8">
        <f t="shared" si="325"/>
        <v>0.41802020072937013</v>
      </c>
      <c r="K1787" s="8">
        <f t="shared" si="326"/>
        <v>0.84478003598920215</v>
      </c>
      <c r="L1787" s="9">
        <f t="shared" si="327"/>
        <v>63.459031523472873</v>
      </c>
      <c r="M1787" s="8">
        <f t="shared" si="328"/>
        <v>0.47728180453454572</v>
      </c>
      <c r="N1787" s="8">
        <f t="shared" si="329"/>
        <v>0.39198738336563127</v>
      </c>
      <c r="O1787" s="8">
        <f t="shared" si="330"/>
        <v>1.8838651701771822</v>
      </c>
      <c r="P1787" s="10">
        <f t="shared" si="331"/>
        <v>0.25335242250359996</v>
      </c>
      <c r="Q1787" s="10" t="str">
        <f t="shared" si="332"/>
        <v>2010MKD</v>
      </c>
      <c r="R1787" s="14">
        <f t="shared" si="333"/>
        <v>43.484328765831897</v>
      </c>
      <c r="S1787" s="45">
        <f t="shared" si="334"/>
        <v>2</v>
      </c>
      <c r="T1787" s="7">
        <f t="shared" si="335"/>
        <v>3.5916727049725505</v>
      </c>
      <c r="U1787" s="35">
        <f>IF(ISBLANK(VLOOKUP(B1787,'WB GDP'!$A$2:$AK$267,F1787-1985)),"NA",VLOOKUP(B1787,'WB GDP'!$A$2:$AK$267,F1787-1985))</f>
        <v>13515.014815820974</v>
      </c>
    </row>
    <row r="1788" spans="1:21">
      <c r="A1788">
        <f t="shared" si="324"/>
        <v>88</v>
      </c>
      <c r="B1788" t="s">
        <v>68</v>
      </c>
      <c r="C1788" t="str">
        <f>VLOOKUP(B1788,'country codes'!$A$3:$B$287,2,0)</f>
        <v>GHA</v>
      </c>
      <c r="D1788">
        <v>5</v>
      </c>
      <c r="E1788" s="6">
        <v>25574.719000000001</v>
      </c>
      <c r="F1788">
        <v>2010</v>
      </c>
      <c r="G1788" s="6">
        <v>61.156999999999996</v>
      </c>
      <c r="H1788" s="6">
        <v>4.6062517166137695</v>
      </c>
      <c r="I1788" s="7">
        <v>1.12067699432373</v>
      </c>
      <c r="J1788" s="8">
        <f t="shared" si="325"/>
        <v>0.46062517166137695</v>
      </c>
      <c r="K1788" s="8">
        <f t="shared" si="326"/>
        <v>0.88738500692120892</v>
      </c>
      <c r="L1788" s="9">
        <f t="shared" si="327"/>
        <v>54.269804868280367</v>
      </c>
      <c r="M1788" s="8">
        <f t="shared" si="328"/>
        <v>0.39420077178033169</v>
      </c>
      <c r="N1788" s="8">
        <f t="shared" si="329"/>
        <v>7.0042312145233127E-2</v>
      </c>
      <c r="O1788" s="8">
        <f t="shared" si="330"/>
        <v>1.5619200989567841</v>
      </c>
      <c r="P1788" s="10">
        <f t="shared" si="331"/>
        <v>0.25238216221407278</v>
      </c>
      <c r="Q1788" s="10" t="str">
        <f t="shared" si="332"/>
        <v>2010GHA</v>
      </c>
      <c r="R1788" s="14">
        <f t="shared" si="333"/>
        <v>43.317797429753469</v>
      </c>
      <c r="S1788" s="45">
        <f t="shared" si="334"/>
        <v>1</v>
      </c>
      <c r="T1788" s="7">
        <f t="shared" si="335"/>
        <v>3.5916727049725505</v>
      </c>
      <c r="U1788" s="35">
        <f>IF(ISBLANK(VLOOKUP(B1788,'WB GDP'!$A$2:$AK$267,F1788-1985)),"NA",VLOOKUP(B1788,'WB GDP'!$A$2:$AK$267,F1788-1985))</f>
        <v>3709.3957612585814</v>
      </c>
    </row>
    <row r="1789" spans="1:21">
      <c r="A1789">
        <f t="shared" si="324"/>
        <v>89</v>
      </c>
      <c r="B1789" t="s">
        <v>92</v>
      </c>
      <c r="C1789" t="str">
        <f>VLOOKUP(B1789,'country codes'!$A$3:$B$287,2,0)</f>
        <v>LVA</v>
      </c>
      <c r="D1789">
        <v>7</v>
      </c>
      <c r="E1789" s="6">
        <v>2101.5300000000002</v>
      </c>
      <c r="F1789">
        <v>2010</v>
      </c>
      <c r="G1789" s="6">
        <v>72.953999999999994</v>
      </c>
      <c r="H1789" s="6">
        <v>4.8178610801696777</v>
      </c>
      <c r="I1789" s="7">
        <v>8.2682189941406197</v>
      </c>
      <c r="J1789" s="8">
        <f t="shared" si="325"/>
        <v>0.48178610801696775</v>
      </c>
      <c r="K1789" s="8">
        <f t="shared" si="326"/>
        <v>0.90854594327679972</v>
      </c>
      <c r="L1789" s="9">
        <f t="shared" si="327"/>
        <v>66.282060745815642</v>
      </c>
      <c r="M1789" s="8">
        <f t="shared" si="328"/>
        <v>0.50280519100527044</v>
      </c>
      <c r="N1789" s="8">
        <f t="shared" si="329"/>
        <v>0.51676368713378873</v>
      </c>
      <c r="O1789" s="8">
        <f t="shared" si="330"/>
        <v>2.0086414739453398</v>
      </c>
      <c r="P1789" s="10">
        <f t="shared" si="331"/>
        <v>0.25032102419834484</v>
      </c>
      <c r="Q1789" s="10" t="str">
        <f t="shared" si="332"/>
        <v>2010LVA</v>
      </c>
      <c r="R1789" s="14">
        <f t="shared" si="333"/>
        <v>42.96403249543004</v>
      </c>
      <c r="S1789" s="45">
        <f t="shared" si="334"/>
        <v>3</v>
      </c>
      <c r="T1789" s="7">
        <f t="shared" si="335"/>
        <v>3.5916727049725505</v>
      </c>
      <c r="U1789" s="35">
        <f>IF(ISBLANK(VLOOKUP(B1789,'WB GDP'!$A$2:$AK$267,F1789-1985)),"NA",VLOOKUP(B1789,'WB GDP'!$A$2:$AK$267,F1789-1985))</f>
        <v>21173.401801435666</v>
      </c>
    </row>
    <row r="1790" spans="1:21">
      <c r="A1790">
        <f t="shared" si="324"/>
        <v>90</v>
      </c>
      <c r="B1790" t="s">
        <v>133</v>
      </c>
      <c r="C1790" t="str">
        <f>VLOOKUP(B1790,'country codes'!$A$3:$B$287,2,0)</f>
        <v>RWA</v>
      </c>
      <c r="D1790">
        <v>5</v>
      </c>
      <c r="E1790" s="6">
        <v>10309.031000000001</v>
      </c>
      <c r="F1790">
        <v>2010</v>
      </c>
      <c r="G1790" s="6">
        <v>62.54</v>
      </c>
      <c r="H1790" s="6">
        <v>4.0635988712310791</v>
      </c>
      <c r="I1790" s="7">
        <v>0.646462082862854</v>
      </c>
      <c r="J1790" s="8">
        <f t="shared" si="325"/>
        <v>0.40635988712310789</v>
      </c>
      <c r="K1790" s="8">
        <f t="shared" si="326"/>
        <v>0.83311972238293985</v>
      </c>
      <c r="L1790" s="9">
        <f t="shared" si="327"/>
        <v>52.103307437829059</v>
      </c>
      <c r="M1790" s="8">
        <f t="shared" si="328"/>
        <v>0.37461317744457356</v>
      </c>
      <c r="N1790" s="8">
        <f t="shared" si="329"/>
        <v>4.0403880178928375E-2</v>
      </c>
      <c r="O1790" s="8">
        <f t="shared" si="330"/>
        <v>1.5322816669904793</v>
      </c>
      <c r="P1790" s="10">
        <f t="shared" si="331"/>
        <v>0.24448062357904671</v>
      </c>
      <c r="Q1790" s="10" t="str">
        <f t="shared" si="332"/>
        <v>2010RWA</v>
      </c>
      <c r="R1790" s="14">
        <f t="shared" si="333"/>
        <v>41.961611053613673</v>
      </c>
      <c r="S1790" s="45">
        <f t="shared" si="334"/>
        <v>1</v>
      </c>
      <c r="T1790" s="7">
        <f t="shared" si="335"/>
        <v>3.5916727049725505</v>
      </c>
      <c r="U1790" s="35">
        <f>IF(ISBLANK(VLOOKUP(B1790,'WB GDP'!$A$2:$AK$267,F1790-1985)),"NA",VLOOKUP(B1790,'WB GDP'!$A$2:$AK$267,F1790-1985))</f>
        <v>1468.2966012009967</v>
      </c>
    </row>
    <row r="1791" spans="1:21">
      <c r="A1791">
        <f t="shared" si="324"/>
        <v>91</v>
      </c>
      <c r="B1791" t="s">
        <v>161</v>
      </c>
      <c r="C1791" t="str">
        <f>VLOOKUP(B1791,'country codes'!$A$3:$B$287,2,0)</f>
        <v>USA</v>
      </c>
      <c r="D1791">
        <v>2</v>
      </c>
      <c r="E1791" s="6">
        <v>311182.84499999997</v>
      </c>
      <c r="F1791">
        <v>2010</v>
      </c>
      <c r="G1791" s="6">
        <v>78.772000000000006</v>
      </c>
      <c r="H1791" s="6">
        <v>7.1636161804199219</v>
      </c>
      <c r="I1791" s="7">
        <v>23.9715175628662</v>
      </c>
      <c r="J1791" s="8">
        <f t="shared" si="325"/>
        <v>0.71636161804199217</v>
      </c>
      <c r="K1791" s="8">
        <f t="shared" si="326"/>
        <v>1.1431214533018241</v>
      </c>
      <c r="L1791" s="9">
        <f t="shared" si="327"/>
        <v>90.04596311949129</v>
      </c>
      <c r="M1791" s="8">
        <f t="shared" si="328"/>
        <v>0.71765782502531272</v>
      </c>
      <c r="N1791" s="8">
        <f t="shared" si="329"/>
        <v>1.4982198476791375</v>
      </c>
      <c r="O1791" s="8">
        <f t="shared" si="330"/>
        <v>2.9900976344906884</v>
      </c>
      <c r="P1791" s="10">
        <f t="shared" si="331"/>
        <v>0.24001150221556339</v>
      </c>
      <c r="Q1791" s="10" t="str">
        <f t="shared" si="332"/>
        <v>2010USA</v>
      </c>
      <c r="R1791" s="14">
        <f t="shared" si="333"/>
        <v>41.194550132136399</v>
      </c>
      <c r="S1791" s="45">
        <f t="shared" si="334"/>
        <v>3</v>
      </c>
      <c r="T1791" s="7">
        <f t="shared" si="335"/>
        <v>3.5916727049725505</v>
      </c>
      <c r="U1791" s="35">
        <f>IF(ISBLANK(VLOOKUP(B1791,'WB GDP'!$A$2:$AK$267,F1791-1985)),"NA",VLOOKUP(B1791,'WB GDP'!$A$2:$AK$267,F1791-1985))</f>
        <v>54510.465619526462</v>
      </c>
    </row>
    <row r="1792" spans="1:21">
      <c r="A1792">
        <f t="shared" si="324"/>
        <v>92</v>
      </c>
      <c r="B1792" t="s">
        <v>25</v>
      </c>
      <c r="C1792" t="str">
        <f>VLOOKUP(B1792,'country codes'!$A$3:$B$287,2,0)</f>
        <v>AZE</v>
      </c>
      <c r="D1792">
        <v>7</v>
      </c>
      <c r="E1792" s="6">
        <v>9237.2019999999993</v>
      </c>
      <c r="F1792">
        <v>2010</v>
      </c>
      <c r="G1792" s="6">
        <v>69.528999999999996</v>
      </c>
      <c r="H1792" s="6">
        <v>4.2186107635498047</v>
      </c>
      <c r="I1792" s="7">
        <v>5.4419264793395996</v>
      </c>
      <c r="J1792" s="8">
        <f t="shared" si="325"/>
        <v>0.42186107635498049</v>
      </c>
      <c r="K1792" s="8">
        <f t="shared" si="326"/>
        <v>0.84862091161481246</v>
      </c>
      <c r="L1792" s="9">
        <f t="shared" si="327"/>
        <v>59.003763363666295</v>
      </c>
      <c r="M1792" s="8">
        <f t="shared" si="328"/>
        <v>0.43700112654032736</v>
      </c>
      <c r="N1792" s="8">
        <f t="shared" si="329"/>
        <v>0.34012040495872498</v>
      </c>
      <c r="O1792" s="8">
        <f t="shared" si="330"/>
        <v>1.8319981917702759</v>
      </c>
      <c r="P1792" s="10">
        <f t="shared" si="331"/>
        <v>0.23853796827061785</v>
      </c>
      <c r="Q1792" s="10" t="str">
        <f t="shared" si="332"/>
        <v>2010AZE</v>
      </c>
      <c r="R1792" s="14">
        <f t="shared" si="333"/>
        <v>40.941639053266741</v>
      </c>
      <c r="S1792" s="45">
        <f t="shared" si="334"/>
        <v>2</v>
      </c>
      <c r="T1792" s="7">
        <f t="shared" si="335"/>
        <v>3.5916727049725505</v>
      </c>
      <c r="U1792" s="35">
        <f>IF(ISBLANK(VLOOKUP(B1792,'WB GDP'!$A$2:$AK$267,F1792-1985)),"NA",VLOOKUP(B1792,'WB GDP'!$A$2:$AK$267,F1792-1985))</f>
        <v>14082.238148167857</v>
      </c>
    </row>
    <row r="1793" spans="1:21">
      <c r="A1793">
        <f t="shared" si="324"/>
        <v>93</v>
      </c>
      <c r="B1793" t="s">
        <v>156</v>
      </c>
      <c r="C1793" t="str">
        <f>VLOOKUP(B1793,'country codes'!$A$3:$B$287,2,0)</f>
        <v>TKM</v>
      </c>
      <c r="D1793">
        <v>7</v>
      </c>
      <c r="E1793" s="6">
        <v>5267.97</v>
      </c>
      <c r="F1793">
        <v>2010</v>
      </c>
      <c r="G1793" s="6">
        <v>68.293000000000006</v>
      </c>
      <c r="H1793" s="6">
        <v>6.1797339916229248</v>
      </c>
      <c r="I1793" s="7">
        <v>13.054083824157701</v>
      </c>
      <c r="J1793" s="8">
        <f t="shared" si="325"/>
        <v>0.61797339916229244</v>
      </c>
      <c r="K1793" s="8">
        <f t="shared" si="326"/>
        <v>1.0447332344221243</v>
      </c>
      <c r="L1793" s="9">
        <f t="shared" si="327"/>
        <v>71.347966778390145</v>
      </c>
      <c r="M1793" s="8">
        <f t="shared" si="328"/>
        <v>0.54860672804585131</v>
      </c>
      <c r="N1793" s="8">
        <f t="shared" si="329"/>
        <v>0.81588023900985629</v>
      </c>
      <c r="O1793" s="8">
        <f t="shared" si="330"/>
        <v>2.307758025821407</v>
      </c>
      <c r="P1793" s="10">
        <f t="shared" si="331"/>
        <v>0.23772281231719869</v>
      </c>
      <c r="Q1793" s="10" t="str">
        <f t="shared" si="332"/>
        <v>2010TKM</v>
      </c>
      <c r="R1793" s="14">
        <f t="shared" si="333"/>
        <v>40.801729163621225</v>
      </c>
      <c r="S1793" s="45">
        <f t="shared" si="334"/>
        <v>3</v>
      </c>
      <c r="T1793" s="7">
        <f t="shared" si="335"/>
        <v>3.5916727049725505</v>
      </c>
      <c r="U1793" s="35">
        <f>IF(ISBLANK(VLOOKUP(B1793,'WB GDP'!$A$2:$AK$267,F1793-1985)),"NA",VLOOKUP(B1793,'WB GDP'!$A$2:$AK$267,F1793-1985))</f>
        <v>8321.2195999110409</v>
      </c>
    </row>
    <row r="1794" spans="1:21">
      <c r="A1794">
        <f t="shared" si="324"/>
        <v>94</v>
      </c>
      <c r="B1794" t="s">
        <v>168</v>
      </c>
      <c r="C1794" t="str">
        <f>VLOOKUP(B1794,'country codes'!$A$3:$B$287,2,0)</f>
        <v>ZMB</v>
      </c>
      <c r="D1794">
        <v>5</v>
      </c>
      <c r="E1794" s="6">
        <v>13792.085999999999</v>
      </c>
      <c r="F1794">
        <v>2010</v>
      </c>
      <c r="G1794" s="6">
        <v>56.798999999999999</v>
      </c>
      <c r="H1794" s="6">
        <v>5.1297371387481689</v>
      </c>
      <c r="I1794" s="7">
        <v>2.2247250080108598</v>
      </c>
      <c r="J1794" s="8">
        <f t="shared" si="325"/>
        <v>0.51297371387481694</v>
      </c>
      <c r="K1794" s="8">
        <f t="shared" si="326"/>
        <v>0.9397335491346489</v>
      </c>
      <c r="L1794" s="9">
        <f t="shared" si="327"/>
        <v>53.375925857298924</v>
      </c>
      <c r="M1794" s="8">
        <f t="shared" si="328"/>
        <v>0.38611909155017976</v>
      </c>
      <c r="N1794" s="8">
        <f t="shared" si="329"/>
        <v>0.13904531300067874</v>
      </c>
      <c r="O1794" s="8">
        <f t="shared" si="330"/>
        <v>1.6309230998122297</v>
      </c>
      <c r="P1794" s="10">
        <f t="shared" si="331"/>
        <v>0.23674880292923323</v>
      </c>
      <c r="Q1794" s="10" t="str">
        <f t="shared" si="332"/>
        <v>2010ZMB</v>
      </c>
      <c r="R1794" s="14">
        <f t="shared" si="333"/>
        <v>40.63455434828392</v>
      </c>
      <c r="S1794" s="45">
        <f t="shared" si="334"/>
        <v>1</v>
      </c>
      <c r="T1794" s="7">
        <f t="shared" si="335"/>
        <v>3.5916727049725505</v>
      </c>
      <c r="U1794" s="35">
        <f>IF(ISBLANK(VLOOKUP(B1794,'WB GDP'!$A$2:$AK$267,F1794-1985)),"NA",VLOOKUP(B1794,'WB GDP'!$A$2:$AK$267,F1794-1985))</f>
        <v>3083.3553211635517</v>
      </c>
    </row>
    <row r="1795" spans="1:21">
      <c r="A1795">
        <f t="shared" ref="A1795:A1858" si="336">IF(ISNUMBER(R1795),COUNTIFS($F$3:$F$2434,F1795,$R$3:$R$2434,"&gt;"&amp;R1795)+1,"")</f>
        <v>95</v>
      </c>
      <c r="B1795" t="s">
        <v>88</v>
      </c>
      <c r="C1795" t="str">
        <f>VLOOKUP(B1795,'country codes'!$A$3:$B$287,2,0)</f>
        <v>KEN</v>
      </c>
      <c r="D1795">
        <v>5</v>
      </c>
      <c r="E1795" s="6">
        <v>41517.894999999997</v>
      </c>
      <c r="F1795">
        <v>2010</v>
      </c>
      <c r="G1795" s="6">
        <v>60.649000000000001</v>
      </c>
      <c r="H1795" s="6">
        <v>4.255859375</v>
      </c>
      <c r="I1795" s="7">
        <v>1.33473467826843</v>
      </c>
      <c r="J1795" s="8">
        <f t="shared" ref="J1795:J1858" si="337">IFERROR(H1795/10,"")</f>
        <v>0.42558593750000001</v>
      </c>
      <c r="K1795" s="8">
        <f t="shared" ref="K1795:K1858" si="338">IFERROR(J1795+$K$2464,"")</f>
        <v>0.85234577275983203</v>
      </c>
      <c r="L1795" s="9">
        <f t="shared" ref="L1795:L1858" si="339">IFERROR(K1795*G1795,"")</f>
        <v>51.693918772111054</v>
      </c>
      <c r="M1795" s="8">
        <f t="shared" ref="M1795:M1858" si="340">IFERROR((L1795-L$2439)/($L$2438-$L$2439),"")</f>
        <v>0.37091183951680551</v>
      </c>
      <c r="N1795" s="8">
        <f t="shared" ref="N1795:N1858" si="341">IFERROR(I1795/16,"")</f>
        <v>8.3420917391776872E-2</v>
      </c>
      <c r="O1795" s="8">
        <f t="shared" ref="O1795:O1858" si="342">IFERROR(N1795+$O$2464,"")</f>
        <v>1.5752987042033277</v>
      </c>
      <c r="P1795" s="10">
        <f t="shared" ref="P1795:P1858" si="343">IFERROR(M1795/O1795,"")</f>
        <v>0.23545492580366587</v>
      </c>
      <c r="Q1795" s="10" t="str">
        <f t="shared" ref="Q1795:Q1858" si="344">F1795&amp;C1795</f>
        <v>2010KEN</v>
      </c>
      <c r="R1795" s="14">
        <f t="shared" ref="R1795:R1858" si="345">IFERROR(P1795*100/VLOOKUP(F1795,$B$2440:$P$2455,15,0),"")</f>
        <v>40.412478799312368</v>
      </c>
      <c r="S1795" s="45">
        <f t="shared" ref="S1795:S1858" si="346">IF(I1795&lt;T1795,1,IF(I1795&lt;T1795*2,2,3))</f>
        <v>1</v>
      </c>
      <c r="T1795" s="7">
        <f t="shared" ref="T1795:T1858" si="347">VLOOKUP(F1795,$F$2440:$I$2455,4,0)</f>
        <v>3.5916727049725505</v>
      </c>
      <c r="U1795" s="35">
        <f>IF(ISBLANK(VLOOKUP(B1795,'WB GDP'!$A$2:$AK$267,F1795-1985)),"NA",VLOOKUP(B1795,'WB GDP'!$A$2:$AK$267,F1795-1985))</f>
        <v>3735.7929255231238</v>
      </c>
    </row>
    <row r="1796" spans="1:21">
      <c r="A1796">
        <f t="shared" si="336"/>
        <v>96</v>
      </c>
      <c r="B1796" t="s">
        <v>95</v>
      </c>
      <c r="C1796" t="str">
        <f>VLOOKUP(B1796,'country codes'!$A$3:$B$287,2,0)</f>
        <v>LBR</v>
      </c>
      <c r="D1796">
        <v>5</v>
      </c>
      <c r="E1796" s="6">
        <v>4019.9560000000001</v>
      </c>
      <c r="F1796">
        <v>2010</v>
      </c>
      <c r="G1796" s="6">
        <v>59.433</v>
      </c>
      <c r="H1796" s="6">
        <v>4.1960630416870117</v>
      </c>
      <c r="I1796" s="7">
        <v>0.51670569181442305</v>
      </c>
      <c r="J1796" s="8">
        <f t="shared" si="337"/>
        <v>0.41960630416870115</v>
      </c>
      <c r="K1796" s="8">
        <f t="shared" si="338"/>
        <v>0.84636613942853312</v>
      </c>
      <c r="L1796" s="9">
        <f t="shared" si="339"/>
        <v>50.302078764656009</v>
      </c>
      <c r="M1796" s="8">
        <f t="shared" si="340"/>
        <v>0.35832802701690852</v>
      </c>
      <c r="N1796" s="8">
        <f t="shared" si="341"/>
        <v>3.2294105738401441E-2</v>
      </c>
      <c r="O1796" s="8">
        <f t="shared" si="342"/>
        <v>1.5241718925499523</v>
      </c>
      <c r="P1796" s="10">
        <f t="shared" si="343"/>
        <v>0.23509686064176313</v>
      </c>
      <c r="Q1796" s="10" t="str">
        <f t="shared" si="344"/>
        <v>2010LBR</v>
      </c>
      <c r="R1796" s="14">
        <f t="shared" si="345"/>
        <v>40.351022022756197</v>
      </c>
      <c r="S1796" s="45">
        <f t="shared" si="346"/>
        <v>1</v>
      </c>
      <c r="T1796" s="7">
        <f t="shared" si="347"/>
        <v>3.5916727049725505</v>
      </c>
      <c r="U1796" s="35">
        <f>IF(ISBLANK(VLOOKUP(B1796,'WB GDP'!$A$2:$AK$267,F1796-1985)),"NA",VLOOKUP(B1796,'WB GDP'!$A$2:$AK$267,F1796-1985))</f>
        <v>1418.6758185220524</v>
      </c>
    </row>
    <row r="1797" spans="1:21">
      <c r="A1797">
        <f t="shared" si="336"/>
        <v>97</v>
      </c>
      <c r="B1797" t="s">
        <v>36</v>
      </c>
      <c r="C1797" t="str">
        <f>VLOOKUP(B1797,'country codes'!$A$3:$B$287,2,0)</f>
        <v>BGR</v>
      </c>
      <c r="D1797">
        <v>7</v>
      </c>
      <c r="E1797" s="6">
        <v>7592.2730000000001</v>
      </c>
      <c r="F1797">
        <v>2010</v>
      </c>
      <c r="G1797" s="6">
        <v>73.834999999999994</v>
      </c>
      <c r="H1797" s="6">
        <v>3.9122762680053711</v>
      </c>
      <c r="I1797" s="7">
        <v>7.0345568656921396</v>
      </c>
      <c r="J1797" s="8">
        <f t="shared" si="337"/>
        <v>0.39122762680053713</v>
      </c>
      <c r="K1797" s="8">
        <f t="shared" si="338"/>
        <v>0.8179874620603691</v>
      </c>
      <c r="L1797" s="9">
        <f t="shared" si="339"/>
        <v>60.39610426122735</v>
      </c>
      <c r="M1797" s="8">
        <f t="shared" si="340"/>
        <v>0.44958946765496693</v>
      </c>
      <c r="N1797" s="8">
        <f t="shared" si="341"/>
        <v>0.43965980410575872</v>
      </c>
      <c r="O1797" s="8">
        <f t="shared" si="342"/>
        <v>1.9315375909173096</v>
      </c>
      <c r="P1797" s="10">
        <f t="shared" si="343"/>
        <v>0.23276247367334524</v>
      </c>
      <c r="Q1797" s="10" t="str">
        <f t="shared" si="344"/>
        <v>2010BGR</v>
      </c>
      <c r="R1797" s="14">
        <f t="shared" si="345"/>
        <v>39.950357804122504</v>
      </c>
      <c r="S1797" s="45">
        <f t="shared" si="346"/>
        <v>2</v>
      </c>
      <c r="T1797" s="7">
        <f t="shared" si="347"/>
        <v>3.5916727049725505</v>
      </c>
      <c r="U1797" s="35">
        <f>IF(ISBLANK(VLOOKUP(B1797,'WB GDP'!$A$2:$AK$267,F1797-1985)),"NA",VLOOKUP(B1797,'WB GDP'!$A$2:$AK$267,F1797-1985))</f>
        <v>18160.629769844531</v>
      </c>
    </row>
    <row r="1798" spans="1:21">
      <c r="A1798">
        <f t="shared" si="336"/>
        <v>98</v>
      </c>
      <c r="B1798" t="s">
        <v>136</v>
      </c>
      <c r="C1798" t="str">
        <f>VLOOKUP(B1798,'country codes'!$A$3:$B$287,2,0)</f>
        <v>SRB</v>
      </c>
      <c r="D1798">
        <v>7</v>
      </c>
      <c r="E1798" s="6">
        <v>7653.7479999999996</v>
      </c>
      <c r="F1798">
        <v>2010</v>
      </c>
      <c r="G1798" s="6">
        <v>74.375</v>
      </c>
      <c r="H1798" s="6">
        <v>4.4613041877746582</v>
      </c>
      <c r="I1798" s="7">
        <v>10.171048164367701</v>
      </c>
      <c r="J1798" s="8">
        <f t="shared" si="337"/>
        <v>0.44613041877746584</v>
      </c>
      <c r="K1798" s="8">
        <f t="shared" si="338"/>
        <v>0.87289025403729781</v>
      </c>
      <c r="L1798" s="9">
        <f t="shared" si="339"/>
        <v>64.921212644024024</v>
      </c>
      <c r="M1798" s="8">
        <f t="shared" si="340"/>
        <v>0.49050158048821207</v>
      </c>
      <c r="N1798" s="8">
        <f t="shared" si="341"/>
        <v>0.63569051027298129</v>
      </c>
      <c r="O1798" s="8">
        <f t="shared" si="342"/>
        <v>2.1275682970845322</v>
      </c>
      <c r="P1798" s="10">
        <f t="shared" si="343"/>
        <v>0.23054563332249331</v>
      </c>
      <c r="Q1798" s="10" t="str">
        <f t="shared" si="344"/>
        <v>2010SRB</v>
      </c>
      <c r="R1798" s="14">
        <f t="shared" si="345"/>
        <v>39.569868785366673</v>
      </c>
      <c r="S1798" s="45">
        <f t="shared" si="346"/>
        <v>3</v>
      </c>
      <c r="T1798" s="7">
        <f t="shared" si="347"/>
        <v>3.5916727049725505</v>
      </c>
      <c r="U1798" s="35">
        <f>IF(ISBLANK(VLOOKUP(B1798,'WB GDP'!$A$2:$AK$267,F1798-1985)),"NA",VLOOKUP(B1798,'WB GDP'!$A$2:$AK$267,F1798-1985))</f>
        <v>14510.990448401797</v>
      </c>
    </row>
    <row r="1799" spans="1:21">
      <c r="A1799">
        <f t="shared" si="336"/>
        <v>99</v>
      </c>
      <c r="B1799" t="s">
        <v>100</v>
      </c>
      <c r="C1799" t="str">
        <f>VLOOKUP(B1799,'country codes'!$A$3:$B$287,2,0)</f>
        <v>MWI</v>
      </c>
      <c r="D1799">
        <v>5</v>
      </c>
      <c r="E1799" s="6">
        <v>14718.422</v>
      </c>
      <c r="F1799">
        <v>2010</v>
      </c>
      <c r="G1799" s="6">
        <v>56.381</v>
      </c>
      <c r="H1799" s="6">
        <v>4.5471510887145996</v>
      </c>
      <c r="I1799" s="7">
        <v>0.70996671915054299</v>
      </c>
      <c r="J1799" s="8">
        <f t="shared" si="337"/>
        <v>0.45471510887145994</v>
      </c>
      <c r="K1799" s="8">
        <f t="shared" si="338"/>
        <v>0.8814749441312919</v>
      </c>
      <c r="L1799" s="9">
        <f t="shared" si="339"/>
        <v>49.698438825066368</v>
      </c>
      <c r="M1799" s="8">
        <f t="shared" si="340"/>
        <v>0.35287043722457706</v>
      </c>
      <c r="N1799" s="8">
        <f t="shared" si="341"/>
        <v>4.4372919946908937E-2</v>
      </c>
      <c r="O1799" s="8">
        <f t="shared" si="342"/>
        <v>1.5362507067584599</v>
      </c>
      <c r="P1799" s="10">
        <f t="shared" si="343"/>
        <v>0.22969586648337201</v>
      </c>
      <c r="Q1799" s="10" t="str">
        <f t="shared" si="344"/>
        <v>2010MWI</v>
      </c>
      <c r="R1799" s="14">
        <f t="shared" si="345"/>
        <v>39.424018430980865</v>
      </c>
      <c r="S1799" s="45">
        <f t="shared" si="346"/>
        <v>1</v>
      </c>
      <c r="T1799" s="7">
        <f t="shared" si="347"/>
        <v>3.5916727049725505</v>
      </c>
      <c r="U1799" s="35">
        <f>IF(ISBLANK(VLOOKUP(B1799,'WB GDP'!$A$2:$AK$267,F1799-1985)),"NA",VLOOKUP(B1799,'WB GDP'!$A$2:$AK$267,F1799-1985))</f>
        <v>1354.7054172322376</v>
      </c>
    </row>
    <row r="1800" spans="1:21">
      <c r="A1800">
        <f t="shared" si="336"/>
        <v>100</v>
      </c>
      <c r="B1800" t="s">
        <v>60</v>
      </c>
      <c r="C1800" t="str">
        <f>VLOOKUP(B1800,'country codes'!$A$3:$B$287,2,0)</f>
        <v>EST</v>
      </c>
      <c r="D1800">
        <v>7</v>
      </c>
      <c r="E1800" s="6">
        <v>1331.5350000000001</v>
      </c>
      <c r="F1800">
        <v>2010</v>
      </c>
      <c r="G1800" s="6">
        <v>75.748999999999995</v>
      </c>
      <c r="H1800" s="6">
        <v>5.312279224395752</v>
      </c>
      <c r="I1800" s="7">
        <v>15.519621849060099</v>
      </c>
      <c r="J1800" s="8">
        <f t="shared" si="337"/>
        <v>0.53122792243957517</v>
      </c>
      <c r="K1800" s="8">
        <f t="shared" si="338"/>
        <v>0.95798775769940714</v>
      </c>
      <c r="L1800" s="9">
        <f t="shared" si="339"/>
        <v>72.56661465797238</v>
      </c>
      <c r="M1800" s="8">
        <f t="shared" si="340"/>
        <v>0.55962468724943837</v>
      </c>
      <c r="N1800" s="8">
        <f t="shared" si="341"/>
        <v>0.96997636556625622</v>
      </c>
      <c r="O1800" s="8">
        <f t="shared" si="342"/>
        <v>2.461854152377807</v>
      </c>
      <c r="P1800" s="10">
        <f t="shared" si="343"/>
        <v>0.22731837574899355</v>
      </c>
      <c r="Q1800" s="10" t="str">
        <f t="shared" si="344"/>
        <v>2010EST</v>
      </c>
      <c r="R1800" s="14">
        <f t="shared" si="345"/>
        <v>39.015956065877717</v>
      </c>
      <c r="S1800" s="45">
        <f t="shared" si="346"/>
        <v>3</v>
      </c>
      <c r="T1800" s="7">
        <f t="shared" si="347"/>
        <v>3.5916727049725505</v>
      </c>
      <c r="U1800" s="35">
        <f>IF(ISBLANK(VLOOKUP(B1800,'WB GDP'!$A$2:$AK$267,F1800-1985)),"NA",VLOOKUP(B1800,'WB GDP'!$A$2:$AK$267,F1800-1985))</f>
        <v>26015.74635093255</v>
      </c>
    </row>
    <row r="1801" spans="1:21">
      <c r="A1801">
        <f t="shared" si="336"/>
        <v>101</v>
      </c>
      <c r="B1801" t="s">
        <v>132</v>
      </c>
      <c r="C1801" t="str">
        <f>VLOOKUP(B1801,'country codes'!$A$3:$B$287,2,0)</f>
        <v>RUS</v>
      </c>
      <c r="D1801">
        <v>7</v>
      </c>
      <c r="E1801" s="6">
        <v>143242.59899999999</v>
      </c>
      <c r="F1801">
        <v>2010</v>
      </c>
      <c r="G1801" s="6">
        <v>69.385999999999996</v>
      </c>
      <c r="H1801" s="6">
        <v>5.3847732543945313</v>
      </c>
      <c r="I1801" s="7">
        <v>12.004951477050801</v>
      </c>
      <c r="J1801" s="8">
        <f t="shared" si="337"/>
        <v>0.53847732543945315</v>
      </c>
      <c r="K1801" s="8">
        <f t="shared" si="338"/>
        <v>0.96523716069928511</v>
      </c>
      <c r="L1801" s="9">
        <f t="shared" si="339"/>
        <v>66.973945632280589</v>
      </c>
      <c r="M1801" s="8">
        <f t="shared" si="340"/>
        <v>0.50906061521793344</v>
      </c>
      <c r="N1801" s="8">
        <f t="shared" si="341"/>
        <v>0.75030946731567505</v>
      </c>
      <c r="O1801" s="8">
        <f t="shared" si="342"/>
        <v>2.2421872541272259</v>
      </c>
      <c r="P1801" s="10">
        <f t="shared" si="343"/>
        <v>0.22703751182284101</v>
      </c>
      <c r="Q1801" s="10" t="str">
        <f t="shared" si="344"/>
        <v>2010RUS</v>
      </c>
      <c r="R1801" s="14">
        <f t="shared" si="345"/>
        <v>38.967749780014763</v>
      </c>
      <c r="S1801" s="45">
        <f t="shared" si="346"/>
        <v>3</v>
      </c>
      <c r="T1801" s="7">
        <f t="shared" si="347"/>
        <v>3.5916727049725505</v>
      </c>
      <c r="U1801" s="35">
        <f>IF(ISBLANK(VLOOKUP(B1801,'WB GDP'!$A$2:$AK$267,F1801-1985)),"NA",VLOOKUP(B1801,'WB GDP'!$A$2:$AK$267,F1801-1985))</f>
        <v>23961.220703125</v>
      </c>
    </row>
    <row r="1802" spans="1:21">
      <c r="A1802">
        <f t="shared" si="336"/>
        <v>102</v>
      </c>
      <c r="B1802" t="s">
        <v>40</v>
      </c>
      <c r="C1802" t="str">
        <f>VLOOKUP(B1802,'country codes'!$A$3:$B$287,2,0)</f>
        <v>CMR</v>
      </c>
      <c r="D1802">
        <v>5</v>
      </c>
      <c r="E1802" s="6">
        <v>19878.036</v>
      </c>
      <c r="F1802">
        <v>2010</v>
      </c>
      <c r="G1802" s="6">
        <v>56.582000000000001</v>
      </c>
      <c r="H1802" s="6">
        <v>4.5542569160461426</v>
      </c>
      <c r="I1802" s="7">
        <v>1.56751155853272</v>
      </c>
      <c r="J1802" s="8">
        <f t="shared" si="337"/>
        <v>0.45542569160461427</v>
      </c>
      <c r="K1802" s="8">
        <f t="shared" si="338"/>
        <v>0.88218552686444629</v>
      </c>
      <c r="L1802" s="9">
        <f t="shared" si="339"/>
        <v>49.915821481044098</v>
      </c>
      <c r="M1802" s="8">
        <f t="shared" si="340"/>
        <v>0.35483582302244271</v>
      </c>
      <c r="N1802" s="8">
        <f t="shared" si="341"/>
        <v>9.7969472408294997E-2</v>
      </c>
      <c r="O1802" s="8">
        <f t="shared" si="342"/>
        <v>1.5898472592198458</v>
      </c>
      <c r="P1802" s="10">
        <f t="shared" si="343"/>
        <v>0.22318862454533164</v>
      </c>
      <c r="Q1802" s="10" t="str">
        <f t="shared" si="344"/>
        <v>2010CMR</v>
      </c>
      <c r="R1802" s="14">
        <f t="shared" si="345"/>
        <v>38.30714319056932</v>
      </c>
      <c r="S1802" s="45">
        <f t="shared" si="346"/>
        <v>1</v>
      </c>
      <c r="T1802" s="7">
        <f t="shared" si="347"/>
        <v>3.5916727049725505</v>
      </c>
      <c r="U1802" s="35">
        <f>IF(ISBLANK(VLOOKUP(B1802,'WB GDP'!$A$2:$AK$267,F1802-1985)),"NA",VLOOKUP(B1802,'WB GDP'!$A$2:$AK$267,F1802-1985))</f>
        <v>3298.6245792748477</v>
      </c>
    </row>
    <row r="1803" spans="1:21">
      <c r="A1803">
        <f t="shared" si="336"/>
        <v>103</v>
      </c>
      <c r="B1803" t="s">
        <v>118</v>
      </c>
      <c r="C1803" t="str">
        <f>VLOOKUP(B1803,'country codes'!$A$3:$B$287,2,0)</f>
        <v>NER</v>
      </c>
      <c r="D1803">
        <v>5</v>
      </c>
      <c r="E1803" s="6">
        <v>16647.543000000001</v>
      </c>
      <c r="F1803">
        <v>2010</v>
      </c>
      <c r="G1803" s="6">
        <v>58.366999999999997</v>
      </c>
      <c r="H1803" s="6">
        <v>4.1010160446166992</v>
      </c>
      <c r="I1803" s="7">
        <v>1.1103775501251201</v>
      </c>
      <c r="J1803" s="8">
        <f t="shared" si="337"/>
        <v>0.41010160446166993</v>
      </c>
      <c r="K1803" s="8">
        <f t="shared" si="338"/>
        <v>0.83686143972150195</v>
      </c>
      <c r="L1803" s="9">
        <f t="shared" si="339"/>
        <v>48.845091652224902</v>
      </c>
      <c r="M1803" s="8">
        <f t="shared" si="340"/>
        <v>0.34515521078846595</v>
      </c>
      <c r="N1803" s="8">
        <f t="shared" si="341"/>
        <v>6.9398596882820004E-2</v>
      </c>
      <c r="O1803" s="8">
        <f t="shared" si="342"/>
        <v>1.5612763836943708</v>
      </c>
      <c r="P1803" s="10">
        <f t="shared" si="343"/>
        <v>0.22107245993931088</v>
      </c>
      <c r="Q1803" s="10" t="str">
        <f t="shared" si="344"/>
        <v>2010NER</v>
      </c>
      <c r="R1803" s="14">
        <f t="shared" si="345"/>
        <v>37.943933727081685</v>
      </c>
      <c r="S1803" s="45">
        <f t="shared" si="346"/>
        <v>1</v>
      </c>
      <c r="T1803" s="7">
        <f t="shared" si="347"/>
        <v>3.5916727049725505</v>
      </c>
      <c r="U1803" s="35">
        <f>IF(ISBLANK(VLOOKUP(B1803,'WB GDP'!$A$2:$AK$267,F1803-1985)),"NA",VLOOKUP(B1803,'WB GDP'!$A$2:$AK$267,F1803-1985))</f>
        <v>1024.7383647059976</v>
      </c>
    </row>
    <row r="1804" spans="1:21">
      <c r="A1804">
        <f t="shared" si="336"/>
        <v>104</v>
      </c>
      <c r="B1804" t="s">
        <v>108</v>
      </c>
      <c r="C1804" t="str">
        <f>VLOOKUP(B1804,'country codes'!$A$3:$B$287,2,0)</f>
        <v>MNG</v>
      </c>
      <c r="D1804">
        <v>8</v>
      </c>
      <c r="E1804" s="6">
        <v>2702.52</v>
      </c>
      <c r="F1804">
        <v>2010</v>
      </c>
      <c r="G1804" s="6">
        <v>67.182000000000002</v>
      </c>
      <c r="H1804" s="6">
        <v>4.5855236053466797</v>
      </c>
      <c r="I1804" s="7">
        <v>8.1000289916992205</v>
      </c>
      <c r="J1804" s="8">
        <f t="shared" si="337"/>
        <v>0.45855236053466797</v>
      </c>
      <c r="K1804" s="8">
        <f t="shared" si="338"/>
        <v>0.88531219579449993</v>
      </c>
      <c r="L1804" s="9">
        <f t="shared" si="339"/>
        <v>59.4770439378661</v>
      </c>
      <c r="M1804" s="8">
        <f t="shared" si="340"/>
        <v>0.44128011979650184</v>
      </c>
      <c r="N1804" s="8">
        <f t="shared" si="341"/>
        <v>0.50625181198120128</v>
      </c>
      <c r="O1804" s="8">
        <f t="shared" si="342"/>
        <v>1.9981295987927523</v>
      </c>
      <c r="P1804" s="10">
        <f t="shared" si="343"/>
        <v>0.22084659576792134</v>
      </c>
      <c r="Q1804" s="10" t="str">
        <f t="shared" si="344"/>
        <v>2010MNG</v>
      </c>
      <c r="R1804" s="14">
        <f t="shared" si="345"/>
        <v>37.905167364447102</v>
      </c>
      <c r="S1804" s="45">
        <f t="shared" si="346"/>
        <v>3</v>
      </c>
      <c r="T1804" s="7">
        <f t="shared" si="347"/>
        <v>3.5916727049725505</v>
      </c>
      <c r="U1804" s="35">
        <f>IF(ISBLANK(VLOOKUP(B1804,'WB GDP'!$A$2:$AK$267,F1804-1985)),"NA",VLOOKUP(B1804,'WB GDP'!$A$2:$AK$267,F1804-1985))</f>
        <v>7518.8311182544176</v>
      </c>
    </row>
    <row r="1805" spans="1:21">
      <c r="A1805">
        <f t="shared" si="336"/>
        <v>105</v>
      </c>
      <c r="B1805" t="s">
        <v>87</v>
      </c>
      <c r="C1805" t="str">
        <f>VLOOKUP(B1805,'country codes'!$A$3:$B$287,2,0)</f>
        <v>KAZ</v>
      </c>
      <c r="D1805">
        <v>7</v>
      </c>
      <c r="E1805" s="6">
        <v>16627.837</v>
      </c>
      <c r="F1805">
        <v>2010</v>
      </c>
      <c r="G1805" s="6">
        <v>68.116</v>
      </c>
      <c r="H1805" s="6">
        <v>5.5142865180969238</v>
      </c>
      <c r="I1805" s="7">
        <v>12.9665870666504</v>
      </c>
      <c r="J1805" s="8">
        <f t="shared" si="337"/>
        <v>0.55142865180969236</v>
      </c>
      <c r="K1805" s="8">
        <f t="shared" si="338"/>
        <v>0.97818848706952433</v>
      </c>
      <c r="L1805" s="9">
        <f t="shared" si="339"/>
        <v>66.630286985227713</v>
      </c>
      <c r="M1805" s="8">
        <f t="shared" si="340"/>
        <v>0.50595355121968777</v>
      </c>
      <c r="N1805" s="8">
        <f t="shared" si="341"/>
        <v>0.81041169166564997</v>
      </c>
      <c r="O1805" s="8">
        <f t="shared" si="342"/>
        <v>2.302289478477201</v>
      </c>
      <c r="P1805" s="10">
        <f t="shared" si="343"/>
        <v>0.21976104914241265</v>
      </c>
      <c r="Q1805" s="10" t="str">
        <f t="shared" si="344"/>
        <v>2010KAZ</v>
      </c>
      <c r="R1805" s="14">
        <f t="shared" si="345"/>
        <v>37.718848773577548</v>
      </c>
      <c r="S1805" s="45">
        <f t="shared" si="346"/>
        <v>3</v>
      </c>
      <c r="T1805" s="7">
        <f t="shared" si="347"/>
        <v>3.5916727049725505</v>
      </c>
      <c r="U1805" s="35">
        <f>IF(ISBLANK(VLOOKUP(B1805,'WB GDP'!$A$2:$AK$267,F1805-1985)),"NA",VLOOKUP(B1805,'WB GDP'!$A$2:$AK$267,F1805-1985))</f>
        <v>20751.257239946244</v>
      </c>
    </row>
    <row r="1806" spans="1:21">
      <c r="A1806">
        <f t="shared" si="336"/>
        <v>106</v>
      </c>
      <c r="B1806" t="s">
        <v>49</v>
      </c>
      <c r="C1806" t="str">
        <f>VLOOKUP(B1806,'country codes'!$A$3:$B$287,2,0)</f>
        <v>COD</v>
      </c>
      <c r="D1806">
        <v>5</v>
      </c>
      <c r="E1806" s="6">
        <v>66391.256999999998</v>
      </c>
      <c r="F1806">
        <v>2010</v>
      </c>
      <c r="G1806" s="6">
        <v>56.417000000000002</v>
      </c>
      <c r="H1806" s="6">
        <v>4.2504062652587891</v>
      </c>
      <c r="I1806" s="7">
        <v>0.76370364427566495</v>
      </c>
      <c r="J1806" s="8">
        <f t="shared" si="337"/>
        <v>0.42504062652587893</v>
      </c>
      <c r="K1806" s="8">
        <f t="shared" si="338"/>
        <v>0.85180046178571089</v>
      </c>
      <c r="L1806" s="9">
        <f t="shared" si="339"/>
        <v>48.056026652564455</v>
      </c>
      <c r="M1806" s="8">
        <f t="shared" si="340"/>
        <v>0.33802116811633853</v>
      </c>
      <c r="N1806" s="8">
        <f t="shared" si="341"/>
        <v>4.7731477767229059E-2</v>
      </c>
      <c r="O1806" s="8">
        <f t="shared" si="342"/>
        <v>1.53960926457878</v>
      </c>
      <c r="P1806" s="10">
        <f t="shared" si="343"/>
        <v>0.21954997017299541</v>
      </c>
      <c r="Q1806" s="10" t="str">
        <f t="shared" si="344"/>
        <v>2010COD</v>
      </c>
      <c r="R1806" s="14">
        <f t="shared" si="345"/>
        <v>37.682620079922316</v>
      </c>
      <c r="S1806" s="45">
        <f t="shared" si="346"/>
        <v>1</v>
      </c>
      <c r="T1806" s="7">
        <f t="shared" si="347"/>
        <v>3.5916727049725505</v>
      </c>
      <c r="U1806" s="35">
        <f>IF(ISBLANK(VLOOKUP(B1806,'WB GDP'!$A$2:$AK$267,F1806-1985)),"NA",VLOOKUP(B1806,'WB GDP'!$A$2:$AK$267,F1806-1985))</f>
        <v>841.85628715052405</v>
      </c>
    </row>
    <row r="1807" spans="1:21">
      <c r="A1807">
        <f t="shared" si="336"/>
        <v>107</v>
      </c>
      <c r="B1807" t="s">
        <v>134</v>
      </c>
      <c r="C1807" t="str">
        <f>VLOOKUP(B1807,'country codes'!$A$3:$B$287,2,0)</f>
        <v>SAU</v>
      </c>
      <c r="D1807">
        <v>4</v>
      </c>
      <c r="E1807" s="6">
        <v>29411.929</v>
      </c>
      <c r="F1807">
        <v>2010</v>
      </c>
      <c r="G1807" s="6">
        <v>75.763000000000005</v>
      </c>
      <c r="H1807" s="6">
        <v>6.307098388671875</v>
      </c>
      <c r="I1807" s="7">
        <v>22.095798492431602</v>
      </c>
      <c r="J1807" s="8">
        <f t="shared" si="337"/>
        <v>0.63070983886718746</v>
      </c>
      <c r="K1807" s="8">
        <f t="shared" si="338"/>
        <v>1.0574696741270193</v>
      </c>
      <c r="L1807" s="9">
        <f t="shared" si="339"/>
        <v>80.117074920885372</v>
      </c>
      <c r="M1807" s="8">
        <f t="shared" si="340"/>
        <v>0.62788941288421207</v>
      </c>
      <c r="N1807" s="8">
        <f t="shared" si="341"/>
        <v>1.3809874057769751</v>
      </c>
      <c r="O1807" s="8">
        <f t="shared" si="342"/>
        <v>2.872865192588526</v>
      </c>
      <c r="P1807" s="10">
        <f t="shared" si="343"/>
        <v>0.21855860640591612</v>
      </c>
      <c r="Q1807" s="10" t="str">
        <f t="shared" si="344"/>
        <v>2010SAU</v>
      </c>
      <c r="R1807" s="14">
        <f t="shared" si="345"/>
        <v>37.512466633003541</v>
      </c>
      <c r="S1807" s="45">
        <f t="shared" si="346"/>
        <v>3</v>
      </c>
      <c r="T1807" s="7">
        <f t="shared" si="347"/>
        <v>3.5916727049725505</v>
      </c>
      <c r="U1807" s="35">
        <f>IF(ISBLANK(VLOOKUP(B1807,'WB GDP'!$A$2:$AK$267,F1807-1985)),"NA",VLOOKUP(B1807,'WB GDP'!$A$2:$AK$267,F1807-1985))</f>
        <v>41231.567749338385</v>
      </c>
    </row>
    <row r="1808" spans="1:21">
      <c r="A1808">
        <f t="shared" si="336"/>
        <v>108</v>
      </c>
      <c r="B1808" t="s">
        <v>159</v>
      </c>
      <c r="C1808" t="str">
        <f>VLOOKUP(B1808,'country codes'!$A$3:$B$287,2,0)</f>
        <v>ARE</v>
      </c>
      <c r="D1808">
        <v>4</v>
      </c>
      <c r="E1808" s="6">
        <v>8481.7710000000006</v>
      </c>
      <c r="F1808">
        <v>2010</v>
      </c>
      <c r="G1808" s="6">
        <v>78.334000000000003</v>
      </c>
      <c r="H1808" s="6">
        <v>7.0974555015563965</v>
      </c>
      <c r="I1808" s="7">
        <v>28.0805568695068</v>
      </c>
      <c r="J1808" s="8">
        <f t="shared" si="337"/>
        <v>0.70974555015563967</v>
      </c>
      <c r="K1808" s="8">
        <f t="shared" si="338"/>
        <v>1.1365053854154716</v>
      </c>
      <c r="L1808" s="9">
        <f t="shared" si="339"/>
        <v>89.02701286113556</v>
      </c>
      <c r="M1808" s="8">
        <f t="shared" si="340"/>
        <v>0.70844535884443649</v>
      </c>
      <c r="N1808" s="8">
        <f t="shared" si="341"/>
        <v>1.755034804344175</v>
      </c>
      <c r="O1808" s="8">
        <f t="shared" si="342"/>
        <v>3.2469125911557262</v>
      </c>
      <c r="P1808" s="10">
        <f t="shared" si="343"/>
        <v>0.21819046215601021</v>
      </c>
      <c r="Q1808" s="10" t="str">
        <f t="shared" si="344"/>
        <v>2010ARE</v>
      </c>
      <c r="R1808" s="14">
        <f t="shared" si="345"/>
        <v>37.449279924789096</v>
      </c>
      <c r="S1808" s="45">
        <f t="shared" si="346"/>
        <v>3</v>
      </c>
      <c r="T1808" s="7">
        <f t="shared" si="347"/>
        <v>3.5916727049725505</v>
      </c>
      <c r="U1808" s="35">
        <f>IF(ISBLANK(VLOOKUP(B1808,'WB GDP'!$A$2:$AK$267,F1808-1985)),"NA",VLOOKUP(B1808,'WB GDP'!$A$2:$AK$267,F1808-1985))</f>
        <v>54664.611741757231</v>
      </c>
    </row>
    <row r="1809" spans="1:21">
      <c r="A1809">
        <f t="shared" si="336"/>
        <v>109</v>
      </c>
      <c r="B1809" t="s">
        <v>157</v>
      </c>
      <c r="C1809" t="str">
        <f>VLOOKUP(B1809,'country codes'!$A$3:$B$287,2,0)</f>
        <v>UGA</v>
      </c>
      <c r="D1809">
        <v>5</v>
      </c>
      <c r="E1809" s="6">
        <v>32341.727999999999</v>
      </c>
      <c r="F1809">
        <v>2010</v>
      </c>
      <c r="G1809" s="6">
        <v>57.055</v>
      </c>
      <c r="H1809" s="6">
        <v>4.1928820610046387</v>
      </c>
      <c r="I1809" s="7">
        <v>1.23232686519623</v>
      </c>
      <c r="J1809" s="8">
        <f t="shared" si="337"/>
        <v>0.41928820610046386</v>
      </c>
      <c r="K1809" s="8">
        <f t="shared" si="338"/>
        <v>0.84604804136029577</v>
      </c>
      <c r="L1809" s="9">
        <f t="shared" si="339"/>
        <v>48.271270999811676</v>
      </c>
      <c r="M1809" s="8">
        <f t="shared" si="340"/>
        <v>0.33996722117769174</v>
      </c>
      <c r="N1809" s="8">
        <f t="shared" si="341"/>
        <v>7.7020429074764377E-2</v>
      </c>
      <c r="O1809" s="8">
        <f t="shared" si="342"/>
        <v>1.5688982158863154</v>
      </c>
      <c r="P1809" s="10">
        <f t="shared" si="343"/>
        <v>0.21669169977711686</v>
      </c>
      <c r="Q1809" s="10" t="str">
        <f t="shared" si="344"/>
        <v>2010UGA</v>
      </c>
      <c r="R1809" s="14">
        <f t="shared" si="345"/>
        <v>37.192038745164169</v>
      </c>
      <c r="S1809" s="45">
        <f t="shared" si="346"/>
        <v>1</v>
      </c>
      <c r="T1809" s="7">
        <f t="shared" si="347"/>
        <v>3.5916727049725505</v>
      </c>
      <c r="U1809" s="35">
        <f>IF(ISBLANK(VLOOKUP(B1809,'WB GDP'!$A$2:$AK$267,F1809-1985)),"NA",VLOOKUP(B1809,'WB GDP'!$A$2:$AK$267,F1809-1985))</f>
        <v>1878.5209178092628</v>
      </c>
    </row>
    <row r="1810" spans="1:21">
      <c r="A1810">
        <f t="shared" si="336"/>
        <v>110</v>
      </c>
      <c r="B1810" t="s">
        <v>74</v>
      </c>
      <c r="C1810" t="str">
        <f>VLOOKUP(B1810,'country codes'!$A$3:$B$287,2,0)</f>
        <v>HKG</v>
      </c>
      <c r="D1810">
        <v>8</v>
      </c>
      <c r="E1810" s="6">
        <v>7132.4380000000001</v>
      </c>
      <c r="F1810">
        <v>2010</v>
      </c>
      <c r="G1810" s="6">
        <v>82.992999999999995</v>
      </c>
      <c r="H1810" s="6">
        <v>5.6428346633911133</v>
      </c>
      <c r="I1810" s="7">
        <v>24.110090255737301</v>
      </c>
      <c r="J1810" s="8">
        <f t="shared" si="337"/>
        <v>0.56428346633911131</v>
      </c>
      <c r="K1810" s="8">
        <f t="shared" si="338"/>
        <v>0.99104330159894327</v>
      </c>
      <c r="L1810" s="9">
        <f t="shared" si="339"/>
        <v>82.249656729601099</v>
      </c>
      <c r="M1810" s="8">
        <f t="shared" si="340"/>
        <v>0.64717037152732448</v>
      </c>
      <c r="N1810" s="8">
        <f t="shared" si="341"/>
        <v>1.5068806409835813</v>
      </c>
      <c r="O1810" s="8">
        <f t="shared" si="342"/>
        <v>2.9987584277951322</v>
      </c>
      <c r="P1810" s="10">
        <f t="shared" si="343"/>
        <v>0.21581277288919973</v>
      </c>
      <c r="Q1810" s="10" t="str">
        <f t="shared" si="344"/>
        <v>2010HKG</v>
      </c>
      <c r="R1810" s="14">
        <f t="shared" si="345"/>
        <v>37.041183484426433</v>
      </c>
      <c r="S1810" s="45">
        <f t="shared" si="346"/>
        <v>3</v>
      </c>
      <c r="T1810" s="7">
        <f t="shared" si="347"/>
        <v>3.5916727049725505</v>
      </c>
      <c r="U1810" s="35">
        <f>IF(ISBLANK(VLOOKUP(B1810,'WB GDP'!$A$2:$AK$267,F1810-1985)),"NA",VLOOKUP(B1810,'WB GDP'!$A$2:$AK$267,F1810-1985))</f>
        <v>51359.799111169268</v>
      </c>
    </row>
    <row r="1811" spans="1:21">
      <c r="A1811">
        <f t="shared" si="336"/>
        <v>111</v>
      </c>
      <c r="B1811" t="s">
        <v>138</v>
      </c>
      <c r="C1811" t="str">
        <f>VLOOKUP(B1811,'country codes'!$A$3:$B$287,2,0)</f>
        <v>SGP</v>
      </c>
      <c r="D1811">
        <v>8</v>
      </c>
      <c r="E1811" s="6">
        <v>5163.59</v>
      </c>
      <c r="F1811">
        <v>2010</v>
      </c>
      <c r="G1811" s="6">
        <v>81.691000000000003</v>
      </c>
      <c r="H1811" s="6">
        <v>6.5314016342163086</v>
      </c>
      <c r="I1811" s="7">
        <v>28.958076477050799</v>
      </c>
      <c r="J1811" s="8">
        <f t="shared" si="337"/>
        <v>0.65314016342163084</v>
      </c>
      <c r="K1811" s="8">
        <f t="shared" si="338"/>
        <v>1.0798999986814628</v>
      </c>
      <c r="L1811" s="9">
        <f t="shared" si="339"/>
        <v>88.218110792287376</v>
      </c>
      <c r="M1811" s="8">
        <f t="shared" si="340"/>
        <v>0.70113196656468979</v>
      </c>
      <c r="N1811" s="8">
        <f t="shared" si="341"/>
        <v>1.8098797798156749</v>
      </c>
      <c r="O1811" s="8">
        <f t="shared" si="342"/>
        <v>3.3017575666272259</v>
      </c>
      <c r="P1811" s="10">
        <f t="shared" si="343"/>
        <v>0.21235113493838442</v>
      </c>
      <c r="Q1811" s="10" t="str">
        <f t="shared" si="344"/>
        <v>2010SGP</v>
      </c>
      <c r="R1811" s="14">
        <f t="shared" si="345"/>
        <v>36.447042717055652</v>
      </c>
      <c r="S1811" s="45">
        <f t="shared" si="346"/>
        <v>3</v>
      </c>
      <c r="T1811" s="7">
        <f t="shared" si="347"/>
        <v>3.5916727049725505</v>
      </c>
      <c r="U1811" s="35">
        <f>IF(ISBLANK(VLOOKUP(B1811,'WB GDP'!$A$2:$AK$267,F1811-1985)),"NA",VLOOKUP(B1811,'WB GDP'!$A$2:$AK$267,F1811-1985))</f>
        <v>78191.782683360565</v>
      </c>
    </row>
    <row r="1812" spans="1:21">
      <c r="A1812">
        <f t="shared" si="336"/>
        <v>112</v>
      </c>
      <c r="B1812" t="s">
        <v>38</v>
      </c>
      <c r="C1812" t="str">
        <f>VLOOKUP(B1812,'country codes'!$A$3:$B$287,2,0)</f>
        <v>BDI</v>
      </c>
      <c r="D1812">
        <v>5</v>
      </c>
      <c r="E1812" s="6">
        <v>9126.6049999999996</v>
      </c>
      <c r="F1812">
        <v>2010</v>
      </c>
      <c r="G1812" s="6">
        <v>57.081000000000003</v>
      </c>
      <c r="H1812" s="6">
        <v>3.748787522315979</v>
      </c>
      <c r="I1812" s="7">
        <v>0.59466427564621005</v>
      </c>
      <c r="J1812" s="8">
        <f t="shared" si="337"/>
        <v>0.37487875223159789</v>
      </c>
      <c r="K1812" s="8">
        <f t="shared" si="338"/>
        <v>0.8016385874914298</v>
      </c>
      <c r="L1812" s="9">
        <f t="shared" si="339"/>
        <v>45.758332212598305</v>
      </c>
      <c r="M1812" s="8">
        <f t="shared" si="340"/>
        <v>0.31724740399135254</v>
      </c>
      <c r="N1812" s="8">
        <f t="shared" si="341"/>
        <v>3.7166517227888128E-2</v>
      </c>
      <c r="O1812" s="8">
        <f t="shared" si="342"/>
        <v>1.529044304039439</v>
      </c>
      <c r="P1812" s="10">
        <f t="shared" si="343"/>
        <v>0.20748084483441476</v>
      </c>
      <c r="Q1812" s="10" t="str">
        <f t="shared" si="344"/>
        <v>2010BDI</v>
      </c>
      <c r="R1812" s="14">
        <f t="shared" si="345"/>
        <v>35.611126904713323</v>
      </c>
      <c r="S1812" s="45">
        <f t="shared" si="346"/>
        <v>1</v>
      </c>
      <c r="T1812" s="7">
        <f t="shared" si="347"/>
        <v>3.5916727049725505</v>
      </c>
      <c r="U1812" s="35">
        <f>IF(ISBLANK(VLOOKUP(B1812,'WB GDP'!$A$2:$AK$267,F1812-1985)),"NA",VLOOKUP(B1812,'WB GDP'!$A$2:$AK$267,F1812-1985))</f>
        <v>804.3549408041938</v>
      </c>
    </row>
    <row r="1813" spans="1:21">
      <c r="A1813">
        <f t="shared" si="336"/>
        <v>113</v>
      </c>
      <c r="B1813" t="s">
        <v>37</v>
      </c>
      <c r="C1813" t="str">
        <f>VLOOKUP(B1813,'country codes'!$A$3:$B$287,2,0)</f>
        <v>BFA</v>
      </c>
      <c r="D1813">
        <v>5</v>
      </c>
      <c r="E1813" s="6">
        <v>16116.844999999999</v>
      </c>
      <c r="F1813">
        <v>2010</v>
      </c>
      <c r="G1813" s="6">
        <v>56.476999999999997</v>
      </c>
      <c r="H1813" s="6">
        <v>4.0355606079101563</v>
      </c>
      <c r="I1813" s="7">
        <v>1.74754822254181</v>
      </c>
      <c r="J1813" s="8">
        <f t="shared" si="337"/>
        <v>0.40355606079101564</v>
      </c>
      <c r="K1813" s="8">
        <f t="shared" si="338"/>
        <v>0.83031589605084766</v>
      </c>
      <c r="L1813" s="9">
        <f t="shared" si="339"/>
        <v>46.893750861263719</v>
      </c>
      <c r="M1813" s="8">
        <f t="shared" si="340"/>
        <v>0.32751287653644573</v>
      </c>
      <c r="N1813" s="8">
        <f t="shared" si="341"/>
        <v>0.10922176390886312</v>
      </c>
      <c r="O1813" s="8">
        <f t="shared" si="342"/>
        <v>1.601099550720414</v>
      </c>
      <c r="P1813" s="10">
        <f t="shared" si="343"/>
        <v>0.20455497372982304</v>
      </c>
      <c r="Q1813" s="10" t="str">
        <f t="shared" si="344"/>
        <v>2010BFA</v>
      </c>
      <c r="R1813" s="14">
        <f t="shared" si="345"/>
        <v>35.108942872757972</v>
      </c>
      <c r="S1813" s="45">
        <f t="shared" si="346"/>
        <v>1</v>
      </c>
      <c r="T1813" s="7">
        <f t="shared" si="347"/>
        <v>3.5916727049725505</v>
      </c>
      <c r="U1813" s="35">
        <f>IF(ISBLANK(VLOOKUP(B1813,'WB GDP'!$A$2:$AK$267,F1813-1985)),"NA",VLOOKUP(B1813,'WB GDP'!$A$2:$AK$267,F1813-1985))</f>
        <v>1661.8720214076268</v>
      </c>
    </row>
    <row r="1814" spans="1:21">
      <c r="A1814">
        <f t="shared" si="336"/>
        <v>114</v>
      </c>
      <c r="B1814" t="s">
        <v>137</v>
      </c>
      <c r="C1814" t="str">
        <f>VLOOKUP(B1814,'country codes'!$A$3:$B$287,2,0)</f>
        <v>SLE</v>
      </c>
      <c r="D1814">
        <v>5</v>
      </c>
      <c r="E1814" s="6">
        <v>6436.6980000000003</v>
      </c>
      <c r="F1814">
        <v>2010</v>
      </c>
      <c r="G1814" s="6">
        <v>53.692999999999998</v>
      </c>
      <c r="H1814" s="6">
        <v>4.1339559555053711</v>
      </c>
      <c r="I1814" s="7">
        <v>0.80042803287506104</v>
      </c>
      <c r="J1814" s="8">
        <f t="shared" si="337"/>
        <v>0.41339559555053712</v>
      </c>
      <c r="K1814" s="8">
        <f t="shared" si="338"/>
        <v>0.84015543081036914</v>
      </c>
      <c r="L1814" s="9">
        <f t="shared" si="339"/>
        <v>45.110465546501146</v>
      </c>
      <c r="M1814" s="8">
        <f t="shared" si="340"/>
        <v>0.31138995442284428</v>
      </c>
      <c r="N1814" s="8">
        <f t="shared" si="341"/>
        <v>5.0026752054691315E-2</v>
      </c>
      <c r="O1814" s="8">
        <f t="shared" si="342"/>
        <v>1.5419045388662422</v>
      </c>
      <c r="P1814" s="10">
        <f t="shared" si="343"/>
        <v>0.20195151293335473</v>
      </c>
      <c r="Q1814" s="10" t="str">
        <f t="shared" si="344"/>
        <v>2010SLE</v>
      </c>
      <c r="R1814" s="14">
        <f t="shared" si="345"/>
        <v>34.662095970392265</v>
      </c>
      <c r="S1814" s="45">
        <f t="shared" si="346"/>
        <v>1</v>
      </c>
      <c r="T1814" s="7">
        <f t="shared" si="347"/>
        <v>3.5916727049725505</v>
      </c>
      <c r="U1814" s="35">
        <f>IF(ISBLANK(VLOOKUP(B1814,'WB GDP'!$A$2:$AK$267,F1814-1985)),"NA",VLOOKUP(B1814,'WB GDP'!$A$2:$AK$267,F1814-1985))</f>
        <v>1401.3157604764463</v>
      </c>
    </row>
    <row r="1815" spans="1:21">
      <c r="A1815">
        <f t="shared" si="336"/>
        <v>115</v>
      </c>
      <c r="B1815" t="s">
        <v>119</v>
      </c>
      <c r="C1815" t="str">
        <f>VLOOKUP(B1815,'country codes'!$A$3:$B$287,2,0)</f>
        <v>NGA</v>
      </c>
      <c r="D1815">
        <v>5</v>
      </c>
      <c r="E1815" s="6">
        <v>160952.853</v>
      </c>
      <c r="F1815">
        <v>2010</v>
      </c>
      <c r="G1815" s="6">
        <v>50.945</v>
      </c>
      <c r="H1815" s="6">
        <v>4.7602758407592773</v>
      </c>
      <c r="I1815" s="7">
        <v>1.6515541076660201</v>
      </c>
      <c r="J1815" s="8">
        <f t="shared" si="337"/>
        <v>0.47602758407592771</v>
      </c>
      <c r="K1815" s="8">
        <f t="shared" si="338"/>
        <v>0.90278741933575968</v>
      </c>
      <c r="L1815" s="9">
        <f t="shared" si="339"/>
        <v>45.992505078060276</v>
      </c>
      <c r="M1815" s="8">
        <f t="shared" si="340"/>
        <v>0.31936459232891523</v>
      </c>
      <c r="N1815" s="8">
        <f t="shared" si="341"/>
        <v>0.10322213172912625</v>
      </c>
      <c r="O1815" s="8">
        <f t="shared" si="342"/>
        <v>1.5950999185406771</v>
      </c>
      <c r="P1815" s="10">
        <f t="shared" si="343"/>
        <v>0.20021604202769636</v>
      </c>
      <c r="Q1815" s="10" t="str">
        <f t="shared" si="344"/>
        <v>2010NGA</v>
      </c>
      <c r="R1815" s="14">
        <f t="shared" si="345"/>
        <v>34.364227149248016</v>
      </c>
      <c r="S1815" s="45">
        <f t="shared" si="346"/>
        <v>1</v>
      </c>
      <c r="T1815" s="7">
        <f t="shared" si="347"/>
        <v>3.5916727049725505</v>
      </c>
      <c r="U1815" s="35">
        <f>IF(ISBLANK(VLOOKUP(B1815,'WB GDP'!$A$2:$AK$267,F1815-1985)),"NA",VLOOKUP(B1815,'WB GDP'!$A$2:$AK$267,F1815-1985))</f>
        <v>4857.2662707774343</v>
      </c>
    </row>
    <row r="1816" spans="1:21">
      <c r="A1816">
        <f t="shared" si="336"/>
        <v>116</v>
      </c>
      <c r="B1816" t="s">
        <v>89</v>
      </c>
      <c r="C1816" t="str">
        <f>VLOOKUP(B1816,'country codes'!$A$3:$B$287,2,0)</f>
        <v>KWT</v>
      </c>
      <c r="D1816">
        <v>4</v>
      </c>
      <c r="E1816" s="6">
        <v>2943.3560000000002</v>
      </c>
      <c r="F1816">
        <v>2010</v>
      </c>
      <c r="G1816" s="6">
        <v>77.981999999999999</v>
      </c>
      <c r="H1816" s="6">
        <v>6.7981510162353516</v>
      </c>
      <c r="I1816" s="7">
        <v>31.1363925933838</v>
      </c>
      <c r="J1816" s="8">
        <f t="shared" si="337"/>
        <v>0.6798151016235352</v>
      </c>
      <c r="K1816" s="8">
        <f t="shared" si="338"/>
        <v>1.1065749368833671</v>
      </c>
      <c r="L1816" s="9">
        <f t="shared" si="339"/>
        <v>86.292926728038722</v>
      </c>
      <c r="M1816" s="8">
        <f t="shared" si="340"/>
        <v>0.68372611879301104</v>
      </c>
      <c r="N1816" s="8">
        <f t="shared" si="341"/>
        <v>1.9460245370864875</v>
      </c>
      <c r="O1816" s="8">
        <f t="shared" si="342"/>
        <v>3.4379023238980384</v>
      </c>
      <c r="P1816" s="10">
        <f t="shared" si="343"/>
        <v>0.19887886693004517</v>
      </c>
      <c r="Q1816" s="10" t="str">
        <f t="shared" si="344"/>
        <v>2010KWT</v>
      </c>
      <c r="R1816" s="14">
        <f t="shared" si="345"/>
        <v>34.13472012109667</v>
      </c>
      <c r="S1816" s="45">
        <f t="shared" si="346"/>
        <v>3</v>
      </c>
      <c r="T1816" s="7">
        <f t="shared" si="347"/>
        <v>3.5916727049725505</v>
      </c>
      <c r="U1816" s="35">
        <f>IF(ISBLANK(VLOOKUP(B1816,'WB GDP'!$A$2:$AK$267,F1816-1985)),"NA",VLOOKUP(B1816,'WB GDP'!$A$2:$AK$267,F1816-1985))</f>
        <v>59780.029854140725</v>
      </c>
    </row>
    <row r="1817" spans="1:21">
      <c r="A1817">
        <f t="shared" si="336"/>
        <v>117</v>
      </c>
      <c r="B1817" t="s">
        <v>169</v>
      </c>
      <c r="C1817" t="str">
        <f>VLOOKUP(B1817,'country codes'!$A$3:$B$287,2,0)</f>
        <v>ZWE</v>
      </c>
      <c r="D1817">
        <v>5</v>
      </c>
      <c r="E1817" s="6">
        <v>12839.771000000001</v>
      </c>
      <c r="F1817">
        <v>2010</v>
      </c>
      <c r="G1817" s="6">
        <v>50.652000000000001</v>
      </c>
      <c r="H1817" s="6">
        <v>4.6815695762634277</v>
      </c>
      <c r="I1817" s="7">
        <v>1.4279146194457999</v>
      </c>
      <c r="J1817" s="8">
        <f t="shared" si="337"/>
        <v>0.4681569576263428</v>
      </c>
      <c r="K1817" s="8">
        <f t="shared" si="338"/>
        <v>0.89491679288617476</v>
      </c>
      <c r="L1817" s="9">
        <f t="shared" si="339"/>
        <v>45.329325393270523</v>
      </c>
      <c r="M1817" s="8">
        <f t="shared" si="340"/>
        <v>0.31336869570111653</v>
      </c>
      <c r="N1817" s="8">
        <f t="shared" si="341"/>
        <v>8.9244663715362493E-2</v>
      </c>
      <c r="O1817" s="8">
        <f t="shared" si="342"/>
        <v>1.5811224505269135</v>
      </c>
      <c r="P1817" s="10">
        <f t="shared" si="343"/>
        <v>0.198193818319818</v>
      </c>
      <c r="Q1817" s="10" t="str">
        <f t="shared" si="344"/>
        <v>2010ZWE</v>
      </c>
      <c r="R1817" s="14">
        <f t="shared" si="345"/>
        <v>34.017141300679938</v>
      </c>
      <c r="S1817" s="45">
        <f t="shared" si="346"/>
        <v>1</v>
      </c>
      <c r="T1817" s="7">
        <f t="shared" si="347"/>
        <v>3.5916727049725505</v>
      </c>
      <c r="U1817" s="35">
        <f>IF(ISBLANK(VLOOKUP(B1817,'WB GDP'!$A$2:$AK$267,F1817-1985)),"NA",VLOOKUP(B1817,'WB GDP'!$A$2:$AK$267,F1817-1985))</f>
        <v>1799.5402327856843</v>
      </c>
    </row>
    <row r="1818" spans="1:21">
      <c r="A1818">
        <f t="shared" si="336"/>
        <v>118</v>
      </c>
      <c r="B1818" t="s">
        <v>150</v>
      </c>
      <c r="C1818" t="str">
        <f>VLOOKUP(B1818,'country codes'!$A$3:$B$287,2,0)</f>
        <v>TZA</v>
      </c>
      <c r="D1818">
        <v>5</v>
      </c>
      <c r="E1818" s="6">
        <v>45110.527000000002</v>
      </c>
      <c r="F1818">
        <v>2010</v>
      </c>
      <c r="G1818" s="6">
        <v>60.104999999999997</v>
      </c>
      <c r="H1818" s="6">
        <v>3.2291290760040283</v>
      </c>
      <c r="I1818" s="7">
        <v>1.58912765979767</v>
      </c>
      <c r="J1818" s="8">
        <f t="shared" si="337"/>
        <v>0.32291290760040281</v>
      </c>
      <c r="K1818" s="8">
        <f t="shared" si="338"/>
        <v>0.74967274286023478</v>
      </c>
      <c r="L1818" s="9">
        <f t="shared" si="339"/>
        <v>45.059080209614407</v>
      </c>
      <c r="M1818" s="8">
        <f t="shared" si="340"/>
        <v>0.31092537268847592</v>
      </c>
      <c r="N1818" s="8">
        <f t="shared" si="341"/>
        <v>9.9320478737354376E-2</v>
      </c>
      <c r="O1818" s="8">
        <f t="shared" si="342"/>
        <v>1.5911982655489052</v>
      </c>
      <c r="P1818" s="10">
        <f t="shared" si="343"/>
        <v>0.19540328783680394</v>
      </c>
      <c r="Q1818" s="10" t="str">
        <f t="shared" si="344"/>
        <v>2010TZA</v>
      </c>
      <c r="R1818" s="14">
        <f t="shared" si="345"/>
        <v>33.538186555525542</v>
      </c>
      <c r="S1818" s="45">
        <f t="shared" si="346"/>
        <v>1</v>
      </c>
      <c r="T1818" s="7">
        <f t="shared" si="347"/>
        <v>3.5916727049725505</v>
      </c>
      <c r="U1818" s="35">
        <f>IF(ISBLANK(VLOOKUP(B1818,'WB GDP'!$A$2:$AK$267,F1818-1985)),"NA",VLOOKUP(B1818,'WB GDP'!$A$2:$AK$267,F1818-1985))</f>
        <v>1971.56372070313</v>
      </c>
    </row>
    <row r="1819" spans="1:21">
      <c r="A1819">
        <f t="shared" si="336"/>
        <v>119</v>
      </c>
      <c r="B1819" t="s">
        <v>141</v>
      </c>
      <c r="C1819" t="str">
        <f>VLOOKUP(B1819,'country codes'!$A$3:$B$287,2,0)</f>
        <v>ZAF</v>
      </c>
      <c r="D1819">
        <v>5</v>
      </c>
      <c r="E1819" s="6">
        <v>51784.921000000002</v>
      </c>
      <c r="F1819">
        <v>2010</v>
      </c>
      <c r="G1819" s="6">
        <v>58.899000000000001</v>
      </c>
      <c r="H1819" s="6">
        <v>4.6524286270141602</v>
      </c>
      <c r="I1819" s="7">
        <v>7.8293309211731001</v>
      </c>
      <c r="J1819" s="8">
        <f t="shared" si="337"/>
        <v>0.46524286270141602</v>
      </c>
      <c r="K1819" s="8">
        <f t="shared" si="338"/>
        <v>0.89200269796124798</v>
      </c>
      <c r="L1819" s="9">
        <f t="shared" si="339"/>
        <v>52.538066907219545</v>
      </c>
      <c r="M1819" s="8">
        <f t="shared" si="340"/>
        <v>0.37854389621688994</v>
      </c>
      <c r="N1819" s="8">
        <f t="shared" si="341"/>
        <v>0.48933318257331876</v>
      </c>
      <c r="O1819" s="8">
        <f t="shared" si="342"/>
        <v>1.9812109693848696</v>
      </c>
      <c r="P1819" s="10">
        <f t="shared" si="343"/>
        <v>0.19106692930052827</v>
      </c>
      <c r="Q1819" s="10" t="str">
        <f t="shared" si="344"/>
        <v>2010ZAF</v>
      </c>
      <c r="R1819" s="14">
        <f t="shared" si="345"/>
        <v>32.79391247922279</v>
      </c>
      <c r="S1819" s="45">
        <f t="shared" si="346"/>
        <v>3</v>
      </c>
      <c r="T1819" s="7">
        <f t="shared" si="347"/>
        <v>3.5916727049725505</v>
      </c>
      <c r="U1819" s="35">
        <f>IF(ISBLANK(VLOOKUP(B1819,'WB GDP'!$A$2:$AK$267,F1819-1985)),"NA",VLOOKUP(B1819,'WB GDP'!$A$2:$AK$267,F1819-1985))</f>
        <v>13469.361128791268</v>
      </c>
    </row>
    <row r="1820" spans="1:21">
      <c r="A1820">
        <f t="shared" si="336"/>
        <v>120</v>
      </c>
      <c r="B1820" t="s">
        <v>102</v>
      </c>
      <c r="C1820" t="str">
        <f>VLOOKUP(B1820,'country codes'!$A$3:$B$287,2,0)</f>
        <v>MLI</v>
      </c>
      <c r="D1820">
        <v>5</v>
      </c>
      <c r="E1820" s="6">
        <v>15529.181</v>
      </c>
      <c r="F1820">
        <v>2010</v>
      </c>
      <c r="G1820" s="6">
        <v>56.381999999999998</v>
      </c>
      <c r="H1820" s="6">
        <v>3.7623050212860107</v>
      </c>
      <c r="I1820" s="7">
        <v>3.50033831596375</v>
      </c>
      <c r="J1820" s="8">
        <f t="shared" si="337"/>
        <v>0.3762305021286011</v>
      </c>
      <c r="K1820" s="8">
        <f t="shared" si="338"/>
        <v>0.80299033738843306</v>
      </c>
      <c r="L1820" s="9">
        <f t="shared" si="339"/>
        <v>45.274201202634629</v>
      </c>
      <c r="M1820" s="8">
        <f t="shared" si="340"/>
        <v>0.31287031048769026</v>
      </c>
      <c r="N1820" s="8">
        <f t="shared" si="341"/>
        <v>0.21877114474773438</v>
      </c>
      <c r="O1820" s="8">
        <f t="shared" si="342"/>
        <v>1.7106489315592852</v>
      </c>
      <c r="P1820" s="10">
        <f t="shared" si="343"/>
        <v>0.18289568637704273</v>
      </c>
      <c r="Q1820" s="10" t="str">
        <f t="shared" si="344"/>
        <v>2010MLI</v>
      </c>
      <c r="R1820" s="14">
        <f t="shared" si="345"/>
        <v>31.391435209816478</v>
      </c>
      <c r="S1820" s="45">
        <f t="shared" si="346"/>
        <v>1</v>
      </c>
      <c r="T1820" s="7">
        <f t="shared" si="347"/>
        <v>3.5916727049725505</v>
      </c>
      <c r="U1820" s="35">
        <f>IF(ISBLANK(VLOOKUP(B1820,'WB GDP'!$A$2:$AK$267,F1820-1985)),"NA",VLOOKUP(B1820,'WB GDP'!$A$2:$AK$267,F1820-1985))</f>
        <v>2018.6014547008176</v>
      </c>
    </row>
    <row r="1821" spans="1:21">
      <c r="A1821">
        <f t="shared" si="336"/>
        <v>121</v>
      </c>
      <c r="B1821" t="s">
        <v>98</v>
      </c>
      <c r="C1821" t="str">
        <f>VLOOKUP(B1821,'country codes'!$A$3:$B$287,2,0)</f>
        <v>LUX</v>
      </c>
      <c r="D1821">
        <v>3</v>
      </c>
      <c r="E1821" s="6">
        <v>507.07</v>
      </c>
      <c r="F1821">
        <v>2010</v>
      </c>
      <c r="G1821" s="6">
        <v>80.572999999999993</v>
      </c>
      <c r="H1821" s="6">
        <v>7.0972518920898438</v>
      </c>
      <c r="I1821" s="7">
        <v>41.5537719726562</v>
      </c>
      <c r="J1821" s="8">
        <f t="shared" si="337"/>
        <v>0.70972518920898442</v>
      </c>
      <c r="K1821" s="8">
        <f t="shared" si="338"/>
        <v>1.1364850244688163</v>
      </c>
      <c r="L1821" s="9">
        <f t="shared" si="339"/>
        <v>91.570007876525921</v>
      </c>
      <c r="M1821" s="8">
        <f t="shared" si="340"/>
        <v>0.73143691842775205</v>
      </c>
      <c r="N1821" s="8">
        <f t="shared" si="341"/>
        <v>2.5971107482910125</v>
      </c>
      <c r="O1821" s="8">
        <f t="shared" si="342"/>
        <v>4.0889885351025637</v>
      </c>
      <c r="P1821" s="10">
        <f t="shared" si="343"/>
        <v>0.17887966966613308</v>
      </c>
      <c r="Q1821" s="10" t="str">
        <f t="shared" si="344"/>
        <v>2010LUX</v>
      </c>
      <c r="R1821" s="14">
        <f t="shared" si="345"/>
        <v>30.70214323754892</v>
      </c>
      <c r="S1821" s="45">
        <f t="shared" si="346"/>
        <v>3</v>
      </c>
      <c r="T1821" s="7">
        <f t="shared" si="347"/>
        <v>3.5916727049725505</v>
      </c>
      <c r="U1821" s="35">
        <f>IF(ISBLANK(VLOOKUP(B1821,'WB GDP'!$A$2:$AK$267,F1821-1985)),"NA",VLOOKUP(B1821,'WB GDP'!$A$2:$AK$267,F1821-1985))</f>
        <v>114343.98808932606</v>
      </c>
    </row>
    <row r="1822" spans="1:21">
      <c r="A1822">
        <f t="shared" si="336"/>
        <v>122</v>
      </c>
      <c r="B1822" t="s">
        <v>130</v>
      </c>
      <c r="C1822" t="str">
        <f>VLOOKUP(B1822,'country codes'!$A$3:$B$287,2,0)</f>
        <v>QAT</v>
      </c>
      <c r="D1822">
        <v>4</v>
      </c>
      <c r="E1822" s="6">
        <v>1713.5039999999999</v>
      </c>
      <c r="F1822">
        <v>2010</v>
      </c>
      <c r="G1822" s="6">
        <v>78.424999999999997</v>
      </c>
      <c r="H1822" s="6">
        <v>6.8496527671813965</v>
      </c>
      <c r="I1822" s="7">
        <v>42.835193634033203</v>
      </c>
      <c r="J1822" s="8">
        <f t="shared" si="337"/>
        <v>0.68496527671813967</v>
      </c>
      <c r="K1822" s="8">
        <f t="shared" si="338"/>
        <v>1.1117251119779716</v>
      </c>
      <c r="L1822" s="9">
        <f t="shared" si="339"/>
        <v>87.187041906872423</v>
      </c>
      <c r="M1822" s="8">
        <f t="shared" si="340"/>
        <v>0.69180993424844406</v>
      </c>
      <c r="N1822" s="8">
        <f t="shared" si="341"/>
        <v>2.6771996021270752</v>
      </c>
      <c r="O1822" s="8">
        <f t="shared" si="342"/>
        <v>4.1690773889386259</v>
      </c>
      <c r="P1822" s="10">
        <f t="shared" si="343"/>
        <v>0.16593837669791175</v>
      </c>
      <c r="Q1822" s="10" t="str">
        <f t="shared" si="344"/>
        <v>2010QAT</v>
      </c>
      <c r="R1822" s="14">
        <f t="shared" si="345"/>
        <v>28.480954931851588</v>
      </c>
      <c r="S1822" s="45">
        <f t="shared" si="346"/>
        <v>3</v>
      </c>
      <c r="T1822" s="7">
        <f t="shared" si="347"/>
        <v>3.5916727049725505</v>
      </c>
      <c r="U1822" s="35">
        <f>IF(ISBLANK(VLOOKUP(B1822,'WB GDP'!$A$2:$AK$267,F1822-1985)),"NA",VLOOKUP(B1822,'WB GDP'!$A$2:$AK$267,F1822-1985))</f>
        <v>103902.5193097442</v>
      </c>
    </row>
    <row r="1823" spans="1:21">
      <c r="A1823">
        <f t="shared" si="336"/>
        <v>123</v>
      </c>
      <c r="B1823" t="s">
        <v>43</v>
      </c>
      <c r="C1823" t="str">
        <f>VLOOKUP(B1823,'country codes'!$A$3:$B$287,2,0)</f>
        <v>TCD</v>
      </c>
      <c r="D1823">
        <v>5</v>
      </c>
      <c r="E1823" s="6">
        <v>11894.727000000001</v>
      </c>
      <c r="F1823">
        <v>2010</v>
      </c>
      <c r="G1823" s="6">
        <v>49.584000000000003</v>
      </c>
      <c r="H1823" s="6">
        <v>3.7428710460662842</v>
      </c>
      <c r="I1823" s="7">
        <v>1.91665434837341</v>
      </c>
      <c r="J1823" s="8">
        <f t="shared" si="337"/>
        <v>0.3742871046066284</v>
      </c>
      <c r="K1823" s="8">
        <f t="shared" si="338"/>
        <v>0.80104693986646036</v>
      </c>
      <c r="L1823" s="9">
        <f t="shared" si="339"/>
        <v>39.719111466338575</v>
      </c>
      <c r="M1823" s="8">
        <f t="shared" si="340"/>
        <v>0.26264599786035719</v>
      </c>
      <c r="N1823" s="8">
        <f t="shared" si="341"/>
        <v>0.11979089677333812</v>
      </c>
      <c r="O1823" s="8">
        <f t="shared" si="342"/>
        <v>1.611668683584889</v>
      </c>
      <c r="P1823" s="10">
        <f t="shared" si="343"/>
        <v>0.16296525491588312</v>
      </c>
      <c r="Q1823" s="10" t="str">
        <f t="shared" si="344"/>
        <v>2010TCD</v>
      </c>
      <c r="R1823" s="14">
        <f t="shared" si="345"/>
        <v>27.970660995235487</v>
      </c>
      <c r="S1823" s="45">
        <f t="shared" si="346"/>
        <v>1</v>
      </c>
      <c r="T1823" s="7">
        <f t="shared" si="347"/>
        <v>3.5916727049725505</v>
      </c>
      <c r="U1823" s="35">
        <f>IF(ISBLANK(VLOOKUP(B1823,'WB GDP'!$A$2:$AK$267,F1823-1985)),"NA",VLOOKUP(B1823,'WB GDP'!$A$2:$AK$267,F1823-1985))</f>
        <v>1741.0539976033035</v>
      </c>
    </row>
    <row r="1824" spans="1:21">
      <c r="A1824">
        <f t="shared" si="336"/>
        <v>124</v>
      </c>
      <c r="B1824" t="s">
        <v>42</v>
      </c>
      <c r="C1824" t="str">
        <f>VLOOKUP(B1824,'country codes'!$A$3:$B$287,2,0)</f>
        <v>CAF</v>
      </c>
      <c r="D1824">
        <v>5</v>
      </c>
      <c r="E1824" s="6">
        <v>4660.067</v>
      </c>
      <c r="F1824">
        <v>2010</v>
      </c>
      <c r="G1824" s="6">
        <v>49.255000000000003</v>
      </c>
      <c r="H1824" s="6">
        <v>3.5678925514221191</v>
      </c>
      <c r="I1824" s="7">
        <v>1.8712754249572701</v>
      </c>
      <c r="J1824" s="8">
        <f t="shared" si="337"/>
        <v>0.35678925514221194</v>
      </c>
      <c r="K1824" s="8">
        <f t="shared" si="338"/>
        <v>0.7835490904020439</v>
      </c>
      <c r="L1824" s="9">
        <f t="shared" si="339"/>
        <v>38.593710447752677</v>
      </c>
      <c r="M1824" s="8">
        <f t="shared" si="340"/>
        <v>0.25247109605467288</v>
      </c>
      <c r="N1824" s="8">
        <f t="shared" si="341"/>
        <v>0.11695471405982938</v>
      </c>
      <c r="O1824" s="8">
        <f t="shared" si="342"/>
        <v>1.6088325008713804</v>
      </c>
      <c r="P1824" s="10">
        <f t="shared" si="343"/>
        <v>0.15692814256172025</v>
      </c>
      <c r="Q1824" s="10" t="str">
        <f t="shared" si="344"/>
        <v>2010CAF</v>
      </c>
      <c r="R1824" s="14">
        <f t="shared" si="345"/>
        <v>26.934476790598747</v>
      </c>
      <c r="S1824" s="45">
        <f t="shared" si="346"/>
        <v>1</v>
      </c>
      <c r="T1824" s="7">
        <f t="shared" si="347"/>
        <v>3.5916727049725505</v>
      </c>
      <c r="U1824" s="35">
        <f>IF(ISBLANK(VLOOKUP(B1824,'WB GDP'!$A$2:$AK$267,F1824-1985)),"NA",VLOOKUP(B1824,'WB GDP'!$A$2:$AK$267,F1824-1985))</f>
        <v>1130.8957080808073</v>
      </c>
    </row>
    <row r="1825" spans="1:21">
      <c r="A1825">
        <f t="shared" si="336"/>
        <v>125</v>
      </c>
      <c r="B1825" t="s">
        <v>72</v>
      </c>
      <c r="C1825" t="str">
        <f>VLOOKUP(B1825,'country codes'!$A$3:$B$287,2,0)</f>
        <v>HTI</v>
      </c>
      <c r="D1825">
        <v>1</v>
      </c>
      <c r="E1825" s="6">
        <v>9842.8799999999992</v>
      </c>
      <c r="F1825">
        <v>2010</v>
      </c>
      <c r="G1825" s="6">
        <v>46.018999999999998</v>
      </c>
      <c r="H1825" s="6">
        <v>3.7659988403320313</v>
      </c>
      <c r="I1825" s="7">
        <v>1.1533343791961701</v>
      </c>
      <c r="J1825" s="8">
        <f t="shared" si="337"/>
        <v>0.3765998840332031</v>
      </c>
      <c r="K1825" s="8">
        <f t="shared" si="338"/>
        <v>0.80335971929303507</v>
      </c>
      <c r="L1825" s="9">
        <f t="shared" si="339"/>
        <v>36.969810922146181</v>
      </c>
      <c r="M1825" s="8">
        <f t="shared" si="340"/>
        <v>0.23778920227417391</v>
      </c>
      <c r="N1825" s="8">
        <f t="shared" si="341"/>
        <v>7.2083398699760631E-2</v>
      </c>
      <c r="O1825" s="8">
        <f t="shared" si="342"/>
        <v>1.5639611855113116</v>
      </c>
      <c r="P1825" s="10">
        <f t="shared" si="343"/>
        <v>0.15204290520575331</v>
      </c>
      <c r="Q1825" s="10" t="str">
        <f t="shared" si="344"/>
        <v>2010HTI</v>
      </c>
      <c r="R1825" s="14">
        <f t="shared" si="345"/>
        <v>26.095995495702223</v>
      </c>
      <c r="S1825" s="45">
        <f t="shared" si="346"/>
        <v>1</v>
      </c>
      <c r="T1825" s="7">
        <f t="shared" si="347"/>
        <v>3.5916727049725505</v>
      </c>
      <c r="U1825" s="35">
        <f>IF(ISBLANK(VLOOKUP(B1825,'WB GDP'!$A$2:$AK$267,F1825-1985)),"NA",VLOOKUP(B1825,'WB GDP'!$A$2:$AK$267,F1825-1985))</f>
        <v>2943.5495030469324</v>
      </c>
    </row>
    <row r="1826" spans="1:21">
      <c r="A1826">
        <f t="shared" si="336"/>
        <v>126</v>
      </c>
      <c r="B1826" t="s">
        <v>34</v>
      </c>
      <c r="C1826" t="str">
        <f>VLOOKUP(B1826,'country codes'!$A$3:$B$287,2,0)</f>
        <v>BWA</v>
      </c>
      <c r="D1826">
        <v>5</v>
      </c>
      <c r="E1826" s="6">
        <v>2091.6640000000002</v>
      </c>
      <c r="F1826">
        <v>2010</v>
      </c>
      <c r="G1826" s="6">
        <v>60.012999999999998</v>
      </c>
      <c r="H1826" s="6">
        <v>3.5530202388763428</v>
      </c>
      <c r="I1826" s="7">
        <v>14.3190908432007</v>
      </c>
      <c r="J1826" s="8">
        <f t="shared" si="337"/>
        <v>0.35530202388763427</v>
      </c>
      <c r="K1826" s="8">
        <f t="shared" si="338"/>
        <v>0.78206185914746618</v>
      </c>
      <c r="L1826" s="9">
        <f t="shared" si="339"/>
        <v>46.933878353016887</v>
      </c>
      <c r="M1826" s="8">
        <f t="shared" si="340"/>
        <v>0.32787567458047978</v>
      </c>
      <c r="N1826" s="8">
        <f t="shared" si="341"/>
        <v>0.89494317770004372</v>
      </c>
      <c r="O1826" s="8">
        <f t="shared" si="342"/>
        <v>2.3868209645115948</v>
      </c>
      <c r="P1826" s="10">
        <f t="shared" si="343"/>
        <v>0.13736919503200845</v>
      </c>
      <c r="Q1826" s="10" t="str">
        <f t="shared" si="344"/>
        <v>2010BWA</v>
      </c>
      <c r="R1826" s="14">
        <f t="shared" si="345"/>
        <v>23.577462492921928</v>
      </c>
      <c r="S1826" s="45">
        <f t="shared" si="346"/>
        <v>3</v>
      </c>
      <c r="T1826" s="7">
        <f t="shared" si="347"/>
        <v>3.5916727049725505</v>
      </c>
      <c r="U1826" s="35">
        <f>IF(ISBLANK(VLOOKUP(B1826,'WB GDP'!$A$2:$AK$267,F1826-1985)),"NA",VLOOKUP(B1826,'WB GDP'!$A$2:$AK$267,F1826-1985))</f>
        <v>12653.371256650042</v>
      </c>
    </row>
    <row r="1827" spans="1:21">
      <c r="A1827" t="str">
        <f t="shared" si="336"/>
        <v/>
      </c>
      <c r="B1827" t="s">
        <v>164</v>
      </c>
      <c r="C1827" t="str">
        <f>VLOOKUP(B1827,'country codes'!$A$3:$B$287,2,0)</f>
        <v>VUT</v>
      </c>
      <c r="D1827">
        <v>8</v>
      </c>
      <c r="E1827" s="6">
        <v>239.68899999999999</v>
      </c>
      <c r="F1827">
        <v>2009</v>
      </c>
      <c r="G1827" s="6">
        <v>69.653000000000006</v>
      </c>
      <c r="H1827" s="6" t="s">
        <v>693</v>
      </c>
      <c r="I1827" s="7">
        <v>3.3672304153442401</v>
      </c>
      <c r="J1827" s="8" t="str">
        <f t="shared" si="337"/>
        <v/>
      </c>
      <c r="K1827" s="8" t="str">
        <f t="shared" si="338"/>
        <v/>
      </c>
      <c r="L1827" s="9" t="str">
        <f t="shared" si="339"/>
        <v/>
      </c>
      <c r="M1827" s="8" t="str">
        <f t="shared" si="340"/>
        <v/>
      </c>
      <c r="N1827" s="8">
        <f t="shared" si="341"/>
        <v>0.210451900959015</v>
      </c>
      <c r="O1827" s="8">
        <f t="shared" si="342"/>
        <v>1.702329687770566</v>
      </c>
      <c r="P1827" s="10" t="str">
        <f t="shared" si="343"/>
        <v/>
      </c>
      <c r="Q1827" s="10" t="str">
        <f t="shared" si="344"/>
        <v>2009VUT</v>
      </c>
      <c r="R1827" s="14" t="str">
        <f t="shared" si="345"/>
        <v/>
      </c>
      <c r="S1827" s="45">
        <f t="shared" si="346"/>
        <v>1</v>
      </c>
      <c r="T1827" s="7">
        <f t="shared" si="347"/>
        <v>3.6371248730652841</v>
      </c>
      <c r="U1827" s="35">
        <f>IF(ISBLANK(VLOOKUP(B1827,'WB GDP'!$A$2:$AK$267,F1827-1985)),"NA",VLOOKUP(B1827,'WB GDP'!$A$2:$AK$267,F1827-1985))</f>
        <v>3006.0061324475532</v>
      </c>
    </row>
    <row r="1828" spans="1:21">
      <c r="A1828" t="str">
        <f t="shared" si="336"/>
        <v/>
      </c>
      <c r="B1828" t="s">
        <v>20</v>
      </c>
      <c r="C1828" t="str">
        <f>VLOOKUP(B1828,'country codes'!$A$3:$B$287,2,0)</f>
        <v>DZA</v>
      </c>
      <c r="D1828">
        <v>4</v>
      </c>
      <c r="E1828" s="6">
        <v>35196.036999999997</v>
      </c>
      <c r="F1828">
        <v>2009</v>
      </c>
      <c r="G1828" s="6">
        <v>73.62</v>
      </c>
      <c r="H1828" s="6" t="s">
        <v>693</v>
      </c>
      <c r="I1828" s="7">
        <v>2.9689288139343302</v>
      </c>
      <c r="J1828" s="8" t="str">
        <f t="shared" si="337"/>
        <v/>
      </c>
      <c r="K1828" s="8" t="str">
        <f t="shared" si="338"/>
        <v/>
      </c>
      <c r="L1828" s="9" t="str">
        <f t="shared" si="339"/>
        <v/>
      </c>
      <c r="M1828" s="8" t="str">
        <f t="shared" si="340"/>
        <v/>
      </c>
      <c r="N1828" s="8">
        <f t="shared" si="341"/>
        <v>0.18555805087089564</v>
      </c>
      <c r="O1828" s="8">
        <f t="shared" si="342"/>
        <v>1.6774358376824465</v>
      </c>
      <c r="P1828" s="10" t="str">
        <f t="shared" si="343"/>
        <v/>
      </c>
      <c r="Q1828" s="10" t="str">
        <f t="shared" si="344"/>
        <v>2009DZA</v>
      </c>
      <c r="R1828" s="14" t="str">
        <f t="shared" si="345"/>
        <v/>
      </c>
      <c r="S1828" s="45">
        <f t="shared" si="346"/>
        <v>1</v>
      </c>
      <c r="T1828" s="7">
        <f t="shared" si="347"/>
        <v>3.6371248730652841</v>
      </c>
      <c r="U1828" s="35">
        <f>IF(ISBLANK(VLOOKUP(B1828,'WB GDP'!$A$2:$AK$267,F1828-1985)),"NA",VLOOKUP(B1828,'WB GDP'!$A$2:$AK$267,F1828-1985))</f>
        <v>10824.576361633995</v>
      </c>
    </row>
    <row r="1829" spans="1:21">
      <c r="A1829" t="str">
        <f t="shared" si="336"/>
        <v/>
      </c>
      <c r="B1829" t="s">
        <v>30</v>
      </c>
      <c r="C1829" t="str">
        <f>VLOOKUP(B1829,'country codes'!$A$3:$B$287,2,0)</f>
        <v>BEN</v>
      </c>
      <c r="D1829">
        <v>5</v>
      </c>
      <c r="E1829" s="6">
        <v>9172.5139999999992</v>
      </c>
      <c r="F1829">
        <v>2009</v>
      </c>
      <c r="G1829" s="6">
        <v>57.956000000000003</v>
      </c>
      <c r="H1829" s="6" t="s">
        <v>693</v>
      </c>
      <c r="I1829" s="7">
        <v>1.5910142660141</v>
      </c>
      <c r="J1829" s="8" t="str">
        <f t="shared" si="337"/>
        <v/>
      </c>
      <c r="K1829" s="8" t="str">
        <f t="shared" si="338"/>
        <v/>
      </c>
      <c r="L1829" s="9" t="str">
        <f t="shared" si="339"/>
        <v/>
      </c>
      <c r="M1829" s="8" t="str">
        <f t="shared" si="340"/>
        <v/>
      </c>
      <c r="N1829" s="8">
        <f t="shared" si="341"/>
        <v>9.9438391625881251E-2</v>
      </c>
      <c r="O1829" s="8">
        <f t="shared" si="342"/>
        <v>1.5913161784374321</v>
      </c>
      <c r="P1829" s="10" t="str">
        <f t="shared" si="343"/>
        <v/>
      </c>
      <c r="Q1829" s="10" t="str">
        <f t="shared" si="344"/>
        <v>2009BEN</v>
      </c>
      <c r="R1829" s="14" t="str">
        <f t="shared" si="345"/>
        <v/>
      </c>
      <c r="S1829" s="45">
        <f t="shared" si="346"/>
        <v>1</v>
      </c>
      <c r="T1829" s="7">
        <f t="shared" si="347"/>
        <v>3.6371248730652841</v>
      </c>
      <c r="U1829" s="35">
        <f>IF(ISBLANK(VLOOKUP(B1829,'WB GDP'!$A$2:$AK$267,F1829-1985)),"NA",VLOOKUP(B1829,'WB GDP'!$A$2:$AK$267,F1829-1985))</f>
        <v>2656.4316418249709</v>
      </c>
    </row>
    <row r="1830" spans="1:21">
      <c r="A1830" t="str">
        <f t="shared" si="336"/>
        <v/>
      </c>
      <c r="B1830" t="s">
        <v>31</v>
      </c>
      <c r="C1830" t="str">
        <f>VLOOKUP(B1830,'country codes'!$A$3:$B$287,2,0)</f>
        <v>BTN</v>
      </c>
      <c r="D1830">
        <v>6</v>
      </c>
      <c r="E1830" s="6">
        <v>697.678</v>
      </c>
      <c r="F1830">
        <v>2009</v>
      </c>
      <c r="G1830" s="6">
        <v>67.897000000000006</v>
      </c>
      <c r="H1830" s="6" t="s">
        <v>693</v>
      </c>
      <c r="I1830" s="7">
        <v>2.4960701465606698</v>
      </c>
      <c r="J1830" s="8" t="str">
        <f t="shared" si="337"/>
        <v/>
      </c>
      <c r="K1830" s="8" t="str">
        <f t="shared" si="338"/>
        <v/>
      </c>
      <c r="L1830" s="9" t="str">
        <f t="shared" si="339"/>
        <v/>
      </c>
      <c r="M1830" s="8" t="str">
        <f t="shared" si="340"/>
        <v/>
      </c>
      <c r="N1830" s="8">
        <f t="shared" si="341"/>
        <v>0.15600438416004186</v>
      </c>
      <c r="O1830" s="8">
        <f t="shared" si="342"/>
        <v>1.6478821709715927</v>
      </c>
      <c r="P1830" s="10" t="str">
        <f t="shared" si="343"/>
        <v/>
      </c>
      <c r="Q1830" s="10" t="str">
        <f t="shared" si="344"/>
        <v>2009BTN</v>
      </c>
      <c r="R1830" s="14" t="str">
        <f t="shared" si="345"/>
        <v/>
      </c>
      <c r="S1830" s="45">
        <f t="shared" si="346"/>
        <v>1</v>
      </c>
      <c r="T1830" s="7">
        <f t="shared" si="347"/>
        <v>3.6371248730652841</v>
      </c>
      <c r="U1830" s="35">
        <f>IF(ISBLANK(VLOOKUP(B1830,'WB GDP'!$A$2:$AK$267,F1830-1985)),"NA",VLOOKUP(B1830,'WB GDP'!$A$2:$AK$267,F1830-1985))</f>
        <v>7188.8591934528486</v>
      </c>
    </row>
    <row r="1831" spans="1:21">
      <c r="A1831" t="str">
        <f t="shared" si="336"/>
        <v/>
      </c>
      <c r="B1831" t="s">
        <v>36</v>
      </c>
      <c r="C1831" t="str">
        <f>VLOOKUP(B1831,'country codes'!$A$3:$B$287,2,0)</f>
        <v>BGR</v>
      </c>
      <c r="D1831">
        <v>7</v>
      </c>
      <c r="E1831" s="6">
        <v>7634.7349999999997</v>
      </c>
      <c r="F1831">
        <v>2009</v>
      </c>
      <c r="G1831" s="6">
        <v>73.704999999999998</v>
      </c>
      <c r="H1831" s="6" t="s">
        <v>693</v>
      </c>
      <c r="I1831" s="7">
        <v>7.2096266746520996</v>
      </c>
      <c r="J1831" s="8" t="str">
        <f t="shared" si="337"/>
        <v/>
      </c>
      <c r="K1831" s="8" t="str">
        <f t="shared" si="338"/>
        <v/>
      </c>
      <c r="L1831" s="9" t="str">
        <f t="shared" si="339"/>
        <v/>
      </c>
      <c r="M1831" s="8" t="str">
        <f t="shared" si="340"/>
        <v/>
      </c>
      <c r="N1831" s="8">
        <f t="shared" si="341"/>
        <v>0.45060166716575623</v>
      </c>
      <c r="O1831" s="8">
        <f t="shared" si="342"/>
        <v>1.9424794539773071</v>
      </c>
      <c r="P1831" s="10" t="str">
        <f t="shared" si="343"/>
        <v/>
      </c>
      <c r="Q1831" s="10" t="str">
        <f t="shared" si="344"/>
        <v>2009BGR</v>
      </c>
      <c r="R1831" s="14" t="str">
        <f t="shared" si="345"/>
        <v/>
      </c>
      <c r="S1831" s="45">
        <f t="shared" si="346"/>
        <v>2</v>
      </c>
      <c r="T1831" s="7">
        <f t="shared" si="347"/>
        <v>3.6371248730652841</v>
      </c>
      <c r="U1831" s="35">
        <f>IF(ISBLANK(VLOOKUP(B1831,'WB GDP'!$A$2:$AK$267,F1831-1985)),"NA",VLOOKUP(B1831,'WB GDP'!$A$2:$AK$267,F1831-1985))</f>
        <v>17767.535299668216</v>
      </c>
    </row>
    <row r="1832" spans="1:21">
      <c r="A1832" t="str">
        <f t="shared" si="336"/>
        <v/>
      </c>
      <c r="B1832" t="s">
        <v>42</v>
      </c>
      <c r="C1832" t="str">
        <f>VLOOKUP(B1832,'country codes'!$A$3:$B$287,2,0)</f>
        <v>CAF</v>
      </c>
      <c r="D1832">
        <v>5</v>
      </c>
      <c r="E1832" s="6">
        <v>4564.54</v>
      </c>
      <c r="F1832">
        <v>2009</v>
      </c>
      <c r="G1832" s="6">
        <v>48.648000000000003</v>
      </c>
      <c r="H1832" s="6" t="s">
        <v>693</v>
      </c>
      <c r="I1832" s="7">
        <v>1.81660580635071</v>
      </c>
      <c r="J1832" s="8" t="str">
        <f t="shared" si="337"/>
        <v/>
      </c>
      <c r="K1832" s="8" t="str">
        <f t="shared" si="338"/>
        <v/>
      </c>
      <c r="L1832" s="9" t="str">
        <f t="shared" si="339"/>
        <v/>
      </c>
      <c r="M1832" s="8" t="str">
        <f t="shared" si="340"/>
        <v/>
      </c>
      <c r="N1832" s="8">
        <f t="shared" si="341"/>
        <v>0.11353786289691938</v>
      </c>
      <c r="O1832" s="8">
        <f t="shared" si="342"/>
        <v>1.6054156497084704</v>
      </c>
      <c r="P1832" s="10" t="str">
        <f t="shared" si="343"/>
        <v/>
      </c>
      <c r="Q1832" s="10" t="str">
        <f t="shared" si="344"/>
        <v>2009CAF</v>
      </c>
      <c r="R1832" s="14" t="str">
        <f t="shared" si="345"/>
        <v/>
      </c>
      <c r="S1832" s="45">
        <f t="shared" si="346"/>
        <v>1</v>
      </c>
      <c r="T1832" s="7">
        <f t="shared" si="347"/>
        <v>3.6371248730652841</v>
      </c>
      <c r="U1832" s="35">
        <f>IF(ISBLANK(VLOOKUP(B1832,'WB GDP'!$A$2:$AK$267,F1832-1985)),"NA",VLOOKUP(B1832,'WB GDP'!$A$2:$AK$267,F1832-1985))</f>
        <v>1103.4637660211986</v>
      </c>
    </row>
    <row r="1833" spans="1:21">
      <c r="A1833" t="str">
        <f t="shared" si="336"/>
        <v/>
      </c>
      <c r="B1833" t="s">
        <v>47</v>
      </c>
      <c r="C1833" t="str">
        <f>VLOOKUP(B1833,'country codes'!$A$3:$B$287,2,0)</f>
        <v>COM</v>
      </c>
      <c r="D1833">
        <v>5</v>
      </c>
      <c r="E1833" s="6">
        <v>642.49300000000005</v>
      </c>
      <c r="F1833">
        <v>2009</v>
      </c>
      <c r="G1833" s="6">
        <v>60.831000000000003</v>
      </c>
      <c r="H1833" s="6">
        <v>3.476027250289917</v>
      </c>
      <c r="I1833" s="7" t="s">
        <v>693</v>
      </c>
      <c r="J1833" s="8">
        <f t="shared" si="337"/>
        <v>0.3476027250289917</v>
      </c>
      <c r="K1833" s="8">
        <f t="shared" si="338"/>
        <v>0.77436256028882366</v>
      </c>
      <c r="L1833" s="9">
        <f t="shared" si="339"/>
        <v>47.105248904929432</v>
      </c>
      <c r="M1833" s="8">
        <f t="shared" si="340"/>
        <v>0.3294250587638059</v>
      </c>
      <c r="N1833" s="8" t="str">
        <f t="shared" si="341"/>
        <v/>
      </c>
      <c r="O1833" s="8" t="str">
        <f t="shared" si="342"/>
        <v/>
      </c>
      <c r="P1833" s="10" t="str">
        <f t="shared" si="343"/>
        <v/>
      </c>
      <c r="Q1833" s="10" t="str">
        <f t="shared" si="344"/>
        <v>2009COM</v>
      </c>
      <c r="R1833" s="14" t="str">
        <f t="shared" si="345"/>
        <v/>
      </c>
      <c r="S1833" s="45">
        <f t="shared" si="346"/>
        <v>3</v>
      </c>
      <c r="T1833" s="7">
        <f t="shared" si="347"/>
        <v>3.6371248730652841</v>
      </c>
      <c r="U1833" s="35">
        <f>IF(ISBLANK(VLOOKUP(B1833,'WB GDP'!$A$2:$AK$267,F1833-1985)),"NA",VLOOKUP(B1833,'WB GDP'!$A$2:$AK$267,F1833-1985))</f>
        <v>2976.7794541822477</v>
      </c>
    </row>
    <row r="1834" spans="1:21">
      <c r="A1834" t="str">
        <f t="shared" si="336"/>
        <v/>
      </c>
      <c r="B1834" t="s">
        <v>48</v>
      </c>
      <c r="C1834" t="str">
        <f>VLOOKUP(B1834,'country codes'!$A$3:$B$287,2,0)</f>
        <v>COG</v>
      </c>
      <c r="D1834">
        <v>5</v>
      </c>
      <c r="E1834" s="6">
        <v>4257.2299999999996</v>
      </c>
      <c r="F1834">
        <v>2009</v>
      </c>
      <c r="G1834" s="6">
        <v>61.088000000000001</v>
      </c>
      <c r="H1834" s="6" t="s">
        <v>693</v>
      </c>
      <c r="I1834" s="7">
        <v>2.0926411151886</v>
      </c>
      <c r="J1834" s="8" t="str">
        <f t="shared" si="337"/>
        <v/>
      </c>
      <c r="K1834" s="8" t="str">
        <f t="shared" si="338"/>
        <v/>
      </c>
      <c r="L1834" s="9" t="str">
        <f t="shared" si="339"/>
        <v/>
      </c>
      <c r="M1834" s="8" t="str">
        <f t="shared" si="340"/>
        <v/>
      </c>
      <c r="N1834" s="8">
        <f t="shared" si="341"/>
        <v>0.1307900696992875</v>
      </c>
      <c r="O1834" s="8">
        <f t="shared" si="342"/>
        <v>1.6226678565108383</v>
      </c>
      <c r="P1834" s="10" t="str">
        <f t="shared" si="343"/>
        <v/>
      </c>
      <c r="Q1834" s="10" t="str">
        <f t="shared" si="344"/>
        <v>2009COG</v>
      </c>
      <c r="R1834" s="14" t="str">
        <f t="shared" si="345"/>
        <v/>
      </c>
      <c r="S1834" s="45">
        <f t="shared" si="346"/>
        <v>1</v>
      </c>
      <c r="T1834" s="7">
        <f t="shared" si="347"/>
        <v>3.6371248730652841</v>
      </c>
      <c r="U1834" s="35">
        <f>IF(ISBLANK(VLOOKUP(B1834,'WB GDP'!$A$2:$AK$267,F1834-1985)),"NA",VLOOKUP(B1834,'WB GDP'!$A$2:$AK$267,F1834-1985))</f>
        <v>4720.4146745723319</v>
      </c>
    </row>
    <row r="1835" spans="1:21">
      <c r="A1835" t="str">
        <f t="shared" si="336"/>
        <v/>
      </c>
      <c r="B1835" t="s">
        <v>54</v>
      </c>
      <c r="C1835" t="str">
        <f>VLOOKUP(B1835,'country codes'!$A$3:$B$287,2,0)</f>
        <v>CZE</v>
      </c>
      <c r="D1835">
        <v>7</v>
      </c>
      <c r="E1835" s="6">
        <v>10421.51</v>
      </c>
      <c r="F1835">
        <v>2009</v>
      </c>
      <c r="G1835" s="6">
        <v>77.260000000000005</v>
      </c>
      <c r="H1835" s="6" t="s">
        <v>693</v>
      </c>
      <c r="I1835" s="7">
        <v>11.3016109466553</v>
      </c>
      <c r="J1835" s="8" t="str">
        <f t="shared" si="337"/>
        <v/>
      </c>
      <c r="K1835" s="8" t="str">
        <f t="shared" si="338"/>
        <v/>
      </c>
      <c r="L1835" s="9" t="str">
        <f t="shared" si="339"/>
        <v/>
      </c>
      <c r="M1835" s="8" t="str">
        <f t="shared" si="340"/>
        <v/>
      </c>
      <c r="N1835" s="8">
        <f t="shared" si="341"/>
        <v>0.70635068416595626</v>
      </c>
      <c r="O1835" s="8">
        <f t="shared" si="342"/>
        <v>2.1982284709775071</v>
      </c>
      <c r="P1835" s="10" t="str">
        <f t="shared" si="343"/>
        <v/>
      </c>
      <c r="Q1835" s="10" t="str">
        <f t="shared" si="344"/>
        <v>2009CZE</v>
      </c>
      <c r="R1835" s="14" t="str">
        <f t="shared" si="345"/>
        <v/>
      </c>
      <c r="S1835" s="45">
        <f t="shared" si="346"/>
        <v>3</v>
      </c>
      <c r="T1835" s="7">
        <f t="shared" si="347"/>
        <v>3.6371248730652841</v>
      </c>
      <c r="U1835" s="35">
        <f>IF(ISBLANK(VLOOKUP(B1835,'WB GDP'!$A$2:$AK$267,F1835-1985)),"NA",VLOOKUP(B1835,'WB GDP'!$A$2:$AK$267,F1835-1985))</f>
        <v>38536.03515625</v>
      </c>
    </row>
    <row r="1836" spans="1:21">
      <c r="A1836" t="str">
        <f t="shared" si="336"/>
        <v/>
      </c>
      <c r="B1836" t="s">
        <v>61</v>
      </c>
      <c r="C1836" t="str">
        <f>VLOOKUP(B1836,'country codes'!$A$3:$B$287,2,0)</f>
        <v>SWZ</v>
      </c>
      <c r="D1836">
        <v>5</v>
      </c>
      <c r="E1836" s="6">
        <v>1094.886</v>
      </c>
      <c r="F1836">
        <v>2009</v>
      </c>
      <c r="G1836" s="6">
        <v>44.639000000000003</v>
      </c>
      <c r="H1836" s="6" t="s">
        <v>693</v>
      </c>
      <c r="I1836" s="7">
        <v>5.3366260528564498</v>
      </c>
      <c r="J1836" s="8" t="str">
        <f t="shared" si="337"/>
        <v/>
      </c>
      <c r="K1836" s="8" t="str">
        <f t="shared" si="338"/>
        <v/>
      </c>
      <c r="L1836" s="9" t="str">
        <f t="shared" si="339"/>
        <v/>
      </c>
      <c r="M1836" s="8" t="str">
        <f t="shared" si="340"/>
        <v/>
      </c>
      <c r="N1836" s="8">
        <f t="shared" si="341"/>
        <v>0.33353912830352811</v>
      </c>
      <c r="O1836" s="8">
        <f t="shared" si="342"/>
        <v>1.825416915115079</v>
      </c>
      <c r="P1836" s="10" t="str">
        <f t="shared" si="343"/>
        <v/>
      </c>
      <c r="Q1836" s="10" t="str">
        <f t="shared" si="344"/>
        <v>2009SWZ</v>
      </c>
      <c r="R1836" s="14" t="str">
        <f t="shared" si="345"/>
        <v/>
      </c>
      <c r="S1836" s="45">
        <f t="shared" si="346"/>
        <v>2</v>
      </c>
      <c r="T1836" s="7">
        <f t="shared" si="347"/>
        <v>3.6371248730652841</v>
      </c>
      <c r="U1836" s="35">
        <f>IF(ISBLANK(VLOOKUP(B1836,'WB GDP'!$A$2:$AK$267,F1836-1985)),"NA",VLOOKUP(B1836,'WB GDP'!$A$2:$AK$267,F1836-1985))</f>
        <v>6989.3779051027368</v>
      </c>
    </row>
    <row r="1837" spans="1:21">
      <c r="A1837" t="str">
        <f t="shared" si="336"/>
        <v/>
      </c>
      <c r="B1837" t="s">
        <v>62</v>
      </c>
      <c r="C1837" t="str">
        <f>VLOOKUP(B1837,'country codes'!$A$3:$B$287,2,0)</f>
        <v>ETH</v>
      </c>
      <c r="D1837">
        <v>5</v>
      </c>
      <c r="E1837" s="6">
        <v>86755.585000000006</v>
      </c>
      <c r="F1837">
        <v>2009</v>
      </c>
      <c r="G1837" s="6">
        <v>58.804000000000002</v>
      </c>
      <c r="H1837" s="6" t="s">
        <v>693</v>
      </c>
      <c r="I1837" s="7">
        <v>0.146386563777924</v>
      </c>
      <c r="J1837" s="8" t="str">
        <f t="shared" si="337"/>
        <v/>
      </c>
      <c r="K1837" s="8" t="str">
        <f t="shared" si="338"/>
        <v/>
      </c>
      <c r="L1837" s="9" t="str">
        <f t="shared" si="339"/>
        <v/>
      </c>
      <c r="M1837" s="8" t="str">
        <f t="shared" si="340"/>
        <v/>
      </c>
      <c r="N1837" s="8">
        <f t="shared" si="341"/>
        <v>9.14916023612025E-3</v>
      </c>
      <c r="O1837" s="8">
        <f t="shared" si="342"/>
        <v>1.5010269470476711</v>
      </c>
      <c r="P1837" s="10" t="str">
        <f t="shared" si="343"/>
        <v/>
      </c>
      <c r="Q1837" s="10" t="str">
        <f t="shared" si="344"/>
        <v>2009ETH</v>
      </c>
      <c r="R1837" s="14" t="str">
        <f t="shared" si="345"/>
        <v/>
      </c>
      <c r="S1837" s="45">
        <f t="shared" si="346"/>
        <v>1</v>
      </c>
      <c r="T1837" s="7">
        <f t="shared" si="347"/>
        <v>3.6371248730652841</v>
      </c>
      <c r="U1837" s="35">
        <f>IF(ISBLANK(VLOOKUP(B1837,'WB GDP'!$A$2:$AK$267,F1837-1985)),"NA",VLOOKUP(B1837,'WB GDP'!$A$2:$AK$267,F1837-1985))</f>
        <v>1130.0318403503732</v>
      </c>
    </row>
    <row r="1838" spans="1:21">
      <c r="A1838" t="str">
        <f t="shared" si="336"/>
        <v/>
      </c>
      <c r="B1838" t="s">
        <v>65</v>
      </c>
      <c r="C1838" t="str">
        <f>VLOOKUP(B1838,'country codes'!$A$3:$B$287,2,0)</f>
        <v>GAB</v>
      </c>
      <c r="D1838">
        <v>5</v>
      </c>
      <c r="E1838" s="6">
        <v>1653.5419999999999</v>
      </c>
      <c r="F1838">
        <v>2009</v>
      </c>
      <c r="G1838" s="6">
        <v>63.302999999999997</v>
      </c>
      <c r="H1838" s="6" t="s">
        <v>693</v>
      </c>
      <c r="I1838" s="7">
        <v>7.1861538887023899</v>
      </c>
      <c r="J1838" s="8" t="str">
        <f t="shared" si="337"/>
        <v/>
      </c>
      <c r="K1838" s="8" t="str">
        <f t="shared" si="338"/>
        <v/>
      </c>
      <c r="L1838" s="9" t="str">
        <f t="shared" si="339"/>
        <v/>
      </c>
      <c r="M1838" s="8" t="str">
        <f t="shared" si="340"/>
        <v/>
      </c>
      <c r="N1838" s="8">
        <f t="shared" si="341"/>
        <v>0.44913461804389937</v>
      </c>
      <c r="O1838" s="8">
        <f t="shared" si="342"/>
        <v>1.9410124048554502</v>
      </c>
      <c r="P1838" s="10" t="str">
        <f t="shared" si="343"/>
        <v/>
      </c>
      <c r="Q1838" s="10" t="str">
        <f t="shared" si="344"/>
        <v>2009GAB</v>
      </c>
      <c r="R1838" s="14" t="str">
        <f t="shared" si="345"/>
        <v/>
      </c>
      <c r="S1838" s="45">
        <f t="shared" si="346"/>
        <v>2</v>
      </c>
      <c r="T1838" s="7">
        <f t="shared" si="347"/>
        <v>3.6371248730652841</v>
      </c>
      <c r="U1838" s="35">
        <f>IF(ISBLANK(VLOOKUP(B1838,'WB GDP'!$A$2:$AK$267,F1838-1985)),"NA",VLOOKUP(B1838,'WB GDP'!$A$2:$AK$267,F1838-1985))</f>
        <v>13221.765665483101</v>
      </c>
    </row>
    <row r="1839" spans="1:21">
      <c r="A1839" t="str">
        <f t="shared" si="336"/>
        <v/>
      </c>
      <c r="B1839" t="s">
        <v>71</v>
      </c>
      <c r="C1839" t="str">
        <f>VLOOKUP(B1839,'country codes'!$A$3:$B$287,2,0)</f>
        <v>GIN</v>
      </c>
      <c r="D1839">
        <v>5</v>
      </c>
      <c r="E1839" s="6">
        <v>10021.323</v>
      </c>
      <c r="F1839">
        <v>2009</v>
      </c>
      <c r="G1839" s="6">
        <v>56.347999999999999</v>
      </c>
      <c r="H1839" s="6" t="s">
        <v>693</v>
      </c>
      <c r="I1839" s="7">
        <v>1.45394730567932</v>
      </c>
      <c r="J1839" s="8" t="str">
        <f t="shared" si="337"/>
        <v/>
      </c>
      <c r="K1839" s="8" t="str">
        <f t="shared" si="338"/>
        <v/>
      </c>
      <c r="L1839" s="9" t="str">
        <f t="shared" si="339"/>
        <v/>
      </c>
      <c r="M1839" s="8" t="str">
        <f t="shared" si="340"/>
        <v/>
      </c>
      <c r="N1839" s="8">
        <f t="shared" si="341"/>
        <v>9.0871706604957497E-2</v>
      </c>
      <c r="O1839" s="8">
        <f t="shared" si="342"/>
        <v>1.5827494934165085</v>
      </c>
      <c r="P1839" s="10" t="str">
        <f t="shared" si="343"/>
        <v/>
      </c>
      <c r="Q1839" s="10" t="str">
        <f t="shared" si="344"/>
        <v>2009GIN</v>
      </c>
      <c r="R1839" s="14" t="str">
        <f t="shared" si="345"/>
        <v/>
      </c>
      <c r="S1839" s="45">
        <f t="shared" si="346"/>
        <v>1</v>
      </c>
      <c r="T1839" s="7">
        <f t="shared" si="347"/>
        <v>3.6371248730652841</v>
      </c>
      <c r="U1839" s="35">
        <f>IF(ISBLANK(VLOOKUP(B1839,'WB GDP'!$A$2:$AK$267,F1839-1985)),"NA",VLOOKUP(B1839,'WB GDP'!$A$2:$AK$267,F1839-1985))</f>
        <v>1815.3157768598865</v>
      </c>
    </row>
    <row r="1840" spans="1:21">
      <c r="A1840" t="str">
        <f t="shared" si="336"/>
        <v/>
      </c>
      <c r="B1840" t="s">
        <v>76</v>
      </c>
      <c r="C1840" t="str">
        <f>VLOOKUP(B1840,'country codes'!$A$3:$B$287,2,0)</f>
        <v>ISL</v>
      </c>
      <c r="D1840">
        <v>3</v>
      </c>
      <c r="E1840" s="6">
        <v>318.8</v>
      </c>
      <c r="F1840">
        <v>2009</v>
      </c>
      <c r="G1840" s="6">
        <v>81.555999999999997</v>
      </c>
      <c r="H1840" s="6" t="s">
        <v>693</v>
      </c>
      <c r="I1840" s="7">
        <v>18.7513751983643</v>
      </c>
      <c r="J1840" s="8" t="str">
        <f t="shared" si="337"/>
        <v/>
      </c>
      <c r="K1840" s="8" t="str">
        <f t="shared" si="338"/>
        <v/>
      </c>
      <c r="L1840" s="9" t="str">
        <f t="shared" si="339"/>
        <v/>
      </c>
      <c r="M1840" s="8" t="str">
        <f t="shared" si="340"/>
        <v/>
      </c>
      <c r="N1840" s="8">
        <f t="shared" si="341"/>
        <v>1.1719609498977688</v>
      </c>
      <c r="O1840" s="8">
        <f t="shared" si="342"/>
        <v>2.6638387367093195</v>
      </c>
      <c r="P1840" s="10" t="str">
        <f t="shared" si="343"/>
        <v/>
      </c>
      <c r="Q1840" s="10" t="str">
        <f t="shared" si="344"/>
        <v>2009ISL</v>
      </c>
      <c r="R1840" s="14" t="str">
        <f t="shared" si="345"/>
        <v/>
      </c>
      <c r="S1840" s="45">
        <f t="shared" si="346"/>
        <v>3</v>
      </c>
      <c r="T1840" s="7">
        <f t="shared" si="347"/>
        <v>3.6371248730652841</v>
      </c>
      <c r="U1840" s="35">
        <f>IF(ISBLANK(VLOOKUP(B1840,'WB GDP'!$A$2:$AK$267,F1840-1985)),"NA",VLOOKUP(B1840,'WB GDP'!$A$2:$AK$267,F1840-1985))</f>
        <v>48770.950336715789</v>
      </c>
    </row>
    <row r="1841" spans="1:21">
      <c r="A1841" t="str">
        <f t="shared" si="336"/>
        <v/>
      </c>
      <c r="B1841" t="s">
        <v>79</v>
      </c>
      <c r="C1841" t="str">
        <f>VLOOKUP(B1841,'country codes'!$A$3:$B$287,2,0)</f>
        <v>IRN</v>
      </c>
      <c r="D1841">
        <v>4</v>
      </c>
      <c r="E1841" s="6">
        <v>74322.684999999998</v>
      </c>
      <c r="F1841">
        <v>2009</v>
      </c>
      <c r="G1841" s="6">
        <v>72.697999999999993</v>
      </c>
      <c r="H1841" s="6" t="s">
        <v>693</v>
      </c>
      <c r="I1841" s="7">
        <v>9.1503992080688494</v>
      </c>
      <c r="J1841" s="8" t="str">
        <f t="shared" si="337"/>
        <v/>
      </c>
      <c r="K1841" s="8" t="str">
        <f t="shared" si="338"/>
        <v/>
      </c>
      <c r="L1841" s="9" t="str">
        <f t="shared" si="339"/>
        <v/>
      </c>
      <c r="M1841" s="8" t="str">
        <f t="shared" si="340"/>
        <v/>
      </c>
      <c r="N1841" s="8">
        <f t="shared" si="341"/>
        <v>0.57189995050430309</v>
      </c>
      <c r="O1841" s="8">
        <f t="shared" si="342"/>
        <v>2.0637777373158541</v>
      </c>
      <c r="P1841" s="10" t="str">
        <f t="shared" si="343"/>
        <v/>
      </c>
      <c r="Q1841" s="10" t="str">
        <f t="shared" si="344"/>
        <v>2009IRN</v>
      </c>
      <c r="R1841" s="14" t="str">
        <f t="shared" si="345"/>
        <v/>
      </c>
      <c r="S1841" s="45">
        <f t="shared" si="346"/>
        <v>3</v>
      </c>
      <c r="T1841" s="7">
        <f t="shared" si="347"/>
        <v>3.6371248730652841</v>
      </c>
      <c r="U1841" s="35">
        <f>IF(ISBLANK(VLOOKUP(B1841,'WB GDP'!$A$2:$AK$267,F1841-1985)),"NA",VLOOKUP(B1841,'WB GDP'!$A$2:$AK$267,F1841-1985))</f>
        <v>14473.832889502779</v>
      </c>
    </row>
    <row r="1842" spans="1:21">
      <c r="A1842" t="str">
        <f t="shared" si="336"/>
        <v/>
      </c>
      <c r="B1842" t="s">
        <v>84</v>
      </c>
      <c r="C1842" t="str">
        <f>VLOOKUP(B1842,'country codes'!$A$3:$B$287,2,0)</f>
        <v>JAM</v>
      </c>
      <c r="D1842">
        <v>1</v>
      </c>
      <c r="E1842" s="6">
        <v>2722.4009999999998</v>
      </c>
      <c r="F1842">
        <v>2009</v>
      </c>
      <c r="G1842" s="6">
        <v>72.123999999999995</v>
      </c>
      <c r="H1842" s="6" t="s">
        <v>693</v>
      </c>
      <c r="I1842" s="7">
        <v>4.0803585052490199</v>
      </c>
      <c r="J1842" s="8" t="str">
        <f t="shared" si="337"/>
        <v/>
      </c>
      <c r="K1842" s="8" t="str">
        <f t="shared" si="338"/>
        <v/>
      </c>
      <c r="L1842" s="9" t="str">
        <f t="shared" si="339"/>
        <v/>
      </c>
      <c r="M1842" s="8" t="str">
        <f t="shared" si="340"/>
        <v/>
      </c>
      <c r="N1842" s="8">
        <f t="shared" si="341"/>
        <v>0.25502240657806374</v>
      </c>
      <c r="O1842" s="8">
        <f t="shared" si="342"/>
        <v>1.7469001933896147</v>
      </c>
      <c r="P1842" s="10" t="str">
        <f t="shared" si="343"/>
        <v/>
      </c>
      <c r="Q1842" s="10" t="str">
        <f t="shared" si="344"/>
        <v>2009JAM</v>
      </c>
      <c r="R1842" s="14" t="str">
        <f t="shared" si="345"/>
        <v/>
      </c>
      <c r="S1842" s="45">
        <f t="shared" si="346"/>
        <v>2</v>
      </c>
      <c r="T1842" s="7">
        <f t="shared" si="347"/>
        <v>3.6371248730652841</v>
      </c>
      <c r="U1842" s="35">
        <f>IF(ISBLANK(VLOOKUP(B1842,'WB GDP'!$A$2:$AK$267,F1842-1985)),"NA",VLOOKUP(B1842,'WB GDP'!$A$2:$AK$267,F1842-1985))</f>
        <v>9885.0239292058959</v>
      </c>
    </row>
    <row r="1843" spans="1:21">
      <c r="A1843" t="str">
        <f t="shared" si="336"/>
        <v/>
      </c>
      <c r="B1843" t="s">
        <v>91</v>
      </c>
      <c r="C1843" t="str">
        <f>VLOOKUP(B1843,'country codes'!$A$3:$B$287,2,0)</f>
        <v>LAO</v>
      </c>
      <c r="D1843">
        <v>8</v>
      </c>
      <c r="E1843" s="6">
        <v>6229.93</v>
      </c>
      <c r="F1843">
        <v>2009</v>
      </c>
      <c r="G1843" s="6">
        <v>63.273000000000003</v>
      </c>
      <c r="H1843" s="6" t="s">
        <v>693</v>
      </c>
      <c r="I1843" s="7">
        <v>1.8560199737548799</v>
      </c>
      <c r="J1843" s="8" t="str">
        <f t="shared" si="337"/>
        <v/>
      </c>
      <c r="K1843" s="8" t="str">
        <f t="shared" si="338"/>
        <v/>
      </c>
      <c r="L1843" s="9" t="str">
        <f t="shared" si="339"/>
        <v/>
      </c>
      <c r="M1843" s="8" t="str">
        <f t="shared" si="340"/>
        <v/>
      </c>
      <c r="N1843" s="8">
        <f t="shared" si="341"/>
        <v>0.11600124835968</v>
      </c>
      <c r="O1843" s="8">
        <f t="shared" si="342"/>
        <v>1.6078790351712309</v>
      </c>
      <c r="P1843" s="10" t="str">
        <f t="shared" si="343"/>
        <v/>
      </c>
      <c r="Q1843" s="10" t="str">
        <f t="shared" si="344"/>
        <v>2009LAO</v>
      </c>
      <c r="R1843" s="14" t="str">
        <f t="shared" si="345"/>
        <v/>
      </c>
      <c r="S1843" s="45">
        <f t="shared" si="346"/>
        <v>1</v>
      </c>
      <c r="T1843" s="7">
        <f t="shared" si="347"/>
        <v>3.6371248730652841</v>
      </c>
      <c r="U1843" s="35">
        <f>IF(ISBLANK(VLOOKUP(B1843,'WB GDP'!$A$2:$AK$267,F1843-1985)),"NA",VLOOKUP(B1843,'WB GDP'!$A$2:$AK$267,F1843-1985))</f>
        <v>4482.8997617625937</v>
      </c>
    </row>
    <row r="1844" spans="1:21">
      <c r="A1844" t="str">
        <f t="shared" si="336"/>
        <v/>
      </c>
      <c r="B1844" t="s">
        <v>94</v>
      </c>
      <c r="C1844" t="str">
        <f>VLOOKUP(B1844,'country codes'!$A$3:$B$287,2,0)</f>
        <v>LSO</v>
      </c>
      <c r="D1844">
        <v>5</v>
      </c>
      <c r="E1844" s="6">
        <v>2009.1690000000001</v>
      </c>
      <c r="F1844">
        <v>2009</v>
      </c>
      <c r="G1844" s="6">
        <v>44.033999999999999</v>
      </c>
      <c r="H1844" s="6" t="s">
        <v>693</v>
      </c>
      <c r="I1844" s="7">
        <v>2.5790963172912602</v>
      </c>
      <c r="J1844" s="8" t="str">
        <f t="shared" si="337"/>
        <v/>
      </c>
      <c r="K1844" s="8" t="str">
        <f t="shared" si="338"/>
        <v/>
      </c>
      <c r="L1844" s="9" t="str">
        <f t="shared" si="339"/>
        <v/>
      </c>
      <c r="M1844" s="8" t="str">
        <f t="shared" si="340"/>
        <v/>
      </c>
      <c r="N1844" s="8">
        <f t="shared" si="341"/>
        <v>0.16119351983070376</v>
      </c>
      <c r="O1844" s="8">
        <f t="shared" si="342"/>
        <v>1.6530713066422547</v>
      </c>
      <c r="P1844" s="10" t="str">
        <f t="shared" si="343"/>
        <v/>
      </c>
      <c r="Q1844" s="10" t="str">
        <f t="shared" si="344"/>
        <v>2009LSO</v>
      </c>
      <c r="R1844" s="14" t="str">
        <f t="shared" si="345"/>
        <v/>
      </c>
      <c r="S1844" s="45">
        <f t="shared" si="346"/>
        <v>1</v>
      </c>
      <c r="T1844" s="7">
        <f t="shared" si="347"/>
        <v>3.6371248730652841</v>
      </c>
      <c r="U1844" s="35">
        <f>IF(ISBLANK(VLOOKUP(B1844,'WB GDP'!$A$2:$AK$267,F1844-1985)),"NA",VLOOKUP(B1844,'WB GDP'!$A$2:$AK$267,F1844-1985))</f>
        <v>2214.311607311543</v>
      </c>
    </row>
    <row r="1845" spans="1:21">
      <c r="A1845" t="str">
        <f t="shared" si="336"/>
        <v/>
      </c>
      <c r="B1845" t="s">
        <v>96</v>
      </c>
      <c r="C1845" t="str">
        <f>VLOOKUP(B1845,'country codes'!$A$3:$B$287,2,0)</f>
        <v>LBY</v>
      </c>
      <c r="D1845">
        <v>4</v>
      </c>
      <c r="E1845" s="6">
        <v>6360.1909999999998</v>
      </c>
      <c r="F1845">
        <v>2009</v>
      </c>
      <c r="G1845" s="6">
        <v>72.355999999999995</v>
      </c>
      <c r="H1845" s="6" t="s">
        <v>693</v>
      </c>
      <c r="I1845" s="7">
        <v>5.7326555252075204</v>
      </c>
      <c r="J1845" s="8" t="str">
        <f t="shared" si="337"/>
        <v/>
      </c>
      <c r="K1845" s="8" t="str">
        <f t="shared" si="338"/>
        <v/>
      </c>
      <c r="L1845" s="9" t="str">
        <f t="shared" si="339"/>
        <v/>
      </c>
      <c r="M1845" s="8" t="str">
        <f t="shared" si="340"/>
        <v/>
      </c>
      <c r="N1845" s="8">
        <f t="shared" si="341"/>
        <v>0.35829097032547003</v>
      </c>
      <c r="O1845" s="8">
        <f t="shared" si="342"/>
        <v>1.8501687571370209</v>
      </c>
      <c r="P1845" s="10" t="str">
        <f t="shared" si="343"/>
        <v/>
      </c>
      <c r="Q1845" s="10" t="str">
        <f t="shared" si="344"/>
        <v>2009LBY</v>
      </c>
      <c r="R1845" s="14" t="str">
        <f t="shared" si="345"/>
        <v/>
      </c>
      <c r="S1845" s="45">
        <f t="shared" si="346"/>
        <v>2</v>
      </c>
      <c r="T1845" s="7">
        <f t="shared" si="347"/>
        <v>3.6371248730652841</v>
      </c>
      <c r="U1845" s="35">
        <f>IF(ISBLANK(VLOOKUP(B1845,'WB GDP'!$A$2:$AK$267,F1845-1985)),"NA",VLOOKUP(B1845,'WB GDP'!$A$2:$AK$267,F1845-1985))</f>
        <v>30510.86057602373</v>
      </c>
    </row>
    <row r="1846" spans="1:21">
      <c r="A1846" t="str">
        <f t="shared" si="336"/>
        <v/>
      </c>
      <c r="B1846" t="s">
        <v>99</v>
      </c>
      <c r="C1846" t="str">
        <f>VLOOKUP(B1846,'country codes'!$A$3:$B$287,2,0)</f>
        <v>MDG</v>
      </c>
      <c r="D1846">
        <v>5</v>
      </c>
      <c r="E1846" s="6">
        <v>21117.092000000001</v>
      </c>
      <c r="F1846">
        <v>2009</v>
      </c>
      <c r="G1846" s="6">
        <v>62.734000000000002</v>
      </c>
      <c r="H1846" s="6" t="s">
        <v>693</v>
      </c>
      <c r="I1846" s="7">
        <v>1.32368123531342</v>
      </c>
      <c r="J1846" s="8" t="str">
        <f t="shared" si="337"/>
        <v/>
      </c>
      <c r="K1846" s="8" t="str">
        <f t="shared" si="338"/>
        <v/>
      </c>
      <c r="L1846" s="9" t="str">
        <f t="shared" si="339"/>
        <v/>
      </c>
      <c r="M1846" s="8" t="str">
        <f t="shared" si="340"/>
        <v/>
      </c>
      <c r="N1846" s="8">
        <f t="shared" si="341"/>
        <v>8.2730077207088748E-2</v>
      </c>
      <c r="O1846" s="8">
        <f t="shared" si="342"/>
        <v>1.5746078640186396</v>
      </c>
      <c r="P1846" s="10" t="str">
        <f t="shared" si="343"/>
        <v/>
      </c>
      <c r="Q1846" s="10" t="str">
        <f t="shared" si="344"/>
        <v>2009MDG</v>
      </c>
      <c r="R1846" s="14" t="str">
        <f t="shared" si="345"/>
        <v/>
      </c>
      <c r="S1846" s="45">
        <f t="shared" si="346"/>
        <v>1</v>
      </c>
      <c r="T1846" s="7">
        <f t="shared" si="347"/>
        <v>3.6371248730652841</v>
      </c>
      <c r="U1846" s="35">
        <f>IF(ISBLANK(VLOOKUP(B1846,'WB GDP'!$A$2:$AK$267,F1846-1985)),"NA",VLOOKUP(B1846,'WB GDP'!$A$2:$AK$267,F1846-1985))</f>
        <v>1546.3706809695557</v>
      </c>
    </row>
    <row r="1847" spans="1:21">
      <c r="A1847" t="str">
        <f t="shared" si="336"/>
        <v/>
      </c>
      <c r="B1847" t="s">
        <v>105</v>
      </c>
      <c r="C1847" t="str">
        <f>VLOOKUP(B1847,'country codes'!$A$3:$B$287,2,0)</f>
        <v>MUS</v>
      </c>
      <c r="D1847">
        <v>5</v>
      </c>
      <c r="E1847" s="6">
        <v>1279.8679999999999</v>
      </c>
      <c r="F1847">
        <v>2009</v>
      </c>
      <c r="G1847" s="6">
        <v>73.632999999999996</v>
      </c>
      <c r="H1847" s="6" t="s">
        <v>693</v>
      </c>
      <c r="I1847" s="7">
        <v>6.1927375793456996</v>
      </c>
      <c r="J1847" s="8" t="str">
        <f t="shared" si="337"/>
        <v/>
      </c>
      <c r="K1847" s="8" t="str">
        <f t="shared" si="338"/>
        <v/>
      </c>
      <c r="L1847" s="9" t="str">
        <f t="shared" si="339"/>
        <v/>
      </c>
      <c r="M1847" s="8" t="str">
        <f t="shared" si="340"/>
        <v/>
      </c>
      <c r="N1847" s="8">
        <f t="shared" si="341"/>
        <v>0.38704609870910622</v>
      </c>
      <c r="O1847" s="8">
        <f t="shared" si="342"/>
        <v>1.8789238855206571</v>
      </c>
      <c r="P1847" s="10" t="str">
        <f t="shared" si="343"/>
        <v/>
      </c>
      <c r="Q1847" s="10" t="str">
        <f t="shared" si="344"/>
        <v>2009MUS</v>
      </c>
      <c r="R1847" s="14" t="str">
        <f t="shared" si="345"/>
        <v/>
      </c>
      <c r="S1847" s="45">
        <f t="shared" si="346"/>
        <v>2</v>
      </c>
      <c r="T1847" s="7">
        <f t="shared" si="347"/>
        <v>3.6371248730652841</v>
      </c>
      <c r="U1847" s="35">
        <f>IF(ISBLANK(VLOOKUP(B1847,'WB GDP'!$A$2:$AK$267,F1847-1985)),"NA",VLOOKUP(B1847,'WB GDP'!$A$2:$AK$267,F1847-1985))</f>
        <v>16625.140146287817</v>
      </c>
    </row>
    <row r="1848" spans="1:21">
      <c r="A1848" t="str">
        <f t="shared" si="336"/>
        <v/>
      </c>
      <c r="B1848" t="s">
        <v>110</v>
      </c>
      <c r="C1848" t="str">
        <f>VLOOKUP(B1848,'country codes'!$A$3:$B$287,2,0)</f>
        <v>MAR</v>
      </c>
      <c r="D1848">
        <v>4</v>
      </c>
      <c r="E1848" s="6">
        <v>32042.877</v>
      </c>
      <c r="F1848">
        <v>2009</v>
      </c>
      <c r="G1848" s="6">
        <v>70.457999999999998</v>
      </c>
      <c r="H1848" s="6" t="s">
        <v>693</v>
      </c>
      <c r="I1848" s="7">
        <v>2.95478415489197</v>
      </c>
      <c r="J1848" s="8" t="str">
        <f t="shared" si="337"/>
        <v/>
      </c>
      <c r="K1848" s="8" t="str">
        <f t="shared" si="338"/>
        <v/>
      </c>
      <c r="L1848" s="9" t="str">
        <f t="shared" si="339"/>
        <v/>
      </c>
      <c r="M1848" s="8" t="str">
        <f t="shared" si="340"/>
        <v/>
      </c>
      <c r="N1848" s="8">
        <f t="shared" si="341"/>
        <v>0.18467400968074812</v>
      </c>
      <c r="O1848" s="8">
        <f t="shared" si="342"/>
        <v>1.6765517964922991</v>
      </c>
      <c r="P1848" s="10" t="str">
        <f t="shared" si="343"/>
        <v/>
      </c>
      <c r="Q1848" s="10" t="str">
        <f t="shared" si="344"/>
        <v>2009MAR</v>
      </c>
      <c r="R1848" s="14" t="str">
        <f t="shared" si="345"/>
        <v/>
      </c>
      <c r="S1848" s="45">
        <f t="shared" si="346"/>
        <v>1</v>
      </c>
      <c r="T1848" s="7">
        <f t="shared" si="347"/>
        <v>3.6371248730652841</v>
      </c>
      <c r="U1848" s="35">
        <f>IF(ISBLANK(VLOOKUP(B1848,'WB GDP'!$A$2:$AK$267,F1848-1985)),"NA",VLOOKUP(B1848,'WB GDP'!$A$2:$AK$267,F1848-1985))</f>
        <v>6635.10205078125</v>
      </c>
    </row>
    <row r="1849" spans="1:21">
      <c r="A1849" t="str">
        <f t="shared" si="336"/>
        <v/>
      </c>
      <c r="B1849" t="s">
        <v>111</v>
      </c>
      <c r="C1849" t="str">
        <f>VLOOKUP(B1849,'country codes'!$A$3:$B$287,2,0)</f>
        <v>MOZ</v>
      </c>
      <c r="D1849">
        <v>5</v>
      </c>
      <c r="E1849" s="6">
        <v>22436.66</v>
      </c>
      <c r="F1849">
        <v>2009</v>
      </c>
      <c r="G1849" s="6">
        <v>53.787999999999997</v>
      </c>
      <c r="H1849" s="6" t="s">
        <v>693</v>
      </c>
      <c r="I1849" s="7">
        <v>1.5041371583938601</v>
      </c>
      <c r="J1849" s="8" t="str">
        <f t="shared" si="337"/>
        <v/>
      </c>
      <c r="K1849" s="8" t="str">
        <f t="shared" si="338"/>
        <v/>
      </c>
      <c r="L1849" s="9" t="str">
        <f t="shared" si="339"/>
        <v/>
      </c>
      <c r="M1849" s="8" t="str">
        <f t="shared" si="340"/>
        <v/>
      </c>
      <c r="N1849" s="8">
        <f t="shared" si="341"/>
        <v>9.4008572399616255E-2</v>
      </c>
      <c r="O1849" s="8">
        <f t="shared" si="342"/>
        <v>1.5858863592111672</v>
      </c>
      <c r="P1849" s="10" t="str">
        <f t="shared" si="343"/>
        <v/>
      </c>
      <c r="Q1849" s="10" t="str">
        <f t="shared" si="344"/>
        <v>2009MOZ</v>
      </c>
      <c r="R1849" s="14" t="str">
        <f t="shared" si="345"/>
        <v/>
      </c>
      <c r="S1849" s="45">
        <f t="shared" si="346"/>
        <v>1</v>
      </c>
      <c r="T1849" s="7">
        <f t="shared" si="347"/>
        <v>3.6371248730652841</v>
      </c>
      <c r="U1849" s="35">
        <f>IF(ISBLANK(VLOOKUP(B1849,'WB GDP'!$A$2:$AK$267,F1849-1985)),"NA",VLOOKUP(B1849,'WB GDP'!$A$2:$AK$267,F1849-1985))</f>
        <v>1011.5612906760912</v>
      </c>
    </row>
    <row r="1850" spans="1:21">
      <c r="A1850" t="str">
        <f t="shared" si="336"/>
        <v/>
      </c>
      <c r="B1850" t="s">
        <v>112</v>
      </c>
      <c r="C1850" t="str">
        <f>VLOOKUP(B1850,'country codes'!$A$3:$B$287,2,0)</f>
        <v>MMR</v>
      </c>
      <c r="D1850">
        <v>8</v>
      </c>
      <c r="E1850" s="6">
        <v>49015.836000000003</v>
      </c>
      <c r="F1850">
        <v>2009</v>
      </c>
      <c r="G1850" s="6">
        <v>63.155000000000001</v>
      </c>
      <c r="H1850" s="6" t="s">
        <v>693</v>
      </c>
      <c r="I1850" s="7">
        <v>1.7178550958633401</v>
      </c>
      <c r="J1850" s="8" t="str">
        <f t="shared" si="337"/>
        <v/>
      </c>
      <c r="K1850" s="8" t="str">
        <f t="shared" si="338"/>
        <v/>
      </c>
      <c r="L1850" s="9" t="str">
        <f t="shared" si="339"/>
        <v/>
      </c>
      <c r="M1850" s="8" t="str">
        <f t="shared" si="340"/>
        <v/>
      </c>
      <c r="N1850" s="8">
        <f t="shared" si="341"/>
        <v>0.10736594349145875</v>
      </c>
      <c r="O1850" s="8">
        <f t="shared" si="342"/>
        <v>1.5992437303030096</v>
      </c>
      <c r="P1850" s="10" t="str">
        <f t="shared" si="343"/>
        <v/>
      </c>
      <c r="Q1850" s="10" t="str">
        <f t="shared" si="344"/>
        <v>2009MMR</v>
      </c>
      <c r="R1850" s="14" t="str">
        <f t="shared" si="345"/>
        <v/>
      </c>
      <c r="S1850" s="45">
        <f t="shared" si="346"/>
        <v>1</v>
      </c>
      <c r="T1850" s="7">
        <f t="shared" si="347"/>
        <v>3.6371248730652841</v>
      </c>
      <c r="U1850" s="35">
        <f>IF(ISBLANK(VLOOKUP(B1850,'WB GDP'!$A$2:$AK$267,F1850-1985)),"NA",VLOOKUP(B1850,'WB GDP'!$A$2:$AK$267,F1850-1985))</f>
        <v>2591.046304213502</v>
      </c>
    </row>
    <row r="1851" spans="1:21">
      <c r="A1851" t="str">
        <f t="shared" si="336"/>
        <v/>
      </c>
      <c r="B1851" t="s">
        <v>113</v>
      </c>
      <c r="C1851" t="str">
        <f>VLOOKUP(B1851,'country codes'!$A$3:$B$287,2,0)</f>
        <v>NAM</v>
      </c>
      <c r="D1851">
        <v>5</v>
      </c>
      <c r="E1851" s="6">
        <v>2067.9189999999999</v>
      </c>
      <c r="F1851">
        <v>2009</v>
      </c>
      <c r="G1851" s="6">
        <v>55.496000000000002</v>
      </c>
      <c r="H1851" s="6" t="s">
        <v>693</v>
      </c>
      <c r="I1851" s="7">
        <v>6.7219815254211399</v>
      </c>
      <c r="J1851" s="8" t="str">
        <f t="shared" si="337"/>
        <v/>
      </c>
      <c r="K1851" s="8" t="str">
        <f t="shared" si="338"/>
        <v/>
      </c>
      <c r="L1851" s="9" t="str">
        <f t="shared" si="339"/>
        <v/>
      </c>
      <c r="M1851" s="8" t="str">
        <f t="shared" si="340"/>
        <v/>
      </c>
      <c r="N1851" s="8">
        <f t="shared" si="341"/>
        <v>0.42012384533882124</v>
      </c>
      <c r="O1851" s="8">
        <f t="shared" si="342"/>
        <v>1.9120016321503721</v>
      </c>
      <c r="P1851" s="10" t="str">
        <f t="shared" si="343"/>
        <v/>
      </c>
      <c r="Q1851" s="10" t="str">
        <f t="shared" si="344"/>
        <v>2009NAM</v>
      </c>
      <c r="R1851" s="14" t="str">
        <f t="shared" si="345"/>
        <v/>
      </c>
      <c r="S1851" s="45">
        <f t="shared" si="346"/>
        <v>2</v>
      </c>
      <c r="T1851" s="7">
        <f t="shared" si="347"/>
        <v>3.6371248730652841</v>
      </c>
      <c r="U1851" s="35">
        <f>IF(ISBLANK(VLOOKUP(B1851,'WB GDP'!$A$2:$AK$267,F1851-1985)),"NA",VLOOKUP(B1851,'WB GDP'!$A$2:$AK$267,F1851-1985))</f>
        <v>8726.6818518817799</v>
      </c>
    </row>
    <row r="1852" spans="1:21">
      <c r="A1852" t="str">
        <f t="shared" si="336"/>
        <v/>
      </c>
      <c r="B1852" t="s">
        <v>121</v>
      </c>
      <c r="C1852" t="str">
        <f>VLOOKUP(B1852,'country codes'!$A$3:$B$287,2,0)</f>
        <v>NOR</v>
      </c>
      <c r="D1852">
        <v>3</v>
      </c>
      <c r="E1852" s="6">
        <v>4829.1989999999996</v>
      </c>
      <c r="F1852">
        <v>2009</v>
      </c>
      <c r="G1852" s="6">
        <v>80.867000000000004</v>
      </c>
      <c r="H1852" s="6" t="s">
        <v>693</v>
      </c>
      <c r="I1852" s="7">
        <v>13.2753505706787</v>
      </c>
      <c r="J1852" s="8" t="str">
        <f t="shared" si="337"/>
        <v/>
      </c>
      <c r="K1852" s="8" t="str">
        <f t="shared" si="338"/>
        <v/>
      </c>
      <c r="L1852" s="9" t="str">
        <f t="shared" si="339"/>
        <v/>
      </c>
      <c r="M1852" s="8" t="str">
        <f t="shared" si="340"/>
        <v/>
      </c>
      <c r="N1852" s="8">
        <f t="shared" si="341"/>
        <v>0.82970941066741877</v>
      </c>
      <c r="O1852" s="8">
        <f t="shared" si="342"/>
        <v>2.3215871974789697</v>
      </c>
      <c r="P1852" s="10" t="str">
        <f t="shared" si="343"/>
        <v/>
      </c>
      <c r="Q1852" s="10" t="str">
        <f t="shared" si="344"/>
        <v>2009NOR</v>
      </c>
      <c r="R1852" s="14" t="str">
        <f t="shared" si="345"/>
        <v/>
      </c>
      <c r="S1852" s="45">
        <f t="shared" si="346"/>
        <v>3</v>
      </c>
      <c r="T1852" s="7">
        <f t="shared" si="347"/>
        <v>3.6371248730652841</v>
      </c>
      <c r="U1852" s="35">
        <f>IF(ISBLANK(VLOOKUP(B1852,'WB GDP'!$A$2:$AK$267,F1852-1985)),"NA",VLOOKUP(B1852,'WB GDP'!$A$2:$AK$267,F1852-1985))</f>
        <v>61958.359740226078</v>
      </c>
    </row>
    <row r="1853" spans="1:21">
      <c r="A1853" t="str">
        <f t="shared" si="336"/>
        <v/>
      </c>
      <c r="B1853" t="s">
        <v>123</v>
      </c>
      <c r="C1853" t="str">
        <f>VLOOKUP(B1853,'country codes'!$A$3:$B$287,2,0)</f>
        <v>PSE</v>
      </c>
      <c r="D1853">
        <v>4</v>
      </c>
      <c r="E1853" s="6">
        <v>3899.3980000000001</v>
      </c>
      <c r="F1853">
        <v>2009</v>
      </c>
      <c r="G1853" s="6">
        <v>72.608000000000004</v>
      </c>
      <c r="H1853" s="6">
        <v>4.470191478729248</v>
      </c>
      <c r="I1853" s="7" t="s">
        <v>693</v>
      </c>
      <c r="J1853" s="8">
        <f t="shared" si="337"/>
        <v>0.44701914787292479</v>
      </c>
      <c r="K1853" s="8">
        <f t="shared" si="338"/>
        <v>0.8737789831327567</v>
      </c>
      <c r="L1853" s="9">
        <f t="shared" si="339"/>
        <v>63.443344407303201</v>
      </c>
      <c r="M1853" s="8">
        <f t="shared" si="340"/>
        <v>0.4771399752097053</v>
      </c>
      <c r="N1853" s="8" t="str">
        <f t="shared" si="341"/>
        <v/>
      </c>
      <c r="O1853" s="8" t="str">
        <f t="shared" si="342"/>
        <v/>
      </c>
      <c r="P1853" s="10" t="str">
        <f t="shared" si="343"/>
        <v/>
      </c>
      <c r="Q1853" s="10" t="str">
        <f t="shared" si="344"/>
        <v>2009PSE</v>
      </c>
      <c r="R1853" s="14" t="str">
        <f t="shared" si="345"/>
        <v/>
      </c>
      <c r="S1853" s="45">
        <f t="shared" si="346"/>
        <v>3</v>
      </c>
      <c r="T1853" s="7">
        <f t="shared" si="347"/>
        <v>3.6371248730652841</v>
      </c>
      <c r="U1853" s="35">
        <f>IF(ISBLANK(VLOOKUP(B1853,'WB GDP'!$A$2:$AK$267,F1853-1985)),"NA",VLOOKUP(B1853,'WB GDP'!$A$2:$AK$267,F1853-1985))</f>
        <v>14489.473625691078</v>
      </c>
    </row>
    <row r="1854" spans="1:21">
      <c r="A1854" t="str">
        <f t="shared" si="336"/>
        <v/>
      </c>
      <c r="B1854" t="s">
        <v>139</v>
      </c>
      <c r="C1854" t="str">
        <f>VLOOKUP(B1854,'country codes'!$A$3:$B$287,2,0)</f>
        <v>SVK</v>
      </c>
      <c r="D1854">
        <v>7</v>
      </c>
      <c r="E1854" s="6">
        <v>5388.9260000000004</v>
      </c>
      <c r="F1854">
        <v>2009</v>
      </c>
      <c r="G1854" s="6">
        <v>75.216999999999999</v>
      </c>
      <c r="H1854" s="6" t="s">
        <v>693</v>
      </c>
      <c r="I1854" s="7">
        <v>10.6917057037353</v>
      </c>
      <c r="J1854" s="8" t="str">
        <f t="shared" si="337"/>
        <v/>
      </c>
      <c r="K1854" s="8" t="str">
        <f t="shared" si="338"/>
        <v/>
      </c>
      <c r="L1854" s="9" t="str">
        <f t="shared" si="339"/>
        <v/>
      </c>
      <c r="M1854" s="8" t="str">
        <f t="shared" si="340"/>
        <v/>
      </c>
      <c r="N1854" s="8">
        <f t="shared" si="341"/>
        <v>0.66823160648345625</v>
      </c>
      <c r="O1854" s="8">
        <f t="shared" si="342"/>
        <v>2.1601093932950071</v>
      </c>
      <c r="P1854" s="10" t="str">
        <f t="shared" si="343"/>
        <v/>
      </c>
      <c r="Q1854" s="10" t="str">
        <f t="shared" si="344"/>
        <v>2009SVK</v>
      </c>
      <c r="R1854" s="14" t="str">
        <f t="shared" si="345"/>
        <v/>
      </c>
      <c r="S1854" s="45">
        <f t="shared" si="346"/>
        <v>3</v>
      </c>
      <c r="T1854" s="7">
        <f t="shared" si="347"/>
        <v>3.6371248730652841</v>
      </c>
      <c r="U1854" s="35">
        <f>IF(ISBLANK(VLOOKUP(B1854,'WB GDP'!$A$2:$AK$267,F1854-1985)),"NA",VLOOKUP(B1854,'WB GDP'!$A$2:$AK$267,F1854-1985))</f>
        <v>24039.665517599449</v>
      </c>
    </row>
    <row r="1855" spans="1:21">
      <c r="A1855" t="str">
        <f t="shared" si="336"/>
        <v/>
      </c>
      <c r="B1855" t="s">
        <v>152</v>
      </c>
      <c r="C1855" t="str">
        <f>VLOOKUP(B1855,'country codes'!$A$3:$B$287,2,0)</f>
        <v>TGO</v>
      </c>
      <c r="D1855">
        <v>5</v>
      </c>
      <c r="E1855" s="6">
        <v>6398.6239999999998</v>
      </c>
      <c r="F1855">
        <v>2009</v>
      </c>
      <c r="G1855" s="6">
        <v>57.011000000000003</v>
      </c>
      <c r="H1855" s="6" t="s">
        <v>693</v>
      </c>
      <c r="I1855" s="7">
        <v>1.7449411153793299</v>
      </c>
      <c r="J1855" s="8" t="str">
        <f t="shared" si="337"/>
        <v/>
      </c>
      <c r="K1855" s="8" t="str">
        <f t="shared" si="338"/>
        <v/>
      </c>
      <c r="L1855" s="9" t="str">
        <f t="shared" si="339"/>
        <v/>
      </c>
      <c r="M1855" s="8" t="str">
        <f t="shared" si="340"/>
        <v/>
      </c>
      <c r="N1855" s="8">
        <f t="shared" si="341"/>
        <v>0.10905881971120812</v>
      </c>
      <c r="O1855" s="8">
        <f t="shared" si="342"/>
        <v>1.600936606522759</v>
      </c>
      <c r="P1855" s="10" t="str">
        <f t="shared" si="343"/>
        <v/>
      </c>
      <c r="Q1855" s="10" t="str">
        <f t="shared" si="344"/>
        <v>2009TGO</v>
      </c>
      <c r="R1855" s="14" t="str">
        <f t="shared" si="345"/>
        <v/>
      </c>
      <c r="S1855" s="45">
        <f t="shared" si="346"/>
        <v>1</v>
      </c>
      <c r="T1855" s="7">
        <f t="shared" si="347"/>
        <v>3.6371248730652841</v>
      </c>
      <c r="U1855" s="35">
        <f>IF(ISBLANK(VLOOKUP(B1855,'WB GDP'!$A$2:$AK$267,F1855-1985)),"NA",VLOOKUP(B1855,'WB GDP'!$A$2:$AK$267,F1855-1985))</f>
        <v>1537.6179071449769</v>
      </c>
    </row>
    <row r="1856" spans="1:21">
      <c r="A1856" t="str">
        <f t="shared" si="336"/>
        <v/>
      </c>
      <c r="B1856" t="s">
        <v>153</v>
      </c>
      <c r="C1856" t="str">
        <f>VLOOKUP(B1856,'country codes'!$A$3:$B$287,2,0)</f>
        <v>TTO</v>
      </c>
      <c r="D1856">
        <v>1</v>
      </c>
      <c r="E1856" s="6">
        <v>1401.191</v>
      </c>
      <c r="F1856">
        <v>2009</v>
      </c>
      <c r="G1856" s="6">
        <v>73.126000000000005</v>
      </c>
      <c r="H1856" s="6" t="s">
        <v>693</v>
      </c>
      <c r="I1856" s="7">
        <v>21.0598239898682</v>
      </c>
      <c r="J1856" s="8" t="str">
        <f t="shared" si="337"/>
        <v/>
      </c>
      <c r="K1856" s="8" t="str">
        <f t="shared" si="338"/>
        <v/>
      </c>
      <c r="L1856" s="9" t="str">
        <f t="shared" si="339"/>
        <v/>
      </c>
      <c r="M1856" s="8" t="str">
        <f t="shared" si="340"/>
        <v/>
      </c>
      <c r="N1856" s="8">
        <f t="shared" si="341"/>
        <v>1.3162389993667625</v>
      </c>
      <c r="O1856" s="8">
        <f t="shared" si="342"/>
        <v>2.8081167861783136</v>
      </c>
      <c r="P1856" s="10" t="str">
        <f t="shared" si="343"/>
        <v/>
      </c>
      <c r="Q1856" s="10" t="str">
        <f t="shared" si="344"/>
        <v>2009TTO</v>
      </c>
      <c r="R1856" s="14" t="str">
        <f t="shared" si="345"/>
        <v/>
      </c>
      <c r="S1856" s="45">
        <f t="shared" si="346"/>
        <v>3</v>
      </c>
      <c r="T1856" s="7">
        <f t="shared" si="347"/>
        <v>3.6371248730652841</v>
      </c>
      <c r="U1856" s="35">
        <f>IF(ISBLANK(VLOOKUP(B1856,'WB GDP'!$A$2:$AK$267,F1856-1985)),"NA",VLOOKUP(B1856,'WB GDP'!$A$2:$AK$267,F1856-1985))</f>
        <v>26622.293823909164</v>
      </c>
    </row>
    <row r="1857" spans="1:21">
      <c r="A1857">
        <f t="shared" si="336"/>
        <v>1</v>
      </c>
      <c r="B1857" t="s">
        <v>50</v>
      </c>
      <c r="C1857" t="str">
        <f>VLOOKUP(B1857,'country codes'!$A$3:$B$287,2,0)</f>
        <v>CRI</v>
      </c>
      <c r="D1857">
        <v>1</v>
      </c>
      <c r="E1857" s="6">
        <v>4563.1270000000004</v>
      </c>
      <c r="F1857">
        <v>2009</v>
      </c>
      <c r="G1857" s="6">
        <v>78.671999999999997</v>
      </c>
      <c r="H1857" s="6">
        <v>7.6149287223815918</v>
      </c>
      <c r="I1857" s="7">
        <v>3.97200584411621</v>
      </c>
      <c r="J1857" s="8">
        <f t="shared" si="337"/>
        <v>0.7614928722381592</v>
      </c>
      <c r="K1857" s="8">
        <f t="shared" si="338"/>
        <v>1.1882527074979912</v>
      </c>
      <c r="L1857" s="9">
        <f t="shared" si="339"/>
        <v>93.482217004281964</v>
      </c>
      <c r="M1857" s="8">
        <f t="shared" si="340"/>
        <v>0.74872545805542956</v>
      </c>
      <c r="N1857" s="8">
        <f t="shared" si="341"/>
        <v>0.24825036525726313</v>
      </c>
      <c r="O1857" s="8">
        <f t="shared" si="342"/>
        <v>1.7401281520688141</v>
      </c>
      <c r="P1857" s="10">
        <f t="shared" si="343"/>
        <v>0.43027029771645281</v>
      </c>
      <c r="Q1857" s="10" t="str">
        <f t="shared" si="344"/>
        <v>2009CRI</v>
      </c>
      <c r="R1857" s="14">
        <f t="shared" si="345"/>
        <v>73.971987461082605</v>
      </c>
      <c r="S1857" s="45">
        <f t="shared" si="346"/>
        <v>2</v>
      </c>
      <c r="T1857" s="7">
        <f t="shared" si="347"/>
        <v>3.6371248730652841</v>
      </c>
      <c r="U1857" s="35">
        <f>IF(ISBLANK(VLOOKUP(B1857,'WB GDP'!$A$2:$AK$267,F1857-1985)),"NA",VLOOKUP(B1857,'WB GDP'!$A$2:$AK$267,F1857-1985))</f>
        <v>16024.030061013938</v>
      </c>
    </row>
    <row r="1858" spans="1:21">
      <c r="A1858">
        <f t="shared" si="336"/>
        <v>2</v>
      </c>
      <c r="B1858" t="s">
        <v>59</v>
      </c>
      <c r="C1858" t="str">
        <f>VLOOKUP(B1858,'country codes'!$A$3:$B$287,2,0)</f>
        <v>SLV</v>
      </c>
      <c r="D1858">
        <v>1</v>
      </c>
      <c r="E1858" s="6">
        <v>6091.1880000000001</v>
      </c>
      <c r="F1858">
        <v>2009</v>
      </c>
      <c r="G1858" s="6">
        <v>71.575999999999993</v>
      </c>
      <c r="H1858" s="6">
        <v>6.8390870094299316</v>
      </c>
      <c r="I1858" s="7">
        <v>2.2003920078277601</v>
      </c>
      <c r="J1858" s="8">
        <f t="shared" si="337"/>
        <v>0.68390870094299316</v>
      </c>
      <c r="K1858" s="8">
        <f t="shared" si="338"/>
        <v>1.1106685362028252</v>
      </c>
      <c r="L1858" s="9">
        <f t="shared" si="339"/>
        <v>79.49721114725341</v>
      </c>
      <c r="M1858" s="8">
        <f t="shared" si="340"/>
        <v>0.62228514122864598</v>
      </c>
      <c r="N1858" s="8">
        <f t="shared" si="341"/>
        <v>0.13752450048923501</v>
      </c>
      <c r="O1858" s="8">
        <f t="shared" si="342"/>
        <v>1.6294022873007858</v>
      </c>
      <c r="P1858" s="10">
        <f t="shared" si="343"/>
        <v>0.38191006977135344</v>
      </c>
      <c r="Q1858" s="10" t="str">
        <f t="shared" si="344"/>
        <v>2009SLV</v>
      </c>
      <c r="R1858" s="14">
        <f t="shared" si="345"/>
        <v>65.657906302899988</v>
      </c>
      <c r="S1858" s="45">
        <f t="shared" si="346"/>
        <v>1</v>
      </c>
      <c r="T1858" s="7">
        <f t="shared" si="347"/>
        <v>3.6371248730652841</v>
      </c>
      <c r="U1858" s="35">
        <f>IF(ISBLANK(VLOOKUP(B1858,'WB GDP'!$A$2:$AK$267,F1858-1985)),"NA",VLOOKUP(B1858,'WB GDP'!$A$2:$AK$267,F1858-1985))</f>
        <v>7287.1759035555579</v>
      </c>
    </row>
    <row r="1859" spans="1:21">
      <c r="A1859">
        <f t="shared" ref="A1859:A1922" si="348">IF(ISNUMBER(R1859),COUNTIFS($F$3:$F$2434,F1859,$R$3:$R$2434,"&gt;"&amp;R1859)+1,"")</f>
        <v>3</v>
      </c>
      <c r="B1859" t="s">
        <v>124</v>
      </c>
      <c r="C1859" t="str">
        <f>VLOOKUP(B1859,'country codes'!$A$3:$B$287,2,0)</f>
        <v>PAN</v>
      </c>
      <c r="D1859">
        <v>1</v>
      </c>
      <c r="E1859" s="6">
        <v>3559.3429999999998</v>
      </c>
      <c r="F1859">
        <v>2009</v>
      </c>
      <c r="G1859" s="6">
        <v>76.343000000000004</v>
      </c>
      <c r="H1859" s="6">
        <v>7.0337400436401367</v>
      </c>
      <c r="I1859" s="7">
        <v>5.1971564292907697</v>
      </c>
      <c r="J1859" s="8">
        <f t="shared" ref="J1859:J1922" si="349">IFERROR(H1859/10,"")</f>
        <v>0.70337400436401365</v>
      </c>
      <c r="K1859" s="8">
        <f t="shared" ref="K1859:K1922" si="350">IFERROR(J1859+$K$2464,"")</f>
        <v>1.1301338396238456</v>
      </c>
      <c r="L1859" s="9">
        <f t="shared" ref="L1859:L1922" si="351">IFERROR(K1859*G1859,"")</f>
        <v>86.277807718403253</v>
      </c>
      <c r="M1859" s="8">
        <f t="shared" ref="M1859:M1922" si="352">IFERROR((L1859-L$2439)/($L$2438-$L$2439),"")</f>
        <v>0.68358942579567095</v>
      </c>
      <c r="N1859" s="8">
        <f t="shared" ref="N1859:N1922" si="353">IFERROR(I1859/16,"")</f>
        <v>0.32482227683067311</v>
      </c>
      <c r="O1859" s="8">
        <f t="shared" ref="O1859:O1922" si="354">IFERROR(N1859+$O$2464,"")</f>
        <v>1.8167000636422239</v>
      </c>
      <c r="P1859" s="10">
        <f t="shared" ref="P1859:P1922" si="355">IFERROR(M1859/O1859,"")</f>
        <v>0.37628083990109623</v>
      </c>
      <c r="Q1859" s="10" t="str">
        <f t="shared" ref="Q1859:Q1922" si="356">F1859&amp;C1859</f>
        <v>2009PAN</v>
      </c>
      <c r="R1859" s="14">
        <f t="shared" ref="R1859:R1922" si="357">IFERROR(P1859*100/VLOOKUP(F1859,$B$2440:$P$2455,15,0),"")</f>
        <v>64.690130178012481</v>
      </c>
      <c r="S1859" s="45">
        <f t="shared" ref="S1859:S1922" si="358">IF(I1859&lt;T1859,1,IF(I1859&lt;T1859*2,2,3))</f>
        <v>2</v>
      </c>
      <c r="T1859" s="7">
        <f t="shared" ref="T1859:T1922" si="359">VLOOKUP(F1859,$F$2440:$I$2455,4,0)</f>
        <v>3.6371248730652841</v>
      </c>
      <c r="U1859" s="35">
        <f>IF(ISBLANK(VLOOKUP(B1859,'WB GDP'!$A$2:$AK$267,F1859-1985)),"NA",VLOOKUP(B1859,'WB GDP'!$A$2:$AK$267,F1859-1985))</f>
        <v>21391.933278504792</v>
      </c>
    </row>
    <row r="1860" spans="1:21">
      <c r="A1860">
        <f t="shared" si="348"/>
        <v>4</v>
      </c>
      <c r="B1860" t="s">
        <v>44</v>
      </c>
      <c r="C1860" t="str">
        <f>VLOOKUP(B1860,'country codes'!$A$3:$B$287,2,0)</f>
        <v>CHL</v>
      </c>
      <c r="D1860">
        <v>1</v>
      </c>
      <c r="E1860" s="6">
        <v>16833.447</v>
      </c>
      <c r="F1860">
        <v>2009</v>
      </c>
      <c r="G1860" s="6">
        <v>78.741</v>
      </c>
      <c r="H1860" s="6">
        <v>6.4936861991882324</v>
      </c>
      <c r="I1860" s="7">
        <v>5.2469072341918999</v>
      </c>
      <c r="J1860" s="8">
        <f t="shared" si="349"/>
        <v>0.64936861991882322</v>
      </c>
      <c r="K1860" s="8">
        <f t="shared" si="350"/>
        <v>1.0761284551786552</v>
      </c>
      <c r="L1860" s="9">
        <f t="shared" si="351"/>
        <v>84.735430689222483</v>
      </c>
      <c r="M1860" s="8">
        <f t="shared" si="352"/>
        <v>0.66964458785783354</v>
      </c>
      <c r="N1860" s="8">
        <f t="shared" si="353"/>
        <v>0.32793170213699374</v>
      </c>
      <c r="O1860" s="8">
        <f t="shared" si="354"/>
        <v>1.8198094889485446</v>
      </c>
      <c r="P1860" s="10">
        <f t="shared" si="355"/>
        <v>0.36797510504505776</v>
      </c>
      <c r="Q1860" s="10" t="str">
        <f t="shared" si="356"/>
        <v>2009CHL</v>
      </c>
      <c r="R1860" s="14">
        <f t="shared" si="357"/>
        <v>63.26220982681307</v>
      </c>
      <c r="S1860" s="45">
        <f t="shared" si="358"/>
        <v>2</v>
      </c>
      <c r="T1860" s="7">
        <f t="shared" si="359"/>
        <v>3.6371248730652841</v>
      </c>
      <c r="U1860" s="35">
        <f>IF(ISBLANK(VLOOKUP(B1860,'WB GDP'!$A$2:$AK$267,F1860-1985)),"NA",VLOOKUP(B1860,'WB GDP'!$A$2:$AK$267,F1860-1985))</f>
        <v>20255.098783644393</v>
      </c>
    </row>
    <row r="1861" spans="1:21">
      <c r="A1861">
        <f t="shared" si="348"/>
        <v>5</v>
      </c>
      <c r="B1861" t="s">
        <v>35</v>
      </c>
      <c r="C1861" t="str">
        <f>VLOOKUP(B1861,'country codes'!$A$3:$B$287,2,0)</f>
        <v>BRA</v>
      </c>
      <c r="D1861">
        <v>1</v>
      </c>
      <c r="E1861" s="6">
        <v>194517.549</v>
      </c>
      <c r="F1861">
        <v>2009</v>
      </c>
      <c r="G1861" s="6">
        <v>72.947999999999993</v>
      </c>
      <c r="H1861" s="6">
        <v>7.0008316040039063</v>
      </c>
      <c r="I1861" s="7">
        <v>4.4015254974365199</v>
      </c>
      <c r="J1861" s="8">
        <f t="shared" si="349"/>
        <v>0.70008316040039065</v>
      </c>
      <c r="K1861" s="8">
        <f t="shared" si="350"/>
        <v>1.1268429956602226</v>
      </c>
      <c r="L1861" s="9">
        <f t="shared" si="351"/>
        <v>82.200942847421913</v>
      </c>
      <c r="M1861" s="8">
        <f t="shared" si="352"/>
        <v>0.64672994277387474</v>
      </c>
      <c r="N1861" s="8">
        <f t="shared" si="353"/>
        <v>0.27509534358978249</v>
      </c>
      <c r="O1861" s="8">
        <f t="shared" si="354"/>
        <v>1.7669731304013334</v>
      </c>
      <c r="P1861" s="10">
        <f t="shared" si="355"/>
        <v>0.36601006073419051</v>
      </c>
      <c r="Q1861" s="10" t="str">
        <f t="shared" si="356"/>
        <v>2009BRA</v>
      </c>
      <c r="R1861" s="14">
        <f t="shared" si="357"/>
        <v>62.924379783941426</v>
      </c>
      <c r="S1861" s="45">
        <f t="shared" si="358"/>
        <v>2</v>
      </c>
      <c r="T1861" s="7">
        <f t="shared" si="359"/>
        <v>3.6371248730652841</v>
      </c>
      <c r="U1861" s="35">
        <f>IF(ISBLANK(VLOOKUP(B1861,'WB GDP'!$A$2:$AK$267,F1861-1985)),"NA",VLOOKUP(B1861,'WB GDP'!$A$2:$AK$267,F1861-1985))</f>
        <v>13916.96322549718</v>
      </c>
    </row>
    <row r="1862" spans="1:21">
      <c r="A1862">
        <f t="shared" si="348"/>
        <v>6</v>
      </c>
      <c r="B1862" t="s">
        <v>70</v>
      </c>
      <c r="C1862" t="str">
        <f>VLOOKUP(B1862,'country codes'!$A$3:$B$287,2,0)</f>
        <v>GTM</v>
      </c>
      <c r="D1862">
        <v>1</v>
      </c>
      <c r="E1862" s="6">
        <v>14259.411</v>
      </c>
      <c r="F1862">
        <v>2009</v>
      </c>
      <c r="G1862" s="6">
        <v>70.641000000000005</v>
      </c>
      <c r="H1862" s="6">
        <v>6.4519162178039551</v>
      </c>
      <c r="I1862" s="7">
        <v>1.93934214115143</v>
      </c>
      <c r="J1862" s="8">
        <f t="shared" si="349"/>
        <v>0.64519162178039546</v>
      </c>
      <c r="K1862" s="8">
        <f t="shared" si="350"/>
        <v>1.0719514570402273</v>
      </c>
      <c r="L1862" s="9">
        <f t="shared" si="351"/>
        <v>75.723722876778709</v>
      </c>
      <c r="M1862" s="8">
        <f t="shared" si="352"/>
        <v>0.58816852681041309</v>
      </c>
      <c r="N1862" s="8">
        <f t="shared" si="353"/>
        <v>0.12120888382196437</v>
      </c>
      <c r="O1862" s="8">
        <f t="shared" si="354"/>
        <v>1.6130866706335154</v>
      </c>
      <c r="P1862" s="10">
        <f t="shared" si="355"/>
        <v>0.36462301593467311</v>
      </c>
      <c r="Q1862" s="10" t="str">
        <f t="shared" si="356"/>
        <v>2009GTM</v>
      </c>
      <c r="R1862" s="14">
        <f t="shared" si="357"/>
        <v>62.685919306742797</v>
      </c>
      <c r="S1862" s="45">
        <f t="shared" si="358"/>
        <v>1</v>
      </c>
      <c r="T1862" s="7">
        <f t="shared" si="359"/>
        <v>3.6371248730652841</v>
      </c>
      <c r="U1862" s="35">
        <f>IF(ISBLANK(VLOOKUP(B1862,'WB GDP'!$A$2:$AK$267,F1862-1985)),"NA",VLOOKUP(B1862,'WB GDP'!$A$2:$AK$267,F1862-1985))</f>
        <v>7262.5001089645102</v>
      </c>
    </row>
    <row r="1863" spans="1:21">
      <c r="A1863">
        <f t="shared" si="348"/>
        <v>7</v>
      </c>
      <c r="B1863" t="s">
        <v>46</v>
      </c>
      <c r="C1863" t="str">
        <f>VLOOKUP(B1863,'country codes'!$A$3:$B$287,2,0)</f>
        <v>COL</v>
      </c>
      <c r="D1863">
        <v>1</v>
      </c>
      <c r="E1863" s="6">
        <v>44313.917000000001</v>
      </c>
      <c r="F1863">
        <v>2009</v>
      </c>
      <c r="G1863" s="6">
        <v>74.742000000000004</v>
      </c>
      <c r="H1863" s="6">
        <v>6.2716045379638672</v>
      </c>
      <c r="I1863" s="7">
        <v>3.2373697757721001</v>
      </c>
      <c r="J1863" s="8">
        <f t="shared" si="349"/>
        <v>0.62716045379638674</v>
      </c>
      <c r="K1863" s="8">
        <f t="shared" si="350"/>
        <v>1.0539202890562187</v>
      </c>
      <c r="L1863" s="9">
        <f t="shared" si="351"/>
        <v>78.772110244639904</v>
      </c>
      <c r="M1863" s="8">
        <f t="shared" si="352"/>
        <v>0.61572940655144093</v>
      </c>
      <c r="N1863" s="8">
        <f t="shared" si="353"/>
        <v>0.20233561098575625</v>
      </c>
      <c r="O1863" s="8">
        <f t="shared" si="354"/>
        <v>1.6942133977973071</v>
      </c>
      <c r="P1863" s="10">
        <f t="shared" si="355"/>
        <v>0.36343084486993638</v>
      </c>
      <c r="Q1863" s="10" t="str">
        <f t="shared" si="356"/>
        <v>2009COL</v>
      </c>
      <c r="R1863" s="14">
        <f t="shared" si="357"/>
        <v>62.480961484833642</v>
      </c>
      <c r="S1863" s="45">
        <f t="shared" si="358"/>
        <v>1</v>
      </c>
      <c r="T1863" s="7">
        <f t="shared" si="359"/>
        <v>3.6371248730652841</v>
      </c>
      <c r="U1863" s="35">
        <f>IF(ISBLANK(VLOOKUP(B1863,'WB GDP'!$A$2:$AK$267,F1863-1985)),"NA",VLOOKUP(B1863,'WB GDP'!$A$2:$AK$267,F1863-1985))</f>
        <v>11507.717112721391</v>
      </c>
    </row>
    <row r="1864" spans="1:21">
      <c r="A1864">
        <f t="shared" si="348"/>
        <v>8</v>
      </c>
      <c r="B1864" t="s">
        <v>106</v>
      </c>
      <c r="C1864" t="str">
        <f>VLOOKUP(B1864,'country codes'!$A$3:$B$287,2,0)</f>
        <v>MEX</v>
      </c>
      <c r="D1864">
        <v>1</v>
      </c>
      <c r="E1864" s="6">
        <v>111049.428</v>
      </c>
      <c r="F1864">
        <v>2009</v>
      </c>
      <c r="G1864" s="6">
        <v>74.119</v>
      </c>
      <c r="H1864" s="6">
        <v>6.9628190994262695</v>
      </c>
      <c r="I1864" s="7">
        <v>5.6313729286193803</v>
      </c>
      <c r="J1864" s="8">
        <f t="shared" si="349"/>
        <v>0.69628190994262695</v>
      </c>
      <c r="K1864" s="8">
        <f t="shared" si="350"/>
        <v>1.123041745202459</v>
      </c>
      <c r="L1864" s="9">
        <f t="shared" si="351"/>
        <v>83.238731112661057</v>
      </c>
      <c r="M1864" s="8">
        <f t="shared" si="352"/>
        <v>0.65611272590585379</v>
      </c>
      <c r="N1864" s="8">
        <f t="shared" si="353"/>
        <v>0.35196080803871127</v>
      </c>
      <c r="O1864" s="8">
        <f t="shared" si="354"/>
        <v>1.8438385948502622</v>
      </c>
      <c r="P1864" s="10">
        <f t="shared" si="355"/>
        <v>0.35584065098666434</v>
      </c>
      <c r="Q1864" s="10" t="str">
        <f t="shared" si="356"/>
        <v>2009MEX</v>
      </c>
      <c r="R1864" s="14">
        <f t="shared" si="357"/>
        <v>61.176056801102519</v>
      </c>
      <c r="S1864" s="45">
        <f t="shared" si="358"/>
        <v>2</v>
      </c>
      <c r="T1864" s="7">
        <f t="shared" si="359"/>
        <v>3.6371248730652841</v>
      </c>
      <c r="U1864" s="35">
        <f>IF(ISBLANK(VLOOKUP(B1864,'WB GDP'!$A$2:$AK$267,F1864-1985)),"NA",VLOOKUP(B1864,'WB GDP'!$A$2:$AK$267,F1864-1985))</f>
        <v>17387.661912178395</v>
      </c>
    </row>
    <row r="1865" spans="1:21">
      <c r="A1865">
        <f t="shared" si="348"/>
        <v>9</v>
      </c>
      <c r="B1865" t="s">
        <v>146</v>
      </c>
      <c r="C1865" t="str">
        <f>VLOOKUP(B1865,'country codes'!$A$3:$B$287,2,0)</f>
        <v>SWE</v>
      </c>
      <c r="D1865">
        <v>3</v>
      </c>
      <c r="E1865" s="6">
        <v>9301.4130000000005</v>
      </c>
      <c r="F1865">
        <v>2009</v>
      </c>
      <c r="G1865" s="6">
        <v>81.363</v>
      </c>
      <c r="H1865" s="6">
        <v>7.2659773826599121</v>
      </c>
      <c r="I1865" s="7">
        <v>9.9826297760009801</v>
      </c>
      <c r="J1865" s="8">
        <f t="shared" si="349"/>
        <v>0.72659773826599117</v>
      </c>
      <c r="K1865" s="8">
        <f t="shared" si="350"/>
        <v>1.153357573525823</v>
      </c>
      <c r="L1865" s="9">
        <f t="shared" si="351"/>
        <v>93.840632254781539</v>
      </c>
      <c r="M1865" s="8">
        <f t="shared" si="352"/>
        <v>0.75196593848797388</v>
      </c>
      <c r="N1865" s="8">
        <f t="shared" si="353"/>
        <v>0.62391436100006126</v>
      </c>
      <c r="O1865" s="8">
        <f t="shared" si="354"/>
        <v>2.1157921478116122</v>
      </c>
      <c r="P1865" s="10">
        <f t="shared" si="355"/>
        <v>0.35540633765265683</v>
      </c>
      <c r="Q1865" s="10" t="str">
        <f t="shared" si="356"/>
        <v>2009SWE</v>
      </c>
      <c r="R1865" s="14">
        <f t="shared" si="357"/>
        <v>61.101389735613935</v>
      </c>
      <c r="S1865" s="45">
        <f t="shared" si="358"/>
        <v>3</v>
      </c>
      <c r="T1865" s="7">
        <f t="shared" si="359"/>
        <v>3.6371248730652841</v>
      </c>
      <c r="U1865" s="35">
        <f>IF(ISBLANK(VLOOKUP(B1865,'WB GDP'!$A$2:$AK$267,F1865-1985)),"NA",VLOOKUP(B1865,'WB GDP'!$A$2:$AK$267,F1865-1985))</f>
        <v>45492.768174935991</v>
      </c>
    </row>
    <row r="1866" spans="1:21">
      <c r="A1866">
        <f t="shared" si="348"/>
        <v>10</v>
      </c>
      <c r="B1866" t="s">
        <v>73</v>
      </c>
      <c r="C1866" t="str">
        <f>VLOOKUP(B1866,'country codes'!$A$3:$B$287,2,0)</f>
        <v>HND</v>
      </c>
      <c r="D1866">
        <v>1</v>
      </c>
      <c r="E1866" s="6">
        <v>8277.3019999999997</v>
      </c>
      <c r="F1866">
        <v>2009</v>
      </c>
      <c r="G1866" s="6">
        <v>70.911000000000001</v>
      </c>
      <c r="H1866" s="6">
        <v>6.0331892967224121</v>
      </c>
      <c r="I1866" s="7">
        <v>2.0754849910736102</v>
      </c>
      <c r="J1866" s="8">
        <f t="shared" si="349"/>
        <v>0.60331892967224121</v>
      </c>
      <c r="K1866" s="8">
        <f t="shared" si="350"/>
        <v>1.0300787649320733</v>
      </c>
      <c r="L1866" s="9">
        <f t="shared" si="351"/>
        <v>73.043915300098249</v>
      </c>
      <c r="M1866" s="8">
        <f t="shared" si="352"/>
        <v>0.563940026479825</v>
      </c>
      <c r="N1866" s="8">
        <f t="shared" si="353"/>
        <v>0.12971781194210064</v>
      </c>
      <c r="O1866" s="8">
        <f t="shared" si="354"/>
        <v>1.6215955987536517</v>
      </c>
      <c r="P1866" s="10">
        <f t="shared" si="355"/>
        <v>0.34776859712326907</v>
      </c>
      <c r="Q1866" s="10" t="str">
        <f t="shared" si="356"/>
        <v>2009HND</v>
      </c>
      <c r="R1866" s="14">
        <f t="shared" si="357"/>
        <v>59.788310841557454</v>
      </c>
      <c r="S1866" s="45">
        <f t="shared" si="358"/>
        <v>1</v>
      </c>
      <c r="T1866" s="7">
        <f t="shared" si="359"/>
        <v>3.6371248730652841</v>
      </c>
      <c r="U1866" s="35">
        <f>IF(ISBLANK(VLOOKUP(B1866,'WB GDP'!$A$2:$AK$267,F1866-1985)),"NA",VLOOKUP(B1866,'WB GDP'!$A$2:$AK$267,F1866-1985))</f>
        <v>4714.6792644594925</v>
      </c>
    </row>
    <row r="1867" spans="1:21">
      <c r="A1867">
        <f t="shared" si="348"/>
        <v>11</v>
      </c>
      <c r="B1867" t="s">
        <v>19</v>
      </c>
      <c r="C1867" t="str">
        <f>VLOOKUP(B1867,'country codes'!$A$3:$B$287,2,0)</f>
        <v>ALB</v>
      </c>
      <c r="D1867">
        <v>7</v>
      </c>
      <c r="E1867" s="6">
        <v>2930.5410000000002</v>
      </c>
      <c r="F1867">
        <v>2009</v>
      </c>
      <c r="G1867" s="6">
        <v>77.781000000000006</v>
      </c>
      <c r="H1867" s="6">
        <v>5.4854698181152344</v>
      </c>
      <c r="I1867" s="7">
        <v>3.3367729187011701</v>
      </c>
      <c r="J1867" s="8">
        <f t="shared" si="349"/>
        <v>0.54854698181152339</v>
      </c>
      <c r="K1867" s="8">
        <f t="shared" si="350"/>
        <v>0.97530681707135536</v>
      </c>
      <c r="L1867" s="9">
        <f t="shared" si="351"/>
        <v>75.860339538627102</v>
      </c>
      <c r="M1867" s="8">
        <f t="shared" si="352"/>
        <v>0.58940369640451418</v>
      </c>
      <c r="N1867" s="8">
        <f t="shared" si="353"/>
        <v>0.20854830741882313</v>
      </c>
      <c r="O1867" s="8">
        <f t="shared" si="354"/>
        <v>1.7004260942303739</v>
      </c>
      <c r="P1867" s="10">
        <f t="shared" si="355"/>
        <v>0.3466211783060662</v>
      </c>
      <c r="Q1867" s="10" t="str">
        <f t="shared" si="356"/>
        <v>2009ALB</v>
      </c>
      <c r="R1867" s="14">
        <f t="shared" si="357"/>
        <v>59.591046817502793</v>
      </c>
      <c r="S1867" s="45">
        <f t="shared" si="358"/>
        <v>1</v>
      </c>
      <c r="T1867" s="7">
        <f t="shared" si="359"/>
        <v>3.6371248730652841</v>
      </c>
      <c r="U1867" s="35">
        <f>IF(ISBLANK(VLOOKUP(B1867,'WB GDP'!$A$2:$AK$267,F1867-1985)),"NA",VLOOKUP(B1867,'WB GDP'!$A$2:$AK$267,F1867-1985))</f>
        <v>10313.901711226184</v>
      </c>
    </row>
    <row r="1868" spans="1:21">
      <c r="A1868">
        <f t="shared" si="348"/>
        <v>12</v>
      </c>
      <c r="B1868" t="s">
        <v>57</v>
      </c>
      <c r="C1868" t="str">
        <f>VLOOKUP(B1868,'country codes'!$A$3:$B$287,2,0)</f>
        <v>ECU</v>
      </c>
      <c r="D1868">
        <v>1</v>
      </c>
      <c r="E1868" s="6">
        <v>14742.766</v>
      </c>
      <c r="F1868">
        <v>2009</v>
      </c>
      <c r="G1868" s="6">
        <v>75.183999999999997</v>
      </c>
      <c r="H1868" s="6">
        <v>6.0218033790588379</v>
      </c>
      <c r="I1868" s="7">
        <v>3.98602271080017</v>
      </c>
      <c r="J1868" s="8">
        <f t="shared" si="349"/>
        <v>0.60218033790588377</v>
      </c>
      <c r="K1868" s="8">
        <f t="shared" si="350"/>
        <v>1.0289401731657157</v>
      </c>
      <c r="L1868" s="9">
        <f t="shared" si="351"/>
        <v>77.359837979291171</v>
      </c>
      <c r="M1868" s="8">
        <f t="shared" si="352"/>
        <v>0.60296086326287102</v>
      </c>
      <c r="N1868" s="8">
        <f t="shared" si="353"/>
        <v>0.24912641942501063</v>
      </c>
      <c r="O1868" s="8">
        <f t="shared" si="354"/>
        <v>1.7410042062365616</v>
      </c>
      <c r="P1868" s="10">
        <f t="shared" si="355"/>
        <v>0.3463293546925198</v>
      </c>
      <c r="Q1868" s="10" t="str">
        <f t="shared" si="356"/>
        <v>2009ECU</v>
      </c>
      <c r="R1868" s="14">
        <f t="shared" si="357"/>
        <v>59.540876557559997</v>
      </c>
      <c r="S1868" s="45">
        <f t="shared" si="358"/>
        <v>2</v>
      </c>
      <c r="T1868" s="7">
        <f t="shared" si="359"/>
        <v>3.6371248730652841</v>
      </c>
      <c r="U1868" s="35">
        <f>IF(ISBLANK(VLOOKUP(B1868,'WB GDP'!$A$2:$AK$267,F1868-1985)),"NA",VLOOKUP(B1868,'WB GDP'!$A$2:$AK$267,F1868-1985))</f>
        <v>10170.650937962699</v>
      </c>
    </row>
    <row r="1869" spans="1:21">
      <c r="A1869">
        <f t="shared" si="348"/>
        <v>13</v>
      </c>
      <c r="B1869" t="s">
        <v>107</v>
      </c>
      <c r="C1869" t="str">
        <f>VLOOKUP(B1869,'country codes'!$A$3:$B$287,2,0)</f>
        <v>MDA</v>
      </c>
      <c r="D1869">
        <v>7</v>
      </c>
      <c r="E1869" s="6">
        <v>3749.4920000000002</v>
      </c>
      <c r="F1869">
        <v>2009</v>
      </c>
      <c r="G1869" s="6">
        <v>69.572999999999993</v>
      </c>
      <c r="H1869" s="6">
        <v>5.5543742179870605</v>
      </c>
      <c r="I1869" s="7">
        <v>0.68016803264617898</v>
      </c>
      <c r="J1869" s="8">
        <f t="shared" si="349"/>
        <v>0.55543742179870603</v>
      </c>
      <c r="K1869" s="8">
        <f t="shared" si="350"/>
        <v>0.982197257058538</v>
      </c>
      <c r="L1869" s="9">
        <f t="shared" si="351"/>
        <v>68.33440976533366</v>
      </c>
      <c r="M1869" s="8">
        <f t="shared" si="352"/>
        <v>0.52136075422204076</v>
      </c>
      <c r="N1869" s="8">
        <f t="shared" si="353"/>
        <v>4.2510502040386186E-2</v>
      </c>
      <c r="O1869" s="8">
        <f t="shared" si="354"/>
        <v>1.5343882888519371</v>
      </c>
      <c r="P1869" s="10">
        <f t="shared" si="355"/>
        <v>0.33978410680658561</v>
      </c>
      <c r="Q1869" s="10" t="str">
        <f t="shared" si="356"/>
        <v>2009MDA</v>
      </c>
      <c r="R1869" s="14">
        <f t="shared" si="357"/>
        <v>58.41561879025052</v>
      </c>
      <c r="S1869" s="45">
        <f t="shared" si="358"/>
        <v>1</v>
      </c>
      <c r="T1869" s="7">
        <f t="shared" si="359"/>
        <v>3.6371248730652841</v>
      </c>
      <c r="U1869" s="35">
        <f>IF(ISBLANK(VLOOKUP(B1869,'WB GDP'!$A$2:$AK$267,F1869-1985)),"NA",VLOOKUP(B1869,'WB GDP'!$A$2:$AK$267,F1869-1985))</f>
        <v>7865.821651948504</v>
      </c>
    </row>
    <row r="1870" spans="1:21">
      <c r="A1870">
        <f t="shared" si="348"/>
        <v>14</v>
      </c>
      <c r="B1870" t="s">
        <v>126</v>
      </c>
      <c r="C1870" t="str">
        <f>VLOOKUP(B1870,'country codes'!$A$3:$B$287,2,0)</f>
        <v>PER</v>
      </c>
      <c r="D1870">
        <v>1</v>
      </c>
      <c r="E1870" s="6">
        <v>29009.326000000001</v>
      </c>
      <c r="F1870">
        <v>2009</v>
      </c>
      <c r="G1870" s="6">
        <v>73.465999999999994</v>
      </c>
      <c r="H1870" s="6">
        <v>5.5188469886779785</v>
      </c>
      <c r="I1870" s="7">
        <v>3.0278844833374001</v>
      </c>
      <c r="J1870" s="8">
        <f t="shared" si="349"/>
        <v>0.5518846988677979</v>
      </c>
      <c r="K1870" s="8">
        <f t="shared" si="350"/>
        <v>0.97864453412762986</v>
      </c>
      <c r="L1870" s="9">
        <f t="shared" si="351"/>
        <v>71.89709934422045</v>
      </c>
      <c r="M1870" s="8">
        <f t="shared" si="352"/>
        <v>0.55357150934900634</v>
      </c>
      <c r="N1870" s="8">
        <f t="shared" si="353"/>
        <v>0.18924278020858751</v>
      </c>
      <c r="O1870" s="8">
        <f t="shared" si="354"/>
        <v>1.6811205670201383</v>
      </c>
      <c r="P1870" s="10">
        <f t="shared" si="355"/>
        <v>0.32928721485469464</v>
      </c>
      <c r="Q1870" s="10" t="str">
        <f t="shared" si="356"/>
        <v>2009PER</v>
      </c>
      <c r="R1870" s="14">
        <f t="shared" si="357"/>
        <v>56.610995129341177</v>
      </c>
      <c r="S1870" s="45">
        <f t="shared" si="358"/>
        <v>1</v>
      </c>
      <c r="T1870" s="7">
        <f t="shared" si="359"/>
        <v>3.6371248730652841</v>
      </c>
      <c r="U1870" s="35">
        <f>IF(ISBLANK(VLOOKUP(B1870,'WB GDP'!$A$2:$AK$267,F1870-1985)),"NA",VLOOKUP(B1870,'WB GDP'!$A$2:$AK$267,F1870-1985))</f>
        <v>9298.0780034906693</v>
      </c>
    </row>
    <row r="1871" spans="1:21">
      <c r="A1871">
        <f t="shared" si="348"/>
        <v>15</v>
      </c>
      <c r="B1871" t="s">
        <v>21</v>
      </c>
      <c r="C1871" t="str">
        <f>VLOOKUP(B1871,'country codes'!$A$3:$B$287,2,0)</f>
        <v>ARG</v>
      </c>
      <c r="D1871">
        <v>1</v>
      </c>
      <c r="E1871" s="6">
        <v>40684.338000000003</v>
      </c>
      <c r="F1871">
        <v>2009</v>
      </c>
      <c r="G1871" s="6">
        <v>75.936000000000007</v>
      </c>
      <c r="H1871" s="6">
        <v>6.42413330078125</v>
      </c>
      <c r="I1871" s="7">
        <v>7.1626229286193803</v>
      </c>
      <c r="J1871" s="8">
        <f t="shared" si="349"/>
        <v>0.64241333007812496</v>
      </c>
      <c r="K1871" s="8">
        <f t="shared" si="350"/>
        <v>1.0691731653379568</v>
      </c>
      <c r="L1871" s="9">
        <f t="shared" si="351"/>
        <v>81.188733483103093</v>
      </c>
      <c r="M1871" s="8">
        <f t="shared" si="352"/>
        <v>0.6375784219216194</v>
      </c>
      <c r="N1871" s="8">
        <f t="shared" si="353"/>
        <v>0.44766393303871127</v>
      </c>
      <c r="O1871" s="8">
        <f t="shared" si="354"/>
        <v>1.9395417198502622</v>
      </c>
      <c r="P1871" s="10">
        <f t="shared" si="355"/>
        <v>0.32872632508819771</v>
      </c>
      <c r="Q1871" s="10" t="str">
        <f t="shared" si="356"/>
        <v>2009ARG</v>
      </c>
      <c r="R1871" s="14">
        <f t="shared" si="357"/>
        <v>56.514567067737666</v>
      </c>
      <c r="S1871" s="45">
        <f t="shared" si="358"/>
        <v>2</v>
      </c>
      <c r="T1871" s="7">
        <f t="shared" si="359"/>
        <v>3.6371248730652841</v>
      </c>
      <c r="U1871" s="35">
        <f>IF(ISBLANK(VLOOKUP(B1871,'WB GDP'!$A$2:$AK$267,F1871-1985)),"NA",VLOOKUP(B1871,'WB GDP'!$A$2:$AK$267,F1871-1985))</f>
        <v>21413.283116466086</v>
      </c>
    </row>
    <row r="1872" spans="1:21">
      <c r="A1872">
        <f t="shared" si="348"/>
        <v>16</v>
      </c>
      <c r="B1872" t="s">
        <v>115</v>
      </c>
      <c r="C1872" t="str">
        <f>VLOOKUP(B1872,'country codes'!$A$3:$B$287,2,0)</f>
        <v>NLD</v>
      </c>
      <c r="D1872">
        <v>3</v>
      </c>
      <c r="E1872" s="6">
        <v>16536.207999999999</v>
      </c>
      <c r="F1872">
        <v>2009</v>
      </c>
      <c r="G1872" s="6">
        <v>80.66</v>
      </c>
      <c r="H1872" s="6">
        <v>7.566443920135498</v>
      </c>
      <c r="I1872" s="7">
        <v>13.5631151199341</v>
      </c>
      <c r="J1872" s="8">
        <f t="shared" si="349"/>
        <v>0.75664439201354983</v>
      </c>
      <c r="K1872" s="8">
        <f t="shared" si="350"/>
        <v>1.1834042272733818</v>
      </c>
      <c r="L1872" s="9">
        <f t="shared" si="351"/>
        <v>95.453384971870975</v>
      </c>
      <c r="M1872" s="8">
        <f t="shared" si="352"/>
        <v>0.76654705247510602</v>
      </c>
      <c r="N1872" s="8">
        <f t="shared" si="353"/>
        <v>0.84769469499588124</v>
      </c>
      <c r="O1872" s="8">
        <f t="shared" si="354"/>
        <v>2.3395724818074322</v>
      </c>
      <c r="P1872" s="10">
        <f t="shared" si="355"/>
        <v>0.32764407105819249</v>
      </c>
      <c r="Q1872" s="10" t="str">
        <f t="shared" si="356"/>
        <v>2009NLD</v>
      </c>
      <c r="R1872" s="14">
        <f t="shared" si="357"/>
        <v>56.328506161460531</v>
      </c>
      <c r="S1872" s="45">
        <f t="shared" si="358"/>
        <v>3</v>
      </c>
      <c r="T1872" s="7">
        <f t="shared" si="359"/>
        <v>3.6371248730652841</v>
      </c>
      <c r="U1872" s="35">
        <f>IF(ISBLANK(VLOOKUP(B1872,'WB GDP'!$A$2:$AK$267,F1872-1985)),"NA",VLOOKUP(B1872,'WB GDP'!$A$2:$AK$267,F1872-1985))</f>
        <v>51607.605727231785</v>
      </c>
    </row>
    <row r="1873" spans="1:21">
      <c r="A1873">
        <f t="shared" si="348"/>
        <v>17</v>
      </c>
      <c r="B1873" t="s">
        <v>86</v>
      </c>
      <c r="C1873" t="str">
        <f>VLOOKUP(B1873,'country codes'!$A$3:$B$287,2,0)</f>
        <v>JOR</v>
      </c>
      <c r="D1873">
        <v>4</v>
      </c>
      <c r="E1873" s="6">
        <v>6780.4930000000004</v>
      </c>
      <c r="F1873">
        <v>2009</v>
      </c>
      <c r="G1873" s="6">
        <v>73.801000000000002</v>
      </c>
      <c r="H1873" s="6">
        <v>5.9998593330383301</v>
      </c>
      <c r="I1873" s="7">
        <v>5.0494141578674299</v>
      </c>
      <c r="J1873" s="8">
        <f t="shared" si="349"/>
        <v>0.59998593330383299</v>
      </c>
      <c r="K1873" s="8">
        <f t="shared" si="350"/>
        <v>1.026745768563665</v>
      </c>
      <c r="L1873" s="9">
        <f t="shared" si="351"/>
        <v>75.774864465767038</v>
      </c>
      <c r="M1873" s="8">
        <f t="shared" si="352"/>
        <v>0.58863090478728464</v>
      </c>
      <c r="N1873" s="8">
        <f t="shared" si="353"/>
        <v>0.31558838486671437</v>
      </c>
      <c r="O1873" s="8">
        <f t="shared" si="354"/>
        <v>1.8074661716782652</v>
      </c>
      <c r="P1873" s="10">
        <f t="shared" si="355"/>
        <v>0.32566634662972982</v>
      </c>
      <c r="Q1873" s="10" t="str">
        <f t="shared" si="356"/>
        <v>2009JOR</v>
      </c>
      <c r="R1873" s="14">
        <f t="shared" si="357"/>
        <v>55.988496155192045</v>
      </c>
      <c r="S1873" s="45">
        <f t="shared" si="358"/>
        <v>2</v>
      </c>
      <c r="T1873" s="7">
        <f t="shared" si="359"/>
        <v>3.6371248730652841</v>
      </c>
      <c r="U1873" s="35">
        <f>IF(ISBLANK(VLOOKUP(B1873,'WB GDP'!$A$2:$AK$267,F1873-1985)),"NA",VLOOKUP(B1873,'WB GDP'!$A$2:$AK$267,F1873-1985))</f>
        <v>11856.288850289404</v>
      </c>
    </row>
    <row r="1874" spans="1:21">
      <c r="A1874">
        <f t="shared" si="348"/>
        <v>18</v>
      </c>
      <c r="B1874" t="s">
        <v>82</v>
      </c>
      <c r="C1874" t="str">
        <f>VLOOKUP(B1874,'country codes'!$A$3:$B$287,2,0)</f>
        <v>ISR</v>
      </c>
      <c r="D1874">
        <v>4</v>
      </c>
      <c r="E1874" s="6">
        <v>7199.7030000000004</v>
      </c>
      <c r="F1874">
        <v>2009</v>
      </c>
      <c r="G1874" s="6">
        <v>81.575999999999993</v>
      </c>
      <c r="H1874" s="6">
        <v>7.3529791831970215</v>
      </c>
      <c r="I1874" s="7">
        <v>13.510932922363301</v>
      </c>
      <c r="J1874" s="8">
        <f t="shared" si="349"/>
        <v>0.73529791831970215</v>
      </c>
      <c r="K1874" s="8">
        <f t="shared" si="350"/>
        <v>1.1620577535795342</v>
      </c>
      <c r="L1874" s="9">
        <f t="shared" si="351"/>
        <v>94.796023306004074</v>
      </c>
      <c r="M1874" s="8">
        <f t="shared" si="352"/>
        <v>0.76060375733803454</v>
      </c>
      <c r="N1874" s="8">
        <f t="shared" si="353"/>
        <v>0.8444333076477063</v>
      </c>
      <c r="O1874" s="8">
        <f t="shared" si="354"/>
        <v>2.3363110944592571</v>
      </c>
      <c r="P1874" s="10">
        <f t="shared" si="355"/>
        <v>0.32555756771513233</v>
      </c>
      <c r="Q1874" s="10" t="str">
        <f t="shared" si="356"/>
        <v>2009ISR</v>
      </c>
      <c r="R1874" s="14">
        <f t="shared" si="357"/>
        <v>55.969794904956224</v>
      </c>
      <c r="S1874" s="45">
        <f t="shared" si="358"/>
        <v>3</v>
      </c>
      <c r="T1874" s="7">
        <f t="shared" si="359"/>
        <v>3.6371248730652841</v>
      </c>
      <c r="U1874" s="35">
        <f>IF(ISBLANK(VLOOKUP(B1874,'WB GDP'!$A$2:$AK$267,F1874-1985)),"NA",VLOOKUP(B1874,'WB GDP'!$A$2:$AK$267,F1874-1985))</f>
        <v>33107.035781634164</v>
      </c>
    </row>
    <row r="1875" spans="1:21">
      <c r="A1875">
        <f t="shared" si="348"/>
        <v>19</v>
      </c>
      <c r="B1875" t="s">
        <v>165</v>
      </c>
      <c r="C1875" t="str">
        <f>VLOOKUP(B1875,'country codes'!$A$3:$B$287,2,0)</f>
        <v>VEN</v>
      </c>
      <c r="D1875">
        <v>1</v>
      </c>
      <c r="E1875" s="6">
        <v>28327.892</v>
      </c>
      <c r="F1875">
        <v>2009</v>
      </c>
      <c r="G1875" s="6">
        <v>72.578999999999994</v>
      </c>
      <c r="H1875" s="6">
        <v>7.1888031959533691</v>
      </c>
      <c r="I1875" s="7">
        <v>8.3436450958252006</v>
      </c>
      <c r="J1875" s="8">
        <f t="shared" si="349"/>
        <v>0.71888031959533694</v>
      </c>
      <c r="K1875" s="8">
        <f t="shared" si="350"/>
        <v>1.1456401548551689</v>
      </c>
      <c r="L1875" s="9">
        <f t="shared" si="351"/>
        <v>83.149416799233293</v>
      </c>
      <c r="M1875" s="8">
        <f t="shared" si="352"/>
        <v>0.65530522319885287</v>
      </c>
      <c r="N1875" s="8">
        <f t="shared" si="353"/>
        <v>0.52147781848907504</v>
      </c>
      <c r="O1875" s="8">
        <f t="shared" si="354"/>
        <v>2.0133556053006259</v>
      </c>
      <c r="P1875" s="10">
        <f t="shared" si="355"/>
        <v>0.32547912622768171</v>
      </c>
      <c r="Q1875" s="10" t="str">
        <f t="shared" si="356"/>
        <v>2009VEN</v>
      </c>
      <c r="R1875" s="14">
        <f t="shared" si="357"/>
        <v>55.956309259405238</v>
      </c>
      <c r="S1875" s="45">
        <f t="shared" si="358"/>
        <v>3</v>
      </c>
      <c r="T1875" s="7">
        <f t="shared" si="359"/>
        <v>3.6371248730652841</v>
      </c>
      <c r="U1875" s="35" t="str">
        <f>IF(ISBLANK(VLOOKUP(B1875,'WB GDP'!$A$2:$AK$267,F1875-1985)),"NA",VLOOKUP(B1875,'WB GDP'!$A$2:$AK$267,F1875-1985))</f>
        <v>NA</v>
      </c>
    </row>
    <row r="1876" spans="1:21">
      <c r="A1876">
        <f t="shared" si="348"/>
        <v>20</v>
      </c>
      <c r="B1876" t="s">
        <v>166</v>
      </c>
      <c r="C1876" t="str">
        <f>VLOOKUP(B1876,'country codes'!$A$3:$B$287,2,0)</f>
        <v>VNM</v>
      </c>
      <c r="D1876">
        <v>8</v>
      </c>
      <c r="E1876" s="6">
        <v>86482.922999999995</v>
      </c>
      <c r="F1876">
        <v>2009</v>
      </c>
      <c r="G1876" s="6">
        <v>73.498000000000005</v>
      </c>
      <c r="H1876" s="6">
        <v>5.3042645454406738</v>
      </c>
      <c r="I1876" s="7">
        <v>2.7435431480407702</v>
      </c>
      <c r="J1876" s="8">
        <f t="shared" si="349"/>
        <v>0.53042645454406734</v>
      </c>
      <c r="K1876" s="8">
        <f t="shared" si="350"/>
        <v>0.9571862898038993</v>
      </c>
      <c r="L1876" s="9">
        <f t="shared" si="351"/>
        <v>70.351277928006994</v>
      </c>
      <c r="M1876" s="8">
        <f t="shared" si="352"/>
        <v>0.53959553024525597</v>
      </c>
      <c r="N1876" s="8">
        <f t="shared" si="353"/>
        <v>0.17147144675254813</v>
      </c>
      <c r="O1876" s="8">
        <f t="shared" si="354"/>
        <v>1.6633492335640991</v>
      </c>
      <c r="P1876" s="10">
        <f t="shared" si="355"/>
        <v>0.32440302935604892</v>
      </c>
      <c r="Q1876" s="10" t="str">
        <f t="shared" si="356"/>
        <v>2009VNM</v>
      </c>
      <c r="R1876" s="14">
        <f t="shared" si="357"/>
        <v>55.771306890620323</v>
      </c>
      <c r="S1876" s="45">
        <f t="shared" si="358"/>
        <v>1</v>
      </c>
      <c r="T1876" s="7">
        <f t="shared" si="359"/>
        <v>3.6371248730652841</v>
      </c>
      <c r="U1876" s="35">
        <f>IF(ISBLANK(VLOOKUP(B1876,'WB GDP'!$A$2:$AK$267,F1876-1985)),"NA",VLOOKUP(B1876,'WB GDP'!$A$2:$AK$267,F1876-1985))</f>
        <v>6006.5801488422085</v>
      </c>
    </row>
    <row r="1877" spans="1:21">
      <c r="A1877">
        <f t="shared" si="348"/>
        <v>21</v>
      </c>
      <c r="B1877" t="s">
        <v>151</v>
      </c>
      <c r="C1877" t="str">
        <f>VLOOKUP(B1877,'country codes'!$A$3:$B$287,2,0)</f>
        <v>THA</v>
      </c>
      <c r="D1877">
        <v>8</v>
      </c>
      <c r="E1877" s="6">
        <v>67813.653999999995</v>
      </c>
      <c r="F1877">
        <v>2009</v>
      </c>
      <c r="G1877" s="6">
        <v>75.841999999999999</v>
      </c>
      <c r="H1877" s="6">
        <v>5.4756450653076172</v>
      </c>
      <c r="I1877" s="7">
        <v>4.5854001045227104</v>
      </c>
      <c r="J1877" s="8">
        <f t="shared" si="349"/>
        <v>0.54756450653076172</v>
      </c>
      <c r="K1877" s="8">
        <f t="shared" si="350"/>
        <v>0.97432434179059368</v>
      </c>
      <c r="L1877" s="9">
        <f t="shared" si="351"/>
        <v>73.894706730082206</v>
      </c>
      <c r="M1877" s="8">
        <f t="shared" si="352"/>
        <v>0.57163214610139945</v>
      </c>
      <c r="N1877" s="8">
        <f t="shared" si="353"/>
        <v>0.2865875065326694</v>
      </c>
      <c r="O1877" s="8">
        <f t="shared" si="354"/>
        <v>1.7784652933442202</v>
      </c>
      <c r="P1877" s="10">
        <f t="shared" si="355"/>
        <v>0.32141878069855628</v>
      </c>
      <c r="Q1877" s="10" t="str">
        <f t="shared" si="356"/>
        <v>2009THA</v>
      </c>
      <c r="R1877" s="14">
        <f t="shared" si="357"/>
        <v>55.258255431004415</v>
      </c>
      <c r="S1877" s="45">
        <f t="shared" si="358"/>
        <v>2</v>
      </c>
      <c r="T1877" s="7">
        <f t="shared" si="359"/>
        <v>3.6371248730652841</v>
      </c>
      <c r="U1877" s="35">
        <f>IF(ISBLANK(VLOOKUP(B1877,'WB GDP'!$A$2:$AK$267,F1877-1985)),"NA",VLOOKUP(B1877,'WB GDP'!$A$2:$AK$267,F1877-1985))</f>
        <v>13270.617614364703</v>
      </c>
    </row>
    <row r="1878" spans="1:21">
      <c r="A1878">
        <f t="shared" si="348"/>
        <v>22</v>
      </c>
      <c r="B1878" t="s">
        <v>143</v>
      </c>
      <c r="C1878" t="str">
        <f>VLOOKUP(B1878,'country codes'!$A$3:$B$287,2,0)</f>
        <v>ESP</v>
      </c>
      <c r="D1878">
        <v>3</v>
      </c>
      <c r="E1878" s="6">
        <v>46367.771999999997</v>
      </c>
      <c r="F1878">
        <v>2009</v>
      </c>
      <c r="G1878" s="6">
        <v>81.641000000000005</v>
      </c>
      <c r="H1878" s="6">
        <v>6.198601245880127</v>
      </c>
      <c r="I1878" s="7">
        <v>9.8345708847045898</v>
      </c>
      <c r="J1878" s="8">
        <f t="shared" si="349"/>
        <v>0.61986012458801265</v>
      </c>
      <c r="K1878" s="8">
        <f t="shared" si="350"/>
        <v>1.0466199598478445</v>
      </c>
      <c r="L1878" s="9">
        <f t="shared" si="351"/>
        <v>85.447100141937881</v>
      </c>
      <c r="M1878" s="8">
        <f t="shared" si="352"/>
        <v>0.67607888699200624</v>
      </c>
      <c r="N1878" s="8">
        <f t="shared" si="353"/>
        <v>0.61466068029403687</v>
      </c>
      <c r="O1878" s="8">
        <f t="shared" si="354"/>
        <v>2.1065384671055876</v>
      </c>
      <c r="P1878" s="10">
        <f t="shared" si="355"/>
        <v>0.32094305304614151</v>
      </c>
      <c r="Q1878" s="10" t="str">
        <f t="shared" si="356"/>
        <v>2009ESP</v>
      </c>
      <c r="R1878" s="14">
        <f t="shared" si="357"/>
        <v>55.17646842379969</v>
      </c>
      <c r="S1878" s="45">
        <f t="shared" si="358"/>
        <v>3</v>
      </c>
      <c r="T1878" s="7">
        <f t="shared" si="359"/>
        <v>3.6371248730652841</v>
      </c>
      <c r="U1878" s="35">
        <f>IF(ISBLANK(VLOOKUP(B1878,'WB GDP'!$A$2:$AK$267,F1878-1985)),"NA",VLOOKUP(B1878,'WB GDP'!$A$2:$AK$267,F1878-1985))</f>
        <v>37429.766539262702</v>
      </c>
    </row>
    <row r="1879" spans="1:21">
      <c r="A1879">
        <f t="shared" si="348"/>
        <v>23</v>
      </c>
      <c r="B1879" t="s">
        <v>117</v>
      </c>
      <c r="C1879" t="str">
        <f>VLOOKUP(B1879,'country codes'!$A$3:$B$287,2,0)</f>
        <v>NIC</v>
      </c>
      <c r="D1879">
        <v>1</v>
      </c>
      <c r="E1879" s="6">
        <v>5770.6390000000001</v>
      </c>
      <c r="F1879">
        <v>2009</v>
      </c>
      <c r="G1879" s="6">
        <v>71.433000000000007</v>
      </c>
      <c r="H1879" s="6">
        <v>5.3528046607971191</v>
      </c>
      <c r="I1879" s="7">
        <v>2.4004659652710001</v>
      </c>
      <c r="J1879" s="8">
        <f t="shared" si="349"/>
        <v>0.53528046607971191</v>
      </c>
      <c r="K1879" s="8">
        <f t="shared" si="350"/>
        <v>0.96204030133954388</v>
      </c>
      <c r="L1879" s="9">
        <f t="shared" si="351"/>
        <v>68.721424845587649</v>
      </c>
      <c r="M1879" s="8">
        <f t="shared" si="352"/>
        <v>0.52485980955775691</v>
      </c>
      <c r="N1879" s="8">
        <f t="shared" si="353"/>
        <v>0.15002912282943751</v>
      </c>
      <c r="O1879" s="8">
        <f t="shared" si="354"/>
        <v>1.6419069096409884</v>
      </c>
      <c r="P1879" s="10">
        <f t="shared" si="355"/>
        <v>0.31966477909062474</v>
      </c>
      <c r="Q1879" s="10" t="str">
        <f t="shared" si="356"/>
        <v>2009NIC</v>
      </c>
      <c r="R1879" s="14">
        <f t="shared" si="357"/>
        <v>54.956707809341403</v>
      </c>
      <c r="S1879" s="45">
        <f t="shared" si="358"/>
        <v>1</v>
      </c>
      <c r="T1879" s="7">
        <f t="shared" si="359"/>
        <v>3.6371248730652841</v>
      </c>
      <c r="U1879" s="35">
        <f>IF(ISBLANK(VLOOKUP(B1879,'WB GDP'!$A$2:$AK$267,F1879-1985)),"NA",VLOOKUP(B1879,'WB GDP'!$A$2:$AK$267,F1879-1985))</f>
        <v>4457.9220219427079</v>
      </c>
    </row>
    <row r="1880" spans="1:21">
      <c r="A1880">
        <f t="shared" si="348"/>
        <v>24</v>
      </c>
      <c r="B1880" t="s">
        <v>154</v>
      </c>
      <c r="C1880" t="str">
        <f>VLOOKUP(B1880,'country codes'!$A$3:$B$287,2,0)</f>
        <v>TUN</v>
      </c>
      <c r="D1880">
        <v>4</v>
      </c>
      <c r="E1880" s="6">
        <v>10784.504000000001</v>
      </c>
      <c r="F1880">
        <v>2009</v>
      </c>
      <c r="G1880" s="6">
        <v>75.266999999999996</v>
      </c>
      <c r="H1880" s="6">
        <v>5.0254702568054199</v>
      </c>
      <c r="I1880" s="7">
        <v>3.2087974548339799</v>
      </c>
      <c r="J1880" s="8">
        <f t="shared" si="349"/>
        <v>0.50254702568054199</v>
      </c>
      <c r="K1880" s="8">
        <f t="shared" si="350"/>
        <v>0.92930686094037396</v>
      </c>
      <c r="L1880" s="9">
        <f t="shared" si="351"/>
        <v>69.94613950239912</v>
      </c>
      <c r="M1880" s="8">
        <f t="shared" si="352"/>
        <v>0.53593261930933966</v>
      </c>
      <c r="N1880" s="8">
        <f t="shared" si="353"/>
        <v>0.20054984092712375</v>
      </c>
      <c r="O1880" s="8">
        <f t="shared" si="354"/>
        <v>1.6924276277386747</v>
      </c>
      <c r="P1880" s="10">
        <f t="shared" si="355"/>
        <v>0.31666501451847739</v>
      </c>
      <c r="Q1880" s="10" t="str">
        <f t="shared" si="356"/>
        <v>2009TUN</v>
      </c>
      <c r="R1880" s="14">
        <f t="shared" si="357"/>
        <v>54.440988856639464</v>
      </c>
      <c r="S1880" s="45">
        <f t="shared" si="358"/>
        <v>1</v>
      </c>
      <c r="T1880" s="7">
        <f t="shared" si="359"/>
        <v>3.6371248730652841</v>
      </c>
      <c r="U1880" s="35">
        <f>IF(ISBLANK(VLOOKUP(B1880,'WB GDP'!$A$2:$AK$267,F1880-1985)),"NA",VLOOKUP(B1880,'WB GDP'!$A$2:$AK$267,F1880-1985))</f>
        <v>10279.995069633951</v>
      </c>
    </row>
    <row r="1881" spans="1:21">
      <c r="A1881">
        <f t="shared" si="348"/>
        <v>25</v>
      </c>
      <c r="B1881" t="s">
        <v>55</v>
      </c>
      <c r="C1881" t="str">
        <f>VLOOKUP(B1881,'country codes'!$A$3:$B$287,2,0)</f>
        <v>DNK</v>
      </c>
      <c r="D1881">
        <v>3</v>
      </c>
      <c r="E1881" s="6">
        <v>5526.4520000000002</v>
      </c>
      <c r="F1881">
        <v>2009</v>
      </c>
      <c r="G1881" s="6">
        <v>78.956999999999994</v>
      </c>
      <c r="H1881" s="6">
        <v>7.6833586692810059</v>
      </c>
      <c r="I1881" s="7">
        <v>14.390306472778301</v>
      </c>
      <c r="J1881" s="8">
        <f t="shared" si="349"/>
        <v>0.76833586692810063</v>
      </c>
      <c r="K1881" s="8">
        <f t="shared" si="350"/>
        <v>1.1950957021879325</v>
      </c>
      <c r="L1881" s="9">
        <f t="shared" si="351"/>
        <v>94.36117135765258</v>
      </c>
      <c r="M1881" s="8">
        <f t="shared" si="352"/>
        <v>0.75667220245100719</v>
      </c>
      <c r="N1881" s="8">
        <f t="shared" si="353"/>
        <v>0.8993941545486438</v>
      </c>
      <c r="O1881" s="8">
        <f t="shared" si="354"/>
        <v>2.3912719413601948</v>
      </c>
      <c r="P1881" s="10">
        <f t="shared" si="355"/>
        <v>0.31643084559449963</v>
      </c>
      <c r="Q1881" s="10" t="str">
        <f t="shared" si="356"/>
        <v>2009DNK</v>
      </c>
      <c r="R1881" s="14">
        <f t="shared" si="357"/>
        <v>54.400730579923199</v>
      </c>
      <c r="S1881" s="45">
        <f t="shared" si="358"/>
        <v>3</v>
      </c>
      <c r="T1881" s="7">
        <f t="shared" si="359"/>
        <v>3.6371248730652841</v>
      </c>
      <c r="U1881" s="35">
        <f>IF(ISBLANK(VLOOKUP(B1881,'WB GDP'!$A$2:$AK$267,F1881-1985)),"NA",VLOOKUP(B1881,'WB GDP'!$A$2:$AK$267,F1881-1985))</f>
        <v>50114.050052322731</v>
      </c>
    </row>
    <row r="1882" spans="1:21">
      <c r="A1882">
        <f t="shared" si="348"/>
        <v>26</v>
      </c>
      <c r="B1882" t="s">
        <v>64</v>
      </c>
      <c r="C1882" t="str">
        <f>VLOOKUP(B1882,'country codes'!$A$3:$B$287,2,0)</f>
        <v>FRA</v>
      </c>
      <c r="D1882">
        <v>3</v>
      </c>
      <c r="E1882" s="6">
        <v>62093.296000000002</v>
      </c>
      <c r="F1882">
        <v>2009</v>
      </c>
      <c r="G1882" s="6">
        <v>81.177999999999997</v>
      </c>
      <c r="H1882" s="6">
        <v>6.2834982872009277</v>
      </c>
      <c r="I1882" s="7">
        <v>10.5451917648315</v>
      </c>
      <c r="J1882" s="8">
        <f t="shared" si="349"/>
        <v>0.62834982872009282</v>
      </c>
      <c r="K1882" s="8">
        <f t="shared" si="350"/>
        <v>1.0551096639799247</v>
      </c>
      <c r="L1882" s="9">
        <f t="shared" si="351"/>
        <v>85.651692302562324</v>
      </c>
      <c r="M1882" s="8">
        <f t="shared" si="352"/>
        <v>0.67792863220299082</v>
      </c>
      <c r="N1882" s="8">
        <f t="shared" si="353"/>
        <v>0.65907448530196877</v>
      </c>
      <c r="O1882" s="8">
        <f t="shared" si="354"/>
        <v>2.1509522721135195</v>
      </c>
      <c r="P1882" s="10">
        <f t="shared" si="355"/>
        <v>0.31517604597374915</v>
      </c>
      <c r="Q1882" s="10" t="str">
        <f t="shared" si="356"/>
        <v>2009FRA</v>
      </c>
      <c r="R1882" s="14">
        <f t="shared" si="357"/>
        <v>54.185005668617578</v>
      </c>
      <c r="S1882" s="45">
        <f t="shared" si="358"/>
        <v>3</v>
      </c>
      <c r="T1882" s="7">
        <f t="shared" si="359"/>
        <v>3.6371248730652841</v>
      </c>
      <c r="U1882" s="35">
        <f>IF(ISBLANK(VLOOKUP(B1882,'WB GDP'!$A$2:$AK$267,F1882-1985)),"NA",VLOOKUP(B1882,'WB GDP'!$A$2:$AK$267,F1882-1985))</f>
        <v>41544.022606512161</v>
      </c>
    </row>
    <row r="1883" spans="1:21">
      <c r="A1883">
        <f t="shared" si="348"/>
        <v>27</v>
      </c>
      <c r="B1883" t="s">
        <v>24</v>
      </c>
      <c r="C1883" t="str">
        <f>VLOOKUP(B1883,'country codes'!$A$3:$B$287,2,0)</f>
        <v>AUT</v>
      </c>
      <c r="D1883">
        <v>3</v>
      </c>
      <c r="E1883" s="6">
        <v>8342.9349999999995</v>
      </c>
      <c r="F1883">
        <v>2009</v>
      </c>
      <c r="G1883" s="6">
        <v>80.206999999999994</v>
      </c>
      <c r="H1883" s="6">
        <v>7.2418162822723389</v>
      </c>
      <c r="I1883" s="7">
        <v>13.6545858383179</v>
      </c>
      <c r="J1883" s="8">
        <f t="shared" si="349"/>
        <v>0.72418162822723386</v>
      </c>
      <c r="K1883" s="8">
        <f t="shared" si="350"/>
        <v>1.1509414634870658</v>
      </c>
      <c r="L1883" s="9">
        <f t="shared" si="351"/>
        <v>92.313561961907084</v>
      </c>
      <c r="M1883" s="8">
        <f t="shared" si="352"/>
        <v>0.73815949080952858</v>
      </c>
      <c r="N1883" s="8">
        <f t="shared" si="353"/>
        <v>0.85341161489486872</v>
      </c>
      <c r="O1883" s="8">
        <f t="shared" si="354"/>
        <v>2.3452894017064194</v>
      </c>
      <c r="P1883" s="10">
        <f t="shared" si="355"/>
        <v>0.31474132372424823</v>
      </c>
      <c r="Q1883" s="10" t="str">
        <f t="shared" si="356"/>
        <v>2009AUT</v>
      </c>
      <c r="R1883" s="14">
        <f t="shared" si="357"/>
        <v>54.110268302455417</v>
      </c>
      <c r="S1883" s="45">
        <f t="shared" si="358"/>
        <v>3</v>
      </c>
      <c r="T1883" s="7">
        <f t="shared" si="359"/>
        <v>3.6371248730652841</v>
      </c>
      <c r="U1883" s="35">
        <f>IF(ISBLANK(VLOOKUP(B1883,'WB GDP'!$A$2:$AK$267,F1883-1985)),"NA",VLOOKUP(B1883,'WB GDP'!$A$2:$AK$267,F1883-1985))</f>
        <v>51030.724677818595</v>
      </c>
    </row>
    <row r="1884" spans="1:21">
      <c r="A1884">
        <f t="shared" si="348"/>
        <v>28</v>
      </c>
      <c r="B1884" t="s">
        <v>83</v>
      </c>
      <c r="C1884" t="str">
        <f>VLOOKUP(B1884,'country codes'!$A$3:$B$287,2,0)</f>
        <v>ITA</v>
      </c>
      <c r="D1884">
        <v>3</v>
      </c>
      <c r="E1884" s="6">
        <v>59562.841</v>
      </c>
      <c r="F1884">
        <v>2009</v>
      </c>
      <c r="G1884" s="6">
        <v>81.763000000000005</v>
      </c>
      <c r="H1884" s="6">
        <v>6.3338003158569336</v>
      </c>
      <c r="I1884" s="7">
        <v>11.2291173934937</v>
      </c>
      <c r="J1884" s="8">
        <f t="shared" si="349"/>
        <v>0.63338003158569334</v>
      </c>
      <c r="K1884" s="8">
        <f t="shared" si="350"/>
        <v>1.0601398668455253</v>
      </c>
      <c r="L1884" s="9">
        <f t="shared" si="351"/>
        <v>86.68021593289069</v>
      </c>
      <c r="M1884" s="8">
        <f t="shared" si="352"/>
        <v>0.6872276525260459</v>
      </c>
      <c r="N1884" s="8">
        <f t="shared" si="353"/>
        <v>0.70181983709335627</v>
      </c>
      <c r="O1884" s="8">
        <f t="shared" si="354"/>
        <v>2.1936976239049071</v>
      </c>
      <c r="P1884" s="10">
        <f t="shared" si="355"/>
        <v>0.31327364584675138</v>
      </c>
      <c r="Q1884" s="10" t="str">
        <f t="shared" si="356"/>
        <v>2009ITA</v>
      </c>
      <c r="R1884" s="14">
        <f t="shared" si="357"/>
        <v>53.857945401880364</v>
      </c>
      <c r="S1884" s="45">
        <f t="shared" si="358"/>
        <v>3</v>
      </c>
      <c r="T1884" s="7">
        <f t="shared" si="359"/>
        <v>3.6371248730652841</v>
      </c>
      <c r="U1884" s="35">
        <f>IF(ISBLANK(VLOOKUP(B1884,'WB GDP'!$A$2:$AK$267,F1884-1985)),"NA",VLOOKUP(B1884,'WB GDP'!$A$2:$AK$267,F1884-1985))</f>
        <v>42074.921245509111</v>
      </c>
    </row>
    <row r="1885" spans="1:21">
      <c r="A1885">
        <f t="shared" si="348"/>
        <v>29</v>
      </c>
      <c r="B1885" t="s">
        <v>56</v>
      </c>
      <c r="C1885" t="str">
        <f>VLOOKUP(B1885,'country codes'!$A$3:$B$287,2,0)</f>
        <v>DOM</v>
      </c>
      <c r="D1885">
        <v>1</v>
      </c>
      <c r="E1885" s="6">
        <v>9648.0609999999997</v>
      </c>
      <c r="F1885">
        <v>2009</v>
      </c>
      <c r="G1885" s="6">
        <v>71.870999999999995</v>
      </c>
      <c r="H1885" s="6">
        <v>5.4316139221191406</v>
      </c>
      <c r="I1885" s="7">
        <v>3.7316651344299299</v>
      </c>
      <c r="J1885" s="8">
        <f t="shared" si="349"/>
        <v>0.54316139221191406</v>
      </c>
      <c r="K1885" s="8">
        <f t="shared" si="350"/>
        <v>0.96992122747174603</v>
      </c>
      <c r="L1885" s="9">
        <f t="shared" si="351"/>
        <v>69.709208539621855</v>
      </c>
      <c r="M1885" s="8">
        <f t="shared" si="352"/>
        <v>0.53379049464340145</v>
      </c>
      <c r="N1885" s="8">
        <f t="shared" si="353"/>
        <v>0.23322907090187062</v>
      </c>
      <c r="O1885" s="8">
        <f t="shared" si="354"/>
        <v>1.7251068577134214</v>
      </c>
      <c r="P1885" s="10">
        <f t="shared" si="355"/>
        <v>0.30942459723968929</v>
      </c>
      <c r="Q1885" s="10" t="str">
        <f t="shared" si="356"/>
        <v>2009DOM</v>
      </c>
      <c r="R1885" s="14">
        <f t="shared" si="357"/>
        <v>53.19621769999209</v>
      </c>
      <c r="S1885" s="45">
        <f t="shared" si="358"/>
        <v>2</v>
      </c>
      <c r="T1885" s="7">
        <f t="shared" si="359"/>
        <v>3.6371248730652841</v>
      </c>
      <c r="U1885" s="35">
        <f>IF(ISBLANK(VLOOKUP(B1885,'WB GDP'!$A$2:$AK$267,F1885-1985)),"NA",VLOOKUP(B1885,'WB GDP'!$A$2:$AK$267,F1885-1985))</f>
        <v>11856.047420060064</v>
      </c>
    </row>
    <row r="1886" spans="1:21">
      <c r="A1886">
        <f t="shared" si="348"/>
        <v>30</v>
      </c>
      <c r="B1886" t="s">
        <v>160</v>
      </c>
      <c r="C1886" t="str">
        <f>VLOOKUP(B1886,'country codes'!$A$3:$B$287,2,0)</f>
        <v>GBR</v>
      </c>
      <c r="D1886">
        <v>3</v>
      </c>
      <c r="E1886" s="6">
        <v>62243.377999999997</v>
      </c>
      <c r="F1886">
        <v>2009</v>
      </c>
      <c r="G1886" s="6">
        <v>80.167000000000002</v>
      </c>
      <c r="H1886" s="6">
        <v>6.9065470695495605</v>
      </c>
      <c r="I1886" s="7">
        <v>13.1240129470825</v>
      </c>
      <c r="J1886" s="8">
        <f t="shared" si="349"/>
        <v>0.69065470695495601</v>
      </c>
      <c r="K1886" s="8">
        <f t="shared" si="350"/>
        <v>1.1174145422147879</v>
      </c>
      <c r="L1886" s="9">
        <f t="shared" si="351"/>
        <v>89.579771605732901</v>
      </c>
      <c r="M1886" s="8">
        <f t="shared" si="352"/>
        <v>0.71344292491699823</v>
      </c>
      <c r="N1886" s="8">
        <f t="shared" si="353"/>
        <v>0.82025080919265625</v>
      </c>
      <c r="O1886" s="8">
        <f t="shared" si="354"/>
        <v>2.3121285960042073</v>
      </c>
      <c r="P1886" s="10">
        <f t="shared" si="355"/>
        <v>0.3085654172306686</v>
      </c>
      <c r="Q1886" s="10" t="str">
        <f t="shared" si="356"/>
        <v>2009GBR</v>
      </c>
      <c r="R1886" s="14">
        <f t="shared" si="357"/>
        <v>53.04850763682623</v>
      </c>
      <c r="S1886" s="45">
        <f t="shared" si="358"/>
        <v>3</v>
      </c>
      <c r="T1886" s="7">
        <f t="shared" si="359"/>
        <v>3.6371248730652841</v>
      </c>
      <c r="U1886" s="35">
        <f>IF(ISBLANK(VLOOKUP(B1886,'WB GDP'!$A$2:$AK$267,F1886-1985)),"NA",VLOOKUP(B1886,'WB GDP'!$A$2:$AK$267,F1886-1985))</f>
        <v>41351.692887961639</v>
      </c>
    </row>
    <row r="1887" spans="1:21">
      <c r="A1887">
        <f t="shared" si="348"/>
        <v>31</v>
      </c>
      <c r="B1887" t="s">
        <v>27</v>
      </c>
      <c r="C1887" t="str">
        <f>VLOOKUP(B1887,'country codes'!$A$3:$B$287,2,0)</f>
        <v>BGD</v>
      </c>
      <c r="D1887">
        <v>6</v>
      </c>
      <c r="E1887" s="6">
        <v>146706.81</v>
      </c>
      <c r="F1887">
        <v>2009</v>
      </c>
      <c r="G1887" s="6">
        <v>67.403000000000006</v>
      </c>
      <c r="H1887" s="6">
        <v>5.0828514099121094</v>
      </c>
      <c r="I1887" s="7">
        <v>0.76741415262222301</v>
      </c>
      <c r="J1887" s="8">
        <f t="shared" si="349"/>
        <v>0.50828514099121092</v>
      </c>
      <c r="K1887" s="8">
        <f t="shared" si="350"/>
        <v>0.93504497625104288</v>
      </c>
      <c r="L1887" s="9">
        <f t="shared" si="351"/>
        <v>63.024836534249047</v>
      </c>
      <c r="M1887" s="8">
        <f t="shared" si="352"/>
        <v>0.47335618930325346</v>
      </c>
      <c r="N1887" s="8">
        <f t="shared" si="353"/>
        <v>4.7963384538888938E-2</v>
      </c>
      <c r="O1887" s="8">
        <f t="shared" si="354"/>
        <v>1.5398411713504399</v>
      </c>
      <c r="P1887" s="10">
        <f t="shared" si="355"/>
        <v>0.30740585335052467</v>
      </c>
      <c r="Q1887" s="10" t="str">
        <f t="shared" si="356"/>
        <v>2009BGD</v>
      </c>
      <c r="R1887" s="14">
        <f t="shared" si="357"/>
        <v>52.849155635868783</v>
      </c>
      <c r="S1887" s="45">
        <f t="shared" si="358"/>
        <v>1</v>
      </c>
      <c r="T1887" s="7">
        <f t="shared" si="359"/>
        <v>3.6371248730652841</v>
      </c>
      <c r="U1887" s="35">
        <f>IF(ISBLANK(VLOOKUP(B1887,'WB GDP'!$A$2:$AK$267,F1887-1985)),"NA",VLOOKUP(B1887,'WB GDP'!$A$2:$AK$267,F1887-1985))</f>
        <v>3253.0913365599049</v>
      </c>
    </row>
    <row r="1888" spans="1:21">
      <c r="A1888">
        <f t="shared" si="348"/>
        <v>32</v>
      </c>
      <c r="B1888" t="s">
        <v>78</v>
      </c>
      <c r="C1888" t="str">
        <f>VLOOKUP(B1888,'country codes'!$A$3:$B$287,2,0)</f>
        <v>IDN</v>
      </c>
      <c r="D1888">
        <v>8</v>
      </c>
      <c r="E1888" s="6">
        <v>240981.299</v>
      </c>
      <c r="F1888">
        <v>2009</v>
      </c>
      <c r="G1888" s="6">
        <v>68.494</v>
      </c>
      <c r="H1888" s="6">
        <v>5.4723610877990723</v>
      </c>
      <c r="I1888" s="7">
        <v>2.62452960014343</v>
      </c>
      <c r="J1888" s="8">
        <f t="shared" si="349"/>
        <v>0.54723610877990725</v>
      </c>
      <c r="K1888" s="8">
        <f t="shared" si="350"/>
        <v>0.97399594403973921</v>
      </c>
      <c r="L1888" s="9">
        <f t="shared" si="351"/>
        <v>66.712878191057897</v>
      </c>
      <c r="M1888" s="8">
        <f t="shared" si="352"/>
        <v>0.50670026940765511</v>
      </c>
      <c r="N1888" s="8">
        <f t="shared" si="353"/>
        <v>0.16403310000896437</v>
      </c>
      <c r="O1888" s="8">
        <f t="shared" si="354"/>
        <v>1.6559108868205152</v>
      </c>
      <c r="P1888" s="10">
        <f t="shared" si="355"/>
        <v>0.30599488984613249</v>
      </c>
      <c r="Q1888" s="10" t="str">
        <f t="shared" si="356"/>
        <v>2009IDN</v>
      </c>
      <c r="R1888" s="14">
        <f t="shared" si="357"/>
        <v>52.606583059493254</v>
      </c>
      <c r="S1888" s="45">
        <f t="shared" si="358"/>
        <v>1</v>
      </c>
      <c r="T1888" s="7">
        <f t="shared" si="359"/>
        <v>3.6371248730652841</v>
      </c>
      <c r="U1888" s="35">
        <f>IF(ISBLANK(VLOOKUP(B1888,'WB GDP'!$A$2:$AK$267,F1888-1985)),"NA",VLOOKUP(B1888,'WB GDP'!$A$2:$AK$267,F1888-1985))</f>
        <v>7828.8091880540514</v>
      </c>
    </row>
    <row r="1889" spans="1:21">
      <c r="A1889">
        <f t="shared" si="348"/>
        <v>33</v>
      </c>
      <c r="B1889" t="s">
        <v>127</v>
      </c>
      <c r="C1889" t="str">
        <f>VLOOKUP(B1889,'country codes'!$A$3:$B$287,2,0)</f>
        <v>PHL</v>
      </c>
      <c r="D1889">
        <v>8</v>
      </c>
      <c r="E1889" s="6">
        <v>92946.951000000001</v>
      </c>
      <c r="F1889">
        <v>2009</v>
      </c>
      <c r="G1889" s="6">
        <v>70.632999999999996</v>
      </c>
      <c r="H1889" s="6">
        <v>4.879910945892334</v>
      </c>
      <c r="I1889" s="7">
        <v>1.6512542963027901</v>
      </c>
      <c r="J1889" s="8">
        <f t="shared" si="349"/>
        <v>0.4879910945892334</v>
      </c>
      <c r="K1889" s="8">
        <f t="shared" si="350"/>
        <v>0.91475092984906536</v>
      </c>
      <c r="L1889" s="9">
        <f t="shared" si="351"/>
        <v>64.61160242802903</v>
      </c>
      <c r="M1889" s="8">
        <f t="shared" si="352"/>
        <v>0.48770235292953773</v>
      </c>
      <c r="N1889" s="8">
        <f t="shared" si="353"/>
        <v>0.10320339351892438</v>
      </c>
      <c r="O1889" s="8">
        <f t="shared" si="354"/>
        <v>1.5950811803304754</v>
      </c>
      <c r="P1889" s="10">
        <f t="shared" si="355"/>
        <v>0.30575393838481224</v>
      </c>
      <c r="Q1889" s="10" t="str">
        <f t="shared" si="356"/>
        <v>2009PHL</v>
      </c>
      <c r="R1889" s="14">
        <f t="shared" si="357"/>
        <v>52.565158730251603</v>
      </c>
      <c r="S1889" s="45">
        <f t="shared" si="358"/>
        <v>1</v>
      </c>
      <c r="T1889" s="7">
        <f t="shared" si="359"/>
        <v>3.6371248730652841</v>
      </c>
      <c r="U1889" s="35">
        <f>IF(ISBLANK(VLOOKUP(B1889,'WB GDP'!$A$2:$AK$267,F1889-1985)),"NA",VLOOKUP(B1889,'WB GDP'!$A$2:$AK$267,F1889-1985))</f>
        <v>5574.4526087434779</v>
      </c>
    </row>
    <row r="1890" spans="1:21">
      <c r="A1890">
        <f t="shared" si="348"/>
        <v>34</v>
      </c>
      <c r="B1890" t="s">
        <v>116</v>
      </c>
      <c r="C1890" t="str">
        <f>VLOOKUP(B1890,'country codes'!$A$3:$B$287,2,0)</f>
        <v>NZL</v>
      </c>
      <c r="D1890">
        <v>2</v>
      </c>
      <c r="E1890" s="6">
        <v>4302.8860000000004</v>
      </c>
      <c r="F1890">
        <v>2009</v>
      </c>
      <c r="G1890" s="6">
        <v>80.593999999999994</v>
      </c>
      <c r="H1890" s="6">
        <v>7.3024635314941406</v>
      </c>
      <c r="I1890" s="7">
        <v>15.2735023498535</v>
      </c>
      <c r="J1890" s="8">
        <f t="shared" si="349"/>
        <v>0.73024635314941411</v>
      </c>
      <c r="K1890" s="8">
        <f t="shared" si="350"/>
        <v>1.157006188409246</v>
      </c>
      <c r="L1890" s="9">
        <f t="shared" si="351"/>
        <v>93.247756748654766</v>
      </c>
      <c r="M1890" s="8">
        <f t="shared" si="352"/>
        <v>0.74660567138477241</v>
      </c>
      <c r="N1890" s="8">
        <f t="shared" si="353"/>
        <v>0.95459389686584373</v>
      </c>
      <c r="O1890" s="8">
        <f t="shared" si="354"/>
        <v>2.4464716836773945</v>
      </c>
      <c r="P1890" s="10">
        <f t="shared" si="355"/>
        <v>0.30517650229350624</v>
      </c>
      <c r="Q1890" s="10" t="str">
        <f t="shared" si="356"/>
        <v>2009NZL</v>
      </c>
      <c r="R1890" s="14">
        <f t="shared" si="357"/>
        <v>52.465886027644984</v>
      </c>
      <c r="S1890" s="45">
        <f t="shared" si="358"/>
        <v>3</v>
      </c>
      <c r="T1890" s="7">
        <f t="shared" si="359"/>
        <v>3.6371248730652841</v>
      </c>
      <c r="U1890" s="35">
        <f>IF(ISBLANK(VLOOKUP(B1890,'WB GDP'!$A$2:$AK$267,F1890-1985)),"NA",VLOOKUP(B1890,'WB GDP'!$A$2:$AK$267,F1890-1985))</f>
        <v>37428.848706956014</v>
      </c>
    </row>
    <row r="1891" spans="1:21">
      <c r="A1891">
        <f t="shared" si="348"/>
        <v>35</v>
      </c>
      <c r="B1891" t="s">
        <v>147</v>
      </c>
      <c r="C1891" t="str">
        <f>VLOOKUP(B1891,'country codes'!$A$3:$B$287,2,0)</f>
        <v>CHE</v>
      </c>
      <c r="D1891">
        <v>3</v>
      </c>
      <c r="E1891" s="6">
        <v>7734.4049999999997</v>
      </c>
      <c r="F1891">
        <v>2009</v>
      </c>
      <c r="G1891" s="6">
        <v>81.984999999999999</v>
      </c>
      <c r="H1891" s="6">
        <v>7.5245208740234375</v>
      </c>
      <c r="I1891" s="7">
        <v>17.332710266113299</v>
      </c>
      <c r="J1891" s="8">
        <f t="shared" si="349"/>
        <v>0.75245208740234371</v>
      </c>
      <c r="K1891" s="8">
        <f t="shared" si="350"/>
        <v>1.1792119226621756</v>
      </c>
      <c r="L1891" s="9">
        <f t="shared" si="351"/>
        <v>96.677689479458465</v>
      </c>
      <c r="M1891" s="8">
        <f t="shared" si="352"/>
        <v>0.77761615401245154</v>
      </c>
      <c r="N1891" s="8">
        <f t="shared" si="353"/>
        <v>1.0832943916320812</v>
      </c>
      <c r="O1891" s="8">
        <f t="shared" si="354"/>
        <v>2.5751721784436321</v>
      </c>
      <c r="P1891" s="10">
        <f t="shared" si="355"/>
        <v>0.30196666480080675</v>
      </c>
      <c r="Q1891" s="10" t="str">
        <f t="shared" si="356"/>
        <v>2009CHE</v>
      </c>
      <c r="R1891" s="14">
        <f t="shared" si="357"/>
        <v>51.914051378536698</v>
      </c>
      <c r="S1891" s="45">
        <f t="shared" si="358"/>
        <v>3</v>
      </c>
      <c r="T1891" s="7">
        <f t="shared" si="359"/>
        <v>3.6371248730652841</v>
      </c>
      <c r="U1891" s="35">
        <f>IF(ISBLANK(VLOOKUP(B1891,'WB GDP'!$A$2:$AK$267,F1891-1985)),"NA",VLOOKUP(B1891,'WB GDP'!$A$2:$AK$267,F1891-1985))</f>
        <v>63873.952372012005</v>
      </c>
    </row>
    <row r="1892" spans="1:21">
      <c r="A1892">
        <f t="shared" si="348"/>
        <v>36</v>
      </c>
      <c r="B1892" t="s">
        <v>63</v>
      </c>
      <c r="C1892" t="str">
        <f>VLOOKUP(B1892,'country codes'!$A$3:$B$287,2,0)</f>
        <v>FIN</v>
      </c>
      <c r="D1892">
        <v>3</v>
      </c>
      <c r="E1892" s="6">
        <v>5338.8149999999996</v>
      </c>
      <c r="F1892">
        <v>2009</v>
      </c>
      <c r="G1892" s="6">
        <v>79.831000000000003</v>
      </c>
      <c r="H1892" s="6">
        <v>7.5319454669952393</v>
      </c>
      <c r="I1892" s="7">
        <v>16.2128009796143</v>
      </c>
      <c r="J1892" s="8">
        <f t="shared" si="349"/>
        <v>0.7531945466995239</v>
      </c>
      <c r="K1892" s="8">
        <f t="shared" si="350"/>
        <v>1.1799543819593559</v>
      </c>
      <c r="L1892" s="9">
        <f t="shared" si="351"/>
        <v>94.196938266197336</v>
      </c>
      <c r="M1892" s="8">
        <f t="shared" si="352"/>
        <v>0.75518734900658713</v>
      </c>
      <c r="N1892" s="8">
        <f t="shared" si="353"/>
        <v>1.0133000612258938</v>
      </c>
      <c r="O1892" s="8">
        <f t="shared" si="354"/>
        <v>2.5051778480374445</v>
      </c>
      <c r="P1892" s="10">
        <f t="shared" si="355"/>
        <v>0.30145059345714742</v>
      </c>
      <c r="Q1892" s="10" t="str">
        <f t="shared" si="356"/>
        <v>2009FIN</v>
      </c>
      <c r="R1892" s="14">
        <f t="shared" si="357"/>
        <v>51.825328491633286</v>
      </c>
      <c r="S1892" s="45">
        <f t="shared" si="358"/>
        <v>3</v>
      </c>
      <c r="T1892" s="7">
        <f t="shared" si="359"/>
        <v>3.6371248730652841</v>
      </c>
      <c r="U1892" s="35">
        <f>IF(ISBLANK(VLOOKUP(B1892,'WB GDP'!$A$2:$AK$267,F1892-1985)),"NA",VLOOKUP(B1892,'WB GDP'!$A$2:$AK$267,F1892-1985))</f>
        <v>44662.100140396025</v>
      </c>
    </row>
    <row r="1893" spans="1:21">
      <c r="A1893">
        <f t="shared" si="348"/>
        <v>37</v>
      </c>
      <c r="B1893" t="s">
        <v>129</v>
      </c>
      <c r="C1893" t="str">
        <f>VLOOKUP(B1893,'country codes'!$A$3:$B$287,2,0)</f>
        <v>PRT</v>
      </c>
      <c r="D1893">
        <v>3</v>
      </c>
      <c r="E1893" s="6">
        <v>10591.343000000001</v>
      </c>
      <c r="F1893">
        <v>2009</v>
      </c>
      <c r="G1893" s="6">
        <v>79.771000000000001</v>
      </c>
      <c r="H1893" s="6">
        <v>5.4057462215423584</v>
      </c>
      <c r="I1893" s="7">
        <v>8.2452764511108398</v>
      </c>
      <c r="J1893" s="8">
        <f t="shared" si="349"/>
        <v>0.5405746221542358</v>
      </c>
      <c r="K1893" s="8">
        <f t="shared" si="350"/>
        <v>0.96733445741406776</v>
      </c>
      <c r="L1893" s="9">
        <f t="shared" si="351"/>
        <v>77.165237002377594</v>
      </c>
      <c r="M1893" s="8">
        <f t="shared" si="352"/>
        <v>0.6012014496861231</v>
      </c>
      <c r="N1893" s="8">
        <f t="shared" si="353"/>
        <v>0.51532977819442749</v>
      </c>
      <c r="O1893" s="8">
        <f t="shared" si="354"/>
        <v>2.0072075650059782</v>
      </c>
      <c r="P1893" s="10">
        <f t="shared" si="355"/>
        <v>0.29952131516818614</v>
      </c>
      <c r="Q1893" s="10" t="str">
        <f t="shared" si="356"/>
        <v>2009PRT</v>
      </c>
      <c r="R1893" s="14">
        <f t="shared" si="357"/>
        <v>51.49364733642134</v>
      </c>
      <c r="S1893" s="45">
        <f t="shared" si="358"/>
        <v>3</v>
      </c>
      <c r="T1893" s="7">
        <f t="shared" si="359"/>
        <v>3.6371248730652841</v>
      </c>
      <c r="U1893" s="35">
        <f>IF(ISBLANK(VLOOKUP(B1893,'WB GDP'!$A$2:$AK$267,F1893-1985)),"NA",VLOOKUP(B1893,'WB GDP'!$A$2:$AK$267,F1893-1985))</f>
        <v>31269.41046130042</v>
      </c>
    </row>
    <row r="1894" spans="1:21">
      <c r="A1894">
        <f t="shared" si="348"/>
        <v>38</v>
      </c>
      <c r="B1894" t="s">
        <v>93</v>
      </c>
      <c r="C1894" t="str">
        <f>VLOOKUP(B1894,'country codes'!$A$3:$B$287,2,0)</f>
        <v>LBN</v>
      </c>
      <c r="D1894">
        <v>4</v>
      </c>
      <c r="E1894" s="6">
        <v>4951.1350000000002</v>
      </c>
      <c r="F1894">
        <v>2009</v>
      </c>
      <c r="G1894" s="6">
        <v>77.888999999999996</v>
      </c>
      <c r="H1894" s="6">
        <v>5.2059988975524902</v>
      </c>
      <c r="I1894" s="7">
        <v>6.83799076080322</v>
      </c>
      <c r="J1894" s="8">
        <f t="shared" si="349"/>
        <v>0.52059988975524907</v>
      </c>
      <c r="K1894" s="8">
        <f t="shared" si="350"/>
        <v>0.94735972501508103</v>
      </c>
      <c r="L1894" s="9">
        <f t="shared" si="351"/>
        <v>73.788901621699637</v>
      </c>
      <c r="M1894" s="8">
        <f t="shared" si="352"/>
        <v>0.57067554790168828</v>
      </c>
      <c r="N1894" s="8">
        <f t="shared" si="353"/>
        <v>0.42737442255020125</v>
      </c>
      <c r="O1894" s="8">
        <f t="shared" si="354"/>
        <v>1.9192522093617521</v>
      </c>
      <c r="P1894" s="10">
        <f t="shared" si="355"/>
        <v>0.29734265518520187</v>
      </c>
      <c r="Q1894" s="10" t="str">
        <f t="shared" si="356"/>
        <v>2009LBN</v>
      </c>
      <c r="R1894" s="14">
        <f t="shared" si="357"/>
        <v>51.119092527970487</v>
      </c>
      <c r="S1894" s="45">
        <f t="shared" si="358"/>
        <v>2</v>
      </c>
      <c r="T1894" s="7">
        <f t="shared" si="359"/>
        <v>3.6371248730652841</v>
      </c>
      <c r="U1894" s="35">
        <f>IF(ISBLANK(VLOOKUP(B1894,'WB GDP'!$A$2:$AK$267,F1894-1985)),"NA",VLOOKUP(B1894,'WB GDP'!$A$2:$AK$267,F1894-1985))</f>
        <v>17957.695123158715</v>
      </c>
    </row>
    <row r="1895" spans="1:21">
      <c r="A1895">
        <f t="shared" si="348"/>
        <v>39</v>
      </c>
      <c r="B1895" t="s">
        <v>67</v>
      </c>
      <c r="C1895" t="str">
        <f>VLOOKUP(B1895,'country codes'!$A$3:$B$287,2,0)</f>
        <v>DEU</v>
      </c>
      <c r="D1895">
        <v>3</v>
      </c>
      <c r="E1895" s="6">
        <v>81260.615000000005</v>
      </c>
      <c r="F1895">
        <v>2009</v>
      </c>
      <c r="G1895" s="6">
        <v>79.924999999999997</v>
      </c>
      <c r="H1895" s="6">
        <v>6.6414933204650879</v>
      </c>
      <c r="I1895" s="7">
        <v>13.4183206558228</v>
      </c>
      <c r="J1895" s="8">
        <f t="shared" si="349"/>
        <v>0.66414933204650883</v>
      </c>
      <c r="K1895" s="8">
        <f t="shared" si="350"/>
        <v>1.0909091673063407</v>
      </c>
      <c r="L1895" s="9">
        <f t="shared" si="351"/>
        <v>87.190915196959281</v>
      </c>
      <c r="M1895" s="8">
        <f t="shared" si="352"/>
        <v>0.69184495318449257</v>
      </c>
      <c r="N1895" s="8">
        <f t="shared" si="353"/>
        <v>0.83864504098892501</v>
      </c>
      <c r="O1895" s="8">
        <f t="shared" si="354"/>
        <v>2.3305228278004759</v>
      </c>
      <c r="P1895" s="10">
        <f t="shared" si="355"/>
        <v>0.29686255158352126</v>
      </c>
      <c r="Q1895" s="10" t="str">
        <f t="shared" si="356"/>
        <v>2009DEU</v>
      </c>
      <c r="R1895" s="14">
        <f t="shared" si="357"/>
        <v>51.036553208403184</v>
      </c>
      <c r="S1895" s="45">
        <f t="shared" si="358"/>
        <v>3</v>
      </c>
      <c r="T1895" s="7">
        <f t="shared" si="359"/>
        <v>3.6371248730652841</v>
      </c>
      <c r="U1895" s="35">
        <f>IF(ISBLANK(VLOOKUP(B1895,'WB GDP'!$A$2:$AK$267,F1895-1985)),"NA",VLOOKUP(B1895,'WB GDP'!$A$2:$AK$267,F1895-1985))</f>
        <v>45044.486387043748</v>
      </c>
    </row>
    <row r="1896" spans="1:21">
      <c r="A1896">
        <f t="shared" si="348"/>
        <v>40</v>
      </c>
      <c r="B1896" t="s">
        <v>162</v>
      </c>
      <c r="C1896" t="str">
        <f>VLOOKUP(B1896,'country codes'!$A$3:$B$287,2,0)</f>
        <v>URY</v>
      </c>
      <c r="D1896">
        <v>1</v>
      </c>
      <c r="E1896" s="6">
        <v>3344.1559999999999</v>
      </c>
      <c r="F1896">
        <v>2009</v>
      </c>
      <c r="G1896" s="6">
        <v>76.738</v>
      </c>
      <c r="H1896" s="6">
        <v>6.2962226867675781</v>
      </c>
      <c r="I1896" s="7">
        <v>10.7470045089722</v>
      </c>
      <c r="J1896" s="8">
        <f t="shared" si="349"/>
        <v>0.62962226867675786</v>
      </c>
      <c r="K1896" s="8">
        <f t="shared" si="350"/>
        <v>1.0563821039365897</v>
      </c>
      <c r="L1896" s="9">
        <f t="shared" si="351"/>
        <v>81.06464989188602</v>
      </c>
      <c r="M1896" s="8">
        <f t="shared" si="352"/>
        <v>0.63645656550290319</v>
      </c>
      <c r="N1896" s="8">
        <f t="shared" si="353"/>
        <v>0.6716877818107625</v>
      </c>
      <c r="O1896" s="8">
        <f t="shared" si="354"/>
        <v>2.1635655686223134</v>
      </c>
      <c r="P1896" s="10">
        <f t="shared" si="355"/>
        <v>0.29417022286418504</v>
      </c>
      <c r="Q1896" s="10" t="str">
        <f t="shared" si="356"/>
        <v>2009URY</v>
      </c>
      <c r="R1896" s="14">
        <f t="shared" si="357"/>
        <v>50.573688568838648</v>
      </c>
      <c r="S1896" s="45">
        <f t="shared" si="358"/>
        <v>3</v>
      </c>
      <c r="T1896" s="7">
        <f t="shared" si="359"/>
        <v>3.6371248730652841</v>
      </c>
      <c r="U1896" s="35">
        <f>IF(ISBLANK(VLOOKUP(B1896,'WB GDP'!$A$2:$AK$267,F1896-1985)),"NA",VLOOKUP(B1896,'WB GDP'!$A$2:$AK$267,F1896-1985))</f>
        <v>18174.008186849329</v>
      </c>
    </row>
    <row r="1897" spans="1:21">
      <c r="A1897">
        <f t="shared" si="348"/>
        <v>41</v>
      </c>
      <c r="B1897" t="s">
        <v>81</v>
      </c>
      <c r="C1897" t="str">
        <f>VLOOKUP(B1897,'country codes'!$A$3:$B$287,2,0)</f>
        <v>IRL</v>
      </c>
      <c r="D1897">
        <v>3</v>
      </c>
      <c r="E1897" s="6">
        <v>4499.7920000000004</v>
      </c>
      <c r="F1897">
        <v>2009</v>
      </c>
      <c r="G1897" s="6">
        <v>80.046000000000006</v>
      </c>
      <c r="H1897" s="6">
        <v>7.0459113121032715</v>
      </c>
      <c r="I1897" s="7">
        <v>15.420066833496101</v>
      </c>
      <c r="J1897" s="8">
        <f t="shared" si="349"/>
        <v>0.70459113121032713</v>
      </c>
      <c r="K1897" s="8">
        <f t="shared" si="350"/>
        <v>1.1313509664701591</v>
      </c>
      <c r="L1897" s="9">
        <f t="shared" si="351"/>
        <v>90.560119462070361</v>
      </c>
      <c r="M1897" s="8">
        <f t="shared" si="352"/>
        <v>0.72230638159502802</v>
      </c>
      <c r="N1897" s="8">
        <f t="shared" si="353"/>
        <v>0.9637541770935063</v>
      </c>
      <c r="O1897" s="8">
        <f t="shared" si="354"/>
        <v>2.4556319639050574</v>
      </c>
      <c r="P1897" s="10">
        <f t="shared" si="355"/>
        <v>0.29414276740655537</v>
      </c>
      <c r="Q1897" s="10" t="str">
        <f t="shared" si="356"/>
        <v>2009IRL</v>
      </c>
      <c r="R1897" s="14">
        <f t="shared" si="357"/>
        <v>50.568968431803164</v>
      </c>
      <c r="S1897" s="45">
        <f t="shared" si="358"/>
        <v>3</v>
      </c>
      <c r="T1897" s="7">
        <f t="shared" si="359"/>
        <v>3.6371248730652841</v>
      </c>
      <c r="U1897" s="35">
        <f>IF(ISBLANK(VLOOKUP(B1897,'WB GDP'!$A$2:$AK$267,F1897-1985)),"NA",VLOOKUP(B1897,'WB GDP'!$A$2:$AK$267,F1897-1985))</f>
        <v>53052.193452142863</v>
      </c>
    </row>
    <row r="1898" spans="1:21">
      <c r="A1898">
        <f t="shared" si="348"/>
        <v>42</v>
      </c>
      <c r="B1898" t="s">
        <v>114</v>
      </c>
      <c r="C1898" t="str">
        <f>VLOOKUP(B1898,'country codes'!$A$3:$B$287,2,0)</f>
        <v>NPL</v>
      </c>
      <c r="D1898">
        <v>6</v>
      </c>
      <c r="E1898" s="6">
        <v>27026.940999999999</v>
      </c>
      <c r="F1898">
        <v>2009</v>
      </c>
      <c r="G1898" s="6">
        <v>66.760999999999996</v>
      </c>
      <c r="H1898" s="6">
        <v>4.9168682098388672</v>
      </c>
      <c r="I1898" s="7">
        <v>1.10436356067657</v>
      </c>
      <c r="J1898" s="8">
        <f t="shared" si="349"/>
        <v>0.49168682098388672</v>
      </c>
      <c r="K1898" s="8">
        <f t="shared" si="350"/>
        <v>0.91844665624371868</v>
      </c>
      <c r="L1898" s="9">
        <f t="shared" si="351"/>
        <v>61.316417217486901</v>
      </c>
      <c r="M1898" s="8">
        <f t="shared" si="352"/>
        <v>0.45791014073575576</v>
      </c>
      <c r="N1898" s="8">
        <f t="shared" si="353"/>
        <v>6.9022722542285628E-2</v>
      </c>
      <c r="O1898" s="8">
        <f t="shared" si="354"/>
        <v>1.5609005093538366</v>
      </c>
      <c r="P1898" s="10">
        <f t="shared" si="355"/>
        <v>0.29336279794367937</v>
      </c>
      <c r="Q1898" s="10" t="str">
        <f t="shared" si="356"/>
        <v>2009NPL</v>
      </c>
      <c r="R1898" s="14">
        <f t="shared" si="357"/>
        <v>50.434876230612197</v>
      </c>
      <c r="S1898" s="45">
        <f t="shared" si="358"/>
        <v>1</v>
      </c>
      <c r="T1898" s="7">
        <f t="shared" si="359"/>
        <v>3.6371248730652841</v>
      </c>
      <c r="U1898" s="35">
        <f>IF(ISBLANK(VLOOKUP(B1898,'WB GDP'!$A$2:$AK$267,F1898-1985)),"NA",VLOOKUP(B1898,'WB GDP'!$A$2:$AK$267,F1898-1985))</f>
        <v>2572.1750796877632</v>
      </c>
    </row>
    <row r="1899" spans="1:21">
      <c r="A1899">
        <f t="shared" si="348"/>
        <v>43</v>
      </c>
      <c r="B1899" t="s">
        <v>32</v>
      </c>
      <c r="C1899" t="str">
        <f>VLOOKUP(B1899,'country codes'!$A$3:$B$287,2,0)</f>
        <v>BOL</v>
      </c>
      <c r="D1899">
        <v>1</v>
      </c>
      <c r="E1899" s="6">
        <v>10051.316999999999</v>
      </c>
      <c r="F1899">
        <v>2009</v>
      </c>
      <c r="G1899" s="6">
        <v>65.88</v>
      </c>
      <c r="H1899" s="6">
        <v>6.0855793952941895</v>
      </c>
      <c r="I1899" s="7">
        <v>4.5884151458740199</v>
      </c>
      <c r="J1899" s="8">
        <f t="shared" si="349"/>
        <v>0.60855793952941895</v>
      </c>
      <c r="K1899" s="8">
        <f t="shared" si="350"/>
        <v>1.035317774789251</v>
      </c>
      <c r="L1899" s="9">
        <f t="shared" si="351"/>
        <v>68.206735003115853</v>
      </c>
      <c r="M1899" s="8">
        <f t="shared" si="352"/>
        <v>0.52020642954383611</v>
      </c>
      <c r="N1899" s="8">
        <f t="shared" si="353"/>
        <v>0.28677594661712624</v>
      </c>
      <c r="O1899" s="8">
        <f t="shared" si="354"/>
        <v>1.7786537334286772</v>
      </c>
      <c r="P1899" s="10">
        <f t="shared" si="355"/>
        <v>0.29247200833241671</v>
      </c>
      <c r="Q1899" s="10" t="str">
        <f t="shared" si="356"/>
        <v>2009BOL</v>
      </c>
      <c r="R1899" s="14">
        <f t="shared" si="357"/>
        <v>50.281731850661977</v>
      </c>
      <c r="S1899" s="45">
        <f t="shared" si="358"/>
        <v>2</v>
      </c>
      <c r="T1899" s="7">
        <f t="shared" si="359"/>
        <v>3.6371248730652841</v>
      </c>
      <c r="U1899" s="35">
        <f>IF(ISBLANK(VLOOKUP(B1899,'WB GDP'!$A$2:$AK$267,F1899-1985)),"NA",VLOOKUP(B1899,'WB GDP'!$A$2:$AK$267,F1899-1985))</f>
        <v>6349.0079138859674</v>
      </c>
    </row>
    <row r="1900" spans="1:21">
      <c r="A1900">
        <f t="shared" si="348"/>
        <v>44</v>
      </c>
      <c r="B1900" t="s">
        <v>85</v>
      </c>
      <c r="C1900" t="str">
        <f>VLOOKUP(B1900,'country codes'!$A$3:$B$287,2,0)</f>
        <v>JPN</v>
      </c>
      <c r="D1900">
        <v>8</v>
      </c>
      <c r="E1900" s="6">
        <v>128117.042</v>
      </c>
      <c r="F1900">
        <v>2009</v>
      </c>
      <c r="G1900" s="6">
        <v>82.974000000000004</v>
      </c>
      <c r="H1900" s="6">
        <v>5.8449993133544922</v>
      </c>
      <c r="I1900" s="7">
        <v>12.388516426086399</v>
      </c>
      <c r="J1900" s="8">
        <f t="shared" si="349"/>
        <v>0.5844999313354492</v>
      </c>
      <c r="K1900" s="8">
        <f t="shared" si="350"/>
        <v>1.0112597665952812</v>
      </c>
      <c r="L1900" s="9">
        <f t="shared" si="351"/>
        <v>83.908267873476859</v>
      </c>
      <c r="M1900" s="8">
        <f t="shared" si="352"/>
        <v>0.66216609771207158</v>
      </c>
      <c r="N1900" s="8">
        <f t="shared" si="353"/>
        <v>0.77428227663039995</v>
      </c>
      <c r="O1900" s="8">
        <f t="shared" si="354"/>
        <v>2.266160063441951</v>
      </c>
      <c r="P1900" s="10">
        <f t="shared" si="355"/>
        <v>0.29219740846828907</v>
      </c>
      <c r="Q1900" s="10" t="str">
        <f t="shared" si="356"/>
        <v>2009JPN</v>
      </c>
      <c r="R1900" s="14">
        <f t="shared" si="357"/>
        <v>50.234522694431881</v>
      </c>
      <c r="S1900" s="45">
        <f t="shared" si="358"/>
        <v>3</v>
      </c>
      <c r="T1900" s="7">
        <f t="shared" si="359"/>
        <v>3.6371248730652841</v>
      </c>
      <c r="U1900" s="35">
        <f>IF(ISBLANK(VLOOKUP(B1900,'WB GDP'!$A$2:$AK$267,F1900-1985)),"NA",VLOOKUP(B1900,'WB GDP'!$A$2:$AK$267,F1900-1985))</f>
        <v>36577.863403998126</v>
      </c>
    </row>
    <row r="1901" spans="1:21">
      <c r="A1901">
        <f t="shared" si="348"/>
        <v>45</v>
      </c>
      <c r="B1901" t="s">
        <v>155</v>
      </c>
      <c r="C1901" t="str">
        <f>VLOOKUP(B1901,'country codes'!$A$3:$B$287,2,0)</f>
        <v>TUR</v>
      </c>
      <c r="D1901">
        <v>4</v>
      </c>
      <c r="E1901" s="6">
        <v>72225.638999999996</v>
      </c>
      <c r="F1901">
        <v>2009</v>
      </c>
      <c r="G1901" s="6">
        <v>74.765000000000001</v>
      </c>
      <c r="H1901" s="6">
        <v>5.2128415107727051</v>
      </c>
      <c r="I1901" s="7">
        <v>5.9608931541442898</v>
      </c>
      <c r="J1901" s="8">
        <f t="shared" si="349"/>
        <v>0.52128415107727055</v>
      </c>
      <c r="K1901" s="8">
        <f t="shared" si="350"/>
        <v>0.94804398633710252</v>
      </c>
      <c r="L1901" s="9">
        <f t="shared" si="351"/>
        <v>70.880508638493467</v>
      </c>
      <c r="M1901" s="8">
        <f t="shared" si="352"/>
        <v>0.54438037620045043</v>
      </c>
      <c r="N1901" s="8">
        <f t="shared" si="353"/>
        <v>0.37255582213401811</v>
      </c>
      <c r="O1901" s="8">
        <f t="shared" si="354"/>
        <v>1.8644336089455691</v>
      </c>
      <c r="P1901" s="10">
        <f t="shared" si="355"/>
        <v>0.29198163645436798</v>
      </c>
      <c r="Q1901" s="10" t="str">
        <f t="shared" si="356"/>
        <v>2009TUR</v>
      </c>
      <c r="R1901" s="14">
        <f t="shared" si="357"/>
        <v>50.197427210981282</v>
      </c>
      <c r="S1901" s="45">
        <f t="shared" si="358"/>
        <v>2</v>
      </c>
      <c r="T1901" s="7">
        <f t="shared" si="359"/>
        <v>3.6371248730652841</v>
      </c>
      <c r="U1901" s="35">
        <f>IF(ISBLANK(VLOOKUP(B1901,'WB GDP'!$A$2:$AK$267,F1901-1985)),"NA",VLOOKUP(B1901,'WB GDP'!$A$2:$AK$267,F1901-1985))</f>
        <v>18497.009059499665</v>
      </c>
    </row>
    <row r="1902" spans="1:21">
      <c r="A1902">
        <f t="shared" si="348"/>
        <v>46</v>
      </c>
      <c r="B1902" t="s">
        <v>131</v>
      </c>
      <c r="C1902" t="str">
        <f>VLOOKUP(B1902,'country codes'!$A$3:$B$287,2,0)</f>
        <v>ROU</v>
      </c>
      <c r="D1902">
        <v>7</v>
      </c>
      <c r="E1902" s="6">
        <v>20466.317999999999</v>
      </c>
      <c r="F1902">
        <v>2009</v>
      </c>
      <c r="G1902" s="6">
        <v>74.028999999999996</v>
      </c>
      <c r="H1902" s="6">
        <v>5.3675651550292969</v>
      </c>
      <c r="I1902" s="7">
        <v>6.1895465850830096</v>
      </c>
      <c r="J1902" s="8">
        <f t="shared" si="349"/>
        <v>0.53675651550292969</v>
      </c>
      <c r="K1902" s="8">
        <f t="shared" si="350"/>
        <v>0.96351635076276165</v>
      </c>
      <c r="L1902" s="9">
        <f t="shared" si="351"/>
        <v>71.328151930616485</v>
      </c>
      <c r="M1902" s="8">
        <f t="shared" si="352"/>
        <v>0.54842757934502206</v>
      </c>
      <c r="N1902" s="8">
        <f t="shared" si="353"/>
        <v>0.3868466615676881</v>
      </c>
      <c r="O1902" s="8">
        <f t="shared" si="354"/>
        <v>1.8787244483792391</v>
      </c>
      <c r="P1902" s="10">
        <f t="shared" si="355"/>
        <v>0.29191485734810457</v>
      </c>
      <c r="Q1902" s="10" t="str">
        <f t="shared" si="356"/>
        <v>2009ROU</v>
      </c>
      <c r="R1902" s="14">
        <f t="shared" si="357"/>
        <v>50.185946559778088</v>
      </c>
      <c r="S1902" s="45">
        <f t="shared" si="358"/>
        <v>2</v>
      </c>
      <c r="T1902" s="7">
        <f t="shared" si="359"/>
        <v>3.6371248730652841</v>
      </c>
      <c r="U1902" s="35">
        <f>IF(ISBLANK(VLOOKUP(B1902,'WB GDP'!$A$2:$AK$267,F1902-1985)),"NA",VLOOKUP(B1902,'WB GDP'!$A$2:$AK$267,F1902-1985))</f>
        <v>21118.525000485319</v>
      </c>
    </row>
    <row r="1903" spans="1:21">
      <c r="A1903">
        <f t="shared" si="348"/>
        <v>47</v>
      </c>
      <c r="B1903" t="s">
        <v>125</v>
      </c>
      <c r="C1903" t="str">
        <f>VLOOKUP(B1903,'country codes'!$A$3:$B$287,2,0)</f>
        <v>PRY</v>
      </c>
      <c r="D1903">
        <v>1</v>
      </c>
      <c r="E1903" s="6">
        <v>5702.5739999999996</v>
      </c>
      <c r="F1903">
        <v>2009</v>
      </c>
      <c r="G1903" s="6">
        <v>71.635000000000005</v>
      </c>
      <c r="H1903" s="6">
        <v>5.5761470794677734</v>
      </c>
      <c r="I1903" s="7">
        <v>5.9047613143920898</v>
      </c>
      <c r="J1903" s="8">
        <f t="shared" si="349"/>
        <v>0.55761470794677737</v>
      </c>
      <c r="K1903" s="8">
        <f t="shared" si="350"/>
        <v>0.98437454320660933</v>
      </c>
      <c r="L1903" s="9">
        <f t="shared" si="351"/>
        <v>70.515670402605465</v>
      </c>
      <c r="M1903" s="8">
        <f t="shared" si="352"/>
        <v>0.54108182469408694</v>
      </c>
      <c r="N1903" s="8">
        <f t="shared" si="353"/>
        <v>0.36904758214950562</v>
      </c>
      <c r="O1903" s="8">
        <f t="shared" si="354"/>
        <v>1.8609253689610565</v>
      </c>
      <c r="P1903" s="10">
        <f t="shared" si="355"/>
        <v>0.29075955098412659</v>
      </c>
      <c r="Q1903" s="10" t="str">
        <f t="shared" si="356"/>
        <v>2009PRY</v>
      </c>
      <c r="R1903" s="14">
        <f t="shared" si="357"/>
        <v>49.987326510187295</v>
      </c>
      <c r="S1903" s="45">
        <f t="shared" si="358"/>
        <v>2</v>
      </c>
      <c r="T1903" s="7">
        <f t="shared" si="359"/>
        <v>3.6371248730652841</v>
      </c>
      <c r="U1903" s="35">
        <f>IF(ISBLANK(VLOOKUP(B1903,'WB GDP'!$A$2:$AK$267,F1903-1985)),"NA",VLOOKUP(B1903,'WB GDP'!$A$2:$AK$267,F1903-1985))</f>
        <v>10272.17717738492</v>
      </c>
    </row>
    <row r="1904" spans="1:21">
      <c r="A1904">
        <f t="shared" si="348"/>
        <v>48</v>
      </c>
      <c r="B1904" t="s">
        <v>53</v>
      </c>
      <c r="C1904" t="str">
        <f>VLOOKUP(B1904,'country codes'!$A$3:$B$287,2,0)</f>
        <v>CYP</v>
      </c>
      <c r="D1904">
        <v>3</v>
      </c>
      <c r="E1904" s="6">
        <v>1110.9739999999999</v>
      </c>
      <c r="F1904">
        <v>2009</v>
      </c>
      <c r="G1904" s="6">
        <v>79.400999999999996</v>
      </c>
      <c r="H1904" s="6">
        <v>6.8334774971008301</v>
      </c>
      <c r="I1904" s="7">
        <v>14.724001884460399</v>
      </c>
      <c r="J1904" s="8">
        <f t="shared" si="349"/>
        <v>0.68334774971008305</v>
      </c>
      <c r="K1904" s="8">
        <f t="shared" si="350"/>
        <v>1.1101075849699149</v>
      </c>
      <c r="L1904" s="9">
        <f t="shared" si="351"/>
        <v>88.143652354196206</v>
      </c>
      <c r="M1904" s="8">
        <f t="shared" si="352"/>
        <v>0.700458777822481</v>
      </c>
      <c r="N1904" s="8">
        <f t="shared" si="353"/>
        <v>0.92025011777877497</v>
      </c>
      <c r="O1904" s="8">
        <f t="shared" si="354"/>
        <v>2.4121279045903261</v>
      </c>
      <c r="P1904" s="10">
        <f t="shared" si="355"/>
        <v>0.29039039616825224</v>
      </c>
      <c r="Q1904" s="10" t="str">
        <f t="shared" si="356"/>
        <v>2009CYP</v>
      </c>
      <c r="R1904" s="14">
        <f t="shared" si="357"/>
        <v>49.92386148469987</v>
      </c>
      <c r="S1904" s="45">
        <f t="shared" si="358"/>
        <v>3</v>
      </c>
      <c r="T1904" s="7">
        <f t="shared" si="359"/>
        <v>3.6371248730652841</v>
      </c>
      <c r="U1904" s="35">
        <f>IF(ISBLANK(VLOOKUP(B1904,'WB GDP'!$A$2:$AK$267,F1904-1985)),"NA",VLOOKUP(B1904,'WB GDP'!$A$2:$AK$267,F1904-1985))</f>
        <v>38536.03515625</v>
      </c>
    </row>
    <row r="1905" spans="1:21">
      <c r="A1905">
        <f t="shared" si="348"/>
        <v>49</v>
      </c>
      <c r="B1905" t="s">
        <v>52</v>
      </c>
      <c r="C1905" t="str">
        <f>VLOOKUP(B1905,'country codes'!$A$3:$B$287,2,0)</f>
        <v>HRV</v>
      </c>
      <c r="D1905">
        <v>7</v>
      </c>
      <c r="E1905" s="6">
        <v>4382.13</v>
      </c>
      <c r="F1905">
        <v>2009</v>
      </c>
      <c r="G1905" s="6">
        <v>76.391999999999996</v>
      </c>
      <c r="H1905" s="6">
        <v>5.4333195686340332</v>
      </c>
      <c r="I1905" s="7">
        <v>7.8799791336059597</v>
      </c>
      <c r="J1905" s="8">
        <f t="shared" si="349"/>
        <v>0.5433319568634033</v>
      </c>
      <c r="K1905" s="8">
        <f t="shared" si="350"/>
        <v>0.97009179212323526</v>
      </c>
      <c r="L1905" s="9">
        <f t="shared" si="351"/>
        <v>74.107252183878188</v>
      </c>
      <c r="M1905" s="8">
        <f t="shared" si="352"/>
        <v>0.57355379810446605</v>
      </c>
      <c r="N1905" s="8">
        <f t="shared" si="353"/>
        <v>0.49249869585037248</v>
      </c>
      <c r="O1905" s="8">
        <f t="shared" si="354"/>
        <v>1.9843764826619235</v>
      </c>
      <c r="P1905" s="10">
        <f t="shared" si="355"/>
        <v>0.28903476891395002</v>
      </c>
      <c r="Q1905" s="10" t="str">
        <f t="shared" si="356"/>
        <v>2009HRV</v>
      </c>
      <c r="R1905" s="14">
        <f t="shared" si="357"/>
        <v>49.690802305878215</v>
      </c>
      <c r="S1905" s="45">
        <f t="shared" si="358"/>
        <v>3</v>
      </c>
      <c r="T1905" s="7">
        <f t="shared" si="359"/>
        <v>3.6371248730652841</v>
      </c>
      <c r="U1905" s="35">
        <f>IF(ISBLANK(VLOOKUP(B1905,'WB GDP'!$A$2:$AK$267,F1905-1985)),"NA",VLOOKUP(B1905,'WB GDP'!$A$2:$AK$267,F1905-1985))</f>
        <v>24834.317738788042</v>
      </c>
    </row>
    <row r="1906" spans="1:21">
      <c r="A1906">
        <f t="shared" si="348"/>
        <v>50</v>
      </c>
      <c r="B1906" t="s">
        <v>28</v>
      </c>
      <c r="C1906" t="str">
        <f>VLOOKUP(B1906,'country codes'!$A$3:$B$287,2,0)</f>
        <v>BLR</v>
      </c>
      <c r="D1906">
        <v>7</v>
      </c>
      <c r="E1906" s="6">
        <v>9757.7080000000005</v>
      </c>
      <c r="F1906">
        <v>2009</v>
      </c>
      <c r="G1906" s="6">
        <v>71.093999999999994</v>
      </c>
      <c r="H1906" s="6">
        <v>5.5641312599182129</v>
      </c>
      <c r="I1906" s="7">
        <v>5.7784733772277797</v>
      </c>
      <c r="J1906" s="8">
        <f t="shared" si="349"/>
        <v>0.55641312599182124</v>
      </c>
      <c r="K1906" s="8">
        <f t="shared" si="350"/>
        <v>0.98317296125165321</v>
      </c>
      <c r="L1906" s="9">
        <f t="shared" si="351"/>
        <v>69.89769850722503</v>
      </c>
      <c r="M1906" s="8">
        <f t="shared" si="352"/>
        <v>0.5354946577639651</v>
      </c>
      <c r="N1906" s="8">
        <f t="shared" si="353"/>
        <v>0.36115458607673623</v>
      </c>
      <c r="O1906" s="8">
        <f t="shared" si="354"/>
        <v>1.8530323728882871</v>
      </c>
      <c r="P1906" s="10">
        <f t="shared" si="355"/>
        <v>0.28898289398436117</v>
      </c>
      <c r="Q1906" s="10" t="str">
        <f t="shared" si="356"/>
        <v>2009BLR</v>
      </c>
      <c r="R1906" s="14">
        <f t="shared" si="357"/>
        <v>49.681883977884262</v>
      </c>
      <c r="S1906" s="45">
        <f t="shared" si="358"/>
        <v>2</v>
      </c>
      <c r="T1906" s="7">
        <f t="shared" si="359"/>
        <v>3.6371248730652841</v>
      </c>
      <c r="U1906" s="35">
        <f>IF(ISBLANK(VLOOKUP(B1906,'WB GDP'!$A$2:$AK$267,F1906-1985)),"NA",VLOOKUP(B1906,'WB GDP'!$A$2:$AK$267,F1906-1985))</f>
        <v>16014.114570946411</v>
      </c>
    </row>
    <row r="1907" spans="1:21">
      <c r="A1907">
        <f t="shared" si="348"/>
        <v>51</v>
      </c>
      <c r="B1907" t="s">
        <v>58</v>
      </c>
      <c r="C1907" t="str">
        <f>VLOOKUP(B1907,'country codes'!$A$3:$B$287,2,0)</f>
        <v>EGY</v>
      </c>
      <c r="D1907">
        <v>4</v>
      </c>
      <c r="E1907" s="6">
        <v>85501.063999999998</v>
      </c>
      <c r="F1907">
        <v>2009</v>
      </c>
      <c r="G1907" s="6">
        <v>69.48</v>
      </c>
      <c r="H1907" s="6">
        <v>5.066164493560791</v>
      </c>
      <c r="I1907" s="7">
        <v>3.3336706161499001</v>
      </c>
      <c r="J1907" s="8">
        <f t="shared" si="349"/>
        <v>0.50661644935607908</v>
      </c>
      <c r="K1907" s="8">
        <f t="shared" si="350"/>
        <v>0.93337628461591104</v>
      </c>
      <c r="L1907" s="9">
        <f t="shared" si="351"/>
        <v>64.850984255113502</v>
      </c>
      <c r="M1907" s="8">
        <f t="shared" si="352"/>
        <v>0.48986663618894899</v>
      </c>
      <c r="N1907" s="8">
        <f t="shared" si="353"/>
        <v>0.20835441350936876</v>
      </c>
      <c r="O1907" s="8">
        <f t="shared" si="354"/>
        <v>1.7002322003209196</v>
      </c>
      <c r="P1907" s="10">
        <f t="shared" si="355"/>
        <v>0.28811749130294467</v>
      </c>
      <c r="Q1907" s="10" t="str">
        <f t="shared" si="356"/>
        <v>2009EGY</v>
      </c>
      <c r="R1907" s="14">
        <f t="shared" si="357"/>
        <v>49.533104114067783</v>
      </c>
      <c r="S1907" s="45">
        <f t="shared" si="358"/>
        <v>1</v>
      </c>
      <c r="T1907" s="7">
        <f t="shared" si="359"/>
        <v>3.6371248730652841</v>
      </c>
      <c r="U1907" s="35">
        <f>IF(ISBLANK(VLOOKUP(B1907,'WB GDP'!$A$2:$AK$267,F1907-1985)),"NA",VLOOKUP(B1907,'WB GDP'!$A$2:$AK$267,F1907-1985))</f>
        <v>10028.733304259404</v>
      </c>
    </row>
    <row r="1908" spans="1:21">
      <c r="A1908">
        <f t="shared" si="348"/>
        <v>52</v>
      </c>
      <c r="B1908" t="s">
        <v>167</v>
      </c>
      <c r="C1908" t="str">
        <f>VLOOKUP(B1908,'country codes'!$A$3:$B$287,2,0)</f>
        <v>YEM</v>
      </c>
      <c r="D1908">
        <v>4</v>
      </c>
      <c r="E1908" s="6">
        <v>24029.589</v>
      </c>
      <c r="F1908">
        <v>2009</v>
      </c>
      <c r="G1908" s="6">
        <v>67.195999999999998</v>
      </c>
      <c r="H1908" s="6">
        <v>4.8092589378356934</v>
      </c>
      <c r="I1908" s="7">
        <v>1.53794288635254</v>
      </c>
      <c r="J1908" s="8">
        <f t="shared" si="349"/>
        <v>0.48092589378356931</v>
      </c>
      <c r="K1908" s="8">
        <f t="shared" si="350"/>
        <v>0.90768572904340128</v>
      </c>
      <c r="L1908" s="9">
        <f t="shared" si="351"/>
        <v>60.992850248800387</v>
      </c>
      <c r="M1908" s="8">
        <f t="shared" si="352"/>
        <v>0.45498472830091991</v>
      </c>
      <c r="N1908" s="8">
        <f t="shared" si="353"/>
        <v>9.6121430397033747E-2</v>
      </c>
      <c r="O1908" s="8">
        <f t="shared" si="354"/>
        <v>1.5879992172085846</v>
      </c>
      <c r="P1908" s="10">
        <f t="shared" si="355"/>
        <v>0.28651445376698659</v>
      </c>
      <c r="Q1908" s="10" t="str">
        <f t="shared" si="356"/>
        <v>2009YEM</v>
      </c>
      <c r="R1908" s="14">
        <f t="shared" si="357"/>
        <v>49.257510206845126</v>
      </c>
      <c r="S1908" s="45">
        <f t="shared" si="358"/>
        <v>1</v>
      </c>
      <c r="T1908" s="7">
        <f t="shared" si="359"/>
        <v>3.6371248730652841</v>
      </c>
      <c r="U1908" s="35" t="str">
        <f>IF(ISBLANK(VLOOKUP(B1908,'WB GDP'!$A$2:$AK$267,F1908-1985)),"NA",VLOOKUP(B1908,'WB GDP'!$A$2:$AK$267,F1908-1985))</f>
        <v>NA</v>
      </c>
    </row>
    <row r="1909" spans="1:21">
      <c r="A1909">
        <f t="shared" si="348"/>
        <v>53</v>
      </c>
      <c r="B1909" t="s">
        <v>148</v>
      </c>
      <c r="C1909" t="str">
        <f>VLOOKUP(B1909,'country codes'!$A$3:$B$287,2,0)</f>
        <v>TWN</v>
      </c>
      <c r="D1909">
        <v>8</v>
      </c>
      <c r="E1909" s="6">
        <v>23044.081999999999</v>
      </c>
      <c r="F1909">
        <v>2009</v>
      </c>
      <c r="G1909" s="6">
        <v>78.802000000000007</v>
      </c>
      <c r="H1909" s="6">
        <v>5.8881065845489502</v>
      </c>
      <c r="I1909" s="7">
        <v>11.2402811050415</v>
      </c>
      <c r="J1909" s="8">
        <f t="shared" si="349"/>
        <v>0.588810658454895</v>
      </c>
      <c r="K1909" s="8">
        <f t="shared" si="350"/>
        <v>1.015570493714727</v>
      </c>
      <c r="L1909" s="9">
        <f t="shared" si="351"/>
        <v>80.028986045707924</v>
      </c>
      <c r="M1909" s="8">
        <f t="shared" si="352"/>
        <v>0.627092989529069</v>
      </c>
      <c r="N1909" s="8">
        <f t="shared" si="353"/>
        <v>0.70251756906509377</v>
      </c>
      <c r="O1909" s="8">
        <f t="shared" si="354"/>
        <v>2.1943953558766447</v>
      </c>
      <c r="P1909" s="10">
        <f t="shared" si="355"/>
        <v>0.28577028649358854</v>
      </c>
      <c r="Q1909" s="10" t="str">
        <f t="shared" si="356"/>
        <v>2009TWN</v>
      </c>
      <c r="R1909" s="14">
        <f t="shared" si="357"/>
        <v>49.129573111235928</v>
      </c>
      <c r="S1909" s="45">
        <f t="shared" si="358"/>
        <v>3</v>
      </c>
      <c r="T1909" s="7">
        <f t="shared" si="359"/>
        <v>3.6371248730652841</v>
      </c>
      <c r="U1909" s="35" t="str">
        <f>IF(ISBLANK(VLOOKUP(B1909,'WB GDP'!$A$2:$AK$267,F1909-1985)),"NA",VLOOKUP(B1909,'WB GDP'!$A$2:$AK$267,F1909-1985))</f>
        <v>NA</v>
      </c>
    </row>
    <row r="1910" spans="1:21">
      <c r="A1910">
        <f t="shared" si="348"/>
        <v>54</v>
      </c>
      <c r="B1910" t="s">
        <v>33</v>
      </c>
      <c r="C1910" t="str">
        <f>VLOOKUP(B1910,'country codes'!$A$3:$B$287,2,0)</f>
        <v>BIH</v>
      </c>
      <c r="D1910">
        <v>7</v>
      </c>
      <c r="E1910" s="6">
        <v>3877.75</v>
      </c>
      <c r="F1910">
        <v>2009</v>
      </c>
      <c r="G1910" s="6">
        <v>76.975999999999999</v>
      </c>
      <c r="H1910" s="6">
        <v>4.9634771347045898</v>
      </c>
      <c r="I1910" s="7">
        <v>6.7521090507507298</v>
      </c>
      <c r="J1910" s="8">
        <f t="shared" si="349"/>
        <v>0.49634771347045897</v>
      </c>
      <c r="K1910" s="8">
        <f t="shared" si="350"/>
        <v>0.92310754873029088</v>
      </c>
      <c r="L1910" s="9">
        <f t="shared" si="351"/>
        <v>71.057126671062875</v>
      </c>
      <c r="M1910" s="8">
        <f t="shared" si="352"/>
        <v>0.54597720356138968</v>
      </c>
      <c r="N1910" s="8">
        <f t="shared" si="353"/>
        <v>0.42200681567192061</v>
      </c>
      <c r="O1910" s="8">
        <f t="shared" si="354"/>
        <v>1.9138846024834715</v>
      </c>
      <c r="P1910" s="10">
        <f t="shared" si="355"/>
        <v>0.28527174671499289</v>
      </c>
      <c r="Q1910" s="10" t="str">
        <f t="shared" si="356"/>
        <v>2009BIH</v>
      </c>
      <c r="R1910" s="14">
        <f t="shared" si="357"/>
        <v>49.043864247652152</v>
      </c>
      <c r="S1910" s="45">
        <f t="shared" si="358"/>
        <v>2</v>
      </c>
      <c r="T1910" s="7">
        <f t="shared" si="359"/>
        <v>3.6371248730652841</v>
      </c>
      <c r="U1910" s="35">
        <f>IF(ISBLANK(VLOOKUP(B1910,'WB GDP'!$A$2:$AK$267,F1910-1985)),"NA",VLOOKUP(B1910,'WB GDP'!$A$2:$AK$267,F1910-1985))</f>
        <v>10363.510414417107</v>
      </c>
    </row>
    <row r="1911" spans="1:21">
      <c r="A1911">
        <f t="shared" si="348"/>
        <v>55</v>
      </c>
      <c r="B1911" t="s">
        <v>149</v>
      </c>
      <c r="C1911" t="str">
        <f>VLOOKUP(B1911,'country codes'!$A$3:$B$287,2,0)</f>
        <v>TJK</v>
      </c>
      <c r="D1911">
        <v>7</v>
      </c>
      <c r="E1911" s="6">
        <v>7468.5959999999995</v>
      </c>
      <c r="F1911">
        <v>2009</v>
      </c>
      <c r="G1911" s="6">
        <v>68.039000000000001</v>
      </c>
      <c r="H1911" s="6">
        <v>4.5751748085021973</v>
      </c>
      <c r="I1911" s="7">
        <v>1.3346598148345901</v>
      </c>
      <c r="J1911" s="8">
        <f t="shared" si="349"/>
        <v>0.4575174808502197</v>
      </c>
      <c r="K1911" s="8">
        <f t="shared" si="350"/>
        <v>0.88427731611005167</v>
      </c>
      <c r="L1911" s="9">
        <f t="shared" si="351"/>
        <v>60.165344310811804</v>
      </c>
      <c r="M1911" s="8">
        <f t="shared" si="352"/>
        <v>0.44750313594086111</v>
      </c>
      <c r="N1911" s="8">
        <f t="shared" si="353"/>
        <v>8.3416238427161879E-2</v>
      </c>
      <c r="O1911" s="8">
        <f t="shared" si="354"/>
        <v>1.5752940252387129</v>
      </c>
      <c r="P1911" s="10">
        <f t="shared" si="355"/>
        <v>0.28407594313896323</v>
      </c>
      <c r="Q1911" s="10" t="str">
        <f t="shared" si="356"/>
        <v>2009TJK</v>
      </c>
      <c r="R1911" s="14">
        <f t="shared" si="357"/>
        <v>48.838281925094819</v>
      </c>
      <c r="S1911" s="45">
        <f t="shared" si="358"/>
        <v>1</v>
      </c>
      <c r="T1911" s="7">
        <f t="shared" si="359"/>
        <v>3.6371248730652841</v>
      </c>
      <c r="U1911" s="35">
        <f>IF(ISBLANK(VLOOKUP(B1911,'WB GDP'!$A$2:$AK$267,F1911-1985)),"NA",VLOOKUP(B1911,'WB GDP'!$A$2:$AK$267,F1911-1985))</f>
        <v>2261.4089179366256</v>
      </c>
    </row>
    <row r="1912" spans="1:21">
      <c r="A1912">
        <f t="shared" si="348"/>
        <v>56</v>
      </c>
      <c r="B1912" t="s">
        <v>103</v>
      </c>
      <c r="C1912" t="str">
        <f>VLOOKUP(B1912,'country codes'!$A$3:$B$287,2,0)</f>
        <v>MLT</v>
      </c>
      <c r="D1912">
        <v>3</v>
      </c>
      <c r="E1912" s="6">
        <v>415.5</v>
      </c>
      <c r="F1912">
        <v>2009</v>
      </c>
      <c r="G1912" s="6">
        <v>80.676000000000002</v>
      </c>
      <c r="H1912" s="6">
        <v>6.3276395797729492</v>
      </c>
      <c r="I1912" s="7">
        <v>14.3139352798462</v>
      </c>
      <c r="J1912" s="8">
        <f t="shared" si="349"/>
        <v>0.6327639579772949</v>
      </c>
      <c r="K1912" s="8">
        <f t="shared" si="350"/>
        <v>1.0595237932371269</v>
      </c>
      <c r="L1912" s="9">
        <f t="shared" si="351"/>
        <v>85.478141543198447</v>
      </c>
      <c r="M1912" s="8">
        <f t="shared" si="352"/>
        <v>0.67635953647118829</v>
      </c>
      <c r="N1912" s="8">
        <f t="shared" si="353"/>
        <v>0.89462095499038752</v>
      </c>
      <c r="O1912" s="8">
        <f t="shared" si="354"/>
        <v>2.3864987418019386</v>
      </c>
      <c r="P1912" s="10">
        <f t="shared" si="355"/>
        <v>0.28341080790199763</v>
      </c>
      <c r="Q1912" s="10" t="str">
        <f t="shared" si="356"/>
        <v>2009MLT</v>
      </c>
      <c r="R1912" s="14">
        <f t="shared" si="357"/>
        <v>48.723932002104853</v>
      </c>
      <c r="S1912" s="45">
        <f t="shared" si="358"/>
        <v>3</v>
      </c>
      <c r="T1912" s="7">
        <f t="shared" si="359"/>
        <v>3.6371248730652841</v>
      </c>
      <c r="U1912" s="35">
        <f>IF(ISBLANK(VLOOKUP(B1912,'WB GDP'!$A$2:$AK$267,F1912-1985)),"NA",VLOOKUP(B1912,'WB GDP'!$A$2:$AK$267,F1912-1985))</f>
        <v>31335.73836739028</v>
      </c>
    </row>
    <row r="1913" spans="1:21">
      <c r="A1913">
        <f t="shared" si="348"/>
        <v>57</v>
      </c>
      <c r="B1913" t="s">
        <v>140</v>
      </c>
      <c r="C1913" t="str">
        <f>VLOOKUP(B1913,'country codes'!$A$3:$B$287,2,0)</f>
        <v>SVN</v>
      </c>
      <c r="D1913">
        <v>7</v>
      </c>
      <c r="E1913" s="6">
        <v>2045.578</v>
      </c>
      <c r="F1913">
        <v>2009</v>
      </c>
      <c r="G1913" s="6">
        <v>79.27</v>
      </c>
      <c r="H1913" s="6">
        <v>5.8301606178283691</v>
      </c>
      <c r="I1913" s="7">
        <v>11.6157283782959</v>
      </c>
      <c r="J1913" s="8">
        <f t="shared" si="349"/>
        <v>0.58301606178283694</v>
      </c>
      <c r="K1913" s="8">
        <f t="shared" si="350"/>
        <v>1.0097758970426689</v>
      </c>
      <c r="L1913" s="9">
        <f t="shared" si="351"/>
        <v>80.04493535857236</v>
      </c>
      <c r="M1913" s="8">
        <f t="shared" si="352"/>
        <v>0.62723718940945261</v>
      </c>
      <c r="N1913" s="8">
        <f t="shared" si="353"/>
        <v>0.72598302364349376</v>
      </c>
      <c r="O1913" s="8">
        <f t="shared" si="354"/>
        <v>2.2178608104550448</v>
      </c>
      <c r="P1913" s="10">
        <f t="shared" si="355"/>
        <v>0.28281179163843045</v>
      </c>
      <c r="Q1913" s="10" t="str">
        <f t="shared" si="356"/>
        <v>2009SVN</v>
      </c>
      <c r="R1913" s="14">
        <f t="shared" si="357"/>
        <v>48.620949240401941</v>
      </c>
      <c r="S1913" s="45">
        <f t="shared" si="358"/>
        <v>3</v>
      </c>
      <c r="T1913" s="7">
        <f t="shared" si="359"/>
        <v>3.6371248730652841</v>
      </c>
      <c r="U1913" s="35">
        <f>IF(ISBLANK(VLOOKUP(B1913,'WB GDP'!$A$2:$AK$267,F1913-1985)),"NA",VLOOKUP(B1913,'WB GDP'!$A$2:$AK$267,F1913-1985))</f>
        <v>33052.227542394619</v>
      </c>
    </row>
    <row r="1914" spans="1:21">
      <c r="A1914">
        <f t="shared" si="348"/>
        <v>58</v>
      </c>
      <c r="B1914" t="s">
        <v>69</v>
      </c>
      <c r="C1914" t="str">
        <f>VLOOKUP(B1914,'country codes'!$A$3:$B$287,2,0)</f>
        <v>GRC</v>
      </c>
      <c r="D1914">
        <v>3</v>
      </c>
      <c r="E1914" s="6">
        <v>11055.495999999999</v>
      </c>
      <c r="F1914">
        <v>2009</v>
      </c>
      <c r="G1914" s="6">
        <v>80.299000000000007</v>
      </c>
      <c r="H1914" s="6">
        <v>6.0385746955871582</v>
      </c>
      <c r="I1914" s="7">
        <v>13.060492515564</v>
      </c>
      <c r="J1914" s="8">
        <f t="shared" si="349"/>
        <v>0.60385746955871578</v>
      </c>
      <c r="K1914" s="8">
        <f t="shared" si="350"/>
        <v>1.0306173048185476</v>
      </c>
      <c r="L1914" s="9">
        <f t="shared" si="351"/>
        <v>82.757538959624569</v>
      </c>
      <c r="M1914" s="8">
        <f t="shared" si="352"/>
        <v>0.65176220300250309</v>
      </c>
      <c r="N1914" s="8">
        <f t="shared" si="353"/>
        <v>0.81628078222275002</v>
      </c>
      <c r="O1914" s="8">
        <f t="shared" si="354"/>
        <v>2.3081585690343012</v>
      </c>
      <c r="P1914" s="10">
        <f t="shared" si="355"/>
        <v>0.28237323542081888</v>
      </c>
      <c r="Q1914" s="10" t="str">
        <f t="shared" si="356"/>
        <v>2009GRC</v>
      </c>
      <c r="R1914" s="14">
        <f t="shared" si="357"/>
        <v>48.545552739173964</v>
      </c>
      <c r="S1914" s="45">
        <f t="shared" si="358"/>
        <v>3</v>
      </c>
      <c r="T1914" s="7">
        <f t="shared" si="359"/>
        <v>3.6371248730652841</v>
      </c>
      <c r="U1914" s="35">
        <f>IF(ISBLANK(VLOOKUP(B1914,'WB GDP'!$A$2:$AK$267,F1914-1985)),"NA",VLOOKUP(B1914,'WB GDP'!$A$2:$AK$267,F1914-1985))</f>
        <v>35691.945943099417</v>
      </c>
    </row>
    <row r="1915" spans="1:21">
      <c r="A1915">
        <f t="shared" si="348"/>
        <v>59</v>
      </c>
      <c r="B1915" t="s">
        <v>122</v>
      </c>
      <c r="C1915" t="str">
        <f>VLOOKUP(B1915,'country codes'!$A$3:$B$287,2,0)</f>
        <v>PAK</v>
      </c>
      <c r="D1915">
        <v>6</v>
      </c>
      <c r="E1915" s="6">
        <v>190123.22200000001</v>
      </c>
      <c r="F1915">
        <v>2009</v>
      </c>
      <c r="G1915" s="6">
        <v>64.14</v>
      </c>
      <c r="H1915" s="6">
        <v>5.2081465721130371</v>
      </c>
      <c r="I1915" s="7">
        <v>1.8230243921279901</v>
      </c>
      <c r="J1915" s="8">
        <f t="shared" si="349"/>
        <v>0.52081465721130371</v>
      </c>
      <c r="K1915" s="8">
        <f t="shared" si="350"/>
        <v>0.94757449247113568</v>
      </c>
      <c r="L1915" s="9">
        <f t="shared" si="351"/>
        <v>60.777427947098644</v>
      </c>
      <c r="M1915" s="8">
        <f t="shared" si="352"/>
        <v>0.4530370663294353</v>
      </c>
      <c r="N1915" s="8">
        <f t="shared" si="353"/>
        <v>0.11393902450799938</v>
      </c>
      <c r="O1915" s="8">
        <f t="shared" si="354"/>
        <v>1.6058168113195503</v>
      </c>
      <c r="P1915" s="10">
        <f t="shared" si="355"/>
        <v>0.28212250808182809</v>
      </c>
      <c r="Q1915" s="10" t="str">
        <f t="shared" si="356"/>
        <v>2009PAK</v>
      </c>
      <c r="R1915" s="14">
        <f t="shared" si="357"/>
        <v>48.502447742909034</v>
      </c>
      <c r="S1915" s="45">
        <f t="shared" si="358"/>
        <v>1</v>
      </c>
      <c r="T1915" s="7">
        <f t="shared" si="359"/>
        <v>3.6371248730652841</v>
      </c>
      <c r="U1915" s="35">
        <f>IF(ISBLANK(VLOOKUP(B1915,'WB GDP'!$A$2:$AK$267,F1915-1985)),"NA",VLOOKUP(B1915,'WB GDP'!$A$2:$AK$267,F1915-1985))</f>
        <v>4084.8253730212787</v>
      </c>
    </row>
    <row r="1916" spans="1:21">
      <c r="A1916">
        <f t="shared" si="348"/>
        <v>60</v>
      </c>
      <c r="B1916" t="s">
        <v>128</v>
      </c>
      <c r="C1916" t="str">
        <f>VLOOKUP(B1916,'country codes'!$A$3:$B$287,2,0)</f>
        <v>POL</v>
      </c>
      <c r="D1916">
        <v>7</v>
      </c>
      <c r="E1916" s="6">
        <v>38555.285000000003</v>
      </c>
      <c r="F1916">
        <v>2009</v>
      </c>
      <c r="G1916" s="6">
        <v>75.781000000000006</v>
      </c>
      <c r="H1916" s="6">
        <v>5.7720274925231934</v>
      </c>
      <c r="I1916" s="7">
        <v>9.7472038269043004</v>
      </c>
      <c r="J1916" s="8">
        <f t="shared" si="349"/>
        <v>0.57720274925231929</v>
      </c>
      <c r="K1916" s="8">
        <f t="shared" si="350"/>
        <v>1.0039625845121511</v>
      </c>
      <c r="L1916" s="9">
        <f t="shared" si="351"/>
        <v>76.08128861691533</v>
      </c>
      <c r="M1916" s="8">
        <f t="shared" si="352"/>
        <v>0.59140132670563483</v>
      </c>
      <c r="N1916" s="8">
        <f t="shared" si="353"/>
        <v>0.60920023918151878</v>
      </c>
      <c r="O1916" s="8">
        <f t="shared" si="354"/>
        <v>2.1010780259930697</v>
      </c>
      <c r="P1916" s="10">
        <f t="shared" si="355"/>
        <v>0.28147518530451071</v>
      </c>
      <c r="Q1916" s="10" t="str">
        <f t="shared" si="356"/>
        <v>2009POL</v>
      </c>
      <c r="R1916" s="14">
        <f t="shared" si="357"/>
        <v>48.391160134582066</v>
      </c>
      <c r="S1916" s="45">
        <f t="shared" si="358"/>
        <v>3</v>
      </c>
      <c r="T1916" s="7">
        <f t="shared" si="359"/>
        <v>3.6371248730652841</v>
      </c>
      <c r="U1916" s="35">
        <f>IF(ISBLANK(VLOOKUP(B1916,'WB GDP'!$A$2:$AK$267,F1916-1985)),"NA",VLOOKUP(B1916,'WB GDP'!$A$2:$AK$267,F1916-1985))</f>
        <v>22951.78482102383</v>
      </c>
    </row>
    <row r="1917" spans="1:21">
      <c r="A1917">
        <f t="shared" si="348"/>
        <v>61</v>
      </c>
      <c r="B1917" t="s">
        <v>101</v>
      </c>
      <c r="C1917" t="str">
        <f>VLOOKUP(B1917,'country codes'!$A$3:$B$287,2,0)</f>
        <v>MYS</v>
      </c>
      <c r="D1917">
        <v>8</v>
      </c>
      <c r="E1917" s="6">
        <v>28217.204000000002</v>
      </c>
      <c r="F1917">
        <v>2009</v>
      </c>
      <c r="G1917" s="6">
        <v>74.227000000000004</v>
      </c>
      <c r="H1917" s="6">
        <v>5.3847017288208008</v>
      </c>
      <c r="I1917" s="7">
        <v>7.8484029769897496</v>
      </c>
      <c r="J1917" s="8">
        <f t="shared" si="349"/>
        <v>0.5384701728820801</v>
      </c>
      <c r="K1917" s="8">
        <f t="shared" si="350"/>
        <v>0.96523000814191207</v>
      </c>
      <c r="L1917" s="9">
        <f t="shared" si="351"/>
        <v>71.646127814349711</v>
      </c>
      <c r="M1917" s="8">
        <f t="shared" si="352"/>
        <v>0.55130244202963796</v>
      </c>
      <c r="N1917" s="8">
        <f t="shared" si="353"/>
        <v>0.49052518606185935</v>
      </c>
      <c r="O1917" s="8">
        <f t="shared" si="354"/>
        <v>1.9824029728734103</v>
      </c>
      <c r="P1917" s="10">
        <f t="shared" si="355"/>
        <v>0.27809807066145997</v>
      </c>
      <c r="Q1917" s="10" t="str">
        <f t="shared" si="356"/>
        <v>2009MYS</v>
      </c>
      <c r="R1917" s="14">
        <f t="shared" si="357"/>
        <v>47.810567229712269</v>
      </c>
      <c r="S1917" s="45">
        <f t="shared" si="358"/>
        <v>3</v>
      </c>
      <c r="T1917" s="7">
        <f t="shared" si="359"/>
        <v>3.6371248730652841</v>
      </c>
      <c r="U1917" s="35">
        <f>IF(ISBLANK(VLOOKUP(B1917,'WB GDP'!$A$2:$AK$267,F1917-1985)),"NA",VLOOKUP(B1917,'WB GDP'!$A$2:$AK$267,F1917-1985))</f>
        <v>19110.750218457411</v>
      </c>
    </row>
    <row r="1918" spans="1:21">
      <c r="A1918">
        <f t="shared" si="348"/>
        <v>62</v>
      </c>
      <c r="B1918" t="s">
        <v>90</v>
      </c>
      <c r="C1918" t="str">
        <f>VLOOKUP(B1918,'country codes'!$A$3:$B$287,2,0)</f>
        <v>KGZ</v>
      </c>
      <c r="D1918">
        <v>7</v>
      </c>
      <c r="E1918" s="6">
        <v>5414.085</v>
      </c>
      <c r="F1918">
        <v>2009</v>
      </c>
      <c r="G1918" s="6">
        <v>67.784000000000006</v>
      </c>
      <c r="H1918" s="6">
        <v>5.0690536499023438</v>
      </c>
      <c r="I1918" s="7">
        <v>3.58796191215515</v>
      </c>
      <c r="J1918" s="8">
        <f t="shared" si="349"/>
        <v>0.50690536499023442</v>
      </c>
      <c r="K1918" s="8">
        <f t="shared" si="350"/>
        <v>0.93366520025006638</v>
      </c>
      <c r="L1918" s="9">
        <f t="shared" si="351"/>
        <v>63.287561933750503</v>
      </c>
      <c r="M1918" s="8">
        <f t="shared" si="352"/>
        <v>0.47573152493707538</v>
      </c>
      <c r="N1918" s="8">
        <f t="shared" si="353"/>
        <v>0.22424761950969688</v>
      </c>
      <c r="O1918" s="8">
        <f t="shared" si="354"/>
        <v>1.7161254063212479</v>
      </c>
      <c r="P1918" s="10">
        <f t="shared" si="355"/>
        <v>0.27721256452747917</v>
      </c>
      <c r="Q1918" s="10" t="str">
        <f t="shared" si="356"/>
        <v>2009KGZ</v>
      </c>
      <c r="R1918" s="14">
        <f t="shared" si="357"/>
        <v>47.658331184167928</v>
      </c>
      <c r="S1918" s="45">
        <f t="shared" si="358"/>
        <v>1</v>
      </c>
      <c r="T1918" s="7">
        <f t="shared" si="359"/>
        <v>3.6371248730652841</v>
      </c>
      <c r="U1918" s="35">
        <f>IF(ISBLANK(VLOOKUP(B1918,'WB GDP'!$A$2:$AK$267,F1918-1985)),"NA",VLOOKUP(B1918,'WB GDP'!$A$2:$AK$267,F1918-1985))</f>
        <v>4210.6263473170538</v>
      </c>
    </row>
    <row r="1919" spans="1:21">
      <c r="A1919">
        <f t="shared" si="348"/>
        <v>63</v>
      </c>
      <c r="B1919" t="s">
        <v>41</v>
      </c>
      <c r="C1919" t="str">
        <f>VLOOKUP(B1919,'country codes'!$A$3:$B$287,2,0)</f>
        <v>CAN</v>
      </c>
      <c r="D1919">
        <v>2</v>
      </c>
      <c r="E1919" s="6">
        <v>33593.917000000001</v>
      </c>
      <c r="F1919">
        <v>2009</v>
      </c>
      <c r="G1919" s="6">
        <v>81.073999999999998</v>
      </c>
      <c r="H1919" s="6">
        <v>7.4878244400024414</v>
      </c>
      <c r="I1919" s="7">
        <v>20.565565109252901</v>
      </c>
      <c r="J1919" s="8">
        <f t="shared" si="349"/>
        <v>0.74878244400024419</v>
      </c>
      <c r="K1919" s="8">
        <f t="shared" si="350"/>
        <v>1.175542279260076</v>
      </c>
      <c r="L1919" s="9">
        <f t="shared" si="351"/>
        <v>95.305914748731396</v>
      </c>
      <c r="M1919" s="8">
        <f t="shared" si="352"/>
        <v>0.76521375437520467</v>
      </c>
      <c r="N1919" s="8">
        <f t="shared" si="353"/>
        <v>1.2853478193283063</v>
      </c>
      <c r="O1919" s="8">
        <f t="shared" si="354"/>
        <v>2.777225606139857</v>
      </c>
      <c r="P1919" s="10">
        <f t="shared" si="355"/>
        <v>0.27553172226393108</v>
      </c>
      <c r="Q1919" s="10" t="str">
        <f t="shared" si="356"/>
        <v>2009CAN</v>
      </c>
      <c r="R1919" s="14">
        <f t="shared" si="357"/>
        <v>47.36936110302797</v>
      </c>
      <c r="S1919" s="45">
        <f t="shared" si="358"/>
        <v>3</v>
      </c>
      <c r="T1919" s="7">
        <f t="shared" si="359"/>
        <v>3.6371248730652841</v>
      </c>
      <c r="U1919" s="35">
        <f>IF(ISBLANK(VLOOKUP(B1919,'WB GDP'!$A$2:$AK$267,F1919-1985)),"NA",VLOOKUP(B1919,'WB GDP'!$A$2:$AK$267,F1919-1985))</f>
        <v>44004.314101953772</v>
      </c>
    </row>
    <row r="1920" spans="1:21">
      <c r="A1920">
        <f t="shared" si="348"/>
        <v>64</v>
      </c>
      <c r="B1920" t="s">
        <v>144</v>
      </c>
      <c r="C1920" t="str">
        <f>VLOOKUP(B1920,'country codes'!$A$3:$B$287,2,0)</f>
        <v>LKA</v>
      </c>
      <c r="D1920">
        <v>6</v>
      </c>
      <c r="E1920" s="6">
        <v>20482.476999999999</v>
      </c>
      <c r="F1920">
        <v>2009</v>
      </c>
      <c r="G1920" s="6">
        <v>69.186999999999998</v>
      </c>
      <c r="H1920" s="6">
        <v>4.2120265960693359</v>
      </c>
      <c r="I1920" s="7">
        <v>1.46003901958466</v>
      </c>
      <c r="J1920" s="8">
        <f t="shared" si="349"/>
        <v>0.42120265960693359</v>
      </c>
      <c r="K1920" s="8">
        <f t="shared" si="350"/>
        <v>0.84796249486676556</v>
      </c>
      <c r="L1920" s="9">
        <f t="shared" si="351"/>
        <v>58.66798113234691</v>
      </c>
      <c r="M1920" s="8">
        <f t="shared" si="352"/>
        <v>0.43396527427491771</v>
      </c>
      <c r="N1920" s="8">
        <f t="shared" si="353"/>
        <v>9.1252438724041249E-2</v>
      </c>
      <c r="O1920" s="8">
        <f t="shared" si="354"/>
        <v>1.5831302255355921</v>
      </c>
      <c r="P1920" s="10">
        <f t="shared" si="355"/>
        <v>0.2741184946602242</v>
      </c>
      <c r="Q1920" s="10" t="str">
        <f t="shared" si="356"/>
        <v>2009LKA</v>
      </c>
      <c r="R1920" s="14">
        <f t="shared" si="357"/>
        <v>47.126399283130397</v>
      </c>
      <c r="S1920" s="45">
        <f t="shared" si="358"/>
        <v>1</v>
      </c>
      <c r="T1920" s="7">
        <f t="shared" si="359"/>
        <v>3.6371248730652841</v>
      </c>
      <c r="U1920" s="35">
        <f>IF(ISBLANK(VLOOKUP(B1920,'WB GDP'!$A$2:$AK$267,F1920-1985)),"NA",VLOOKUP(B1920,'WB GDP'!$A$2:$AK$267,F1920-1985))</f>
        <v>8645.8794699744303</v>
      </c>
    </row>
    <row r="1921" spans="1:21">
      <c r="A1921">
        <f t="shared" si="348"/>
        <v>65</v>
      </c>
      <c r="B1921" s="12" t="s">
        <v>142</v>
      </c>
      <c r="C1921" t="str">
        <f>VLOOKUP(B1921,'country codes'!$A$3:$B$287,2,0)</f>
        <v>KOR</v>
      </c>
      <c r="D1921">
        <v>8</v>
      </c>
      <c r="E1921" s="6">
        <v>48588.019</v>
      </c>
      <c r="F1921">
        <v>2009</v>
      </c>
      <c r="G1921" s="6">
        <v>80.575999999999993</v>
      </c>
      <c r="H1921" s="6">
        <v>5.6476898193359375</v>
      </c>
      <c r="I1921" s="7">
        <v>13.0441246032715</v>
      </c>
      <c r="J1921" s="8">
        <f t="shared" si="349"/>
        <v>0.56476898193359371</v>
      </c>
      <c r="K1921" s="8">
        <f t="shared" si="350"/>
        <v>0.99152881719342567</v>
      </c>
      <c r="L1921" s="9">
        <f t="shared" si="351"/>
        <v>79.893425974177461</v>
      </c>
      <c r="M1921" s="8">
        <f t="shared" si="352"/>
        <v>0.62586737270998416</v>
      </c>
      <c r="N1921" s="8">
        <f t="shared" si="353"/>
        <v>0.81525778770446877</v>
      </c>
      <c r="O1921" s="8">
        <f t="shared" si="354"/>
        <v>2.3071355745160198</v>
      </c>
      <c r="P1921" s="10">
        <f t="shared" si="355"/>
        <v>0.27127464013087993</v>
      </c>
      <c r="Q1921" s="10" t="str">
        <f t="shared" si="356"/>
        <v>2009KOR</v>
      </c>
      <c r="R1921" s="14">
        <f t="shared" si="357"/>
        <v>46.637484355229823</v>
      </c>
      <c r="S1921" s="45">
        <f t="shared" si="358"/>
        <v>3</v>
      </c>
      <c r="T1921" s="7">
        <f t="shared" si="359"/>
        <v>3.6371248730652841</v>
      </c>
      <c r="U1921" s="35">
        <f>IF(ISBLANK(VLOOKUP(B1921,'WB GDP'!$A$2:$AK$267,F1921-1985)),"NA",VLOOKUP(B1921,'WB GDP'!$A$2:$AK$267,F1921-1985))</f>
        <v>32363.968658653455</v>
      </c>
    </row>
    <row r="1922" spans="1:21">
      <c r="A1922">
        <f t="shared" si="348"/>
        <v>66</v>
      </c>
      <c r="B1922" t="s">
        <v>22</v>
      </c>
      <c r="C1922" t="str">
        <f>VLOOKUP(B1922,'country codes'!$A$3:$B$287,2,0)</f>
        <v>ARM</v>
      </c>
      <c r="D1922">
        <v>7</v>
      </c>
      <c r="E1922" s="6">
        <v>2964.2959999999998</v>
      </c>
      <c r="F1922">
        <v>2009</v>
      </c>
      <c r="G1922" s="6">
        <v>72.813000000000002</v>
      </c>
      <c r="H1922" s="6">
        <v>4.177581787109375</v>
      </c>
      <c r="I1922" s="7">
        <v>3.23985075950623</v>
      </c>
      <c r="J1922" s="8">
        <f t="shared" si="349"/>
        <v>0.41775817871093751</v>
      </c>
      <c r="K1922" s="8">
        <f t="shared" si="350"/>
        <v>0.84451801397076953</v>
      </c>
      <c r="L1922" s="9">
        <f t="shared" si="351"/>
        <v>61.491890151253642</v>
      </c>
      <c r="M1922" s="8">
        <f t="shared" si="352"/>
        <v>0.45949661510457712</v>
      </c>
      <c r="N1922" s="8">
        <f t="shared" si="353"/>
        <v>0.20249067246913938</v>
      </c>
      <c r="O1922" s="8">
        <f t="shared" si="354"/>
        <v>1.6943684592806902</v>
      </c>
      <c r="P1922" s="10">
        <f t="shared" si="355"/>
        <v>0.27119049141155938</v>
      </c>
      <c r="Q1922" s="10" t="str">
        <f t="shared" si="356"/>
        <v>2009ARM</v>
      </c>
      <c r="R1922" s="14">
        <f t="shared" si="357"/>
        <v>46.623017523465045</v>
      </c>
      <c r="S1922" s="45">
        <f t="shared" si="358"/>
        <v>1</v>
      </c>
      <c r="T1922" s="7">
        <f t="shared" si="359"/>
        <v>3.6371248730652841</v>
      </c>
      <c r="U1922" s="35">
        <f>IF(ISBLANK(VLOOKUP(B1922,'WB GDP'!$A$2:$AK$267,F1922-1985)),"NA",VLOOKUP(B1922,'WB GDP'!$A$2:$AK$267,F1922-1985))</f>
        <v>8819.6774594062717</v>
      </c>
    </row>
    <row r="1923" spans="1:21">
      <c r="A1923">
        <f t="shared" ref="A1923:A1986" si="360">IF(ISNUMBER(R1923),COUNTIFS($F$3:$F$2434,F1923,$R$3:$R$2434,"&gt;"&amp;R1923)+1,"")</f>
        <v>67</v>
      </c>
      <c r="B1923" t="s">
        <v>77</v>
      </c>
      <c r="C1923" t="str">
        <f>VLOOKUP(B1923,'country codes'!$A$3:$B$287,2,0)</f>
        <v>IND</v>
      </c>
      <c r="D1923">
        <v>6</v>
      </c>
      <c r="E1923" s="6">
        <v>1223640.1599999999</v>
      </c>
      <c r="F1923">
        <v>2009</v>
      </c>
      <c r="G1923" s="6">
        <v>66.513000000000005</v>
      </c>
      <c r="H1923" s="6">
        <v>4.5215177536010742</v>
      </c>
      <c r="I1923" s="7">
        <v>1.6855002641677901</v>
      </c>
      <c r="J1923" s="8">
        <f t="shared" ref="J1923:J1986" si="361">IFERROR(H1923/10,"")</f>
        <v>0.45215177536010742</v>
      </c>
      <c r="K1923" s="8">
        <f t="shared" ref="K1923:K1986" si="362">IFERROR(J1923+$K$2464,"")</f>
        <v>0.87891161061993939</v>
      </c>
      <c r="L1923" s="9">
        <f t="shared" ref="L1923:L1986" si="363">IFERROR(K1923*G1923,"")</f>
        <v>58.459047957164032</v>
      </c>
      <c r="M1923" s="8">
        <f t="shared" ref="M1923:M1986" si="364">IFERROR((L1923-L$2439)/($L$2438-$L$2439),"")</f>
        <v>0.43207628136809872</v>
      </c>
      <c r="N1923" s="8">
        <f t="shared" ref="N1923:N1986" si="365">IFERROR(I1923/16,"")</f>
        <v>0.10534376651048688</v>
      </c>
      <c r="O1923" s="8">
        <f t="shared" ref="O1923:O1986" si="366">IFERROR(N1923+$O$2464,"")</f>
        <v>1.5972215533220377</v>
      </c>
      <c r="P1923" s="10">
        <f t="shared" ref="P1923:P1986" si="367">IFERROR(M1923/O1923,"")</f>
        <v>0.27051743727689476</v>
      </c>
      <c r="Q1923" s="10" t="str">
        <f t="shared" ref="Q1923:Q1986" si="368">F1923&amp;C1923</f>
        <v>2009IND</v>
      </c>
      <c r="R1923" s="14">
        <f t="shared" ref="R1923:R1986" si="369">IFERROR(P1923*100/VLOOKUP(F1923,$B$2440:$P$2455,15,0),"")</f>
        <v>46.507306185094087</v>
      </c>
      <c r="S1923" s="45">
        <f t="shared" ref="S1923:S1986" si="370">IF(I1923&lt;T1923,1,IF(I1923&lt;T1923*2,2,3))</f>
        <v>1</v>
      </c>
      <c r="T1923" s="7">
        <f t="shared" ref="T1923:T1986" si="371">VLOOKUP(F1923,$F$2440:$I$2455,4,0)</f>
        <v>3.6371248730652841</v>
      </c>
      <c r="U1923" s="35">
        <f>IF(ISBLANK(VLOOKUP(B1923,'WB GDP'!$A$2:$AK$267,F1923-1985)),"NA",VLOOKUP(B1923,'WB GDP'!$A$2:$AK$267,F1923-1985))</f>
        <v>3937.2376418819044</v>
      </c>
    </row>
    <row r="1924" spans="1:21">
      <c r="A1924">
        <f t="shared" si="360"/>
        <v>68</v>
      </c>
      <c r="B1924" t="s">
        <v>29</v>
      </c>
      <c r="C1924" t="str">
        <f>VLOOKUP(B1924,'country codes'!$A$3:$B$287,2,0)</f>
        <v>BEL</v>
      </c>
      <c r="D1924">
        <v>3</v>
      </c>
      <c r="E1924" s="6">
        <v>10801.356</v>
      </c>
      <c r="F1924">
        <v>2009</v>
      </c>
      <c r="G1924" s="6">
        <v>79.846999999999994</v>
      </c>
      <c r="H1924" s="6">
        <v>6.9850525856018066</v>
      </c>
      <c r="I1924" s="7">
        <v>18.577356338501001</v>
      </c>
      <c r="J1924" s="8">
        <f t="shared" si="361"/>
        <v>0.69850525856018064</v>
      </c>
      <c r="K1924" s="8">
        <f t="shared" si="362"/>
        <v>1.1252650938200126</v>
      </c>
      <c r="L1924" s="9">
        <f t="shared" si="363"/>
        <v>89.849041946246544</v>
      </c>
      <c r="M1924" s="8">
        <f t="shared" si="364"/>
        <v>0.71587743424181838</v>
      </c>
      <c r="N1924" s="8">
        <f t="shared" si="365"/>
        <v>1.1610847711563126</v>
      </c>
      <c r="O1924" s="8">
        <f t="shared" si="366"/>
        <v>2.6529625579678635</v>
      </c>
      <c r="P1924" s="10">
        <f t="shared" si="367"/>
        <v>0.26984076050819639</v>
      </c>
      <c r="Q1924" s="10" t="str">
        <f t="shared" si="368"/>
        <v>2009BEL</v>
      </c>
      <c r="R1924" s="14">
        <f t="shared" si="369"/>
        <v>46.39097204417147</v>
      </c>
      <c r="S1924" s="45">
        <f t="shared" si="370"/>
        <v>3</v>
      </c>
      <c r="T1924" s="7">
        <f t="shared" si="371"/>
        <v>3.6371248730652841</v>
      </c>
      <c r="U1924" s="35">
        <f>IF(ISBLANK(VLOOKUP(B1924,'WB GDP'!$A$2:$AK$267,F1924-1985)),"NA",VLOOKUP(B1924,'WB GDP'!$A$2:$AK$267,F1924-1985))</f>
        <v>47064.790019837608</v>
      </c>
    </row>
    <row r="1925" spans="1:21">
      <c r="A1925">
        <f t="shared" si="360"/>
        <v>69</v>
      </c>
      <c r="B1925" t="s">
        <v>97</v>
      </c>
      <c r="C1925" t="str">
        <f>VLOOKUP(B1925,'country codes'!$A$3:$B$287,2,0)</f>
        <v>LTU</v>
      </c>
      <c r="D1925">
        <v>7</v>
      </c>
      <c r="E1925" s="6">
        <v>3180.4789999999998</v>
      </c>
      <c r="F1925">
        <v>2009</v>
      </c>
      <c r="G1925" s="6">
        <v>73.177000000000007</v>
      </c>
      <c r="H1925" s="6">
        <v>5.4669208526611328</v>
      </c>
      <c r="I1925" s="7">
        <v>8.7189979553222692</v>
      </c>
      <c r="J1925" s="8">
        <f t="shared" si="361"/>
        <v>0.54669208526611324</v>
      </c>
      <c r="K1925" s="8">
        <f t="shared" si="362"/>
        <v>0.9734519205259452</v>
      </c>
      <c r="L1925" s="9">
        <f t="shared" si="363"/>
        <v>71.234291188327092</v>
      </c>
      <c r="M1925" s="8">
        <f t="shared" si="364"/>
        <v>0.54757897176387449</v>
      </c>
      <c r="N1925" s="8">
        <f t="shared" si="365"/>
        <v>0.54493737220764182</v>
      </c>
      <c r="O1925" s="8">
        <f t="shared" si="366"/>
        <v>2.0368151590191927</v>
      </c>
      <c r="P1925" s="10">
        <f t="shared" si="367"/>
        <v>0.2688407778875504</v>
      </c>
      <c r="Q1925" s="10" t="str">
        <f t="shared" si="368"/>
        <v>2009LTU</v>
      </c>
      <c r="R1925" s="14">
        <f t="shared" si="369"/>
        <v>46.219055222888883</v>
      </c>
      <c r="S1925" s="45">
        <f t="shared" si="370"/>
        <v>3</v>
      </c>
      <c r="T1925" s="7">
        <f t="shared" si="371"/>
        <v>3.6371248730652841</v>
      </c>
      <c r="U1925" s="35">
        <f>IF(ISBLANK(VLOOKUP(B1925,'WB GDP'!$A$2:$AK$267,F1925-1985)),"NA",VLOOKUP(B1925,'WB GDP'!$A$2:$AK$267,F1925-1985))</f>
        <v>23065.061958152346</v>
      </c>
    </row>
    <row r="1926" spans="1:21">
      <c r="A1926">
        <f t="shared" si="360"/>
        <v>70</v>
      </c>
      <c r="B1926" t="s">
        <v>45</v>
      </c>
      <c r="C1926" t="str">
        <f>VLOOKUP(B1926,'country codes'!$A$3:$B$287,2,0)</f>
        <v>CHN</v>
      </c>
      <c r="D1926">
        <v>8</v>
      </c>
      <c r="E1926" s="6">
        <v>1339125.595</v>
      </c>
      <c r="F1926">
        <v>2009</v>
      </c>
      <c r="G1926" s="6">
        <v>75.343000000000004</v>
      </c>
      <c r="H1926" s="6">
        <v>4.4543609619140625</v>
      </c>
      <c r="I1926" s="7">
        <v>6.09142971038818</v>
      </c>
      <c r="J1926" s="8">
        <f t="shared" si="361"/>
        <v>0.44543609619140623</v>
      </c>
      <c r="K1926" s="8">
        <f t="shared" si="362"/>
        <v>0.87219593145123819</v>
      </c>
      <c r="L1926" s="9">
        <f t="shared" si="363"/>
        <v>65.713858063330647</v>
      </c>
      <c r="M1926" s="8">
        <f t="shared" si="364"/>
        <v>0.49766799421538677</v>
      </c>
      <c r="N1926" s="8">
        <f t="shared" si="365"/>
        <v>0.38071435689926125</v>
      </c>
      <c r="O1926" s="8">
        <f t="shared" si="366"/>
        <v>1.8725921437108122</v>
      </c>
      <c r="P1926" s="10">
        <f t="shared" si="367"/>
        <v>0.26576422201002387</v>
      </c>
      <c r="Q1926" s="10" t="str">
        <f t="shared" si="368"/>
        <v>2009CHN</v>
      </c>
      <c r="R1926" s="14">
        <f t="shared" si="369"/>
        <v>45.690134323622701</v>
      </c>
      <c r="S1926" s="45">
        <f t="shared" si="370"/>
        <v>2</v>
      </c>
      <c r="T1926" s="7">
        <f t="shared" si="371"/>
        <v>3.6371248730652841</v>
      </c>
      <c r="U1926" s="35">
        <f>IF(ISBLANK(VLOOKUP(B1926,'WB GDP'!$A$2:$AK$267,F1926-1985)),"NA",VLOOKUP(B1926,'WB GDP'!$A$2:$AK$267,F1926-1985))</f>
        <v>8069.3546383775638</v>
      </c>
    </row>
    <row r="1927" spans="1:21">
      <c r="A1927">
        <f t="shared" si="360"/>
        <v>71</v>
      </c>
      <c r="B1927" t="s">
        <v>158</v>
      </c>
      <c r="C1927" t="str">
        <f>VLOOKUP(B1927,'country codes'!$A$3:$B$287,2,0)</f>
        <v>UKR</v>
      </c>
      <c r="D1927">
        <v>7</v>
      </c>
      <c r="E1927" s="6">
        <v>45863.883999999998</v>
      </c>
      <c r="F1927">
        <v>2009</v>
      </c>
      <c r="G1927" s="6">
        <v>70.247</v>
      </c>
      <c r="H1927" s="6">
        <v>5.1656394004821777</v>
      </c>
      <c r="I1927" s="7">
        <v>6.8039045333862296</v>
      </c>
      <c r="J1927" s="8">
        <f t="shared" si="361"/>
        <v>0.51656394004821782</v>
      </c>
      <c r="K1927" s="8">
        <f t="shared" si="362"/>
        <v>0.94332377530804978</v>
      </c>
      <c r="L1927" s="9">
        <f t="shared" si="363"/>
        <v>66.265665244064579</v>
      </c>
      <c r="M1927" s="8">
        <f t="shared" si="364"/>
        <v>0.5026569570712176</v>
      </c>
      <c r="N1927" s="8">
        <f t="shared" si="365"/>
        <v>0.42524403333663935</v>
      </c>
      <c r="O1927" s="8">
        <f t="shared" si="366"/>
        <v>1.9171218201481903</v>
      </c>
      <c r="P1927" s="10">
        <f t="shared" si="367"/>
        <v>0.2621935402270697</v>
      </c>
      <c r="Q1927" s="10" t="str">
        <f t="shared" si="368"/>
        <v>2009UKR</v>
      </c>
      <c r="R1927" s="14">
        <f t="shared" si="369"/>
        <v>45.076263393005355</v>
      </c>
      <c r="S1927" s="45">
        <f t="shared" si="370"/>
        <v>2</v>
      </c>
      <c r="T1927" s="7">
        <f t="shared" si="371"/>
        <v>3.6371248730652841</v>
      </c>
      <c r="U1927" s="35">
        <f>IF(ISBLANK(VLOOKUP(B1927,'WB GDP'!$A$2:$AK$267,F1927-1985)),"NA",VLOOKUP(B1927,'WB GDP'!$A$2:$AK$267,F1927-1985))</f>
        <v>11694.4482421875</v>
      </c>
    </row>
    <row r="1928" spans="1:21">
      <c r="A1928">
        <f t="shared" si="360"/>
        <v>72</v>
      </c>
      <c r="B1928" t="s">
        <v>120</v>
      </c>
      <c r="C1928" t="str">
        <f>VLOOKUP(B1928,'country codes'!$A$3:$B$287,2,0)</f>
        <v>MKD</v>
      </c>
      <c r="D1928">
        <v>7</v>
      </c>
      <c r="E1928" s="6">
        <v>2089.7869999999998</v>
      </c>
      <c r="F1928">
        <v>2009</v>
      </c>
      <c r="G1928" s="6">
        <v>74.718999999999994</v>
      </c>
      <c r="H1928" s="6">
        <v>4.4280219078063965</v>
      </c>
      <c r="I1928" s="7">
        <v>6.2800960540771502</v>
      </c>
      <c r="J1928" s="8">
        <f t="shared" si="361"/>
        <v>0.44280219078063965</v>
      </c>
      <c r="K1928" s="8">
        <f t="shared" si="362"/>
        <v>0.86956202604047161</v>
      </c>
      <c r="L1928" s="9">
        <f t="shared" si="363"/>
        <v>64.972805023717996</v>
      </c>
      <c r="M1928" s="8">
        <f t="shared" si="364"/>
        <v>0.49096803412441664</v>
      </c>
      <c r="N1928" s="8">
        <f t="shared" si="365"/>
        <v>0.39250600337982189</v>
      </c>
      <c r="O1928" s="8">
        <f t="shared" si="366"/>
        <v>1.8843837901913729</v>
      </c>
      <c r="P1928" s="10">
        <f t="shared" si="367"/>
        <v>0.2605456683930375</v>
      </c>
      <c r="Q1928" s="10" t="str">
        <f t="shared" si="368"/>
        <v>2009MKD</v>
      </c>
      <c r="R1928" s="14">
        <f t="shared" si="369"/>
        <v>44.792961581814964</v>
      </c>
      <c r="S1928" s="45">
        <f t="shared" si="370"/>
        <v>2</v>
      </c>
      <c r="T1928" s="7">
        <f t="shared" si="371"/>
        <v>3.6371248730652841</v>
      </c>
      <c r="U1928" s="35">
        <f>IF(ISBLANK(VLOOKUP(B1928,'WB GDP'!$A$2:$AK$267,F1928-1985)),"NA",VLOOKUP(B1928,'WB GDP'!$A$2:$AK$267,F1928-1985))</f>
        <v>13103.459051840047</v>
      </c>
    </row>
    <row r="1929" spans="1:21">
      <c r="A1929">
        <f t="shared" si="360"/>
        <v>73</v>
      </c>
      <c r="B1929" t="s">
        <v>109</v>
      </c>
      <c r="C1929" t="str">
        <f>VLOOKUP(B1929,'country codes'!$A$3:$B$287,2,0)</f>
        <v>MNE</v>
      </c>
      <c r="D1929">
        <v>7</v>
      </c>
      <c r="E1929" s="6">
        <v>631.18200000000002</v>
      </c>
      <c r="F1929">
        <v>2009</v>
      </c>
      <c r="G1929" s="6">
        <v>75.269000000000005</v>
      </c>
      <c r="H1929" s="6">
        <v>4.8010601997375488</v>
      </c>
      <c r="I1929" s="7">
        <v>8.1059217453002894</v>
      </c>
      <c r="J1929" s="8">
        <f t="shared" si="361"/>
        <v>0.48010601997375491</v>
      </c>
      <c r="K1929" s="8">
        <f t="shared" si="362"/>
        <v>0.90686585523358687</v>
      </c>
      <c r="L1929" s="9">
        <f t="shared" si="363"/>
        <v>68.258886057576859</v>
      </c>
      <c r="M1929" s="8">
        <f t="shared" si="364"/>
        <v>0.52067793423366704</v>
      </c>
      <c r="N1929" s="8">
        <f t="shared" si="365"/>
        <v>0.50662010908126809</v>
      </c>
      <c r="O1929" s="8">
        <f t="shared" si="366"/>
        <v>1.998497895892819</v>
      </c>
      <c r="P1929" s="10">
        <f t="shared" si="367"/>
        <v>0.26053464219488548</v>
      </c>
      <c r="Q1929" s="10" t="str">
        <f t="shared" si="368"/>
        <v>2009MNE</v>
      </c>
      <c r="R1929" s="14">
        <f t="shared" si="369"/>
        <v>44.79106595993315</v>
      </c>
      <c r="S1929" s="45">
        <f t="shared" si="370"/>
        <v>3</v>
      </c>
      <c r="T1929" s="7">
        <f t="shared" si="371"/>
        <v>3.6371248730652841</v>
      </c>
      <c r="U1929" s="35">
        <f>IF(ISBLANK(VLOOKUP(B1929,'WB GDP'!$A$2:$AK$267,F1929-1985)),"NA",VLOOKUP(B1929,'WB GDP'!$A$2:$AK$267,F1929-1985))</f>
        <v>16348.100690243977</v>
      </c>
    </row>
    <row r="1930" spans="1:21">
      <c r="A1930">
        <f t="shared" si="360"/>
        <v>74</v>
      </c>
      <c r="B1930" t="s">
        <v>75</v>
      </c>
      <c r="C1930" t="str">
        <f>VLOOKUP(B1930,'country codes'!$A$3:$B$287,2,0)</f>
        <v>HUN</v>
      </c>
      <c r="D1930">
        <v>7</v>
      </c>
      <c r="E1930" s="6">
        <v>10008.579</v>
      </c>
      <c r="F1930">
        <v>2009</v>
      </c>
      <c r="G1930" s="6">
        <v>74.179000000000002</v>
      </c>
      <c r="H1930" s="6">
        <v>4.8946003913879395</v>
      </c>
      <c r="I1930" s="7">
        <v>8.0020914077758807</v>
      </c>
      <c r="J1930" s="8">
        <f t="shared" si="361"/>
        <v>0.48946003913879393</v>
      </c>
      <c r="K1930" s="8">
        <f t="shared" si="362"/>
        <v>0.91621987439862584</v>
      </c>
      <c r="L1930" s="9">
        <f t="shared" si="363"/>
        <v>67.964274063015665</v>
      </c>
      <c r="M1930" s="8">
        <f t="shared" si="364"/>
        <v>0.51801430760997369</v>
      </c>
      <c r="N1930" s="8">
        <f t="shared" si="365"/>
        <v>0.50013071298599254</v>
      </c>
      <c r="O1930" s="8">
        <f t="shared" si="366"/>
        <v>1.9920084997975436</v>
      </c>
      <c r="P1930" s="10">
        <f t="shared" si="367"/>
        <v>0.26004623356909456</v>
      </c>
      <c r="Q1930" s="10" t="str">
        <f t="shared" si="368"/>
        <v>2009HUN</v>
      </c>
      <c r="R1930" s="14">
        <f t="shared" si="369"/>
        <v>44.707098842205916</v>
      </c>
      <c r="S1930" s="45">
        <f t="shared" si="370"/>
        <v>3</v>
      </c>
      <c r="T1930" s="7">
        <f t="shared" si="371"/>
        <v>3.6371248730652841</v>
      </c>
      <c r="U1930" s="35">
        <f>IF(ISBLANK(VLOOKUP(B1930,'WB GDP'!$A$2:$AK$267,F1930-1985)),"NA",VLOOKUP(B1930,'WB GDP'!$A$2:$AK$267,F1930-1985))</f>
        <v>24158.207974180263</v>
      </c>
    </row>
    <row r="1931" spans="1:21">
      <c r="A1931">
        <f t="shared" si="360"/>
        <v>75</v>
      </c>
      <c r="B1931" t="s">
        <v>163</v>
      </c>
      <c r="C1931" t="str">
        <f>VLOOKUP(B1931,'country codes'!$A$3:$B$287,2,0)</f>
        <v>UZB</v>
      </c>
      <c r="D1931">
        <v>7</v>
      </c>
      <c r="E1931" s="6">
        <v>28167.842000000001</v>
      </c>
      <c r="F1931">
        <v>2009</v>
      </c>
      <c r="G1931" s="6">
        <v>68.870999999999995</v>
      </c>
      <c r="H1931" s="6">
        <v>5.2607207298278809</v>
      </c>
      <c r="I1931" s="7">
        <v>6.7576999664306596</v>
      </c>
      <c r="J1931" s="8">
        <f t="shared" si="361"/>
        <v>0.52607207298278813</v>
      </c>
      <c r="K1931" s="8">
        <f t="shared" si="362"/>
        <v>0.9528319082426201</v>
      </c>
      <c r="L1931" s="9">
        <f t="shared" si="363"/>
        <v>65.622486352577482</v>
      </c>
      <c r="M1931" s="8">
        <f t="shared" si="364"/>
        <v>0.49684189030275744</v>
      </c>
      <c r="N1931" s="8">
        <f t="shared" si="365"/>
        <v>0.42235624790191623</v>
      </c>
      <c r="O1931" s="8">
        <f t="shared" si="366"/>
        <v>1.9142340347134672</v>
      </c>
      <c r="P1931" s="10">
        <f t="shared" si="367"/>
        <v>0.25955127810541068</v>
      </c>
      <c r="Q1931" s="10" t="str">
        <f t="shared" si="368"/>
        <v>2009UZB</v>
      </c>
      <c r="R1931" s="14">
        <f t="shared" si="369"/>
        <v>44.622006193357663</v>
      </c>
      <c r="S1931" s="45">
        <f t="shared" si="370"/>
        <v>2</v>
      </c>
      <c r="T1931" s="7">
        <f t="shared" si="371"/>
        <v>3.6371248730652841</v>
      </c>
      <c r="U1931" s="35">
        <f>IF(ISBLANK(VLOOKUP(B1931,'WB GDP'!$A$2:$AK$267,F1931-1985)),"NA",VLOOKUP(B1931,'WB GDP'!$A$2:$AK$267,F1931-1985))</f>
        <v>4735.9952203506309</v>
      </c>
    </row>
    <row r="1932" spans="1:21">
      <c r="A1932">
        <f t="shared" si="360"/>
        <v>76</v>
      </c>
      <c r="B1932" t="s">
        <v>23</v>
      </c>
      <c r="C1932" t="str">
        <f>VLOOKUP(B1932,'country codes'!$A$3:$B$287,2,0)</f>
        <v>AUS</v>
      </c>
      <c r="D1932">
        <v>2</v>
      </c>
      <c r="E1932" s="6">
        <v>21660.892</v>
      </c>
      <c r="F1932">
        <v>2009</v>
      </c>
      <c r="G1932" s="6">
        <v>81.766000000000005</v>
      </c>
      <c r="H1932" s="6">
        <v>7.3519022464752197</v>
      </c>
      <c r="I1932" s="7">
        <v>23.394618988037099</v>
      </c>
      <c r="J1932" s="8">
        <f t="shared" si="361"/>
        <v>0.73519022464752193</v>
      </c>
      <c r="K1932" s="8">
        <f t="shared" si="362"/>
        <v>1.1619500599073538</v>
      </c>
      <c r="L1932" s="9">
        <f t="shared" si="363"/>
        <v>95.008008598384691</v>
      </c>
      <c r="M1932" s="8">
        <f t="shared" si="364"/>
        <v>0.76252034484648767</v>
      </c>
      <c r="N1932" s="8">
        <f t="shared" si="365"/>
        <v>1.4621636867523187</v>
      </c>
      <c r="O1932" s="8">
        <f t="shared" si="366"/>
        <v>2.9540414735638696</v>
      </c>
      <c r="P1932" s="10">
        <f t="shared" si="367"/>
        <v>0.25812784000170236</v>
      </c>
      <c r="Q1932" s="10" t="str">
        <f t="shared" si="368"/>
        <v>2009AUS</v>
      </c>
      <c r="R1932" s="14">
        <f t="shared" si="369"/>
        <v>44.377288986248637</v>
      </c>
      <c r="S1932" s="45">
        <f t="shared" si="370"/>
        <v>3</v>
      </c>
      <c r="T1932" s="7">
        <f t="shared" si="371"/>
        <v>3.6371248730652841</v>
      </c>
      <c r="U1932" s="35">
        <f>IF(ISBLANK(VLOOKUP(B1932,'WB GDP'!$A$2:$AK$267,F1932-1985)),"NA",VLOOKUP(B1932,'WB GDP'!$A$2:$AK$267,F1932-1985))</f>
        <v>44684.401494053884</v>
      </c>
    </row>
    <row r="1933" spans="1:21">
      <c r="A1933">
        <f t="shared" si="360"/>
        <v>77</v>
      </c>
      <c r="B1933" t="s">
        <v>145</v>
      </c>
      <c r="C1933" t="str">
        <f>VLOOKUP(B1933,'country codes'!$A$3:$B$287,2,0)</f>
        <v>SDN</v>
      </c>
      <c r="D1933">
        <v>5</v>
      </c>
      <c r="E1933" s="6">
        <v>32948.154999999999</v>
      </c>
      <c r="F1933">
        <v>2009</v>
      </c>
      <c r="G1933" s="6">
        <v>62.643999999999998</v>
      </c>
      <c r="H1933" s="6">
        <v>4.4549174308776855</v>
      </c>
      <c r="I1933" s="7">
        <v>0.89294928312301602</v>
      </c>
      <c r="J1933" s="8">
        <f t="shared" si="361"/>
        <v>0.44549174308776857</v>
      </c>
      <c r="K1933" s="8">
        <f t="shared" si="362"/>
        <v>0.87225157834760059</v>
      </c>
      <c r="L1933" s="9">
        <f t="shared" si="363"/>
        <v>54.641327874007089</v>
      </c>
      <c r="M1933" s="8">
        <f t="shared" si="364"/>
        <v>0.39755976118890002</v>
      </c>
      <c r="N1933" s="8">
        <f t="shared" si="365"/>
        <v>5.5809330195188502E-2</v>
      </c>
      <c r="O1933" s="8">
        <f t="shared" si="366"/>
        <v>1.5476871170067394</v>
      </c>
      <c r="P1933" s="10">
        <f t="shared" si="367"/>
        <v>0.25687347062614907</v>
      </c>
      <c r="Q1933" s="10" t="str">
        <f t="shared" si="368"/>
        <v>2009SDN</v>
      </c>
      <c r="R1933" s="14">
        <f t="shared" si="369"/>
        <v>44.161638042615202</v>
      </c>
      <c r="S1933" s="45">
        <f t="shared" si="370"/>
        <v>1</v>
      </c>
      <c r="T1933" s="7">
        <f t="shared" si="371"/>
        <v>3.6371248730652841</v>
      </c>
      <c r="U1933" s="35">
        <f>IF(ISBLANK(VLOOKUP(B1933,'WB GDP'!$A$2:$AK$267,F1933-1985)),"NA",VLOOKUP(B1933,'WB GDP'!$A$2:$AK$267,F1933-1985))</f>
        <v>4707.34619140625</v>
      </c>
    </row>
    <row r="1934" spans="1:21">
      <c r="A1934">
        <f t="shared" si="360"/>
        <v>78</v>
      </c>
      <c r="B1934" t="s">
        <v>39</v>
      </c>
      <c r="C1934" t="str">
        <f>VLOOKUP(B1934,'country codes'!$A$3:$B$287,2,0)</f>
        <v>KHM</v>
      </c>
      <c r="D1934">
        <v>8</v>
      </c>
      <c r="E1934" s="6">
        <v>14155.74</v>
      </c>
      <c r="F1934">
        <v>2009</v>
      </c>
      <c r="G1934" s="6">
        <v>67.444000000000003</v>
      </c>
      <c r="H1934" s="6">
        <v>4.1106257438659668</v>
      </c>
      <c r="I1934" s="7">
        <v>2.0269317626953098</v>
      </c>
      <c r="J1934" s="8">
        <f t="shared" si="361"/>
        <v>0.41106257438659666</v>
      </c>
      <c r="K1934" s="8">
        <f t="shared" si="362"/>
        <v>0.83782240964642862</v>
      </c>
      <c r="L1934" s="9">
        <f t="shared" si="363"/>
        <v>56.506094596193734</v>
      </c>
      <c r="M1934" s="8">
        <f t="shared" si="364"/>
        <v>0.41441936765397869</v>
      </c>
      <c r="N1934" s="8">
        <f t="shared" si="365"/>
        <v>0.12668323516845686</v>
      </c>
      <c r="O1934" s="8">
        <f t="shared" si="366"/>
        <v>1.6185610219800077</v>
      </c>
      <c r="P1934" s="10">
        <f t="shared" si="367"/>
        <v>0.25604185571391919</v>
      </c>
      <c r="Q1934" s="10" t="str">
        <f t="shared" si="368"/>
        <v>2009KHM</v>
      </c>
      <c r="R1934" s="14">
        <f t="shared" si="369"/>
        <v>44.018666965628483</v>
      </c>
      <c r="S1934" s="45">
        <f t="shared" si="370"/>
        <v>1</v>
      </c>
      <c r="T1934" s="7">
        <f t="shared" si="371"/>
        <v>3.6371248730652841</v>
      </c>
      <c r="U1934" s="35">
        <f>IF(ISBLANK(VLOOKUP(B1934,'WB GDP'!$A$2:$AK$267,F1934-1985)),"NA",VLOOKUP(B1934,'WB GDP'!$A$2:$AK$267,F1934-1985))</f>
        <v>2592.1554610004891</v>
      </c>
    </row>
    <row r="1935" spans="1:21">
      <c r="A1935">
        <f t="shared" si="360"/>
        <v>79</v>
      </c>
      <c r="B1935" t="s">
        <v>135</v>
      </c>
      <c r="C1935" t="str">
        <f>VLOOKUP(B1935,'country codes'!$A$3:$B$287,2,0)</f>
        <v>SEN</v>
      </c>
      <c r="D1935">
        <v>5</v>
      </c>
      <c r="E1935" s="6">
        <v>12195.029</v>
      </c>
      <c r="F1935">
        <v>2009</v>
      </c>
      <c r="G1935" s="6">
        <v>63.923000000000002</v>
      </c>
      <c r="H1935" s="6">
        <v>4.3351140022277832</v>
      </c>
      <c r="I1935" s="7">
        <v>1.5511442422866799</v>
      </c>
      <c r="J1935" s="8">
        <f t="shared" si="361"/>
        <v>0.43351140022277834</v>
      </c>
      <c r="K1935" s="8">
        <f t="shared" si="362"/>
        <v>0.86027123548261031</v>
      </c>
      <c r="L1935" s="9">
        <f t="shared" si="363"/>
        <v>54.9911181857549</v>
      </c>
      <c r="M1935" s="8">
        <f t="shared" si="364"/>
        <v>0.40072226239143649</v>
      </c>
      <c r="N1935" s="8">
        <f t="shared" si="365"/>
        <v>9.6946515142917494E-2</v>
      </c>
      <c r="O1935" s="8">
        <f t="shared" si="366"/>
        <v>1.5888243019544683</v>
      </c>
      <c r="P1935" s="10">
        <f t="shared" si="367"/>
        <v>0.25221307472355126</v>
      </c>
      <c r="Q1935" s="10" t="str">
        <f t="shared" si="368"/>
        <v>2009SEN</v>
      </c>
      <c r="R1935" s="14">
        <f t="shared" si="369"/>
        <v>43.360423668533933</v>
      </c>
      <c r="S1935" s="45">
        <f t="shared" si="370"/>
        <v>1</v>
      </c>
      <c r="T1935" s="7">
        <f t="shared" si="371"/>
        <v>3.6371248730652841</v>
      </c>
      <c r="U1935" s="35">
        <f>IF(ISBLANK(VLOOKUP(B1935,'WB GDP'!$A$2:$AK$267,F1935-1985)),"NA",VLOOKUP(B1935,'WB GDP'!$A$2:$AK$267,F1935-1985))</f>
        <v>2812.5490730501888</v>
      </c>
    </row>
    <row r="1936" spans="1:21">
      <c r="A1936">
        <f t="shared" si="360"/>
        <v>80</v>
      </c>
      <c r="B1936" t="s">
        <v>66</v>
      </c>
      <c r="C1936" t="str">
        <f>VLOOKUP(B1936,'country codes'!$A$3:$B$287,2,0)</f>
        <v>GEO</v>
      </c>
      <c r="D1936">
        <v>7</v>
      </c>
      <c r="E1936" s="6">
        <v>3855.2</v>
      </c>
      <c r="F1936">
        <v>2009</v>
      </c>
      <c r="G1936" s="6">
        <v>71.95</v>
      </c>
      <c r="H1936" s="6">
        <v>3.8006391525268555</v>
      </c>
      <c r="I1936" s="7">
        <v>3.55547046661377</v>
      </c>
      <c r="J1936" s="8">
        <f t="shared" si="361"/>
        <v>0.38006391525268557</v>
      </c>
      <c r="K1936" s="8">
        <f t="shared" si="362"/>
        <v>0.80682375051251753</v>
      </c>
      <c r="L1936" s="9">
        <f t="shared" si="363"/>
        <v>58.050968849375636</v>
      </c>
      <c r="M1936" s="8">
        <f t="shared" si="364"/>
        <v>0.42838678332951019</v>
      </c>
      <c r="N1936" s="8">
        <f t="shared" si="365"/>
        <v>0.22221690416336062</v>
      </c>
      <c r="O1936" s="8">
        <f t="shared" si="366"/>
        <v>1.7140946909749115</v>
      </c>
      <c r="P1936" s="10">
        <f t="shared" si="367"/>
        <v>0.2499201389427676</v>
      </c>
      <c r="Q1936" s="10" t="str">
        <f t="shared" si="368"/>
        <v>2009GEO</v>
      </c>
      <c r="R1936" s="14">
        <f t="shared" si="369"/>
        <v>42.966222586736343</v>
      </c>
      <c r="S1936" s="45">
        <f t="shared" si="370"/>
        <v>1</v>
      </c>
      <c r="T1936" s="7">
        <f t="shared" si="371"/>
        <v>3.6371248730652841</v>
      </c>
      <c r="U1936" s="35">
        <f>IF(ISBLANK(VLOOKUP(B1936,'WB GDP'!$A$2:$AK$267,F1936-1985)),"NA",VLOOKUP(B1936,'WB GDP'!$A$2:$AK$267,F1936-1985))</f>
        <v>9097.4212478097943</v>
      </c>
    </row>
    <row r="1937" spans="1:21">
      <c r="A1937">
        <f t="shared" si="360"/>
        <v>81</v>
      </c>
      <c r="B1937" t="s">
        <v>104</v>
      </c>
      <c r="C1937" t="str">
        <f>VLOOKUP(B1937,'country codes'!$A$3:$B$287,2,0)</f>
        <v>MRT</v>
      </c>
      <c r="D1937">
        <v>5</v>
      </c>
      <c r="E1937" s="6">
        <v>3322.616</v>
      </c>
      <c r="F1937">
        <v>2009</v>
      </c>
      <c r="G1937" s="6">
        <v>62.8</v>
      </c>
      <c r="H1937" s="6">
        <v>4.5004315376281738</v>
      </c>
      <c r="I1937" s="7">
        <v>1.8665174245834399</v>
      </c>
      <c r="J1937" s="8">
        <f t="shared" si="361"/>
        <v>0.45004315376281739</v>
      </c>
      <c r="K1937" s="8">
        <f t="shared" si="362"/>
        <v>0.87680298902264941</v>
      </c>
      <c r="L1937" s="9">
        <f t="shared" si="363"/>
        <v>55.063227710622378</v>
      </c>
      <c r="M1937" s="8">
        <f t="shared" si="364"/>
        <v>0.40137421429361542</v>
      </c>
      <c r="N1937" s="8">
        <f t="shared" si="365"/>
        <v>0.116657339036465</v>
      </c>
      <c r="O1937" s="8">
        <f t="shared" si="366"/>
        <v>1.6085351258480158</v>
      </c>
      <c r="P1937" s="10">
        <f t="shared" si="367"/>
        <v>0.24952778950475943</v>
      </c>
      <c r="Q1937" s="10" t="str">
        <f t="shared" si="368"/>
        <v>2009MRT</v>
      </c>
      <c r="R1937" s="14">
        <f t="shared" si="369"/>
        <v>42.898769946238652</v>
      </c>
      <c r="S1937" s="45">
        <f t="shared" si="370"/>
        <v>1</v>
      </c>
      <c r="T1937" s="7">
        <f t="shared" si="371"/>
        <v>3.6371248730652841</v>
      </c>
      <c r="U1937" s="35">
        <f>IF(ISBLANK(VLOOKUP(B1937,'WB GDP'!$A$2:$AK$267,F1937-1985)),"NA",VLOOKUP(B1937,'WB GDP'!$A$2:$AK$267,F1937-1985))</f>
        <v>4787.4518742534437</v>
      </c>
    </row>
    <row r="1938" spans="1:21">
      <c r="A1938">
        <f t="shared" si="360"/>
        <v>82</v>
      </c>
      <c r="B1938" t="s">
        <v>156</v>
      </c>
      <c r="C1938" t="str">
        <f>VLOOKUP(B1938,'country codes'!$A$3:$B$287,2,0)</f>
        <v>TKM</v>
      </c>
      <c r="D1938">
        <v>7</v>
      </c>
      <c r="E1938" s="6">
        <v>5180.9570000000003</v>
      </c>
      <c r="F1938">
        <v>2009</v>
      </c>
      <c r="G1938" s="6">
        <v>67.957999999999998</v>
      </c>
      <c r="H1938" s="6">
        <v>6.5677132606506348</v>
      </c>
      <c r="I1938" s="7">
        <v>12.7090740203857</v>
      </c>
      <c r="J1938" s="8">
        <f t="shared" si="361"/>
        <v>0.6567713260650635</v>
      </c>
      <c r="K1938" s="8">
        <f t="shared" si="362"/>
        <v>1.0835311613248955</v>
      </c>
      <c r="L1938" s="9">
        <f t="shared" si="363"/>
        <v>73.63461066131724</v>
      </c>
      <c r="M1938" s="8">
        <f t="shared" si="364"/>
        <v>0.56928058260001446</v>
      </c>
      <c r="N1938" s="8">
        <f t="shared" si="365"/>
        <v>0.79431712627410622</v>
      </c>
      <c r="O1938" s="8">
        <f t="shared" si="366"/>
        <v>2.2861949130856569</v>
      </c>
      <c r="P1938" s="10">
        <f t="shared" si="367"/>
        <v>0.24900789488314518</v>
      </c>
      <c r="Q1938" s="10" t="str">
        <f t="shared" si="368"/>
        <v>2009TKM</v>
      </c>
      <c r="R1938" s="14">
        <f t="shared" si="369"/>
        <v>42.809389762118961</v>
      </c>
      <c r="S1938" s="45">
        <f t="shared" si="370"/>
        <v>3</v>
      </c>
      <c r="T1938" s="7">
        <f t="shared" si="371"/>
        <v>3.6371248730652841</v>
      </c>
      <c r="U1938" s="35">
        <f>IF(ISBLANK(VLOOKUP(B1938,'WB GDP'!$A$2:$AK$267,F1938-1985)),"NA",VLOOKUP(B1938,'WB GDP'!$A$2:$AK$267,F1938-1985))</f>
        <v>7748.1434069045417</v>
      </c>
    </row>
    <row r="1939" spans="1:21">
      <c r="A1939">
        <f t="shared" si="360"/>
        <v>83</v>
      </c>
      <c r="B1939" t="s">
        <v>25</v>
      </c>
      <c r="C1939" t="str">
        <f>VLOOKUP(B1939,'country codes'!$A$3:$B$287,2,0)</f>
        <v>AZE</v>
      </c>
      <c r="D1939">
        <v>7</v>
      </c>
      <c r="E1939" s="6">
        <v>9119.6280000000006</v>
      </c>
      <c r="F1939">
        <v>2009</v>
      </c>
      <c r="G1939" s="6">
        <v>69.355999999999995</v>
      </c>
      <c r="H1939" s="6">
        <v>4.5737252235412598</v>
      </c>
      <c r="I1939" s="7">
        <v>5.6806931495666504</v>
      </c>
      <c r="J1939" s="8">
        <f t="shared" si="361"/>
        <v>0.45737252235412595</v>
      </c>
      <c r="K1939" s="8">
        <f t="shared" si="362"/>
        <v>0.88413235761395792</v>
      </c>
      <c r="L1939" s="9">
        <f t="shared" si="363"/>
        <v>61.319883794673657</v>
      </c>
      <c r="M1939" s="8">
        <f t="shared" si="364"/>
        <v>0.45794148252583289</v>
      </c>
      <c r="N1939" s="8">
        <f t="shared" si="365"/>
        <v>0.35504332184791565</v>
      </c>
      <c r="O1939" s="8">
        <f t="shared" si="366"/>
        <v>1.8469211086594666</v>
      </c>
      <c r="P1939" s="10">
        <f t="shared" si="367"/>
        <v>0.24794858880475748</v>
      </c>
      <c r="Q1939" s="10" t="str">
        <f t="shared" si="368"/>
        <v>2009AZE</v>
      </c>
      <c r="R1939" s="14">
        <f t="shared" si="369"/>
        <v>42.627274063304014</v>
      </c>
      <c r="S1939" s="45">
        <f t="shared" si="370"/>
        <v>2</v>
      </c>
      <c r="T1939" s="7">
        <f t="shared" si="371"/>
        <v>3.6371248730652841</v>
      </c>
      <c r="U1939" s="35">
        <f>IF(ISBLANK(VLOOKUP(B1939,'WB GDP'!$A$2:$AK$267,F1939-1985)),"NA",VLOOKUP(B1939,'WB GDP'!$A$2:$AK$267,F1939-1985))</f>
        <v>13565.855092211737</v>
      </c>
    </row>
    <row r="1940" spans="1:21">
      <c r="A1940">
        <f t="shared" si="360"/>
        <v>84</v>
      </c>
      <c r="B1940" t="s">
        <v>92</v>
      </c>
      <c r="C1940" t="str">
        <f>VLOOKUP(B1940,'country codes'!$A$3:$B$287,2,0)</f>
        <v>LVA</v>
      </c>
      <c r="D1940">
        <v>7</v>
      </c>
      <c r="E1940" s="6">
        <v>2126.2649999999999</v>
      </c>
      <c r="F1940">
        <v>2009</v>
      </c>
      <c r="G1940" s="6">
        <v>72.754000000000005</v>
      </c>
      <c r="H1940" s="6">
        <v>4.6689105033874512</v>
      </c>
      <c r="I1940" s="7">
        <v>8.1320419311523402</v>
      </c>
      <c r="J1940" s="8">
        <f t="shared" si="361"/>
        <v>0.46689105033874512</v>
      </c>
      <c r="K1940" s="8">
        <f t="shared" si="362"/>
        <v>0.89365088559857708</v>
      </c>
      <c r="L1940" s="9">
        <f t="shared" si="363"/>
        <v>65.016676530838879</v>
      </c>
      <c r="M1940" s="8">
        <f t="shared" si="364"/>
        <v>0.49136468231439545</v>
      </c>
      <c r="N1940" s="8">
        <f t="shared" si="365"/>
        <v>0.50825262069702126</v>
      </c>
      <c r="O1940" s="8">
        <f t="shared" si="366"/>
        <v>2.0001304075085722</v>
      </c>
      <c r="P1940" s="10">
        <f t="shared" si="367"/>
        <v>0.24566632279065012</v>
      </c>
      <c r="Q1940" s="10" t="str">
        <f t="shared" si="368"/>
        <v>2009LVA</v>
      </c>
      <c r="R1940" s="14">
        <f t="shared" si="369"/>
        <v>42.234907325756964</v>
      </c>
      <c r="S1940" s="45">
        <f t="shared" si="370"/>
        <v>3</v>
      </c>
      <c r="T1940" s="7">
        <f t="shared" si="371"/>
        <v>3.6371248730652841</v>
      </c>
      <c r="U1940" s="35">
        <f>IF(ISBLANK(VLOOKUP(B1940,'WB GDP'!$A$2:$AK$267,F1940-1985)),"NA",VLOOKUP(B1940,'WB GDP'!$A$2:$AK$267,F1940-1985))</f>
        <v>21704.32378518298</v>
      </c>
    </row>
    <row r="1941" spans="1:21">
      <c r="A1941">
        <f t="shared" si="360"/>
        <v>85</v>
      </c>
      <c r="B1941" t="s">
        <v>100</v>
      </c>
      <c r="C1941" t="str">
        <f>VLOOKUP(B1941,'country codes'!$A$3:$B$287,2,0)</f>
        <v>MWI</v>
      </c>
      <c r="D1941">
        <v>5</v>
      </c>
      <c r="E1941" s="6">
        <v>14298.932000000001</v>
      </c>
      <c r="F1941">
        <v>2009</v>
      </c>
      <c r="G1941" s="6">
        <v>55.448</v>
      </c>
      <c r="H1941" s="6">
        <v>5.1482396125793457</v>
      </c>
      <c r="I1941" s="7">
        <v>0.68831115961074796</v>
      </c>
      <c r="J1941" s="8">
        <f t="shared" si="361"/>
        <v>0.51482396125793461</v>
      </c>
      <c r="K1941" s="8">
        <f t="shared" si="362"/>
        <v>0.94158379651776658</v>
      </c>
      <c r="L1941" s="9">
        <f t="shared" si="363"/>
        <v>52.208938349317123</v>
      </c>
      <c r="M1941" s="8">
        <f t="shared" si="364"/>
        <v>0.37556820070675834</v>
      </c>
      <c r="N1941" s="8">
        <f t="shared" si="365"/>
        <v>4.3019447475671747E-2</v>
      </c>
      <c r="O1941" s="8">
        <f t="shared" si="366"/>
        <v>1.5348972342872227</v>
      </c>
      <c r="P1941" s="10">
        <f t="shared" si="367"/>
        <v>0.24468621893189163</v>
      </c>
      <c r="Q1941" s="10" t="str">
        <f t="shared" si="368"/>
        <v>2009MWI</v>
      </c>
      <c r="R1941" s="14">
        <f t="shared" si="369"/>
        <v>42.06640805742397</v>
      </c>
      <c r="S1941" s="45">
        <f t="shared" si="370"/>
        <v>1</v>
      </c>
      <c r="T1941" s="7">
        <f t="shared" si="371"/>
        <v>3.6371248730652841</v>
      </c>
      <c r="U1941" s="35">
        <f>IF(ISBLANK(VLOOKUP(B1941,'WB GDP'!$A$2:$AK$267,F1941-1985)),"NA",VLOOKUP(B1941,'WB GDP'!$A$2:$AK$267,F1941-1985))</f>
        <v>1304.7586525040435</v>
      </c>
    </row>
    <row r="1942" spans="1:21">
      <c r="A1942">
        <f t="shared" si="360"/>
        <v>86</v>
      </c>
      <c r="B1942" t="s">
        <v>18</v>
      </c>
      <c r="C1942" t="str">
        <f>VLOOKUP(B1942,'country codes'!$A$3:$B$287,2,0)</f>
        <v>AFG</v>
      </c>
      <c r="D1942">
        <v>6</v>
      </c>
      <c r="E1942" s="6">
        <v>27385.307000000001</v>
      </c>
      <c r="F1942">
        <v>2009</v>
      </c>
      <c r="G1942" s="6">
        <v>60.363999999999997</v>
      </c>
      <c r="H1942" s="6">
        <v>4.4017782211303711</v>
      </c>
      <c r="I1942" s="7">
        <v>0.86520612239837602</v>
      </c>
      <c r="J1942" s="8">
        <f t="shared" si="361"/>
        <v>0.44017782211303713</v>
      </c>
      <c r="K1942" s="8">
        <f t="shared" si="362"/>
        <v>0.8669376573728691</v>
      </c>
      <c r="L1942" s="9">
        <f t="shared" si="363"/>
        <v>52.331824749655866</v>
      </c>
      <c r="M1942" s="8">
        <f t="shared" si="364"/>
        <v>0.37667923316190205</v>
      </c>
      <c r="N1942" s="8">
        <f t="shared" si="365"/>
        <v>5.4075382649898501E-2</v>
      </c>
      <c r="O1942" s="8">
        <f t="shared" si="366"/>
        <v>1.5459531694614495</v>
      </c>
      <c r="P1942" s="10">
        <f t="shared" si="367"/>
        <v>0.24365500883388505</v>
      </c>
      <c r="Q1942" s="10" t="str">
        <f t="shared" si="368"/>
        <v>2009AFG</v>
      </c>
      <c r="R1942" s="14">
        <f t="shared" si="369"/>
        <v>41.889122614193695</v>
      </c>
      <c r="S1942" s="45">
        <f t="shared" si="370"/>
        <v>1</v>
      </c>
      <c r="T1942" s="7">
        <f t="shared" si="371"/>
        <v>3.6371248730652841</v>
      </c>
      <c r="U1942" s="35">
        <f>IF(ISBLANK(VLOOKUP(B1942,'WB GDP'!$A$2:$AK$267,F1942-1985)),"NA",VLOOKUP(B1942,'WB GDP'!$A$2:$AK$267,F1942-1985))</f>
        <v>1823.742614485117</v>
      </c>
    </row>
    <row r="1943" spans="1:21">
      <c r="A1943">
        <f t="shared" si="360"/>
        <v>87</v>
      </c>
      <c r="B1943" t="s">
        <v>80</v>
      </c>
      <c r="C1943" t="str">
        <f>VLOOKUP(B1943,'country codes'!$A$3:$B$287,2,0)</f>
        <v>IRQ</v>
      </c>
      <c r="D1943">
        <v>4</v>
      </c>
      <c r="E1943" s="6">
        <v>30289.040000000001</v>
      </c>
      <c r="F1943">
        <v>2009</v>
      </c>
      <c r="G1943" s="6">
        <v>66.445999999999998</v>
      </c>
      <c r="H1943" s="6">
        <v>4.7753167152404785</v>
      </c>
      <c r="I1943" s="7">
        <v>5.5191946029663104</v>
      </c>
      <c r="J1943" s="8">
        <f t="shared" si="361"/>
        <v>0.47753167152404785</v>
      </c>
      <c r="K1943" s="8">
        <f t="shared" si="362"/>
        <v>0.90429150678387982</v>
      </c>
      <c r="L1943" s="9">
        <f t="shared" si="363"/>
        <v>60.086553459761674</v>
      </c>
      <c r="M1943" s="8">
        <f t="shared" si="364"/>
        <v>0.4467907772710345</v>
      </c>
      <c r="N1943" s="8">
        <f t="shared" si="365"/>
        <v>0.3449496626853944</v>
      </c>
      <c r="O1943" s="8">
        <f t="shared" si="366"/>
        <v>1.8368274494969454</v>
      </c>
      <c r="P1943" s="10">
        <f t="shared" si="367"/>
        <v>0.24324047280183977</v>
      </c>
      <c r="Q1943" s="10" t="str">
        <f t="shared" si="368"/>
        <v>2009IRQ</v>
      </c>
      <c r="R1943" s="14">
        <f t="shared" si="369"/>
        <v>41.817855658683719</v>
      </c>
      <c r="S1943" s="45">
        <f t="shared" si="370"/>
        <v>2</v>
      </c>
      <c r="T1943" s="7">
        <f t="shared" si="371"/>
        <v>3.6371248730652841</v>
      </c>
      <c r="U1943" s="35">
        <f>IF(ISBLANK(VLOOKUP(B1943,'WB GDP'!$A$2:$AK$267,F1943-1985)),"NA",VLOOKUP(B1943,'WB GDP'!$A$2:$AK$267,F1943-1985))</f>
        <v>7933.8211763272748</v>
      </c>
    </row>
    <row r="1944" spans="1:21">
      <c r="A1944">
        <f t="shared" si="360"/>
        <v>88</v>
      </c>
      <c r="B1944" t="s">
        <v>26</v>
      </c>
      <c r="C1944" t="str">
        <f>VLOOKUP(B1944,'country codes'!$A$3:$B$287,2,0)</f>
        <v>BHR</v>
      </c>
      <c r="D1944">
        <v>4</v>
      </c>
      <c r="E1944" s="6">
        <v>1179.453</v>
      </c>
      <c r="F1944">
        <v>2009</v>
      </c>
      <c r="G1944" s="6">
        <v>78.460999999999999</v>
      </c>
      <c r="H1944" s="6">
        <v>5.7005233764648438</v>
      </c>
      <c r="I1944" s="7">
        <v>16.420608520507798</v>
      </c>
      <c r="J1944" s="8">
        <f t="shared" si="361"/>
        <v>0.57005233764648433</v>
      </c>
      <c r="K1944" s="8">
        <f t="shared" si="362"/>
        <v>0.9968121729063163</v>
      </c>
      <c r="L1944" s="9">
        <f t="shared" si="363"/>
        <v>78.210879898402482</v>
      </c>
      <c r="M1944" s="8">
        <f t="shared" si="364"/>
        <v>0.61065524759029888</v>
      </c>
      <c r="N1944" s="8">
        <f t="shared" si="365"/>
        <v>1.0262880325317374</v>
      </c>
      <c r="O1944" s="8">
        <f t="shared" si="366"/>
        <v>2.5181658193432881</v>
      </c>
      <c r="P1944" s="10">
        <f t="shared" si="367"/>
        <v>0.24250001445478739</v>
      </c>
      <c r="Q1944" s="10" t="str">
        <f t="shared" si="368"/>
        <v>2009BHR</v>
      </c>
      <c r="R1944" s="14">
        <f t="shared" si="369"/>
        <v>41.690556200983977</v>
      </c>
      <c r="S1944" s="45">
        <f t="shared" si="370"/>
        <v>3</v>
      </c>
      <c r="T1944" s="7">
        <f t="shared" si="371"/>
        <v>3.6371248730652841</v>
      </c>
      <c r="U1944" s="35">
        <f>IF(ISBLANK(VLOOKUP(B1944,'WB GDP'!$A$2:$AK$267,F1944-1985)),"NA",VLOOKUP(B1944,'WB GDP'!$A$2:$AK$267,F1944-1985))</f>
        <v>44972.745584123644</v>
      </c>
    </row>
    <row r="1945" spans="1:21">
      <c r="A1945">
        <f t="shared" si="360"/>
        <v>89</v>
      </c>
      <c r="B1945" t="s">
        <v>161</v>
      </c>
      <c r="C1945" t="str">
        <f>VLOOKUP(B1945,'country codes'!$A$3:$B$287,2,0)</f>
        <v>USA</v>
      </c>
      <c r="D1945">
        <v>2</v>
      </c>
      <c r="E1945" s="6">
        <v>308512.03499999997</v>
      </c>
      <c r="F1945">
        <v>2009</v>
      </c>
      <c r="G1945" s="6">
        <v>78.563999999999993</v>
      </c>
      <c r="H1945" s="6">
        <v>7.1580324172973633</v>
      </c>
      <c r="I1945" s="7">
        <v>23.4029026031494</v>
      </c>
      <c r="J1945" s="8">
        <f t="shared" si="361"/>
        <v>0.71580324172973631</v>
      </c>
      <c r="K1945" s="8">
        <f t="shared" si="362"/>
        <v>1.1425630769895683</v>
      </c>
      <c r="L1945" s="9">
        <f t="shared" si="363"/>
        <v>89.764325580608428</v>
      </c>
      <c r="M1945" s="8">
        <f t="shared" si="364"/>
        <v>0.71511150219851405</v>
      </c>
      <c r="N1945" s="8">
        <f t="shared" si="365"/>
        <v>1.4626814126968375</v>
      </c>
      <c r="O1945" s="8">
        <f t="shared" si="366"/>
        <v>2.9545591995083882</v>
      </c>
      <c r="P1945" s="10">
        <f t="shared" si="367"/>
        <v>0.2420366132171263</v>
      </c>
      <c r="Q1945" s="10" t="str">
        <f t="shared" si="368"/>
        <v>2009USA</v>
      </c>
      <c r="R1945" s="14">
        <f t="shared" si="369"/>
        <v>41.610888348651059</v>
      </c>
      <c r="S1945" s="45">
        <f t="shared" si="370"/>
        <v>3</v>
      </c>
      <c r="T1945" s="7">
        <f t="shared" si="371"/>
        <v>3.6371248730652841</v>
      </c>
      <c r="U1945" s="35">
        <f>IF(ISBLANK(VLOOKUP(B1945,'WB GDP'!$A$2:$AK$267,F1945-1985)),"NA",VLOOKUP(B1945,'WB GDP'!$A$2:$AK$267,F1945-1985))</f>
        <v>53514.931796791847</v>
      </c>
    </row>
    <row r="1946" spans="1:21">
      <c r="A1946">
        <f t="shared" si="360"/>
        <v>90</v>
      </c>
      <c r="B1946" t="s">
        <v>133</v>
      </c>
      <c r="C1946" t="str">
        <f>VLOOKUP(B1946,'country codes'!$A$3:$B$287,2,0)</f>
        <v>RWA</v>
      </c>
      <c r="D1946">
        <v>5</v>
      </c>
      <c r="E1946" s="6">
        <v>10043.736999999999</v>
      </c>
      <c r="F1946">
        <v>2009</v>
      </c>
      <c r="G1946" s="6">
        <v>61.957999999999998</v>
      </c>
      <c r="H1946" s="6">
        <v>4.029761791229248</v>
      </c>
      <c r="I1946" s="7">
        <v>0.62729525566101096</v>
      </c>
      <c r="J1946" s="8">
        <f t="shared" si="361"/>
        <v>0.40297617912292483</v>
      </c>
      <c r="K1946" s="8">
        <f t="shared" si="362"/>
        <v>0.82973601438275679</v>
      </c>
      <c r="L1946" s="9">
        <f t="shared" si="363"/>
        <v>51.408783979126845</v>
      </c>
      <c r="M1946" s="8">
        <f t="shared" si="364"/>
        <v>0.36833389754582352</v>
      </c>
      <c r="N1946" s="8">
        <f t="shared" si="365"/>
        <v>3.9205953478813185E-2</v>
      </c>
      <c r="O1946" s="8">
        <f t="shared" si="366"/>
        <v>1.5310837402903641</v>
      </c>
      <c r="P1946" s="10">
        <f t="shared" si="367"/>
        <v>0.24057070678313808</v>
      </c>
      <c r="Q1946" s="10" t="str">
        <f t="shared" si="368"/>
        <v>2009RWA</v>
      </c>
      <c r="R1946" s="14">
        <f t="shared" si="369"/>
        <v>41.358869994305905</v>
      </c>
      <c r="S1946" s="45">
        <f t="shared" si="370"/>
        <v>1</v>
      </c>
      <c r="T1946" s="7">
        <f t="shared" si="371"/>
        <v>3.6371248730652841</v>
      </c>
      <c r="U1946" s="35">
        <f>IF(ISBLANK(VLOOKUP(B1946,'WB GDP'!$A$2:$AK$267,F1946-1985)),"NA",VLOOKUP(B1946,'WB GDP'!$A$2:$AK$267,F1946-1985))</f>
        <v>1404.0946008587171</v>
      </c>
    </row>
    <row r="1947" spans="1:21">
      <c r="A1947">
        <f t="shared" si="360"/>
        <v>91</v>
      </c>
      <c r="B1947" t="s">
        <v>68</v>
      </c>
      <c r="C1947" t="str">
        <f>VLOOKUP(B1947,'country codes'!$A$3:$B$287,2,0)</f>
        <v>GHA</v>
      </c>
      <c r="D1947">
        <v>5</v>
      </c>
      <c r="E1947" s="6">
        <v>24950.761999999999</v>
      </c>
      <c r="F1947">
        <v>2009</v>
      </c>
      <c r="G1947" s="6">
        <v>60.945999999999998</v>
      </c>
      <c r="H1947" s="6">
        <v>4.1976957321166992</v>
      </c>
      <c r="I1947" s="7">
        <v>1.0293104648590099</v>
      </c>
      <c r="J1947" s="8">
        <f t="shared" si="361"/>
        <v>0.41976957321166991</v>
      </c>
      <c r="K1947" s="8">
        <f t="shared" si="362"/>
        <v>0.84652940847150182</v>
      </c>
      <c r="L1947" s="9">
        <f t="shared" si="363"/>
        <v>51.592581328704149</v>
      </c>
      <c r="M1947" s="8">
        <f t="shared" si="364"/>
        <v>0.36999563407636621</v>
      </c>
      <c r="N1947" s="8">
        <f t="shared" si="365"/>
        <v>6.4331904053688119E-2</v>
      </c>
      <c r="O1947" s="8">
        <f t="shared" si="366"/>
        <v>1.556209690865239</v>
      </c>
      <c r="P1947" s="10">
        <f t="shared" si="367"/>
        <v>0.23775435678636075</v>
      </c>
      <c r="Q1947" s="10" t="str">
        <f t="shared" si="368"/>
        <v>2009GHA</v>
      </c>
      <c r="R1947" s="14">
        <f t="shared" si="369"/>
        <v>40.874683640394672</v>
      </c>
      <c r="S1947" s="45">
        <f t="shared" si="370"/>
        <v>1</v>
      </c>
      <c r="T1947" s="7">
        <f t="shared" si="371"/>
        <v>3.6371248730652841</v>
      </c>
      <c r="U1947" s="35">
        <f>IF(ISBLANK(VLOOKUP(B1947,'WB GDP'!$A$2:$AK$267,F1947-1985)),"NA",VLOOKUP(B1947,'WB GDP'!$A$2:$AK$267,F1947-1985))</f>
        <v>3523.7893866262789</v>
      </c>
    </row>
    <row r="1948" spans="1:21">
      <c r="A1948">
        <f t="shared" si="360"/>
        <v>92</v>
      </c>
      <c r="B1948" t="s">
        <v>95</v>
      </c>
      <c r="C1948" t="str">
        <f>VLOOKUP(B1948,'country codes'!$A$3:$B$287,2,0)</f>
        <v>LBR</v>
      </c>
      <c r="D1948">
        <v>5</v>
      </c>
      <c r="E1948" s="6">
        <v>3905.0659999999998</v>
      </c>
      <c r="F1948">
        <v>2009</v>
      </c>
      <c r="G1948" s="6">
        <v>59.194000000000003</v>
      </c>
      <c r="H1948" s="6">
        <v>4.2087085247039795</v>
      </c>
      <c r="I1948" s="7">
        <v>0.53213155269622803</v>
      </c>
      <c r="J1948" s="8">
        <f t="shared" si="361"/>
        <v>0.42087085247039796</v>
      </c>
      <c r="K1948" s="8">
        <f t="shared" si="362"/>
        <v>0.84763068773022998</v>
      </c>
      <c r="L1948" s="9">
        <f t="shared" si="363"/>
        <v>50.174650929503237</v>
      </c>
      <c r="M1948" s="8">
        <f t="shared" si="364"/>
        <v>0.35717593483947335</v>
      </c>
      <c r="N1948" s="8">
        <f t="shared" si="365"/>
        <v>3.3258222043514252E-2</v>
      </c>
      <c r="O1948" s="8">
        <f t="shared" si="366"/>
        <v>1.5251360088550652</v>
      </c>
      <c r="P1948" s="10">
        <f t="shared" si="367"/>
        <v>0.23419284100937915</v>
      </c>
      <c r="Q1948" s="10" t="str">
        <f t="shared" si="368"/>
        <v>2009LBR</v>
      </c>
      <c r="R1948" s="14">
        <f t="shared" si="369"/>
        <v>40.262388527774682</v>
      </c>
      <c r="S1948" s="45">
        <f t="shared" si="370"/>
        <v>1</v>
      </c>
      <c r="T1948" s="7">
        <f t="shared" si="371"/>
        <v>3.6371248730652841</v>
      </c>
      <c r="U1948" s="35">
        <f>IF(ISBLANK(VLOOKUP(B1948,'WB GDP'!$A$2:$AK$267,F1948-1985)),"NA",VLOOKUP(B1948,'WB GDP'!$A$2:$AK$267,F1948-1985))</f>
        <v>1376.4531020817242</v>
      </c>
    </row>
    <row r="1949" spans="1:21">
      <c r="A1949">
        <f t="shared" si="360"/>
        <v>93</v>
      </c>
      <c r="B1949" t="s">
        <v>88</v>
      </c>
      <c r="C1949" t="str">
        <f>VLOOKUP(B1949,'country codes'!$A$3:$B$287,2,0)</f>
        <v>KEN</v>
      </c>
      <c r="D1949">
        <v>5</v>
      </c>
      <c r="E1949" s="6">
        <v>40364.444000000003</v>
      </c>
      <c r="F1949">
        <v>2009</v>
      </c>
      <c r="G1949" s="6">
        <v>60.365000000000002</v>
      </c>
      <c r="H1949" s="6">
        <v>4.2704348564147949</v>
      </c>
      <c r="I1949" s="7">
        <v>1.40551257133484</v>
      </c>
      <c r="J1949" s="8">
        <f t="shared" si="361"/>
        <v>0.42704348564147948</v>
      </c>
      <c r="K1949" s="8">
        <f t="shared" si="362"/>
        <v>0.85380332090131139</v>
      </c>
      <c r="L1949" s="9">
        <f t="shared" si="363"/>
        <v>51.539837466207665</v>
      </c>
      <c r="M1949" s="8">
        <f t="shared" si="364"/>
        <v>0.36951876972944336</v>
      </c>
      <c r="N1949" s="8">
        <f t="shared" si="365"/>
        <v>8.7844535708427499E-2</v>
      </c>
      <c r="O1949" s="8">
        <f t="shared" si="366"/>
        <v>1.5797223225199784</v>
      </c>
      <c r="P1949" s="10">
        <f t="shared" si="367"/>
        <v>0.23391374829722339</v>
      </c>
      <c r="Q1949" s="10" t="str">
        <f t="shared" si="368"/>
        <v>2009KEN</v>
      </c>
      <c r="R1949" s="14">
        <f t="shared" si="369"/>
        <v>40.214406961969111</v>
      </c>
      <c r="S1949" s="45">
        <f t="shared" si="370"/>
        <v>1</v>
      </c>
      <c r="T1949" s="7">
        <f t="shared" si="371"/>
        <v>3.6371248730652841</v>
      </c>
      <c r="U1949" s="35">
        <f>IF(ISBLANK(VLOOKUP(B1949,'WB GDP'!$A$2:$AK$267,F1949-1985)),"NA",VLOOKUP(B1949,'WB GDP'!$A$2:$AK$267,F1949-1985))</f>
        <v>3555.988258796056</v>
      </c>
    </row>
    <row r="1950" spans="1:21">
      <c r="A1950">
        <f t="shared" si="360"/>
        <v>94</v>
      </c>
      <c r="B1950" t="s">
        <v>136</v>
      </c>
      <c r="C1950" t="str">
        <f>VLOOKUP(B1950,'country codes'!$A$3:$B$287,2,0)</f>
        <v>SRB</v>
      </c>
      <c r="D1950">
        <v>7</v>
      </c>
      <c r="E1950" s="6">
        <v>7688.0339999999997</v>
      </c>
      <c r="F1950">
        <v>2009</v>
      </c>
      <c r="G1950" s="6">
        <v>74.037999999999997</v>
      </c>
      <c r="H1950" s="6">
        <v>4.3803119659423828</v>
      </c>
      <c r="I1950" s="7">
        <v>9.3185615539550799</v>
      </c>
      <c r="J1950" s="8">
        <f t="shared" si="361"/>
        <v>0.43803119659423828</v>
      </c>
      <c r="K1950" s="8">
        <f t="shared" si="362"/>
        <v>0.86479103185407025</v>
      </c>
      <c r="L1950" s="9">
        <f t="shared" si="363"/>
        <v>64.027398416411657</v>
      </c>
      <c r="M1950" s="8">
        <f t="shared" si="364"/>
        <v>0.48242048597320358</v>
      </c>
      <c r="N1950" s="8">
        <f t="shared" si="365"/>
        <v>0.58241009712219249</v>
      </c>
      <c r="O1950" s="8">
        <f t="shared" si="366"/>
        <v>2.0742878839337435</v>
      </c>
      <c r="P1950" s="10">
        <f t="shared" si="367"/>
        <v>0.23257161636519155</v>
      </c>
      <c r="Q1950" s="10" t="str">
        <f t="shared" si="368"/>
        <v>2009SRB</v>
      </c>
      <c r="R1950" s="14">
        <f t="shared" si="369"/>
        <v>39.983667896376431</v>
      </c>
      <c r="S1950" s="45">
        <f t="shared" si="370"/>
        <v>3</v>
      </c>
      <c r="T1950" s="7">
        <f t="shared" si="371"/>
        <v>3.6371248730652841</v>
      </c>
      <c r="U1950" s="35">
        <f>IF(ISBLANK(VLOOKUP(B1950,'WB GDP'!$A$2:$AK$267,F1950-1985)),"NA",VLOOKUP(B1950,'WB GDP'!$A$2:$AK$267,F1950-1985))</f>
        <v>14347.883090963112</v>
      </c>
    </row>
    <row r="1951" spans="1:21">
      <c r="A1951">
        <f t="shared" si="360"/>
        <v>95</v>
      </c>
      <c r="B1951" t="s">
        <v>168</v>
      </c>
      <c r="C1951" t="str">
        <f>VLOOKUP(B1951,'country codes'!$A$3:$B$287,2,0)</f>
        <v>ZMB</v>
      </c>
      <c r="D1951">
        <v>5</v>
      </c>
      <c r="E1951" s="6">
        <v>13318.087</v>
      </c>
      <c r="F1951">
        <v>2009</v>
      </c>
      <c r="G1951" s="6">
        <v>55.3</v>
      </c>
      <c r="H1951" s="6">
        <v>5.2603607177734375</v>
      </c>
      <c r="I1951" s="7">
        <v>2.2931072711944598</v>
      </c>
      <c r="J1951" s="8">
        <f t="shared" si="361"/>
        <v>0.52603607177734379</v>
      </c>
      <c r="K1951" s="8">
        <f t="shared" si="362"/>
        <v>0.95279590703717576</v>
      </c>
      <c r="L1951" s="9">
        <f t="shared" si="363"/>
        <v>52.689613659155818</v>
      </c>
      <c r="M1951" s="8">
        <f t="shared" si="364"/>
        <v>0.37991405076132034</v>
      </c>
      <c r="N1951" s="8">
        <f t="shared" si="365"/>
        <v>0.14331920444965374</v>
      </c>
      <c r="O1951" s="8">
        <f t="shared" si="366"/>
        <v>1.6351969912612048</v>
      </c>
      <c r="P1951" s="10">
        <f t="shared" si="367"/>
        <v>0.2323353411189302</v>
      </c>
      <c r="Q1951" s="10" t="str">
        <f t="shared" si="368"/>
        <v>2009ZMB</v>
      </c>
      <c r="R1951" s="14">
        <f t="shared" si="369"/>
        <v>39.94304750113519</v>
      </c>
      <c r="S1951" s="45">
        <f t="shared" si="370"/>
        <v>1</v>
      </c>
      <c r="T1951" s="7">
        <f t="shared" si="371"/>
        <v>3.6371248730652841</v>
      </c>
      <c r="U1951" s="35">
        <f>IF(ISBLANK(VLOOKUP(B1951,'WB GDP'!$A$2:$AK$267,F1951-1985)),"NA",VLOOKUP(B1951,'WB GDP'!$A$2:$AK$267,F1951-1985))</f>
        <v>2894.963997258486</v>
      </c>
    </row>
    <row r="1952" spans="1:21">
      <c r="A1952">
        <f t="shared" si="360"/>
        <v>96</v>
      </c>
      <c r="B1952" t="s">
        <v>157</v>
      </c>
      <c r="C1952" t="str">
        <f>VLOOKUP(B1952,'country codes'!$A$3:$B$287,2,0)</f>
        <v>UGA</v>
      </c>
      <c r="D1952">
        <v>5</v>
      </c>
      <c r="E1952" s="6">
        <v>31412.52</v>
      </c>
      <c r="F1952">
        <v>2009</v>
      </c>
      <c r="G1952" s="6">
        <v>56.488</v>
      </c>
      <c r="H1952" s="6">
        <v>4.6119856834411621</v>
      </c>
      <c r="I1952" s="7">
        <v>1.1950432062149099</v>
      </c>
      <c r="J1952" s="8">
        <f t="shared" si="361"/>
        <v>0.46119856834411621</v>
      </c>
      <c r="K1952" s="8">
        <f t="shared" si="362"/>
        <v>0.88795840360394818</v>
      </c>
      <c r="L1952" s="9">
        <f t="shared" si="363"/>
        <v>50.158994302779824</v>
      </c>
      <c r="M1952" s="8">
        <f t="shared" si="364"/>
        <v>0.35703438117381275</v>
      </c>
      <c r="N1952" s="8">
        <f t="shared" si="365"/>
        <v>7.4690200388431868E-2</v>
      </c>
      <c r="O1952" s="8">
        <f t="shared" si="366"/>
        <v>1.5665679871999827</v>
      </c>
      <c r="P1952" s="10">
        <f t="shared" si="367"/>
        <v>0.22790864111295986</v>
      </c>
      <c r="Q1952" s="10" t="str">
        <f t="shared" si="368"/>
        <v>2009UGA</v>
      </c>
      <c r="R1952" s="14">
        <f t="shared" si="369"/>
        <v>39.18201008099841</v>
      </c>
      <c r="S1952" s="45">
        <f t="shared" si="370"/>
        <v>1</v>
      </c>
      <c r="T1952" s="7">
        <f t="shared" si="371"/>
        <v>3.6371248730652841</v>
      </c>
      <c r="U1952" s="35">
        <f>IF(ISBLANK(VLOOKUP(B1952,'WB GDP'!$A$2:$AK$267,F1952-1985)),"NA",VLOOKUP(B1952,'WB GDP'!$A$2:$AK$267,F1952-1985))</f>
        <v>1830.8716668072996</v>
      </c>
    </row>
    <row r="1953" spans="1:21">
      <c r="A1953">
        <f t="shared" si="360"/>
        <v>97</v>
      </c>
      <c r="B1953" t="s">
        <v>72</v>
      </c>
      <c r="C1953" t="str">
        <f>VLOOKUP(B1953,'country codes'!$A$3:$B$287,2,0)</f>
        <v>HTI</v>
      </c>
      <c r="D1953">
        <v>1</v>
      </c>
      <c r="E1953" s="6">
        <v>9730.6380000000008</v>
      </c>
      <c r="F1953">
        <v>2009</v>
      </c>
      <c r="G1953" s="6">
        <v>61.741</v>
      </c>
      <c r="H1953" s="6">
        <v>3.806164026260376</v>
      </c>
      <c r="I1953" s="7">
        <v>1.1256456375122099</v>
      </c>
      <c r="J1953" s="8">
        <f t="shared" si="361"/>
        <v>0.38061640262603758</v>
      </c>
      <c r="K1953" s="8">
        <f t="shared" si="362"/>
        <v>0.80737623788586954</v>
      </c>
      <c r="L1953" s="9">
        <f t="shared" si="363"/>
        <v>49.848216303311474</v>
      </c>
      <c r="M1953" s="8">
        <f t="shared" si="364"/>
        <v>0.35422459552786506</v>
      </c>
      <c r="N1953" s="8">
        <f t="shared" si="365"/>
        <v>7.035285234451312E-2</v>
      </c>
      <c r="O1953" s="8">
        <f t="shared" si="366"/>
        <v>1.5622306391560641</v>
      </c>
      <c r="P1953" s="10">
        <f t="shared" si="367"/>
        <v>0.22674282954738456</v>
      </c>
      <c r="Q1953" s="10" t="str">
        <f t="shared" si="368"/>
        <v>2009HTI</v>
      </c>
      <c r="R1953" s="14">
        <f t="shared" si="369"/>
        <v>38.981583979154053</v>
      </c>
      <c r="S1953" s="45">
        <f t="shared" si="370"/>
        <v>1</v>
      </c>
      <c r="T1953" s="7">
        <f t="shared" si="371"/>
        <v>3.6371248730652841</v>
      </c>
      <c r="U1953" s="35">
        <f>IF(ISBLANK(VLOOKUP(B1953,'WB GDP'!$A$2:$AK$267,F1953-1985)),"NA",VLOOKUP(B1953,'WB GDP'!$A$2:$AK$267,F1953-1985))</f>
        <v>3155.8566755179581</v>
      </c>
    </row>
    <row r="1954" spans="1:21">
      <c r="A1954">
        <f t="shared" si="360"/>
        <v>98</v>
      </c>
      <c r="B1954" t="s">
        <v>40</v>
      </c>
      <c r="C1954" t="str">
        <f>VLOOKUP(B1954,'country codes'!$A$3:$B$287,2,0)</f>
        <v>CMR</v>
      </c>
      <c r="D1954">
        <v>5</v>
      </c>
      <c r="E1954" s="6">
        <v>19319.274000000001</v>
      </c>
      <c r="F1954">
        <v>2009</v>
      </c>
      <c r="G1954" s="6">
        <v>56.101999999999997</v>
      </c>
      <c r="H1954" s="6">
        <v>4.7414083480834961</v>
      </c>
      <c r="I1954" s="7">
        <v>1.6606529951095601</v>
      </c>
      <c r="J1954" s="8">
        <f t="shared" si="361"/>
        <v>0.47414083480834962</v>
      </c>
      <c r="K1954" s="8">
        <f t="shared" si="362"/>
        <v>0.90090067006818164</v>
      </c>
      <c r="L1954" s="9">
        <f t="shared" si="363"/>
        <v>50.542329392165122</v>
      </c>
      <c r="M1954" s="8">
        <f t="shared" si="364"/>
        <v>0.36050016521768152</v>
      </c>
      <c r="N1954" s="8">
        <f t="shared" si="365"/>
        <v>0.10379081219434751</v>
      </c>
      <c r="O1954" s="8">
        <f t="shared" si="366"/>
        <v>1.5956685990058985</v>
      </c>
      <c r="P1954" s="10">
        <f t="shared" si="367"/>
        <v>0.22592420847428665</v>
      </c>
      <c r="Q1954" s="10" t="str">
        <f t="shared" si="368"/>
        <v>2009CMR</v>
      </c>
      <c r="R1954" s="14">
        <f t="shared" si="369"/>
        <v>38.840846800510867</v>
      </c>
      <c r="S1954" s="45">
        <f t="shared" si="370"/>
        <v>1</v>
      </c>
      <c r="T1954" s="7">
        <f t="shared" si="371"/>
        <v>3.6371248730652841</v>
      </c>
      <c r="U1954" s="35">
        <f>IF(ISBLANK(VLOOKUP(B1954,'WB GDP'!$A$2:$AK$267,F1954-1985)),"NA",VLOOKUP(B1954,'WB GDP'!$A$2:$AK$267,F1954-1985))</f>
        <v>3298.4074519732694</v>
      </c>
    </row>
    <row r="1955" spans="1:21">
      <c r="A1955">
        <f t="shared" si="360"/>
        <v>99</v>
      </c>
      <c r="B1955" t="s">
        <v>132</v>
      </c>
      <c r="C1955" t="str">
        <f>VLOOKUP(B1955,'country codes'!$A$3:$B$287,2,0)</f>
        <v>RUS</v>
      </c>
      <c r="D1955">
        <v>7</v>
      </c>
      <c r="E1955" s="6">
        <v>143163.64300000001</v>
      </c>
      <c r="F1955">
        <v>2009</v>
      </c>
      <c r="G1955" s="6">
        <v>69.212000000000003</v>
      </c>
      <c r="H1955" s="6">
        <v>5.1582279205322266</v>
      </c>
      <c r="I1955" s="7">
        <v>11.485965728759799</v>
      </c>
      <c r="J1955" s="8">
        <f t="shared" si="361"/>
        <v>0.51582279205322268</v>
      </c>
      <c r="K1955" s="8">
        <f t="shared" si="362"/>
        <v>0.94258262731305464</v>
      </c>
      <c r="L1955" s="9">
        <f t="shared" si="363"/>
        <v>65.238028801591142</v>
      </c>
      <c r="M1955" s="8">
        <f t="shared" si="364"/>
        <v>0.49336595793275195</v>
      </c>
      <c r="N1955" s="8">
        <f t="shared" si="365"/>
        <v>0.71787285804748746</v>
      </c>
      <c r="O1955" s="8">
        <f t="shared" si="366"/>
        <v>2.2097506448590383</v>
      </c>
      <c r="P1955" s="10">
        <f t="shared" si="367"/>
        <v>0.22326770628195661</v>
      </c>
      <c r="Q1955" s="10" t="str">
        <f t="shared" si="368"/>
        <v>2009RUS</v>
      </c>
      <c r="R1955" s="14">
        <f t="shared" si="369"/>
        <v>38.384141450631304</v>
      </c>
      <c r="S1955" s="45">
        <f t="shared" si="370"/>
        <v>3</v>
      </c>
      <c r="T1955" s="7">
        <f t="shared" si="371"/>
        <v>3.6371248730652841</v>
      </c>
      <c r="U1955" s="35">
        <f>IF(ISBLANK(VLOOKUP(B1955,'WB GDP'!$A$2:$AK$267,F1955-1985)),"NA",VLOOKUP(B1955,'WB GDP'!$A$2:$AK$267,F1955-1985))</f>
        <v>22939.693359375</v>
      </c>
    </row>
    <row r="1956" spans="1:21">
      <c r="A1956">
        <f t="shared" si="360"/>
        <v>100</v>
      </c>
      <c r="B1956" t="s">
        <v>118</v>
      </c>
      <c r="C1956" t="str">
        <f>VLOOKUP(B1956,'country codes'!$A$3:$B$287,2,0)</f>
        <v>NER</v>
      </c>
      <c r="D1956">
        <v>5</v>
      </c>
      <c r="E1956" s="6">
        <v>16037.915000000001</v>
      </c>
      <c r="F1956">
        <v>2009</v>
      </c>
      <c r="G1956" s="6">
        <v>57.396000000000001</v>
      </c>
      <c r="H1956" s="6">
        <v>4.2671699523925781</v>
      </c>
      <c r="I1956" s="7">
        <v>1.10244953632355</v>
      </c>
      <c r="J1956" s="8">
        <f t="shared" si="361"/>
        <v>0.42671699523925782</v>
      </c>
      <c r="K1956" s="8">
        <f t="shared" si="362"/>
        <v>0.85347683049908984</v>
      </c>
      <c r="L1956" s="9">
        <f t="shared" si="363"/>
        <v>48.986156163325759</v>
      </c>
      <c r="M1956" s="8">
        <f t="shared" si="364"/>
        <v>0.3464305939852233</v>
      </c>
      <c r="N1956" s="8">
        <f t="shared" si="365"/>
        <v>6.8903096020221877E-2</v>
      </c>
      <c r="O1956" s="8">
        <f t="shared" si="366"/>
        <v>1.5607808828317729</v>
      </c>
      <c r="P1956" s="10">
        <f t="shared" si="367"/>
        <v>0.22195978807523808</v>
      </c>
      <c r="Q1956" s="10" t="str">
        <f t="shared" si="368"/>
        <v>2009NER</v>
      </c>
      <c r="R1956" s="14">
        <f t="shared" si="369"/>
        <v>38.159284402164381</v>
      </c>
      <c r="S1956" s="45">
        <f t="shared" si="370"/>
        <v>1</v>
      </c>
      <c r="T1956" s="7">
        <f t="shared" si="371"/>
        <v>3.6371248730652841</v>
      </c>
      <c r="U1956" s="35">
        <f>IF(ISBLANK(VLOOKUP(B1956,'WB GDP'!$A$2:$AK$267,F1956-1985)),"NA",VLOOKUP(B1956,'WB GDP'!$A$2:$AK$267,F1956-1985))</f>
        <v>979.65402943106074</v>
      </c>
    </row>
    <row r="1957" spans="1:21">
      <c r="A1957">
        <f t="shared" si="360"/>
        <v>101</v>
      </c>
      <c r="B1957" t="s">
        <v>134</v>
      </c>
      <c r="C1957" t="str">
        <f>VLOOKUP(B1957,'country codes'!$A$3:$B$287,2,0)</f>
        <v>SAU</v>
      </c>
      <c r="D1957">
        <v>4</v>
      </c>
      <c r="E1957" s="6">
        <v>28483.796999999999</v>
      </c>
      <c r="F1957">
        <v>2009</v>
      </c>
      <c r="G1957" s="6">
        <v>75.430999999999997</v>
      </c>
      <c r="H1957" s="6">
        <v>6.147590160369873</v>
      </c>
      <c r="I1957" s="7">
        <v>20.772100448608398</v>
      </c>
      <c r="J1957" s="8">
        <f t="shared" si="361"/>
        <v>0.61475901603698735</v>
      </c>
      <c r="K1957" s="8">
        <f t="shared" si="362"/>
        <v>1.0415188512968192</v>
      </c>
      <c r="L1957" s="9">
        <f t="shared" si="363"/>
        <v>78.56280847217036</v>
      </c>
      <c r="M1957" s="8">
        <f t="shared" si="364"/>
        <v>0.6138370811070325</v>
      </c>
      <c r="N1957" s="8">
        <f t="shared" si="365"/>
        <v>1.2982562780380249</v>
      </c>
      <c r="O1957" s="8">
        <f t="shared" si="366"/>
        <v>2.7901340648495756</v>
      </c>
      <c r="P1957" s="10">
        <f t="shared" si="367"/>
        <v>0.22000271916687497</v>
      </c>
      <c r="Q1957" s="10" t="str">
        <f t="shared" si="368"/>
        <v>2009SAU</v>
      </c>
      <c r="R1957" s="14">
        <f t="shared" si="369"/>
        <v>37.822825488969045</v>
      </c>
      <c r="S1957" s="45">
        <f t="shared" si="370"/>
        <v>3</v>
      </c>
      <c r="T1957" s="7">
        <f t="shared" si="371"/>
        <v>3.6371248730652841</v>
      </c>
      <c r="U1957" s="35">
        <f>IF(ISBLANK(VLOOKUP(B1957,'WB GDP'!$A$2:$AK$267,F1957-1985)),"NA",VLOOKUP(B1957,'WB GDP'!$A$2:$AK$267,F1957-1985))</f>
        <v>40532.450303072059</v>
      </c>
    </row>
    <row r="1958" spans="1:21">
      <c r="A1958">
        <f t="shared" si="360"/>
        <v>102</v>
      </c>
      <c r="B1958" t="s">
        <v>60</v>
      </c>
      <c r="C1958" t="str">
        <f>VLOOKUP(B1958,'country codes'!$A$3:$B$287,2,0)</f>
        <v>EST</v>
      </c>
      <c r="D1958">
        <v>7</v>
      </c>
      <c r="E1958" s="6">
        <v>1334.5519999999999</v>
      </c>
      <c r="F1958">
        <v>2009</v>
      </c>
      <c r="G1958" s="6">
        <v>75.191999999999993</v>
      </c>
      <c r="H1958" s="6">
        <v>5.1377387046813965</v>
      </c>
      <c r="I1958" s="7">
        <v>15.7232675552368</v>
      </c>
      <c r="J1958" s="8">
        <f t="shared" si="361"/>
        <v>0.5137738704681396</v>
      </c>
      <c r="K1958" s="8">
        <f t="shared" si="362"/>
        <v>0.94053370572797157</v>
      </c>
      <c r="L1958" s="9">
        <f t="shared" si="363"/>
        <v>70.72061040109763</v>
      </c>
      <c r="M1958" s="8">
        <f t="shared" si="364"/>
        <v>0.54293471475396538</v>
      </c>
      <c r="N1958" s="8">
        <f t="shared" si="365"/>
        <v>0.98270422220230003</v>
      </c>
      <c r="O1958" s="8">
        <f t="shared" si="366"/>
        <v>2.4745820090138508</v>
      </c>
      <c r="P1958" s="10">
        <f t="shared" si="367"/>
        <v>0.21940461571945682</v>
      </c>
      <c r="Q1958" s="10" t="str">
        <f t="shared" si="368"/>
        <v>2009EST</v>
      </c>
      <c r="R1958" s="14">
        <f t="shared" si="369"/>
        <v>37.719999658444259</v>
      </c>
      <c r="S1958" s="45">
        <f t="shared" si="370"/>
        <v>3</v>
      </c>
      <c r="T1958" s="7">
        <f t="shared" si="371"/>
        <v>3.6371248730652841</v>
      </c>
      <c r="U1958" s="35">
        <f>IF(ISBLANK(VLOOKUP(B1958,'WB GDP'!$A$2:$AK$267,F1958-1985)),"NA",VLOOKUP(B1958,'WB GDP'!$A$2:$AK$267,F1958-1985))</f>
        <v>25337.175235261035</v>
      </c>
    </row>
    <row r="1959" spans="1:21">
      <c r="A1959">
        <f t="shared" si="360"/>
        <v>103</v>
      </c>
      <c r="B1959" t="s">
        <v>74</v>
      </c>
      <c r="C1959" t="str">
        <f>VLOOKUP(B1959,'country codes'!$A$3:$B$287,2,0)</f>
        <v>HKG</v>
      </c>
      <c r="D1959">
        <v>8</v>
      </c>
      <c r="E1959" s="6">
        <v>7094.5950000000003</v>
      </c>
      <c r="F1959">
        <v>2009</v>
      </c>
      <c r="G1959" s="6">
        <v>82.588999999999999</v>
      </c>
      <c r="H1959" s="6">
        <v>5.3970556259155273</v>
      </c>
      <c r="I1959" s="7">
        <v>22.280220031738299</v>
      </c>
      <c r="J1959" s="8">
        <f t="shared" si="361"/>
        <v>0.53970556259155278</v>
      </c>
      <c r="K1959" s="8">
        <f t="shared" si="362"/>
        <v>0.96646539785138474</v>
      </c>
      <c r="L1959" s="9">
        <f t="shared" si="363"/>
        <v>79.819410743148012</v>
      </c>
      <c r="M1959" s="8">
        <f t="shared" si="364"/>
        <v>0.62519819106236496</v>
      </c>
      <c r="N1959" s="8">
        <f t="shared" si="365"/>
        <v>1.3925137519836437</v>
      </c>
      <c r="O1959" s="8">
        <f t="shared" si="366"/>
        <v>2.8843915387951946</v>
      </c>
      <c r="P1959" s="10">
        <f t="shared" si="367"/>
        <v>0.21675219284671357</v>
      </c>
      <c r="Q1959" s="10" t="str">
        <f t="shared" si="368"/>
        <v>2009HKG</v>
      </c>
      <c r="R1959" s="14">
        <f t="shared" si="369"/>
        <v>37.263995624409468</v>
      </c>
      <c r="S1959" s="45">
        <f t="shared" si="370"/>
        <v>3</v>
      </c>
      <c r="T1959" s="7">
        <f t="shared" si="371"/>
        <v>3.6371248730652841</v>
      </c>
      <c r="U1959" s="35">
        <f>IF(ISBLANK(VLOOKUP(B1959,'WB GDP'!$A$2:$AK$267,F1959-1985)),"NA",VLOOKUP(B1959,'WB GDP'!$A$2:$AK$267,F1959-1985))</f>
        <v>48458.852711339918</v>
      </c>
    </row>
    <row r="1960" spans="1:21">
      <c r="A1960">
        <f t="shared" si="360"/>
        <v>104</v>
      </c>
      <c r="B1960" t="s">
        <v>108</v>
      </c>
      <c r="C1960" t="str">
        <f>VLOOKUP(B1960,'country codes'!$A$3:$B$287,2,0)</f>
        <v>MNG</v>
      </c>
      <c r="D1960">
        <v>8</v>
      </c>
      <c r="E1960" s="6">
        <v>2666.7130000000002</v>
      </c>
      <c r="F1960">
        <v>2009</v>
      </c>
      <c r="G1960" s="6">
        <v>66.766000000000005</v>
      </c>
      <c r="H1960" s="6">
        <v>4.53926682472229</v>
      </c>
      <c r="I1960" s="7">
        <v>8.7414407730102504</v>
      </c>
      <c r="J1960" s="8">
        <f t="shared" si="361"/>
        <v>0.453926682472229</v>
      </c>
      <c r="K1960" s="8">
        <f t="shared" si="362"/>
        <v>0.88068651773206097</v>
      </c>
      <c r="L1960" s="9">
        <f t="shared" si="363"/>
        <v>58.799916042898786</v>
      </c>
      <c r="M1960" s="8">
        <f t="shared" si="364"/>
        <v>0.43515811552655786</v>
      </c>
      <c r="N1960" s="8">
        <f t="shared" si="365"/>
        <v>0.54634004831314065</v>
      </c>
      <c r="O1960" s="8">
        <f t="shared" si="366"/>
        <v>2.0382178351246916</v>
      </c>
      <c r="P1960" s="10">
        <f t="shared" si="367"/>
        <v>0.21349931691670057</v>
      </c>
      <c r="Q1960" s="10" t="str">
        <f t="shared" si="368"/>
        <v>2009MNG</v>
      </c>
      <c r="R1960" s="14">
        <f t="shared" si="369"/>
        <v>36.704761815372642</v>
      </c>
      <c r="S1960" s="45">
        <f t="shared" si="370"/>
        <v>3</v>
      </c>
      <c r="T1960" s="7">
        <f t="shared" si="371"/>
        <v>3.6371248730652841</v>
      </c>
      <c r="U1960" s="35">
        <f>IF(ISBLANK(VLOOKUP(B1960,'WB GDP'!$A$2:$AK$267,F1960-1985)),"NA",VLOOKUP(B1960,'WB GDP'!$A$2:$AK$267,F1960-1985))</f>
        <v>7163.8018389651606</v>
      </c>
    </row>
    <row r="1961" spans="1:21">
      <c r="A1961">
        <f t="shared" si="360"/>
        <v>105</v>
      </c>
      <c r="B1961" t="s">
        <v>87</v>
      </c>
      <c r="C1961" t="str">
        <f>VLOOKUP(B1961,'country codes'!$A$3:$B$287,2,0)</f>
        <v>KAZ</v>
      </c>
      <c r="D1961">
        <v>7</v>
      </c>
      <c r="E1961" s="6">
        <v>16402.368999999999</v>
      </c>
      <c r="F1961">
        <v>2009</v>
      </c>
      <c r="G1961" s="6">
        <v>67.278999999999996</v>
      </c>
      <c r="H1961" s="6">
        <v>5.3825631141662598</v>
      </c>
      <c r="I1961" s="7">
        <v>13.669716835021999</v>
      </c>
      <c r="J1961" s="8">
        <f t="shared" si="361"/>
        <v>0.538256311416626</v>
      </c>
      <c r="K1961" s="8">
        <f t="shared" si="362"/>
        <v>0.96501614667645796</v>
      </c>
      <c r="L1961" s="9">
        <f t="shared" si="363"/>
        <v>64.925321332245417</v>
      </c>
      <c r="M1961" s="8">
        <f t="shared" si="364"/>
        <v>0.49053872769042034</v>
      </c>
      <c r="N1961" s="8">
        <f t="shared" si="365"/>
        <v>0.85435730218887496</v>
      </c>
      <c r="O1961" s="8">
        <f t="shared" si="366"/>
        <v>2.3462350890004258</v>
      </c>
      <c r="P1961" s="10">
        <f t="shared" si="367"/>
        <v>0.20907484079074368</v>
      </c>
      <c r="Q1961" s="10" t="str">
        <f t="shared" si="368"/>
        <v>2009KAZ</v>
      </c>
      <c r="R1961" s="14">
        <f t="shared" si="369"/>
        <v>35.944106724263321</v>
      </c>
      <c r="S1961" s="45">
        <f t="shared" si="370"/>
        <v>3</v>
      </c>
      <c r="T1961" s="7">
        <f t="shared" si="371"/>
        <v>3.6371248730652841</v>
      </c>
      <c r="U1961" s="35">
        <f>IF(ISBLANK(VLOOKUP(B1961,'WB GDP'!$A$2:$AK$267,F1961-1985)),"NA",VLOOKUP(B1961,'WB GDP'!$A$2:$AK$267,F1961-1985))</f>
        <v>19614.735320527849</v>
      </c>
    </row>
    <row r="1962" spans="1:21">
      <c r="A1962">
        <f t="shared" si="360"/>
        <v>106</v>
      </c>
      <c r="B1962" t="s">
        <v>49</v>
      </c>
      <c r="C1962" t="str">
        <f>VLOOKUP(B1962,'country codes'!$A$3:$B$287,2,0)</f>
        <v>COD</v>
      </c>
      <c r="D1962">
        <v>5</v>
      </c>
      <c r="E1962" s="6">
        <v>64270.232000000004</v>
      </c>
      <c r="F1962">
        <v>2009</v>
      </c>
      <c r="G1962" s="6">
        <v>55.835999999999999</v>
      </c>
      <c r="H1962" s="6">
        <v>3.9838485717773438</v>
      </c>
      <c r="I1962" s="7">
        <v>0.76954066753387496</v>
      </c>
      <c r="J1962" s="8">
        <f t="shared" si="361"/>
        <v>0.39838485717773436</v>
      </c>
      <c r="K1962" s="8">
        <f t="shared" si="362"/>
        <v>0.82514469243756627</v>
      </c>
      <c r="L1962" s="9">
        <f t="shared" si="363"/>
        <v>46.07277904694395</v>
      </c>
      <c r="M1962" s="8">
        <f t="shared" si="364"/>
        <v>0.32009036006633051</v>
      </c>
      <c r="N1962" s="8">
        <f t="shared" si="365"/>
        <v>4.8096291720867185E-2</v>
      </c>
      <c r="O1962" s="8">
        <f t="shared" si="366"/>
        <v>1.5399740785324181</v>
      </c>
      <c r="P1962" s="10">
        <f t="shared" si="367"/>
        <v>0.20785438179022717</v>
      </c>
      <c r="Q1962" s="10" t="str">
        <f t="shared" si="368"/>
        <v>2009COD</v>
      </c>
      <c r="R1962" s="14">
        <f t="shared" si="369"/>
        <v>35.734285645833999</v>
      </c>
      <c r="S1962" s="45">
        <f t="shared" si="370"/>
        <v>1</v>
      </c>
      <c r="T1962" s="7">
        <f t="shared" si="371"/>
        <v>3.6371248730652841</v>
      </c>
      <c r="U1962" s="35">
        <f>IF(ISBLANK(VLOOKUP(B1962,'WB GDP'!$A$2:$AK$267,F1962-1985)),"NA",VLOOKUP(B1962,'WB GDP'!$A$2:$AK$267,F1962-1985))</f>
        <v>811.92734518465568</v>
      </c>
    </row>
    <row r="1963" spans="1:21">
      <c r="A1963">
        <f t="shared" si="360"/>
        <v>107</v>
      </c>
      <c r="B1963" t="s">
        <v>51</v>
      </c>
      <c r="C1963" t="str">
        <f>VLOOKUP(B1963,'country codes'!$A$3:$B$287,2,0)</f>
        <v>CIV</v>
      </c>
      <c r="D1963">
        <v>5</v>
      </c>
      <c r="E1963" s="6">
        <v>20677.761999999999</v>
      </c>
      <c r="F1963">
        <v>2009</v>
      </c>
      <c r="G1963" s="6">
        <v>54.393999999999998</v>
      </c>
      <c r="H1963" s="6">
        <v>4.1971817016601563</v>
      </c>
      <c r="I1963" s="7">
        <v>0.86170727014541604</v>
      </c>
      <c r="J1963" s="8">
        <f t="shared" si="361"/>
        <v>0.41971817016601565</v>
      </c>
      <c r="K1963" s="8">
        <f t="shared" si="362"/>
        <v>0.84647800542584761</v>
      </c>
      <c r="L1963" s="9">
        <f t="shared" si="363"/>
        <v>46.043324627133551</v>
      </c>
      <c r="M1963" s="8">
        <f t="shared" si="364"/>
        <v>0.31982405869964908</v>
      </c>
      <c r="N1963" s="8">
        <f t="shared" si="365"/>
        <v>5.3856704384088502E-2</v>
      </c>
      <c r="O1963" s="8">
        <f t="shared" si="366"/>
        <v>1.5457344911956394</v>
      </c>
      <c r="P1963" s="10">
        <f t="shared" si="367"/>
        <v>0.20690749965232536</v>
      </c>
      <c r="Q1963" s="10" t="str">
        <f t="shared" si="368"/>
        <v>2009CIV</v>
      </c>
      <c r="R1963" s="14">
        <f t="shared" si="369"/>
        <v>35.571497849409916</v>
      </c>
      <c r="S1963" s="45">
        <f t="shared" si="370"/>
        <v>1</v>
      </c>
      <c r="T1963" s="7">
        <f t="shared" si="371"/>
        <v>3.6371248730652841</v>
      </c>
      <c r="U1963" s="35">
        <f>IF(ISBLANK(VLOOKUP(B1963,'WB GDP'!$A$2:$AK$267,F1963-1985)),"NA",VLOOKUP(B1963,'WB GDP'!$A$2:$AK$267,F1963-1985))</f>
        <v>3572.6816002293181</v>
      </c>
    </row>
    <row r="1964" spans="1:21">
      <c r="A1964">
        <f t="shared" si="360"/>
        <v>108</v>
      </c>
      <c r="B1964" t="s">
        <v>138</v>
      </c>
      <c r="C1964" t="str">
        <f>VLOOKUP(B1964,'country codes'!$A$3:$B$287,2,0)</f>
        <v>SGP</v>
      </c>
      <c r="D1964">
        <v>8</v>
      </c>
      <c r="E1964" s="6">
        <v>5010.7039999999997</v>
      </c>
      <c r="F1964">
        <v>2009</v>
      </c>
      <c r="G1964" s="6">
        <v>81.456000000000003</v>
      </c>
      <c r="H1964" s="6">
        <v>6.144676685333252</v>
      </c>
      <c r="I1964" s="7">
        <v>28.112342834472699</v>
      </c>
      <c r="J1964" s="8">
        <f t="shared" si="361"/>
        <v>0.61446766853332524</v>
      </c>
      <c r="K1964" s="8">
        <f t="shared" si="362"/>
        <v>1.0412275037931571</v>
      </c>
      <c r="L1964" s="9">
        <f t="shared" si="363"/>
        <v>84.81422754897541</v>
      </c>
      <c r="M1964" s="8">
        <f t="shared" si="364"/>
        <v>0.67035700085314942</v>
      </c>
      <c r="N1964" s="8">
        <f t="shared" si="365"/>
        <v>1.7570214271545437</v>
      </c>
      <c r="O1964" s="8">
        <f t="shared" si="366"/>
        <v>3.2488992139660944</v>
      </c>
      <c r="P1964" s="10">
        <f t="shared" si="367"/>
        <v>0.20633357845373448</v>
      </c>
      <c r="Q1964" s="10" t="str">
        <f t="shared" si="368"/>
        <v>2009SGP</v>
      </c>
      <c r="R1964" s="14">
        <f t="shared" si="369"/>
        <v>35.472829426488026</v>
      </c>
      <c r="S1964" s="45">
        <f t="shared" si="370"/>
        <v>3</v>
      </c>
      <c r="T1964" s="7">
        <f t="shared" si="371"/>
        <v>3.6371248730652841</v>
      </c>
      <c r="U1964" s="35">
        <f>IF(ISBLANK(VLOOKUP(B1964,'WB GDP'!$A$2:$AK$267,F1964-1985)),"NA",VLOOKUP(B1964,'WB GDP'!$A$2:$AK$267,F1964-1985))</f>
        <v>69498.542515921246</v>
      </c>
    </row>
    <row r="1965" spans="1:21">
      <c r="A1965">
        <f t="shared" si="360"/>
        <v>109</v>
      </c>
      <c r="B1965" t="s">
        <v>119</v>
      </c>
      <c r="C1965" t="str">
        <f>VLOOKUP(B1965,'country codes'!$A$3:$B$287,2,0)</f>
        <v>NGA</v>
      </c>
      <c r="D1965">
        <v>5</v>
      </c>
      <c r="E1965" s="6">
        <v>156595.758</v>
      </c>
      <c r="F1965">
        <v>2009</v>
      </c>
      <c r="G1965" s="6">
        <v>50.712000000000003</v>
      </c>
      <c r="H1965" s="6">
        <v>4.9802203178405762</v>
      </c>
      <c r="I1965" s="7">
        <v>1.53817415237427</v>
      </c>
      <c r="J1965" s="8">
        <f t="shared" si="361"/>
        <v>0.49802203178405763</v>
      </c>
      <c r="K1965" s="8">
        <f t="shared" si="362"/>
        <v>0.92478186704388965</v>
      </c>
      <c r="L1965" s="9">
        <f t="shared" si="363"/>
        <v>46.897538041529735</v>
      </c>
      <c r="M1965" s="8">
        <f t="shared" si="364"/>
        <v>0.32754711694203514</v>
      </c>
      <c r="N1965" s="8">
        <f t="shared" si="365"/>
        <v>9.6135884523391876E-2</v>
      </c>
      <c r="O1965" s="8">
        <f t="shared" si="366"/>
        <v>1.5880136713349429</v>
      </c>
      <c r="P1965" s="10">
        <f t="shared" si="367"/>
        <v>0.20626215180294194</v>
      </c>
      <c r="Q1965" s="10" t="str">
        <f t="shared" si="368"/>
        <v>2009NGA</v>
      </c>
      <c r="R1965" s="14">
        <f t="shared" si="369"/>
        <v>35.460549770316426</v>
      </c>
      <c r="S1965" s="45">
        <f t="shared" si="370"/>
        <v>1</v>
      </c>
      <c r="T1965" s="7">
        <f t="shared" si="371"/>
        <v>3.6371248730652841</v>
      </c>
      <c r="U1965" s="35">
        <f>IF(ISBLANK(VLOOKUP(B1965,'WB GDP'!$A$2:$AK$267,F1965-1985)),"NA",VLOOKUP(B1965,'WB GDP'!$A$2:$AK$267,F1965-1985))</f>
        <v>4622.3635403593134</v>
      </c>
    </row>
    <row r="1966" spans="1:21">
      <c r="A1966">
        <f t="shared" si="360"/>
        <v>110</v>
      </c>
      <c r="B1966" t="s">
        <v>38</v>
      </c>
      <c r="C1966" t="str">
        <f>VLOOKUP(B1966,'country codes'!$A$3:$B$287,2,0)</f>
        <v>BDI</v>
      </c>
      <c r="D1966">
        <v>5</v>
      </c>
      <c r="E1966" s="6">
        <v>8709.366</v>
      </c>
      <c r="F1966">
        <v>2009</v>
      </c>
      <c r="G1966" s="6">
        <v>56.387999999999998</v>
      </c>
      <c r="H1966" s="6">
        <v>3.7916808128356934</v>
      </c>
      <c r="I1966" s="7">
        <v>0.58472156524658203</v>
      </c>
      <c r="J1966" s="8">
        <f t="shared" si="361"/>
        <v>0.37916808128356932</v>
      </c>
      <c r="K1966" s="8">
        <f t="shared" si="362"/>
        <v>0.80592791654340123</v>
      </c>
      <c r="L1966" s="9">
        <f t="shared" si="363"/>
        <v>45.444663358049304</v>
      </c>
      <c r="M1966" s="8">
        <f t="shared" si="364"/>
        <v>0.31441148173623695</v>
      </c>
      <c r="N1966" s="8">
        <f t="shared" si="365"/>
        <v>3.6545097827911377E-2</v>
      </c>
      <c r="O1966" s="8">
        <f t="shared" si="366"/>
        <v>1.5284228846394623</v>
      </c>
      <c r="P1966" s="10">
        <f t="shared" si="367"/>
        <v>0.20570974492468624</v>
      </c>
      <c r="Q1966" s="10" t="str">
        <f t="shared" si="368"/>
        <v>2009BDI</v>
      </c>
      <c r="R1966" s="14">
        <f t="shared" si="369"/>
        <v>35.365580085240289</v>
      </c>
      <c r="S1966" s="45">
        <f t="shared" si="370"/>
        <v>1</v>
      </c>
      <c r="T1966" s="7">
        <f t="shared" si="371"/>
        <v>3.6371248730652841</v>
      </c>
      <c r="U1966" s="35">
        <f>IF(ISBLANK(VLOOKUP(B1966,'WB GDP'!$A$2:$AK$267,F1966-1985)),"NA",VLOOKUP(B1966,'WB GDP'!$A$2:$AK$267,F1966-1985))</f>
        <v>801.80342736217085</v>
      </c>
    </row>
    <row r="1967" spans="1:21">
      <c r="A1967">
        <f t="shared" si="360"/>
        <v>111</v>
      </c>
      <c r="B1967" t="s">
        <v>159</v>
      </c>
      <c r="C1967" t="str">
        <f>VLOOKUP(B1967,'country codes'!$A$3:$B$287,2,0)</f>
        <v>ARE</v>
      </c>
      <c r="D1967">
        <v>4</v>
      </c>
      <c r="E1967" s="6">
        <v>7992.6440000000002</v>
      </c>
      <c r="F1967">
        <v>2009</v>
      </c>
      <c r="G1967" s="6">
        <v>78.003</v>
      </c>
      <c r="H1967" s="6">
        <v>6.8660626411437988</v>
      </c>
      <c r="I1967" s="7">
        <v>30.341779708862301</v>
      </c>
      <c r="J1967" s="8">
        <f t="shared" si="361"/>
        <v>0.68660626411437986</v>
      </c>
      <c r="K1967" s="8">
        <f t="shared" si="362"/>
        <v>1.1133660993742118</v>
      </c>
      <c r="L1967" s="9">
        <f t="shared" si="363"/>
        <v>86.845895849486652</v>
      </c>
      <c r="M1967" s="8">
        <f t="shared" si="364"/>
        <v>0.68872558691094288</v>
      </c>
      <c r="N1967" s="8">
        <f t="shared" si="365"/>
        <v>1.8963612318038938</v>
      </c>
      <c r="O1967" s="8">
        <f t="shared" si="366"/>
        <v>3.3882390186154447</v>
      </c>
      <c r="P1967" s="10">
        <f t="shared" si="367"/>
        <v>0.20326948102745734</v>
      </c>
      <c r="Q1967" s="10" t="str">
        <f t="shared" si="368"/>
        <v>2009ARE</v>
      </c>
      <c r="R1967" s="14">
        <f t="shared" si="369"/>
        <v>34.946050381782797</v>
      </c>
      <c r="S1967" s="45">
        <f t="shared" si="370"/>
        <v>3</v>
      </c>
      <c r="T1967" s="7">
        <f t="shared" si="371"/>
        <v>3.6371248730652841</v>
      </c>
      <c r="U1967" s="35">
        <f>IF(ISBLANK(VLOOKUP(B1967,'WB GDP'!$A$2:$AK$267,F1967-1985)),"NA",VLOOKUP(B1967,'WB GDP'!$A$2:$AK$267,F1967-1985))</f>
        <v>57094.786147924955</v>
      </c>
    </row>
    <row r="1968" spans="1:21">
      <c r="A1968">
        <f t="shared" si="360"/>
        <v>112</v>
      </c>
      <c r="B1968" t="s">
        <v>37</v>
      </c>
      <c r="C1968" t="str">
        <f>VLOOKUP(B1968,'country codes'!$A$3:$B$287,2,0)</f>
        <v>BFA</v>
      </c>
      <c r="D1968">
        <v>5</v>
      </c>
      <c r="E1968" s="6">
        <v>15650.022000000001</v>
      </c>
      <c r="F1968">
        <v>2009</v>
      </c>
      <c r="G1968" s="6">
        <v>55.959000000000003</v>
      </c>
      <c r="H1968" s="6">
        <v>3.9409997463226318</v>
      </c>
      <c r="I1968" s="7">
        <v>1.72625195980072</v>
      </c>
      <c r="J1968" s="8">
        <f t="shared" si="361"/>
        <v>0.39409997463226321</v>
      </c>
      <c r="K1968" s="8">
        <f t="shared" si="362"/>
        <v>0.82085980989209517</v>
      </c>
      <c r="L1968" s="9">
        <f t="shared" si="363"/>
        <v>45.93449410175176</v>
      </c>
      <c r="M1968" s="8">
        <f t="shared" si="364"/>
        <v>0.31884010729838574</v>
      </c>
      <c r="N1968" s="8">
        <f t="shared" si="365"/>
        <v>0.107890747487545</v>
      </c>
      <c r="O1968" s="8">
        <f t="shared" si="366"/>
        <v>1.5997685342990959</v>
      </c>
      <c r="P1968" s="10">
        <f t="shared" si="367"/>
        <v>0.19930389957199568</v>
      </c>
      <c r="Q1968" s="10" t="str">
        <f t="shared" si="368"/>
        <v>2009BFA</v>
      </c>
      <c r="R1968" s="14">
        <f t="shared" si="369"/>
        <v>34.264288374839381</v>
      </c>
      <c r="S1968" s="45">
        <f t="shared" si="370"/>
        <v>1</v>
      </c>
      <c r="T1968" s="7">
        <f t="shared" si="371"/>
        <v>3.6371248730652841</v>
      </c>
      <c r="U1968" s="35">
        <f>IF(ISBLANK(VLOOKUP(B1968,'WB GDP'!$A$2:$AK$267,F1968-1985)),"NA",VLOOKUP(B1968,'WB GDP'!$A$2:$AK$267,F1968-1985))</f>
        <v>1578.1489389018573</v>
      </c>
    </row>
    <row r="1969" spans="1:21">
      <c r="A1969">
        <f t="shared" si="360"/>
        <v>113</v>
      </c>
      <c r="B1969" t="s">
        <v>141</v>
      </c>
      <c r="C1969" t="str">
        <f>VLOOKUP(B1969,'country codes'!$A$3:$B$287,2,0)</f>
        <v>ZAF</v>
      </c>
      <c r="D1969">
        <v>5</v>
      </c>
      <c r="E1969" s="6">
        <v>51170.779000000002</v>
      </c>
      <c r="F1969">
        <v>2009</v>
      </c>
      <c r="G1969" s="6">
        <v>57.447000000000003</v>
      </c>
      <c r="H1969" s="6">
        <v>5.2184309959411621</v>
      </c>
      <c r="I1969" s="7">
        <v>7.9482746124267596</v>
      </c>
      <c r="J1969" s="8">
        <f t="shared" si="361"/>
        <v>0.52184309959411623</v>
      </c>
      <c r="K1969" s="8">
        <f t="shared" si="362"/>
        <v>0.9486029348539482</v>
      </c>
      <c r="L1969" s="9">
        <f t="shared" si="363"/>
        <v>54.494392798554763</v>
      </c>
      <c r="M1969" s="8">
        <f t="shared" si="364"/>
        <v>0.39623130143113583</v>
      </c>
      <c r="N1969" s="8">
        <f t="shared" si="365"/>
        <v>0.49676716327667247</v>
      </c>
      <c r="O1969" s="8">
        <f t="shared" si="366"/>
        <v>1.9886449500882235</v>
      </c>
      <c r="P1969" s="10">
        <f t="shared" si="367"/>
        <v>0.19924687984828945</v>
      </c>
      <c r="Q1969" s="10" t="str">
        <f t="shared" si="368"/>
        <v>2009ZAF</v>
      </c>
      <c r="R1969" s="14">
        <f t="shared" si="369"/>
        <v>34.254485554822715</v>
      </c>
      <c r="S1969" s="45">
        <f t="shared" si="370"/>
        <v>3</v>
      </c>
      <c r="T1969" s="7">
        <f t="shared" si="371"/>
        <v>3.6371248730652841</v>
      </c>
      <c r="U1969" s="35">
        <f>IF(ISBLANK(VLOOKUP(B1969,'WB GDP'!$A$2:$AK$267,F1969-1985)),"NA",VLOOKUP(B1969,'WB GDP'!$A$2:$AK$267,F1969-1985))</f>
        <v>13228.894785900926</v>
      </c>
    </row>
    <row r="1970" spans="1:21">
      <c r="A1970">
        <f t="shared" si="360"/>
        <v>114</v>
      </c>
      <c r="B1970" t="s">
        <v>150</v>
      </c>
      <c r="C1970" t="str">
        <f>VLOOKUP(B1970,'country codes'!$A$3:$B$287,2,0)</f>
        <v>TZA</v>
      </c>
      <c r="D1970">
        <v>5</v>
      </c>
      <c r="E1970" s="6">
        <v>43957.932999999997</v>
      </c>
      <c r="F1970">
        <v>2009</v>
      </c>
      <c r="G1970" s="6">
        <v>58.893999999999998</v>
      </c>
      <c r="H1970" s="6">
        <v>3.4075078964233398</v>
      </c>
      <c r="I1970" s="7">
        <v>1.5722956657409699</v>
      </c>
      <c r="J1970" s="8">
        <f t="shared" si="361"/>
        <v>0.34075078964233396</v>
      </c>
      <c r="K1970" s="8">
        <f t="shared" si="362"/>
        <v>0.76751062490216593</v>
      </c>
      <c r="L1970" s="9">
        <f t="shared" si="363"/>
        <v>45.20177074298816</v>
      </c>
      <c r="M1970" s="8">
        <f t="shared" si="364"/>
        <v>0.31221545697105724</v>
      </c>
      <c r="N1970" s="8">
        <f t="shared" si="365"/>
        <v>9.8268479108810619E-2</v>
      </c>
      <c r="O1970" s="8">
        <f t="shared" si="366"/>
        <v>1.5901462659203616</v>
      </c>
      <c r="P1970" s="10">
        <f t="shared" si="367"/>
        <v>0.19634386072676774</v>
      </c>
      <c r="Q1970" s="10" t="str">
        <f t="shared" si="368"/>
        <v>2009TZA</v>
      </c>
      <c r="R1970" s="14">
        <f t="shared" si="369"/>
        <v>33.755399061527271</v>
      </c>
      <c r="S1970" s="45">
        <f t="shared" si="370"/>
        <v>1</v>
      </c>
      <c r="T1970" s="7">
        <f t="shared" si="371"/>
        <v>3.6371248730652841</v>
      </c>
      <c r="U1970" s="35">
        <f>IF(ISBLANK(VLOOKUP(B1970,'WB GDP'!$A$2:$AK$267,F1970-1985)),"NA",VLOOKUP(B1970,'WB GDP'!$A$2:$AK$267,F1970-1985))</f>
        <v>1902.59375</v>
      </c>
    </row>
    <row r="1971" spans="1:21">
      <c r="A1971">
        <f t="shared" si="360"/>
        <v>115</v>
      </c>
      <c r="B1971" t="s">
        <v>34</v>
      </c>
      <c r="C1971" t="str">
        <f>VLOOKUP(B1971,'country codes'!$A$3:$B$287,2,0)</f>
        <v>BWA</v>
      </c>
      <c r="D1971">
        <v>5</v>
      </c>
      <c r="E1971" s="6">
        <v>2048.9969999999998</v>
      </c>
      <c r="F1971">
        <v>2009</v>
      </c>
      <c r="G1971" s="6">
        <v>58.279000000000003</v>
      </c>
      <c r="H1971" s="6">
        <v>4.5020836591720581</v>
      </c>
      <c r="I1971" s="7">
        <v>6.7277765274047896</v>
      </c>
      <c r="J1971" s="8">
        <f t="shared" si="361"/>
        <v>0.45020836591720581</v>
      </c>
      <c r="K1971" s="8">
        <f t="shared" si="362"/>
        <v>0.87696820117703778</v>
      </c>
      <c r="L1971" s="9">
        <f t="shared" si="363"/>
        <v>51.108829796396584</v>
      </c>
      <c r="M1971" s="8">
        <f t="shared" si="364"/>
        <v>0.36562197148117537</v>
      </c>
      <c r="N1971" s="8">
        <f t="shared" si="365"/>
        <v>0.42048603296279935</v>
      </c>
      <c r="O1971" s="8">
        <f t="shared" si="366"/>
        <v>1.9123638197743502</v>
      </c>
      <c r="P1971" s="10">
        <f t="shared" si="367"/>
        <v>0.19118850069246604</v>
      </c>
      <c r="Q1971" s="10" t="str">
        <f t="shared" si="368"/>
        <v>2009BWA</v>
      </c>
      <c r="R1971" s="14">
        <f t="shared" si="369"/>
        <v>32.869090548393416</v>
      </c>
      <c r="S1971" s="45">
        <f t="shared" si="370"/>
        <v>2</v>
      </c>
      <c r="T1971" s="7">
        <f t="shared" si="371"/>
        <v>3.6371248730652841</v>
      </c>
      <c r="U1971" s="35">
        <f>IF(ISBLANK(VLOOKUP(B1971,'WB GDP'!$A$2:$AK$267,F1971-1985)),"NA",VLOOKUP(B1971,'WB GDP'!$A$2:$AK$267,F1971-1985))</f>
        <v>11729.565772062426</v>
      </c>
    </row>
    <row r="1972" spans="1:21">
      <c r="A1972">
        <f t="shared" si="360"/>
        <v>116</v>
      </c>
      <c r="B1972" t="s">
        <v>102</v>
      </c>
      <c r="C1972" t="str">
        <f>VLOOKUP(B1972,'country codes'!$A$3:$B$287,2,0)</f>
        <v>MLI</v>
      </c>
      <c r="D1972">
        <v>5</v>
      </c>
      <c r="E1972" s="6">
        <v>15032.635</v>
      </c>
      <c r="F1972">
        <v>2009</v>
      </c>
      <c r="G1972" s="6">
        <v>55.874000000000002</v>
      </c>
      <c r="H1972" s="6">
        <v>3.9765985012054443</v>
      </c>
      <c r="I1972" s="7">
        <v>3.0682008266449001</v>
      </c>
      <c r="J1972" s="8">
        <f t="shared" si="361"/>
        <v>0.39765985012054444</v>
      </c>
      <c r="K1972" s="8">
        <f t="shared" si="362"/>
        <v>0.82441968538037647</v>
      </c>
      <c r="L1972" s="9">
        <f t="shared" si="363"/>
        <v>46.063625500943154</v>
      </c>
      <c r="M1972" s="8">
        <f t="shared" si="364"/>
        <v>0.32000760162716646</v>
      </c>
      <c r="N1972" s="8">
        <f t="shared" si="365"/>
        <v>0.19176255166530626</v>
      </c>
      <c r="O1972" s="8">
        <f t="shared" si="366"/>
        <v>1.6836403384768572</v>
      </c>
      <c r="P1972" s="10">
        <f t="shared" si="367"/>
        <v>0.19006886109456636</v>
      </c>
      <c r="Q1972" s="10" t="str">
        <f t="shared" si="368"/>
        <v>2009MLI</v>
      </c>
      <c r="R1972" s="14">
        <f t="shared" si="369"/>
        <v>32.67660232241937</v>
      </c>
      <c r="S1972" s="45">
        <f t="shared" si="370"/>
        <v>1</v>
      </c>
      <c r="T1972" s="7">
        <f t="shared" si="371"/>
        <v>3.6371248730652841</v>
      </c>
      <c r="U1972" s="35">
        <f>IF(ISBLANK(VLOOKUP(B1972,'WB GDP'!$A$2:$AK$267,F1972-1985)),"NA",VLOOKUP(B1972,'WB GDP'!$A$2:$AK$267,F1972-1985))</f>
        <v>1980.0592211704077</v>
      </c>
    </row>
    <row r="1973" spans="1:21">
      <c r="A1973">
        <f t="shared" si="360"/>
        <v>117</v>
      </c>
      <c r="B1973" t="s">
        <v>89</v>
      </c>
      <c r="C1973" t="str">
        <f>VLOOKUP(B1973,'country codes'!$A$3:$B$287,2,0)</f>
        <v>KWT</v>
      </c>
      <c r="D1973">
        <v>4</v>
      </c>
      <c r="E1973" s="6">
        <v>2795.55</v>
      </c>
      <c r="F1973">
        <v>2009</v>
      </c>
      <c r="G1973" s="6">
        <v>77.441999999999993</v>
      </c>
      <c r="H1973" s="6">
        <v>6.5852460861206055</v>
      </c>
      <c r="I1973" s="7">
        <v>32.440349578857401</v>
      </c>
      <c r="J1973" s="8">
        <f t="shared" si="361"/>
        <v>0.65852460861206052</v>
      </c>
      <c r="K1973" s="8">
        <f t="shared" si="362"/>
        <v>1.0852844438718925</v>
      </c>
      <c r="L1973" s="9">
        <f t="shared" si="363"/>
        <v>84.046597902327093</v>
      </c>
      <c r="M1973" s="8">
        <f t="shared" si="364"/>
        <v>0.66341675808742584</v>
      </c>
      <c r="N1973" s="8">
        <f t="shared" si="365"/>
        <v>2.0275218486785875</v>
      </c>
      <c r="O1973" s="8">
        <f t="shared" si="366"/>
        <v>3.5193996354901387</v>
      </c>
      <c r="P1973" s="10">
        <f t="shared" si="367"/>
        <v>0.18850282059401116</v>
      </c>
      <c r="Q1973" s="10" t="str">
        <f t="shared" si="368"/>
        <v>2009KWT</v>
      </c>
      <c r="R1973" s="14">
        <f t="shared" si="369"/>
        <v>32.407368938461836</v>
      </c>
      <c r="S1973" s="45">
        <f t="shared" si="370"/>
        <v>3</v>
      </c>
      <c r="T1973" s="7">
        <f t="shared" si="371"/>
        <v>3.6371248730652841</v>
      </c>
      <c r="U1973" s="35">
        <f>IF(ISBLANK(VLOOKUP(B1973,'WB GDP'!$A$2:$AK$267,F1973-1985)),"NA",VLOOKUP(B1973,'WB GDP'!$A$2:$AK$267,F1973-1985))</f>
        <v>64468.793437849788</v>
      </c>
    </row>
    <row r="1974" spans="1:21">
      <c r="A1974">
        <f t="shared" si="360"/>
        <v>118</v>
      </c>
      <c r="B1974" t="s">
        <v>137</v>
      </c>
      <c r="C1974" t="str">
        <f>VLOOKUP(B1974,'country codes'!$A$3:$B$287,2,0)</f>
        <v>SLE</v>
      </c>
      <c r="D1974">
        <v>5</v>
      </c>
      <c r="E1974" s="6">
        <v>6259.8419999999996</v>
      </c>
      <c r="F1974">
        <v>2009</v>
      </c>
      <c r="G1974" s="6">
        <v>52.625999999999998</v>
      </c>
      <c r="H1974" s="6">
        <v>3.565603494644165</v>
      </c>
      <c r="I1974" s="7">
        <v>0.78470778465270996</v>
      </c>
      <c r="J1974" s="8">
        <f t="shared" si="361"/>
        <v>0.3565603494644165</v>
      </c>
      <c r="K1974" s="8">
        <f t="shared" si="362"/>
        <v>0.78332018472424847</v>
      </c>
      <c r="L1974" s="9">
        <f t="shared" si="363"/>
        <v>41.2230080412983</v>
      </c>
      <c r="M1974" s="8">
        <f t="shared" si="364"/>
        <v>0.27624292884176654</v>
      </c>
      <c r="N1974" s="8">
        <f t="shared" si="365"/>
        <v>4.9044236540794373E-2</v>
      </c>
      <c r="O1974" s="8">
        <f t="shared" si="366"/>
        <v>1.5409220233523453</v>
      </c>
      <c r="P1974" s="10">
        <f t="shared" si="367"/>
        <v>0.17927119260764904</v>
      </c>
      <c r="Q1974" s="10" t="str">
        <f t="shared" si="368"/>
        <v>2009SLE</v>
      </c>
      <c r="R1974" s="14">
        <f t="shared" si="369"/>
        <v>30.820269217015163</v>
      </c>
      <c r="S1974" s="45">
        <f t="shared" si="370"/>
        <v>1</v>
      </c>
      <c r="T1974" s="7">
        <f t="shared" si="371"/>
        <v>3.6371248730652841</v>
      </c>
      <c r="U1974" s="35">
        <f>IF(ISBLANK(VLOOKUP(B1974,'WB GDP'!$A$2:$AK$267,F1974-1985)),"NA",VLOOKUP(B1974,'WB GDP'!$A$2:$AK$267,F1974-1985))</f>
        <v>1351.2193123840132</v>
      </c>
    </row>
    <row r="1975" spans="1:21">
      <c r="A1975">
        <f t="shared" si="360"/>
        <v>119</v>
      </c>
      <c r="B1975" t="s">
        <v>98</v>
      </c>
      <c r="C1975" t="str">
        <f>VLOOKUP(B1975,'country codes'!$A$3:$B$287,2,0)</f>
        <v>LUX</v>
      </c>
      <c r="D1975">
        <v>3</v>
      </c>
      <c r="E1975" s="6">
        <v>497.86799999999999</v>
      </c>
      <c r="F1975">
        <v>2009</v>
      </c>
      <c r="G1975" s="6">
        <v>80.613</v>
      </c>
      <c r="H1975" s="6">
        <v>6.9579200744628906</v>
      </c>
      <c r="I1975" s="7">
        <v>41.922813415527301</v>
      </c>
      <c r="J1975" s="8">
        <f t="shared" si="361"/>
        <v>0.69579200744628911</v>
      </c>
      <c r="K1975" s="8">
        <f t="shared" si="362"/>
        <v>1.122551842706121</v>
      </c>
      <c r="L1975" s="9">
        <f t="shared" si="363"/>
        <v>90.492271696068528</v>
      </c>
      <c r="M1975" s="8">
        <f t="shared" si="364"/>
        <v>0.72169296082731704</v>
      </c>
      <c r="N1975" s="8">
        <f t="shared" si="365"/>
        <v>2.6201758384704563</v>
      </c>
      <c r="O1975" s="8">
        <f t="shared" si="366"/>
        <v>4.112053625282007</v>
      </c>
      <c r="P1975" s="10">
        <f t="shared" si="367"/>
        <v>0.17550669971572244</v>
      </c>
      <c r="Q1975" s="10" t="str">
        <f t="shared" si="368"/>
        <v>2009LUX</v>
      </c>
      <c r="R1975" s="14">
        <f t="shared" si="369"/>
        <v>30.173078317534486</v>
      </c>
      <c r="S1975" s="45">
        <f t="shared" si="370"/>
        <v>3</v>
      </c>
      <c r="T1975" s="7">
        <f t="shared" si="371"/>
        <v>3.6371248730652841</v>
      </c>
      <c r="U1975" s="35">
        <f>IF(ISBLANK(VLOOKUP(B1975,'WB GDP'!$A$2:$AK$267,F1975-1985)),"NA",VLOOKUP(B1975,'WB GDP'!$A$2:$AK$267,F1975-1985))</f>
        <v>112230.08141014827</v>
      </c>
    </row>
    <row r="1976" spans="1:21">
      <c r="A1976">
        <f t="shared" si="360"/>
        <v>120</v>
      </c>
      <c r="B1976" t="s">
        <v>169</v>
      </c>
      <c r="C1976" t="str">
        <f>VLOOKUP(B1976,'country codes'!$A$3:$B$287,2,0)</f>
        <v>ZWE</v>
      </c>
      <c r="D1976">
        <v>5</v>
      </c>
      <c r="E1976" s="6">
        <v>12679.81</v>
      </c>
      <c r="F1976">
        <v>2009</v>
      </c>
      <c r="G1976" s="6">
        <v>48.063000000000002</v>
      </c>
      <c r="H1976" s="6">
        <v>4.0559144020080566</v>
      </c>
      <c r="I1976" s="7">
        <v>1.2728456258773799</v>
      </c>
      <c r="J1976" s="8">
        <f t="shared" si="361"/>
        <v>0.40559144020080568</v>
      </c>
      <c r="K1976" s="8">
        <f t="shared" si="362"/>
        <v>0.8323512754606377</v>
      </c>
      <c r="L1976" s="9">
        <f t="shared" si="363"/>
        <v>40.005299352464633</v>
      </c>
      <c r="M1976" s="8">
        <f t="shared" si="364"/>
        <v>0.26523346098791678</v>
      </c>
      <c r="N1976" s="8">
        <f t="shared" si="365"/>
        <v>7.9552851617336245E-2</v>
      </c>
      <c r="O1976" s="8">
        <f t="shared" si="366"/>
        <v>1.5714306384288872</v>
      </c>
      <c r="P1976" s="10">
        <f t="shared" si="367"/>
        <v>0.16878470770628259</v>
      </c>
      <c r="Q1976" s="10" t="str">
        <f t="shared" si="368"/>
        <v>2009ZWE</v>
      </c>
      <c r="R1976" s="14">
        <f t="shared" si="369"/>
        <v>29.017434734245679</v>
      </c>
      <c r="S1976" s="45">
        <f t="shared" si="370"/>
        <v>1</v>
      </c>
      <c r="T1976" s="7">
        <f t="shared" si="371"/>
        <v>3.6371248730652841</v>
      </c>
      <c r="U1976" s="35">
        <f>IF(ISBLANK(VLOOKUP(B1976,'WB GDP'!$A$2:$AK$267,F1976-1985)),"NA",VLOOKUP(B1976,'WB GDP'!$A$2:$AK$267,F1976-1985))</f>
        <v>1500.3797849020721</v>
      </c>
    </row>
    <row r="1977" spans="1:21">
      <c r="A1977">
        <f t="shared" si="360"/>
        <v>121</v>
      </c>
      <c r="B1977" t="s">
        <v>43</v>
      </c>
      <c r="C1977" t="str">
        <f>VLOOKUP(B1977,'country codes'!$A$3:$B$287,2,0)</f>
        <v>TCD</v>
      </c>
      <c r="D1977">
        <v>5</v>
      </c>
      <c r="E1977" s="6">
        <v>11496.128000000001</v>
      </c>
      <c r="F1977">
        <v>2009</v>
      </c>
      <c r="G1977" s="6">
        <v>49.195999999999998</v>
      </c>
      <c r="H1977" s="6">
        <v>3.6394450664520264</v>
      </c>
      <c r="I1977" s="7">
        <v>1.85362029075623</v>
      </c>
      <c r="J1977" s="8">
        <f t="shared" si="361"/>
        <v>0.36394450664520261</v>
      </c>
      <c r="K1977" s="8">
        <f t="shared" si="362"/>
        <v>0.79070434190503458</v>
      </c>
      <c r="L1977" s="9">
        <f t="shared" si="363"/>
        <v>38.899490804360077</v>
      </c>
      <c r="M1977" s="8">
        <f t="shared" si="364"/>
        <v>0.25523569734008567</v>
      </c>
      <c r="N1977" s="8">
        <f t="shared" si="365"/>
        <v>0.11585126817226438</v>
      </c>
      <c r="O1977" s="8">
        <f t="shared" si="366"/>
        <v>1.6077290549838152</v>
      </c>
      <c r="P1977" s="10">
        <f t="shared" si="367"/>
        <v>0.15875541749331332</v>
      </c>
      <c r="Q1977" s="10" t="str">
        <f t="shared" si="368"/>
        <v>2009TCD</v>
      </c>
      <c r="R1977" s="14">
        <f t="shared" si="369"/>
        <v>27.293201075044266</v>
      </c>
      <c r="S1977" s="45">
        <f t="shared" si="370"/>
        <v>1</v>
      </c>
      <c r="T1977" s="7">
        <f t="shared" si="371"/>
        <v>3.6371248730652841</v>
      </c>
      <c r="U1977" s="35">
        <f>IF(ISBLANK(VLOOKUP(B1977,'WB GDP'!$A$2:$AK$267,F1977-1985)),"NA",VLOOKUP(B1977,'WB GDP'!$A$2:$AK$267,F1977-1985))</f>
        <v>1586.4544401688188</v>
      </c>
    </row>
    <row r="1978" spans="1:21">
      <c r="A1978">
        <f t="shared" si="360"/>
        <v>122</v>
      </c>
      <c r="B1978" t="s">
        <v>130</v>
      </c>
      <c r="C1978" t="str">
        <f>VLOOKUP(B1978,'country codes'!$A$3:$B$287,2,0)</f>
        <v>QAT</v>
      </c>
      <c r="D1978">
        <v>4</v>
      </c>
      <c r="E1978" s="6">
        <v>1610.2739999999999</v>
      </c>
      <c r="F1978">
        <v>2009</v>
      </c>
      <c r="G1978" s="6">
        <v>77.878</v>
      </c>
      <c r="H1978" s="6">
        <v>6.4178242683410645</v>
      </c>
      <c r="I1978" s="7">
        <v>46.085746765136697</v>
      </c>
      <c r="J1978" s="8">
        <f t="shared" si="361"/>
        <v>0.64178242683410647</v>
      </c>
      <c r="K1978" s="8">
        <f t="shared" si="362"/>
        <v>1.0685422620939384</v>
      </c>
      <c r="L1978" s="9">
        <f t="shared" si="363"/>
        <v>83.215934287351743</v>
      </c>
      <c r="M1978" s="8">
        <f t="shared" si="364"/>
        <v>0.65590661674549855</v>
      </c>
      <c r="N1978" s="8">
        <f t="shared" si="365"/>
        <v>2.8803591728210436</v>
      </c>
      <c r="O1978" s="8">
        <f t="shared" si="366"/>
        <v>4.3722369596325947</v>
      </c>
      <c r="P1978" s="10">
        <f t="shared" si="367"/>
        <v>0.15001625547774869</v>
      </c>
      <c r="Q1978" s="10" t="str">
        <f t="shared" si="368"/>
        <v>2009QAT</v>
      </c>
      <c r="R1978" s="14">
        <f t="shared" si="369"/>
        <v>25.790766009303972</v>
      </c>
      <c r="S1978" s="45">
        <f t="shared" si="370"/>
        <v>3</v>
      </c>
      <c r="T1978" s="7">
        <f t="shared" si="371"/>
        <v>3.6371248730652841</v>
      </c>
      <c r="U1978" s="35">
        <f>IF(ISBLANK(VLOOKUP(B1978,'WB GDP'!$A$2:$AK$267,F1978-1985)),"NA",VLOOKUP(B1978,'WB GDP'!$A$2:$AK$267,F1978-1985))</f>
        <v>92450.249379043904</v>
      </c>
    </row>
    <row r="1979" spans="1:21">
      <c r="A1979" t="str">
        <f t="shared" si="360"/>
        <v/>
      </c>
      <c r="B1979" t="s">
        <v>164</v>
      </c>
      <c r="C1979" t="str">
        <f>VLOOKUP(B1979,'country codes'!$A$3:$B$287,2,0)</f>
        <v>VUT</v>
      </c>
      <c r="D1979">
        <v>8</v>
      </c>
      <c r="E1979" s="6">
        <v>233.952</v>
      </c>
      <c r="F1979">
        <v>2008</v>
      </c>
      <c r="G1979" s="6">
        <v>69.602000000000004</v>
      </c>
      <c r="H1979" s="6" t="s">
        <v>693</v>
      </c>
      <c r="I1979" s="7">
        <v>3.4145364761352499</v>
      </c>
      <c r="J1979" s="8" t="str">
        <f t="shared" si="361"/>
        <v/>
      </c>
      <c r="K1979" s="8" t="str">
        <f t="shared" si="362"/>
        <v/>
      </c>
      <c r="L1979" s="9" t="str">
        <f t="shared" si="363"/>
        <v/>
      </c>
      <c r="M1979" s="8" t="str">
        <f t="shared" si="364"/>
        <v/>
      </c>
      <c r="N1979" s="8">
        <f t="shared" si="365"/>
        <v>0.21340852975845312</v>
      </c>
      <c r="O1979" s="8">
        <f t="shared" si="366"/>
        <v>1.7052863165700041</v>
      </c>
      <c r="P1979" s="10" t="str">
        <f t="shared" si="367"/>
        <v/>
      </c>
      <c r="Q1979" s="10" t="str">
        <f t="shared" si="368"/>
        <v>2008VUT</v>
      </c>
      <c r="R1979" s="14" t="str">
        <f t="shared" si="369"/>
        <v/>
      </c>
      <c r="S1979" s="45">
        <f t="shared" si="370"/>
        <v>1</v>
      </c>
      <c r="T1979" s="7">
        <f t="shared" si="371"/>
        <v>3.6834238722738157</v>
      </c>
      <c r="U1979" s="35">
        <f>IF(ISBLANK(VLOOKUP(B1979,'WB GDP'!$A$2:$AK$267,F1979-1985)),"NA",VLOOKUP(B1979,'WB GDP'!$A$2:$AK$267,F1979-1985))</f>
        <v>2988.936707701474</v>
      </c>
    </row>
    <row r="1980" spans="1:21">
      <c r="A1980" t="str">
        <f t="shared" si="360"/>
        <v/>
      </c>
      <c r="B1980" t="s">
        <v>20</v>
      </c>
      <c r="C1980" t="str">
        <f>VLOOKUP(B1980,'country codes'!$A$3:$B$287,2,0)</f>
        <v>DZA</v>
      </c>
      <c r="D1980">
        <v>4</v>
      </c>
      <c r="E1980" s="6">
        <v>34569.591999999997</v>
      </c>
      <c r="F1980">
        <v>2008</v>
      </c>
      <c r="G1980" s="6">
        <v>72.941000000000003</v>
      </c>
      <c r="H1980" s="6" t="s">
        <v>693</v>
      </c>
      <c r="I1980" s="7">
        <v>2.4131393432617201</v>
      </c>
      <c r="J1980" s="8" t="str">
        <f t="shared" si="361"/>
        <v/>
      </c>
      <c r="K1980" s="8" t="str">
        <f t="shared" si="362"/>
        <v/>
      </c>
      <c r="L1980" s="9" t="str">
        <f t="shared" si="363"/>
        <v/>
      </c>
      <c r="M1980" s="8" t="str">
        <f t="shared" si="364"/>
        <v/>
      </c>
      <c r="N1980" s="8">
        <f t="shared" si="365"/>
        <v>0.15082120895385751</v>
      </c>
      <c r="O1980" s="8">
        <f t="shared" si="366"/>
        <v>1.6426989957654083</v>
      </c>
      <c r="P1980" s="10" t="str">
        <f t="shared" si="367"/>
        <v/>
      </c>
      <c r="Q1980" s="10" t="str">
        <f t="shared" si="368"/>
        <v>2008DZA</v>
      </c>
      <c r="R1980" s="14" t="str">
        <f t="shared" si="369"/>
        <v/>
      </c>
      <c r="S1980" s="45">
        <f t="shared" si="370"/>
        <v>1</v>
      </c>
      <c r="T1980" s="7">
        <f t="shared" si="371"/>
        <v>3.6834238722738157</v>
      </c>
      <c r="U1980" s="35">
        <f>IF(ISBLANK(VLOOKUP(B1980,'WB GDP'!$A$2:$AK$267,F1980-1985)),"NA",VLOOKUP(B1980,'WB GDP'!$A$2:$AK$267,F1980-1985))</f>
        <v>10847.176634377071</v>
      </c>
    </row>
    <row r="1981" spans="1:21">
      <c r="A1981" t="str">
        <f t="shared" si="360"/>
        <v/>
      </c>
      <c r="B1981" t="s">
        <v>26</v>
      </c>
      <c r="C1981" t="str">
        <f>VLOOKUP(B1981,'country codes'!$A$3:$B$287,2,0)</f>
        <v>BHR</v>
      </c>
      <c r="D1981">
        <v>4</v>
      </c>
      <c r="E1981" s="6">
        <v>1110.3430000000001</v>
      </c>
      <c r="F1981">
        <v>2008</v>
      </c>
      <c r="G1981" s="6">
        <v>78.084000000000003</v>
      </c>
      <c r="H1981" s="6" t="s">
        <v>693</v>
      </c>
      <c r="I1981" s="7">
        <v>17.212682723998999</v>
      </c>
      <c r="J1981" s="8" t="str">
        <f t="shared" si="361"/>
        <v/>
      </c>
      <c r="K1981" s="8" t="str">
        <f t="shared" si="362"/>
        <v/>
      </c>
      <c r="L1981" s="9" t="str">
        <f t="shared" si="363"/>
        <v/>
      </c>
      <c r="M1981" s="8" t="str">
        <f t="shared" si="364"/>
        <v/>
      </c>
      <c r="N1981" s="8">
        <f t="shared" si="365"/>
        <v>1.0757926702499374</v>
      </c>
      <c r="O1981" s="8">
        <f t="shared" si="366"/>
        <v>2.5676704570614883</v>
      </c>
      <c r="P1981" s="10" t="str">
        <f t="shared" si="367"/>
        <v/>
      </c>
      <c r="Q1981" s="10" t="str">
        <f t="shared" si="368"/>
        <v>2008BHR</v>
      </c>
      <c r="R1981" s="14" t="str">
        <f t="shared" si="369"/>
        <v/>
      </c>
      <c r="S1981" s="45">
        <f t="shared" si="370"/>
        <v>3</v>
      </c>
      <c r="T1981" s="7">
        <f t="shared" si="371"/>
        <v>3.6834238722738157</v>
      </c>
      <c r="U1981" s="35">
        <f>IF(ISBLANK(VLOOKUP(B1981,'WB GDP'!$A$2:$AK$267,F1981-1985)),"NA",VLOOKUP(B1981,'WB GDP'!$A$2:$AK$267,F1981-1985))</f>
        <v>46588.642101690668</v>
      </c>
    </row>
    <row r="1982" spans="1:21">
      <c r="A1982" t="str">
        <f t="shared" si="360"/>
        <v/>
      </c>
      <c r="B1982" t="s">
        <v>31</v>
      </c>
      <c r="C1982" t="str">
        <f>VLOOKUP(B1982,'country codes'!$A$3:$B$287,2,0)</f>
        <v>BTN</v>
      </c>
      <c r="D1982">
        <v>6</v>
      </c>
      <c r="E1982" s="6">
        <v>689.73699999999997</v>
      </c>
      <c r="F1982">
        <v>2008</v>
      </c>
      <c r="G1982" s="6">
        <v>67.498999999999995</v>
      </c>
      <c r="H1982" s="6" t="s">
        <v>693</v>
      </c>
      <c r="I1982" s="7">
        <v>2.1214048862457302</v>
      </c>
      <c r="J1982" s="8" t="str">
        <f t="shared" si="361"/>
        <v/>
      </c>
      <c r="K1982" s="8" t="str">
        <f t="shared" si="362"/>
        <v/>
      </c>
      <c r="L1982" s="9" t="str">
        <f t="shared" si="363"/>
        <v/>
      </c>
      <c r="M1982" s="8" t="str">
        <f t="shared" si="364"/>
        <v/>
      </c>
      <c r="N1982" s="8">
        <f t="shared" si="365"/>
        <v>0.13258780539035814</v>
      </c>
      <c r="O1982" s="8">
        <f t="shared" si="366"/>
        <v>1.6244655922019091</v>
      </c>
      <c r="P1982" s="10" t="str">
        <f t="shared" si="367"/>
        <v/>
      </c>
      <c r="Q1982" s="10" t="str">
        <f t="shared" si="368"/>
        <v>2008BTN</v>
      </c>
      <c r="R1982" s="14" t="str">
        <f t="shared" si="369"/>
        <v/>
      </c>
      <c r="S1982" s="45">
        <f t="shared" si="370"/>
        <v>1</v>
      </c>
      <c r="T1982" s="7">
        <f t="shared" si="371"/>
        <v>3.6834238722738157</v>
      </c>
      <c r="U1982" s="35">
        <f>IF(ISBLANK(VLOOKUP(B1982,'WB GDP'!$A$2:$AK$267,F1982-1985)),"NA",VLOOKUP(B1982,'WB GDP'!$A$2:$AK$267,F1982-1985))</f>
        <v>6811.9331493701038</v>
      </c>
    </row>
    <row r="1983" spans="1:21">
      <c r="A1983" t="str">
        <f t="shared" si="360"/>
        <v/>
      </c>
      <c r="B1983" t="s">
        <v>33</v>
      </c>
      <c r="C1983" t="str">
        <f>VLOOKUP(B1983,'country codes'!$A$3:$B$287,2,0)</f>
        <v>BIH</v>
      </c>
      <c r="D1983">
        <v>7</v>
      </c>
      <c r="E1983" s="6">
        <v>3943.3919999999998</v>
      </c>
      <c r="F1983">
        <v>2008</v>
      </c>
      <c r="G1983" s="6">
        <v>76.837999999999994</v>
      </c>
      <c r="H1983" s="6" t="s">
        <v>693</v>
      </c>
      <c r="I1983" s="7">
        <v>6.5709533691406197</v>
      </c>
      <c r="J1983" s="8" t="str">
        <f t="shared" si="361"/>
        <v/>
      </c>
      <c r="K1983" s="8" t="str">
        <f t="shared" si="362"/>
        <v/>
      </c>
      <c r="L1983" s="9" t="str">
        <f t="shared" si="363"/>
        <v/>
      </c>
      <c r="M1983" s="8" t="str">
        <f t="shared" si="364"/>
        <v/>
      </c>
      <c r="N1983" s="8">
        <f t="shared" si="365"/>
        <v>0.41068458557128873</v>
      </c>
      <c r="O1983" s="8">
        <f t="shared" si="366"/>
        <v>1.9025623723828398</v>
      </c>
      <c r="P1983" s="10" t="str">
        <f t="shared" si="367"/>
        <v/>
      </c>
      <c r="Q1983" s="10" t="str">
        <f t="shared" si="368"/>
        <v>2008BIH</v>
      </c>
      <c r="R1983" s="14" t="str">
        <f t="shared" si="369"/>
        <v/>
      </c>
      <c r="S1983" s="45">
        <f t="shared" si="370"/>
        <v>2</v>
      </c>
      <c r="T1983" s="7">
        <f t="shared" si="371"/>
        <v>3.6834238722738157</v>
      </c>
      <c r="U1983" s="35">
        <f>IF(ISBLANK(VLOOKUP(B1983,'WB GDP'!$A$2:$AK$267,F1983-1985)),"NA",VLOOKUP(B1983,'WB GDP'!$A$2:$AK$267,F1983-1985))</f>
        <v>10506.666814293016</v>
      </c>
    </row>
    <row r="1984" spans="1:21">
      <c r="A1984" t="str">
        <f t="shared" si="360"/>
        <v/>
      </c>
      <c r="B1984" t="s">
        <v>36</v>
      </c>
      <c r="C1984" t="str">
        <f>VLOOKUP(B1984,'country codes'!$A$3:$B$287,2,0)</f>
        <v>BGR</v>
      </c>
      <c r="D1984">
        <v>7</v>
      </c>
      <c r="E1984" s="6">
        <v>7674.9129999999996</v>
      </c>
      <c r="F1984">
        <v>2008</v>
      </c>
      <c r="G1984" s="6">
        <v>73.364999999999995</v>
      </c>
      <c r="H1984" s="6" t="s">
        <v>693</v>
      </c>
      <c r="I1984" s="7">
        <v>8.4398679733276403</v>
      </c>
      <c r="J1984" s="8" t="str">
        <f t="shared" si="361"/>
        <v/>
      </c>
      <c r="K1984" s="8" t="str">
        <f t="shared" si="362"/>
        <v/>
      </c>
      <c r="L1984" s="9" t="str">
        <f t="shared" si="363"/>
        <v/>
      </c>
      <c r="M1984" s="8" t="str">
        <f t="shared" si="364"/>
        <v/>
      </c>
      <c r="N1984" s="8">
        <f t="shared" si="365"/>
        <v>0.52749174833297752</v>
      </c>
      <c r="O1984" s="8">
        <f t="shared" si="366"/>
        <v>2.0193695351445284</v>
      </c>
      <c r="P1984" s="10" t="str">
        <f t="shared" si="367"/>
        <v/>
      </c>
      <c r="Q1984" s="10" t="str">
        <f t="shared" si="368"/>
        <v>2008BGR</v>
      </c>
      <c r="R1984" s="14" t="str">
        <f t="shared" si="369"/>
        <v/>
      </c>
      <c r="S1984" s="45">
        <f t="shared" si="370"/>
        <v>3</v>
      </c>
      <c r="T1984" s="7">
        <f t="shared" si="371"/>
        <v>3.6834238722738157</v>
      </c>
      <c r="U1984" s="35">
        <f>IF(ISBLANK(VLOOKUP(B1984,'WB GDP'!$A$2:$AK$267,F1984-1985)),"NA",VLOOKUP(B1984,'WB GDP'!$A$2:$AK$267,F1984-1985))</f>
        <v>18250.562153143132</v>
      </c>
    </row>
    <row r="1985" spans="1:21">
      <c r="A1985" t="str">
        <f t="shared" si="360"/>
        <v/>
      </c>
      <c r="B1985" t="s">
        <v>42</v>
      </c>
      <c r="C1985" t="str">
        <f>VLOOKUP(B1985,'country codes'!$A$3:$B$287,2,0)</f>
        <v>CAF</v>
      </c>
      <c r="D1985">
        <v>5</v>
      </c>
      <c r="E1985" s="6">
        <v>4467.2330000000002</v>
      </c>
      <c r="F1985">
        <v>2008</v>
      </c>
      <c r="G1985" s="6">
        <v>48.015999999999998</v>
      </c>
      <c r="H1985" s="6" t="s">
        <v>693</v>
      </c>
      <c r="I1985" s="7">
        <v>3.00445556640625</v>
      </c>
      <c r="J1985" s="8" t="str">
        <f t="shared" si="361"/>
        <v/>
      </c>
      <c r="K1985" s="8" t="str">
        <f t="shared" si="362"/>
        <v/>
      </c>
      <c r="L1985" s="9" t="str">
        <f t="shared" si="363"/>
        <v/>
      </c>
      <c r="M1985" s="8" t="str">
        <f t="shared" si="364"/>
        <v/>
      </c>
      <c r="N1985" s="8">
        <f t="shared" si="365"/>
        <v>0.18777847290039063</v>
      </c>
      <c r="O1985" s="8">
        <f t="shared" si="366"/>
        <v>1.6796562597119415</v>
      </c>
      <c r="P1985" s="10" t="str">
        <f t="shared" si="367"/>
        <v/>
      </c>
      <c r="Q1985" s="10" t="str">
        <f t="shared" si="368"/>
        <v>2008CAF</v>
      </c>
      <c r="R1985" s="14" t="str">
        <f t="shared" si="369"/>
        <v/>
      </c>
      <c r="S1985" s="45">
        <f t="shared" si="370"/>
        <v>1</v>
      </c>
      <c r="T1985" s="7">
        <f t="shared" si="371"/>
        <v>3.6834238722738157</v>
      </c>
      <c r="U1985" s="35">
        <f>IF(ISBLANK(VLOOKUP(B1985,'WB GDP'!$A$2:$AK$267,F1985-1985)),"NA",VLOOKUP(B1985,'WB GDP'!$A$2:$AK$267,F1985-1985))</f>
        <v>1038.3352861775802</v>
      </c>
    </row>
    <row r="1986" spans="1:21">
      <c r="A1986" t="str">
        <f t="shared" si="360"/>
        <v/>
      </c>
      <c r="B1986" t="s">
        <v>47</v>
      </c>
      <c r="C1986" t="str">
        <f>VLOOKUP(B1986,'country codes'!$A$3:$B$287,2,0)</f>
        <v>COM</v>
      </c>
      <c r="D1986">
        <v>5</v>
      </c>
      <c r="E1986" s="6">
        <v>629.47</v>
      </c>
      <c r="F1986">
        <v>2008</v>
      </c>
      <c r="G1986" s="6">
        <v>60.475000000000001</v>
      </c>
      <c r="H1986" s="6" t="s">
        <v>693</v>
      </c>
      <c r="I1986" s="7" t="s">
        <v>693</v>
      </c>
      <c r="J1986" s="8" t="str">
        <f t="shared" si="361"/>
        <v/>
      </c>
      <c r="K1986" s="8" t="str">
        <f t="shared" si="362"/>
        <v/>
      </c>
      <c r="L1986" s="9" t="str">
        <f t="shared" si="363"/>
        <v/>
      </c>
      <c r="M1986" s="8" t="str">
        <f t="shared" si="364"/>
        <v/>
      </c>
      <c r="N1986" s="8" t="str">
        <f t="shared" si="365"/>
        <v/>
      </c>
      <c r="O1986" s="8" t="str">
        <f t="shared" si="366"/>
        <v/>
      </c>
      <c r="P1986" s="10" t="str">
        <f t="shared" si="367"/>
        <v/>
      </c>
      <c r="Q1986" s="10" t="str">
        <f t="shared" si="368"/>
        <v>2008COM</v>
      </c>
      <c r="R1986" s="14" t="str">
        <f t="shared" si="369"/>
        <v/>
      </c>
      <c r="S1986" s="45">
        <f t="shared" si="370"/>
        <v>3</v>
      </c>
      <c r="T1986" s="7">
        <f t="shared" si="371"/>
        <v>3.6834238722738157</v>
      </c>
      <c r="U1986" s="35">
        <f>IF(ISBLANK(VLOOKUP(B1986,'WB GDP'!$A$2:$AK$267,F1986-1985)),"NA",VLOOKUP(B1986,'WB GDP'!$A$2:$AK$267,F1986-1985))</f>
        <v>2942.9908456034404</v>
      </c>
    </row>
    <row r="1987" spans="1:21">
      <c r="A1987" t="str">
        <f t="shared" ref="A1987:A2050" si="372">IF(ISNUMBER(R1987),COUNTIFS($F$3:$F$2434,F1987,$R$3:$R$2434,"&gt;"&amp;R1987)+1,"")</f>
        <v/>
      </c>
      <c r="B1987" t="s">
        <v>49</v>
      </c>
      <c r="C1987" t="str">
        <f>VLOOKUP(B1987,'country codes'!$A$3:$B$287,2,0)</f>
        <v>COD</v>
      </c>
      <c r="D1987">
        <v>5</v>
      </c>
      <c r="E1987" s="6">
        <v>62249.724000000002</v>
      </c>
      <c r="F1987">
        <v>2008</v>
      </c>
      <c r="G1987" s="6">
        <v>55.338999999999999</v>
      </c>
      <c r="H1987" s="6" t="s">
        <v>693</v>
      </c>
      <c r="I1987" s="7">
        <v>0.79150342941284202</v>
      </c>
      <c r="J1987" s="8" t="str">
        <f t="shared" ref="J1987:J2050" si="373">IFERROR(H1987/10,"")</f>
        <v/>
      </c>
      <c r="K1987" s="8" t="str">
        <f t="shared" ref="K1987:K2050" si="374">IFERROR(J1987+$K$2464,"")</f>
        <v/>
      </c>
      <c r="L1987" s="9" t="str">
        <f t="shared" ref="L1987:L2050" si="375">IFERROR(K1987*G1987,"")</f>
        <v/>
      </c>
      <c r="M1987" s="8" t="str">
        <f t="shared" ref="M1987:M2050" si="376">IFERROR((L1987-L$2439)/($L$2438-$L$2439),"")</f>
        <v/>
      </c>
      <c r="N1987" s="8">
        <f t="shared" ref="N1987:N2050" si="377">IFERROR(I1987/16,"")</f>
        <v>4.9468964338302626E-2</v>
      </c>
      <c r="O1987" s="8">
        <f t="shared" ref="O1987:O2050" si="378">IFERROR(N1987+$O$2464,"")</f>
        <v>1.5413467511498535</v>
      </c>
      <c r="P1987" s="10" t="str">
        <f t="shared" ref="P1987:P2050" si="379">IFERROR(M1987/O1987,"")</f>
        <v/>
      </c>
      <c r="Q1987" s="10" t="str">
        <f t="shared" ref="Q1987:Q2050" si="380">F1987&amp;C1987</f>
        <v>2008COD</v>
      </c>
      <c r="R1987" s="14" t="str">
        <f t="shared" ref="R1987:R2050" si="381">IFERROR(P1987*100/VLOOKUP(F1987,$B$2440:$P$2455,15,0),"")</f>
        <v/>
      </c>
      <c r="S1987" s="45">
        <f t="shared" ref="S1987:S2050" si="382">IF(I1987&lt;T1987,1,IF(I1987&lt;T1987*2,2,3))</f>
        <v>1</v>
      </c>
      <c r="T1987" s="7">
        <f t="shared" ref="T1987:T2050" si="383">VLOOKUP(F1987,$F$2440:$I$2455,4,0)</f>
        <v>3.6834238722738157</v>
      </c>
      <c r="U1987" s="35">
        <f>IF(ISBLANK(VLOOKUP(B1987,'WB GDP'!$A$2:$AK$267,F1987-1985)),"NA",VLOOKUP(B1987,'WB GDP'!$A$2:$AK$267,F1987-1985))</f>
        <v>815.01185698515815</v>
      </c>
    </row>
    <row r="1988" spans="1:21">
      <c r="A1988" t="str">
        <f t="shared" si="372"/>
        <v/>
      </c>
      <c r="B1988" t="s">
        <v>51</v>
      </c>
      <c r="C1988" t="str">
        <f>VLOOKUP(B1988,'country codes'!$A$3:$B$287,2,0)</f>
        <v>CIV</v>
      </c>
      <c r="D1988">
        <v>5</v>
      </c>
      <c r="E1988" s="6">
        <v>20244.449000000001</v>
      </c>
      <c r="F1988">
        <v>2008</v>
      </c>
      <c r="G1988" s="6">
        <v>53.652999999999999</v>
      </c>
      <c r="H1988" s="6" t="s">
        <v>693</v>
      </c>
      <c r="I1988" s="7">
        <v>0.93259984254837003</v>
      </c>
      <c r="J1988" s="8" t="str">
        <f t="shared" si="373"/>
        <v/>
      </c>
      <c r="K1988" s="8" t="str">
        <f t="shared" si="374"/>
        <v/>
      </c>
      <c r="L1988" s="9" t="str">
        <f t="shared" si="375"/>
        <v/>
      </c>
      <c r="M1988" s="8" t="str">
        <f t="shared" si="376"/>
        <v/>
      </c>
      <c r="N1988" s="8">
        <f t="shared" si="377"/>
        <v>5.8287490159273127E-2</v>
      </c>
      <c r="O1988" s="8">
        <f t="shared" si="378"/>
        <v>1.5501652769708241</v>
      </c>
      <c r="P1988" s="10" t="str">
        <f t="shared" si="379"/>
        <v/>
      </c>
      <c r="Q1988" s="10" t="str">
        <f t="shared" si="380"/>
        <v>2008CIV</v>
      </c>
      <c r="R1988" s="14" t="str">
        <f t="shared" si="381"/>
        <v/>
      </c>
      <c r="S1988" s="45">
        <f t="shared" si="382"/>
        <v>1</v>
      </c>
      <c r="T1988" s="7">
        <f t="shared" si="383"/>
        <v>3.6834238722738157</v>
      </c>
      <c r="U1988" s="35">
        <f>IF(ISBLANK(VLOOKUP(B1988,'WB GDP'!$A$2:$AK$267,F1988-1985)),"NA",VLOOKUP(B1988,'WB GDP'!$A$2:$AK$267,F1988-1985))</f>
        <v>3522.2340033328132</v>
      </c>
    </row>
    <row r="1989" spans="1:21">
      <c r="A1989" t="str">
        <f t="shared" si="372"/>
        <v/>
      </c>
      <c r="B1989" t="s">
        <v>53</v>
      </c>
      <c r="C1989" t="str">
        <f>VLOOKUP(B1989,'country codes'!$A$3:$B$287,2,0)</f>
        <v>CYP</v>
      </c>
      <c r="D1989">
        <v>3</v>
      </c>
      <c r="E1989" s="6">
        <v>1092.3900000000001</v>
      </c>
      <c r="F1989">
        <v>2008</v>
      </c>
      <c r="G1989" s="6">
        <v>78.980999999999995</v>
      </c>
      <c r="H1989" s="6" t="s">
        <v>693</v>
      </c>
      <c r="I1989" s="7">
        <v>14.8497066497803</v>
      </c>
      <c r="J1989" s="8" t="str">
        <f t="shared" si="373"/>
        <v/>
      </c>
      <c r="K1989" s="8" t="str">
        <f t="shared" si="374"/>
        <v/>
      </c>
      <c r="L1989" s="9" t="str">
        <f t="shared" si="375"/>
        <v/>
      </c>
      <c r="M1989" s="8" t="str">
        <f t="shared" si="376"/>
        <v/>
      </c>
      <c r="N1989" s="8">
        <f t="shared" si="377"/>
        <v>0.92810666561126876</v>
      </c>
      <c r="O1989" s="8">
        <f t="shared" si="378"/>
        <v>2.4199844524228196</v>
      </c>
      <c r="P1989" s="10" t="str">
        <f t="shared" si="379"/>
        <v/>
      </c>
      <c r="Q1989" s="10" t="str">
        <f t="shared" si="380"/>
        <v>2008CYP</v>
      </c>
      <c r="R1989" s="14" t="str">
        <f t="shared" si="381"/>
        <v/>
      </c>
      <c r="S1989" s="45">
        <f t="shared" si="382"/>
        <v>3</v>
      </c>
      <c r="T1989" s="7">
        <f t="shared" si="383"/>
        <v>3.6834238722738157</v>
      </c>
      <c r="U1989" s="35">
        <f>IF(ISBLANK(VLOOKUP(B1989,'WB GDP'!$A$2:$AK$267,F1989-1985)),"NA",VLOOKUP(B1989,'WB GDP'!$A$2:$AK$267,F1989-1985))</f>
        <v>40398.6796875</v>
      </c>
    </row>
    <row r="1990" spans="1:21">
      <c r="A1990" t="str">
        <f t="shared" si="372"/>
        <v/>
      </c>
      <c r="B1990" t="s">
        <v>54</v>
      </c>
      <c r="C1990" t="str">
        <f>VLOOKUP(B1990,'country codes'!$A$3:$B$287,2,0)</f>
        <v>CZE</v>
      </c>
      <c r="D1990">
        <v>7</v>
      </c>
      <c r="E1990" s="6">
        <v>10378.583000000001</v>
      </c>
      <c r="F1990">
        <v>2008</v>
      </c>
      <c r="G1990" s="6">
        <v>77.174000000000007</v>
      </c>
      <c r="H1990" s="6" t="s">
        <v>693</v>
      </c>
      <c r="I1990" s="7">
        <v>11.807538986206</v>
      </c>
      <c r="J1990" s="8" t="str">
        <f t="shared" si="373"/>
        <v/>
      </c>
      <c r="K1990" s="8" t="str">
        <f t="shared" si="374"/>
        <v/>
      </c>
      <c r="L1990" s="9" t="str">
        <f t="shared" si="375"/>
        <v/>
      </c>
      <c r="M1990" s="8" t="str">
        <f t="shared" si="376"/>
        <v/>
      </c>
      <c r="N1990" s="8">
        <f t="shared" si="377"/>
        <v>0.73797118663787498</v>
      </c>
      <c r="O1990" s="8">
        <f t="shared" si="378"/>
        <v>2.229848973449426</v>
      </c>
      <c r="P1990" s="10" t="str">
        <f t="shared" si="379"/>
        <v/>
      </c>
      <c r="Q1990" s="10" t="str">
        <f t="shared" si="380"/>
        <v>2008CZE</v>
      </c>
      <c r="R1990" s="14" t="str">
        <f t="shared" si="381"/>
        <v/>
      </c>
      <c r="S1990" s="45">
        <f t="shared" si="382"/>
        <v>3</v>
      </c>
      <c r="T1990" s="7">
        <f t="shared" si="383"/>
        <v>3.6834238722738157</v>
      </c>
      <c r="U1990" s="35">
        <f>IF(ISBLANK(VLOOKUP(B1990,'WB GDP'!$A$2:$AK$267,F1990-1985)),"NA",VLOOKUP(B1990,'WB GDP'!$A$2:$AK$267,F1990-1985))</f>
        <v>40398.6796875</v>
      </c>
    </row>
    <row r="1991" spans="1:21">
      <c r="A1991" t="str">
        <f t="shared" si="372"/>
        <v/>
      </c>
      <c r="B1991" t="s">
        <v>61</v>
      </c>
      <c r="C1991" t="str">
        <f>VLOOKUP(B1991,'country codes'!$A$3:$B$287,2,0)</f>
        <v>SWZ</v>
      </c>
      <c r="D1991">
        <v>5</v>
      </c>
      <c r="E1991" s="6">
        <v>1089.8699999999999</v>
      </c>
      <c r="F1991">
        <v>2008</v>
      </c>
      <c r="G1991" s="6">
        <v>44.174999999999997</v>
      </c>
      <c r="H1991" s="6" t="s">
        <v>693</v>
      </c>
      <c r="I1991" s="7">
        <v>5.2840476036071804</v>
      </c>
      <c r="J1991" s="8" t="str">
        <f t="shared" si="373"/>
        <v/>
      </c>
      <c r="K1991" s="8" t="str">
        <f t="shared" si="374"/>
        <v/>
      </c>
      <c r="L1991" s="9" t="str">
        <f t="shared" si="375"/>
        <v/>
      </c>
      <c r="M1991" s="8" t="str">
        <f t="shared" si="376"/>
        <v/>
      </c>
      <c r="N1991" s="8">
        <f t="shared" si="377"/>
        <v>0.33025297522544877</v>
      </c>
      <c r="O1991" s="8">
        <f t="shared" si="378"/>
        <v>1.8221307620369998</v>
      </c>
      <c r="P1991" s="10" t="str">
        <f t="shared" si="379"/>
        <v/>
      </c>
      <c r="Q1991" s="10" t="str">
        <f t="shared" si="380"/>
        <v>2008SWZ</v>
      </c>
      <c r="R1991" s="14" t="str">
        <f t="shared" si="381"/>
        <v/>
      </c>
      <c r="S1991" s="45">
        <f t="shared" si="382"/>
        <v>2</v>
      </c>
      <c r="T1991" s="7">
        <f t="shared" si="383"/>
        <v>3.6834238722738157</v>
      </c>
      <c r="U1991" s="35">
        <f>IF(ISBLANK(VLOOKUP(B1991,'WB GDP'!$A$2:$AK$267,F1991-1985)),"NA",VLOOKUP(B1991,'WB GDP'!$A$2:$AK$267,F1991-1985))</f>
        <v>6913.3484243590874</v>
      </c>
    </row>
    <row r="1992" spans="1:21">
      <c r="A1992" t="str">
        <f t="shared" si="372"/>
        <v/>
      </c>
      <c r="B1992" t="s">
        <v>62</v>
      </c>
      <c r="C1992" t="str">
        <f>VLOOKUP(B1992,'country codes'!$A$3:$B$287,2,0)</f>
        <v>ETH</v>
      </c>
      <c r="D1992">
        <v>5</v>
      </c>
      <c r="E1992" s="6">
        <v>84357.104999999996</v>
      </c>
      <c r="F1992">
        <v>2008</v>
      </c>
      <c r="G1992" s="6">
        <v>57.591999999999999</v>
      </c>
      <c r="H1992" s="6" t="s">
        <v>693</v>
      </c>
      <c r="I1992" s="7">
        <v>0.134749054908752</v>
      </c>
      <c r="J1992" s="8" t="str">
        <f t="shared" si="373"/>
        <v/>
      </c>
      <c r="K1992" s="8" t="str">
        <f t="shared" si="374"/>
        <v/>
      </c>
      <c r="L1992" s="9" t="str">
        <f t="shared" si="375"/>
        <v/>
      </c>
      <c r="M1992" s="8" t="str">
        <f t="shared" si="376"/>
        <v/>
      </c>
      <c r="N1992" s="8">
        <f t="shared" si="377"/>
        <v>8.4218159317969998E-3</v>
      </c>
      <c r="O1992" s="8">
        <f t="shared" si="378"/>
        <v>1.5002996027433479</v>
      </c>
      <c r="P1992" s="10" t="str">
        <f t="shared" si="379"/>
        <v/>
      </c>
      <c r="Q1992" s="10" t="str">
        <f t="shared" si="380"/>
        <v>2008ETH</v>
      </c>
      <c r="R1992" s="14" t="str">
        <f t="shared" si="381"/>
        <v/>
      </c>
      <c r="S1992" s="45">
        <f t="shared" si="382"/>
        <v>1</v>
      </c>
      <c r="T1992" s="7">
        <f t="shared" si="383"/>
        <v>3.6834238722738157</v>
      </c>
      <c r="U1992" s="35">
        <f>IF(ISBLANK(VLOOKUP(B1992,'WB GDP'!$A$2:$AK$267,F1992-1985)),"NA",VLOOKUP(B1992,'WB GDP'!$A$2:$AK$267,F1992-1985))</f>
        <v>1068.13800881515</v>
      </c>
    </row>
    <row r="1993" spans="1:21">
      <c r="A1993" t="str">
        <f t="shared" si="372"/>
        <v/>
      </c>
      <c r="B1993" t="s">
        <v>65</v>
      </c>
      <c r="C1993" t="str">
        <f>VLOOKUP(B1993,'country codes'!$A$3:$B$287,2,0)</f>
        <v>GAB</v>
      </c>
      <c r="D1993">
        <v>5</v>
      </c>
      <c r="E1993" s="6">
        <v>1599.9780000000001</v>
      </c>
      <c r="F1993">
        <v>2008</v>
      </c>
      <c r="G1993" s="6">
        <v>63.082999999999998</v>
      </c>
      <c r="H1993" s="6" t="s">
        <v>693</v>
      </c>
      <c r="I1993" s="7">
        <v>7.5748534202575701</v>
      </c>
      <c r="J1993" s="8" t="str">
        <f t="shared" si="373"/>
        <v/>
      </c>
      <c r="K1993" s="8" t="str">
        <f t="shared" si="374"/>
        <v/>
      </c>
      <c r="L1993" s="9" t="str">
        <f t="shared" si="375"/>
        <v/>
      </c>
      <c r="M1993" s="8" t="str">
        <f t="shared" si="376"/>
        <v/>
      </c>
      <c r="N1993" s="8">
        <f t="shared" si="377"/>
        <v>0.47342833876609813</v>
      </c>
      <c r="O1993" s="8">
        <f t="shared" si="378"/>
        <v>1.9653061255776492</v>
      </c>
      <c r="P1993" s="10" t="str">
        <f t="shared" si="379"/>
        <v/>
      </c>
      <c r="Q1993" s="10" t="str">
        <f t="shared" si="380"/>
        <v>2008GAB</v>
      </c>
      <c r="R1993" s="14" t="str">
        <f t="shared" si="381"/>
        <v/>
      </c>
      <c r="S1993" s="45">
        <f t="shared" si="382"/>
        <v>3</v>
      </c>
      <c r="T1993" s="7">
        <f t="shared" si="383"/>
        <v>3.6834238722738157</v>
      </c>
      <c r="U1993" s="35">
        <f>IF(ISBLANK(VLOOKUP(B1993,'WB GDP'!$A$2:$AK$267,F1993-1985)),"NA",VLOOKUP(B1993,'WB GDP'!$A$2:$AK$267,F1993-1985))</f>
        <v>13646.617622254145</v>
      </c>
    </row>
    <row r="1994" spans="1:21">
      <c r="A1994" t="str">
        <f t="shared" si="372"/>
        <v/>
      </c>
      <c r="B1994" t="s">
        <v>71</v>
      </c>
      <c r="C1994" t="str">
        <f>VLOOKUP(B1994,'country codes'!$A$3:$B$287,2,0)</f>
        <v>GIN</v>
      </c>
      <c r="D1994">
        <v>5</v>
      </c>
      <c r="E1994" s="6">
        <v>9779.7849999999999</v>
      </c>
      <c r="F1994">
        <v>2008</v>
      </c>
      <c r="G1994" s="6">
        <v>56.043999999999997</v>
      </c>
      <c r="H1994" s="6" t="s">
        <v>693</v>
      </c>
      <c r="I1994" s="7">
        <v>1.3776981830596899</v>
      </c>
      <c r="J1994" s="8" t="str">
        <f t="shared" si="373"/>
        <v/>
      </c>
      <c r="K1994" s="8" t="str">
        <f t="shared" si="374"/>
        <v/>
      </c>
      <c r="L1994" s="9" t="str">
        <f t="shared" si="375"/>
        <v/>
      </c>
      <c r="M1994" s="8" t="str">
        <f t="shared" si="376"/>
        <v/>
      </c>
      <c r="N1994" s="8">
        <f t="shared" si="377"/>
        <v>8.6106136441230621E-2</v>
      </c>
      <c r="O1994" s="8">
        <f t="shared" si="378"/>
        <v>1.5779839232527815</v>
      </c>
      <c r="P1994" s="10" t="str">
        <f t="shared" si="379"/>
        <v/>
      </c>
      <c r="Q1994" s="10" t="str">
        <f t="shared" si="380"/>
        <v>2008GIN</v>
      </c>
      <c r="R1994" s="14" t="str">
        <f t="shared" si="381"/>
        <v/>
      </c>
      <c r="S1994" s="45">
        <f t="shared" si="382"/>
        <v>1</v>
      </c>
      <c r="T1994" s="7">
        <f t="shared" si="383"/>
        <v>3.6834238722738157</v>
      </c>
      <c r="U1994" s="35">
        <f>IF(ISBLANK(VLOOKUP(B1994,'WB GDP'!$A$2:$AK$267,F1994-1985)),"NA",VLOOKUP(B1994,'WB GDP'!$A$2:$AK$267,F1994-1985))</f>
        <v>1881.2697906570959</v>
      </c>
    </row>
    <row r="1995" spans="1:21">
      <c r="A1995" t="str">
        <f t="shared" si="372"/>
        <v/>
      </c>
      <c r="B1995" t="s">
        <v>84</v>
      </c>
      <c r="C1995" t="str">
        <f>VLOOKUP(B1995,'country codes'!$A$3:$B$287,2,0)</f>
        <v>JAM</v>
      </c>
      <c r="D1995">
        <v>1</v>
      </c>
      <c r="E1995" s="6">
        <v>2711.373</v>
      </c>
      <c r="F1995">
        <v>2008</v>
      </c>
      <c r="G1995" s="6">
        <v>71.611999999999995</v>
      </c>
      <c r="H1995" s="6" t="s">
        <v>693</v>
      </c>
      <c r="I1995" s="7">
        <v>6.0562276840209996</v>
      </c>
      <c r="J1995" s="8" t="str">
        <f t="shared" si="373"/>
        <v/>
      </c>
      <c r="K1995" s="8" t="str">
        <f t="shared" si="374"/>
        <v/>
      </c>
      <c r="L1995" s="9" t="str">
        <f t="shared" si="375"/>
        <v/>
      </c>
      <c r="M1995" s="8" t="str">
        <f t="shared" si="376"/>
        <v/>
      </c>
      <c r="N1995" s="8">
        <f t="shared" si="377"/>
        <v>0.37851423025131248</v>
      </c>
      <c r="O1995" s="8">
        <f t="shared" si="378"/>
        <v>1.8703920170628634</v>
      </c>
      <c r="P1995" s="10" t="str">
        <f t="shared" si="379"/>
        <v/>
      </c>
      <c r="Q1995" s="10" t="str">
        <f t="shared" si="380"/>
        <v>2008JAM</v>
      </c>
      <c r="R1995" s="14" t="str">
        <f t="shared" si="381"/>
        <v/>
      </c>
      <c r="S1995" s="45">
        <f t="shared" si="382"/>
        <v>2</v>
      </c>
      <c r="T1995" s="7">
        <f t="shared" si="383"/>
        <v>3.6834238722738157</v>
      </c>
      <c r="U1995" s="35">
        <f>IF(ISBLANK(VLOOKUP(B1995,'WB GDP'!$A$2:$AK$267,F1995-1985)),"NA",VLOOKUP(B1995,'WB GDP'!$A$2:$AK$267,F1995-1985))</f>
        <v>10376.102375164925</v>
      </c>
    </row>
    <row r="1996" spans="1:21">
      <c r="A1996" t="str">
        <f t="shared" si="372"/>
        <v/>
      </c>
      <c r="B1996" t="s">
        <v>89</v>
      </c>
      <c r="C1996" t="str">
        <f>VLOOKUP(B1996,'country codes'!$A$3:$B$287,2,0)</f>
        <v>KWT</v>
      </c>
      <c r="D1996">
        <v>4</v>
      </c>
      <c r="E1996" s="6">
        <v>2650.93</v>
      </c>
      <c r="F1996">
        <v>2008</v>
      </c>
      <c r="G1996" s="6">
        <v>77.144999999999996</v>
      </c>
      <c r="H1996" s="6" t="s">
        <v>693</v>
      </c>
      <c r="I1996" s="7">
        <v>35.083095550537102</v>
      </c>
      <c r="J1996" s="8" t="str">
        <f t="shared" si="373"/>
        <v/>
      </c>
      <c r="K1996" s="8" t="str">
        <f t="shared" si="374"/>
        <v/>
      </c>
      <c r="L1996" s="9" t="str">
        <f t="shared" si="375"/>
        <v/>
      </c>
      <c r="M1996" s="8" t="str">
        <f t="shared" si="376"/>
        <v/>
      </c>
      <c r="N1996" s="8">
        <f t="shared" si="377"/>
        <v>2.1926934719085689</v>
      </c>
      <c r="O1996" s="8">
        <f t="shared" si="378"/>
        <v>3.68457125872012</v>
      </c>
      <c r="P1996" s="10" t="str">
        <f t="shared" si="379"/>
        <v/>
      </c>
      <c r="Q1996" s="10" t="str">
        <f t="shared" si="380"/>
        <v>2008KWT</v>
      </c>
      <c r="R1996" s="14" t="str">
        <f t="shared" si="381"/>
        <v/>
      </c>
      <c r="S1996" s="45">
        <f t="shared" si="382"/>
        <v>3</v>
      </c>
      <c r="T1996" s="7">
        <f t="shared" si="383"/>
        <v>3.6834238722738157</v>
      </c>
      <c r="U1996" s="35">
        <f>IF(ISBLANK(VLOOKUP(B1996,'WB GDP'!$A$2:$AK$267,F1996-1985)),"NA",VLOOKUP(B1996,'WB GDP'!$A$2:$AK$267,F1996-1985))</f>
        <v>73162.900443446415</v>
      </c>
    </row>
    <row r="1997" spans="1:21">
      <c r="A1997" t="str">
        <f t="shared" si="372"/>
        <v/>
      </c>
      <c r="B1997" t="s">
        <v>94</v>
      </c>
      <c r="C1997" t="str">
        <f>VLOOKUP(B1997,'country codes'!$A$3:$B$287,2,0)</f>
        <v>LSO</v>
      </c>
      <c r="D1997">
        <v>5</v>
      </c>
      <c r="E1997" s="6">
        <v>1995.0139999999999</v>
      </c>
      <c r="F1997">
        <v>2008</v>
      </c>
      <c r="G1997" s="6">
        <v>43.566000000000003</v>
      </c>
      <c r="H1997" s="6" t="s">
        <v>693</v>
      </c>
      <c r="I1997" s="7">
        <v>2.32469606399536</v>
      </c>
      <c r="J1997" s="8" t="str">
        <f t="shared" si="373"/>
        <v/>
      </c>
      <c r="K1997" s="8" t="str">
        <f t="shared" si="374"/>
        <v/>
      </c>
      <c r="L1997" s="9" t="str">
        <f t="shared" si="375"/>
        <v/>
      </c>
      <c r="M1997" s="8" t="str">
        <f t="shared" si="376"/>
        <v/>
      </c>
      <c r="N1997" s="8">
        <f t="shared" si="377"/>
        <v>0.14529350399971</v>
      </c>
      <c r="O1997" s="8">
        <f t="shared" si="378"/>
        <v>1.637171290811261</v>
      </c>
      <c r="P1997" s="10" t="str">
        <f t="shared" si="379"/>
        <v/>
      </c>
      <c r="Q1997" s="10" t="str">
        <f t="shared" si="380"/>
        <v>2008LSO</v>
      </c>
      <c r="R1997" s="14" t="str">
        <f t="shared" si="381"/>
        <v/>
      </c>
      <c r="S1997" s="45">
        <f t="shared" si="382"/>
        <v>1</v>
      </c>
      <c r="T1997" s="7">
        <f t="shared" si="383"/>
        <v>3.6834238722738157</v>
      </c>
      <c r="U1997" s="35">
        <f>IF(ISBLANK(VLOOKUP(B1997,'WB GDP'!$A$2:$AK$267,F1997-1985)),"NA",VLOOKUP(B1997,'WB GDP'!$A$2:$AK$267,F1997-1985))</f>
        <v>2258.3768163635832</v>
      </c>
    </row>
    <row r="1998" spans="1:21">
      <c r="A1998" t="str">
        <f t="shared" si="372"/>
        <v/>
      </c>
      <c r="B1998" t="s">
        <v>96</v>
      </c>
      <c r="C1998" t="str">
        <f>VLOOKUP(B1998,'country codes'!$A$3:$B$287,2,0)</f>
        <v>LBY</v>
      </c>
      <c r="D1998">
        <v>4</v>
      </c>
      <c r="E1998" s="6">
        <v>6228.37</v>
      </c>
      <c r="F1998">
        <v>2008</v>
      </c>
      <c r="G1998" s="6">
        <v>72.269000000000005</v>
      </c>
      <c r="H1998" s="6" t="s">
        <v>693</v>
      </c>
      <c r="I1998" s="7">
        <v>5.8453412055969203</v>
      </c>
      <c r="J1998" s="8" t="str">
        <f t="shared" si="373"/>
        <v/>
      </c>
      <c r="K1998" s="8" t="str">
        <f t="shared" si="374"/>
        <v/>
      </c>
      <c r="L1998" s="9" t="str">
        <f t="shared" si="375"/>
        <v/>
      </c>
      <c r="M1998" s="8" t="str">
        <f t="shared" si="376"/>
        <v/>
      </c>
      <c r="N1998" s="8">
        <f t="shared" si="377"/>
        <v>0.36533382534980752</v>
      </c>
      <c r="O1998" s="8">
        <f t="shared" si="378"/>
        <v>1.8572116121613584</v>
      </c>
      <c r="P1998" s="10" t="str">
        <f t="shared" si="379"/>
        <v/>
      </c>
      <c r="Q1998" s="10" t="str">
        <f t="shared" si="380"/>
        <v>2008LBY</v>
      </c>
      <c r="R1998" s="14" t="str">
        <f t="shared" si="381"/>
        <v/>
      </c>
      <c r="S1998" s="45">
        <f t="shared" si="382"/>
        <v>2</v>
      </c>
      <c r="T1998" s="7">
        <f t="shared" si="383"/>
        <v>3.6834238722738157</v>
      </c>
      <c r="U1998" s="35">
        <f>IF(ISBLANK(VLOOKUP(B1998,'WB GDP'!$A$2:$AK$267,F1998-1985)),"NA",VLOOKUP(B1998,'WB GDP'!$A$2:$AK$267,F1998-1985))</f>
        <v>32590.659174656492</v>
      </c>
    </row>
    <row r="1999" spans="1:21">
      <c r="A1999" t="str">
        <f t="shared" si="372"/>
        <v/>
      </c>
      <c r="B1999" t="s">
        <v>98</v>
      </c>
      <c r="C1999" t="str">
        <f>VLOOKUP(B1999,'country codes'!$A$3:$B$287,2,0)</f>
        <v>LUX</v>
      </c>
      <c r="D1999">
        <v>3</v>
      </c>
      <c r="E1999" s="6">
        <v>488.63499999999999</v>
      </c>
      <c r="F1999">
        <v>2008</v>
      </c>
      <c r="G1999" s="6">
        <v>80.471999999999994</v>
      </c>
      <c r="H1999" s="6" t="s">
        <v>693</v>
      </c>
      <c r="I1999" s="7">
        <v>42.288219451904297</v>
      </c>
      <c r="J1999" s="8" t="str">
        <f t="shared" si="373"/>
        <v/>
      </c>
      <c r="K1999" s="8" t="str">
        <f t="shared" si="374"/>
        <v/>
      </c>
      <c r="L1999" s="9" t="str">
        <f t="shared" si="375"/>
        <v/>
      </c>
      <c r="M1999" s="8" t="str">
        <f t="shared" si="376"/>
        <v/>
      </c>
      <c r="N1999" s="8">
        <f t="shared" si="377"/>
        <v>2.6430137157440186</v>
      </c>
      <c r="O1999" s="8">
        <f t="shared" si="378"/>
        <v>4.1348915025555693</v>
      </c>
      <c r="P1999" s="10" t="str">
        <f t="shared" si="379"/>
        <v/>
      </c>
      <c r="Q1999" s="10" t="str">
        <f t="shared" si="380"/>
        <v>2008LUX</v>
      </c>
      <c r="R1999" s="14" t="str">
        <f t="shared" si="381"/>
        <v/>
      </c>
      <c r="S1999" s="45">
        <f t="shared" si="382"/>
        <v>3</v>
      </c>
      <c r="T1999" s="7">
        <f t="shared" si="383"/>
        <v>3.6834238722738157</v>
      </c>
      <c r="U1999" s="35">
        <f>IF(ISBLANK(VLOOKUP(B1999,'WB GDP'!$A$2:$AK$267,F1999-1985)),"NA",VLOOKUP(B1999,'WB GDP'!$A$2:$AK$267,F1999-1985))</f>
        <v>118154.66718446401</v>
      </c>
    </row>
    <row r="2000" spans="1:21">
      <c r="A2000" t="str">
        <f t="shared" si="372"/>
        <v/>
      </c>
      <c r="B2000" t="s">
        <v>103</v>
      </c>
      <c r="C2000" t="str">
        <f>VLOOKUP(B2000,'country codes'!$A$3:$B$287,2,0)</f>
        <v>MLT</v>
      </c>
      <c r="D2000">
        <v>3</v>
      </c>
      <c r="E2000" s="6">
        <v>413.40100000000001</v>
      </c>
      <c r="F2000">
        <v>2008</v>
      </c>
      <c r="G2000" s="6">
        <v>80.093999999999994</v>
      </c>
      <c r="H2000" s="6" t="s">
        <v>693</v>
      </c>
      <c r="I2000" s="7">
        <v>14.094750404357899</v>
      </c>
      <c r="J2000" s="8" t="str">
        <f t="shared" si="373"/>
        <v/>
      </c>
      <c r="K2000" s="8" t="str">
        <f t="shared" si="374"/>
        <v/>
      </c>
      <c r="L2000" s="9" t="str">
        <f t="shared" si="375"/>
        <v/>
      </c>
      <c r="M2000" s="8" t="str">
        <f t="shared" si="376"/>
        <v/>
      </c>
      <c r="N2000" s="8">
        <f t="shared" si="377"/>
        <v>0.88092190027236872</v>
      </c>
      <c r="O2000" s="8">
        <f t="shared" si="378"/>
        <v>2.3727996870839196</v>
      </c>
      <c r="P2000" s="10" t="str">
        <f t="shared" si="379"/>
        <v/>
      </c>
      <c r="Q2000" s="10" t="str">
        <f t="shared" si="380"/>
        <v>2008MLT</v>
      </c>
      <c r="R2000" s="14" t="str">
        <f t="shared" si="381"/>
        <v/>
      </c>
      <c r="S2000" s="45">
        <f t="shared" si="382"/>
        <v>3</v>
      </c>
      <c r="T2000" s="7">
        <f t="shared" si="383"/>
        <v>3.6834238722738157</v>
      </c>
      <c r="U2000" s="35">
        <f>IF(ISBLANK(VLOOKUP(B2000,'WB GDP'!$A$2:$AK$267,F2000-1985)),"NA",VLOOKUP(B2000,'WB GDP'!$A$2:$AK$267,F2000-1985))</f>
        <v>31934.727748734043</v>
      </c>
    </row>
    <row r="2001" spans="1:21">
      <c r="A2001" t="str">
        <f t="shared" si="372"/>
        <v/>
      </c>
      <c r="B2001" t="s">
        <v>105</v>
      </c>
      <c r="C2001" t="str">
        <f>VLOOKUP(B2001,'country codes'!$A$3:$B$287,2,0)</f>
        <v>MUS</v>
      </c>
      <c r="D2001">
        <v>5</v>
      </c>
      <c r="E2001" s="6">
        <v>1275.684</v>
      </c>
      <c r="F2001">
        <v>2008</v>
      </c>
      <c r="G2001" s="6">
        <v>73.337999999999994</v>
      </c>
      <c r="H2001" s="6" t="s">
        <v>693</v>
      </c>
      <c r="I2001" s="7">
        <v>6.0656170845031703</v>
      </c>
      <c r="J2001" s="8" t="str">
        <f t="shared" si="373"/>
        <v/>
      </c>
      <c r="K2001" s="8" t="str">
        <f t="shared" si="374"/>
        <v/>
      </c>
      <c r="L2001" s="9" t="str">
        <f t="shared" si="375"/>
        <v/>
      </c>
      <c r="M2001" s="8" t="str">
        <f t="shared" si="376"/>
        <v/>
      </c>
      <c r="N2001" s="8">
        <f t="shared" si="377"/>
        <v>0.37910106778144814</v>
      </c>
      <c r="O2001" s="8">
        <f t="shared" si="378"/>
        <v>1.8709788545929991</v>
      </c>
      <c r="P2001" s="10" t="str">
        <f t="shared" si="379"/>
        <v/>
      </c>
      <c r="Q2001" s="10" t="str">
        <f t="shared" si="380"/>
        <v>2008MUS</v>
      </c>
      <c r="R2001" s="14" t="str">
        <f t="shared" si="381"/>
        <v/>
      </c>
      <c r="S2001" s="45">
        <f t="shared" si="382"/>
        <v>2</v>
      </c>
      <c r="T2001" s="7">
        <f t="shared" si="383"/>
        <v>3.6834238722738157</v>
      </c>
      <c r="U2001" s="35">
        <f>IF(ISBLANK(VLOOKUP(B2001,'WB GDP'!$A$2:$AK$267,F2001-1985)),"NA",VLOOKUP(B2001,'WB GDP'!$A$2:$AK$267,F2001-1985))</f>
        <v>16134.474565539658</v>
      </c>
    </row>
    <row r="2002" spans="1:21">
      <c r="A2002" t="str">
        <f t="shared" si="372"/>
        <v/>
      </c>
      <c r="B2002" t="s">
        <v>110</v>
      </c>
      <c r="C2002" t="str">
        <f>VLOOKUP(B2002,'country codes'!$A$3:$B$287,2,0)</f>
        <v>MAR</v>
      </c>
      <c r="D2002">
        <v>4</v>
      </c>
      <c r="E2002" s="6">
        <v>31634.991999999998</v>
      </c>
      <c r="F2002">
        <v>2008</v>
      </c>
      <c r="G2002" s="6">
        <v>70.048000000000002</v>
      </c>
      <c r="H2002" s="6" t="s">
        <v>693</v>
      </c>
      <c r="I2002" s="7">
        <v>2.97848296165466</v>
      </c>
      <c r="J2002" s="8" t="str">
        <f t="shared" si="373"/>
        <v/>
      </c>
      <c r="K2002" s="8" t="str">
        <f t="shared" si="374"/>
        <v/>
      </c>
      <c r="L2002" s="9" t="str">
        <f t="shared" si="375"/>
        <v/>
      </c>
      <c r="M2002" s="8" t="str">
        <f t="shared" si="376"/>
        <v/>
      </c>
      <c r="N2002" s="8">
        <f t="shared" si="377"/>
        <v>0.18615518510341625</v>
      </c>
      <c r="O2002" s="8">
        <f t="shared" si="378"/>
        <v>1.6780329719149671</v>
      </c>
      <c r="P2002" s="10" t="str">
        <f t="shared" si="379"/>
        <v/>
      </c>
      <c r="Q2002" s="10" t="str">
        <f t="shared" si="380"/>
        <v>2008MAR</v>
      </c>
      <c r="R2002" s="14" t="str">
        <f t="shared" si="381"/>
        <v/>
      </c>
      <c r="S2002" s="45">
        <f t="shared" si="382"/>
        <v>1</v>
      </c>
      <c r="T2002" s="7">
        <f t="shared" si="383"/>
        <v>3.6834238722738157</v>
      </c>
      <c r="U2002" s="35">
        <f>IF(ISBLANK(VLOOKUP(B2002,'WB GDP'!$A$2:$AK$267,F2002-1985)),"NA",VLOOKUP(B2002,'WB GDP'!$A$2:$AK$267,F2002-1985))</f>
        <v>6479.97705078125</v>
      </c>
    </row>
    <row r="2003" spans="1:21">
      <c r="A2003" t="str">
        <f t="shared" si="372"/>
        <v/>
      </c>
      <c r="B2003" t="s">
        <v>112</v>
      </c>
      <c r="C2003" t="str">
        <f>VLOOKUP(B2003,'country codes'!$A$3:$B$287,2,0)</f>
        <v>MMR</v>
      </c>
      <c r="D2003">
        <v>8</v>
      </c>
      <c r="E2003" s="6">
        <v>48729.485999999997</v>
      </c>
      <c r="F2003">
        <v>2008</v>
      </c>
      <c r="G2003" s="6">
        <v>56.506</v>
      </c>
      <c r="H2003" s="6" t="s">
        <v>693</v>
      </c>
      <c r="I2003" s="7">
        <v>1.65501272678375</v>
      </c>
      <c r="J2003" s="8" t="str">
        <f t="shared" si="373"/>
        <v/>
      </c>
      <c r="K2003" s="8" t="str">
        <f t="shared" si="374"/>
        <v/>
      </c>
      <c r="L2003" s="9" t="str">
        <f t="shared" si="375"/>
        <v/>
      </c>
      <c r="M2003" s="8" t="str">
        <f t="shared" si="376"/>
        <v/>
      </c>
      <c r="N2003" s="8">
        <f t="shared" si="377"/>
        <v>0.10343829542398437</v>
      </c>
      <c r="O2003" s="8">
        <f t="shared" si="378"/>
        <v>1.5953160822355352</v>
      </c>
      <c r="P2003" s="10" t="str">
        <f t="shared" si="379"/>
        <v/>
      </c>
      <c r="Q2003" s="10" t="str">
        <f t="shared" si="380"/>
        <v>2008MMR</v>
      </c>
      <c r="R2003" s="14" t="str">
        <f t="shared" si="381"/>
        <v/>
      </c>
      <c r="S2003" s="45">
        <f t="shared" si="382"/>
        <v>1</v>
      </c>
      <c r="T2003" s="7">
        <f t="shared" si="383"/>
        <v>3.6834238722738157</v>
      </c>
      <c r="U2003" s="35">
        <f>IF(ISBLANK(VLOOKUP(B2003,'WB GDP'!$A$2:$AK$267,F2003-1985)),"NA",VLOOKUP(B2003,'WB GDP'!$A$2:$AK$267,F2003-1985))</f>
        <v>2360.5432402308129</v>
      </c>
    </row>
    <row r="2004" spans="1:21">
      <c r="A2004" t="str">
        <f t="shared" si="372"/>
        <v/>
      </c>
      <c r="B2004" t="s">
        <v>113</v>
      </c>
      <c r="C2004" t="str">
        <f>VLOOKUP(B2004,'country codes'!$A$3:$B$287,2,0)</f>
        <v>NAM</v>
      </c>
      <c r="D2004">
        <v>5</v>
      </c>
      <c r="E2004" s="6">
        <v>2038.5519999999999</v>
      </c>
      <c r="F2004">
        <v>2008</v>
      </c>
      <c r="G2004" s="6">
        <v>54.652999999999999</v>
      </c>
      <c r="H2004" s="6" t="s">
        <v>693</v>
      </c>
      <c r="I2004" s="7">
        <v>6.7379436492919904</v>
      </c>
      <c r="J2004" s="8" t="str">
        <f t="shared" si="373"/>
        <v/>
      </c>
      <c r="K2004" s="8" t="str">
        <f t="shared" si="374"/>
        <v/>
      </c>
      <c r="L2004" s="9" t="str">
        <f t="shared" si="375"/>
        <v/>
      </c>
      <c r="M2004" s="8" t="str">
        <f t="shared" si="376"/>
        <v/>
      </c>
      <c r="N2004" s="8">
        <f t="shared" si="377"/>
        <v>0.4211214780807494</v>
      </c>
      <c r="O2004" s="8">
        <f t="shared" si="378"/>
        <v>1.9129992648923002</v>
      </c>
      <c r="P2004" s="10" t="str">
        <f t="shared" si="379"/>
        <v/>
      </c>
      <c r="Q2004" s="10" t="str">
        <f t="shared" si="380"/>
        <v>2008NAM</v>
      </c>
      <c r="R2004" s="14" t="str">
        <f t="shared" si="381"/>
        <v/>
      </c>
      <c r="S2004" s="45">
        <f t="shared" si="382"/>
        <v>2</v>
      </c>
      <c r="T2004" s="7">
        <f t="shared" si="383"/>
        <v>3.6834238722738157</v>
      </c>
      <c r="U2004" s="35">
        <f>IF(ISBLANK(VLOOKUP(B2004,'WB GDP'!$A$2:$AK$267,F2004-1985)),"NA",VLOOKUP(B2004,'WB GDP'!$A$2:$AK$267,F2004-1985))</f>
        <v>8826.2736007989843</v>
      </c>
    </row>
    <row r="2005" spans="1:21">
      <c r="A2005" t="str">
        <f t="shared" si="372"/>
        <v/>
      </c>
      <c r="B2005" t="s">
        <v>123</v>
      </c>
      <c r="C2005" t="str">
        <f>VLOOKUP(B2005,'country codes'!$A$3:$B$287,2,0)</f>
        <v>PSE</v>
      </c>
      <c r="D2005">
        <v>4</v>
      </c>
      <c r="E2005" s="6">
        <v>3808.8180000000002</v>
      </c>
      <c r="F2005">
        <v>2008</v>
      </c>
      <c r="G2005" s="6">
        <v>72.412999999999997</v>
      </c>
      <c r="H2005" s="6">
        <v>4.3856034278869629</v>
      </c>
      <c r="I2005" s="7" t="s">
        <v>693</v>
      </c>
      <c r="J2005" s="8">
        <f t="shared" si="373"/>
        <v>0.43856034278869627</v>
      </c>
      <c r="K2005" s="8">
        <f t="shared" si="374"/>
        <v>0.86532017804852823</v>
      </c>
      <c r="L2005" s="9">
        <f t="shared" si="375"/>
        <v>62.660430053028072</v>
      </c>
      <c r="M2005" s="8">
        <f t="shared" si="376"/>
        <v>0.47006154134884054</v>
      </c>
      <c r="N2005" s="8" t="str">
        <f t="shared" si="377"/>
        <v/>
      </c>
      <c r="O2005" s="8" t="str">
        <f t="shared" si="378"/>
        <v/>
      </c>
      <c r="P2005" s="10" t="str">
        <f t="shared" si="379"/>
        <v/>
      </c>
      <c r="Q2005" s="10" t="str">
        <f t="shared" si="380"/>
        <v>2008PSE</v>
      </c>
      <c r="R2005" s="14" t="str">
        <f t="shared" si="381"/>
        <v/>
      </c>
      <c r="S2005" s="45">
        <f t="shared" si="382"/>
        <v>3</v>
      </c>
      <c r="T2005" s="7">
        <f t="shared" si="383"/>
        <v>3.6834238722738157</v>
      </c>
      <c r="U2005" s="35">
        <f>IF(ISBLANK(VLOOKUP(B2005,'WB GDP'!$A$2:$AK$267,F2005-1985)),"NA",VLOOKUP(B2005,'WB GDP'!$A$2:$AK$267,F2005-1985))</f>
        <v>15287.647051649139</v>
      </c>
    </row>
    <row r="2006" spans="1:21">
      <c r="A2006" t="str">
        <f t="shared" si="372"/>
        <v/>
      </c>
      <c r="B2006" t="s">
        <v>130</v>
      </c>
      <c r="C2006" t="str">
        <f>VLOOKUP(B2006,'country codes'!$A$3:$B$287,2,0)</f>
        <v>QAT</v>
      </c>
      <c r="D2006">
        <v>4</v>
      </c>
      <c r="E2006" s="6">
        <v>1444.277</v>
      </c>
      <c r="F2006">
        <v>2008</v>
      </c>
      <c r="G2006" s="6">
        <v>77.427000000000007</v>
      </c>
      <c r="H2006" s="6" t="s">
        <v>693</v>
      </c>
      <c r="I2006" s="7">
        <v>47.126724243164098</v>
      </c>
      <c r="J2006" s="8" t="str">
        <f t="shared" si="373"/>
        <v/>
      </c>
      <c r="K2006" s="8" t="str">
        <f t="shared" si="374"/>
        <v/>
      </c>
      <c r="L2006" s="9" t="str">
        <f t="shared" si="375"/>
        <v/>
      </c>
      <c r="M2006" s="8" t="str">
        <f t="shared" si="376"/>
        <v/>
      </c>
      <c r="N2006" s="8">
        <f t="shared" si="377"/>
        <v>2.9454202651977561</v>
      </c>
      <c r="O2006" s="8">
        <f t="shared" si="378"/>
        <v>4.4372980520093073</v>
      </c>
      <c r="P2006" s="10" t="str">
        <f t="shared" si="379"/>
        <v/>
      </c>
      <c r="Q2006" s="10" t="str">
        <f t="shared" si="380"/>
        <v>2008QAT</v>
      </c>
      <c r="R2006" s="14" t="str">
        <f t="shared" si="381"/>
        <v/>
      </c>
      <c r="S2006" s="45">
        <f t="shared" si="382"/>
        <v>3</v>
      </c>
      <c r="T2006" s="7">
        <f t="shared" si="383"/>
        <v>3.6834238722738157</v>
      </c>
      <c r="U2006" s="35">
        <f>IF(ISBLANK(VLOOKUP(B2006,'WB GDP'!$A$2:$AK$267,F2006-1985)),"NA",VLOOKUP(B2006,'WB GDP'!$A$2:$AK$267,F2006-1985))</f>
        <v>92067.812027456734</v>
      </c>
    </row>
    <row r="2007" spans="1:21">
      <c r="A2007" t="str">
        <f t="shared" si="372"/>
        <v/>
      </c>
      <c r="B2007" t="s">
        <v>139</v>
      </c>
      <c r="C2007" t="str">
        <f>VLOOKUP(B2007,'country codes'!$A$3:$B$287,2,0)</f>
        <v>SVK</v>
      </c>
      <c r="D2007">
        <v>7</v>
      </c>
      <c r="E2007" s="6">
        <v>5381.6360000000004</v>
      </c>
      <c r="F2007">
        <v>2008</v>
      </c>
      <c r="G2007" s="6">
        <v>74.864000000000004</v>
      </c>
      <c r="H2007" s="6" t="s">
        <v>693</v>
      </c>
      <c r="I2007" s="7">
        <v>11.8817291259766</v>
      </c>
      <c r="J2007" s="8" t="str">
        <f t="shared" si="373"/>
        <v/>
      </c>
      <c r="K2007" s="8" t="str">
        <f t="shared" si="374"/>
        <v/>
      </c>
      <c r="L2007" s="9" t="str">
        <f t="shared" si="375"/>
        <v/>
      </c>
      <c r="M2007" s="8" t="str">
        <f t="shared" si="376"/>
        <v/>
      </c>
      <c r="N2007" s="8">
        <f t="shared" si="377"/>
        <v>0.74260807037353749</v>
      </c>
      <c r="O2007" s="8">
        <f t="shared" si="378"/>
        <v>2.2344858571850885</v>
      </c>
      <c r="P2007" s="10" t="str">
        <f t="shared" si="379"/>
        <v/>
      </c>
      <c r="Q2007" s="10" t="str">
        <f t="shared" si="380"/>
        <v>2008SVK</v>
      </c>
      <c r="R2007" s="14" t="str">
        <f t="shared" si="381"/>
        <v/>
      </c>
      <c r="S2007" s="45">
        <f t="shared" si="382"/>
        <v>3</v>
      </c>
      <c r="T2007" s="7">
        <f t="shared" si="383"/>
        <v>3.6834238722738157</v>
      </c>
      <c r="U2007" s="35">
        <f>IF(ISBLANK(VLOOKUP(B2007,'WB GDP'!$A$2:$AK$267,F2007-1985)),"NA",VLOOKUP(B2007,'WB GDP'!$A$2:$AK$267,F2007-1985))</f>
        <v>25460.740554757765</v>
      </c>
    </row>
    <row r="2008" spans="1:21">
      <c r="A2008" t="str">
        <f t="shared" si="372"/>
        <v/>
      </c>
      <c r="B2008" t="s">
        <v>140</v>
      </c>
      <c r="C2008" t="str">
        <f>VLOOKUP(B2008,'country codes'!$A$3:$B$287,2,0)</f>
        <v>SVN</v>
      </c>
      <c r="D2008">
        <v>7</v>
      </c>
      <c r="E2008" s="6">
        <v>2034.0329999999999</v>
      </c>
      <c r="F2008">
        <v>2008</v>
      </c>
      <c r="G2008" s="6">
        <v>79.135000000000005</v>
      </c>
      <c r="H2008" s="6" t="s">
        <v>693</v>
      </c>
      <c r="I2008" s="7">
        <v>13.1991024017334</v>
      </c>
      <c r="J2008" s="8" t="str">
        <f t="shared" si="373"/>
        <v/>
      </c>
      <c r="K2008" s="8" t="str">
        <f t="shared" si="374"/>
        <v/>
      </c>
      <c r="L2008" s="9" t="str">
        <f t="shared" si="375"/>
        <v/>
      </c>
      <c r="M2008" s="8" t="str">
        <f t="shared" si="376"/>
        <v/>
      </c>
      <c r="N2008" s="8">
        <f t="shared" si="377"/>
        <v>0.82494390010833751</v>
      </c>
      <c r="O2008" s="8">
        <f t="shared" si="378"/>
        <v>2.3168216869198885</v>
      </c>
      <c r="P2008" s="10" t="str">
        <f t="shared" si="379"/>
        <v/>
      </c>
      <c r="Q2008" s="10" t="str">
        <f t="shared" si="380"/>
        <v>2008SVN</v>
      </c>
      <c r="R2008" s="14" t="str">
        <f t="shared" si="381"/>
        <v/>
      </c>
      <c r="S2008" s="45">
        <f t="shared" si="382"/>
        <v>3</v>
      </c>
      <c r="T2008" s="7">
        <f t="shared" si="383"/>
        <v>3.6834238722738157</v>
      </c>
      <c r="U2008" s="35">
        <f>IF(ISBLANK(VLOOKUP(B2008,'WB GDP'!$A$2:$AK$267,F2008-1985)),"NA",VLOOKUP(B2008,'WB GDP'!$A$2:$AK$267,F2008-1985))</f>
        <v>36075.466968820612</v>
      </c>
    </row>
    <row r="2009" spans="1:21">
      <c r="A2009" t="str">
        <f t="shared" si="372"/>
        <v/>
      </c>
      <c r="B2009" t="s">
        <v>145</v>
      </c>
      <c r="C2009" t="str">
        <f>VLOOKUP(B2009,'country codes'!$A$3:$B$287,2,0)</f>
        <v>SDN</v>
      </c>
      <c r="D2009">
        <v>5</v>
      </c>
      <c r="E2009" s="6">
        <v>32065.241000000002</v>
      </c>
      <c r="F2009">
        <v>2008</v>
      </c>
      <c r="G2009" s="6">
        <v>61.206000000000003</v>
      </c>
      <c r="H2009" s="6" t="s">
        <v>693</v>
      </c>
      <c r="I2009" s="7">
        <v>0.89294928312301602</v>
      </c>
      <c r="J2009" s="8" t="str">
        <f t="shared" si="373"/>
        <v/>
      </c>
      <c r="K2009" s="8" t="str">
        <f t="shared" si="374"/>
        <v/>
      </c>
      <c r="L2009" s="9" t="str">
        <f t="shared" si="375"/>
        <v/>
      </c>
      <c r="M2009" s="8" t="str">
        <f t="shared" si="376"/>
        <v/>
      </c>
      <c r="N2009" s="8">
        <f t="shared" si="377"/>
        <v>5.5809330195188502E-2</v>
      </c>
      <c r="O2009" s="8">
        <f t="shared" si="378"/>
        <v>1.5476871170067394</v>
      </c>
      <c r="P2009" s="10" t="str">
        <f t="shared" si="379"/>
        <v/>
      </c>
      <c r="Q2009" s="10" t="str">
        <f t="shared" si="380"/>
        <v>2008SDN</v>
      </c>
      <c r="R2009" s="14" t="str">
        <f t="shared" si="381"/>
        <v/>
      </c>
      <c r="S2009" s="45">
        <f t="shared" si="382"/>
        <v>1</v>
      </c>
      <c r="T2009" s="7">
        <f t="shared" si="383"/>
        <v>3.6834238722738157</v>
      </c>
      <c r="U2009" s="35">
        <f>IF(ISBLANK(VLOOKUP(B2009,'WB GDP'!$A$2:$AK$267,F2009-1985)),"NA",VLOOKUP(B2009,'WB GDP'!$A$2:$AK$267,F2009-1985))</f>
        <v>4993.87109375</v>
      </c>
    </row>
    <row r="2010" spans="1:21">
      <c r="A2010" t="str">
        <f t="shared" si="372"/>
        <v/>
      </c>
      <c r="B2010" t="s">
        <v>147</v>
      </c>
      <c r="C2010" t="str">
        <f>VLOOKUP(B2010,'country codes'!$A$3:$B$287,2,0)</f>
        <v>CHE</v>
      </c>
      <c r="D2010">
        <v>3</v>
      </c>
      <c r="E2010" s="6">
        <v>7638.2879999999996</v>
      </c>
      <c r="F2010">
        <v>2008</v>
      </c>
      <c r="G2010" s="6">
        <v>81.965999999999994</v>
      </c>
      <c r="H2010" s="6" t="s">
        <v>693</v>
      </c>
      <c r="I2010" s="7">
        <v>18.7879123687744</v>
      </c>
      <c r="J2010" s="8" t="str">
        <f t="shared" si="373"/>
        <v/>
      </c>
      <c r="K2010" s="8" t="str">
        <f t="shared" si="374"/>
        <v/>
      </c>
      <c r="L2010" s="9" t="str">
        <f t="shared" si="375"/>
        <v/>
      </c>
      <c r="M2010" s="8" t="str">
        <f t="shared" si="376"/>
        <v/>
      </c>
      <c r="N2010" s="8">
        <f t="shared" si="377"/>
        <v>1.1742445230484</v>
      </c>
      <c r="O2010" s="8">
        <f t="shared" si="378"/>
        <v>2.6661223098599507</v>
      </c>
      <c r="P2010" s="10" t="str">
        <f t="shared" si="379"/>
        <v/>
      </c>
      <c r="Q2010" s="10" t="str">
        <f t="shared" si="380"/>
        <v>2008CHE</v>
      </c>
      <c r="R2010" s="14" t="str">
        <f t="shared" si="381"/>
        <v/>
      </c>
      <c r="S2010" s="45">
        <f t="shared" si="382"/>
        <v>3</v>
      </c>
      <c r="T2010" s="7">
        <f t="shared" si="383"/>
        <v>3.6834238722738157</v>
      </c>
      <c r="U2010" s="35">
        <f>IF(ISBLANK(VLOOKUP(B2010,'WB GDP'!$A$2:$AK$267,F2010-1985)),"NA",VLOOKUP(B2010,'WB GDP'!$A$2:$AK$267,F2010-1985))</f>
        <v>66197.86747388111</v>
      </c>
    </row>
    <row r="2011" spans="1:21">
      <c r="A2011" t="str">
        <f t="shared" si="372"/>
        <v/>
      </c>
      <c r="B2011" t="s">
        <v>154</v>
      </c>
      <c r="C2011" t="str">
        <f>VLOOKUP(B2011,'country codes'!$A$3:$B$287,2,0)</f>
        <v>TUN</v>
      </c>
      <c r="D2011">
        <v>4</v>
      </c>
      <c r="E2011" s="6">
        <v>10680.38</v>
      </c>
      <c r="F2011">
        <v>2008</v>
      </c>
      <c r="G2011" s="6">
        <v>75.185000000000002</v>
      </c>
      <c r="H2011" s="6" t="s">
        <v>693</v>
      </c>
      <c r="I2011" s="7">
        <v>3.3085076808929399</v>
      </c>
      <c r="J2011" s="8" t="str">
        <f t="shared" si="373"/>
        <v/>
      </c>
      <c r="K2011" s="8" t="str">
        <f t="shared" si="374"/>
        <v/>
      </c>
      <c r="L2011" s="9" t="str">
        <f t="shared" si="375"/>
        <v/>
      </c>
      <c r="M2011" s="8" t="str">
        <f t="shared" si="376"/>
        <v/>
      </c>
      <c r="N2011" s="8">
        <f t="shared" si="377"/>
        <v>0.20678173005580874</v>
      </c>
      <c r="O2011" s="8">
        <f t="shared" si="378"/>
        <v>1.6986595168673597</v>
      </c>
      <c r="P2011" s="10" t="str">
        <f t="shared" si="379"/>
        <v/>
      </c>
      <c r="Q2011" s="10" t="str">
        <f t="shared" si="380"/>
        <v>2008TUN</v>
      </c>
      <c r="R2011" s="14" t="str">
        <f t="shared" si="381"/>
        <v/>
      </c>
      <c r="S2011" s="45">
        <f t="shared" si="382"/>
        <v>1</v>
      </c>
      <c r="T2011" s="7">
        <f t="shared" si="383"/>
        <v>3.6834238722738157</v>
      </c>
      <c r="U2011" s="35">
        <f>IF(ISBLANK(VLOOKUP(B2011,'WB GDP'!$A$2:$AK$267,F2011-1985)),"NA",VLOOKUP(B2011,'WB GDP'!$A$2:$AK$267,F2011-1985))</f>
        <v>10073.6297823105</v>
      </c>
    </row>
    <row r="2012" spans="1:21">
      <c r="A2012" t="str">
        <f t="shared" si="372"/>
        <v/>
      </c>
      <c r="B2012" t="s">
        <v>156</v>
      </c>
      <c r="C2012" t="str">
        <f>VLOOKUP(B2012,'country codes'!$A$3:$B$287,2,0)</f>
        <v>TKM</v>
      </c>
      <c r="D2012">
        <v>7</v>
      </c>
      <c r="E2012" s="6">
        <v>5100.0829999999996</v>
      </c>
      <c r="F2012">
        <v>2008</v>
      </c>
      <c r="G2012" s="6">
        <v>67.406999999999996</v>
      </c>
      <c r="H2012" s="6" t="s">
        <v>693</v>
      </c>
      <c r="I2012" s="7">
        <v>14.3166646957397</v>
      </c>
      <c r="J2012" s="8" t="str">
        <f t="shared" si="373"/>
        <v/>
      </c>
      <c r="K2012" s="8" t="str">
        <f t="shared" si="374"/>
        <v/>
      </c>
      <c r="L2012" s="9" t="str">
        <f t="shared" si="375"/>
        <v/>
      </c>
      <c r="M2012" s="8" t="str">
        <f t="shared" si="376"/>
        <v/>
      </c>
      <c r="N2012" s="8">
        <f t="shared" si="377"/>
        <v>0.89479154348373124</v>
      </c>
      <c r="O2012" s="8">
        <f t="shared" si="378"/>
        <v>2.3866693302952822</v>
      </c>
      <c r="P2012" s="10" t="str">
        <f t="shared" si="379"/>
        <v/>
      </c>
      <c r="Q2012" s="10" t="str">
        <f t="shared" si="380"/>
        <v>2008TKM</v>
      </c>
      <c r="R2012" s="14" t="str">
        <f t="shared" si="381"/>
        <v/>
      </c>
      <c r="S2012" s="45">
        <f t="shared" si="382"/>
        <v>3</v>
      </c>
      <c r="T2012" s="7">
        <f t="shared" si="383"/>
        <v>3.6834238722738157</v>
      </c>
      <c r="U2012" s="35">
        <f>IF(ISBLANK(VLOOKUP(B2012,'WB GDP'!$A$2:$AK$267,F2012-1985)),"NA",VLOOKUP(B2012,'WB GDP'!$A$2:$AK$267,F2012-1985))</f>
        <v>7418.4813593957242</v>
      </c>
    </row>
    <row r="2013" spans="1:21">
      <c r="A2013" t="str">
        <f t="shared" si="372"/>
        <v/>
      </c>
      <c r="B2013" t="s">
        <v>159</v>
      </c>
      <c r="C2013" t="str">
        <f>VLOOKUP(B2013,'country codes'!$A$3:$B$287,2,0)</f>
        <v>ARE</v>
      </c>
      <c r="D2013">
        <v>4</v>
      </c>
      <c r="E2013" s="6">
        <v>6988.6850000000004</v>
      </c>
      <c r="F2013">
        <v>2008</v>
      </c>
      <c r="G2013" s="6">
        <v>77.488</v>
      </c>
      <c r="H2013" s="6" t="s">
        <v>693</v>
      </c>
      <c r="I2013" s="7">
        <v>41.467247009277301</v>
      </c>
      <c r="J2013" s="8" t="str">
        <f t="shared" si="373"/>
        <v/>
      </c>
      <c r="K2013" s="8" t="str">
        <f t="shared" si="374"/>
        <v/>
      </c>
      <c r="L2013" s="9" t="str">
        <f t="shared" si="375"/>
        <v/>
      </c>
      <c r="M2013" s="8" t="str">
        <f t="shared" si="376"/>
        <v/>
      </c>
      <c r="N2013" s="8">
        <f t="shared" si="377"/>
        <v>2.5917029380798313</v>
      </c>
      <c r="O2013" s="8">
        <f t="shared" si="378"/>
        <v>4.083580724891382</v>
      </c>
      <c r="P2013" s="10" t="str">
        <f t="shared" si="379"/>
        <v/>
      </c>
      <c r="Q2013" s="10" t="str">
        <f t="shared" si="380"/>
        <v>2008ARE</v>
      </c>
      <c r="R2013" s="14" t="str">
        <f t="shared" si="381"/>
        <v/>
      </c>
      <c r="S2013" s="45">
        <f t="shared" si="382"/>
        <v>3</v>
      </c>
      <c r="T2013" s="7">
        <f t="shared" si="383"/>
        <v>3.6834238722738157</v>
      </c>
      <c r="U2013" s="35">
        <f>IF(ISBLANK(VLOOKUP(B2013,'WB GDP'!$A$2:$AK$267,F2013-1985)),"NA",VLOOKUP(B2013,'WB GDP'!$A$2:$AK$267,F2013-1985))</f>
        <v>68909.610262661969</v>
      </c>
    </row>
    <row r="2014" spans="1:21">
      <c r="A2014">
        <f t="shared" si="372"/>
        <v>1</v>
      </c>
      <c r="B2014" t="s">
        <v>50</v>
      </c>
      <c r="C2014" t="str">
        <f>VLOOKUP(B2014,'country codes'!$A$3:$B$287,2,0)</f>
        <v>CRI</v>
      </c>
      <c r="D2014">
        <v>1</v>
      </c>
      <c r="E2014" s="6">
        <v>4501.9210000000003</v>
      </c>
      <c r="F2014">
        <v>2008</v>
      </c>
      <c r="G2014" s="6">
        <v>78.444999999999993</v>
      </c>
      <c r="H2014" s="6">
        <v>6.850679874420166</v>
      </c>
      <c r="I2014" s="7">
        <v>4.5250625610351598</v>
      </c>
      <c r="J2014" s="8">
        <f t="shared" si="373"/>
        <v>0.68506798744201658</v>
      </c>
      <c r="K2014" s="8">
        <f t="shared" si="374"/>
        <v>1.1118278227018485</v>
      </c>
      <c r="L2014" s="9">
        <f t="shared" si="375"/>
        <v>87.217333551846508</v>
      </c>
      <c r="M2014" s="8">
        <f t="shared" si="376"/>
        <v>0.69208380508031098</v>
      </c>
      <c r="N2014" s="8">
        <f t="shared" si="377"/>
        <v>0.28281641006469749</v>
      </c>
      <c r="O2014" s="8">
        <f t="shared" si="378"/>
        <v>1.7746941968762484</v>
      </c>
      <c r="P2014" s="10">
        <f t="shared" si="379"/>
        <v>0.38997355504880304</v>
      </c>
      <c r="Q2014" s="10" t="str">
        <f t="shared" si="380"/>
        <v>2008CRI</v>
      </c>
      <c r="R2014" s="14">
        <f t="shared" si="381"/>
        <v>67.157025311013129</v>
      </c>
      <c r="S2014" s="45">
        <f t="shared" si="382"/>
        <v>2</v>
      </c>
      <c r="T2014" s="7">
        <f t="shared" si="383"/>
        <v>3.6834238722738157</v>
      </c>
      <c r="U2014" s="35">
        <f>IF(ISBLANK(VLOOKUP(B2014,'WB GDP'!$A$2:$AK$267,F2014-1985)),"NA",VLOOKUP(B2014,'WB GDP'!$A$2:$AK$267,F2014-1985))</f>
        <v>16385.001000228185</v>
      </c>
    </row>
    <row r="2015" spans="1:21">
      <c r="A2015">
        <f t="shared" si="372"/>
        <v>2</v>
      </c>
      <c r="B2015" t="s">
        <v>124</v>
      </c>
      <c r="C2015" t="str">
        <f>VLOOKUP(B2015,'country codes'!$A$3:$B$287,2,0)</f>
        <v>PAN</v>
      </c>
      <c r="D2015">
        <v>1</v>
      </c>
      <c r="E2015" s="6">
        <v>3495.2759999999998</v>
      </c>
      <c r="F2015">
        <v>2008</v>
      </c>
      <c r="G2015" s="6">
        <v>76.224999999999994</v>
      </c>
      <c r="H2015" s="6">
        <v>6.930903434753418</v>
      </c>
      <c r="I2015" s="7">
        <v>5.1606645584106499</v>
      </c>
      <c r="J2015" s="8">
        <f t="shared" si="373"/>
        <v>0.69309034347534182</v>
      </c>
      <c r="K2015" s="8">
        <f t="shared" si="374"/>
        <v>1.1198501787351738</v>
      </c>
      <c r="L2015" s="9">
        <f t="shared" si="375"/>
        <v>85.360579874088614</v>
      </c>
      <c r="M2015" s="8">
        <f t="shared" si="376"/>
        <v>0.67529664562645819</v>
      </c>
      <c r="N2015" s="8">
        <f t="shared" si="377"/>
        <v>0.32254153490066562</v>
      </c>
      <c r="O2015" s="8">
        <f t="shared" si="378"/>
        <v>1.8144193217122164</v>
      </c>
      <c r="P2015" s="10">
        <f t="shared" si="379"/>
        <v>0.37218334127372482</v>
      </c>
      <c r="Q2015" s="10" t="str">
        <f t="shared" si="380"/>
        <v>2008PAN</v>
      </c>
      <c r="R2015" s="14">
        <f t="shared" si="381"/>
        <v>64.093387222446452</v>
      </c>
      <c r="S2015" s="45">
        <f t="shared" si="382"/>
        <v>2</v>
      </c>
      <c r="T2015" s="7">
        <f t="shared" si="383"/>
        <v>3.6834238722738157</v>
      </c>
      <c r="U2015" s="35">
        <f>IF(ISBLANK(VLOOKUP(B2015,'WB GDP'!$A$2:$AK$267,F2015-1985)),"NA",VLOOKUP(B2015,'WB GDP'!$A$2:$AK$267,F2015-1985))</f>
        <v>21516.589240288227</v>
      </c>
    </row>
    <row r="2016" spans="1:21">
      <c r="A2016">
        <f t="shared" si="372"/>
        <v>3</v>
      </c>
      <c r="B2016" t="s">
        <v>70</v>
      </c>
      <c r="C2016" t="str">
        <f>VLOOKUP(B2016,'country codes'!$A$3:$B$287,2,0)</f>
        <v>GTM</v>
      </c>
      <c r="D2016">
        <v>1</v>
      </c>
      <c r="E2016" s="6">
        <v>13979.450999999999</v>
      </c>
      <c r="F2016">
        <v>2008</v>
      </c>
      <c r="G2016" s="6">
        <v>70.355999999999995</v>
      </c>
      <c r="H2016" s="6">
        <v>6.414494514465332</v>
      </c>
      <c r="I2016" s="7">
        <v>1.97176885604858</v>
      </c>
      <c r="J2016" s="8">
        <f t="shared" si="373"/>
        <v>0.6414494514465332</v>
      </c>
      <c r="K2016" s="8">
        <f t="shared" si="374"/>
        <v>1.0682092867063653</v>
      </c>
      <c r="L2016" s="9">
        <f t="shared" si="375"/>
        <v>75.15493257551303</v>
      </c>
      <c r="M2016" s="8">
        <f t="shared" si="376"/>
        <v>0.58302601728018721</v>
      </c>
      <c r="N2016" s="8">
        <f t="shared" si="377"/>
        <v>0.12323555350303625</v>
      </c>
      <c r="O2016" s="8">
        <f t="shared" si="378"/>
        <v>1.6151133403145872</v>
      </c>
      <c r="P2016" s="10">
        <f t="shared" si="379"/>
        <v>0.36098148825061843</v>
      </c>
      <c r="Q2016" s="10" t="str">
        <f t="shared" si="380"/>
        <v>2008GTM</v>
      </c>
      <c r="R2016" s="14">
        <f t="shared" si="381"/>
        <v>62.164325322572608</v>
      </c>
      <c r="S2016" s="45">
        <f t="shared" si="382"/>
        <v>1</v>
      </c>
      <c r="T2016" s="7">
        <f t="shared" si="383"/>
        <v>3.6834238722738157</v>
      </c>
      <c r="U2016" s="35">
        <f>IF(ISBLANK(VLOOKUP(B2016,'WB GDP'!$A$2:$AK$267,F2016-1985)),"NA",VLOOKUP(B2016,'WB GDP'!$A$2:$AK$267,F2016-1985))</f>
        <v>7365.2804361702956</v>
      </c>
    </row>
    <row r="2017" spans="1:21">
      <c r="A2017">
        <f t="shared" si="372"/>
        <v>4</v>
      </c>
      <c r="B2017" t="s">
        <v>46</v>
      </c>
      <c r="C2017" t="str">
        <f>VLOOKUP(B2017,'country codes'!$A$3:$B$287,2,0)</f>
        <v>COL</v>
      </c>
      <c r="D2017">
        <v>1</v>
      </c>
      <c r="E2017" s="6">
        <v>43815.313000000002</v>
      </c>
      <c r="F2017">
        <v>2008</v>
      </c>
      <c r="G2017" s="6">
        <v>74.295000000000002</v>
      </c>
      <c r="H2017" s="6">
        <v>6.1683950424194336</v>
      </c>
      <c r="I2017" s="7">
        <v>3.2175526618957502</v>
      </c>
      <c r="J2017" s="8">
        <f t="shared" si="373"/>
        <v>0.61683950424194334</v>
      </c>
      <c r="K2017" s="8">
        <f t="shared" si="374"/>
        <v>1.0435993395017753</v>
      </c>
      <c r="L2017" s="9">
        <f t="shared" si="375"/>
        <v>77.534212928284404</v>
      </c>
      <c r="M2017" s="8">
        <f t="shared" si="376"/>
        <v>0.6045374106038417</v>
      </c>
      <c r="N2017" s="8">
        <f t="shared" si="377"/>
        <v>0.20109704136848439</v>
      </c>
      <c r="O2017" s="8">
        <f t="shared" si="378"/>
        <v>1.6929748281800352</v>
      </c>
      <c r="P2017" s="10">
        <f t="shared" si="379"/>
        <v>0.35708588251942613</v>
      </c>
      <c r="Q2017" s="10" t="str">
        <f t="shared" si="380"/>
        <v>2008COL</v>
      </c>
      <c r="R2017" s="14">
        <f t="shared" si="381"/>
        <v>61.493466262248205</v>
      </c>
      <c r="S2017" s="45">
        <f t="shared" si="382"/>
        <v>1</v>
      </c>
      <c r="T2017" s="7">
        <f t="shared" si="383"/>
        <v>3.6834238722738157</v>
      </c>
      <c r="U2017" s="35">
        <f>IF(ISBLANK(VLOOKUP(B2017,'WB GDP'!$A$2:$AK$267,F2017-1985)),"NA",VLOOKUP(B2017,'WB GDP'!$A$2:$AK$267,F2017-1985))</f>
        <v>11507.525825489114</v>
      </c>
    </row>
    <row r="2018" spans="1:21">
      <c r="A2018">
        <f t="shared" si="372"/>
        <v>5</v>
      </c>
      <c r="B2018" t="s">
        <v>35</v>
      </c>
      <c r="C2018" t="str">
        <f>VLOOKUP(B2018,'country codes'!$A$3:$B$287,2,0)</f>
        <v>BRA</v>
      </c>
      <c r="D2018">
        <v>1</v>
      </c>
      <c r="E2018" s="6">
        <v>192672.31700000001</v>
      </c>
      <c r="F2018">
        <v>2008</v>
      </c>
      <c r="G2018" s="6">
        <v>72.715000000000003</v>
      </c>
      <c r="H2018" s="6">
        <v>6.6914248466491699</v>
      </c>
      <c r="I2018" s="7">
        <v>4.5450577735900897</v>
      </c>
      <c r="J2018" s="8">
        <f t="shared" si="373"/>
        <v>0.66914248466491699</v>
      </c>
      <c r="K2018" s="8">
        <f t="shared" si="374"/>
        <v>1.0959023199247491</v>
      </c>
      <c r="L2018" s="9">
        <f t="shared" si="375"/>
        <v>79.688537193328131</v>
      </c>
      <c r="M2018" s="8">
        <f t="shared" si="376"/>
        <v>0.6240149457156956</v>
      </c>
      <c r="N2018" s="8">
        <f t="shared" si="377"/>
        <v>0.2840661108493806</v>
      </c>
      <c r="O2018" s="8">
        <f t="shared" si="378"/>
        <v>1.7759438976609316</v>
      </c>
      <c r="P2018" s="10">
        <f t="shared" si="379"/>
        <v>0.35137086624052488</v>
      </c>
      <c r="Q2018" s="10" t="str">
        <f t="shared" si="380"/>
        <v>2008BRA</v>
      </c>
      <c r="R2018" s="14">
        <f t="shared" si="381"/>
        <v>60.509288007271415</v>
      </c>
      <c r="S2018" s="45">
        <f t="shared" si="382"/>
        <v>2</v>
      </c>
      <c r="T2018" s="7">
        <f t="shared" si="383"/>
        <v>3.6834238722738157</v>
      </c>
      <c r="U2018" s="35">
        <f>IF(ISBLANK(VLOOKUP(B2018,'WB GDP'!$A$2:$AK$267,F2018-1985)),"NA",VLOOKUP(B2018,'WB GDP'!$A$2:$AK$267,F2018-1985))</f>
        <v>14067.945812576261</v>
      </c>
    </row>
    <row r="2019" spans="1:21">
      <c r="A2019">
        <f t="shared" si="372"/>
        <v>6</v>
      </c>
      <c r="B2019" t="s">
        <v>106</v>
      </c>
      <c r="C2019" t="str">
        <f>VLOOKUP(B2019,'country codes'!$A$3:$B$287,2,0)</f>
        <v>MEX</v>
      </c>
      <c r="D2019">
        <v>1</v>
      </c>
      <c r="E2019" s="6">
        <v>109684.489</v>
      </c>
      <c r="F2019">
        <v>2008</v>
      </c>
      <c r="G2019" s="6">
        <v>74.152000000000001</v>
      </c>
      <c r="H2019" s="6">
        <v>6.8290362358093262</v>
      </c>
      <c r="I2019" s="7">
        <v>5.9076886177062997</v>
      </c>
      <c r="J2019" s="8">
        <f t="shared" si="373"/>
        <v>0.68290362358093259</v>
      </c>
      <c r="K2019" s="8">
        <f t="shared" si="374"/>
        <v>1.1096634588407646</v>
      </c>
      <c r="L2019" s="9">
        <f t="shared" si="375"/>
        <v>82.28376479996038</v>
      </c>
      <c r="M2019" s="8">
        <f t="shared" si="376"/>
        <v>0.64747874717383236</v>
      </c>
      <c r="N2019" s="8">
        <f t="shared" si="377"/>
        <v>0.36923053860664373</v>
      </c>
      <c r="O2019" s="8">
        <f t="shared" si="378"/>
        <v>1.8611083254181946</v>
      </c>
      <c r="P2019" s="10">
        <f t="shared" si="379"/>
        <v>0.34789954906485232</v>
      </c>
      <c r="Q2019" s="10" t="str">
        <f t="shared" si="380"/>
        <v>2008MEX</v>
      </c>
      <c r="R2019" s="14">
        <f t="shared" si="381"/>
        <v>59.911495330278179</v>
      </c>
      <c r="S2019" s="45">
        <f t="shared" si="382"/>
        <v>2</v>
      </c>
      <c r="T2019" s="7">
        <f t="shared" si="383"/>
        <v>3.6834238722738157</v>
      </c>
      <c r="U2019" s="35">
        <f>IF(ISBLANK(VLOOKUP(B2019,'WB GDP'!$A$2:$AK$267,F2019-1985)),"NA",VLOOKUP(B2019,'WB GDP'!$A$2:$AK$267,F2019-1985))</f>
        <v>18586.471291344133</v>
      </c>
    </row>
    <row r="2020" spans="1:21">
      <c r="A2020">
        <f t="shared" si="372"/>
        <v>7</v>
      </c>
      <c r="B2020" t="s">
        <v>146</v>
      </c>
      <c r="C2020" t="str">
        <f>VLOOKUP(B2020,'country codes'!$A$3:$B$287,2,0)</f>
        <v>SWE</v>
      </c>
      <c r="D2020">
        <v>3</v>
      </c>
      <c r="E2020" s="6">
        <v>9229.2710000000006</v>
      </c>
      <c r="F2020">
        <v>2008</v>
      </c>
      <c r="G2020" s="6">
        <v>81.137</v>
      </c>
      <c r="H2020" s="6">
        <v>7.5159974098205566</v>
      </c>
      <c r="I2020" s="7">
        <v>11.7563018798828</v>
      </c>
      <c r="J2020" s="8">
        <f t="shared" si="373"/>
        <v>0.75159974098205562</v>
      </c>
      <c r="K2020" s="8">
        <f t="shared" si="374"/>
        <v>1.1783595762418875</v>
      </c>
      <c r="L2020" s="9">
        <f t="shared" si="375"/>
        <v>95.60856093753803</v>
      </c>
      <c r="M2020" s="8">
        <f t="shared" si="376"/>
        <v>0.76795001922845807</v>
      </c>
      <c r="N2020" s="8">
        <f t="shared" si="377"/>
        <v>0.734768867492675</v>
      </c>
      <c r="O2020" s="8">
        <f t="shared" si="378"/>
        <v>2.226646654304226</v>
      </c>
      <c r="P2020" s="10">
        <f t="shared" si="379"/>
        <v>0.34489083292311778</v>
      </c>
      <c r="Q2020" s="10" t="str">
        <f t="shared" si="380"/>
        <v>2008SWE</v>
      </c>
      <c r="R2020" s="14">
        <f t="shared" si="381"/>
        <v>59.393366797027156</v>
      </c>
      <c r="S2020" s="45">
        <f t="shared" si="382"/>
        <v>3</v>
      </c>
      <c r="T2020" s="7">
        <f t="shared" si="383"/>
        <v>3.6834238722738157</v>
      </c>
      <c r="U2020" s="35">
        <f>IF(ISBLANK(VLOOKUP(B2020,'WB GDP'!$A$2:$AK$267,F2020-1985)),"NA",VLOOKUP(B2020,'WB GDP'!$A$2:$AK$267,F2020-1985))</f>
        <v>47963.493752040675</v>
      </c>
    </row>
    <row r="2021" spans="1:21">
      <c r="A2021">
        <f t="shared" si="372"/>
        <v>8</v>
      </c>
      <c r="B2021" t="s">
        <v>143</v>
      </c>
      <c r="C2021" t="str">
        <f>VLOOKUP(B2021,'country codes'!$A$3:$B$287,2,0)</f>
        <v>ESP</v>
      </c>
      <c r="D2021">
        <v>3</v>
      </c>
      <c r="E2021" s="6">
        <v>45966.538</v>
      </c>
      <c r="F2021">
        <v>2008</v>
      </c>
      <c r="G2021" s="6">
        <v>81.290000000000006</v>
      </c>
      <c r="H2021" s="6">
        <v>7.2944726943969727</v>
      </c>
      <c r="I2021" s="7">
        <v>11.410152435302701</v>
      </c>
      <c r="J2021" s="8">
        <f t="shared" si="373"/>
        <v>0.72944726943969729</v>
      </c>
      <c r="K2021" s="8">
        <f t="shared" si="374"/>
        <v>1.1562071046995293</v>
      </c>
      <c r="L2021" s="9">
        <f t="shared" si="375"/>
        <v>93.988075541024742</v>
      </c>
      <c r="M2021" s="8">
        <f t="shared" si="376"/>
        <v>0.75329899304777603</v>
      </c>
      <c r="N2021" s="8">
        <f t="shared" si="377"/>
        <v>0.71313452720641879</v>
      </c>
      <c r="O2021" s="8">
        <f t="shared" si="378"/>
        <v>2.2050123140179698</v>
      </c>
      <c r="P2021" s="10">
        <f t="shared" si="379"/>
        <v>0.34163028852891791</v>
      </c>
      <c r="Q2021" s="10" t="str">
        <f t="shared" si="380"/>
        <v>2008ESP</v>
      </c>
      <c r="R2021" s="14">
        <f t="shared" si="381"/>
        <v>58.831871127451407</v>
      </c>
      <c r="S2021" s="45">
        <f t="shared" si="382"/>
        <v>3</v>
      </c>
      <c r="T2021" s="7">
        <f t="shared" si="383"/>
        <v>3.6834238722738157</v>
      </c>
      <c r="U2021" s="35">
        <f>IF(ISBLANK(VLOOKUP(B2021,'WB GDP'!$A$2:$AK$267,F2021-1985)),"NA",VLOOKUP(B2021,'WB GDP'!$A$2:$AK$267,F2021-1985))</f>
        <v>39239.388210021985</v>
      </c>
    </row>
    <row r="2022" spans="1:21">
      <c r="A2022">
        <f t="shared" si="372"/>
        <v>9</v>
      </c>
      <c r="B2022" t="s">
        <v>107</v>
      </c>
      <c r="C2022" t="str">
        <f>VLOOKUP(B2022,'country codes'!$A$3:$B$287,2,0)</f>
        <v>MDA</v>
      </c>
      <c r="D2022">
        <v>7</v>
      </c>
      <c r="E2022" s="6">
        <v>3812.422</v>
      </c>
      <c r="F2022">
        <v>2008</v>
      </c>
      <c r="G2022" s="6">
        <v>69.394000000000005</v>
      </c>
      <c r="H2022" s="6">
        <v>5.5027561187744141</v>
      </c>
      <c r="I2022" s="7">
        <v>0.59619486331939697</v>
      </c>
      <c r="J2022" s="8">
        <f t="shared" si="373"/>
        <v>0.55027561187744145</v>
      </c>
      <c r="K2022" s="8">
        <f t="shared" si="374"/>
        <v>0.97703544713727342</v>
      </c>
      <c r="L2022" s="9">
        <f t="shared" si="375"/>
        <v>67.800397818643958</v>
      </c>
      <c r="M2022" s="8">
        <f t="shared" si="376"/>
        <v>0.51653268046797807</v>
      </c>
      <c r="N2022" s="8">
        <f t="shared" si="377"/>
        <v>3.7262178957462311E-2</v>
      </c>
      <c r="O2022" s="8">
        <f t="shared" si="378"/>
        <v>1.5291399657690132</v>
      </c>
      <c r="P2022" s="10">
        <f t="shared" si="379"/>
        <v>0.33779293722678344</v>
      </c>
      <c r="Q2022" s="10" t="str">
        <f t="shared" si="380"/>
        <v>2008MDA</v>
      </c>
      <c r="R2022" s="14">
        <f t="shared" si="381"/>
        <v>58.171044014463092</v>
      </c>
      <c r="S2022" s="45">
        <f t="shared" si="382"/>
        <v>1</v>
      </c>
      <c r="T2022" s="7">
        <f t="shared" si="383"/>
        <v>3.6834238722738157</v>
      </c>
      <c r="U2022" s="35">
        <f>IF(ISBLANK(VLOOKUP(B2022,'WB GDP'!$A$2:$AK$267,F2022-1985)),"NA",VLOOKUP(B2022,'WB GDP'!$A$2:$AK$267,F2022-1985))</f>
        <v>8357.3364790564174</v>
      </c>
    </row>
    <row r="2023" spans="1:21">
      <c r="A2023">
        <f t="shared" si="372"/>
        <v>10</v>
      </c>
      <c r="B2023" t="s">
        <v>166</v>
      </c>
      <c r="C2023" t="str">
        <f>VLOOKUP(B2023,'country codes'!$A$3:$B$287,2,0)</f>
        <v>VNM</v>
      </c>
      <c r="D2023">
        <v>8</v>
      </c>
      <c r="E2023" s="6">
        <v>85597.240999999995</v>
      </c>
      <c r="F2023">
        <v>2008</v>
      </c>
      <c r="G2023" s="6">
        <v>73.411000000000001</v>
      </c>
      <c r="H2023" s="6">
        <v>5.4804253578186035</v>
      </c>
      <c r="I2023" s="7">
        <v>2.5412302017211901</v>
      </c>
      <c r="J2023" s="8">
        <f t="shared" si="373"/>
        <v>0.54804253578186035</v>
      </c>
      <c r="K2023" s="8">
        <f t="shared" si="374"/>
        <v>0.97480237104169232</v>
      </c>
      <c r="L2023" s="9">
        <f t="shared" si="375"/>
        <v>71.561216860541677</v>
      </c>
      <c r="M2023" s="8">
        <f t="shared" si="376"/>
        <v>0.55053475068854663</v>
      </c>
      <c r="N2023" s="8">
        <f t="shared" si="377"/>
        <v>0.15882688760757438</v>
      </c>
      <c r="O2023" s="8">
        <f t="shared" si="378"/>
        <v>1.6507046744191254</v>
      </c>
      <c r="P2023" s="10">
        <f t="shared" si="379"/>
        <v>0.33351498861071377</v>
      </c>
      <c r="Q2023" s="10" t="str">
        <f t="shared" si="380"/>
        <v>2008VNM</v>
      </c>
      <c r="R2023" s="14">
        <f t="shared" si="381"/>
        <v>57.434342000264579</v>
      </c>
      <c r="S2023" s="45">
        <f t="shared" si="382"/>
        <v>1</v>
      </c>
      <c r="T2023" s="7">
        <f t="shared" si="383"/>
        <v>3.6834238722738157</v>
      </c>
      <c r="U2023" s="35">
        <f>IF(ISBLANK(VLOOKUP(B2023,'WB GDP'!$A$2:$AK$267,F2023-1985)),"NA",VLOOKUP(B2023,'WB GDP'!$A$2:$AK$267,F2023-1985))</f>
        <v>5757.9239156681015</v>
      </c>
    </row>
    <row r="2024" spans="1:21">
      <c r="A2024">
        <f t="shared" si="372"/>
        <v>11</v>
      </c>
      <c r="B2024" t="s">
        <v>64</v>
      </c>
      <c r="C2024" t="str">
        <f>VLOOKUP(B2024,'country codes'!$A$3:$B$287,2,0)</f>
        <v>FRA</v>
      </c>
      <c r="D2024">
        <v>3</v>
      </c>
      <c r="E2024" s="6">
        <v>61721.008999999998</v>
      </c>
      <c r="F2024">
        <v>2008</v>
      </c>
      <c r="G2024" s="6">
        <v>81.049000000000007</v>
      </c>
      <c r="H2024" s="6">
        <v>7.0080647468566895</v>
      </c>
      <c r="I2024" s="7">
        <v>11.2418775558472</v>
      </c>
      <c r="J2024" s="8">
        <f t="shared" si="373"/>
        <v>0.70080647468566892</v>
      </c>
      <c r="K2024" s="8">
        <f t="shared" si="374"/>
        <v>1.1275663099455009</v>
      </c>
      <c r="L2024" s="9">
        <f t="shared" si="375"/>
        <v>91.388121854772905</v>
      </c>
      <c r="M2024" s="8">
        <f t="shared" si="376"/>
        <v>0.72979246246885399</v>
      </c>
      <c r="N2024" s="8">
        <f t="shared" si="377"/>
        <v>0.70261734724045</v>
      </c>
      <c r="O2024" s="8">
        <f t="shared" si="378"/>
        <v>2.1944951340520009</v>
      </c>
      <c r="P2024" s="10">
        <f t="shared" si="379"/>
        <v>0.33255597205236764</v>
      </c>
      <c r="Q2024" s="10" t="str">
        <f t="shared" si="380"/>
        <v>2008FRA</v>
      </c>
      <c r="R2024" s="14">
        <f t="shared" si="381"/>
        <v>57.269190547175747</v>
      </c>
      <c r="S2024" s="45">
        <f t="shared" si="382"/>
        <v>3</v>
      </c>
      <c r="T2024" s="7">
        <f t="shared" si="383"/>
        <v>3.6834238722738157</v>
      </c>
      <c r="U2024" s="35">
        <f>IF(ISBLANK(VLOOKUP(B2024,'WB GDP'!$A$2:$AK$267,F2024-1985)),"NA",VLOOKUP(B2024,'WB GDP'!$A$2:$AK$267,F2024-1985))</f>
        <v>42993.059516528803</v>
      </c>
    </row>
    <row r="2025" spans="1:21">
      <c r="A2025">
        <f t="shared" si="372"/>
        <v>12</v>
      </c>
      <c r="B2025" t="s">
        <v>19</v>
      </c>
      <c r="C2025" t="str">
        <f>VLOOKUP(B2025,'country codes'!$A$3:$B$287,2,0)</f>
        <v>ALB</v>
      </c>
      <c r="D2025">
        <v>7</v>
      </c>
      <c r="E2025" s="6">
        <v>2951.6889999999999</v>
      </c>
      <c r="F2025">
        <v>2008</v>
      </c>
      <c r="G2025" s="6">
        <v>77.653000000000006</v>
      </c>
      <c r="H2025" s="6">
        <v>5.0598607063293457</v>
      </c>
      <c r="I2025" s="7">
        <v>3.2673141956329399</v>
      </c>
      <c r="J2025" s="8">
        <f t="shared" si="373"/>
        <v>0.50598607063293455</v>
      </c>
      <c r="K2025" s="8">
        <f t="shared" si="374"/>
        <v>0.93274590589276651</v>
      </c>
      <c r="L2025" s="9">
        <f t="shared" si="375"/>
        <v>72.430517830291009</v>
      </c>
      <c r="M2025" s="8">
        <f t="shared" si="376"/>
        <v>0.55839421754588048</v>
      </c>
      <c r="N2025" s="8">
        <f t="shared" si="377"/>
        <v>0.20420713722705874</v>
      </c>
      <c r="O2025" s="8">
        <f t="shared" si="378"/>
        <v>1.6960849240386096</v>
      </c>
      <c r="P2025" s="10">
        <f t="shared" si="379"/>
        <v>0.32922538820536634</v>
      </c>
      <c r="Q2025" s="10" t="str">
        <f t="shared" si="380"/>
        <v>2008ALB</v>
      </c>
      <c r="R2025" s="14">
        <f t="shared" si="381"/>
        <v>56.695633441013698</v>
      </c>
      <c r="S2025" s="45">
        <f t="shared" si="382"/>
        <v>1</v>
      </c>
      <c r="T2025" s="7">
        <f t="shared" si="383"/>
        <v>3.6834238722738157</v>
      </c>
      <c r="U2025" s="35">
        <f>IF(ISBLANK(VLOOKUP(B2025,'WB GDP'!$A$2:$AK$267,F2025-1985)),"NA",VLOOKUP(B2025,'WB GDP'!$A$2:$AK$267,F2025-1985))</f>
        <v>9912.1484702204889</v>
      </c>
    </row>
    <row r="2026" spans="1:21">
      <c r="A2026">
        <f t="shared" si="372"/>
        <v>13</v>
      </c>
      <c r="B2026" t="s">
        <v>44</v>
      </c>
      <c r="C2026" t="str">
        <f>VLOOKUP(B2026,'country codes'!$A$3:$B$287,2,0)</f>
        <v>CHL</v>
      </c>
      <c r="D2026">
        <v>1</v>
      </c>
      <c r="E2026" s="6">
        <v>16661.462</v>
      </c>
      <c r="F2026">
        <v>2008</v>
      </c>
      <c r="G2026" s="6">
        <v>78.483999999999995</v>
      </c>
      <c r="H2026" s="6">
        <v>5.7894387245178223</v>
      </c>
      <c r="I2026" s="7">
        <v>6.1399407386779803</v>
      </c>
      <c r="J2026" s="8">
        <f t="shared" si="373"/>
        <v>0.57894387245178225</v>
      </c>
      <c r="K2026" s="8">
        <f t="shared" si="374"/>
        <v>1.0057037077116142</v>
      </c>
      <c r="L2026" s="9">
        <f t="shared" si="375"/>
        <v>78.931649796038329</v>
      </c>
      <c r="M2026" s="8">
        <f t="shared" si="376"/>
        <v>0.61717182506963419</v>
      </c>
      <c r="N2026" s="8">
        <f t="shared" si="377"/>
        <v>0.38374629616737377</v>
      </c>
      <c r="O2026" s="8">
        <f t="shared" si="378"/>
        <v>1.8756240829789248</v>
      </c>
      <c r="P2026" s="10">
        <f t="shared" si="379"/>
        <v>0.32904878470606042</v>
      </c>
      <c r="Q2026" s="10" t="str">
        <f t="shared" si="380"/>
        <v>2008CHL</v>
      </c>
      <c r="R2026" s="14">
        <f t="shared" si="381"/>
        <v>56.665220697586982</v>
      </c>
      <c r="S2026" s="45">
        <f t="shared" si="382"/>
        <v>2</v>
      </c>
      <c r="T2026" s="7">
        <f t="shared" si="383"/>
        <v>3.6834238722738157</v>
      </c>
      <c r="U2026" s="35">
        <f>IF(ISBLANK(VLOOKUP(B2026,'WB GDP'!$A$2:$AK$267,F2026-1985)),"NA",VLOOKUP(B2026,'WB GDP'!$A$2:$AK$267,F2026-1985))</f>
        <v>20695.562560621725</v>
      </c>
    </row>
    <row r="2027" spans="1:21">
      <c r="A2027">
        <f t="shared" si="372"/>
        <v>14</v>
      </c>
      <c r="B2027" t="s">
        <v>151</v>
      </c>
      <c r="C2027" t="str">
        <f>VLOOKUP(B2027,'country codes'!$A$3:$B$287,2,0)</f>
        <v>THA</v>
      </c>
      <c r="D2027">
        <v>8</v>
      </c>
      <c r="E2027" s="6">
        <v>67328.239000000001</v>
      </c>
      <c r="F2027">
        <v>2008</v>
      </c>
      <c r="G2027" s="6">
        <v>75.492000000000004</v>
      </c>
      <c r="H2027" s="6">
        <v>5.6364712715148926</v>
      </c>
      <c r="I2027" s="7">
        <v>4.6263070106506303</v>
      </c>
      <c r="J2027" s="8">
        <f t="shared" si="373"/>
        <v>0.56364712715148924</v>
      </c>
      <c r="K2027" s="8">
        <f t="shared" si="374"/>
        <v>0.9904069624113212</v>
      </c>
      <c r="L2027" s="9">
        <f t="shared" si="375"/>
        <v>74.767802406355472</v>
      </c>
      <c r="M2027" s="8">
        <f t="shared" si="376"/>
        <v>0.57952592141023174</v>
      </c>
      <c r="N2027" s="8">
        <f t="shared" si="377"/>
        <v>0.2891441881656644</v>
      </c>
      <c r="O2027" s="8">
        <f t="shared" si="378"/>
        <v>1.7810219749772154</v>
      </c>
      <c r="P2027" s="10">
        <f t="shared" si="379"/>
        <v>0.32538954013616012</v>
      </c>
      <c r="Q2027" s="10" t="str">
        <f t="shared" si="380"/>
        <v>2008THA</v>
      </c>
      <c r="R2027" s="14">
        <f t="shared" si="381"/>
        <v>56.035065198532109</v>
      </c>
      <c r="S2027" s="45">
        <f t="shared" si="382"/>
        <v>2</v>
      </c>
      <c r="T2027" s="7">
        <f t="shared" si="383"/>
        <v>3.6834238722738157</v>
      </c>
      <c r="U2027" s="35">
        <f>IF(ISBLANK(VLOOKUP(B2027,'WB GDP'!$A$2:$AK$267,F2027-1985)),"NA",VLOOKUP(B2027,'WB GDP'!$A$2:$AK$267,F2027-1985))</f>
        <v>13459.246519699713</v>
      </c>
    </row>
    <row r="2028" spans="1:21">
      <c r="A2028">
        <f t="shared" si="372"/>
        <v>15</v>
      </c>
      <c r="B2028" t="s">
        <v>121</v>
      </c>
      <c r="C2028" t="str">
        <f>VLOOKUP(B2028,'country codes'!$A$3:$B$287,2,0)</f>
        <v>NOR</v>
      </c>
      <c r="D2028">
        <v>3</v>
      </c>
      <c r="E2028" s="6">
        <v>4768.6540000000005</v>
      </c>
      <c r="F2028">
        <v>2008</v>
      </c>
      <c r="G2028" s="6">
        <v>80.677999999999997</v>
      </c>
      <c r="H2028" s="6">
        <v>7.6322875022888184</v>
      </c>
      <c r="I2028" s="7">
        <v>14.202467918396</v>
      </c>
      <c r="J2028" s="8">
        <f t="shared" si="373"/>
        <v>0.76322875022888181</v>
      </c>
      <c r="K2028" s="8">
        <f t="shared" si="374"/>
        <v>1.1899885854887138</v>
      </c>
      <c r="L2028" s="9">
        <f t="shared" si="375"/>
        <v>96.005899100058443</v>
      </c>
      <c r="M2028" s="8">
        <f t="shared" si="376"/>
        <v>0.77154240693784204</v>
      </c>
      <c r="N2028" s="8">
        <f t="shared" si="377"/>
        <v>0.88765424489974998</v>
      </c>
      <c r="O2028" s="8">
        <f t="shared" si="378"/>
        <v>2.3795320317113009</v>
      </c>
      <c r="P2028" s="10">
        <f t="shared" si="379"/>
        <v>0.32424123594712351</v>
      </c>
      <c r="Q2028" s="10" t="str">
        <f t="shared" si="380"/>
        <v>2008NOR</v>
      </c>
      <c r="R2028" s="14">
        <f t="shared" si="381"/>
        <v>55.837316678178652</v>
      </c>
      <c r="S2028" s="45">
        <f t="shared" si="382"/>
        <v>3</v>
      </c>
      <c r="T2028" s="7">
        <f t="shared" si="383"/>
        <v>3.6834238722738157</v>
      </c>
      <c r="U2028" s="35">
        <f>IF(ISBLANK(VLOOKUP(B2028,'WB GDP'!$A$2:$AK$267,F2028-1985)),"NA",VLOOKUP(B2028,'WB GDP'!$A$2:$AK$267,F2028-1985))</f>
        <v>63986.247923997122</v>
      </c>
    </row>
    <row r="2029" spans="1:21">
      <c r="A2029">
        <f t="shared" si="372"/>
        <v>16</v>
      </c>
      <c r="B2029" t="s">
        <v>115</v>
      </c>
      <c r="C2029" t="str">
        <f>VLOOKUP(B2029,'country codes'!$A$3:$B$287,2,0)</f>
        <v>NLD</v>
      </c>
      <c r="D2029">
        <v>3</v>
      </c>
      <c r="E2029" s="6">
        <v>16460.77</v>
      </c>
      <c r="F2029">
        <v>2008</v>
      </c>
      <c r="G2029" s="6">
        <v>80.376999999999995</v>
      </c>
      <c r="H2029" s="6">
        <v>7.631011962890625</v>
      </c>
      <c r="I2029" s="7">
        <v>14.084005355835</v>
      </c>
      <c r="J2029" s="8">
        <f t="shared" si="373"/>
        <v>0.76310119628906248</v>
      </c>
      <c r="K2029" s="8">
        <f t="shared" si="374"/>
        <v>1.1898610315488944</v>
      </c>
      <c r="L2029" s="9">
        <f t="shared" si="375"/>
        <v>95.637460132805487</v>
      </c>
      <c r="M2029" s="8">
        <f t="shared" si="376"/>
        <v>0.76821130073545285</v>
      </c>
      <c r="N2029" s="8">
        <f t="shared" si="377"/>
        <v>0.8802503347396875</v>
      </c>
      <c r="O2029" s="8">
        <f t="shared" si="378"/>
        <v>2.3721281215512384</v>
      </c>
      <c r="P2029" s="10">
        <f t="shared" si="379"/>
        <v>0.32384899186351107</v>
      </c>
      <c r="Q2029" s="10" t="str">
        <f t="shared" si="380"/>
        <v>2008NLD</v>
      </c>
      <c r="R2029" s="14">
        <f t="shared" si="381"/>
        <v>55.769768647010345</v>
      </c>
      <c r="S2029" s="45">
        <f t="shared" si="382"/>
        <v>3</v>
      </c>
      <c r="T2029" s="7">
        <f t="shared" si="383"/>
        <v>3.6834238722738157</v>
      </c>
      <c r="U2029" s="35">
        <f>IF(ISBLANK(VLOOKUP(B2029,'WB GDP'!$A$2:$AK$267,F2029-1985)),"NA",VLOOKUP(B2029,'WB GDP'!$A$2:$AK$267,F2029-1985))</f>
        <v>53848.252231697123</v>
      </c>
    </row>
    <row r="2030" spans="1:21">
      <c r="A2030">
        <f t="shared" si="372"/>
        <v>17</v>
      </c>
      <c r="B2030" t="s">
        <v>73</v>
      </c>
      <c r="C2030" t="str">
        <f>VLOOKUP(B2030,'country codes'!$A$3:$B$287,2,0)</f>
        <v>HND</v>
      </c>
      <c r="D2030">
        <v>1</v>
      </c>
      <c r="E2030" s="6">
        <v>8101.777</v>
      </c>
      <c r="F2030">
        <v>2008</v>
      </c>
      <c r="G2030" s="6">
        <v>70.441000000000003</v>
      </c>
      <c r="H2030" s="6">
        <v>5.4203310012817383</v>
      </c>
      <c r="I2030" s="7">
        <v>2.1634991168975799</v>
      </c>
      <c r="J2030" s="8">
        <f t="shared" si="373"/>
        <v>0.54203310012817385</v>
      </c>
      <c r="K2030" s="8">
        <f t="shared" si="374"/>
        <v>0.96879293538800582</v>
      </c>
      <c r="L2030" s="9">
        <f t="shared" si="375"/>
        <v>68.242743161666525</v>
      </c>
      <c r="M2030" s="8">
        <f t="shared" si="376"/>
        <v>0.52053198414295765</v>
      </c>
      <c r="N2030" s="8">
        <f t="shared" si="377"/>
        <v>0.13521869480609874</v>
      </c>
      <c r="O2030" s="8">
        <f t="shared" si="378"/>
        <v>1.6270964816176496</v>
      </c>
      <c r="P2030" s="10">
        <f t="shared" si="379"/>
        <v>0.31991463937371917</v>
      </c>
      <c r="Q2030" s="10" t="str">
        <f t="shared" si="380"/>
        <v>2008HND</v>
      </c>
      <c r="R2030" s="14">
        <f t="shared" si="381"/>
        <v>55.092237039241873</v>
      </c>
      <c r="S2030" s="45">
        <f t="shared" si="382"/>
        <v>1</v>
      </c>
      <c r="T2030" s="7">
        <f t="shared" si="383"/>
        <v>3.6834238722738157</v>
      </c>
      <c r="U2030" s="35">
        <f>IF(ISBLANK(VLOOKUP(B2030,'WB GDP'!$A$2:$AK$267,F2030-1985)),"NA",VLOOKUP(B2030,'WB GDP'!$A$2:$AK$267,F2030-1985))</f>
        <v>4936.8690763308487</v>
      </c>
    </row>
    <row r="2031" spans="1:21">
      <c r="A2031">
        <f t="shared" si="372"/>
        <v>18</v>
      </c>
      <c r="B2031" t="s">
        <v>57</v>
      </c>
      <c r="C2031" t="str">
        <f>VLOOKUP(B2031,'country codes'!$A$3:$B$287,2,0)</f>
        <v>ECU</v>
      </c>
      <c r="D2031">
        <v>1</v>
      </c>
      <c r="E2031" s="6">
        <v>14496.797</v>
      </c>
      <c r="F2031">
        <v>2008</v>
      </c>
      <c r="G2031" s="6">
        <v>74.983000000000004</v>
      </c>
      <c r="H2031" s="6">
        <v>5.2965130805969238</v>
      </c>
      <c r="I2031" s="7">
        <v>3.75387835502625</v>
      </c>
      <c r="J2031" s="8">
        <f t="shared" si="373"/>
        <v>0.52965130805969241</v>
      </c>
      <c r="K2031" s="8">
        <f t="shared" si="374"/>
        <v>0.95641114331952437</v>
      </c>
      <c r="L2031" s="9">
        <f t="shared" si="375"/>
        <v>71.714576759527901</v>
      </c>
      <c r="M2031" s="8">
        <f t="shared" si="376"/>
        <v>0.55192129813905033</v>
      </c>
      <c r="N2031" s="8">
        <f t="shared" si="377"/>
        <v>0.23461739718914063</v>
      </c>
      <c r="O2031" s="8">
        <f t="shared" si="378"/>
        <v>1.7264951840006915</v>
      </c>
      <c r="P2031" s="10">
        <f t="shared" si="379"/>
        <v>0.31967728798415768</v>
      </c>
      <c r="Q2031" s="10" t="str">
        <f t="shared" si="380"/>
        <v>2008ECU</v>
      </c>
      <c r="R2031" s="14">
        <f t="shared" si="381"/>
        <v>55.051362951576131</v>
      </c>
      <c r="S2031" s="45">
        <f t="shared" si="382"/>
        <v>2</v>
      </c>
      <c r="T2031" s="7">
        <f t="shared" si="383"/>
        <v>3.6834238722738157</v>
      </c>
      <c r="U2031" s="35">
        <f>IF(ISBLANK(VLOOKUP(B2031,'WB GDP'!$A$2:$AK$267,F2031-1985)),"NA",VLOOKUP(B2031,'WB GDP'!$A$2:$AK$267,F2031-1985))</f>
        <v>10284.954265884297</v>
      </c>
    </row>
    <row r="2032" spans="1:21">
      <c r="A2032">
        <f t="shared" si="372"/>
        <v>19</v>
      </c>
      <c r="B2032" t="s">
        <v>83</v>
      </c>
      <c r="C2032" t="str">
        <f>VLOOKUP(B2032,'country codes'!$A$3:$B$287,2,0)</f>
        <v>ITA</v>
      </c>
      <c r="D2032">
        <v>3</v>
      </c>
      <c r="E2032" s="6">
        <v>59224.228000000003</v>
      </c>
      <c r="F2032">
        <v>2008</v>
      </c>
      <c r="G2032" s="6">
        <v>81.647000000000006</v>
      </c>
      <c r="H2032" s="6">
        <v>6.7797741889953613</v>
      </c>
      <c r="I2032" s="7">
        <v>12.658611297607401</v>
      </c>
      <c r="J2032" s="8">
        <f t="shared" si="373"/>
        <v>0.67797741889953611</v>
      </c>
      <c r="K2032" s="8">
        <f t="shared" si="374"/>
        <v>1.1047372541593681</v>
      </c>
      <c r="L2032" s="9">
        <f t="shared" si="375"/>
        <v>90.198482590349926</v>
      </c>
      <c r="M2032" s="8">
        <f t="shared" si="376"/>
        <v>0.71903677405220401</v>
      </c>
      <c r="N2032" s="8">
        <f t="shared" si="377"/>
        <v>0.79116320610046253</v>
      </c>
      <c r="O2032" s="8">
        <f t="shared" si="378"/>
        <v>2.2830409929120137</v>
      </c>
      <c r="P2032" s="10">
        <f t="shared" si="379"/>
        <v>0.31494693975471472</v>
      </c>
      <c r="Q2032" s="10" t="str">
        <f t="shared" si="380"/>
        <v>2008ITA</v>
      </c>
      <c r="R2032" s="14">
        <f t="shared" si="381"/>
        <v>54.236753571884087</v>
      </c>
      <c r="S2032" s="45">
        <f t="shared" si="382"/>
        <v>3</v>
      </c>
      <c r="T2032" s="7">
        <f t="shared" si="383"/>
        <v>3.6834238722738157</v>
      </c>
      <c r="U2032" s="35">
        <f>IF(ISBLANK(VLOOKUP(B2032,'WB GDP'!$A$2:$AK$267,F2032-1985)),"NA",VLOOKUP(B2032,'WB GDP'!$A$2:$AK$267,F2032-1985))</f>
        <v>44623.602015305682</v>
      </c>
    </row>
    <row r="2033" spans="1:21">
      <c r="A2033">
        <f t="shared" si="372"/>
        <v>20</v>
      </c>
      <c r="B2033" t="s">
        <v>126</v>
      </c>
      <c r="C2033" t="str">
        <f>VLOOKUP(B2033,'country codes'!$A$3:$B$287,2,0)</f>
        <v>PER</v>
      </c>
      <c r="D2033">
        <v>1</v>
      </c>
      <c r="E2033" s="6">
        <v>28806.185000000001</v>
      </c>
      <c r="F2033">
        <v>2008</v>
      </c>
      <c r="G2033" s="6">
        <v>73.376999999999995</v>
      </c>
      <c r="H2033" s="6">
        <v>5.1292309761047363</v>
      </c>
      <c r="I2033" s="7">
        <v>2.9332404136657702</v>
      </c>
      <c r="J2033" s="8">
        <f t="shared" si="373"/>
        <v>0.51292309761047361</v>
      </c>
      <c r="K2033" s="8">
        <f t="shared" si="374"/>
        <v>0.93968293287030558</v>
      </c>
      <c r="L2033" s="9">
        <f t="shared" si="375"/>
        <v>68.951114565224401</v>
      </c>
      <c r="M2033" s="8">
        <f t="shared" si="376"/>
        <v>0.52693646517160708</v>
      </c>
      <c r="N2033" s="8">
        <f t="shared" si="377"/>
        <v>0.18332752585411063</v>
      </c>
      <c r="O2033" s="8">
        <f t="shared" si="378"/>
        <v>1.6752053126656616</v>
      </c>
      <c r="P2033" s="10">
        <f t="shared" si="379"/>
        <v>0.31455037850442474</v>
      </c>
      <c r="Q2033" s="10" t="str">
        <f t="shared" si="380"/>
        <v>2008PER</v>
      </c>
      <c r="R2033" s="14">
        <f t="shared" si="381"/>
        <v>54.168462084991447</v>
      </c>
      <c r="S2033" s="45">
        <f t="shared" si="382"/>
        <v>1</v>
      </c>
      <c r="T2033" s="7">
        <f t="shared" si="383"/>
        <v>3.6834238722738157</v>
      </c>
      <c r="U2033" s="35">
        <f>IF(ISBLANK(VLOOKUP(B2033,'WB GDP'!$A$2:$AK$267,F2033-1985)),"NA",VLOOKUP(B2033,'WB GDP'!$A$2:$AK$267,F2033-1985))</f>
        <v>9262.151136145847</v>
      </c>
    </row>
    <row r="2034" spans="1:21">
      <c r="A2034">
        <f t="shared" si="372"/>
        <v>21</v>
      </c>
      <c r="B2034" t="s">
        <v>55</v>
      </c>
      <c r="C2034" t="str">
        <f>VLOOKUP(B2034,'country codes'!$A$3:$B$287,2,0)</f>
        <v>DNK</v>
      </c>
      <c r="D2034">
        <v>3</v>
      </c>
      <c r="E2034" s="6">
        <v>5502.7510000000002</v>
      </c>
      <c r="F2034">
        <v>2008</v>
      </c>
      <c r="G2034" s="6">
        <v>78.712999999999994</v>
      </c>
      <c r="H2034" s="6">
        <v>7.9708919525146484</v>
      </c>
      <c r="I2034" s="7">
        <v>15.5676774978638</v>
      </c>
      <c r="J2034" s="8">
        <f t="shared" si="373"/>
        <v>0.79708919525146482</v>
      </c>
      <c r="K2034" s="8">
        <f t="shared" si="374"/>
        <v>1.2238490305112968</v>
      </c>
      <c r="L2034" s="9">
        <f t="shared" si="375"/>
        <v>96.332828738635698</v>
      </c>
      <c r="M2034" s="8">
        <f t="shared" si="376"/>
        <v>0.77449822172293192</v>
      </c>
      <c r="N2034" s="8">
        <f t="shared" si="377"/>
        <v>0.97297984361648748</v>
      </c>
      <c r="O2034" s="8">
        <f t="shared" si="378"/>
        <v>2.4648576304280385</v>
      </c>
      <c r="P2034" s="10">
        <f t="shared" si="379"/>
        <v>0.3142162095538294</v>
      </c>
      <c r="Q2034" s="10" t="str">
        <f t="shared" si="380"/>
        <v>2008DNK</v>
      </c>
      <c r="R2034" s="14">
        <f t="shared" si="381"/>
        <v>54.110915124735442</v>
      </c>
      <c r="S2034" s="45">
        <f t="shared" si="382"/>
        <v>3</v>
      </c>
      <c r="T2034" s="7">
        <f t="shared" si="383"/>
        <v>3.6834238722738157</v>
      </c>
      <c r="U2034" s="35">
        <f>IF(ISBLANK(VLOOKUP(B2034,'WB GDP'!$A$2:$AK$267,F2034-1985)),"NA",VLOOKUP(B2034,'WB GDP'!$A$2:$AK$267,F2034-1985))</f>
        <v>52982.531737349302</v>
      </c>
    </row>
    <row r="2035" spans="1:21">
      <c r="A2035">
        <f t="shared" si="372"/>
        <v>22</v>
      </c>
      <c r="B2035" t="s">
        <v>59</v>
      </c>
      <c r="C2035" t="str">
        <f>VLOOKUP(B2035,'country codes'!$A$3:$B$287,2,0)</f>
        <v>SLV</v>
      </c>
      <c r="D2035">
        <v>1</v>
      </c>
      <c r="E2035" s="6">
        <v>6068.0990000000002</v>
      </c>
      <c r="F2035">
        <v>2008</v>
      </c>
      <c r="G2035" s="6">
        <v>71.424000000000007</v>
      </c>
      <c r="H2035" s="6">
        <v>5.1914939880371094</v>
      </c>
      <c r="I2035" s="7">
        <v>2.4400758743286102</v>
      </c>
      <c r="J2035" s="8">
        <f t="shared" si="373"/>
        <v>0.51914939880371092</v>
      </c>
      <c r="K2035" s="8">
        <f t="shared" si="374"/>
        <v>0.94590923406354288</v>
      </c>
      <c r="L2035" s="9">
        <f t="shared" si="375"/>
        <v>67.560621133754495</v>
      </c>
      <c r="M2035" s="8">
        <f t="shared" si="376"/>
        <v>0.514364827246103</v>
      </c>
      <c r="N2035" s="8">
        <f t="shared" si="377"/>
        <v>0.15250474214553814</v>
      </c>
      <c r="O2035" s="8">
        <f t="shared" si="378"/>
        <v>1.644382528957089</v>
      </c>
      <c r="P2035" s="10">
        <f t="shared" si="379"/>
        <v>0.31280119934886852</v>
      </c>
      <c r="Q2035" s="10" t="str">
        <f t="shared" si="380"/>
        <v>2008SLV</v>
      </c>
      <c r="R2035" s="14">
        <f t="shared" si="381"/>
        <v>53.86723738064326</v>
      </c>
      <c r="S2035" s="45">
        <f t="shared" si="382"/>
        <v>1</v>
      </c>
      <c r="T2035" s="7">
        <f t="shared" si="383"/>
        <v>3.6834238722738157</v>
      </c>
      <c r="U2035" s="35">
        <f>IF(ISBLANK(VLOOKUP(B2035,'WB GDP'!$A$2:$AK$267,F2035-1985)),"NA",VLOOKUP(B2035,'WB GDP'!$A$2:$AK$267,F2035-1985))</f>
        <v>7470.7513894286631</v>
      </c>
    </row>
    <row r="2036" spans="1:21">
      <c r="A2036">
        <f t="shared" si="372"/>
        <v>23</v>
      </c>
      <c r="B2036" t="s">
        <v>82</v>
      </c>
      <c r="C2036" t="str">
        <f>VLOOKUP(B2036,'country codes'!$A$3:$B$287,2,0)</f>
        <v>ISR</v>
      </c>
      <c r="D2036">
        <v>4</v>
      </c>
      <c r="E2036" s="6">
        <v>7074.5219999999999</v>
      </c>
      <c r="F2036">
        <v>2008</v>
      </c>
      <c r="G2036" s="6">
        <v>81.055000000000007</v>
      </c>
      <c r="H2036" s="6">
        <v>7.2612614631652832</v>
      </c>
      <c r="I2036" s="7">
        <v>14.802222251892101</v>
      </c>
      <c r="J2036" s="8">
        <f t="shared" si="373"/>
        <v>0.72612614631652828</v>
      </c>
      <c r="K2036" s="8">
        <f t="shared" si="374"/>
        <v>1.1528859815763601</v>
      </c>
      <c r="L2036" s="9">
        <f t="shared" si="375"/>
        <v>93.447173236671873</v>
      </c>
      <c r="M2036" s="8">
        <f t="shared" si="376"/>
        <v>0.74840862264436703</v>
      </c>
      <c r="N2036" s="8">
        <f t="shared" si="377"/>
        <v>0.92513889074325628</v>
      </c>
      <c r="O2036" s="8">
        <f t="shared" si="378"/>
        <v>2.4170166775548072</v>
      </c>
      <c r="P2036" s="10">
        <f t="shared" si="379"/>
        <v>0.30964148058816876</v>
      </c>
      <c r="Q2036" s="10" t="str">
        <f t="shared" si="380"/>
        <v>2008ISR</v>
      </c>
      <c r="R2036" s="14">
        <f t="shared" si="381"/>
        <v>53.323104810522089</v>
      </c>
      <c r="S2036" s="45">
        <f t="shared" si="382"/>
        <v>3</v>
      </c>
      <c r="T2036" s="7">
        <f t="shared" si="383"/>
        <v>3.6834238722738157</v>
      </c>
      <c r="U2036" s="35">
        <f>IF(ISBLANK(VLOOKUP(B2036,'WB GDP'!$A$2:$AK$267,F2036-1985)),"NA",VLOOKUP(B2036,'WB GDP'!$A$2:$AK$267,F2036-1985))</f>
        <v>33611.069349082733</v>
      </c>
    </row>
    <row r="2037" spans="1:21">
      <c r="A2037">
        <f t="shared" si="372"/>
        <v>24</v>
      </c>
      <c r="B2037" t="s">
        <v>21</v>
      </c>
      <c r="C2037" t="str">
        <f>VLOOKUP(B2037,'country codes'!$A$3:$B$287,2,0)</f>
        <v>ARG</v>
      </c>
      <c r="D2037">
        <v>1</v>
      </c>
      <c r="E2037" s="6">
        <v>40273.769</v>
      </c>
      <c r="F2037">
        <v>2008</v>
      </c>
      <c r="G2037" s="6">
        <v>75.641000000000005</v>
      </c>
      <c r="H2037" s="6">
        <v>5.9610342979431152</v>
      </c>
      <c r="I2037" s="7">
        <v>7.5086545944213903</v>
      </c>
      <c r="J2037" s="8">
        <f t="shared" si="373"/>
        <v>0.59610342979431152</v>
      </c>
      <c r="K2037" s="8">
        <f t="shared" si="374"/>
        <v>1.0228632650541436</v>
      </c>
      <c r="L2037" s="9">
        <f t="shared" si="375"/>
        <v>77.370400231960488</v>
      </c>
      <c r="M2037" s="8">
        <f t="shared" si="376"/>
        <v>0.60305635800828372</v>
      </c>
      <c r="N2037" s="8">
        <f t="shared" si="377"/>
        <v>0.46929091215133689</v>
      </c>
      <c r="O2037" s="8">
        <f t="shared" si="378"/>
        <v>1.9611686989628878</v>
      </c>
      <c r="P2037" s="10">
        <f t="shared" si="379"/>
        <v>0.30749846167093842</v>
      </c>
      <c r="Q2037" s="10" t="str">
        <f t="shared" si="380"/>
        <v>2008ARG</v>
      </c>
      <c r="R2037" s="14">
        <f t="shared" si="381"/>
        <v>52.95405728459842</v>
      </c>
      <c r="S2037" s="45">
        <f t="shared" si="382"/>
        <v>3</v>
      </c>
      <c r="T2037" s="7">
        <f t="shared" si="383"/>
        <v>3.6834238722738157</v>
      </c>
      <c r="U2037" s="35">
        <f>IF(ISBLANK(VLOOKUP(B2037,'WB GDP'!$A$2:$AK$267,F2037-1985)),"NA",VLOOKUP(B2037,'WB GDP'!$A$2:$AK$267,F2037-1985))</f>
        <v>22992.390179142974</v>
      </c>
    </row>
    <row r="2038" spans="1:21">
      <c r="A2038">
        <f t="shared" si="372"/>
        <v>25</v>
      </c>
      <c r="B2038" t="s">
        <v>165</v>
      </c>
      <c r="C2038" t="str">
        <f>VLOOKUP(B2038,'country codes'!$A$3:$B$287,2,0)</f>
        <v>VEN</v>
      </c>
      <c r="D2038">
        <v>1</v>
      </c>
      <c r="E2038" s="6">
        <v>27933.832999999999</v>
      </c>
      <c r="F2038">
        <v>2008</v>
      </c>
      <c r="G2038" s="6">
        <v>72.436000000000007</v>
      </c>
      <c r="H2038" s="6">
        <v>6.2577714920043945</v>
      </c>
      <c r="I2038" s="7">
        <v>7.1636152267456001</v>
      </c>
      <c r="J2038" s="8">
        <f t="shared" si="373"/>
        <v>0.62577714920043948</v>
      </c>
      <c r="K2038" s="8">
        <f t="shared" si="374"/>
        <v>1.0525369844602714</v>
      </c>
      <c r="L2038" s="9">
        <f t="shared" si="375"/>
        <v>76.24156900636423</v>
      </c>
      <c r="M2038" s="8">
        <f t="shared" si="376"/>
        <v>0.59285044324017344</v>
      </c>
      <c r="N2038" s="8">
        <f t="shared" si="377"/>
        <v>0.44772595167160001</v>
      </c>
      <c r="O2038" s="8">
        <f t="shared" si="378"/>
        <v>1.939603738483151</v>
      </c>
      <c r="P2038" s="10">
        <f t="shared" si="379"/>
        <v>0.30565544470635359</v>
      </c>
      <c r="Q2038" s="10" t="str">
        <f t="shared" si="380"/>
        <v>2008VEN</v>
      </c>
      <c r="R2038" s="14">
        <f t="shared" si="381"/>
        <v>52.636672848303093</v>
      </c>
      <c r="S2038" s="45">
        <f t="shared" si="382"/>
        <v>2</v>
      </c>
      <c r="T2038" s="7">
        <f t="shared" si="383"/>
        <v>3.6834238722738157</v>
      </c>
      <c r="U2038" s="35" t="str">
        <f>IF(ISBLANK(VLOOKUP(B2038,'WB GDP'!$A$2:$AK$267,F2038-1985)),"NA",VLOOKUP(B2038,'WB GDP'!$A$2:$AK$267,F2038-1985))</f>
        <v>NA</v>
      </c>
    </row>
    <row r="2039" spans="1:21">
      <c r="A2039">
        <f t="shared" si="372"/>
        <v>26</v>
      </c>
      <c r="B2039" t="s">
        <v>117</v>
      </c>
      <c r="C2039" t="str">
        <f>VLOOKUP(B2039,'country codes'!$A$3:$B$287,2,0)</f>
        <v>NIC</v>
      </c>
      <c r="D2039">
        <v>1</v>
      </c>
      <c r="E2039" s="6">
        <v>5687.7439999999997</v>
      </c>
      <c r="F2039">
        <v>2008</v>
      </c>
      <c r="G2039" s="6">
        <v>70.585999999999999</v>
      </c>
      <c r="H2039" s="6">
        <v>5.1038274765014648</v>
      </c>
      <c r="I2039" s="7">
        <v>2.4245898723602299</v>
      </c>
      <c r="J2039" s="8">
        <f t="shared" si="373"/>
        <v>0.51038274765014646</v>
      </c>
      <c r="K2039" s="8">
        <f t="shared" si="374"/>
        <v>0.93714258290997843</v>
      </c>
      <c r="L2039" s="9">
        <f t="shared" si="375"/>
        <v>66.14914635728374</v>
      </c>
      <c r="M2039" s="8">
        <f t="shared" si="376"/>
        <v>0.50160349416162087</v>
      </c>
      <c r="N2039" s="8">
        <f t="shared" si="377"/>
        <v>0.15153686702251437</v>
      </c>
      <c r="O2039" s="8">
        <f t="shared" si="378"/>
        <v>1.6434146538340653</v>
      </c>
      <c r="P2039" s="10">
        <f t="shared" si="379"/>
        <v>0.30522028813080521</v>
      </c>
      <c r="Q2039" s="10" t="str">
        <f t="shared" si="380"/>
        <v>2008NIC</v>
      </c>
      <c r="R2039" s="14">
        <f t="shared" si="381"/>
        <v>52.561734892177583</v>
      </c>
      <c r="S2039" s="45">
        <f t="shared" si="382"/>
        <v>1</v>
      </c>
      <c r="T2039" s="7">
        <f t="shared" si="383"/>
        <v>3.6834238722738157</v>
      </c>
      <c r="U2039" s="35">
        <f>IF(ISBLANK(VLOOKUP(B2039,'WB GDP'!$A$2:$AK$267,F2039-1985)),"NA",VLOOKUP(B2039,'WB GDP'!$A$2:$AK$267,F2039-1985))</f>
        <v>4676.9309086787534</v>
      </c>
    </row>
    <row r="2040" spans="1:21">
      <c r="A2040">
        <f t="shared" si="372"/>
        <v>27</v>
      </c>
      <c r="B2040" t="s">
        <v>27</v>
      </c>
      <c r="C2040" t="str">
        <f>VLOOKUP(B2040,'country codes'!$A$3:$B$287,2,0)</f>
        <v>BGD</v>
      </c>
      <c r="D2040">
        <v>6</v>
      </c>
      <c r="E2040" s="6">
        <v>145421.318</v>
      </c>
      <c r="F2040">
        <v>2008</v>
      </c>
      <c r="G2040" s="6">
        <v>67.051000000000002</v>
      </c>
      <c r="H2040" s="6">
        <v>5.0522785186767578</v>
      </c>
      <c r="I2040" s="7">
        <v>0.72874885797500599</v>
      </c>
      <c r="J2040" s="8">
        <f t="shared" si="373"/>
        <v>0.50522785186767583</v>
      </c>
      <c r="K2040" s="8">
        <f t="shared" si="374"/>
        <v>0.93198768712750779</v>
      </c>
      <c r="L2040" s="9">
        <f t="shared" si="375"/>
        <v>62.490706409586529</v>
      </c>
      <c r="M2040" s="8">
        <f t="shared" si="376"/>
        <v>0.46852704708626147</v>
      </c>
      <c r="N2040" s="8">
        <f t="shared" si="377"/>
        <v>4.5546803623437875E-2</v>
      </c>
      <c r="O2040" s="8">
        <f t="shared" si="378"/>
        <v>1.5374245904349888</v>
      </c>
      <c r="P2040" s="10">
        <f t="shared" si="379"/>
        <v>0.30474798569060191</v>
      </c>
      <c r="Q2040" s="10" t="str">
        <f t="shared" si="380"/>
        <v>2008BGD</v>
      </c>
      <c r="R2040" s="14">
        <f t="shared" si="381"/>
        <v>52.480400077238102</v>
      </c>
      <c r="S2040" s="45">
        <f t="shared" si="382"/>
        <v>1</v>
      </c>
      <c r="T2040" s="7">
        <f t="shared" si="383"/>
        <v>3.6834238722738157</v>
      </c>
      <c r="U2040" s="35">
        <f>IF(ISBLANK(VLOOKUP(B2040,'WB GDP'!$A$2:$AK$267,F2040-1985)),"NA",VLOOKUP(B2040,'WB GDP'!$A$2:$AK$267,F2040-1985))</f>
        <v>3124.2267972797508</v>
      </c>
    </row>
    <row r="2041" spans="1:21">
      <c r="A2041">
        <f t="shared" si="372"/>
        <v>28</v>
      </c>
      <c r="B2041" t="s">
        <v>24</v>
      </c>
      <c r="C2041" t="str">
        <f>VLOOKUP(B2041,'country codes'!$A$3:$B$287,2,0)</f>
        <v>AUT</v>
      </c>
      <c r="D2041">
        <v>3</v>
      </c>
      <c r="E2041" s="6">
        <v>8321.1309999999994</v>
      </c>
      <c r="F2041">
        <v>2008</v>
      </c>
      <c r="G2041" s="6">
        <v>80.364000000000004</v>
      </c>
      <c r="H2041" s="6">
        <v>7.1809539794921875</v>
      </c>
      <c r="I2041" s="7">
        <v>14.885922431945801</v>
      </c>
      <c r="J2041" s="8">
        <f t="shared" si="373"/>
        <v>0.71809539794921873</v>
      </c>
      <c r="K2041" s="8">
        <f t="shared" si="374"/>
        <v>1.1448552332090507</v>
      </c>
      <c r="L2041" s="9">
        <f t="shared" si="375"/>
        <v>92.005145961612158</v>
      </c>
      <c r="M2041" s="8">
        <f t="shared" si="376"/>
        <v>0.73537106031544042</v>
      </c>
      <c r="N2041" s="8">
        <f t="shared" si="377"/>
        <v>0.93037015199661255</v>
      </c>
      <c r="O2041" s="8">
        <f t="shared" si="378"/>
        <v>2.4222479388081632</v>
      </c>
      <c r="P2041" s="10">
        <f t="shared" si="379"/>
        <v>0.30359033381086103</v>
      </c>
      <c r="Q2041" s="10" t="str">
        <f t="shared" si="380"/>
        <v>2008AUT</v>
      </c>
      <c r="R2041" s="14">
        <f t="shared" si="381"/>
        <v>52.281041798753371</v>
      </c>
      <c r="S2041" s="45">
        <f t="shared" si="382"/>
        <v>3</v>
      </c>
      <c r="T2041" s="7">
        <f t="shared" si="383"/>
        <v>3.6834238722738157</v>
      </c>
      <c r="U2041" s="35">
        <f>IF(ISBLANK(VLOOKUP(B2041,'WB GDP'!$A$2:$AK$267,F2041-1985)),"NA",VLOOKUP(B2041,'WB GDP'!$A$2:$AK$267,F2041-1985))</f>
        <v>53166.054201528597</v>
      </c>
    </row>
    <row r="2042" spans="1:21">
      <c r="A2042">
        <f t="shared" si="372"/>
        <v>29</v>
      </c>
      <c r="B2042" t="s">
        <v>129</v>
      </c>
      <c r="C2042" t="str">
        <f>VLOOKUP(B2042,'country codes'!$A$3:$B$287,2,0)</f>
        <v>PRT</v>
      </c>
      <c r="D2042">
        <v>3</v>
      </c>
      <c r="E2042" s="6">
        <v>10580.96</v>
      </c>
      <c r="F2042">
        <v>2008</v>
      </c>
      <c r="G2042" s="6">
        <v>79.561000000000007</v>
      </c>
      <c r="H2042" s="6">
        <v>5.7169666290283203</v>
      </c>
      <c r="I2042" s="7">
        <v>9.0204086303710902</v>
      </c>
      <c r="J2042" s="8">
        <f t="shared" si="373"/>
        <v>0.57169666290283205</v>
      </c>
      <c r="K2042" s="8">
        <f t="shared" si="374"/>
        <v>0.99845649816266402</v>
      </c>
      <c r="L2042" s="9">
        <f t="shared" si="375"/>
        <v>79.43819745031972</v>
      </c>
      <c r="M2042" s="8">
        <f t="shared" si="376"/>
        <v>0.62175159046622963</v>
      </c>
      <c r="N2042" s="8">
        <f t="shared" si="377"/>
        <v>0.56377553939819314</v>
      </c>
      <c r="O2042" s="8">
        <f t="shared" si="378"/>
        <v>2.0556533262097441</v>
      </c>
      <c r="P2042" s="10">
        <f t="shared" si="379"/>
        <v>0.30245936050541555</v>
      </c>
      <c r="Q2042" s="10" t="str">
        <f t="shared" si="380"/>
        <v>2008PRT</v>
      </c>
      <c r="R2042" s="14">
        <f t="shared" si="381"/>
        <v>52.086277815615134</v>
      </c>
      <c r="S2042" s="45">
        <f t="shared" si="382"/>
        <v>3</v>
      </c>
      <c r="T2042" s="7">
        <f t="shared" si="383"/>
        <v>3.6834238722738157</v>
      </c>
      <c r="U2042" s="35">
        <f>IF(ISBLANK(VLOOKUP(B2042,'WB GDP'!$A$2:$AK$267,F2042-1985)),"NA",VLOOKUP(B2042,'WB GDP'!$A$2:$AK$267,F2042-1985))</f>
        <v>32307.912767932012</v>
      </c>
    </row>
    <row r="2043" spans="1:21">
      <c r="A2043">
        <f t="shared" si="372"/>
        <v>30</v>
      </c>
      <c r="B2043" t="s">
        <v>149</v>
      </c>
      <c r="C2043" t="str">
        <f>VLOOKUP(B2043,'country codes'!$A$3:$B$287,2,0)</f>
        <v>TJK</v>
      </c>
      <c r="D2043">
        <v>7</v>
      </c>
      <c r="E2043" s="6">
        <v>7324.6270000000004</v>
      </c>
      <c r="F2043">
        <v>2008</v>
      </c>
      <c r="G2043" s="6">
        <v>67.688000000000002</v>
      </c>
      <c r="H2043" s="6">
        <v>5.0639867782592773</v>
      </c>
      <c r="I2043" s="7">
        <v>1.29267024993897</v>
      </c>
      <c r="J2043" s="8">
        <f t="shared" si="373"/>
        <v>0.50639867782592773</v>
      </c>
      <c r="K2043" s="8">
        <f t="shared" si="374"/>
        <v>0.9331585130857597</v>
      </c>
      <c r="L2043" s="9">
        <f t="shared" si="375"/>
        <v>63.163633433748906</v>
      </c>
      <c r="M2043" s="8">
        <f t="shared" si="376"/>
        <v>0.47461107071887465</v>
      </c>
      <c r="N2043" s="8">
        <f t="shared" si="377"/>
        <v>8.0791890621185622E-2</v>
      </c>
      <c r="O2043" s="8">
        <f t="shared" si="378"/>
        <v>1.5726696774327364</v>
      </c>
      <c r="P2043" s="10">
        <f t="shared" si="379"/>
        <v>0.30178687713598007</v>
      </c>
      <c r="Q2043" s="10" t="str">
        <f t="shared" si="380"/>
        <v>2008TJK</v>
      </c>
      <c r="R2043" s="14">
        <f t="shared" si="381"/>
        <v>51.970470007424744</v>
      </c>
      <c r="S2043" s="45">
        <f t="shared" si="382"/>
        <v>1</v>
      </c>
      <c r="T2043" s="7">
        <f t="shared" si="383"/>
        <v>3.6834238722738157</v>
      </c>
      <c r="U2043" s="35">
        <f>IF(ISBLANK(VLOOKUP(B2043,'WB GDP'!$A$2:$AK$267,F2043-1985)),"NA",VLOOKUP(B2043,'WB GDP'!$A$2:$AK$267,F2043-1985))</f>
        <v>2219.3050547060143</v>
      </c>
    </row>
    <row r="2044" spans="1:21">
      <c r="A2044">
        <f t="shared" si="372"/>
        <v>31</v>
      </c>
      <c r="B2044" t="s">
        <v>160</v>
      </c>
      <c r="C2044" t="str">
        <f>VLOOKUP(B2044,'country codes'!$A$3:$B$287,2,0)</f>
        <v>GBR</v>
      </c>
      <c r="D2044">
        <v>3</v>
      </c>
      <c r="E2044" s="6">
        <v>61742.150999999998</v>
      </c>
      <c r="F2044">
        <v>2008</v>
      </c>
      <c r="G2044" s="6">
        <v>79.665000000000006</v>
      </c>
      <c r="H2044" s="6">
        <v>6.9864635467529297</v>
      </c>
      <c r="I2044" s="7">
        <v>14.421986579895</v>
      </c>
      <c r="J2044" s="8">
        <f t="shared" si="373"/>
        <v>0.69864635467529301</v>
      </c>
      <c r="K2044" s="8">
        <f t="shared" si="374"/>
        <v>1.1254061899351249</v>
      </c>
      <c r="L2044" s="9">
        <f t="shared" si="375"/>
        <v>89.655484121181729</v>
      </c>
      <c r="M2044" s="8">
        <f t="shared" si="376"/>
        <v>0.71412745194108174</v>
      </c>
      <c r="N2044" s="8">
        <f t="shared" si="377"/>
        <v>0.9013741612434375</v>
      </c>
      <c r="O2044" s="8">
        <f t="shared" si="378"/>
        <v>2.3932519480549885</v>
      </c>
      <c r="P2044" s="10">
        <f t="shared" si="379"/>
        <v>0.29839209052831139</v>
      </c>
      <c r="Q2044" s="10" t="str">
        <f t="shared" si="380"/>
        <v>2008GBR</v>
      </c>
      <c r="R2044" s="14">
        <f t="shared" si="381"/>
        <v>51.385856596630362</v>
      </c>
      <c r="S2044" s="45">
        <f t="shared" si="382"/>
        <v>3</v>
      </c>
      <c r="T2044" s="7">
        <f t="shared" si="383"/>
        <v>3.6834238722738157</v>
      </c>
      <c r="U2044" s="35">
        <f>IF(ISBLANK(VLOOKUP(B2044,'WB GDP'!$A$2:$AK$267,F2044-1985)),"NA",VLOOKUP(B2044,'WB GDP'!$A$2:$AK$267,F2044-1985))</f>
        <v>43633.753385942109</v>
      </c>
    </row>
    <row r="2045" spans="1:21">
      <c r="A2045">
        <f t="shared" si="372"/>
        <v>32</v>
      </c>
      <c r="B2045" t="s">
        <v>69</v>
      </c>
      <c r="C2045" t="str">
        <f>VLOOKUP(B2045,'country codes'!$A$3:$B$287,2,0)</f>
        <v>GRC</v>
      </c>
      <c r="D2045">
        <v>3</v>
      </c>
      <c r="E2045" s="6">
        <v>11073.623</v>
      </c>
      <c r="F2045">
        <v>2008</v>
      </c>
      <c r="G2045" s="6">
        <v>80.049000000000007</v>
      </c>
      <c r="H2045" s="6">
        <v>6.3427679538726807</v>
      </c>
      <c r="I2045" s="7">
        <v>12.2077827453613</v>
      </c>
      <c r="J2045" s="8">
        <f t="shared" si="373"/>
        <v>0.63427679538726811</v>
      </c>
      <c r="K2045" s="8">
        <f t="shared" si="374"/>
        <v>1.0610366306471</v>
      </c>
      <c r="L2045" s="9">
        <f t="shared" si="375"/>
        <v>84.934921246669717</v>
      </c>
      <c r="M2045" s="8">
        <f t="shared" si="376"/>
        <v>0.67144820878909706</v>
      </c>
      <c r="N2045" s="8">
        <f t="shared" si="377"/>
        <v>0.76298642158508123</v>
      </c>
      <c r="O2045" s="8">
        <f t="shared" si="378"/>
        <v>2.2548642083966319</v>
      </c>
      <c r="P2045" s="10">
        <f t="shared" si="379"/>
        <v>0.2977776693996772</v>
      </c>
      <c r="Q2045" s="10" t="str">
        <f t="shared" si="380"/>
        <v>2008GRC</v>
      </c>
      <c r="R2045" s="14">
        <f t="shared" si="381"/>
        <v>51.2800476391944</v>
      </c>
      <c r="S2045" s="45">
        <f t="shared" si="382"/>
        <v>3</v>
      </c>
      <c r="T2045" s="7">
        <f t="shared" si="383"/>
        <v>3.6834238722738157</v>
      </c>
      <c r="U2045" s="35">
        <f>IF(ISBLANK(VLOOKUP(B2045,'WB GDP'!$A$2:$AK$267,F2045-1985)),"NA",VLOOKUP(B2045,'WB GDP'!$A$2:$AK$267,F2045-1985))</f>
        <v>37394.172525422502</v>
      </c>
    </row>
    <row r="2046" spans="1:21">
      <c r="A2046">
        <f t="shared" si="372"/>
        <v>33</v>
      </c>
      <c r="B2046" t="s">
        <v>116</v>
      </c>
      <c r="C2046" t="str">
        <f>VLOOKUP(B2046,'country codes'!$A$3:$B$287,2,0)</f>
        <v>NZL</v>
      </c>
      <c r="D2046">
        <v>2</v>
      </c>
      <c r="E2046" s="6">
        <v>4260.2389999999996</v>
      </c>
      <c r="F2046">
        <v>2008</v>
      </c>
      <c r="G2046" s="6">
        <v>80.290999999999997</v>
      </c>
      <c r="H2046" s="6">
        <v>7.3811707496643066</v>
      </c>
      <c r="I2046" s="7">
        <v>16.8066310882568</v>
      </c>
      <c r="J2046" s="8">
        <f t="shared" si="373"/>
        <v>0.73811707496643064</v>
      </c>
      <c r="K2046" s="8">
        <f t="shared" si="374"/>
        <v>1.1648769102262626</v>
      </c>
      <c r="L2046" s="9">
        <f t="shared" si="375"/>
        <v>93.529131998976851</v>
      </c>
      <c r="M2046" s="8">
        <f t="shared" si="376"/>
        <v>0.74914962282545483</v>
      </c>
      <c r="N2046" s="8">
        <f t="shared" si="377"/>
        <v>1.05041444301605</v>
      </c>
      <c r="O2046" s="8">
        <f t="shared" si="378"/>
        <v>2.5422922298276012</v>
      </c>
      <c r="P2046" s="10">
        <f t="shared" si="379"/>
        <v>0.29467486626282002</v>
      </c>
      <c r="Q2046" s="10" t="str">
        <f t="shared" si="380"/>
        <v>2008NZL</v>
      </c>
      <c r="R2046" s="14">
        <f t="shared" si="381"/>
        <v>50.74571646186385</v>
      </c>
      <c r="S2046" s="45">
        <f t="shared" si="382"/>
        <v>3</v>
      </c>
      <c r="T2046" s="7">
        <f t="shared" si="383"/>
        <v>3.6834238722738157</v>
      </c>
      <c r="U2046" s="35">
        <f>IF(ISBLANK(VLOOKUP(B2046,'WB GDP'!$A$2:$AK$267,F2046-1985)),"NA",VLOOKUP(B2046,'WB GDP'!$A$2:$AK$267,F2046-1985))</f>
        <v>37847.326674638141</v>
      </c>
    </row>
    <row r="2047" spans="1:21">
      <c r="A2047">
        <f t="shared" si="372"/>
        <v>34</v>
      </c>
      <c r="B2047" t="s">
        <v>144</v>
      </c>
      <c r="C2047" t="str">
        <f>VLOOKUP(B2047,'country codes'!$A$3:$B$287,2,0)</f>
        <v>LKA</v>
      </c>
      <c r="D2047">
        <v>6</v>
      </c>
      <c r="E2047" s="6">
        <v>20285.643</v>
      </c>
      <c r="F2047">
        <v>2008</v>
      </c>
      <c r="G2047" s="6">
        <v>71.728999999999999</v>
      </c>
      <c r="H2047" s="6">
        <v>4.4308462142944336</v>
      </c>
      <c r="I2047" s="7">
        <v>1.5220022201538099</v>
      </c>
      <c r="J2047" s="8">
        <f t="shared" si="373"/>
        <v>0.44308462142944338</v>
      </c>
      <c r="K2047" s="8">
        <f t="shared" si="374"/>
        <v>0.86984445668927535</v>
      </c>
      <c r="L2047" s="9">
        <f t="shared" si="375"/>
        <v>62.393073033865029</v>
      </c>
      <c r="M2047" s="8">
        <f t="shared" si="376"/>
        <v>0.46764433061940414</v>
      </c>
      <c r="N2047" s="8">
        <f t="shared" si="377"/>
        <v>9.512513875961312E-2</v>
      </c>
      <c r="O2047" s="8">
        <f t="shared" si="378"/>
        <v>1.587002925571164</v>
      </c>
      <c r="P2047" s="10">
        <f t="shared" si="379"/>
        <v>0.29467137273934041</v>
      </c>
      <c r="Q2047" s="10" t="str">
        <f t="shared" si="380"/>
        <v>2008LKA</v>
      </c>
      <c r="R2047" s="14">
        <f t="shared" si="381"/>
        <v>50.745114845057515</v>
      </c>
      <c r="S2047" s="45">
        <f t="shared" si="382"/>
        <v>1</v>
      </c>
      <c r="T2047" s="7">
        <f t="shared" si="383"/>
        <v>3.6834238722738157</v>
      </c>
      <c r="U2047" s="35">
        <f>IF(ISBLANK(VLOOKUP(B2047,'WB GDP'!$A$2:$AK$267,F2047-1985)),"NA",VLOOKUP(B2047,'WB GDP'!$A$2:$AK$267,F2047-1985))</f>
        <v>8431.3919190392589</v>
      </c>
    </row>
    <row r="2048" spans="1:21">
      <c r="A2048">
        <f t="shared" si="372"/>
        <v>35</v>
      </c>
      <c r="B2048" t="s">
        <v>127</v>
      </c>
      <c r="C2048" t="str">
        <f>VLOOKUP(B2048,'country codes'!$A$3:$B$287,2,0)</f>
        <v>PHL</v>
      </c>
      <c r="D2048">
        <v>8</v>
      </c>
      <c r="E2048" s="6">
        <v>91252.326000000001</v>
      </c>
      <c r="F2048">
        <v>2008</v>
      </c>
      <c r="G2048" s="6">
        <v>70.563999999999993</v>
      </c>
      <c r="H2048" s="6">
        <v>4.5890650749206543</v>
      </c>
      <c r="I2048" s="7">
        <v>1.70374011993408</v>
      </c>
      <c r="J2048" s="8">
        <f t="shared" si="373"/>
        <v>0.45890650749206541</v>
      </c>
      <c r="K2048" s="8">
        <f t="shared" si="374"/>
        <v>0.88566634275189737</v>
      </c>
      <c r="L2048" s="9">
        <f t="shared" si="375"/>
        <v>62.496159809944878</v>
      </c>
      <c r="M2048" s="8">
        <f t="shared" si="376"/>
        <v>0.46857635201156089</v>
      </c>
      <c r="N2048" s="8">
        <f t="shared" si="377"/>
        <v>0.10648375749588</v>
      </c>
      <c r="O2048" s="8">
        <f t="shared" si="378"/>
        <v>1.5983615443074308</v>
      </c>
      <c r="P2048" s="10">
        <f t="shared" si="379"/>
        <v>0.29316042648823537</v>
      </c>
      <c r="Q2048" s="10" t="str">
        <f t="shared" si="380"/>
        <v>2008PHL</v>
      </c>
      <c r="R2048" s="14">
        <f t="shared" si="381"/>
        <v>50.484916033329512</v>
      </c>
      <c r="S2048" s="45">
        <f t="shared" si="382"/>
        <v>1</v>
      </c>
      <c r="T2048" s="7">
        <f t="shared" si="383"/>
        <v>3.6834238722738157</v>
      </c>
      <c r="U2048" s="35">
        <f>IF(ISBLANK(VLOOKUP(B2048,'WB GDP'!$A$2:$AK$267,F2048-1985)),"NA",VLOOKUP(B2048,'WB GDP'!$A$2:$AK$267,F2048-1985))</f>
        <v>5596.9130450530065</v>
      </c>
    </row>
    <row r="2049" spans="1:21">
      <c r="A2049">
        <f t="shared" si="372"/>
        <v>36</v>
      </c>
      <c r="B2049" t="s">
        <v>77</v>
      </c>
      <c r="C2049" t="str">
        <f>VLOOKUP(B2049,'country codes'!$A$3:$B$287,2,0)</f>
        <v>IND</v>
      </c>
      <c r="D2049">
        <v>6</v>
      </c>
      <c r="E2049" s="6">
        <v>1206734.8060000001</v>
      </c>
      <c r="F2049">
        <v>2008</v>
      </c>
      <c r="G2049" s="6">
        <v>66.149000000000001</v>
      </c>
      <c r="H2049" s="6">
        <v>5.1458330154418945</v>
      </c>
      <c r="I2049" s="7">
        <v>1.6064065694809</v>
      </c>
      <c r="J2049" s="8">
        <f t="shared" si="373"/>
        <v>0.51458330154418941</v>
      </c>
      <c r="K2049" s="8">
        <f t="shared" si="374"/>
        <v>0.94134313680402137</v>
      </c>
      <c r="L2049" s="9">
        <f t="shared" si="375"/>
        <v>62.26890715644921</v>
      </c>
      <c r="M2049" s="8">
        <f t="shared" si="376"/>
        <v>0.46652173024010996</v>
      </c>
      <c r="N2049" s="8">
        <f t="shared" si="377"/>
        <v>0.10040041059255625</v>
      </c>
      <c r="O2049" s="8">
        <f t="shared" si="378"/>
        <v>1.5922781974041071</v>
      </c>
      <c r="P2049" s="10">
        <f t="shared" si="379"/>
        <v>0.29299008866709397</v>
      </c>
      <c r="Q2049" s="10" t="str">
        <f t="shared" si="380"/>
        <v>2008IND</v>
      </c>
      <c r="R2049" s="14">
        <f t="shared" si="381"/>
        <v>50.455582297188393</v>
      </c>
      <c r="S2049" s="45">
        <f t="shared" si="382"/>
        <v>1</v>
      </c>
      <c r="T2049" s="7">
        <f t="shared" si="383"/>
        <v>3.6834238722738157</v>
      </c>
      <c r="U2049" s="35">
        <f>IF(ISBLANK(VLOOKUP(B2049,'WB GDP'!$A$2:$AK$267,F2049-1985)),"NA",VLOOKUP(B2049,'WB GDP'!$A$2:$AK$267,F2049-1985))</f>
        <v>3701.3954786593722</v>
      </c>
    </row>
    <row r="2050" spans="1:21">
      <c r="A2050">
        <f t="shared" si="372"/>
        <v>37</v>
      </c>
      <c r="B2050" t="s">
        <v>101</v>
      </c>
      <c r="C2050" t="str">
        <f>VLOOKUP(B2050,'country codes'!$A$3:$B$287,2,0)</f>
        <v>MYS</v>
      </c>
      <c r="D2050">
        <v>8</v>
      </c>
      <c r="E2050" s="6">
        <v>27664.295999999998</v>
      </c>
      <c r="F2050">
        <v>2008</v>
      </c>
      <c r="G2050" s="6">
        <v>74.25</v>
      </c>
      <c r="H2050" s="6">
        <v>5.8067817687988281</v>
      </c>
      <c r="I2050" s="7">
        <v>8.2349100112915004</v>
      </c>
      <c r="J2050" s="8">
        <f t="shared" si="373"/>
        <v>0.58067817687988277</v>
      </c>
      <c r="K2050" s="8">
        <f t="shared" si="374"/>
        <v>1.0074380121397146</v>
      </c>
      <c r="L2050" s="9">
        <f t="shared" si="375"/>
        <v>74.802272401373813</v>
      </c>
      <c r="M2050" s="8">
        <f t="shared" si="376"/>
        <v>0.57983756926620644</v>
      </c>
      <c r="N2050" s="8">
        <f t="shared" si="377"/>
        <v>0.51468187570571877</v>
      </c>
      <c r="O2050" s="8">
        <f t="shared" si="378"/>
        <v>2.0065596625172697</v>
      </c>
      <c r="P2050" s="10">
        <f t="shared" si="379"/>
        <v>0.28897100848662954</v>
      </c>
      <c r="Q2050" s="10" t="str">
        <f t="shared" si="380"/>
        <v>2008MYS</v>
      </c>
      <c r="R2050" s="14">
        <f t="shared" si="381"/>
        <v>49.763459803465295</v>
      </c>
      <c r="S2050" s="45">
        <f t="shared" si="382"/>
        <v>3</v>
      </c>
      <c r="T2050" s="7">
        <f t="shared" si="383"/>
        <v>3.6834238722738157</v>
      </c>
      <c r="U2050" s="35">
        <f>IF(ISBLANK(VLOOKUP(B2050,'WB GDP'!$A$2:$AK$267,F2050-1985)),"NA",VLOOKUP(B2050,'WB GDP'!$A$2:$AK$267,F2050-1985))</f>
        <v>19792.26577831254</v>
      </c>
    </row>
    <row r="2051" spans="1:21">
      <c r="A2051">
        <f t="shared" ref="A2051:A2114" si="384">IF(ISNUMBER(R2051),COUNTIFS($F$3:$F$2434,F2051,$R$3:$R$2434,"&gt;"&amp;R2051)+1,"")</f>
        <v>38</v>
      </c>
      <c r="B2051" t="s">
        <v>125</v>
      </c>
      <c r="C2051" t="str">
        <f>VLOOKUP(B2051,'country codes'!$A$3:$B$287,2,0)</f>
        <v>PRY</v>
      </c>
      <c r="D2051">
        <v>1</v>
      </c>
      <c r="E2051" s="6">
        <v>5645.1480000000001</v>
      </c>
      <c r="F2051">
        <v>2008</v>
      </c>
      <c r="G2051" s="6">
        <v>71.384</v>
      </c>
      <c r="H2051" s="6">
        <v>5.5700616836547852</v>
      </c>
      <c r="I2051" s="7">
        <v>5.9441814422607404</v>
      </c>
      <c r="J2051" s="8">
        <f t="shared" ref="J2051:J2114" si="385">IFERROR(H2051/10,"")</f>
        <v>0.55700616836547856</v>
      </c>
      <c r="K2051" s="8">
        <f t="shared" ref="K2051:K2114" si="386">IFERROR(J2051+$K$2464,"")</f>
        <v>0.98376600362531053</v>
      </c>
      <c r="L2051" s="9">
        <f t="shared" ref="L2051:L2114" si="387">IFERROR(K2051*G2051,"")</f>
        <v>70.225152402789163</v>
      </c>
      <c r="M2051" s="8">
        <f t="shared" ref="M2051:M2114" si="388">IFERROR((L2051-L$2439)/($L$2438-$L$2439),"")</f>
        <v>0.53845521242690686</v>
      </c>
      <c r="N2051" s="8">
        <f t="shared" ref="N2051:N2114" si="389">IFERROR(I2051/16,"")</f>
        <v>0.37151134014129628</v>
      </c>
      <c r="O2051" s="8">
        <f t="shared" ref="O2051:O2114" si="390">IFERROR(N2051+$O$2464,"")</f>
        <v>1.8633891269528471</v>
      </c>
      <c r="P2051" s="10">
        <f t="shared" ref="P2051:P2114" si="391">IFERROR(M2051/O2051,"")</f>
        <v>0.28896552235840778</v>
      </c>
      <c r="Q2051" s="10" t="str">
        <f t="shared" ref="Q2051:Q2114" si="392">F2051&amp;C2051</f>
        <v>2008PRY</v>
      </c>
      <c r="R2051" s="14">
        <f t="shared" ref="R2051:R2114" si="393">IFERROR(P2051*100/VLOOKUP(F2051,$B$2440:$P$2455,15,0),"")</f>
        <v>49.762515041834469</v>
      </c>
      <c r="S2051" s="45">
        <f t="shared" ref="S2051:S2114" si="394">IF(I2051&lt;T2051,1,IF(I2051&lt;T2051*2,2,3))</f>
        <v>2</v>
      </c>
      <c r="T2051" s="7">
        <f t="shared" ref="T2051:T2114" si="395">VLOOKUP(F2051,$F$2440:$I$2455,4,0)</f>
        <v>3.6834238722738157</v>
      </c>
      <c r="U2051" s="35">
        <f>IF(ISBLANK(VLOOKUP(B2051,'WB GDP'!$A$2:$AK$267,F2051-1985)),"NA",VLOOKUP(B2051,'WB GDP'!$A$2:$AK$267,F2051-1985))</f>
        <v>10403.840542860313</v>
      </c>
    </row>
    <row r="2052" spans="1:21">
      <c r="A2052">
        <f t="shared" si="384"/>
        <v>39</v>
      </c>
      <c r="B2052" t="s">
        <v>63</v>
      </c>
      <c r="C2052" t="str">
        <f>VLOOKUP(B2052,'country codes'!$A$3:$B$287,2,0)</f>
        <v>FIN</v>
      </c>
      <c r="D2052">
        <v>3</v>
      </c>
      <c r="E2052" s="6">
        <v>5313.35</v>
      </c>
      <c r="F2052">
        <v>2008</v>
      </c>
      <c r="G2052" s="6">
        <v>79.694999999999993</v>
      </c>
      <c r="H2052" s="6">
        <v>7.6706266403198242</v>
      </c>
      <c r="I2052" s="7">
        <v>18.91628074646</v>
      </c>
      <c r="J2052" s="8">
        <f t="shared" si="385"/>
        <v>0.76706266403198242</v>
      </c>
      <c r="K2052" s="8">
        <f t="shared" si="386"/>
        <v>1.1938224992918145</v>
      </c>
      <c r="L2052" s="9">
        <f t="shared" si="387"/>
        <v>95.141684081061143</v>
      </c>
      <c r="M2052" s="8">
        <f t="shared" si="388"/>
        <v>0.76372892284455041</v>
      </c>
      <c r="N2052" s="8">
        <f t="shared" si="389"/>
        <v>1.18226754665375</v>
      </c>
      <c r="O2052" s="8">
        <f t="shared" si="390"/>
        <v>2.6741453334653009</v>
      </c>
      <c r="P2052" s="10">
        <f t="shared" si="391"/>
        <v>0.28559738817742919</v>
      </c>
      <c r="Q2052" s="10" t="str">
        <f t="shared" si="392"/>
        <v>2008FIN</v>
      </c>
      <c r="R2052" s="14">
        <f t="shared" si="393"/>
        <v>49.182491423528958</v>
      </c>
      <c r="S2052" s="45">
        <f t="shared" si="394"/>
        <v>3</v>
      </c>
      <c r="T2052" s="7">
        <f t="shared" si="395"/>
        <v>3.6834238722738157</v>
      </c>
      <c r="U2052" s="35">
        <f>IF(ISBLANK(VLOOKUP(B2052,'WB GDP'!$A$2:$AK$267,F2052-1985)),"NA",VLOOKUP(B2052,'WB GDP'!$A$2:$AK$267,F2052-1985))</f>
        <v>48817.989492787005</v>
      </c>
    </row>
    <row r="2053" spans="1:21">
      <c r="A2053">
        <f t="shared" si="384"/>
        <v>40</v>
      </c>
      <c r="B2053" t="s">
        <v>81</v>
      </c>
      <c r="C2053" t="str">
        <f>VLOOKUP(B2053,'country codes'!$A$3:$B$287,2,0)</f>
        <v>IRL</v>
      </c>
      <c r="D2053">
        <v>3</v>
      </c>
      <c r="E2053" s="6">
        <v>4452.3919999999998</v>
      </c>
      <c r="F2053">
        <v>2008</v>
      </c>
      <c r="G2053" s="6">
        <v>79.763000000000005</v>
      </c>
      <c r="H2053" s="6">
        <v>7.5680298805236816</v>
      </c>
      <c r="I2053" s="7">
        <v>18.550355911254901</v>
      </c>
      <c r="J2053" s="8">
        <f t="shared" si="385"/>
        <v>0.75680298805236812</v>
      </c>
      <c r="K2053" s="8">
        <f t="shared" si="386"/>
        <v>1.1835628233122</v>
      </c>
      <c r="L2053" s="9">
        <f t="shared" si="387"/>
        <v>94.404521475851013</v>
      </c>
      <c r="M2053" s="8">
        <f t="shared" si="388"/>
        <v>0.75706413669368999</v>
      </c>
      <c r="N2053" s="8">
        <f t="shared" si="389"/>
        <v>1.1593972444534313</v>
      </c>
      <c r="O2053" s="8">
        <f t="shared" si="390"/>
        <v>2.6512750312649822</v>
      </c>
      <c r="P2053" s="10">
        <f t="shared" si="391"/>
        <v>0.28554719060303518</v>
      </c>
      <c r="Q2053" s="10" t="str">
        <f t="shared" si="392"/>
        <v>2008IRL</v>
      </c>
      <c r="R2053" s="14">
        <f t="shared" si="393"/>
        <v>49.173846940510856</v>
      </c>
      <c r="S2053" s="45">
        <f t="shared" si="394"/>
        <v>3</v>
      </c>
      <c r="T2053" s="7">
        <f t="shared" si="395"/>
        <v>3.6834238722738157</v>
      </c>
      <c r="U2053" s="35">
        <f>IF(ISBLANK(VLOOKUP(B2053,'WB GDP'!$A$2:$AK$267,F2053-1985)),"NA",VLOOKUP(B2053,'WB GDP'!$A$2:$AK$267,F2053-1985))</f>
        <v>56471.432249569698</v>
      </c>
    </row>
    <row r="2054" spans="1:21">
      <c r="A2054">
        <f t="shared" si="384"/>
        <v>41</v>
      </c>
      <c r="B2054" t="s">
        <v>86</v>
      </c>
      <c r="C2054" t="str">
        <f>VLOOKUP(B2054,'country codes'!$A$3:$B$287,2,0)</f>
        <v>JOR</v>
      </c>
      <c r="D2054">
        <v>4</v>
      </c>
      <c r="E2054" s="6">
        <v>6632.8729999999996</v>
      </c>
      <c r="F2054">
        <v>2008</v>
      </c>
      <c r="G2054" s="6">
        <v>73.590999999999994</v>
      </c>
      <c r="H2054" s="6">
        <v>4.9300580024719238</v>
      </c>
      <c r="I2054" s="7">
        <v>5.0304522514343297</v>
      </c>
      <c r="J2054" s="8">
        <f t="shared" si="385"/>
        <v>0.49300580024719237</v>
      </c>
      <c r="K2054" s="8">
        <f t="shared" si="386"/>
        <v>0.91976563550702428</v>
      </c>
      <c r="L2054" s="9">
        <f t="shared" si="387"/>
        <v>67.686472882597414</v>
      </c>
      <c r="M2054" s="8">
        <f t="shared" si="388"/>
        <v>0.515502669815465</v>
      </c>
      <c r="N2054" s="8">
        <f t="shared" si="389"/>
        <v>0.31440326571464561</v>
      </c>
      <c r="O2054" s="8">
        <f t="shared" si="390"/>
        <v>1.8062810525261965</v>
      </c>
      <c r="P2054" s="10">
        <f t="shared" si="391"/>
        <v>0.28539449555455526</v>
      </c>
      <c r="Q2054" s="10" t="str">
        <f t="shared" si="392"/>
        <v>2008JOR</v>
      </c>
      <c r="R2054" s="14">
        <f t="shared" si="393"/>
        <v>49.147551451745343</v>
      </c>
      <c r="S2054" s="45">
        <f t="shared" si="394"/>
        <v>2</v>
      </c>
      <c r="T2054" s="7">
        <f t="shared" si="395"/>
        <v>3.6834238722738157</v>
      </c>
      <c r="U2054" s="35">
        <f>IF(ISBLANK(VLOOKUP(B2054,'WB GDP'!$A$2:$AK$267,F2054-1985)),"NA",VLOOKUP(B2054,'WB GDP'!$A$2:$AK$267,F2054-1985))</f>
        <v>11540.403803230214</v>
      </c>
    </row>
    <row r="2055" spans="1:21">
      <c r="A2055">
        <f t="shared" si="384"/>
        <v>42</v>
      </c>
      <c r="B2055" t="s">
        <v>52</v>
      </c>
      <c r="C2055" t="str">
        <f>VLOOKUP(B2055,'country codes'!$A$3:$B$287,2,0)</f>
        <v>HRV</v>
      </c>
      <c r="D2055">
        <v>7</v>
      </c>
      <c r="E2055" s="6">
        <v>4393.6639999999998</v>
      </c>
      <c r="F2055">
        <v>2008</v>
      </c>
      <c r="G2055" s="6">
        <v>76.209999999999994</v>
      </c>
      <c r="H2055" s="6">
        <v>5.6271135807037354</v>
      </c>
      <c r="I2055" s="7">
        <v>8.9877462387084996</v>
      </c>
      <c r="J2055" s="8">
        <f t="shared" si="385"/>
        <v>0.56271135807037354</v>
      </c>
      <c r="K2055" s="8">
        <f t="shared" si="386"/>
        <v>0.9894711933302055</v>
      </c>
      <c r="L2055" s="9">
        <f t="shared" si="387"/>
        <v>75.407599643694951</v>
      </c>
      <c r="M2055" s="8">
        <f t="shared" si="388"/>
        <v>0.58531041418922103</v>
      </c>
      <c r="N2055" s="8">
        <f t="shared" si="389"/>
        <v>0.56173413991928123</v>
      </c>
      <c r="O2055" s="8">
        <f t="shared" si="390"/>
        <v>2.0536119267308321</v>
      </c>
      <c r="P2055" s="10">
        <f t="shared" si="391"/>
        <v>0.28501510269322561</v>
      </c>
      <c r="Q2055" s="10" t="str">
        <f t="shared" si="392"/>
        <v>2008HRV</v>
      </c>
      <c r="R2055" s="14">
        <f t="shared" si="393"/>
        <v>49.082216519001136</v>
      </c>
      <c r="S2055" s="45">
        <f t="shared" si="394"/>
        <v>3</v>
      </c>
      <c r="T2055" s="7">
        <f t="shared" si="395"/>
        <v>3.6834238722738157</v>
      </c>
      <c r="U2055" s="35">
        <f>IF(ISBLANK(VLOOKUP(B2055,'WB GDP'!$A$2:$AK$267,F2055-1985)),"NA",VLOOKUP(B2055,'WB GDP'!$A$2:$AK$267,F2055-1985))</f>
        <v>26731.138225720522</v>
      </c>
    </row>
    <row r="2056" spans="1:21">
      <c r="A2056">
        <f t="shared" si="384"/>
        <v>43</v>
      </c>
      <c r="B2056" t="s">
        <v>67</v>
      </c>
      <c r="C2056" t="str">
        <f>VLOOKUP(B2056,'country codes'!$A$3:$B$287,2,0)</f>
        <v>DEU</v>
      </c>
      <c r="D2056">
        <v>3</v>
      </c>
      <c r="E2056" s="6">
        <v>81217.482000000004</v>
      </c>
      <c r="F2056">
        <v>2008</v>
      </c>
      <c r="G2056" s="6">
        <v>79.825999999999993</v>
      </c>
      <c r="H2056" s="6">
        <v>6.5217900276184082</v>
      </c>
      <c r="I2056" s="7">
        <v>14.4336996078491</v>
      </c>
      <c r="J2056" s="8">
        <f t="shared" si="385"/>
        <v>0.65217900276184082</v>
      </c>
      <c r="K2056" s="8">
        <f t="shared" si="386"/>
        <v>1.0789388380216729</v>
      </c>
      <c r="L2056" s="9">
        <f t="shared" si="387"/>
        <v>86.127371683918057</v>
      </c>
      <c r="M2056" s="8">
        <f t="shared" si="388"/>
        <v>0.68222931339693971</v>
      </c>
      <c r="N2056" s="8">
        <f t="shared" si="389"/>
        <v>0.90210622549056874</v>
      </c>
      <c r="O2056" s="8">
        <f t="shared" si="390"/>
        <v>2.3939840123021199</v>
      </c>
      <c r="P2056" s="10">
        <f t="shared" si="391"/>
        <v>0.28497655368253255</v>
      </c>
      <c r="Q2056" s="10" t="str">
        <f t="shared" si="392"/>
        <v>2008DEU</v>
      </c>
      <c r="R2056" s="14">
        <f t="shared" si="393"/>
        <v>49.075578025561484</v>
      </c>
      <c r="S2056" s="45">
        <f t="shared" si="394"/>
        <v>3</v>
      </c>
      <c r="T2056" s="7">
        <f t="shared" si="395"/>
        <v>3.6834238722738157</v>
      </c>
      <c r="U2056" s="35">
        <f>IF(ISBLANK(VLOOKUP(B2056,'WB GDP'!$A$2:$AK$267,F2056-1985)),"NA",VLOOKUP(B2056,'WB GDP'!$A$2:$AK$267,F2056-1985))</f>
        <v>47643.222737240139</v>
      </c>
    </row>
    <row r="2057" spans="1:21">
      <c r="A2057">
        <f t="shared" si="384"/>
        <v>44</v>
      </c>
      <c r="B2057" t="s">
        <v>22</v>
      </c>
      <c r="C2057" t="str">
        <f>VLOOKUP(B2057,'country codes'!$A$3:$B$287,2,0)</f>
        <v>ARM</v>
      </c>
      <c r="D2057">
        <v>7</v>
      </c>
      <c r="E2057" s="6">
        <v>2983.4209999999998</v>
      </c>
      <c r="F2057">
        <v>2008</v>
      </c>
      <c r="G2057" s="6">
        <v>72.397999999999996</v>
      </c>
      <c r="H2057" s="6">
        <v>4.6519722938537598</v>
      </c>
      <c r="I2057" s="7">
        <v>3.51634025573731</v>
      </c>
      <c r="J2057" s="8">
        <f t="shared" si="385"/>
        <v>0.465197229385376</v>
      </c>
      <c r="K2057" s="8">
        <f t="shared" si="386"/>
        <v>0.89195706464520796</v>
      </c>
      <c r="L2057" s="9">
        <f t="shared" si="387"/>
        <v>64.575907566183758</v>
      </c>
      <c r="M2057" s="8">
        <f t="shared" si="388"/>
        <v>0.48737963088802094</v>
      </c>
      <c r="N2057" s="8">
        <f t="shared" si="389"/>
        <v>0.21977126598358188</v>
      </c>
      <c r="O2057" s="8">
        <f t="shared" si="390"/>
        <v>1.7116490527951327</v>
      </c>
      <c r="P2057" s="10">
        <f t="shared" si="391"/>
        <v>0.28474273396881633</v>
      </c>
      <c r="Q2057" s="10" t="str">
        <f t="shared" si="392"/>
        <v>2008ARM</v>
      </c>
      <c r="R2057" s="14">
        <f t="shared" si="393"/>
        <v>49.035312124889607</v>
      </c>
      <c r="S2057" s="45">
        <f t="shared" si="394"/>
        <v>1</v>
      </c>
      <c r="T2057" s="7">
        <f t="shared" si="395"/>
        <v>3.6834238722738157</v>
      </c>
      <c r="U2057" s="35">
        <f>IF(ISBLANK(VLOOKUP(B2057,'WB GDP'!$A$2:$AK$267,F2057-1985)),"NA",VLOOKUP(B2057,'WB GDP'!$A$2:$AK$267,F2057-1985))</f>
        <v>10201.559451038554</v>
      </c>
    </row>
    <row r="2058" spans="1:21">
      <c r="A2058">
        <f t="shared" si="384"/>
        <v>45</v>
      </c>
      <c r="B2058" t="s">
        <v>45</v>
      </c>
      <c r="C2058" t="str">
        <f>VLOOKUP(B2058,'country codes'!$A$3:$B$287,2,0)</f>
        <v>CHN</v>
      </c>
      <c r="D2058">
        <v>8</v>
      </c>
      <c r="E2058" s="6">
        <v>1330167.148</v>
      </c>
      <c r="F2058">
        <v>2008</v>
      </c>
      <c r="G2058" s="6">
        <v>74.872</v>
      </c>
      <c r="H2058" s="6">
        <v>4.8462948799133301</v>
      </c>
      <c r="I2058" s="7">
        <v>5.4416990280151403</v>
      </c>
      <c r="J2058" s="8">
        <f t="shared" si="385"/>
        <v>0.48462948799133299</v>
      </c>
      <c r="K2058" s="8">
        <f t="shared" si="386"/>
        <v>0.91138932325116495</v>
      </c>
      <c r="L2058" s="9">
        <f t="shared" si="387"/>
        <v>68.237541410461219</v>
      </c>
      <c r="M2058" s="8">
        <f t="shared" si="388"/>
        <v>0.5204849544114597</v>
      </c>
      <c r="N2058" s="8">
        <f t="shared" si="389"/>
        <v>0.34010618925094627</v>
      </c>
      <c r="O2058" s="8">
        <f t="shared" si="390"/>
        <v>1.8319839760624972</v>
      </c>
      <c r="P2058" s="10">
        <f t="shared" si="391"/>
        <v>0.28410999288877165</v>
      </c>
      <c r="Q2058" s="10" t="str">
        <f t="shared" si="392"/>
        <v>2008CHN</v>
      </c>
      <c r="R2058" s="14">
        <f t="shared" si="393"/>
        <v>48.926348303682396</v>
      </c>
      <c r="S2058" s="45">
        <f t="shared" si="394"/>
        <v>2</v>
      </c>
      <c r="T2058" s="7">
        <f t="shared" si="395"/>
        <v>3.6834238722738157</v>
      </c>
      <c r="U2058" s="35">
        <f>IF(ISBLANK(VLOOKUP(B2058,'WB GDP'!$A$2:$AK$267,F2058-1985)),"NA",VLOOKUP(B2058,'WB GDP'!$A$2:$AK$267,F2058-1985))</f>
        <v>7412.8743634920402</v>
      </c>
    </row>
    <row r="2059" spans="1:21">
      <c r="A2059">
        <f t="shared" si="384"/>
        <v>46</v>
      </c>
      <c r="B2059" t="s">
        <v>56</v>
      </c>
      <c r="C2059" t="str">
        <f>VLOOKUP(B2059,'country codes'!$A$3:$B$287,2,0)</f>
        <v>DOM</v>
      </c>
      <c r="D2059">
        <v>1</v>
      </c>
      <c r="E2059" s="6">
        <v>9522.9480000000003</v>
      </c>
      <c r="F2059">
        <v>2008</v>
      </c>
      <c r="G2059" s="6">
        <v>71.658000000000001</v>
      </c>
      <c r="H2059" s="6">
        <v>4.8423056602478027</v>
      </c>
      <c r="I2059" s="7">
        <v>3.9423775672912602</v>
      </c>
      <c r="J2059" s="8">
        <f t="shared" si="385"/>
        <v>0.48423056602478026</v>
      </c>
      <c r="K2059" s="8">
        <f t="shared" si="386"/>
        <v>0.91099040128461217</v>
      </c>
      <c r="L2059" s="9">
        <f t="shared" si="387"/>
        <v>65.279750175252744</v>
      </c>
      <c r="M2059" s="8">
        <f t="shared" si="388"/>
        <v>0.4937431664772568</v>
      </c>
      <c r="N2059" s="8">
        <f t="shared" si="389"/>
        <v>0.24639859795570376</v>
      </c>
      <c r="O2059" s="8">
        <f t="shared" si="390"/>
        <v>1.7382763847672547</v>
      </c>
      <c r="P2059" s="10">
        <f t="shared" si="391"/>
        <v>0.28404180762276549</v>
      </c>
      <c r="Q2059" s="10" t="str">
        <f t="shared" si="392"/>
        <v>2008DOM</v>
      </c>
      <c r="R2059" s="14">
        <f t="shared" si="393"/>
        <v>48.914606175079754</v>
      </c>
      <c r="S2059" s="45">
        <f t="shared" si="394"/>
        <v>2</v>
      </c>
      <c r="T2059" s="7">
        <f t="shared" si="395"/>
        <v>3.6834238722738157</v>
      </c>
      <c r="U2059" s="35">
        <f>IF(ISBLANK(VLOOKUP(B2059,'WB GDP'!$A$2:$AK$267,F2059-1985)),"NA",VLOOKUP(B2059,'WB GDP'!$A$2:$AK$267,F2059-1985))</f>
        <v>11899.227647672091</v>
      </c>
    </row>
    <row r="2060" spans="1:21">
      <c r="A2060">
        <f t="shared" si="384"/>
        <v>47</v>
      </c>
      <c r="B2060" t="s">
        <v>85</v>
      </c>
      <c r="C2060" t="str">
        <f>VLOOKUP(B2060,'country codes'!$A$3:$B$287,2,0)</f>
        <v>JPN</v>
      </c>
      <c r="D2060">
        <v>8</v>
      </c>
      <c r="E2060" s="6">
        <v>128077.633</v>
      </c>
      <c r="F2060">
        <v>2008</v>
      </c>
      <c r="G2060" s="6">
        <v>82.638000000000005</v>
      </c>
      <c r="H2060" s="6">
        <v>5.9106793403625488</v>
      </c>
      <c r="I2060" s="7">
        <v>13.5564117431641</v>
      </c>
      <c r="J2060" s="8">
        <f t="shared" si="385"/>
        <v>0.59106793403625491</v>
      </c>
      <c r="K2060" s="8">
        <f t="shared" si="386"/>
        <v>1.0178277692960869</v>
      </c>
      <c r="L2060" s="9">
        <f t="shared" si="387"/>
        <v>84.111251199090034</v>
      </c>
      <c r="M2060" s="8">
        <f t="shared" si="388"/>
        <v>0.66400129722957379</v>
      </c>
      <c r="N2060" s="8">
        <f t="shared" si="389"/>
        <v>0.84727573394775624</v>
      </c>
      <c r="O2060" s="8">
        <f t="shared" si="390"/>
        <v>2.3391535207593073</v>
      </c>
      <c r="P2060" s="10">
        <f t="shared" si="391"/>
        <v>0.28386392399505006</v>
      </c>
      <c r="Q2060" s="10" t="str">
        <f t="shared" si="392"/>
        <v>2008JPN</v>
      </c>
      <c r="R2060" s="14">
        <f t="shared" si="393"/>
        <v>48.883972981792056</v>
      </c>
      <c r="S2060" s="45">
        <f t="shared" si="394"/>
        <v>3</v>
      </c>
      <c r="T2060" s="7">
        <f t="shared" si="395"/>
        <v>3.6834238722738157</v>
      </c>
      <c r="U2060" s="35">
        <f>IF(ISBLANK(VLOOKUP(B2060,'WB GDP'!$A$2:$AK$267,F2060-1985)),"NA",VLOOKUP(B2060,'WB GDP'!$A$2:$AK$267,F2060-1985))</f>
        <v>38781.19872665462</v>
      </c>
    </row>
    <row r="2061" spans="1:21">
      <c r="A2061">
        <f t="shared" si="384"/>
        <v>48</v>
      </c>
      <c r="B2061" t="s">
        <v>155</v>
      </c>
      <c r="C2061" t="str">
        <f>VLOOKUP(B2061,'country codes'!$A$3:$B$287,2,0)</f>
        <v>TUR</v>
      </c>
      <c r="D2061">
        <v>4</v>
      </c>
      <c r="E2061" s="6">
        <v>71320.725999999995</v>
      </c>
      <c r="F2061">
        <v>2008</v>
      </c>
      <c r="G2061" s="6">
        <v>74.45</v>
      </c>
      <c r="H2061" s="6">
        <v>5.1182317733764648</v>
      </c>
      <c r="I2061" s="7">
        <v>6.4072251319885298</v>
      </c>
      <c r="J2061" s="8">
        <f t="shared" si="385"/>
        <v>0.51182317733764648</v>
      </c>
      <c r="K2061" s="8">
        <f t="shared" si="386"/>
        <v>0.93858301259747845</v>
      </c>
      <c r="L2061" s="9">
        <f t="shared" si="387"/>
        <v>69.877505287882272</v>
      </c>
      <c r="M2061" s="8">
        <f t="shared" si="388"/>
        <v>0.5353120881549458</v>
      </c>
      <c r="N2061" s="8">
        <f t="shared" si="389"/>
        <v>0.40045157074928311</v>
      </c>
      <c r="O2061" s="8">
        <f t="shared" si="390"/>
        <v>1.892329357560834</v>
      </c>
      <c r="P2061" s="10">
        <f t="shared" si="391"/>
        <v>0.28288526308387979</v>
      </c>
      <c r="Q2061" s="10" t="str">
        <f t="shared" si="392"/>
        <v>2008TUR</v>
      </c>
      <c r="R2061" s="14">
        <f t="shared" si="393"/>
        <v>48.715438590853324</v>
      </c>
      <c r="S2061" s="45">
        <f t="shared" si="394"/>
        <v>2</v>
      </c>
      <c r="T2061" s="7">
        <f t="shared" si="395"/>
        <v>3.6834238722738157</v>
      </c>
      <c r="U2061" s="35">
        <f>IF(ISBLANK(VLOOKUP(B2061,'WB GDP'!$A$2:$AK$267,F2061-1985)),"NA",VLOOKUP(B2061,'WB GDP'!$A$2:$AK$267,F2061-1985))</f>
        <v>19680.940012927014</v>
      </c>
    </row>
    <row r="2062" spans="1:21">
      <c r="A2062">
        <f t="shared" si="384"/>
        <v>49</v>
      </c>
      <c r="B2062" t="s">
        <v>78</v>
      </c>
      <c r="C2062" t="str">
        <f>VLOOKUP(B2062,'country codes'!$A$3:$B$287,2,0)</f>
        <v>IDN</v>
      </c>
      <c r="D2062">
        <v>8</v>
      </c>
      <c r="E2062" s="6">
        <v>237936.54300000001</v>
      </c>
      <c r="F2062">
        <v>2008</v>
      </c>
      <c r="G2062" s="6">
        <v>68.225999999999999</v>
      </c>
      <c r="H2062" s="6">
        <v>4.8153095245361328</v>
      </c>
      <c r="I2062" s="7">
        <v>2.4610140323638898</v>
      </c>
      <c r="J2062" s="8">
        <f t="shared" si="385"/>
        <v>0.48153095245361327</v>
      </c>
      <c r="K2062" s="8">
        <f t="shared" si="386"/>
        <v>0.90829078771344518</v>
      </c>
      <c r="L2062" s="9">
        <f t="shared" si="387"/>
        <v>61.96904728253751</v>
      </c>
      <c r="M2062" s="8">
        <f t="shared" si="388"/>
        <v>0.46381065683416073</v>
      </c>
      <c r="N2062" s="8">
        <f t="shared" si="389"/>
        <v>0.15381337702274311</v>
      </c>
      <c r="O2062" s="8">
        <f t="shared" si="390"/>
        <v>1.6456911638342939</v>
      </c>
      <c r="P2062" s="10">
        <f t="shared" si="391"/>
        <v>0.28183335186264769</v>
      </c>
      <c r="Q2062" s="10" t="str">
        <f t="shared" si="392"/>
        <v>2008IDN</v>
      </c>
      <c r="R2062" s="14">
        <f t="shared" si="393"/>
        <v>48.534289824239188</v>
      </c>
      <c r="S2062" s="45">
        <f t="shared" si="394"/>
        <v>1</v>
      </c>
      <c r="T2062" s="7">
        <f t="shared" si="395"/>
        <v>3.6834238722738157</v>
      </c>
      <c r="U2062" s="35">
        <f>IF(ISBLANK(VLOOKUP(B2062,'WB GDP'!$A$2:$AK$267,F2062-1985)),"NA",VLOOKUP(B2062,'WB GDP'!$A$2:$AK$267,F2062-1985))</f>
        <v>7578.2052210062311</v>
      </c>
    </row>
    <row r="2063" spans="1:21">
      <c r="A2063">
        <f t="shared" si="384"/>
        <v>50</v>
      </c>
      <c r="B2063" t="s">
        <v>93</v>
      </c>
      <c r="C2063" t="str">
        <f>VLOOKUP(B2063,'country codes'!$A$3:$B$287,2,0)</f>
        <v>LBN</v>
      </c>
      <c r="D2063">
        <v>4</v>
      </c>
      <c r="E2063" s="6">
        <v>4887.6130000000003</v>
      </c>
      <c r="F2063">
        <v>2008</v>
      </c>
      <c r="G2063" s="6">
        <v>77.584000000000003</v>
      </c>
      <c r="H2063" s="6">
        <v>4.594851016998291</v>
      </c>
      <c r="I2063" s="7">
        <v>6.0468816757202104</v>
      </c>
      <c r="J2063" s="8">
        <f t="shared" si="385"/>
        <v>0.45948510169982909</v>
      </c>
      <c r="K2063" s="8">
        <f t="shared" si="386"/>
        <v>0.886244936959661</v>
      </c>
      <c r="L2063" s="9">
        <f t="shared" si="387"/>
        <v>68.758427189078347</v>
      </c>
      <c r="M2063" s="8">
        <f t="shared" si="388"/>
        <v>0.52519435271648907</v>
      </c>
      <c r="N2063" s="8">
        <f t="shared" si="389"/>
        <v>0.37793010473251315</v>
      </c>
      <c r="O2063" s="8">
        <f t="shared" si="390"/>
        <v>1.8698078915440641</v>
      </c>
      <c r="P2063" s="10">
        <f t="shared" si="391"/>
        <v>0.28088145049103952</v>
      </c>
      <c r="Q2063" s="10" t="str">
        <f t="shared" si="392"/>
        <v>2008LBN</v>
      </c>
      <c r="R2063" s="14">
        <f t="shared" si="393"/>
        <v>48.370363671608963</v>
      </c>
      <c r="S2063" s="45">
        <f t="shared" si="394"/>
        <v>2</v>
      </c>
      <c r="T2063" s="7">
        <f t="shared" si="395"/>
        <v>3.6834238722738157</v>
      </c>
      <c r="U2063" s="35">
        <f>IF(ISBLANK(VLOOKUP(B2063,'WB GDP'!$A$2:$AK$267,F2063-1985)),"NA",VLOOKUP(B2063,'WB GDP'!$A$2:$AK$267,F2063-1985))</f>
        <v>16502.519358634028</v>
      </c>
    </row>
    <row r="2064" spans="1:21">
      <c r="A2064">
        <f t="shared" si="384"/>
        <v>51</v>
      </c>
      <c r="B2064" t="s">
        <v>167</v>
      </c>
      <c r="C2064" t="str">
        <f>VLOOKUP(B2064,'country codes'!$A$3:$B$287,2,0)</f>
        <v>YEM</v>
      </c>
      <c r="D2064">
        <v>4</v>
      </c>
      <c r="E2064" s="6">
        <v>23329.004000000001</v>
      </c>
      <c r="F2064">
        <v>2008</v>
      </c>
      <c r="G2064" s="6">
        <v>66.962999999999994</v>
      </c>
      <c r="H2064" s="6">
        <v>4.6431958675384521</v>
      </c>
      <c r="I2064" s="7">
        <v>1.41086637973785</v>
      </c>
      <c r="J2064" s="8">
        <f t="shared" si="385"/>
        <v>0.46431958675384521</v>
      </c>
      <c r="K2064" s="8">
        <f t="shared" si="386"/>
        <v>0.89107942201367718</v>
      </c>
      <c r="L2064" s="9">
        <f t="shared" si="387"/>
        <v>59.669351336301858</v>
      </c>
      <c r="M2064" s="8">
        <f t="shared" si="388"/>
        <v>0.44301879682209144</v>
      </c>
      <c r="N2064" s="8">
        <f t="shared" si="389"/>
        <v>8.8179148733615625E-2</v>
      </c>
      <c r="O2064" s="8">
        <f t="shared" si="390"/>
        <v>1.5800569355451666</v>
      </c>
      <c r="P2064" s="10">
        <f t="shared" si="391"/>
        <v>0.28038153996598658</v>
      </c>
      <c r="Q2064" s="10" t="str">
        <f t="shared" si="392"/>
        <v>2008YEM</v>
      </c>
      <c r="R2064" s="14">
        <f t="shared" si="393"/>
        <v>48.284274491074612</v>
      </c>
      <c r="S2064" s="45">
        <f t="shared" si="394"/>
        <v>1</v>
      </c>
      <c r="T2064" s="7">
        <f t="shared" si="395"/>
        <v>3.6834238722738157</v>
      </c>
      <c r="U2064" s="35" t="str">
        <f>IF(ISBLANK(VLOOKUP(B2064,'WB GDP'!$A$2:$AK$267,F2064-1985)),"NA",VLOOKUP(B2064,'WB GDP'!$A$2:$AK$267,F2064-1985))</f>
        <v>NA</v>
      </c>
    </row>
    <row r="2065" spans="1:21">
      <c r="A2065">
        <f t="shared" si="384"/>
        <v>52</v>
      </c>
      <c r="B2065" t="s">
        <v>131</v>
      </c>
      <c r="C2065" t="str">
        <f>VLOOKUP(B2065,'country codes'!$A$3:$B$287,2,0)</f>
        <v>ROU</v>
      </c>
      <c r="D2065">
        <v>7</v>
      </c>
      <c r="E2065" s="6">
        <v>20597.508000000002</v>
      </c>
      <c r="F2065">
        <v>2008</v>
      </c>
      <c r="G2065" s="6">
        <v>73.608000000000004</v>
      </c>
      <c r="H2065" s="6">
        <v>5.3806445598602295</v>
      </c>
      <c r="I2065" s="7">
        <v>7.4765205383300799</v>
      </c>
      <c r="J2065" s="8">
        <f t="shared" si="385"/>
        <v>0.53806445598602293</v>
      </c>
      <c r="K2065" s="8">
        <f t="shared" si="386"/>
        <v>0.96482429124585489</v>
      </c>
      <c r="L2065" s="9">
        <f t="shared" si="387"/>
        <v>71.018786430024889</v>
      </c>
      <c r="M2065" s="8">
        <f t="shared" si="388"/>
        <v>0.54563056429118717</v>
      </c>
      <c r="N2065" s="8">
        <f t="shared" si="389"/>
        <v>0.46728253364562999</v>
      </c>
      <c r="O2065" s="8">
        <f t="shared" si="390"/>
        <v>1.959160320457181</v>
      </c>
      <c r="P2065" s="10">
        <f t="shared" si="391"/>
        <v>0.27850225353883301</v>
      </c>
      <c r="Q2065" s="10" t="str">
        <f t="shared" si="392"/>
        <v>2008ROU</v>
      </c>
      <c r="R2065" s="14">
        <f t="shared" si="393"/>
        <v>47.960644120448059</v>
      </c>
      <c r="S2065" s="45">
        <f t="shared" si="394"/>
        <v>3</v>
      </c>
      <c r="T2065" s="7">
        <f t="shared" si="395"/>
        <v>3.6834238722738157</v>
      </c>
      <c r="U2065" s="35">
        <f>IF(ISBLANK(VLOOKUP(B2065,'WB GDP'!$A$2:$AK$267,F2065-1985)),"NA",VLOOKUP(B2065,'WB GDP'!$A$2:$AK$267,F2065-1985))</f>
        <v>22166.323243523195</v>
      </c>
    </row>
    <row r="2066" spans="1:21">
      <c r="A2066">
        <f t="shared" si="384"/>
        <v>53</v>
      </c>
      <c r="B2066" t="s">
        <v>128</v>
      </c>
      <c r="C2066" t="str">
        <f>VLOOKUP(B2066,'country codes'!$A$3:$B$287,2,0)</f>
        <v>POL</v>
      </c>
      <c r="D2066">
        <v>7</v>
      </c>
      <c r="E2066" s="6">
        <v>38522.881999999998</v>
      </c>
      <c r="F2066">
        <v>2008</v>
      </c>
      <c r="G2066" s="6">
        <v>75.584000000000003</v>
      </c>
      <c r="H2066" s="6">
        <v>5.8290824890136719</v>
      </c>
      <c r="I2066" s="7">
        <v>10.325590133666999</v>
      </c>
      <c r="J2066" s="8">
        <f t="shared" si="385"/>
        <v>0.58290824890136717</v>
      </c>
      <c r="K2066" s="8">
        <f t="shared" si="386"/>
        <v>1.0096680841611991</v>
      </c>
      <c r="L2066" s="9">
        <f t="shared" si="387"/>
        <v>76.314752473240077</v>
      </c>
      <c r="M2066" s="8">
        <f t="shared" si="388"/>
        <v>0.5935121047963331</v>
      </c>
      <c r="N2066" s="8">
        <f t="shared" si="389"/>
        <v>0.64534938335418746</v>
      </c>
      <c r="O2066" s="8">
        <f t="shared" si="390"/>
        <v>2.1372271701657386</v>
      </c>
      <c r="P2066" s="10">
        <f t="shared" si="391"/>
        <v>0.27770192756360434</v>
      </c>
      <c r="Q2066" s="10" t="str">
        <f t="shared" si="392"/>
        <v>2008POL</v>
      </c>
      <c r="R2066" s="14">
        <f t="shared" si="393"/>
        <v>47.822820642215632</v>
      </c>
      <c r="S2066" s="45">
        <f t="shared" si="394"/>
        <v>3</v>
      </c>
      <c r="T2066" s="7">
        <f t="shared" si="395"/>
        <v>3.6834238722738157</v>
      </c>
      <c r="U2066" s="35">
        <f>IF(ISBLANK(VLOOKUP(B2066,'WB GDP'!$A$2:$AK$267,F2066-1985)),"NA",VLOOKUP(B2066,'WB GDP'!$A$2:$AK$267,F2066-1985))</f>
        <v>22334.780859999704</v>
      </c>
    </row>
    <row r="2067" spans="1:21">
      <c r="A2067">
        <f t="shared" si="384"/>
        <v>54</v>
      </c>
      <c r="B2067" t="s">
        <v>114</v>
      </c>
      <c r="C2067" t="str">
        <f>VLOOKUP(B2067,'country codes'!$A$3:$B$287,2,0)</f>
        <v>NPL</v>
      </c>
      <c r="D2067">
        <v>6</v>
      </c>
      <c r="E2067" s="6">
        <v>26881.544000000002</v>
      </c>
      <c r="F2067">
        <v>2008</v>
      </c>
      <c r="G2067" s="6">
        <v>66.421000000000006</v>
      </c>
      <c r="H2067" s="6">
        <v>4.4405264854431152</v>
      </c>
      <c r="I2067" s="7">
        <v>0.99754631519317605</v>
      </c>
      <c r="J2067" s="8">
        <f t="shared" si="385"/>
        <v>0.44405264854431153</v>
      </c>
      <c r="K2067" s="8">
        <f t="shared" si="386"/>
        <v>0.87081248380414356</v>
      </c>
      <c r="L2067" s="9">
        <f t="shared" si="387"/>
        <v>57.840235986755026</v>
      </c>
      <c r="M2067" s="8">
        <f t="shared" si="388"/>
        <v>0.42648151920678029</v>
      </c>
      <c r="N2067" s="8">
        <f t="shared" si="389"/>
        <v>6.2346644699573503E-2</v>
      </c>
      <c r="O2067" s="8">
        <f t="shared" si="390"/>
        <v>1.5542244315111244</v>
      </c>
      <c r="P2067" s="10">
        <f t="shared" si="391"/>
        <v>0.27440150248579315</v>
      </c>
      <c r="Q2067" s="10" t="str">
        <f t="shared" si="392"/>
        <v>2008NPL</v>
      </c>
      <c r="R2067" s="14">
        <f t="shared" si="393"/>
        <v>47.254457152901772</v>
      </c>
      <c r="S2067" s="45">
        <f t="shared" si="394"/>
        <v>1</v>
      </c>
      <c r="T2067" s="7">
        <f t="shared" si="395"/>
        <v>3.6834238722738157</v>
      </c>
      <c r="U2067" s="35">
        <f>IF(ISBLANK(VLOOKUP(B2067,'WB GDP'!$A$2:$AK$267,F2067-1985)),"NA",VLOOKUP(B2067,'WB GDP'!$A$2:$AK$267,F2067-1985))</f>
        <v>2473.9417434550846</v>
      </c>
    </row>
    <row r="2068" spans="1:21">
      <c r="A2068">
        <f t="shared" si="384"/>
        <v>55</v>
      </c>
      <c r="B2068" t="s">
        <v>58</v>
      </c>
      <c r="C2068" t="str">
        <f>VLOOKUP(B2068,'country codes'!$A$3:$B$287,2,0)</f>
        <v>EGY</v>
      </c>
      <c r="D2068">
        <v>4</v>
      </c>
      <c r="E2068" s="6">
        <v>83844.782999999996</v>
      </c>
      <c r="F2068">
        <v>2008</v>
      </c>
      <c r="G2068" s="6">
        <v>69.319000000000003</v>
      </c>
      <c r="H2068" s="6">
        <v>4.6317410469055176</v>
      </c>
      <c r="I2068" s="7">
        <v>3.2713356018066402</v>
      </c>
      <c r="J2068" s="8">
        <f t="shared" si="385"/>
        <v>0.46317410469055176</v>
      </c>
      <c r="K2068" s="8">
        <f t="shared" si="386"/>
        <v>0.88993393995038372</v>
      </c>
      <c r="L2068" s="9">
        <f t="shared" si="387"/>
        <v>61.689330783420651</v>
      </c>
      <c r="M2068" s="8">
        <f t="shared" si="388"/>
        <v>0.46128170238597649</v>
      </c>
      <c r="N2068" s="8">
        <f t="shared" si="389"/>
        <v>0.20445847511291501</v>
      </c>
      <c r="O2068" s="8">
        <f t="shared" si="390"/>
        <v>1.696336261924466</v>
      </c>
      <c r="P2068" s="10">
        <f t="shared" si="391"/>
        <v>0.27192822127298033</v>
      </c>
      <c r="Q2068" s="10" t="str">
        <f t="shared" si="392"/>
        <v>2008EGY</v>
      </c>
      <c r="R2068" s="14">
        <f t="shared" si="393"/>
        <v>46.828535428570135</v>
      </c>
      <c r="S2068" s="45">
        <f t="shared" si="394"/>
        <v>1</v>
      </c>
      <c r="T2068" s="7">
        <f t="shared" si="395"/>
        <v>3.6834238722738157</v>
      </c>
      <c r="U2068" s="35">
        <f>IF(ISBLANK(VLOOKUP(B2068,'WB GDP'!$A$2:$AK$267,F2068-1985)),"NA",VLOOKUP(B2068,'WB GDP'!$A$2:$AK$267,F2068-1985))</f>
        <v>9770.2211980763241</v>
      </c>
    </row>
    <row r="2069" spans="1:21">
      <c r="A2069">
        <f t="shared" si="384"/>
        <v>56</v>
      </c>
      <c r="B2069" t="s">
        <v>76</v>
      </c>
      <c r="C2069" t="str">
        <f>VLOOKUP(B2069,'country codes'!$A$3:$B$287,2,0)</f>
        <v>ISL</v>
      </c>
      <c r="D2069">
        <v>3</v>
      </c>
      <c r="E2069" s="6">
        <v>317.71499999999997</v>
      </c>
      <c r="F2069">
        <v>2008</v>
      </c>
      <c r="G2069" s="6">
        <v>81.388000000000005</v>
      </c>
      <c r="H2069" s="6">
        <v>6.8882842063903809</v>
      </c>
      <c r="I2069" s="7">
        <v>18.868679046630898</v>
      </c>
      <c r="J2069" s="8">
        <f t="shared" si="385"/>
        <v>0.68882842063903804</v>
      </c>
      <c r="K2069" s="8">
        <f t="shared" si="386"/>
        <v>1.1155882558988699</v>
      </c>
      <c r="L2069" s="9">
        <f t="shared" si="387"/>
        <v>90.795496971097222</v>
      </c>
      <c r="M2069" s="8">
        <f t="shared" si="388"/>
        <v>0.72443446127690381</v>
      </c>
      <c r="N2069" s="8">
        <f t="shared" si="389"/>
        <v>1.1792924404144312</v>
      </c>
      <c r="O2069" s="8">
        <f t="shared" si="390"/>
        <v>2.6711702272259821</v>
      </c>
      <c r="P2069" s="10">
        <f t="shared" si="391"/>
        <v>0.27120490259028945</v>
      </c>
      <c r="Q2069" s="10" t="str">
        <f t="shared" si="392"/>
        <v>2008ISL</v>
      </c>
      <c r="R2069" s="14">
        <f t="shared" si="393"/>
        <v>46.70397331287662</v>
      </c>
      <c r="S2069" s="45">
        <f t="shared" si="394"/>
        <v>3</v>
      </c>
      <c r="T2069" s="7">
        <f t="shared" si="395"/>
        <v>3.6834238722738157</v>
      </c>
      <c r="U2069" s="35">
        <f>IF(ISBLANK(VLOOKUP(B2069,'WB GDP'!$A$2:$AK$267,F2069-1985)),"NA",VLOOKUP(B2069,'WB GDP'!$A$2:$AK$267,F2069-1985))</f>
        <v>52999.437536180361</v>
      </c>
    </row>
    <row r="2070" spans="1:21">
      <c r="A2070">
        <f t="shared" si="384"/>
        <v>57</v>
      </c>
      <c r="B2070" t="s">
        <v>90</v>
      </c>
      <c r="C2070" t="str">
        <f>VLOOKUP(B2070,'country codes'!$A$3:$B$287,2,0)</f>
        <v>KGZ</v>
      </c>
      <c r="D2070">
        <v>7</v>
      </c>
      <c r="E2070" s="6">
        <v>5345.415</v>
      </c>
      <c r="F2070">
        <v>2008</v>
      </c>
      <c r="G2070" s="6">
        <v>67.248999999999995</v>
      </c>
      <c r="H2070" s="6">
        <v>4.7365880012512207</v>
      </c>
      <c r="I2070" s="7">
        <v>2.7622337341308598</v>
      </c>
      <c r="J2070" s="8">
        <f t="shared" si="385"/>
        <v>0.47365880012512207</v>
      </c>
      <c r="K2070" s="8">
        <f t="shared" si="386"/>
        <v>0.90041863538495404</v>
      </c>
      <c r="L2070" s="9">
        <f t="shared" si="387"/>
        <v>60.552252811002766</v>
      </c>
      <c r="M2070" s="8">
        <f t="shared" si="388"/>
        <v>0.45100122767190859</v>
      </c>
      <c r="N2070" s="8">
        <f t="shared" si="389"/>
        <v>0.17263960838317874</v>
      </c>
      <c r="O2070" s="8">
        <f t="shared" si="390"/>
        <v>1.6645173951947296</v>
      </c>
      <c r="P2070" s="10">
        <f t="shared" si="391"/>
        <v>0.27095014385184396</v>
      </c>
      <c r="Q2070" s="10" t="str">
        <f t="shared" si="392"/>
        <v>2008KGZ</v>
      </c>
      <c r="R2070" s="14">
        <f t="shared" si="393"/>
        <v>46.660101519970446</v>
      </c>
      <c r="S2070" s="45">
        <f t="shared" si="394"/>
        <v>1</v>
      </c>
      <c r="T2070" s="7">
        <f t="shared" si="395"/>
        <v>3.6834238722738157</v>
      </c>
      <c r="U2070" s="35">
        <f>IF(ISBLANK(VLOOKUP(B2070,'WB GDP'!$A$2:$AK$267,F2070-1985)),"NA",VLOOKUP(B2070,'WB GDP'!$A$2:$AK$267,F2070-1985))</f>
        <v>4142.211454027004</v>
      </c>
    </row>
    <row r="2071" spans="1:21">
      <c r="A2071">
        <f t="shared" si="384"/>
        <v>58</v>
      </c>
      <c r="B2071" t="s">
        <v>91</v>
      </c>
      <c r="C2071" t="str">
        <f>VLOOKUP(B2071,'country codes'!$A$3:$B$287,2,0)</f>
        <v>LAO</v>
      </c>
      <c r="D2071">
        <v>8</v>
      </c>
      <c r="E2071" s="6">
        <v>6135.8609999999999</v>
      </c>
      <c r="F2071">
        <v>2008</v>
      </c>
      <c r="G2071" s="6">
        <v>62.603000000000002</v>
      </c>
      <c r="H2071" s="6">
        <v>5.0440988540649414</v>
      </c>
      <c r="I2071" s="7">
        <v>1.6568173170089699</v>
      </c>
      <c r="J2071" s="8">
        <f t="shared" si="385"/>
        <v>0.50440988540649412</v>
      </c>
      <c r="K2071" s="8">
        <f t="shared" si="386"/>
        <v>0.93116972066632608</v>
      </c>
      <c r="L2071" s="9">
        <f t="shared" si="387"/>
        <v>58.294018022874013</v>
      </c>
      <c r="M2071" s="8">
        <f t="shared" si="388"/>
        <v>0.43058422356055437</v>
      </c>
      <c r="N2071" s="8">
        <f t="shared" si="389"/>
        <v>0.10355108231306062</v>
      </c>
      <c r="O2071" s="8">
        <f t="shared" si="390"/>
        <v>1.5954288691246115</v>
      </c>
      <c r="P2071" s="10">
        <f t="shared" si="391"/>
        <v>0.26988619291865368</v>
      </c>
      <c r="Q2071" s="10" t="str">
        <f t="shared" si="392"/>
        <v>2008LAO</v>
      </c>
      <c r="R2071" s="14">
        <f t="shared" si="393"/>
        <v>46.476879404458039</v>
      </c>
      <c r="S2071" s="45">
        <f t="shared" si="394"/>
        <v>1</v>
      </c>
      <c r="T2071" s="7">
        <f t="shared" si="395"/>
        <v>3.6834238722738157</v>
      </c>
      <c r="U2071" s="35">
        <f>IF(ISBLANK(VLOOKUP(B2071,'WB GDP'!$A$2:$AK$267,F2071-1985)),"NA",VLOOKUP(B2071,'WB GDP'!$A$2:$AK$267,F2071-1985))</f>
        <v>4234.0018904216358</v>
      </c>
    </row>
    <row r="2072" spans="1:21">
      <c r="A2072">
        <f t="shared" si="384"/>
        <v>59</v>
      </c>
      <c r="B2072" t="s">
        <v>32</v>
      </c>
      <c r="C2072" t="str">
        <f>VLOOKUP(B2072,'country codes'!$A$3:$B$287,2,0)</f>
        <v>BOL</v>
      </c>
      <c r="D2072">
        <v>1</v>
      </c>
      <c r="E2072" s="6">
        <v>9880.5930000000008</v>
      </c>
      <c r="F2072">
        <v>2008</v>
      </c>
      <c r="G2072" s="6">
        <v>65.445999999999998</v>
      </c>
      <c r="H2072" s="6">
        <v>5.2978725433349609</v>
      </c>
      <c r="I2072" s="7">
        <v>4.1336030960082999</v>
      </c>
      <c r="J2072" s="8">
        <f t="shared" si="385"/>
        <v>0.52978725433349605</v>
      </c>
      <c r="K2072" s="8">
        <f t="shared" si="386"/>
        <v>0.95654708959332801</v>
      </c>
      <c r="L2072" s="9">
        <f t="shared" si="387"/>
        <v>62.602180825524947</v>
      </c>
      <c r="M2072" s="8">
        <f t="shared" si="388"/>
        <v>0.46953490225725164</v>
      </c>
      <c r="N2072" s="8">
        <f t="shared" si="389"/>
        <v>0.25835019350051874</v>
      </c>
      <c r="O2072" s="8">
        <f t="shared" si="390"/>
        <v>1.7502279803120697</v>
      </c>
      <c r="P2072" s="10">
        <f t="shared" si="391"/>
        <v>0.2682707096098032</v>
      </c>
      <c r="Q2072" s="10" t="str">
        <f t="shared" si="392"/>
        <v>2008BOL</v>
      </c>
      <c r="R2072" s="14">
        <f t="shared" si="393"/>
        <v>46.198678351957412</v>
      </c>
      <c r="S2072" s="45">
        <f t="shared" si="394"/>
        <v>2</v>
      </c>
      <c r="T2072" s="7">
        <f t="shared" si="395"/>
        <v>3.6834238722738157</v>
      </c>
      <c r="U2072" s="35">
        <f>IF(ISBLANK(VLOOKUP(B2072,'WB GDP'!$A$2:$AK$267,F2072-1985)),"NA",VLOOKUP(B2072,'WB GDP'!$A$2:$AK$267,F2072-1985))</f>
        <v>6248.9339576280654</v>
      </c>
    </row>
    <row r="2073" spans="1:21">
      <c r="A2073">
        <f t="shared" si="384"/>
        <v>60</v>
      </c>
      <c r="B2073" t="s">
        <v>41</v>
      </c>
      <c r="C2073" t="str">
        <f>VLOOKUP(B2073,'country codes'!$A$3:$B$287,2,0)</f>
        <v>CAN</v>
      </c>
      <c r="D2073">
        <v>2</v>
      </c>
      <c r="E2073" s="6">
        <v>33218.540999999997</v>
      </c>
      <c r="F2073">
        <v>2008</v>
      </c>
      <c r="G2073" s="6">
        <v>80.739000000000004</v>
      </c>
      <c r="H2073" s="6">
        <v>7.4856038093566895</v>
      </c>
      <c r="I2073" s="7">
        <v>21.5489902496338</v>
      </c>
      <c r="J2073" s="8">
        <f t="shared" si="385"/>
        <v>0.7485603809356689</v>
      </c>
      <c r="K2073" s="8">
        <f t="shared" si="386"/>
        <v>1.1753202161955008</v>
      </c>
      <c r="L2073" s="9">
        <f t="shared" si="387"/>
        <v>94.894178935408547</v>
      </c>
      <c r="M2073" s="8">
        <f t="shared" si="388"/>
        <v>0.76149119557060396</v>
      </c>
      <c r="N2073" s="8">
        <f t="shared" si="389"/>
        <v>1.3468118906021125</v>
      </c>
      <c r="O2073" s="8">
        <f t="shared" si="390"/>
        <v>2.8386896774136634</v>
      </c>
      <c r="P2073" s="10">
        <f t="shared" si="391"/>
        <v>0.26825447023304089</v>
      </c>
      <c r="Q2073" s="10" t="str">
        <f t="shared" si="392"/>
        <v>2008CAN</v>
      </c>
      <c r="R2073" s="14">
        <f t="shared" si="393"/>
        <v>46.195881782235837</v>
      </c>
      <c r="S2073" s="45">
        <f t="shared" si="394"/>
        <v>3</v>
      </c>
      <c r="T2073" s="7">
        <f t="shared" si="395"/>
        <v>3.6834238722738157</v>
      </c>
      <c r="U2073" s="35">
        <f>IF(ISBLANK(VLOOKUP(B2073,'WB GDP'!$A$2:$AK$267,F2073-1985)),"NA",VLOOKUP(B2073,'WB GDP'!$A$2:$AK$267,F2073-1985))</f>
        <v>45851.201928281283</v>
      </c>
    </row>
    <row r="2074" spans="1:21">
      <c r="A2074">
        <f t="shared" si="384"/>
        <v>61</v>
      </c>
      <c r="B2074" t="s">
        <v>162</v>
      </c>
      <c r="C2074" t="str">
        <f>VLOOKUP(B2074,'country codes'!$A$3:$B$287,2,0)</f>
        <v>URY</v>
      </c>
      <c r="D2074">
        <v>1</v>
      </c>
      <c r="E2074" s="6">
        <v>3336.1260000000002</v>
      </c>
      <c r="F2074">
        <v>2008</v>
      </c>
      <c r="G2074" s="6">
        <v>76.623000000000005</v>
      </c>
      <c r="H2074" s="6">
        <v>5.6638698577880859</v>
      </c>
      <c r="I2074" s="7">
        <v>11.6479148864746</v>
      </c>
      <c r="J2074" s="8">
        <f t="shared" si="385"/>
        <v>0.56638698577880864</v>
      </c>
      <c r="K2074" s="8">
        <f t="shared" si="386"/>
        <v>0.9931468210386406</v>
      </c>
      <c r="L2074" s="9">
        <f t="shared" si="387"/>
        <v>76.097888868443761</v>
      </c>
      <c r="M2074" s="8">
        <f t="shared" si="388"/>
        <v>0.59155141180993276</v>
      </c>
      <c r="N2074" s="8">
        <f t="shared" si="389"/>
        <v>0.72799468040466253</v>
      </c>
      <c r="O2074" s="8">
        <f t="shared" si="390"/>
        <v>2.2198724672162133</v>
      </c>
      <c r="P2074" s="10">
        <f t="shared" si="391"/>
        <v>0.26647990843895458</v>
      </c>
      <c r="Q2074" s="10" t="str">
        <f t="shared" si="392"/>
        <v>2008URY</v>
      </c>
      <c r="R2074" s="14">
        <f t="shared" si="393"/>
        <v>45.890285954573891</v>
      </c>
      <c r="S2074" s="45">
        <f t="shared" si="394"/>
        <v>3</v>
      </c>
      <c r="T2074" s="7">
        <f t="shared" si="395"/>
        <v>3.6834238722738157</v>
      </c>
      <c r="U2074" s="35">
        <f>IF(ISBLANK(VLOOKUP(B2074,'WB GDP'!$A$2:$AK$267,F2074-1985)),"NA",VLOOKUP(B2074,'WB GDP'!$A$2:$AK$267,F2074-1985))</f>
        <v>17476.153177852895</v>
      </c>
    </row>
    <row r="2075" spans="1:21">
      <c r="A2075">
        <f t="shared" si="384"/>
        <v>62</v>
      </c>
      <c r="B2075" t="s">
        <v>39</v>
      </c>
      <c r="C2075" t="str">
        <f>VLOOKUP(B2075,'country codes'!$A$3:$B$287,2,0)</f>
        <v>KHM</v>
      </c>
      <c r="D2075">
        <v>8</v>
      </c>
      <c r="E2075" s="6">
        <v>13943.888000000001</v>
      </c>
      <c r="F2075">
        <v>2008</v>
      </c>
      <c r="G2075" s="6">
        <v>66.47</v>
      </c>
      <c r="H2075" s="6">
        <v>4.4621639251708984</v>
      </c>
      <c r="I2075" s="7">
        <v>1.90585482120514</v>
      </c>
      <c r="J2075" s="8">
        <f t="shared" si="385"/>
        <v>0.44621639251708983</v>
      </c>
      <c r="K2075" s="8">
        <f t="shared" si="386"/>
        <v>0.87297622777692174</v>
      </c>
      <c r="L2075" s="9">
        <f t="shared" si="387"/>
        <v>58.02672986033199</v>
      </c>
      <c r="M2075" s="8">
        <f t="shared" si="388"/>
        <v>0.4281676353730795</v>
      </c>
      <c r="N2075" s="8">
        <f t="shared" si="389"/>
        <v>0.11911592632532125</v>
      </c>
      <c r="O2075" s="8">
        <f t="shared" si="390"/>
        <v>1.6109937131368721</v>
      </c>
      <c r="P2075" s="10">
        <f t="shared" si="391"/>
        <v>0.26577858863233306</v>
      </c>
      <c r="Q2075" s="10" t="str">
        <f t="shared" si="392"/>
        <v>2008KHM</v>
      </c>
      <c r="R2075" s="14">
        <f t="shared" si="393"/>
        <v>45.769512247242631</v>
      </c>
      <c r="S2075" s="45">
        <f t="shared" si="394"/>
        <v>1</v>
      </c>
      <c r="T2075" s="7">
        <f t="shared" si="395"/>
        <v>3.6834238722738157</v>
      </c>
      <c r="U2075" s="35">
        <f>IF(ISBLANK(VLOOKUP(B2075,'WB GDP'!$A$2:$AK$267,F2075-1985)),"NA",VLOOKUP(B2075,'WB GDP'!$A$2:$AK$267,F2075-1985))</f>
        <v>2629.2590578002278</v>
      </c>
    </row>
    <row r="2076" spans="1:21">
      <c r="A2076">
        <f t="shared" si="384"/>
        <v>63</v>
      </c>
      <c r="B2076" t="s">
        <v>148</v>
      </c>
      <c r="C2076" t="str">
        <f>VLOOKUP(B2076,'country codes'!$A$3:$B$287,2,0)</f>
        <v>TWN</v>
      </c>
      <c r="D2076">
        <v>8</v>
      </c>
      <c r="E2076" s="6">
        <v>22998.321</v>
      </c>
      <c r="F2076">
        <v>2008</v>
      </c>
      <c r="G2076" s="6">
        <v>78.319999999999993</v>
      </c>
      <c r="H2076" s="6">
        <v>5.5476822853088379</v>
      </c>
      <c r="I2076" s="7">
        <v>12.3794822692871</v>
      </c>
      <c r="J2076" s="8">
        <f t="shared" si="385"/>
        <v>0.55476822853088381</v>
      </c>
      <c r="K2076" s="8">
        <f t="shared" si="386"/>
        <v>0.98152806379071578</v>
      </c>
      <c r="L2076" s="9">
        <f t="shared" si="387"/>
        <v>76.873277956088856</v>
      </c>
      <c r="M2076" s="8">
        <f t="shared" si="388"/>
        <v>0.59856180872418241</v>
      </c>
      <c r="N2076" s="8">
        <f t="shared" si="389"/>
        <v>0.77371764183044378</v>
      </c>
      <c r="O2076" s="8">
        <f t="shared" si="390"/>
        <v>2.2655954286419946</v>
      </c>
      <c r="P2076" s="10">
        <f t="shared" si="391"/>
        <v>0.26419624667187924</v>
      </c>
      <c r="Q2076" s="10" t="str">
        <f t="shared" si="392"/>
        <v>2008TWN</v>
      </c>
      <c r="R2076" s="14">
        <f t="shared" si="393"/>
        <v>45.497018439103314</v>
      </c>
      <c r="S2076" s="45">
        <f t="shared" si="394"/>
        <v>3</v>
      </c>
      <c r="T2076" s="7">
        <f t="shared" si="395"/>
        <v>3.6834238722738157</v>
      </c>
      <c r="U2076" s="35" t="str">
        <f>IF(ISBLANK(VLOOKUP(B2076,'WB GDP'!$A$2:$AK$267,F2076-1985)),"NA",VLOOKUP(B2076,'WB GDP'!$A$2:$AK$267,F2076-1985))</f>
        <v>NA</v>
      </c>
    </row>
    <row r="2077" spans="1:21">
      <c r="A2077">
        <f t="shared" si="384"/>
        <v>64</v>
      </c>
      <c r="B2077" t="s">
        <v>28</v>
      </c>
      <c r="C2077" t="str">
        <f>VLOOKUP(B2077,'country codes'!$A$3:$B$287,2,0)</f>
        <v>BLR</v>
      </c>
      <c r="D2077">
        <v>7</v>
      </c>
      <c r="E2077" s="6">
        <v>9787.8259999999991</v>
      </c>
      <c r="F2077">
        <v>2008</v>
      </c>
      <c r="G2077" s="6">
        <v>70.921999999999997</v>
      </c>
      <c r="H2077" s="6">
        <v>5.4633321762084961</v>
      </c>
      <c r="I2077" s="7">
        <v>8.1341056823730504</v>
      </c>
      <c r="J2077" s="8">
        <f t="shared" si="385"/>
        <v>0.54633321762084963</v>
      </c>
      <c r="K2077" s="8">
        <f t="shared" si="386"/>
        <v>0.9730930528806816</v>
      </c>
      <c r="L2077" s="9">
        <f t="shared" si="387"/>
        <v>69.013705496403702</v>
      </c>
      <c r="M2077" s="8">
        <f t="shared" si="388"/>
        <v>0.52750235818943636</v>
      </c>
      <c r="N2077" s="8">
        <f t="shared" si="389"/>
        <v>0.50838160514831565</v>
      </c>
      <c r="O2077" s="8">
        <f t="shared" si="390"/>
        <v>2.0002593919598666</v>
      </c>
      <c r="P2077" s="10">
        <f t="shared" si="391"/>
        <v>0.26371697606308264</v>
      </c>
      <c r="Q2077" s="10" t="str">
        <f t="shared" si="392"/>
        <v>2008BLR</v>
      </c>
      <c r="R2077" s="14">
        <f t="shared" si="393"/>
        <v>45.414483641579025</v>
      </c>
      <c r="S2077" s="45">
        <f t="shared" si="394"/>
        <v>3</v>
      </c>
      <c r="T2077" s="7">
        <f t="shared" si="395"/>
        <v>3.6834238722738157</v>
      </c>
      <c r="U2077" s="35">
        <f>IF(ISBLANK(VLOOKUP(B2077,'WB GDP'!$A$2:$AK$267,F2077-1985)),"NA",VLOOKUP(B2077,'WB GDP'!$A$2:$AK$267,F2077-1985))</f>
        <v>15942.896727228523</v>
      </c>
    </row>
    <row r="2078" spans="1:21">
      <c r="A2078">
        <f t="shared" si="384"/>
        <v>65</v>
      </c>
      <c r="B2078" t="s">
        <v>68</v>
      </c>
      <c r="C2078" t="str">
        <f>VLOOKUP(B2078,'country codes'!$A$3:$B$287,2,0)</f>
        <v>GHA</v>
      </c>
      <c r="D2078">
        <v>5</v>
      </c>
      <c r="E2078" s="6">
        <v>24326.087</v>
      </c>
      <c r="F2078">
        <v>2008</v>
      </c>
      <c r="G2078" s="6">
        <v>60.49</v>
      </c>
      <c r="H2078" s="6">
        <v>4.9651346206665039</v>
      </c>
      <c r="I2078" s="7">
        <v>1.15613269805908</v>
      </c>
      <c r="J2078" s="8">
        <f t="shared" si="385"/>
        <v>0.49651346206665037</v>
      </c>
      <c r="K2078" s="8">
        <f t="shared" si="386"/>
        <v>0.92327329732648233</v>
      </c>
      <c r="L2078" s="9">
        <f t="shared" si="387"/>
        <v>55.84880175527892</v>
      </c>
      <c r="M2078" s="8">
        <f t="shared" si="388"/>
        <v>0.40847669477254572</v>
      </c>
      <c r="N2078" s="8">
        <f t="shared" si="389"/>
        <v>7.2258293628692502E-2</v>
      </c>
      <c r="O2078" s="8">
        <f t="shared" si="390"/>
        <v>1.5641360804402433</v>
      </c>
      <c r="P2078" s="10">
        <f t="shared" si="391"/>
        <v>0.26115163500197214</v>
      </c>
      <c r="Q2078" s="10" t="str">
        <f t="shared" si="392"/>
        <v>2008GHA</v>
      </c>
      <c r="R2078" s="14">
        <f t="shared" si="393"/>
        <v>44.972708366456025</v>
      </c>
      <c r="S2078" s="45">
        <f t="shared" si="394"/>
        <v>1</v>
      </c>
      <c r="T2078" s="7">
        <f t="shared" si="395"/>
        <v>3.6834238722738157</v>
      </c>
      <c r="U2078" s="35">
        <f>IF(ISBLANK(VLOOKUP(B2078,'WB GDP'!$A$2:$AK$267,F2078-1985)),"NA",VLOOKUP(B2078,'WB GDP'!$A$2:$AK$267,F2078-1985))</f>
        <v>3447.2747779801962</v>
      </c>
    </row>
    <row r="2079" spans="1:21">
      <c r="A2079">
        <f t="shared" si="384"/>
        <v>66</v>
      </c>
      <c r="B2079" t="s">
        <v>135</v>
      </c>
      <c r="C2079" t="str">
        <f>VLOOKUP(B2079,'country codes'!$A$3:$B$287,2,0)</f>
        <v>SEN</v>
      </c>
      <c r="D2079">
        <v>5</v>
      </c>
      <c r="E2079" s="6">
        <v>11872.929</v>
      </c>
      <c r="F2079">
        <v>2008</v>
      </c>
      <c r="G2079" s="6">
        <v>63.241999999999997</v>
      </c>
      <c r="H2079" s="6">
        <v>4.683499813079834</v>
      </c>
      <c r="I2079" s="7">
        <v>1.7147918939590401</v>
      </c>
      <c r="J2079" s="8">
        <f t="shared" si="385"/>
        <v>0.46834998130798339</v>
      </c>
      <c r="K2079" s="8">
        <f t="shared" si="386"/>
        <v>0.8951098165678153</v>
      </c>
      <c r="L2079" s="9">
        <f t="shared" si="387"/>
        <v>56.608535019381776</v>
      </c>
      <c r="M2079" s="8">
        <f t="shared" si="388"/>
        <v>0.41534554528280365</v>
      </c>
      <c r="N2079" s="8">
        <f t="shared" si="389"/>
        <v>0.10717449337244001</v>
      </c>
      <c r="O2079" s="8">
        <f t="shared" si="390"/>
        <v>1.599052280183991</v>
      </c>
      <c r="P2079" s="10">
        <f t="shared" si="391"/>
        <v>0.25974481912186942</v>
      </c>
      <c r="Q2079" s="10" t="str">
        <f t="shared" si="392"/>
        <v>2008SEN</v>
      </c>
      <c r="R2079" s="14">
        <f t="shared" si="393"/>
        <v>44.730441760310981</v>
      </c>
      <c r="S2079" s="45">
        <f t="shared" si="394"/>
        <v>1</v>
      </c>
      <c r="T2079" s="7">
        <f t="shared" si="395"/>
        <v>3.6834238722738157</v>
      </c>
      <c r="U2079" s="35">
        <f>IF(ISBLANK(VLOOKUP(B2079,'WB GDP'!$A$2:$AK$267,F2079-1985)),"NA",VLOOKUP(B2079,'WB GDP'!$A$2:$AK$267,F2079-1985))</f>
        <v>2811.4758015838916</v>
      </c>
    </row>
    <row r="2080" spans="1:21">
      <c r="A2080">
        <f t="shared" si="384"/>
        <v>67</v>
      </c>
      <c r="B2080" t="s">
        <v>120</v>
      </c>
      <c r="C2080" t="str">
        <f>VLOOKUP(B2080,'country codes'!$A$3:$B$287,2,0)</f>
        <v>MKD</v>
      </c>
      <c r="D2080">
        <v>7</v>
      </c>
      <c r="E2080" s="6">
        <v>2086.2269999999999</v>
      </c>
      <c r="F2080">
        <v>2008</v>
      </c>
      <c r="G2080" s="6">
        <v>74.533000000000001</v>
      </c>
      <c r="H2080" s="6">
        <v>4.4608101844787598</v>
      </c>
      <c r="I2080" s="7">
        <v>6.4633145332336399</v>
      </c>
      <c r="J2080" s="8">
        <f t="shared" si="385"/>
        <v>0.44608101844787595</v>
      </c>
      <c r="K2080" s="8">
        <f t="shared" si="386"/>
        <v>0.87284085370770792</v>
      </c>
      <c r="L2080" s="9">
        <f t="shared" si="387"/>
        <v>65.055447349396601</v>
      </c>
      <c r="M2080" s="8">
        <f t="shared" si="388"/>
        <v>0.49171521449380157</v>
      </c>
      <c r="N2080" s="8">
        <f t="shared" si="389"/>
        <v>0.40395715832710249</v>
      </c>
      <c r="O2080" s="8">
        <f t="shared" si="390"/>
        <v>1.8958349451386534</v>
      </c>
      <c r="P2080" s="10">
        <f t="shared" si="391"/>
        <v>0.25936604647713124</v>
      </c>
      <c r="Q2080" s="10" t="str">
        <f t="shared" si="392"/>
        <v>2008MKD</v>
      </c>
      <c r="R2080" s="14">
        <f t="shared" si="393"/>
        <v>44.665213634556096</v>
      </c>
      <c r="S2080" s="45">
        <f t="shared" si="394"/>
        <v>2</v>
      </c>
      <c r="T2080" s="7">
        <f t="shared" si="395"/>
        <v>3.6834238722738157</v>
      </c>
      <c r="U2080" s="35">
        <f>IF(ISBLANK(VLOOKUP(B2080,'WB GDP'!$A$2:$AK$267,F2080-1985)),"NA",VLOOKUP(B2080,'WB GDP'!$A$2:$AK$267,F2080-1985))</f>
        <v>13174.859359549886</v>
      </c>
    </row>
    <row r="2081" spans="1:21">
      <c r="A2081">
        <f t="shared" si="384"/>
        <v>68</v>
      </c>
      <c r="B2081" t="s">
        <v>23</v>
      </c>
      <c r="C2081" t="str">
        <f>VLOOKUP(B2081,'country codes'!$A$3:$B$287,2,0)</f>
        <v>AUS</v>
      </c>
      <c r="D2081">
        <v>2</v>
      </c>
      <c r="E2081" s="6">
        <v>21247.873</v>
      </c>
      <c r="F2081">
        <v>2008</v>
      </c>
      <c r="G2081" s="6">
        <v>81.459000000000003</v>
      </c>
      <c r="H2081" s="6">
        <v>7.2537574768066406</v>
      </c>
      <c r="I2081" s="7">
        <v>22.590934753418001</v>
      </c>
      <c r="J2081" s="8">
        <f t="shared" si="385"/>
        <v>0.72537574768066404</v>
      </c>
      <c r="K2081" s="8">
        <f t="shared" si="386"/>
        <v>1.152135582940496</v>
      </c>
      <c r="L2081" s="9">
        <f t="shared" si="387"/>
        <v>93.851812450749861</v>
      </c>
      <c r="M2081" s="8">
        <f t="shared" si="388"/>
        <v>0.75206702014177307</v>
      </c>
      <c r="N2081" s="8">
        <f t="shared" si="389"/>
        <v>1.411933422088625</v>
      </c>
      <c r="O2081" s="8">
        <f t="shared" si="390"/>
        <v>2.903811208900176</v>
      </c>
      <c r="P2081" s="10">
        <f t="shared" si="391"/>
        <v>0.2589930839293853</v>
      </c>
      <c r="Q2081" s="10" t="str">
        <f t="shared" si="392"/>
        <v>2008AUS</v>
      </c>
      <c r="R2081" s="14">
        <f t="shared" si="393"/>
        <v>44.600986060827665</v>
      </c>
      <c r="S2081" s="45">
        <f t="shared" si="394"/>
        <v>3</v>
      </c>
      <c r="T2081" s="7">
        <f t="shared" si="395"/>
        <v>3.6834238722738157</v>
      </c>
      <c r="U2081" s="35">
        <f>IF(ISBLANK(VLOOKUP(B2081,'WB GDP'!$A$2:$AK$267,F2081-1985)),"NA",VLOOKUP(B2081,'WB GDP'!$A$2:$AK$267,F2081-1985))</f>
        <v>44777.273719411663</v>
      </c>
    </row>
    <row r="2082" spans="1:21">
      <c r="A2082">
        <f t="shared" si="384"/>
        <v>69</v>
      </c>
      <c r="B2082" t="s">
        <v>163</v>
      </c>
      <c r="C2082" t="str">
        <f>VLOOKUP(B2082,'country codes'!$A$3:$B$287,2,0)</f>
        <v>UZB</v>
      </c>
      <c r="D2082">
        <v>7</v>
      </c>
      <c r="E2082" s="6">
        <v>27726.81</v>
      </c>
      <c r="F2082">
        <v>2008</v>
      </c>
      <c r="G2082" s="6">
        <v>68.765000000000001</v>
      </c>
      <c r="H2082" s="6">
        <v>5.311368465423584</v>
      </c>
      <c r="I2082" s="7">
        <v>7.1228833198547399</v>
      </c>
      <c r="J2082" s="8">
        <f t="shared" si="385"/>
        <v>0.53113684654235838</v>
      </c>
      <c r="K2082" s="8">
        <f t="shared" si="386"/>
        <v>0.95789668180219034</v>
      </c>
      <c r="L2082" s="9">
        <f t="shared" si="387"/>
        <v>65.869765324127613</v>
      </c>
      <c r="M2082" s="8">
        <f t="shared" si="388"/>
        <v>0.49907757270625719</v>
      </c>
      <c r="N2082" s="8">
        <f t="shared" si="389"/>
        <v>0.44518020749092124</v>
      </c>
      <c r="O2082" s="8">
        <f t="shared" si="390"/>
        <v>1.9370579943024722</v>
      </c>
      <c r="P2082" s="10">
        <f t="shared" si="391"/>
        <v>0.25764720218713599</v>
      </c>
      <c r="Q2082" s="10" t="str">
        <f t="shared" si="392"/>
        <v>2008UZB</v>
      </c>
      <c r="R2082" s="14">
        <f t="shared" si="393"/>
        <v>44.369212872467358</v>
      </c>
      <c r="S2082" s="45">
        <f t="shared" si="394"/>
        <v>2</v>
      </c>
      <c r="T2082" s="7">
        <f t="shared" si="395"/>
        <v>3.6834238722738157</v>
      </c>
      <c r="U2082" s="35">
        <f>IF(ISBLANK(VLOOKUP(B2082,'WB GDP'!$A$2:$AK$267,F2082-1985)),"NA",VLOOKUP(B2082,'WB GDP'!$A$2:$AK$267,F2082-1985))</f>
        <v>4457.6992209966538</v>
      </c>
    </row>
    <row r="2083" spans="1:21">
      <c r="A2083">
        <f t="shared" si="384"/>
        <v>70</v>
      </c>
      <c r="B2083" t="s">
        <v>99</v>
      </c>
      <c r="C2083" t="str">
        <f>VLOOKUP(B2083,'country codes'!$A$3:$B$287,2,0)</f>
        <v>MDG</v>
      </c>
      <c r="D2083">
        <v>5</v>
      </c>
      <c r="E2083" s="6">
        <v>20513.598999999998</v>
      </c>
      <c r="F2083">
        <v>2008</v>
      </c>
      <c r="G2083" s="6">
        <v>62.142000000000003</v>
      </c>
      <c r="H2083" s="6">
        <v>4.6400790214538574</v>
      </c>
      <c r="I2083" s="7">
        <v>1.31200647354126</v>
      </c>
      <c r="J2083" s="8">
        <f t="shared" si="385"/>
        <v>0.46400790214538573</v>
      </c>
      <c r="K2083" s="8">
        <f t="shared" si="386"/>
        <v>0.89076773740521764</v>
      </c>
      <c r="L2083" s="9">
        <f t="shared" si="387"/>
        <v>55.354088737835035</v>
      </c>
      <c r="M2083" s="8">
        <f t="shared" si="388"/>
        <v>0.40400392791757139</v>
      </c>
      <c r="N2083" s="8">
        <f t="shared" si="389"/>
        <v>8.2000404596328749E-2</v>
      </c>
      <c r="O2083" s="8">
        <f t="shared" si="390"/>
        <v>1.5738781914078797</v>
      </c>
      <c r="P2083" s="10">
        <f t="shared" si="391"/>
        <v>0.25669326261912184</v>
      </c>
      <c r="Q2083" s="10" t="str">
        <f t="shared" si="392"/>
        <v>2008MDG</v>
      </c>
      <c r="R2083" s="14">
        <f t="shared" si="393"/>
        <v>44.204935723709703</v>
      </c>
      <c r="S2083" s="45">
        <f t="shared" si="394"/>
        <v>1</v>
      </c>
      <c r="T2083" s="7">
        <f t="shared" si="395"/>
        <v>3.6834238722738157</v>
      </c>
      <c r="U2083" s="35">
        <f>IF(ISBLANK(VLOOKUP(B2083,'WB GDP'!$A$2:$AK$267,F2083-1985)),"NA",VLOOKUP(B2083,'WB GDP'!$A$2:$AK$267,F2083-1985))</f>
        <v>1657.8235885762956</v>
      </c>
    </row>
    <row r="2084" spans="1:21">
      <c r="A2084">
        <f t="shared" si="384"/>
        <v>71</v>
      </c>
      <c r="B2084" t="s">
        <v>66</v>
      </c>
      <c r="C2084" t="str">
        <f>VLOOKUP(B2084,'country codes'!$A$3:$B$287,2,0)</f>
        <v>GEO</v>
      </c>
      <c r="D2084">
        <v>7</v>
      </c>
      <c r="E2084" s="6">
        <v>3879.6979999999999</v>
      </c>
      <c r="F2084">
        <v>2008</v>
      </c>
      <c r="G2084" s="6">
        <v>71.331999999999994</v>
      </c>
      <c r="H2084" s="6">
        <v>4.156090259552002</v>
      </c>
      <c r="I2084" s="7">
        <v>4.0311398506164604</v>
      </c>
      <c r="J2084" s="8">
        <f t="shared" si="385"/>
        <v>0.41560902595520022</v>
      </c>
      <c r="K2084" s="8">
        <f t="shared" si="386"/>
        <v>0.84236886121503218</v>
      </c>
      <c r="L2084" s="9">
        <f t="shared" si="387"/>
        <v>60.087855608190672</v>
      </c>
      <c r="M2084" s="8">
        <f t="shared" si="388"/>
        <v>0.44680255016992365</v>
      </c>
      <c r="N2084" s="8">
        <f t="shared" si="389"/>
        <v>0.25194624066352878</v>
      </c>
      <c r="O2084" s="8">
        <f t="shared" si="390"/>
        <v>1.7438240274750796</v>
      </c>
      <c r="P2084" s="10">
        <f t="shared" si="391"/>
        <v>0.25621997582913153</v>
      </c>
      <c r="Q2084" s="10" t="str">
        <f t="shared" si="392"/>
        <v>2008GEO</v>
      </c>
      <c r="R2084" s="14">
        <f t="shared" si="393"/>
        <v>44.123431394702649</v>
      </c>
      <c r="S2084" s="45">
        <f t="shared" si="394"/>
        <v>2</v>
      </c>
      <c r="T2084" s="7">
        <f t="shared" si="395"/>
        <v>3.6834238722738157</v>
      </c>
      <c r="U2084" s="35">
        <f>IF(ISBLANK(VLOOKUP(B2084,'WB GDP'!$A$2:$AK$267,F2084-1985)),"NA",VLOOKUP(B2084,'WB GDP'!$A$2:$AK$267,F2084-1985))</f>
        <v>9358.6145895777936</v>
      </c>
    </row>
    <row r="2085" spans="1:21">
      <c r="A2085">
        <f t="shared" si="384"/>
        <v>72</v>
      </c>
      <c r="B2085" t="s">
        <v>97</v>
      </c>
      <c r="C2085" t="str">
        <f>VLOOKUP(B2085,'country codes'!$A$3:$B$287,2,0)</f>
        <v>LTU</v>
      </c>
      <c r="D2085">
        <v>7</v>
      </c>
      <c r="E2085" s="6">
        <v>3224.3780000000002</v>
      </c>
      <c r="F2085">
        <v>2008</v>
      </c>
      <c r="G2085" s="6">
        <v>72.417000000000002</v>
      </c>
      <c r="H2085" s="6">
        <v>5.5539259910583496</v>
      </c>
      <c r="I2085" s="7">
        <v>10.320818901061999</v>
      </c>
      <c r="J2085" s="8">
        <f t="shared" si="385"/>
        <v>0.55539259910583494</v>
      </c>
      <c r="K2085" s="8">
        <f t="shared" si="386"/>
        <v>0.9821524343656669</v>
      </c>
      <c r="L2085" s="9">
        <f t="shared" si="387"/>
        <v>71.124532839458496</v>
      </c>
      <c r="M2085" s="8">
        <f t="shared" si="388"/>
        <v>0.54658663178581468</v>
      </c>
      <c r="N2085" s="8">
        <f t="shared" si="389"/>
        <v>0.64505118131637496</v>
      </c>
      <c r="O2085" s="8">
        <f t="shared" si="390"/>
        <v>2.136928968127926</v>
      </c>
      <c r="P2085" s="10">
        <f t="shared" si="391"/>
        <v>0.25578137595497913</v>
      </c>
      <c r="Q2085" s="10" t="str">
        <f t="shared" si="392"/>
        <v>2008LTU</v>
      </c>
      <c r="R2085" s="14">
        <f t="shared" si="393"/>
        <v>44.047900470955341</v>
      </c>
      <c r="S2085" s="45">
        <f t="shared" si="394"/>
        <v>3</v>
      </c>
      <c r="T2085" s="7">
        <f t="shared" si="395"/>
        <v>3.6834238722738157</v>
      </c>
      <c r="U2085" s="35">
        <f>IF(ISBLANK(VLOOKUP(B2085,'WB GDP'!$A$2:$AK$267,F2085-1985)),"NA",VLOOKUP(B2085,'WB GDP'!$A$2:$AK$267,F2085-1985))</f>
        <v>26784.880034320424</v>
      </c>
    </row>
    <row r="2086" spans="1:21">
      <c r="A2086">
        <f t="shared" si="384"/>
        <v>73</v>
      </c>
      <c r="B2086" t="s">
        <v>29</v>
      </c>
      <c r="C2086" t="str">
        <f>VLOOKUP(B2086,'country codes'!$A$3:$B$287,2,0)</f>
        <v>BEL</v>
      </c>
      <c r="D2086">
        <v>3</v>
      </c>
      <c r="E2086" s="6">
        <v>10726.716</v>
      </c>
      <c r="F2086">
        <v>2008</v>
      </c>
      <c r="G2086" s="6">
        <v>79.576999999999998</v>
      </c>
      <c r="H2086" s="6">
        <v>7.1165909767150879</v>
      </c>
      <c r="I2086" s="7">
        <v>21.770328521728501</v>
      </c>
      <c r="J2086" s="8">
        <f t="shared" si="385"/>
        <v>0.71165909767150881</v>
      </c>
      <c r="K2086" s="8">
        <f t="shared" si="386"/>
        <v>1.1384189329313408</v>
      </c>
      <c r="L2086" s="9">
        <f t="shared" si="387"/>
        <v>90.591963425877296</v>
      </c>
      <c r="M2086" s="8">
        <f t="shared" si="388"/>
        <v>0.7225942871500155</v>
      </c>
      <c r="N2086" s="8">
        <f t="shared" si="389"/>
        <v>1.3606455326080313</v>
      </c>
      <c r="O2086" s="8">
        <f t="shared" si="390"/>
        <v>2.852523319419582</v>
      </c>
      <c r="P2086" s="10">
        <f t="shared" si="391"/>
        <v>0.25331757403373151</v>
      </c>
      <c r="Q2086" s="10" t="str">
        <f t="shared" si="392"/>
        <v>2008BEL</v>
      </c>
      <c r="R2086" s="14">
        <f t="shared" si="393"/>
        <v>43.623611167631054</v>
      </c>
      <c r="S2086" s="45">
        <f t="shared" si="394"/>
        <v>3</v>
      </c>
      <c r="T2086" s="7">
        <f t="shared" si="395"/>
        <v>3.6834238722738157</v>
      </c>
      <c r="U2086" s="35">
        <f>IF(ISBLANK(VLOOKUP(B2086,'WB GDP'!$A$2:$AK$267,F2086-1985)),"NA",VLOOKUP(B2086,'WB GDP'!$A$2:$AK$267,F2086-1985))</f>
        <v>48423.515483960997</v>
      </c>
    </row>
    <row r="2087" spans="1:21">
      <c r="A2087">
        <f t="shared" si="384"/>
        <v>74</v>
      </c>
      <c r="B2087" t="s">
        <v>122</v>
      </c>
      <c r="C2087" t="str">
        <f>VLOOKUP(B2087,'country codes'!$A$3:$B$287,2,0)</f>
        <v>PAK</v>
      </c>
      <c r="D2087">
        <v>6</v>
      </c>
      <c r="E2087" s="6">
        <v>185931.95499999999</v>
      </c>
      <c r="F2087">
        <v>2008</v>
      </c>
      <c r="G2087" s="6">
        <v>64.036000000000001</v>
      </c>
      <c r="H2087" s="6">
        <v>4.4139189720153809</v>
      </c>
      <c r="I2087" s="7">
        <v>1.8216744661331199</v>
      </c>
      <c r="J2087" s="8">
        <f t="shared" si="385"/>
        <v>0.4413918972015381</v>
      </c>
      <c r="K2087" s="8">
        <f t="shared" si="386"/>
        <v>0.86815173246137012</v>
      </c>
      <c r="L2087" s="9">
        <f t="shared" si="387"/>
        <v>55.592964339896298</v>
      </c>
      <c r="M2087" s="8">
        <f t="shared" si="388"/>
        <v>0.40616363432853686</v>
      </c>
      <c r="N2087" s="8">
        <f t="shared" si="389"/>
        <v>0.11385465413331999</v>
      </c>
      <c r="O2087" s="8">
        <f t="shared" si="390"/>
        <v>1.605732440944871</v>
      </c>
      <c r="P2087" s="10">
        <f t="shared" si="391"/>
        <v>0.25294602261976817</v>
      </c>
      <c r="Q2087" s="10" t="str">
        <f t="shared" si="392"/>
        <v>2008PAK</v>
      </c>
      <c r="R2087" s="14">
        <f t="shared" si="393"/>
        <v>43.559626604091214</v>
      </c>
      <c r="S2087" s="45">
        <f t="shared" si="394"/>
        <v>1</v>
      </c>
      <c r="T2087" s="7">
        <f t="shared" si="395"/>
        <v>3.6834238722738157</v>
      </c>
      <c r="U2087" s="35">
        <f>IF(ISBLANK(VLOOKUP(B2087,'WB GDP'!$A$2:$AK$267,F2087-1985)),"NA",VLOOKUP(B2087,'WB GDP'!$A$2:$AK$267,F2087-1985))</f>
        <v>4061.8865067595552</v>
      </c>
    </row>
    <row r="2088" spans="1:21">
      <c r="A2088">
        <f t="shared" si="384"/>
        <v>75</v>
      </c>
      <c r="B2088" t="s">
        <v>109</v>
      </c>
      <c r="C2088" t="str">
        <f>VLOOKUP(B2088,'country codes'!$A$3:$B$287,2,0)</f>
        <v>MNE</v>
      </c>
      <c r="D2088">
        <v>7</v>
      </c>
      <c r="E2088" s="6">
        <v>631.46600000000001</v>
      </c>
      <c r="F2088">
        <v>2008</v>
      </c>
      <c r="G2088" s="6">
        <v>75.305000000000007</v>
      </c>
      <c r="H2088" s="6">
        <v>4.998687744140625</v>
      </c>
      <c r="I2088" s="7">
        <v>9.9432840347290004</v>
      </c>
      <c r="J2088" s="8">
        <f t="shared" si="385"/>
        <v>0.49986877441406252</v>
      </c>
      <c r="K2088" s="8">
        <f t="shared" si="386"/>
        <v>0.92662860967389449</v>
      </c>
      <c r="L2088" s="9">
        <f t="shared" si="387"/>
        <v>69.779767451492631</v>
      </c>
      <c r="M2088" s="8">
        <f t="shared" si="388"/>
        <v>0.5344284272451536</v>
      </c>
      <c r="N2088" s="8">
        <f t="shared" si="389"/>
        <v>0.62145525217056252</v>
      </c>
      <c r="O2088" s="8">
        <f t="shared" si="390"/>
        <v>2.1133330389821134</v>
      </c>
      <c r="P2088" s="10">
        <f t="shared" si="391"/>
        <v>0.25288414906084133</v>
      </c>
      <c r="Q2088" s="10" t="str">
        <f t="shared" si="392"/>
        <v>2008MNE</v>
      </c>
      <c r="R2088" s="14">
        <f t="shared" si="393"/>
        <v>43.548971409375739</v>
      </c>
      <c r="S2088" s="45">
        <f t="shared" si="394"/>
        <v>3</v>
      </c>
      <c r="T2088" s="7">
        <f t="shared" si="395"/>
        <v>3.6834238722738157</v>
      </c>
      <c r="U2088" s="35">
        <f>IF(ISBLANK(VLOOKUP(B2088,'WB GDP'!$A$2:$AK$267,F2088-1985)),"NA",VLOOKUP(B2088,'WB GDP'!$A$2:$AK$267,F2088-1985))</f>
        <v>17391.037280551449</v>
      </c>
    </row>
    <row r="2089" spans="1:21">
      <c r="A2089">
        <f t="shared" si="384"/>
        <v>76</v>
      </c>
      <c r="B2089" t="s">
        <v>79</v>
      </c>
      <c r="C2089" t="str">
        <f>VLOOKUP(B2089,'country codes'!$A$3:$B$287,2,0)</f>
        <v>IRN</v>
      </c>
      <c r="D2089">
        <v>4</v>
      </c>
      <c r="E2089" s="6">
        <v>73318.394</v>
      </c>
      <c r="F2089">
        <v>2008</v>
      </c>
      <c r="G2089" s="6">
        <v>72.623999999999995</v>
      </c>
      <c r="H2089" s="6">
        <v>5.1289882659912109</v>
      </c>
      <c r="I2089" s="7">
        <v>9.1157712936401403</v>
      </c>
      <c r="J2089" s="8">
        <f t="shared" si="385"/>
        <v>0.51289882659912112</v>
      </c>
      <c r="K2089" s="8">
        <f t="shared" si="386"/>
        <v>0.93965866185895308</v>
      </c>
      <c r="L2089" s="9">
        <f t="shared" si="387"/>
        <v>68.241770658844601</v>
      </c>
      <c r="M2089" s="8">
        <f t="shared" si="388"/>
        <v>0.52052319161428973</v>
      </c>
      <c r="N2089" s="8">
        <f t="shared" si="389"/>
        <v>0.56973570585250877</v>
      </c>
      <c r="O2089" s="8">
        <f t="shared" si="390"/>
        <v>2.0616134926640597</v>
      </c>
      <c r="P2089" s="10">
        <f t="shared" si="391"/>
        <v>0.25248340363821486</v>
      </c>
      <c r="Q2089" s="10" t="str">
        <f t="shared" si="392"/>
        <v>2008IRN</v>
      </c>
      <c r="R2089" s="14">
        <f t="shared" si="393"/>
        <v>43.479959369604913</v>
      </c>
      <c r="S2089" s="45">
        <f t="shared" si="394"/>
        <v>3</v>
      </c>
      <c r="T2089" s="7">
        <f t="shared" si="395"/>
        <v>3.6834238722738157</v>
      </c>
      <c r="U2089" s="35">
        <f>IF(ISBLANK(VLOOKUP(B2089,'WB GDP'!$A$2:$AK$267,F2089-1985)),"NA",VLOOKUP(B2089,'WB GDP'!$A$2:$AK$267,F2089-1985))</f>
        <v>14525.760246922016</v>
      </c>
    </row>
    <row r="2090" spans="1:21">
      <c r="A2090">
        <f t="shared" si="384"/>
        <v>77</v>
      </c>
      <c r="B2090" t="s">
        <v>25</v>
      </c>
      <c r="C2090" t="str">
        <f>VLOOKUP(B2090,'country codes'!$A$3:$B$287,2,0)</f>
        <v>AZE</v>
      </c>
      <c r="D2090">
        <v>7</v>
      </c>
      <c r="E2090" s="6">
        <v>8999.6959999999999</v>
      </c>
      <c r="F2090">
        <v>2008</v>
      </c>
      <c r="G2090" s="6">
        <v>68.811000000000007</v>
      </c>
      <c r="H2090" s="6">
        <v>4.8171892166137695</v>
      </c>
      <c r="I2090" s="7">
        <v>5.9551548957824698</v>
      </c>
      <c r="J2090" s="8">
        <f t="shared" si="385"/>
        <v>0.48171892166137698</v>
      </c>
      <c r="K2090" s="8">
        <f t="shared" si="386"/>
        <v>0.90847875692120894</v>
      </c>
      <c r="L2090" s="9">
        <f t="shared" si="387"/>
        <v>62.513331742505315</v>
      </c>
      <c r="M2090" s="8">
        <f t="shared" si="388"/>
        <v>0.46873160576087397</v>
      </c>
      <c r="N2090" s="8">
        <f t="shared" si="389"/>
        <v>0.37219718098640436</v>
      </c>
      <c r="O2090" s="8">
        <f t="shared" si="390"/>
        <v>1.8640749677979553</v>
      </c>
      <c r="P2090" s="10">
        <f t="shared" si="391"/>
        <v>0.25145534050842916</v>
      </c>
      <c r="Q2090" s="10" t="str">
        <f t="shared" si="392"/>
        <v>2008AZE</v>
      </c>
      <c r="R2090" s="14">
        <f t="shared" si="393"/>
        <v>43.302917463212829</v>
      </c>
      <c r="S2090" s="45">
        <f t="shared" si="394"/>
        <v>2</v>
      </c>
      <c r="T2090" s="7">
        <f t="shared" si="395"/>
        <v>3.6834238722738157</v>
      </c>
      <c r="U2090" s="35">
        <f>IF(ISBLANK(VLOOKUP(B2090,'WB GDP'!$A$2:$AK$267,F2090-1985)),"NA",VLOOKUP(B2090,'WB GDP'!$A$2:$AK$267,F2090-1985))</f>
        <v>12672.376215483504</v>
      </c>
    </row>
    <row r="2091" spans="1:21">
      <c r="A2091">
        <f t="shared" si="384"/>
        <v>78</v>
      </c>
      <c r="B2091" s="12" t="s">
        <v>142</v>
      </c>
      <c r="C2091" t="str">
        <f>VLOOKUP(B2091,'country codes'!$A$3:$B$287,2,0)</f>
        <v>KOR</v>
      </c>
      <c r="D2091">
        <v>8</v>
      </c>
      <c r="E2091" s="6">
        <v>48398.625999999997</v>
      </c>
      <c r="F2091">
        <v>2008</v>
      </c>
      <c r="G2091" s="6">
        <v>80.043999999999997</v>
      </c>
      <c r="H2091" s="6">
        <v>5.3896245956420898</v>
      </c>
      <c r="I2091" s="7">
        <v>14.497098922729499</v>
      </c>
      <c r="J2091" s="8">
        <f t="shared" si="385"/>
        <v>0.53896245956420896</v>
      </c>
      <c r="K2091" s="8">
        <f t="shared" si="386"/>
        <v>0.96572229482404093</v>
      </c>
      <c r="L2091" s="9">
        <f t="shared" si="387"/>
        <v>77.300275366895534</v>
      </c>
      <c r="M2091" s="8">
        <f t="shared" si="388"/>
        <v>0.6024223496820168</v>
      </c>
      <c r="N2091" s="8">
        <f t="shared" si="389"/>
        <v>0.90606868267059371</v>
      </c>
      <c r="O2091" s="8">
        <f t="shared" si="390"/>
        <v>2.3979464694821448</v>
      </c>
      <c r="P2091" s="10">
        <f t="shared" si="391"/>
        <v>0.25122426932746106</v>
      </c>
      <c r="Q2091" s="10" t="str">
        <f t="shared" si="392"/>
        <v>2008KOR</v>
      </c>
      <c r="R2091" s="14">
        <f t="shared" si="393"/>
        <v>43.263124885105888</v>
      </c>
      <c r="S2091" s="45">
        <f t="shared" si="394"/>
        <v>3</v>
      </c>
      <c r="T2091" s="7">
        <f t="shared" si="395"/>
        <v>3.6834238722738157</v>
      </c>
      <c r="U2091" s="35">
        <f>IF(ISBLANK(VLOOKUP(B2091,'WB GDP'!$A$2:$AK$267,F2091-1985)),"NA",VLOOKUP(B2091,'WB GDP'!$A$2:$AK$267,F2091-1985))</f>
        <v>32275.12525047638</v>
      </c>
    </row>
    <row r="2092" spans="1:21">
      <c r="A2092">
        <f t="shared" si="384"/>
        <v>79</v>
      </c>
      <c r="B2092" t="s">
        <v>75</v>
      </c>
      <c r="C2092" t="str">
        <f>VLOOKUP(B2092,'country codes'!$A$3:$B$287,2,0)</f>
        <v>HUN</v>
      </c>
      <c r="D2092">
        <v>7</v>
      </c>
      <c r="E2092" s="6">
        <v>10023.51</v>
      </c>
      <c r="F2092">
        <v>2008</v>
      </c>
      <c r="G2092" s="6">
        <v>73.957999999999998</v>
      </c>
      <c r="H2092" s="6">
        <v>4.9242587089538574</v>
      </c>
      <c r="I2092" s="7">
        <v>9.4525041580200195</v>
      </c>
      <c r="J2092" s="8">
        <f t="shared" si="385"/>
        <v>0.49242587089538575</v>
      </c>
      <c r="K2092" s="8">
        <f t="shared" si="386"/>
        <v>0.91918570615521777</v>
      </c>
      <c r="L2092" s="9">
        <f t="shared" si="387"/>
        <v>67.981136455827595</v>
      </c>
      <c r="M2092" s="8">
        <f t="shared" si="388"/>
        <v>0.51816676276883422</v>
      </c>
      <c r="N2092" s="8">
        <f t="shared" si="389"/>
        <v>0.59078150987625122</v>
      </c>
      <c r="O2092" s="8">
        <f t="shared" si="390"/>
        <v>2.0826592966878019</v>
      </c>
      <c r="P2092" s="10">
        <f t="shared" si="391"/>
        <v>0.24880054245690156</v>
      </c>
      <c r="Q2092" s="10" t="str">
        <f t="shared" si="392"/>
        <v>2008HUN</v>
      </c>
      <c r="R2092" s="14">
        <f t="shared" si="393"/>
        <v>42.845736873314223</v>
      </c>
      <c r="S2092" s="45">
        <f t="shared" si="394"/>
        <v>3</v>
      </c>
      <c r="T2092" s="7">
        <f t="shared" si="395"/>
        <v>3.6834238722738157</v>
      </c>
      <c r="U2092" s="35">
        <f>IF(ISBLANK(VLOOKUP(B2092,'WB GDP'!$A$2:$AK$267,F2092-1985)),"NA",VLOOKUP(B2092,'WB GDP'!$A$2:$AK$267,F2092-1985))</f>
        <v>25824.692684603073</v>
      </c>
    </row>
    <row r="2093" spans="1:21">
      <c r="A2093">
        <f t="shared" si="384"/>
        <v>80</v>
      </c>
      <c r="B2093" t="s">
        <v>133</v>
      </c>
      <c r="C2093" t="str">
        <f>VLOOKUP(B2093,'country codes'!$A$3:$B$287,2,0)</f>
        <v>RWA</v>
      </c>
      <c r="D2093">
        <v>5</v>
      </c>
      <c r="E2093" s="6">
        <v>9781.9959999999992</v>
      </c>
      <c r="F2093">
        <v>2008</v>
      </c>
      <c r="G2093" s="6">
        <v>61.134</v>
      </c>
      <c r="H2093" s="6">
        <v>4.3629889488220215</v>
      </c>
      <c r="I2093" s="7">
        <v>0.61987686157226596</v>
      </c>
      <c r="J2093" s="8">
        <f t="shared" si="385"/>
        <v>0.43629889488220214</v>
      </c>
      <c r="K2093" s="8">
        <f t="shared" si="386"/>
        <v>0.86305873014203405</v>
      </c>
      <c r="L2093" s="9">
        <f t="shared" si="387"/>
        <v>52.76223240850311</v>
      </c>
      <c r="M2093" s="8">
        <f t="shared" si="388"/>
        <v>0.38057060663043507</v>
      </c>
      <c r="N2093" s="8">
        <f t="shared" si="389"/>
        <v>3.8742303848266622E-2</v>
      </c>
      <c r="O2093" s="8">
        <f t="shared" si="390"/>
        <v>1.5306200906598175</v>
      </c>
      <c r="P2093" s="10">
        <f t="shared" si="391"/>
        <v>0.24863818850462052</v>
      </c>
      <c r="Q2093" s="10" t="str">
        <f t="shared" si="392"/>
        <v>2008RWA</v>
      </c>
      <c r="R2093" s="14">
        <f t="shared" si="393"/>
        <v>42.817778032665871</v>
      </c>
      <c r="S2093" s="45">
        <f t="shared" si="394"/>
        <v>1</v>
      </c>
      <c r="T2093" s="7">
        <f t="shared" si="395"/>
        <v>3.6834238722738157</v>
      </c>
      <c r="U2093" s="35">
        <f>IF(ISBLANK(VLOOKUP(B2093,'WB GDP'!$A$2:$AK$267,F2093-1985)),"NA",VLOOKUP(B2093,'WB GDP'!$A$2:$AK$267,F2093-1985))</f>
        <v>1356.8829509701002</v>
      </c>
    </row>
    <row r="2094" spans="1:21">
      <c r="A2094">
        <f t="shared" si="384"/>
        <v>81</v>
      </c>
      <c r="B2094" t="s">
        <v>158</v>
      </c>
      <c r="C2094" t="str">
        <f>VLOOKUP(B2094,'country codes'!$A$3:$B$287,2,0)</f>
        <v>UKR</v>
      </c>
      <c r="D2094">
        <v>7</v>
      </c>
      <c r="E2094" s="6">
        <v>46062.936999999998</v>
      </c>
      <c r="F2094">
        <v>2008</v>
      </c>
      <c r="G2094" s="6">
        <v>69.117000000000004</v>
      </c>
      <c r="H2094" s="6">
        <v>5.1723804473876953</v>
      </c>
      <c r="I2094" s="7">
        <v>7.9641928672790501</v>
      </c>
      <c r="J2094" s="8">
        <f t="shared" si="385"/>
        <v>0.51723804473876955</v>
      </c>
      <c r="K2094" s="8">
        <f t="shared" si="386"/>
        <v>0.94399787999860152</v>
      </c>
      <c r="L2094" s="9">
        <f t="shared" si="387"/>
        <v>65.246301471863347</v>
      </c>
      <c r="M2094" s="8">
        <f t="shared" si="388"/>
        <v>0.49344075225610901</v>
      </c>
      <c r="N2094" s="8">
        <f t="shared" si="389"/>
        <v>0.49776205420494063</v>
      </c>
      <c r="O2094" s="8">
        <f t="shared" si="390"/>
        <v>1.9896398410164915</v>
      </c>
      <c r="P2094" s="10">
        <f t="shared" si="391"/>
        <v>0.24800506206390296</v>
      </c>
      <c r="Q2094" s="10" t="str">
        <f t="shared" si="392"/>
        <v>2008UKR</v>
      </c>
      <c r="R2094" s="14">
        <f t="shared" si="393"/>
        <v>42.708747848813992</v>
      </c>
      <c r="S2094" s="45">
        <f t="shared" si="394"/>
        <v>3</v>
      </c>
      <c r="T2094" s="7">
        <f t="shared" si="395"/>
        <v>3.6834238722738157</v>
      </c>
      <c r="U2094" s="35">
        <f>IF(ISBLANK(VLOOKUP(B2094,'WB GDP'!$A$2:$AK$267,F2094-1985)),"NA",VLOOKUP(B2094,'WB GDP'!$A$2:$AK$267,F2094-1985))</f>
        <v>13719.271484375</v>
      </c>
    </row>
    <row r="2095" spans="1:21">
      <c r="A2095">
        <f t="shared" si="384"/>
        <v>82</v>
      </c>
      <c r="B2095" t="s">
        <v>92</v>
      </c>
      <c r="C2095" t="str">
        <f>VLOOKUP(B2095,'country codes'!$A$3:$B$287,2,0)</f>
        <v>LVA</v>
      </c>
      <c r="D2095">
        <v>7</v>
      </c>
      <c r="E2095" s="6">
        <v>2150.4119999999998</v>
      </c>
      <c r="F2095">
        <v>2008</v>
      </c>
      <c r="G2095" s="6">
        <v>72.036000000000001</v>
      </c>
      <c r="H2095" s="6">
        <v>5.1453752517700195</v>
      </c>
      <c r="I2095" s="7">
        <v>9.7424240112304705</v>
      </c>
      <c r="J2095" s="8">
        <f t="shared" si="385"/>
        <v>0.51453752517700191</v>
      </c>
      <c r="K2095" s="8">
        <f t="shared" si="386"/>
        <v>0.94129736043683387</v>
      </c>
      <c r="L2095" s="9">
        <f t="shared" si="387"/>
        <v>67.807296656427766</v>
      </c>
      <c r="M2095" s="8">
        <f t="shared" si="388"/>
        <v>0.51659505378723425</v>
      </c>
      <c r="N2095" s="8">
        <f t="shared" si="389"/>
        <v>0.60890150070190441</v>
      </c>
      <c r="O2095" s="8">
        <f t="shared" si="390"/>
        <v>2.1007792875134554</v>
      </c>
      <c r="P2095" s="10">
        <f t="shared" si="391"/>
        <v>0.2459063914318631</v>
      </c>
      <c r="Q2095" s="10" t="str">
        <f t="shared" si="392"/>
        <v>2008LVA</v>
      </c>
      <c r="R2095" s="14">
        <f t="shared" si="393"/>
        <v>42.347337504623496</v>
      </c>
      <c r="S2095" s="45">
        <f t="shared" si="394"/>
        <v>3</v>
      </c>
      <c r="T2095" s="7">
        <f t="shared" si="395"/>
        <v>3.6834238722738157</v>
      </c>
      <c r="U2095" s="35">
        <f>IF(ISBLANK(VLOOKUP(B2095,'WB GDP'!$A$2:$AK$267,F2095-1985)),"NA",VLOOKUP(B2095,'WB GDP'!$A$2:$AK$267,F2095-1985))</f>
        <v>24899.646383367704</v>
      </c>
    </row>
    <row r="2096" spans="1:21">
      <c r="A2096">
        <f t="shared" si="384"/>
        <v>83</v>
      </c>
      <c r="B2096" t="s">
        <v>134</v>
      </c>
      <c r="C2096" t="str">
        <f>VLOOKUP(B2096,'country codes'!$A$3:$B$287,2,0)</f>
        <v>SAU</v>
      </c>
      <c r="D2096">
        <v>4</v>
      </c>
      <c r="E2096" s="6">
        <v>27437.352999999999</v>
      </c>
      <c r="F2096">
        <v>2008</v>
      </c>
      <c r="G2096" s="6">
        <v>75.274000000000001</v>
      </c>
      <c r="H2096" s="6">
        <v>6.8113703727722168</v>
      </c>
      <c r="I2096" s="7">
        <v>19.8475532531738</v>
      </c>
      <c r="J2096" s="8">
        <f t="shared" si="385"/>
        <v>0.68113703727722164</v>
      </c>
      <c r="K2096" s="8">
        <f t="shared" si="386"/>
        <v>1.1078968725370535</v>
      </c>
      <c r="L2096" s="9">
        <f t="shared" si="387"/>
        <v>83.395829183354167</v>
      </c>
      <c r="M2096" s="8">
        <f t="shared" si="388"/>
        <v>0.65753307066897948</v>
      </c>
      <c r="N2096" s="8">
        <f t="shared" si="389"/>
        <v>1.2404720783233625</v>
      </c>
      <c r="O2096" s="8">
        <f t="shared" si="390"/>
        <v>2.7323498651349132</v>
      </c>
      <c r="P2096" s="10">
        <f t="shared" si="391"/>
        <v>0.24064746577997725</v>
      </c>
      <c r="Q2096" s="10" t="str">
        <f t="shared" si="392"/>
        <v>2008SAU</v>
      </c>
      <c r="R2096" s="14">
        <f t="shared" si="393"/>
        <v>41.441702241565118</v>
      </c>
      <c r="S2096" s="45">
        <f t="shared" si="394"/>
        <v>3</v>
      </c>
      <c r="T2096" s="7">
        <f t="shared" si="395"/>
        <v>3.6834238722738157</v>
      </c>
      <c r="U2096" s="35">
        <f>IF(ISBLANK(VLOOKUP(B2096,'WB GDP'!$A$2:$AK$267,F2096-1985)),"NA",VLOOKUP(B2096,'WB GDP'!$A$2:$AK$267,F2096-1985))</f>
        <v>42963.049621686565</v>
      </c>
    </row>
    <row r="2097" spans="1:21">
      <c r="A2097">
        <f t="shared" si="384"/>
        <v>84</v>
      </c>
      <c r="B2097" t="s">
        <v>104</v>
      </c>
      <c r="C2097" t="str">
        <f>VLOOKUP(B2097,'country codes'!$A$3:$B$287,2,0)</f>
        <v>MRT</v>
      </c>
      <c r="D2097">
        <v>5</v>
      </c>
      <c r="E2097" s="6">
        <v>3233.3359999999998</v>
      </c>
      <c r="F2097">
        <v>2008</v>
      </c>
      <c r="G2097" s="6">
        <v>62.399000000000001</v>
      </c>
      <c r="H2097" s="6">
        <v>4.248075008392334</v>
      </c>
      <c r="I2097" s="7">
        <v>1.80640721321106</v>
      </c>
      <c r="J2097" s="8">
        <f t="shared" si="385"/>
        <v>0.42480750083923341</v>
      </c>
      <c r="K2097" s="8">
        <f t="shared" si="386"/>
        <v>0.85156733609906543</v>
      </c>
      <c r="L2097" s="9">
        <f t="shared" si="387"/>
        <v>53.136950205245583</v>
      </c>
      <c r="M2097" s="8">
        <f t="shared" si="388"/>
        <v>0.38395848057379423</v>
      </c>
      <c r="N2097" s="8">
        <f t="shared" si="389"/>
        <v>0.11290045082569125</v>
      </c>
      <c r="O2097" s="8">
        <f t="shared" si="390"/>
        <v>1.6047782376372421</v>
      </c>
      <c r="P2097" s="10">
        <f t="shared" si="391"/>
        <v>0.23925952606330614</v>
      </c>
      <c r="Q2097" s="10" t="str">
        <f t="shared" si="392"/>
        <v>2008MRT</v>
      </c>
      <c r="R2097" s="14">
        <f t="shared" si="393"/>
        <v>41.202686284006205</v>
      </c>
      <c r="S2097" s="45">
        <f t="shared" si="394"/>
        <v>1</v>
      </c>
      <c r="T2097" s="7">
        <f t="shared" si="395"/>
        <v>3.6834238722738157</v>
      </c>
      <c r="U2097" s="35">
        <f>IF(ISBLANK(VLOOKUP(B2097,'WB GDP'!$A$2:$AK$267,F2097-1985)),"NA",VLOOKUP(B2097,'WB GDP'!$A$2:$AK$267,F2097-1985))</f>
        <v>4914.834226311591</v>
      </c>
    </row>
    <row r="2098" spans="1:21">
      <c r="A2098">
        <f t="shared" si="384"/>
        <v>85</v>
      </c>
      <c r="B2098" t="s">
        <v>80</v>
      </c>
      <c r="C2098" t="str">
        <f>VLOOKUP(B2098,'country codes'!$A$3:$B$287,2,0)</f>
        <v>IRQ</v>
      </c>
      <c r="D2098">
        <v>4</v>
      </c>
      <c r="E2098" s="6">
        <v>29218.381000000001</v>
      </c>
      <c r="F2098">
        <v>2008</v>
      </c>
      <c r="G2098" s="6">
        <v>64.941999999999993</v>
      </c>
      <c r="H2098" s="6">
        <v>4.5898447036743164</v>
      </c>
      <c r="I2098" s="7">
        <v>4.5067934989929199</v>
      </c>
      <c r="J2098" s="8">
        <f t="shared" si="385"/>
        <v>0.45898447036743162</v>
      </c>
      <c r="K2098" s="8">
        <f t="shared" si="386"/>
        <v>0.88574430562726358</v>
      </c>
      <c r="L2098" s="9">
        <f t="shared" si="387"/>
        <v>57.522006696045743</v>
      </c>
      <c r="M2098" s="8">
        <f t="shared" si="388"/>
        <v>0.42360436543564889</v>
      </c>
      <c r="N2098" s="8">
        <f t="shared" si="389"/>
        <v>0.2816745936870575</v>
      </c>
      <c r="O2098" s="8">
        <f t="shared" si="390"/>
        <v>1.7735523804986084</v>
      </c>
      <c r="P2098" s="10">
        <f t="shared" si="391"/>
        <v>0.23884513933361173</v>
      </c>
      <c r="Q2098" s="10" t="str">
        <f t="shared" si="392"/>
        <v>2008IRQ</v>
      </c>
      <c r="R2098" s="14">
        <f t="shared" si="393"/>
        <v>41.131325085959965</v>
      </c>
      <c r="S2098" s="45">
        <f t="shared" si="394"/>
        <v>2</v>
      </c>
      <c r="T2098" s="7">
        <f t="shared" si="395"/>
        <v>3.6834238722738157</v>
      </c>
      <c r="U2098" s="35">
        <f>IF(ISBLANK(VLOOKUP(B2098,'WB GDP'!$A$2:$AK$267,F2098-1985)),"NA",VLOOKUP(B2098,'WB GDP'!$A$2:$AK$267,F2098-1985))</f>
        <v>7955.696098190002</v>
      </c>
    </row>
    <row r="2099" spans="1:21">
      <c r="A2099">
        <f t="shared" si="384"/>
        <v>86</v>
      </c>
      <c r="B2099" t="s">
        <v>100</v>
      </c>
      <c r="C2099" t="str">
        <f>VLOOKUP(B2099,'country codes'!$A$3:$B$287,2,0)</f>
        <v>MWI</v>
      </c>
      <c r="D2099">
        <v>5</v>
      </c>
      <c r="E2099" s="6">
        <v>13889.423000000001</v>
      </c>
      <c r="F2099">
        <v>2008</v>
      </c>
      <c r="G2099" s="6">
        <v>54.603999999999999</v>
      </c>
      <c r="H2099" s="6">
        <v>5.0196380615234375</v>
      </c>
      <c r="I2099" s="7">
        <v>0.668895244598389</v>
      </c>
      <c r="J2099" s="8">
        <f t="shared" si="385"/>
        <v>0.50196380615234371</v>
      </c>
      <c r="K2099" s="8">
        <f t="shared" si="386"/>
        <v>0.92872364141217567</v>
      </c>
      <c r="L2099" s="9">
        <f t="shared" si="387"/>
        <v>50.712025715670443</v>
      </c>
      <c r="M2099" s="8">
        <f t="shared" si="388"/>
        <v>0.36203441247704676</v>
      </c>
      <c r="N2099" s="8">
        <f t="shared" si="389"/>
        <v>4.1805952787399313E-2</v>
      </c>
      <c r="O2099" s="8">
        <f t="shared" si="390"/>
        <v>1.5336837395989502</v>
      </c>
      <c r="P2099" s="10">
        <f t="shared" si="391"/>
        <v>0.23605545467393216</v>
      </c>
      <c r="Q2099" s="10" t="str">
        <f t="shared" si="392"/>
        <v>2008MWI</v>
      </c>
      <c r="R2099" s="14">
        <f t="shared" si="393"/>
        <v>40.650915784164098</v>
      </c>
      <c r="S2099" s="45">
        <f t="shared" si="394"/>
        <v>1</v>
      </c>
      <c r="T2099" s="7">
        <f t="shared" si="395"/>
        <v>3.6834238722738157</v>
      </c>
      <c r="U2099" s="35">
        <f>IF(ISBLANK(VLOOKUP(B2099,'WB GDP'!$A$2:$AK$267,F2099-1985)),"NA",VLOOKUP(B2099,'WB GDP'!$A$2:$AK$267,F2099-1985))</f>
        <v>1239.9621156249987</v>
      </c>
    </row>
    <row r="2100" spans="1:21">
      <c r="A2100">
        <f t="shared" si="384"/>
        <v>87</v>
      </c>
      <c r="B2100" t="s">
        <v>136</v>
      </c>
      <c r="C2100" t="str">
        <f>VLOOKUP(B2100,'country codes'!$A$3:$B$287,2,0)</f>
        <v>SRB</v>
      </c>
      <c r="D2100">
        <v>7</v>
      </c>
      <c r="E2100" s="6">
        <v>7722.7939999999999</v>
      </c>
      <c r="F2100">
        <v>2008</v>
      </c>
      <c r="G2100" s="6">
        <v>73.938999999999993</v>
      </c>
      <c r="H2100" s="6">
        <v>4.5653479099273682</v>
      </c>
      <c r="I2100" s="7">
        <v>9.8942909240722692</v>
      </c>
      <c r="J2100" s="8">
        <f t="shared" si="385"/>
        <v>0.45653479099273681</v>
      </c>
      <c r="K2100" s="8">
        <f t="shared" si="386"/>
        <v>0.88329462625256872</v>
      </c>
      <c r="L2100" s="9">
        <f t="shared" si="387"/>
        <v>65.309921370488667</v>
      </c>
      <c r="M2100" s="8">
        <f t="shared" si="388"/>
        <v>0.49401594830685863</v>
      </c>
      <c r="N2100" s="8">
        <f t="shared" si="389"/>
        <v>0.61839318275451682</v>
      </c>
      <c r="O2100" s="8">
        <f t="shared" si="390"/>
        <v>2.1102709695660677</v>
      </c>
      <c r="P2100" s="10">
        <f t="shared" si="391"/>
        <v>0.23410071760047121</v>
      </c>
      <c r="Q2100" s="10" t="str">
        <f t="shared" si="392"/>
        <v>2008SRB</v>
      </c>
      <c r="R2100" s="14">
        <f t="shared" si="393"/>
        <v>40.314292119766229</v>
      </c>
      <c r="S2100" s="45">
        <f t="shared" si="394"/>
        <v>3</v>
      </c>
      <c r="T2100" s="7">
        <f t="shared" si="395"/>
        <v>3.6834238722738157</v>
      </c>
      <c r="U2100" s="35">
        <f>IF(ISBLANK(VLOOKUP(B2100,'WB GDP'!$A$2:$AK$267,F2100-1985)),"NA",VLOOKUP(B2100,'WB GDP'!$A$2:$AK$267,F2100-1985))</f>
        <v>14691.80776228817</v>
      </c>
    </row>
    <row r="2101" spans="1:21">
      <c r="A2101">
        <f t="shared" si="384"/>
        <v>88</v>
      </c>
      <c r="B2101" t="s">
        <v>161</v>
      </c>
      <c r="C2101" t="str">
        <f>VLOOKUP(B2101,'country codes'!$A$3:$B$287,2,0)</f>
        <v>USA</v>
      </c>
      <c r="D2101">
        <v>2</v>
      </c>
      <c r="E2101" s="6">
        <v>305694.90999999997</v>
      </c>
      <c r="F2101">
        <v>2008</v>
      </c>
      <c r="G2101" s="6">
        <v>78.195999999999998</v>
      </c>
      <c r="H2101" s="6">
        <v>7.2803859710693359</v>
      </c>
      <c r="I2101" s="7">
        <v>25.64284324646</v>
      </c>
      <c r="J2101" s="8">
        <f t="shared" si="385"/>
        <v>0.72803859710693364</v>
      </c>
      <c r="K2101" s="8">
        <f t="shared" si="386"/>
        <v>1.1547984323667655</v>
      </c>
      <c r="L2101" s="9">
        <f t="shared" si="387"/>
        <v>90.300618217351598</v>
      </c>
      <c r="M2101" s="8">
        <f t="shared" si="388"/>
        <v>0.71996019597775895</v>
      </c>
      <c r="N2101" s="8">
        <f t="shared" si="389"/>
        <v>1.60267770290375</v>
      </c>
      <c r="O2101" s="8">
        <f t="shared" si="390"/>
        <v>3.0945554897153009</v>
      </c>
      <c r="P2101" s="10">
        <f t="shared" si="391"/>
        <v>0.23265383295614947</v>
      </c>
      <c r="Q2101" s="10" t="str">
        <f t="shared" si="392"/>
        <v>2008USA</v>
      </c>
      <c r="R2101" s="14">
        <f t="shared" si="393"/>
        <v>40.065125304676236</v>
      </c>
      <c r="S2101" s="45">
        <f t="shared" si="394"/>
        <v>3</v>
      </c>
      <c r="T2101" s="7">
        <f t="shared" si="395"/>
        <v>3.6834238722738157</v>
      </c>
      <c r="U2101" s="35">
        <f>IF(ISBLANK(VLOOKUP(B2101,'WB GDP'!$A$2:$AK$267,F2101-1985)),"NA",VLOOKUP(B2101,'WB GDP'!$A$2:$AK$267,F2101-1985))</f>
        <v>55427.178272998703</v>
      </c>
    </row>
    <row r="2102" spans="1:21">
      <c r="A2102">
        <f t="shared" si="384"/>
        <v>89</v>
      </c>
      <c r="B2102" t="s">
        <v>95</v>
      </c>
      <c r="C2102" t="str">
        <f>VLOOKUP(B2102,'country codes'!$A$3:$B$287,2,0)</f>
        <v>LBR</v>
      </c>
      <c r="D2102">
        <v>5</v>
      </c>
      <c r="E2102" s="6">
        <v>3783.8870000000002</v>
      </c>
      <c r="F2102">
        <v>2008</v>
      </c>
      <c r="G2102" s="6">
        <v>58.771999999999998</v>
      </c>
      <c r="H2102" s="6">
        <v>4.2213540077209473</v>
      </c>
      <c r="I2102" s="7">
        <v>0.550104379653931</v>
      </c>
      <c r="J2102" s="8">
        <f t="shared" si="385"/>
        <v>0.42213540077209472</v>
      </c>
      <c r="K2102" s="8">
        <f t="shared" si="386"/>
        <v>0.84889523603192663</v>
      </c>
      <c r="L2102" s="9">
        <f t="shared" si="387"/>
        <v>49.891270812068392</v>
      </c>
      <c r="M2102" s="8">
        <f t="shared" si="388"/>
        <v>0.35461385712587229</v>
      </c>
      <c r="N2102" s="8">
        <f t="shared" si="389"/>
        <v>3.4381523728370687E-2</v>
      </c>
      <c r="O2102" s="8">
        <f t="shared" si="390"/>
        <v>1.5262593105399216</v>
      </c>
      <c r="P2102" s="10">
        <f t="shared" si="391"/>
        <v>0.23234181418387281</v>
      </c>
      <c r="Q2102" s="10" t="str">
        <f t="shared" si="392"/>
        <v>2008LBR</v>
      </c>
      <c r="R2102" s="14">
        <f t="shared" si="393"/>
        <v>40.011392808418449</v>
      </c>
      <c r="S2102" s="45">
        <f t="shared" si="394"/>
        <v>1</v>
      </c>
      <c r="T2102" s="7">
        <f t="shared" si="395"/>
        <v>3.6834238722738157</v>
      </c>
      <c r="U2102" s="35">
        <f>IF(ISBLANK(VLOOKUP(B2102,'WB GDP'!$A$2:$AK$267,F2102-1985)),"NA",VLOOKUP(B2102,'WB GDP'!$A$2:$AK$267,F2102-1985))</f>
        <v>1349.0282317064427</v>
      </c>
    </row>
    <row r="2103" spans="1:21">
      <c r="A2103">
        <f t="shared" si="384"/>
        <v>90</v>
      </c>
      <c r="B2103" t="s">
        <v>132</v>
      </c>
      <c r="C2103" t="str">
        <f>VLOOKUP(B2103,'country codes'!$A$3:$B$287,2,0)</f>
        <v>RUS</v>
      </c>
      <c r="D2103">
        <v>7</v>
      </c>
      <c r="E2103" s="6">
        <v>143086.549</v>
      </c>
      <c r="F2103">
        <v>2008</v>
      </c>
      <c r="G2103" s="6">
        <v>68.494</v>
      </c>
      <c r="H2103" s="6">
        <v>5.6187539100646973</v>
      </c>
      <c r="I2103" s="7">
        <v>12.1559591293335</v>
      </c>
      <c r="J2103" s="8">
        <f t="shared" si="385"/>
        <v>0.56187539100646977</v>
      </c>
      <c r="K2103" s="8">
        <f t="shared" si="386"/>
        <v>0.98863522626630174</v>
      </c>
      <c r="L2103" s="9">
        <f t="shared" si="387"/>
        <v>67.715581187884069</v>
      </c>
      <c r="M2103" s="8">
        <f t="shared" si="388"/>
        <v>0.51576584191423724</v>
      </c>
      <c r="N2103" s="8">
        <f t="shared" si="389"/>
        <v>0.75974744558334373</v>
      </c>
      <c r="O2103" s="8">
        <f t="shared" si="390"/>
        <v>2.2516252323948946</v>
      </c>
      <c r="P2103" s="10">
        <f t="shared" si="391"/>
        <v>0.2290638044438921</v>
      </c>
      <c r="Q2103" s="10" t="str">
        <f t="shared" si="392"/>
        <v>2008RUS</v>
      </c>
      <c r="R2103" s="14">
        <f t="shared" si="393"/>
        <v>39.446889446004349</v>
      </c>
      <c r="S2103" s="45">
        <f t="shared" si="394"/>
        <v>3</v>
      </c>
      <c r="T2103" s="7">
        <f t="shared" si="395"/>
        <v>3.6834238722738157</v>
      </c>
      <c r="U2103" s="35">
        <f>IF(ISBLANK(VLOOKUP(B2103,'WB GDP'!$A$2:$AK$267,F2103-1985)),"NA",VLOOKUP(B2103,'WB GDP'!$A$2:$AK$267,F2103-1985))</f>
        <v>24887.853515625</v>
      </c>
    </row>
    <row r="2104" spans="1:21">
      <c r="A2104">
        <f t="shared" si="384"/>
        <v>91</v>
      </c>
      <c r="B2104" t="s">
        <v>72</v>
      </c>
      <c r="C2104" t="str">
        <f>VLOOKUP(B2104,'country codes'!$A$3:$B$287,2,0)</f>
        <v>HTI</v>
      </c>
      <c r="D2104">
        <v>1</v>
      </c>
      <c r="E2104" s="6">
        <v>9575.2469999999994</v>
      </c>
      <c r="F2104">
        <v>2008</v>
      </c>
      <c r="G2104" s="6">
        <v>61.332000000000001</v>
      </c>
      <c r="H2104" s="6">
        <v>3.8463292121887207</v>
      </c>
      <c r="I2104" s="7">
        <v>1.12174737453461</v>
      </c>
      <c r="J2104" s="8">
        <f t="shared" si="385"/>
        <v>0.38463292121887205</v>
      </c>
      <c r="K2104" s="8">
        <f t="shared" si="386"/>
        <v>0.81139275647870401</v>
      </c>
      <c r="L2104" s="9">
        <f t="shared" si="387"/>
        <v>49.764340540351874</v>
      </c>
      <c r="M2104" s="8">
        <f t="shared" si="388"/>
        <v>0.35346626348631149</v>
      </c>
      <c r="N2104" s="8">
        <f t="shared" si="389"/>
        <v>7.0109210908413128E-2</v>
      </c>
      <c r="O2104" s="8">
        <f t="shared" si="390"/>
        <v>1.5619869977199641</v>
      </c>
      <c r="P2104" s="10">
        <f t="shared" si="391"/>
        <v>0.22629270538248206</v>
      </c>
      <c r="Q2104" s="10" t="str">
        <f t="shared" si="392"/>
        <v>2008HTI</v>
      </c>
      <c r="R2104" s="14">
        <f t="shared" si="393"/>
        <v>38.969680754806944</v>
      </c>
      <c r="S2104" s="45">
        <f t="shared" si="394"/>
        <v>1</v>
      </c>
      <c r="T2104" s="7">
        <f t="shared" si="395"/>
        <v>3.6834238722738157</v>
      </c>
      <c r="U2104" s="35">
        <f>IF(ISBLANK(VLOOKUP(B2104,'WB GDP'!$A$2:$AK$267,F2104-1985)),"NA",VLOOKUP(B2104,'WB GDP'!$A$2:$AK$267,F2104-1985))</f>
        <v>3028.6710012152962</v>
      </c>
    </row>
    <row r="2105" spans="1:21">
      <c r="A2105">
        <f t="shared" si="384"/>
        <v>92</v>
      </c>
      <c r="B2105" t="s">
        <v>150</v>
      </c>
      <c r="C2105" t="str">
        <f>VLOOKUP(B2105,'country codes'!$A$3:$B$287,2,0)</f>
        <v>TZA</v>
      </c>
      <c r="D2105">
        <v>5</v>
      </c>
      <c r="E2105" s="6">
        <v>42870.883999999998</v>
      </c>
      <c r="F2105">
        <v>2008</v>
      </c>
      <c r="G2105" s="6">
        <v>58.085999999999999</v>
      </c>
      <c r="H2105" s="6">
        <v>4.3847417831420898</v>
      </c>
      <c r="I2105" s="7">
        <v>1.6031795740127599</v>
      </c>
      <c r="J2105" s="8">
        <f t="shared" si="385"/>
        <v>0.43847417831420898</v>
      </c>
      <c r="K2105" s="8">
        <f t="shared" si="386"/>
        <v>0.86523401357404095</v>
      </c>
      <c r="L2105" s="9">
        <f t="shared" si="387"/>
        <v>50.257982912461742</v>
      </c>
      <c r="M2105" s="8">
        <f t="shared" si="388"/>
        <v>0.35792935049298064</v>
      </c>
      <c r="N2105" s="8">
        <f t="shared" si="389"/>
        <v>0.10019872337579749</v>
      </c>
      <c r="O2105" s="8">
        <f t="shared" si="390"/>
        <v>1.5920765101873484</v>
      </c>
      <c r="P2105" s="10">
        <f t="shared" si="391"/>
        <v>0.22481918940620582</v>
      </c>
      <c r="Q2105" s="10" t="str">
        <f t="shared" si="392"/>
        <v>2008TZA</v>
      </c>
      <c r="R2105" s="14">
        <f t="shared" si="393"/>
        <v>38.715927779935136</v>
      </c>
      <c r="S2105" s="45">
        <f t="shared" si="394"/>
        <v>1</v>
      </c>
      <c r="T2105" s="7">
        <f t="shared" si="395"/>
        <v>3.6834238722738157</v>
      </c>
      <c r="U2105" s="35">
        <f>IF(ISBLANK(VLOOKUP(B2105,'WB GDP'!$A$2:$AK$267,F2105-1985)),"NA",VLOOKUP(B2105,'WB GDP'!$A$2:$AK$267,F2105-1985))</f>
        <v>1853.09228515625</v>
      </c>
    </row>
    <row r="2106" spans="1:21">
      <c r="A2106">
        <f t="shared" si="384"/>
        <v>93</v>
      </c>
      <c r="B2106" t="s">
        <v>60</v>
      </c>
      <c r="C2106" t="str">
        <f>VLOOKUP(B2106,'country codes'!$A$3:$B$287,2,0)</f>
        <v>EST</v>
      </c>
      <c r="D2106">
        <v>7</v>
      </c>
      <c r="E2106" s="6">
        <v>1337.011</v>
      </c>
      <c r="F2106">
        <v>2008</v>
      </c>
      <c r="G2106" s="6">
        <v>74.412000000000006</v>
      </c>
      <c r="H2106" s="6">
        <v>5.4519376754760742</v>
      </c>
      <c r="I2106" s="7">
        <v>15.9268283843994</v>
      </c>
      <c r="J2106" s="8">
        <f t="shared" si="385"/>
        <v>0.5451937675476074</v>
      </c>
      <c r="K2106" s="8">
        <f t="shared" si="386"/>
        <v>0.97195360280743937</v>
      </c>
      <c r="L2106" s="9">
        <f t="shared" si="387"/>
        <v>72.32501149210718</v>
      </c>
      <c r="M2106" s="8">
        <f t="shared" si="388"/>
        <v>0.55744032056767556</v>
      </c>
      <c r="N2106" s="8">
        <f t="shared" si="389"/>
        <v>0.99542677402496249</v>
      </c>
      <c r="O2106" s="8">
        <f t="shared" si="390"/>
        <v>2.4873045608365132</v>
      </c>
      <c r="P2106" s="10">
        <f t="shared" si="391"/>
        <v>0.22411421960332878</v>
      </c>
      <c r="Q2106" s="10" t="str">
        <f t="shared" si="392"/>
        <v>2008EST</v>
      </c>
      <c r="R2106" s="14">
        <f t="shared" si="393"/>
        <v>38.594525509749438</v>
      </c>
      <c r="S2106" s="45">
        <f t="shared" si="394"/>
        <v>3</v>
      </c>
      <c r="T2106" s="7">
        <f t="shared" si="395"/>
        <v>3.6834238722738157</v>
      </c>
      <c r="U2106" s="35">
        <f>IF(ISBLANK(VLOOKUP(B2106,'WB GDP'!$A$2:$AK$267,F2106-1985)),"NA",VLOOKUP(B2106,'WB GDP'!$A$2:$AK$267,F2106-1985))</f>
        <v>29621.764529999335</v>
      </c>
    </row>
    <row r="2107" spans="1:21">
      <c r="A2107">
        <f t="shared" si="384"/>
        <v>94</v>
      </c>
      <c r="B2107" t="s">
        <v>157</v>
      </c>
      <c r="C2107" t="str">
        <f>VLOOKUP(B2107,'country codes'!$A$3:$B$287,2,0)</f>
        <v>UGA</v>
      </c>
      <c r="D2107">
        <v>5</v>
      </c>
      <c r="E2107" s="6">
        <v>30509.862000000001</v>
      </c>
      <c r="F2107">
        <v>2008</v>
      </c>
      <c r="G2107" s="6">
        <v>55.823</v>
      </c>
      <c r="H2107" s="6">
        <v>4.5686192512512207</v>
      </c>
      <c r="I2107" s="7">
        <v>1.22263324260712</v>
      </c>
      <c r="J2107" s="8">
        <f t="shared" si="385"/>
        <v>0.45686192512512208</v>
      </c>
      <c r="K2107" s="8">
        <f t="shared" si="386"/>
        <v>0.8836217603849541</v>
      </c>
      <c r="L2107" s="9">
        <f t="shared" si="387"/>
        <v>49.326417529969291</v>
      </c>
      <c r="M2107" s="8">
        <f t="shared" si="388"/>
        <v>0.34950694271486649</v>
      </c>
      <c r="N2107" s="8">
        <f t="shared" si="389"/>
        <v>7.6414577662945002E-2</v>
      </c>
      <c r="O2107" s="8">
        <f t="shared" si="390"/>
        <v>1.5682923644744959</v>
      </c>
      <c r="P2107" s="10">
        <f t="shared" si="391"/>
        <v>0.22285828244275066</v>
      </c>
      <c r="Q2107" s="10" t="str">
        <f t="shared" si="392"/>
        <v>2008UGA</v>
      </c>
      <c r="R2107" s="14">
        <f t="shared" si="393"/>
        <v>38.378241603853738</v>
      </c>
      <c r="S2107" s="45">
        <f t="shared" si="394"/>
        <v>1</v>
      </c>
      <c r="T2107" s="7">
        <f t="shared" si="395"/>
        <v>3.6834238722738157</v>
      </c>
      <c r="U2107" s="35">
        <f>IF(ISBLANK(VLOOKUP(B2107,'WB GDP'!$A$2:$AK$267,F2107-1985)),"NA",VLOOKUP(B2107,'WB GDP'!$A$2:$AK$267,F2107-1985))</f>
        <v>1764.9931162582316</v>
      </c>
    </row>
    <row r="2108" spans="1:21">
      <c r="A2108">
        <f t="shared" si="384"/>
        <v>95</v>
      </c>
      <c r="B2108" t="s">
        <v>88</v>
      </c>
      <c r="C2108" t="str">
        <f>VLOOKUP(B2108,'country codes'!$A$3:$B$287,2,0)</f>
        <v>KEN</v>
      </c>
      <c r="D2108">
        <v>5</v>
      </c>
      <c r="E2108" s="6">
        <v>39186.894999999997</v>
      </c>
      <c r="F2108">
        <v>2008</v>
      </c>
      <c r="G2108" s="6">
        <v>59.613999999999997</v>
      </c>
      <c r="H2108" s="6">
        <v>4.0152745246887207</v>
      </c>
      <c r="I2108" s="7">
        <v>1.39675748348236</v>
      </c>
      <c r="J2108" s="8">
        <f t="shared" si="385"/>
        <v>0.40152745246887206</v>
      </c>
      <c r="K2108" s="8">
        <f t="shared" si="386"/>
        <v>0.82828728772870397</v>
      </c>
      <c r="L2108" s="9">
        <f t="shared" si="387"/>
        <v>49.377518370658954</v>
      </c>
      <c r="M2108" s="8">
        <f t="shared" si="388"/>
        <v>0.34996895228089536</v>
      </c>
      <c r="N2108" s="8">
        <f t="shared" si="389"/>
        <v>8.7297342717647497E-2</v>
      </c>
      <c r="O2108" s="8">
        <f t="shared" si="390"/>
        <v>1.5791751295291985</v>
      </c>
      <c r="P2108" s="10">
        <f t="shared" si="391"/>
        <v>0.22161503543006789</v>
      </c>
      <c r="Q2108" s="10" t="str">
        <f t="shared" si="392"/>
        <v>2008KEN</v>
      </c>
      <c r="R2108" s="14">
        <f t="shared" si="393"/>
        <v>38.164143057894307</v>
      </c>
      <c r="S2108" s="45">
        <f t="shared" si="394"/>
        <v>1</v>
      </c>
      <c r="T2108" s="7">
        <f t="shared" si="395"/>
        <v>3.6834238722738157</v>
      </c>
      <c r="U2108" s="35">
        <f>IF(ISBLANK(VLOOKUP(B2108,'WB GDP'!$A$2:$AK$267,F2108-1985)),"NA",VLOOKUP(B2108,'WB GDP'!$A$2:$AK$267,F2108-1985))</f>
        <v>3545.5935023918028</v>
      </c>
    </row>
    <row r="2109" spans="1:21">
      <c r="A2109">
        <f t="shared" si="384"/>
        <v>96</v>
      </c>
      <c r="B2109" t="s">
        <v>153</v>
      </c>
      <c r="C2109" t="str">
        <f>VLOOKUP(B2109,'country codes'!$A$3:$B$287,2,0)</f>
        <v>TTO</v>
      </c>
      <c r="D2109">
        <v>1</v>
      </c>
      <c r="E2109" s="6">
        <v>1392.8030000000001</v>
      </c>
      <c r="F2109">
        <v>2008</v>
      </c>
      <c r="G2109" s="6">
        <v>71.47</v>
      </c>
      <c r="H2109" s="6">
        <v>6.696444034576416</v>
      </c>
      <c r="I2109" s="7">
        <v>20.818031311035199</v>
      </c>
      <c r="J2109" s="8">
        <f t="shared" si="385"/>
        <v>0.66964440345764165</v>
      </c>
      <c r="K2109" s="8">
        <f t="shared" si="386"/>
        <v>1.0964042387174735</v>
      </c>
      <c r="L2109" s="9">
        <f t="shared" si="387"/>
        <v>78.36001094113783</v>
      </c>
      <c r="M2109" s="8">
        <f t="shared" si="388"/>
        <v>0.61200356138329526</v>
      </c>
      <c r="N2109" s="8">
        <f t="shared" si="389"/>
        <v>1.3011269569396999</v>
      </c>
      <c r="O2109" s="8">
        <f t="shared" si="390"/>
        <v>2.7930047437512506</v>
      </c>
      <c r="P2109" s="10">
        <f t="shared" si="391"/>
        <v>0.21912012958535856</v>
      </c>
      <c r="Q2109" s="10" t="str">
        <f t="shared" si="392"/>
        <v>2008TTO</v>
      </c>
      <c r="R2109" s="14">
        <f t="shared" si="393"/>
        <v>37.734497373481759</v>
      </c>
      <c r="S2109" s="45">
        <f t="shared" si="394"/>
        <v>3</v>
      </c>
      <c r="T2109" s="7">
        <f t="shared" si="395"/>
        <v>3.6834238722738157</v>
      </c>
      <c r="U2109" s="35">
        <f>IF(ISBLANK(VLOOKUP(B2109,'WB GDP'!$A$2:$AK$267,F2109-1985)),"NA",VLOOKUP(B2109,'WB GDP'!$A$2:$AK$267,F2109-1985))</f>
        <v>28012.873148476538</v>
      </c>
    </row>
    <row r="2110" spans="1:21">
      <c r="A2110">
        <f t="shared" si="384"/>
        <v>97</v>
      </c>
      <c r="B2110" t="s">
        <v>18</v>
      </c>
      <c r="C2110" t="str">
        <f>VLOOKUP(B2110,'country codes'!$A$3:$B$287,2,0)</f>
        <v>AFG</v>
      </c>
      <c r="D2110">
        <v>6</v>
      </c>
      <c r="E2110" s="6">
        <v>26427.199000000001</v>
      </c>
      <c r="F2110">
        <v>2008</v>
      </c>
      <c r="G2110" s="6">
        <v>59.851999999999997</v>
      </c>
      <c r="H2110" s="6">
        <v>3.7235898971557617</v>
      </c>
      <c r="I2110" s="7">
        <v>0.77602267265319802</v>
      </c>
      <c r="J2110" s="8">
        <f t="shared" si="385"/>
        <v>0.37235898971557618</v>
      </c>
      <c r="K2110" s="8">
        <f t="shared" si="386"/>
        <v>0.7991188249754082</v>
      </c>
      <c r="L2110" s="9">
        <f t="shared" si="387"/>
        <v>47.828859912428129</v>
      </c>
      <c r="M2110" s="8">
        <f t="shared" si="388"/>
        <v>0.33596732309911181</v>
      </c>
      <c r="N2110" s="8">
        <f t="shared" si="389"/>
        <v>4.8501417040824876E-2</v>
      </c>
      <c r="O2110" s="8">
        <f t="shared" si="390"/>
        <v>1.5403792038523758</v>
      </c>
      <c r="P2110" s="10">
        <f t="shared" si="391"/>
        <v>0.21810689358755433</v>
      </c>
      <c r="Q2110" s="10" t="str">
        <f t="shared" si="392"/>
        <v>2008AFG</v>
      </c>
      <c r="R2110" s="14">
        <f t="shared" si="393"/>
        <v>37.560008835298561</v>
      </c>
      <c r="S2110" s="45">
        <f t="shared" si="394"/>
        <v>1</v>
      </c>
      <c r="T2110" s="7">
        <f t="shared" si="395"/>
        <v>3.6834238722738157</v>
      </c>
      <c r="U2110" s="35">
        <f>IF(ISBLANK(VLOOKUP(B2110,'WB GDP'!$A$2:$AK$267,F2110-1985)),"NA",VLOOKUP(B2110,'WB GDP'!$A$2:$AK$267,F2110-1985))</f>
        <v>1556.8444515450151</v>
      </c>
    </row>
    <row r="2111" spans="1:21">
      <c r="A2111">
        <f t="shared" si="384"/>
        <v>98</v>
      </c>
      <c r="B2111" t="s">
        <v>118</v>
      </c>
      <c r="C2111" t="str">
        <f>VLOOKUP(B2111,'country codes'!$A$3:$B$287,2,0)</f>
        <v>NER</v>
      </c>
      <c r="D2111">
        <v>5</v>
      </c>
      <c r="E2111" s="6">
        <v>15455.174999999999</v>
      </c>
      <c r="F2111">
        <v>2008</v>
      </c>
      <c r="G2111" s="6">
        <v>56.508000000000003</v>
      </c>
      <c r="H2111" s="6">
        <v>4.2356572151184082</v>
      </c>
      <c r="I2111" s="7">
        <v>1.0593562126159699</v>
      </c>
      <c r="J2111" s="8">
        <f t="shared" si="385"/>
        <v>0.4235657215118408</v>
      </c>
      <c r="K2111" s="8">
        <f t="shared" si="386"/>
        <v>0.85032555677167276</v>
      </c>
      <c r="L2111" s="9">
        <f t="shared" si="387"/>
        <v>48.050196562053685</v>
      </c>
      <c r="M2111" s="8">
        <f t="shared" si="388"/>
        <v>0.33796845748476306</v>
      </c>
      <c r="N2111" s="8">
        <f t="shared" si="389"/>
        <v>6.6209763288498119E-2</v>
      </c>
      <c r="O2111" s="8">
        <f t="shared" si="390"/>
        <v>1.5580875501000491</v>
      </c>
      <c r="P2111" s="10">
        <f t="shared" si="391"/>
        <v>0.21691236635775774</v>
      </c>
      <c r="Q2111" s="10" t="str">
        <f t="shared" si="392"/>
        <v>2008NER</v>
      </c>
      <c r="R2111" s="14">
        <f t="shared" si="393"/>
        <v>37.354300283096592</v>
      </c>
      <c r="S2111" s="45">
        <f t="shared" si="394"/>
        <v>1</v>
      </c>
      <c r="T2111" s="7">
        <f t="shared" si="395"/>
        <v>3.6834238722738157</v>
      </c>
      <c r="U2111" s="35">
        <f>IF(ISBLANK(VLOOKUP(B2111,'WB GDP'!$A$2:$AK$267,F2111-1985)),"NA",VLOOKUP(B2111,'WB GDP'!$A$2:$AK$267,F2111-1985))</f>
        <v>997.02444039444367</v>
      </c>
    </row>
    <row r="2112" spans="1:21">
      <c r="A2112">
        <f t="shared" si="384"/>
        <v>99</v>
      </c>
      <c r="B2112" t="s">
        <v>87</v>
      </c>
      <c r="C2112" t="str">
        <f>VLOOKUP(B2112,'country codes'!$A$3:$B$287,2,0)</f>
        <v>KAZ</v>
      </c>
      <c r="D2112">
        <v>7</v>
      </c>
      <c r="E2112" s="6">
        <v>16196.517</v>
      </c>
      <c r="F2112">
        <v>2008</v>
      </c>
      <c r="G2112" s="6">
        <v>66.701999999999998</v>
      </c>
      <c r="H2112" s="6">
        <v>5.8864197731018066</v>
      </c>
      <c r="I2112" s="7">
        <v>14.443432807922401</v>
      </c>
      <c r="J2112" s="8">
        <f t="shared" si="385"/>
        <v>0.58864197731018064</v>
      </c>
      <c r="K2112" s="8">
        <f t="shared" si="386"/>
        <v>1.0154018125700126</v>
      </c>
      <c r="L2112" s="9">
        <f t="shared" si="387"/>
        <v>67.729331702044973</v>
      </c>
      <c r="M2112" s="8">
        <f t="shared" si="388"/>
        <v>0.51589016216013561</v>
      </c>
      <c r="N2112" s="8">
        <f t="shared" si="389"/>
        <v>0.90271455049515004</v>
      </c>
      <c r="O2112" s="8">
        <f t="shared" si="390"/>
        <v>2.3945923373067011</v>
      </c>
      <c r="P2112" s="10">
        <f t="shared" si="391"/>
        <v>0.21543966132472428</v>
      </c>
      <c r="Q2112" s="10" t="str">
        <f t="shared" si="392"/>
        <v>2008KAZ</v>
      </c>
      <c r="R2112" s="14">
        <f t="shared" si="393"/>
        <v>37.100686960093945</v>
      </c>
      <c r="S2112" s="45">
        <f t="shared" si="394"/>
        <v>3</v>
      </c>
      <c r="T2112" s="7">
        <f t="shared" si="395"/>
        <v>3.6834238722738157</v>
      </c>
      <c r="U2112" s="35">
        <f>IF(ISBLANK(VLOOKUP(B2112,'WB GDP'!$A$2:$AK$267,F2112-1985)),"NA",VLOOKUP(B2112,'WB GDP'!$A$2:$AK$267,F2112-1985))</f>
        <v>19770.216648154128</v>
      </c>
    </row>
    <row r="2113" spans="1:21">
      <c r="A2113">
        <f t="shared" si="384"/>
        <v>100</v>
      </c>
      <c r="B2113" t="s">
        <v>48</v>
      </c>
      <c r="C2113" t="str">
        <f>VLOOKUP(B2113,'country codes'!$A$3:$B$287,2,0)</f>
        <v>COG</v>
      </c>
      <c r="D2113">
        <v>5</v>
      </c>
      <c r="E2113" s="6">
        <v>4089.6019999999999</v>
      </c>
      <c r="F2113">
        <v>2008</v>
      </c>
      <c r="G2113" s="6">
        <v>60.426000000000002</v>
      </c>
      <c r="H2113" s="6">
        <v>3.8197922706604004</v>
      </c>
      <c r="I2113" s="7">
        <v>1.81066882610321</v>
      </c>
      <c r="J2113" s="8">
        <f t="shared" si="385"/>
        <v>0.38197922706604004</v>
      </c>
      <c r="K2113" s="8">
        <f t="shared" si="386"/>
        <v>0.808739062325872</v>
      </c>
      <c r="L2113" s="9">
        <f t="shared" si="387"/>
        <v>48.868866580103145</v>
      </c>
      <c r="M2113" s="8">
        <f t="shared" si="388"/>
        <v>0.34537016310555402</v>
      </c>
      <c r="N2113" s="8">
        <f t="shared" si="389"/>
        <v>0.11316680163145063</v>
      </c>
      <c r="O2113" s="8">
        <f t="shared" si="390"/>
        <v>1.6050445884430016</v>
      </c>
      <c r="P2113" s="10">
        <f t="shared" si="391"/>
        <v>0.21517792439684538</v>
      </c>
      <c r="Q2113" s="10" t="str">
        <f t="shared" si="392"/>
        <v>2008COG</v>
      </c>
      <c r="R2113" s="14">
        <f t="shared" si="393"/>
        <v>37.05561345892233</v>
      </c>
      <c r="S2113" s="45">
        <f t="shared" si="394"/>
        <v>1</v>
      </c>
      <c r="T2113" s="7">
        <f t="shared" si="395"/>
        <v>3.6834238722738157</v>
      </c>
      <c r="U2113" s="35">
        <f>IF(ISBLANK(VLOOKUP(B2113,'WB GDP'!$A$2:$AK$267,F2113-1985)),"NA",VLOOKUP(B2113,'WB GDP'!$A$2:$AK$267,F2113-1985))</f>
        <v>4401.6645316140539</v>
      </c>
    </row>
    <row r="2114" spans="1:21">
      <c r="A2114">
        <f t="shared" si="384"/>
        <v>101</v>
      </c>
      <c r="B2114" t="s">
        <v>108</v>
      </c>
      <c r="C2114" t="str">
        <f>VLOOKUP(B2114,'country codes'!$A$3:$B$287,2,0)</f>
        <v>MNG</v>
      </c>
      <c r="D2114">
        <v>8</v>
      </c>
      <c r="E2114" s="6">
        <v>2633.8870000000002</v>
      </c>
      <c r="F2114">
        <v>2008</v>
      </c>
      <c r="G2114" s="6">
        <v>66.382000000000005</v>
      </c>
      <c r="H2114" s="6">
        <v>4.4930100440979004</v>
      </c>
      <c r="I2114" s="7">
        <v>8.4023609161377006</v>
      </c>
      <c r="J2114" s="8">
        <f t="shared" si="385"/>
        <v>0.44930100440979004</v>
      </c>
      <c r="K2114" s="8">
        <f t="shared" si="386"/>
        <v>0.876060839669622</v>
      </c>
      <c r="L2114" s="9">
        <f t="shared" si="387"/>
        <v>58.154670658948852</v>
      </c>
      <c r="M2114" s="8">
        <f t="shared" si="388"/>
        <v>0.42932436532210971</v>
      </c>
      <c r="N2114" s="8">
        <f t="shared" si="389"/>
        <v>0.52514755725860629</v>
      </c>
      <c r="O2114" s="8">
        <f t="shared" si="390"/>
        <v>2.0170253440701571</v>
      </c>
      <c r="P2114" s="10">
        <f t="shared" si="391"/>
        <v>0.21285025822024414</v>
      </c>
      <c r="Q2114" s="10" t="str">
        <f t="shared" si="392"/>
        <v>2008MNG</v>
      </c>
      <c r="R2114" s="14">
        <f t="shared" si="393"/>
        <v>36.654767980264083</v>
      </c>
      <c r="S2114" s="45">
        <f t="shared" si="394"/>
        <v>3</v>
      </c>
      <c r="T2114" s="7">
        <f t="shared" si="395"/>
        <v>3.6834238722738157</v>
      </c>
      <c r="U2114" s="35">
        <f>IF(ISBLANK(VLOOKUP(B2114,'WB GDP'!$A$2:$AK$267,F2114-1985)),"NA",VLOOKUP(B2114,'WB GDP'!$A$2:$AK$267,F2114-1985))</f>
        <v>7346.2787521086884</v>
      </c>
    </row>
    <row r="2115" spans="1:21">
      <c r="A2115">
        <f t="shared" ref="A2115:A2178" si="396">IF(ISNUMBER(R2115),COUNTIFS($F$3:$F$2434,F2115,$R$3:$R$2434,"&gt;"&amp;R2115)+1,"")</f>
        <v>102</v>
      </c>
      <c r="B2115" t="s">
        <v>40</v>
      </c>
      <c r="C2115" t="str">
        <f>VLOOKUP(B2115,'country codes'!$A$3:$B$287,2,0)</f>
        <v>CMR</v>
      </c>
      <c r="D2115">
        <v>5</v>
      </c>
      <c r="E2115" s="6">
        <v>18777.080999999998</v>
      </c>
      <c r="F2115">
        <v>2008</v>
      </c>
      <c r="G2115" s="6">
        <v>55.655000000000001</v>
      </c>
      <c r="H2115" s="6">
        <v>4.2918004989624023</v>
      </c>
      <c r="I2115" s="7">
        <v>1.6044673919677701</v>
      </c>
      <c r="J2115" s="8">
        <f t="shared" ref="J2115:J2178" si="397">IFERROR(H2115/10,"")</f>
        <v>0.42918004989624026</v>
      </c>
      <c r="K2115" s="8">
        <f t="shared" ref="K2115:K2178" si="398">IFERROR(J2115+$K$2464,"")</f>
        <v>0.85593988515607222</v>
      </c>
      <c r="L2115" s="9">
        <f t="shared" ref="L2115:L2178" si="399">IFERROR(K2115*G2115,"")</f>
        <v>47.637334308361197</v>
      </c>
      <c r="M2115" s="8">
        <f t="shared" ref="M2115:M2178" si="400">IFERROR((L2115-L$2439)/($L$2438-$L$2439),"")</f>
        <v>0.33423571438144423</v>
      </c>
      <c r="N2115" s="8">
        <f t="shared" ref="N2115:N2178" si="401">IFERROR(I2115/16,"")</f>
        <v>0.10027921199798563</v>
      </c>
      <c r="O2115" s="8">
        <f t="shared" ref="O2115:O2178" si="402">IFERROR(N2115+$O$2464,"")</f>
        <v>1.5921569988095365</v>
      </c>
      <c r="P2115" s="10">
        <f t="shared" ref="P2115:P2178" si="403">IFERROR(M2115/O2115,"")</f>
        <v>0.20992635439303653</v>
      </c>
      <c r="Q2115" s="10" t="str">
        <f t="shared" ref="Q2115:Q2178" si="404">F2115&amp;C2115</f>
        <v>2008CMR</v>
      </c>
      <c r="R2115" s="14">
        <f t="shared" ref="R2115:R2178" si="405">IFERROR(P2115*100/VLOOKUP(F2115,$B$2440:$P$2455,15,0),"")</f>
        <v>36.151244905972092</v>
      </c>
      <c r="S2115" s="45">
        <f t="shared" ref="S2115:S2178" si="406">IF(I2115&lt;T2115,1,IF(I2115&lt;T2115*2,2,3))</f>
        <v>1</v>
      </c>
      <c r="T2115" s="7">
        <f t="shared" ref="T2115:T2178" si="407">VLOOKUP(F2115,$F$2440:$I$2455,4,0)</f>
        <v>3.6834238722738157</v>
      </c>
      <c r="U2115" s="35">
        <f>IF(ISBLANK(VLOOKUP(B2115,'WB GDP'!$A$2:$AK$267,F2115-1985)),"NA",VLOOKUP(B2115,'WB GDP'!$A$2:$AK$267,F2115-1985))</f>
        <v>3308.3199079280271</v>
      </c>
    </row>
    <row r="2116" spans="1:21">
      <c r="A2116">
        <f t="shared" si="396"/>
        <v>103</v>
      </c>
      <c r="B2116" t="s">
        <v>111</v>
      </c>
      <c r="C2116" t="str">
        <f>VLOOKUP(B2116,'country codes'!$A$3:$B$287,2,0)</f>
        <v>MOZ</v>
      </c>
      <c r="D2116">
        <v>5</v>
      </c>
      <c r="E2116" s="6">
        <v>21845.571</v>
      </c>
      <c r="F2116">
        <v>2008</v>
      </c>
      <c r="G2116" s="6">
        <v>53.164000000000001</v>
      </c>
      <c r="H2116" s="6">
        <v>4.6535830497741699</v>
      </c>
      <c r="I2116" s="7">
        <v>1.59026062488556</v>
      </c>
      <c r="J2116" s="8">
        <f t="shared" si="397"/>
        <v>0.46535830497741698</v>
      </c>
      <c r="K2116" s="8">
        <f t="shared" si="398"/>
        <v>0.89211814023724889</v>
      </c>
      <c r="L2116" s="9">
        <f t="shared" si="399"/>
        <v>47.4285688075731</v>
      </c>
      <c r="M2116" s="8">
        <f t="shared" si="400"/>
        <v>0.33234823744135528</v>
      </c>
      <c r="N2116" s="8">
        <f t="shared" si="401"/>
        <v>9.9391289055347498E-2</v>
      </c>
      <c r="O2116" s="8">
        <f t="shared" si="402"/>
        <v>1.5912690758668984</v>
      </c>
      <c r="P2116" s="10">
        <f t="shared" si="403"/>
        <v>0.2088573469325401</v>
      </c>
      <c r="Q2116" s="10" t="str">
        <f t="shared" si="404"/>
        <v>2008MOZ</v>
      </c>
      <c r="R2116" s="14">
        <f t="shared" si="405"/>
        <v>35.967152010049347</v>
      </c>
      <c r="S2116" s="45">
        <f t="shared" si="406"/>
        <v>1</v>
      </c>
      <c r="T2116" s="7">
        <f t="shared" si="407"/>
        <v>3.6834238722738157</v>
      </c>
      <c r="U2116" s="35">
        <f>IF(ISBLANK(VLOOKUP(B2116,'WB GDP'!$A$2:$AK$267,F2116-1985)),"NA",VLOOKUP(B2116,'WB GDP'!$A$2:$AK$267,F2116-1985))</f>
        <v>977.19087736293716</v>
      </c>
    </row>
    <row r="2117" spans="1:21">
      <c r="A2117">
        <f t="shared" si="396"/>
        <v>104</v>
      </c>
      <c r="B2117" t="s">
        <v>168</v>
      </c>
      <c r="C2117" t="str">
        <f>VLOOKUP(B2117,'country codes'!$A$3:$B$287,2,0)</f>
        <v>ZMB</v>
      </c>
      <c r="D2117">
        <v>5</v>
      </c>
      <c r="E2117" s="6">
        <v>12852.966</v>
      </c>
      <c r="F2117">
        <v>2008</v>
      </c>
      <c r="G2117" s="6">
        <v>53.945</v>
      </c>
      <c r="H2117" s="6">
        <v>4.7302632331848145</v>
      </c>
      <c r="I2117" s="7">
        <v>2.5461802482604998</v>
      </c>
      <c r="J2117" s="8">
        <f t="shared" si="397"/>
        <v>0.47302632331848143</v>
      </c>
      <c r="K2117" s="8">
        <f t="shared" si="398"/>
        <v>0.89978615857831334</v>
      </c>
      <c r="L2117" s="9">
        <f t="shared" si="399"/>
        <v>48.538964324507113</v>
      </c>
      <c r="M2117" s="8">
        <f t="shared" si="400"/>
        <v>0.3423874724906289</v>
      </c>
      <c r="N2117" s="8">
        <f t="shared" si="401"/>
        <v>0.15913626551628124</v>
      </c>
      <c r="O2117" s="8">
        <f t="shared" si="402"/>
        <v>1.6510140523278323</v>
      </c>
      <c r="P2117" s="10">
        <f t="shared" si="403"/>
        <v>0.2073801080056725</v>
      </c>
      <c r="Q2117" s="10" t="str">
        <f t="shared" si="404"/>
        <v>2008ZMB</v>
      </c>
      <c r="R2117" s="14">
        <f t="shared" si="405"/>
        <v>35.712757908916906</v>
      </c>
      <c r="S2117" s="45">
        <f t="shared" si="406"/>
        <v>1</v>
      </c>
      <c r="T2117" s="7">
        <f t="shared" si="407"/>
        <v>3.6834238722738157</v>
      </c>
      <c r="U2117" s="35">
        <f>IF(ISBLANK(VLOOKUP(B2117,'WB GDP'!$A$2:$AK$267,F2117-1985)),"NA",VLOOKUP(B2117,'WB GDP'!$A$2:$AK$267,F2117-1985))</f>
        <v>2746.4904824114369</v>
      </c>
    </row>
    <row r="2118" spans="1:21">
      <c r="A2118">
        <f t="shared" si="396"/>
        <v>105</v>
      </c>
      <c r="B2118" t="s">
        <v>138</v>
      </c>
      <c r="C2118" t="str">
        <f>VLOOKUP(B2118,'country codes'!$A$3:$B$287,2,0)</f>
        <v>SGP</v>
      </c>
      <c r="D2118">
        <v>8</v>
      </c>
      <c r="E2118" s="6">
        <v>4838.402</v>
      </c>
      <c r="F2118">
        <v>2008</v>
      </c>
      <c r="G2118" s="6">
        <v>81.17</v>
      </c>
      <c r="H2118" s="6">
        <v>6.6419568061828613</v>
      </c>
      <c r="I2118" s="7">
        <v>31.558923721313501</v>
      </c>
      <c r="J2118" s="8">
        <f t="shared" si="397"/>
        <v>0.66419568061828616</v>
      </c>
      <c r="K2118" s="8">
        <f t="shared" si="398"/>
        <v>1.0909555158781181</v>
      </c>
      <c r="L2118" s="9">
        <f t="shared" si="399"/>
        <v>88.552859223826843</v>
      </c>
      <c r="M2118" s="8">
        <f t="shared" si="400"/>
        <v>0.70415847210739912</v>
      </c>
      <c r="N2118" s="8">
        <f t="shared" si="401"/>
        <v>1.9724327325820938</v>
      </c>
      <c r="O2118" s="8">
        <f t="shared" si="402"/>
        <v>3.4643105193936448</v>
      </c>
      <c r="P2118" s="10">
        <f t="shared" si="403"/>
        <v>0.20326078397575267</v>
      </c>
      <c r="Q2118" s="10" t="str">
        <f t="shared" si="404"/>
        <v>2008SGP</v>
      </c>
      <c r="R2118" s="14">
        <f t="shared" si="405"/>
        <v>35.003372504291278</v>
      </c>
      <c r="S2118" s="45">
        <f t="shared" si="406"/>
        <v>3</v>
      </c>
      <c r="T2118" s="7">
        <f t="shared" si="407"/>
        <v>3.6834238722738157</v>
      </c>
      <c r="U2118" s="35">
        <f>IF(ISBLANK(VLOOKUP(B2118,'WB GDP'!$A$2:$AK$267,F2118-1985)),"NA",VLOOKUP(B2118,'WB GDP'!$A$2:$AK$267,F2118-1985))</f>
        <v>71534.980268089086</v>
      </c>
    </row>
    <row r="2119" spans="1:21">
      <c r="A2119">
        <f t="shared" si="396"/>
        <v>106</v>
      </c>
      <c r="B2119" t="s">
        <v>119</v>
      </c>
      <c r="C2119" t="str">
        <f>VLOOKUP(B2119,'country codes'!$A$3:$B$287,2,0)</f>
        <v>NGA</v>
      </c>
      <c r="D2119">
        <v>5</v>
      </c>
      <c r="E2119" s="6">
        <v>152382.50599999999</v>
      </c>
      <c r="F2119">
        <v>2008</v>
      </c>
      <c r="G2119" s="6">
        <v>50.225000000000001</v>
      </c>
      <c r="H2119" s="6">
        <v>4.9385604858398438</v>
      </c>
      <c r="I2119" s="7">
        <v>1.6229392290115401</v>
      </c>
      <c r="J2119" s="8">
        <f t="shared" si="397"/>
        <v>0.49385604858398435</v>
      </c>
      <c r="K2119" s="8">
        <f t="shared" si="398"/>
        <v>0.92061588384381632</v>
      </c>
      <c r="L2119" s="9">
        <f t="shared" si="399"/>
        <v>46.237932766055678</v>
      </c>
      <c r="M2119" s="8">
        <f t="shared" si="400"/>
        <v>0.32158353702907838</v>
      </c>
      <c r="N2119" s="8">
        <f t="shared" si="401"/>
        <v>0.10143370181322126</v>
      </c>
      <c r="O2119" s="8">
        <f t="shared" si="402"/>
        <v>1.5933114886247721</v>
      </c>
      <c r="P2119" s="10">
        <f t="shared" si="403"/>
        <v>0.20183343892577174</v>
      </c>
      <c r="Q2119" s="10" t="str">
        <f t="shared" si="404"/>
        <v>2008NGA</v>
      </c>
      <c r="R2119" s="14">
        <f t="shared" si="405"/>
        <v>34.757570586678881</v>
      </c>
      <c r="S2119" s="45">
        <f t="shared" si="406"/>
        <v>1</v>
      </c>
      <c r="T2119" s="7">
        <f t="shared" si="407"/>
        <v>3.6834238722738157</v>
      </c>
      <c r="U2119" s="35">
        <f>IF(ISBLANK(VLOOKUP(B2119,'WB GDP'!$A$2:$AK$267,F2119-1985)),"NA",VLOOKUP(B2119,'WB GDP'!$A$2:$AK$267,F2119-1985))</f>
        <v>4396.8005545658762</v>
      </c>
    </row>
    <row r="2120" spans="1:21">
      <c r="A2120">
        <f t="shared" si="396"/>
        <v>107</v>
      </c>
      <c r="B2120" t="s">
        <v>30</v>
      </c>
      <c r="C2120" t="str">
        <f>VLOOKUP(B2120,'country codes'!$A$3:$B$287,2,0)</f>
        <v>BEN</v>
      </c>
      <c r="D2120">
        <v>5</v>
      </c>
      <c r="E2120" s="6">
        <v>8906.4689999999991</v>
      </c>
      <c r="F2120">
        <v>2008</v>
      </c>
      <c r="G2120" s="6">
        <v>57.869</v>
      </c>
      <c r="H2120" s="6">
        <v>3.6671395301818848</v>
      </c>
      <c r="I2120" s="7">
        <v>1.65133321285248</v>
      </c>
      <c r="J2120" s="8">
        <f t="shared" si="397"/>
        <v>0.36671395301818849</v>
      </c>
      <c r="K2120" s="8">
        <f t="shared" si="398"/>
        <v>0.79347378827802051</v>
      </c>
      <c r="L2120" s="9">
        <f t="shared" si="399"/>
        <v>45.91753465386077</v>
      </c>
      <c r="M2120" s="8">
        <f t="shared" si="400"/>
        <v>0.31868677465151612</v>
      </c>
      <c r="N2120" s="8">
        <f t="shared" si="401"/>
        <v>0.10320832580328</v>
      </c>
      <c r="O2120" s="8">
        <f t="shared" si="402"/>
        <v>1.595086112614831</v>
      </c>
      <c r="P2120" s="10">
        <f t="shared" si="403"/>
        <v>0.19979283383584329</v>
      </c>
      <c r="Q2120" s="10" t="str">
        <f t="shared" si="404"/>
        <v>2008BEN</v>
      </c>
      <c r="R2120" s="14">
        <f t="shared" si="405"/>
        <v>34.406159661758714</v>
      </c>
      <c r="S2120" s="45">
        <f t="shared" si="406"/>
        <v>1</v>
      </c>
      <c r="T2120" s="7">
        <f t="shared" si="407"/>
        <v>3.6834238722738157</v>
      </c>
      <c r="U2120" s="35">
        <f>IF(ISBLANK(VLOOKUP(B2120,'WB GDP'!$A$2:$AK$267,F2120-1985)),"NA",VLOOKUP(B2120,'WB GDP'!$A$2:$AK$267,F2120-1985))</f>
        <v>2673.7693486622252</v>
      </c>
    </row>
    <row r="2121" spans="1:21">
      <c r="A2121">
        <f t="shared" si="396"/>
        <v>108</v>
      </c>
      <c r="B2121" t="s">
        <v>74</v>
      </c>
      <c r="C2121" t="str">
        <f>VLOOKUP(B2121,'country codes'!$A$3:$B$287,2,0)</f>
        <v>HKG</v>
      </c>
      <c r="D2121">
        <v>8</v>
      </c>
      <c r="E2121" s="6">
        <v>7050.6769999999997</v>
      </c>
      <c r="F2121">
        <v>2008</v>
      </c>
      <c r="G2121" s="6">
        <v>82.363</v>
      </c>
      <c r="H2121" s="6">
        <v>5.1372618675231934</v>
      </c>
      <c r="I2121" s="7">
        <v>24.893007278442401</v>
      </c>
      <c r="J2121" s="8">
        <f t="shared" si="397"/>
        <v>0.51372618675231929</v>
      </c>
      <c r="K2121" s="8">
        <f t="shared" si="398"/>
        <v>0.94048602201215126</v>
      </c>
      <c r="L2121" s="9">
        <f t="shared" si="399"/>
        <v>77.46125023098682</v>
      </c>
      <c r="M2121" s="8">
        <f t="shared" si="400"/>
        <v>0.60387774505509928</v>
      </c>
      <c r="N2121" s="8">
        <f t="shared" si="401"/>
        <v>1.55581295490265</v>
      </c>
      <c r="O2121" s="8">
        <f t="shared" si="402"/>
        <v>3.047690741714201</v>
      </c>
      <c r="P2121" s="10">
        <f t="shared" si="403"/>
        <v>0.19814272386293461</v>
      </c>
      <c r="Q2121" s="10" t="str">
        <f t="shared" si="404"/>
        <v>2008HKG</v>
      </c>
      <c r="R2121" s="14">
        <f t="shared" si="405"/>
        <v>34.121995579907789</v>
      </c>
      <c r="S2121" s="45">
        <f t="shared" si="406"/>
        <v>3</v>
      </c>
      <c r="T2121" s="7">
        <f t="shared" si="407"/>
        <v>3.6834238722738157</v>
      </c>
      <c r="U2121" s="35">
        <f>IF(ISBLANK(VLOOKUP(B2121,'WB GDP'!$A$2:$AK$267,F2121-1985)),"NA",VLOOKUP(B2121,'WB GDP'!$A$2:$AK$267,F2121-1985))</f>
        <v>49787.628424721741</v>
      </c>
    </row>
    <row r="2122" spans="1:21">
      <c r="A2122">
        <f t="shared" si="396"/>
        <v>109</v>
      </c>
      <c r="B2122" t="s">
        <v>141</v>
      </c>
      <c r="C2122" t="str">
        <f>VLOOKUP(B2122,'country codes'!$A$3:$B$287,2,0)</f>
        <v>ZAF</v>
      </c>
      <c r="D2122">
        <v>5</v>
      </c>
      <c r="E2122" s="6">
        <v>50565.811999999998</v>
      </c>
      <c r="F2122">
        <v>2008</v>
      </c>
      <c r="G2122" s="6">
        <v>56.021999999999998</v>
      </c>
      <c r="H2122" s="6">
        <v>5.3463068008422852</v>
      </c>
      <c r="I2122" s="7">
        <v>7.9500570297241202</v>
      </c>
      <c r="J2122" s="8">
        <f t="shared" si="397"/>
        <v>0.53463068008422854</v>
      </c>
      <c r="K2122" s="8">
        <f t="shared" si="398"/>
        <v>0.9613905153440605</v>
      </c>
      <c r="L2122" s="9">
        <f t="shared" si="399"/>
        <v>53.859019450604954</v>
      </c>
      <c r="M2122" s="8">
        <f t="shared" si="400"/>
        <v>0.39048680563046423</v>
      </c>
      <c r="N2122" s="8">
        <f t="shared" si="401"/>
        <v>0.49687856435775751</v>
      </c>
      <c r="O2122" s="8">
        <f t="shared" si="402"/>
        <v>1.9887563511693085</v>
      </c>
      <c r="P2122" s="10">
        <f t="shared" si="403"/>
        <v>0.19634723248067756</v>
      </c>
      <c r="Q2122" s="10" t="str">
        <f t="shared" si="404"/>
        <v>2008ZAF</v>
      </c>
      <c r="R2122" s="14">
        <f t="shared" si="405"/>
        <v>33.812795485073536</v>
      </c>
      <c r="S2122" s="45">
        <f t="shared" si="406"/>
        <v>3</v>
      </c>
      <c r="T2122" s="7">
        <f t="shared" si="407"/>
        <v>3.6834238722738157</v>
      </c>
      <c r="U2122" s="35">
        <f>IF(ISBLANK(VLOOKUP(B2122,'WB GDP'!$A$2:$AK$267,F2122-1985)),"NA",VLOOKUP(B2122,'WB GDP'!$A$2:$AK$267,F2122-1985))</f>
        <v>13596.287685528119</v>
      </c>
    </row>
    <row r="2123" spans="1:21">
      <c r="A2123">
        <f t="shared" si="396"/>
        <v>110</v>
      </c>
      <c r="B2123" t="s">
        <v>38</v>
      </c>
      <c r="C2123" t="str">
        <f>VLOOKUP(B2123,'country codes'!$A$3:$B$287,2,0)</f>
        <v>BDI</v>
      </c>
      <c r="D2123">
        <v>5</v>
      </c>
      <c r="E2123" s="6">
        <v>8278.1090000000004</v>
      </c>
      <c r="F2123">
        <v>2008</v>
      </c>
      <c r="G2123" s="6">
        <v>55.71</v>
      </c>
      <c r="H2123" s="6">
        <v>3.563227653503418</v>
      </c>
      <c r="I2123" s="7">
        <v>0.55905443429946899</v>
      </c>
      <c r="J2123" s="8">
        <f t="shared" si="397"/>
        <v>0.3563227653503418</v>
      </c>
      <c r="K2123" s="8">
        <f t="shared" si="398"/>
        <v>0.78308260061017376</v>
      </c>
      <c r="L2123" s="9">
        <f t="shared" si="399"/>
        <v>43.625531679992783</v>
      </c>
      <c r="M2123" s="8">
        <f t="shared" si="400"/>
        <v>0.2979644678361672</v>
      </c>
      <c r="N2123" s="8">
        <f t="shared" si="401"/>
        <v>3.4940902143716812E-2</v>
      </c>
      <c r="O2123" s="8">
        <f t="shared" si="402"/>
        <v>1.5268186889552677</v>
      </c>
      <c r="P2123" s="10">
        <f t="shared" si="403"/>
        <v>0.19515379919802439</v>
      </c>
      <c r="Q2123" s="10" t="str">
        <f t="shared" si="404"/>
        <v>2008BDI</v>
      </c>
      <c r="R2123" s="14">
        <f t="shared" si="405"/>
        <v>33.60727532060978</v>
      </c>
      <c r="S2123" s="45">
        <f t="shared" si="406"/>
        <v>1</v>
      </c>
      <c r="T2123" s="7">
        <f t="shared" si="407"/>
        <v>3.6834238722738157</v>
      </c>
      <c r="U2123" s="35">
        <f>IF(ISBLANK(VLOOKUP(B2123,'WB GDP'!$A$2:$AK$267,F2123-1985)),"NA",VLOOKUP(B2123,'WB GDP'!$A$2:$AK$267,F2123-1985))</f>
        <v>812.59216977687788</v>
      </c>
    </row>
    <row r="2124" spans="1:21">
      <c r="A2124">
        <f t="shared" si="396"/>
        <v>111</v>
      </c>
      <c r="B2124" t="s">
        <v>37</v>
      </c>
      <c r="C2124" t="str">
        <f>VLOOKUP(B2124,'country codes'!$A$3:$B$287,2,0)</f>
        <v>BFA</v>
      </c>
      <c r="D2124">
        <v>5</v>
      </c>
      <c r="E2124" s="6">
        <v>15197.915000000001</v>
      </c>
      <c r="F2124">
        <v>2008</v>
      </c>
      <c r="G2124" s="6">
        <v>55.341999999999999</v>
      </c>
      <c r="H2124" s="6">
        <v>3.8464388847351074</v>
      </c>
      <c r="I2124" s="7">
        <v>1.68890357017517</v>
      </c>
      <c r="J2124" s="8">
        <f t="shared" si="397"/>
        <v>0.38464388847351072</v>
      </c>
      <c r="K2124" s="8">
        <f t="shared" si="398"/>
        <v>0.81140372373334269</v>
      </c>
      <c r="L2124" s="9">
        <f t="shared" si="399"/>
        <v>44.904704878850652</v>
      </c>
      <c r="M2124" s="8">
        <f t="shared" si="400"/>
        <v>0.30952964458284921</v>
      </c>
      <c r="N2124" s="8">
        <f t="shared" si="401"/>
        <v>0.10555647313594813</v>
      </c>
      <c r="O2124" s="8">
        <f t="shared" si="402"/>
        <v>1.5974342599474991</v>
      </c>
      <c r="P2124" s="10">
        <f t="shared" si="403"/>
        <v>0.19376674980854744</v>
      </c>
      <c r="Q2124" s="10" t="str">
        <f t="shared" si="404"/>
        <v>2008BFA</v>
      </c>
      <c r="R2124" s="14">
        <f t="shared" si="405"/>
        <v>33.368412685565026</v>
      </c>
      <c r="S2124" s="45">
        <f t="shared" si="406"/>
        <v>1</v>
      </c>
      <c r="T2124" s="7">
        <f t="shared" si="407"/>
        <v>3.6834238722738157</v>
      </c>
      <c r="U2124" s="35">
        <f>IF(ISBLANK(VLOOKUP(B2124,'WB GDP'!$A$2:$AK$267,F2124-1985)),"NA",VLOOKUP(B2124,'WB GDP'!$A$2:$AK$267,F2124-1985))</f>
        <v>1578.3458260377352</v>
      </c>
    </row>
    <row r="2125" spans="1:21">
      <c r="A2125">
        <f t="shared" si="396"/>
        <v>112</v>
      </c>
      <c r="B2125" t="s">
        <v>102</v>
      </c>
      <c r="C2125" t="str">
        <f>VLOOKUP(B2125,'country codes'!$A$3:$B$287,2,0)</f>
        <v>MLI</v>
      </c>
      <c r="D2125">
        <v>5</v>
      </c>
      <c r="E2125" s="6">
        <v>14551.117</v>
      </c>
      <c r="F2125">
        <v>2008</v>
      </c>
      <c r="G2125" s="6">
        <v>55.290999999999997</v>
      </c>
      <c r="H2125" s="6">
        <v>4.1146640777587891</v>
      </c>
      <c r="I2125" s="7">
        <v>3.2093021869659402</v>
      </c>
      <c r="J2125" s="8">
        <f t="shared" si="397"/>
        <v>0.4114664077758789</v>
      </c>
      <c r="K2125" s="8">
        <f t="shared" si="398"/>
        <v>0.83822624303571081</v>
      </c>
      <c r="L2125" s="9">
        <f t="shared" si="399"/>
        <v>46.346367203687485</v>
      </c>
      <c r="M2125" s="8">
        <f t="shared" si="400"/>
        <v>0.32256390734778012</v>
      </c>
      <c r="N2125" s="8">
        <f t="shared" si="401"/>
        <v>0.20058138668537126</v>
      </c>
      <c r="O2125" s="8">
        <f t="shared" si="402"/>
        <v>1.6924591734969221</v>
      </c>
      <c r="P2125" s="10">
        <f t="shared" si="403"/>
        <v>0.19058888533264035</v>
      </c>
      <c r="Q2125" s="10" t="str">
        <f t="shared" si="404"/>
        <v>2008MLI</v>
      </c>
      <c r="R2125" s="14">
        <f t="shared" si="405"/>
        <v>32.821155256745897</v>
      </c>
      <c r="S2125" s="45">
        <f t="shared" si="406"/>
        <v>1</v>
      </c>
      <c r="T2125" s="7">
        <f t="shared" si="407"/>
        <v>3.6834238722738157</v>
      </c>
      <c r="U2125" s="35">
        <f>IF(ISBLANK(VLOOKUP(B2125,'WB GDP'!$A$2:$AK$267,F2125-1985)),"NA",VLOOKUP(B2125,'WB GDP'!$A$2:$AK$267,F2125-1985))</f>
        <v>1951.7737741613237</v>
      </c>
    </row>
    <row r="2126" spans="1:21">
      <c r="A2126">
        <f t="shared" si="396"/>
        <v>113</v>
      </c>
      <c r="B2126" t="s">
        <v>43</v>
      </c>
      <c r="C2126" t="str">
        <f>VLOOKUP(B2126,'country codes'!$A$3:$B$287,2,0)</f>
        <v>TCD</v>
      </c>
      <c r="D2126">
        <v>5</v>
      </c>
      <c r="E2126" s="6">
        <v>11098.664000000001</v>
      </c>
      <c r="F2126">
        <v>2008</v>
      </c>
      <c r="G2126" s="6">
        <v>49.024000000000001</v>
      </c>
      <c r="H2126" s="6">
        <v>4.6324682235717773</v>
      </c>
      <c r="I2126" s="7">
        <v>1.9867258071899401</v>
      </c>
      <c r="J2126" s="8">
        <f t="shared" si="397"/>
        <v>0.46324682235717773</v>
      </c>
      <c r="K2126" s="8">
        <f t="shared" si="398"/>
        <v>0.8900066576170097</v>
      </c>
      <c r="L2126" s="9">
        <f t="shared" si="399"/>
        <v>43.631686383016287</v>
      </c>
      <c r="M2126" s="8">
        <f t="shared" si="400"/>
        <v>0.29802011333308165</v>
      </c>
      <c r="N2126" s="8">
        <f t="shared" si="401"/>
        <v>0.12417036294937125</v>
      </c>
      <c r="O2126" s="8">
        <f t="shared" si="402"/>
        <v>1.6160481497609223</v>
      </c>
      <c r="P2126" s="10">
        <f t="shared" si="403"/>
        <v>0.18441289226262886</v>
      </c>
      <c r="Q2126" s="10" t="str">
        <f t="shared" si="404"/>
        <v>2008TCD</v>
      </c>
      <c r="R2126" s="14">
        <f t="shared" si="405"/>
        <v>31.757592567548937</v>
      </c>
      <c r="S2126" s="45">
        <f t="shared" si="406"/>
        <v>1</v>
      </c>
      <c r="T2126" s="7">
        <f t="shared" si="407"/>
        <v>3.6834238722738157</v>
      </c>
      <c r="U2126" s="35">
        <f>IF(ISBLANK(VLOOKUP(B2126,'WB GDP'!$A$2:$AK$267,F2126-1985)),"NA",VLOOKUP(B2126,'WB GDP'!$A$2:$AK$267,F2126-1985))</f>
        <v>1576.765197281449</v>
      </c>
    </row>
    <row r="2127" spans="1:21">
      <c r="A2127">
        <f t="shared" si="396"/>
        <v>114</v>
      </c>
      <c r="B2127" t="s">
        <v>152</v>
      </c>
      <c r="C2127" t="str">
        <f>VLOOKUP(B2127,'country codes'!$A$3:$B$287,2,0)</f>
        <v>TGO</v>
      </c>
      <c r="D2127">
        <v>5</v>
      </c>
      <c r="E2127" s="6">
        <v>6222.482</v>
      </c>
      <c r="F2127">
        <v>2008</v>
      </c>
      <c r="G2127" s="6">
        <v>56.695</v>
      </c>
      <c r="H2127" s="6">
        <v>2.8078551292419434</v>
      </c>
      <c r="I2127" s="7">
        <v>1.6441570520401001</v>
      </c>
      <c r="J2127" s="8">
        <f t="shared" si="397"/>
        <v>0.28078551292419435</v>
      </c>
      <c r="K2127" s="8">
        <f t="shared" si="398"/>
        <v>0.70754534818402637</v>
      </c>
      <c r="L2127" s="9">
        <f t="shared" si="399"/>
        <v>40.114283515293373</v>
      </c>
      <c r="M2127" s="8">
        <f t="shared" si="400"/>
        <v>0.26621880144597904</v>
      </c>
      <c r="N2127" s="8">
        <f t="shared" si="401"/>
        <v>0.10275981575250626</v>
      </c>
      <c r="O2127" s="8">
        <f t="shared" si="402"/>
        <v>1.5946376025640572</v>
      </c>
      <c r="P2127" s="10">
        <f t="shared" si="403"/>
        <v>0.16694627106366941</v>
      </c>
      <c r="Q2127" s="10" t="str">
        <f t="shared" si="404"/>
        <v>2008TGO</v>
      </c>
      <c r="R2127" s="14">
        <f t="shared" si="405"/>
        <v>28.749680090484684</v>
      </c>
      <c r="S2127" s="45">
        <f t="shared" si="406"/>
        <v>1</v>
      </c>
      <c r="T2127" s="7">
        <f t="shared" si="407"/>
        <v>3.6834238722738157</v>
      </c>
      <c r="U2127" s="35">
        <f>IF(ISBLANK(VLOOKUP(B2127,'WB GDP'!$A$2:$AK$267,F2127-1985)),"NA",VLOOKUP(B2127,'WB GDP'!$A$2:$AK$267,F2127-1985))</f>
        <v>1498.1761404986273</v>
      </c>
    </row>
    <row r="2128" spans="1:21">
      <c r="A2128">
        <f t="shared" si="396"/>
        <v>115</v>
      </c>
      <c r="B2128" t="s">
        <v>34</v>
      </c>
      <c r="C2128" t="str">
        <f>VLOOKUP(B2128,'country codes'!$A$3:$B$287,2,0)</f>
        <v>BWA</v>
      </c>
      <c r="D2128">
        <v>5</v>
      </c>
      <c r="E2128" s="6">
        <v>2007.32</v>
      </c>
      <c r="F2128">
        <v>2008</v>
      </c>
      <c r="G2128" s="6">
        <v>57.121000000000002</v>
      </c>
      <c r="H2128" s="6">
        <v>5.4511470794677734</v>
      </c>
      <c r="I2128" s="7">
        <v>15.3108158111572</v>
      </c>
      <c r="J2128" s="8">
        <f t="shared" si="397"/>
        <v>0.5451147079467773</v>
      </c>
      <c r="K2128" s="8">
        <f t="shared" si="398"/>
        <v>0.97187454320660926</v>
      </c>
      <c r="L2128" s="9">
        <f t="shared" si="399"/>
        <v>55.51444578250473</v>
      </c>
      <c r="M2128" s="8">
        <f t="shared" si="400"/>
        <v>0.40545373750225977</v>
      </c>
      <c r="N2128" s="8">
        <f t="shared" si="401"/>
        <v>0.95692598819732499</v>
      </c>
      <c r="O2128" s="8">
        <f t="shared" si="402"/>
        <v>2.448803775008876</v>
      </c>
      <c r="P2128" s="10">
        <f t="shared" si="403"/>
        <v>0.1655721628821771</v>
      </c>
      <c r="Q2128" s="10" t="str">
        <f t="shared" si="404"/>
        <v>2008BWA</v>
      </c>
      <c r="R2128" s="14">
        <f t="shared" si="405"/>
        <v>28.513046050227771</v>
      </c>
      <c r="S2128" s="45">
        <f t="shared" si="406"/>
        <v>3</v>
      </c>
      <c r="T2128" s="7">
        <f t="shared" si="407"/>
        <v>3.6834238722738157</v>
      </c>
      <c r="U2128" s="35">
        <f>IF(ISBLANK(VLOOKUP(B2128,'WB GDP'!$A$2:$AK$267,F2128-1985)),"NA",VLOOKUP(B2128,'WB GDP'!$A$2:$AK$267,F2128-1985))</f>
        <v>13945.599268732087</v>
      </c>
    </row>
    <row r="2129" spans="1:22">
      <c r="A2129">
        <f t="shared" si="396"/>
        <v>116</v>
      </c>
      <c r="B2129" t="s">
        <v>137</v>
      </c>
      <c r="C2129" t="str">
        <f>VLOOKUP(B2129,'country codes'!$A$3:$B$287,2,0)</f>
        <v>SLE</v>
      </c>
      <c r="D2129">
        <v>5</v>
      </c>
      <c r="E2129" s="6">
        <v>6090.86</v>
      </c>
      <c r="F2129">
        <v>2008</v>
      </c>
      <c r="G2129" s="6">
        <v>51.526000000000003</v>
      </c>
      <c r="H2129" s="6">
        <v>2.997251033782959</v>
      </c>
      <c r="I2129" s="7">
        <v>0.76031178236007702</v>
      </c>
      <c r="J2129" s="8">
        <f t="shared" si="397"/>
        <v>0.29972510337829589</v>
      </c>
      <c r="K2129" s="8">
        <f t="shared" si="398"/>
        <v>0.7264849386381278</v>
      </c>
      <c r="L2129" s="9">
        <f t="shared" si="399"/>
        <v>37.432862948268173</v>
      </c>
      <c r="M2129" s="8">
        <f t="shared" si="400"/>
        <v>0.2419757178529803</v>
      </c>
      <c r="N2129" s="8">
        <f t="shared" si="401"/>
        <v>4.7519486397504813E-2</v>
      </c>
      <c r="O2129" s="8">
        <f t="shared" si="402"/>
        <v>1.5393972732090557</v>
      </c>
      <c r="P2129" s="10">
        <f t="shared" si="403"/>
        <v>0.15718861015555347</v>
      </c>
      <c r="Q2129" s="10" t="str">
        <f t="shared" si="404"/>
        <v>2008SLE</v>
      </c>
      <c r="R2129" s="14">
        <f t="shared" si="405"/>
        <v>27.069321327438253</v>
      </c>
      <c r="S2129" s="45">
        <f t="shared" si="406"/>
        <v>1</v>
      </c>
      <c r="T2129" s="7">
        <f t="shared" si="407"/>
        <v>3.6834238722738157</v>
      </c>
      <c r="U2129" s="35">
        <f>IF(ISBLANK(VLOOKUP(B2129,'WB GDP'!$A$2:$AK$267,F2129-1985)),"NA",VLOOKUP(B2129,'WB GDP'!$A$2:$AK$267,F2129-1985))</f>
        <v>1345.5232670137329</v>
      </c>
    </row>
    <row r="2130" spans="1:22">
      <c r="A2130">
        <f t="shared" si="396"/>
        <v>117</v>
      </c>
      <c r="B2130" t="s">
        <v>169</v>
      </c>
      <c r="C2130" t="str">
        <f>VLOOKUP(B2130,'country codes'!$A$3:$B$287,2,0)</f>
        <v>ZWE</v>
      </c>
      <c r="D2130">
        <v>5</v>
      </c>
      <c r="E2130" s="6">
        <v>12550.347</v>
      </c>
      <c r="F2130">
        <v>2008</v>
      </c>
      <c r="G2130" s="6">
        <v>46.722999999999999</v>
      </c>
      <c r="H2130" s="6">
        <v>3.1742637157440186</v>
      </c>
      <c r="I2130" s="7">
        <v>1.31164562702179</v>
      </c>
      <c r="J2130" s="8">
        <f t="shared" si="397"/>
        <v>0.31742637157440184</v>
      </c>
      <c r="K2130" s="8">
        <f t="shared" si="398"/>
        <v>0.74418620683423375</v>
      </c>
      <c r="L2130" s="9">
        <f t="shared" si="399"/>
        <v>34.770612141915905</v>
      </c>
      <c r="M2130" s="8">
        <f t="shared" si="400"/>
        <v>0.21790595064166624</v>
      </c>
      <c r="N2130" s="8">
        <f t="shared" si="401"/>
        <v>8.1977851688861875E-2</v>
      </c>
      <c r="O2130" s="8">
        <f t="shared" si="402"/>
        <v>1.5738556385004128</v>
      </c>
      <c r="P2130" s="10">
        <f t="shared" si="403"/>
        <v>0.13845358196212293</v>
      </c>
      <c r="Q2130" s="10" t="str">
        <f t="shared" si="404"/>
        <v>2008ZWE</v>
      </c>
      <c r="R2130" s="14">
        <f t="shared" si="405"/>
        <v>23.842977524635256</v>
      </c>
      <c r="S2130" s="45">
        <f t="shared" si="406"/>
        <v>1</v>
      </c>
      <c r="T2130" s="7">
        <f t="shared" si="407"/>
        <v>3.6834238722738157</v>
      </c>
      <c r="U2130" s="35">
        <f>IF(ISBLANK(VLOOKUP(B2130,'WB GDP'!$A$2:$AK$267,F2130-1985)),"NA",VLOOKUP(B2130,'WB GDP'!$A$2:$AK$267,F2130-1985))</f>
        <v>1353.2073688053936</v>
      </c>
      <c r="V2130" s="26"/>
    </row>
    <row r="2131" spans="1:22">
      <c r="A2131" t="str">
        <f t="shared" si="396"/>
        <v/>
      </c>
      <c r="B2131" t="s">
        <v>164</v>
      </c>
      <c r="C2131" t="str">
        <f>VLOOKUP(B2131,'country codes'!$A$3:$B$287,2,0)</f>
        <v>VUT</v>
      </c>
      <c r="D2131">
        <v>8</v>
      </c>
      <c r="E2131" s="6">
        <v>228.345</v>
      </c>
      <c r="F2131">
        <v>2007</v>
      </c>
      <c r="G2131" s="6">
        <v>69.543999999999997</v>
      </c>
      <c r="H2131" s="6" t="s">
        <v>693</v>
      </c>
      <c r="I2131" s="7">
        <v>3.4593267440795898</v>
      </c>
      <c r="J2131" s="8" t="str">
        <f t="shared" si="397"/>
        <v/>
      </c>
      <c r="K2131" s="8" t="str">
        <f t="shared" si="398"/>
        <v/>
      </c>
      <c r="L2131" s="9" t="str">
        <f t="shared" si="399"/>
        <v/>
      </c>
      <c r="M2131" s="8" t="str">
        <f t="shared" si="400"/>
        <v/>
      </c>
      <c r="N2131" s="8">
        <f t="shared" si="401"/>
        <v>0.21620792150497437</v>
      </c>
      <c r="O2131" s="8">
        <f t="shared" si="402"/>
        <v>1.7080857083165253</v>
      </c>
      <c r="P2131" s="10" t="str">
        <f t="shared" si="403"/>
        <v/>
      </c>
      <c r="Q2131" s="10" t="str">
        <f t="shared" si="404"/>
        <v>2007VUT</v>
      </c>
      <c r="R2131" s="14" t="str">
        <f t="shared" si="405"/>
        <v/>
      </c>
      <c r="S2131" s="45">
        <f t="shared" si="406"/>
        <v>1</v>
      </c>
      <c r="T2131" s="7">
        <f t="shared" si="407"/>
        <v>3.7303288652694162</v>
      </c>
      <c r="U2131" s="35">
        <f>IF(ISBLANK(VLOOKUP(B2131,'WB GDP'!$A$2:$AK$267,F2131-1985)),"NA",VLOOKUP(B2131,'WB GDP'!$A$2:$AK$267,F2131-1985))</f>
        <v>2899.9063792255542</v>
      </c>
      <c r="V2131" s="26"/>
    </row>
    <row r="2132" spans="1:22">
      <c r="A2132" t="str">
        <f t="shared" si="396"/>
        <v/>
      </c>
      <c r="B2132" t="s">
        <v>18</v>
      </c>
      <c r="C2132" t="str">
        <f>VLOOKUP(B2132,'country codes'!$A$3:$B$287,2,0)</f>
        <v>AFG</v>
      </c>
      <c r="D2132">
        <v>6</v>
      </c>
      <c r="E2132" s="6">
        <v>25903.300999999999</v>
      </c>
      <c r="F2132">
        <v>2007</v>
      </c>
      <c r="G2132" s="6">
        <v>59.110999999999997</v>
      </c>
      <c r="H2132" s="6" t="s">
        <v>693</v>
      </c>
      <c r="I2132" s="7">
        <v>0.70749914646148704</v>
      </c>
      <c r="J2132" s="8" t="str">
        <f t="shared" si="397"/>
        <v/>
      </c>
      <c r="K2132" s="8" t="str">
        <f t="shared" si="398"/>
        <v/>
      </c>
      <c r="L2132" s="9" t="str">
        <f t="shared" si="399"/>
        <v/>
      </c>
      <c r="M2132" s="8" t="str">
        <f t="shared" si="400"/>
        <v/>
      </c>
      <c r="N2132" s="8">
        <f t="shared" si="401"/>
        <v>4.421869665384294E-2</v>
      </c>
      <c r="O2132" s="8">
        <f t="shared" si="402"/>
        <v>1.5360964834653938</v>
      </c>
      <c r="P2132" s="10" t="str">
        <f t="shared" si="403"/>
        <v/>
      </c>
      <c r="Q2132" s="10" t="str">
        <f t="shared" si="404"/>
        <v>2007AFG</v>
      </c>
      <c r="R2132" s="14" t="str">
        <f t="shared" si="405"/>
        <v/>
      </c>
      <c r="S2132" s="45">
        <f t="shared" si="406"/>
        <v>1</v>
      </c>
      <c r="T2132" s="7">
        <f t="shared" si="407"/>
        <v>3.7303288652694162</v>
      </c>
      <c r="U2132" s="35">
        <f>IF(ISBLANK(VLOOKUP(B2132,'WB GDP'!$A$2:$AK$267,F2132-1985)),"NA",VLOOKUP(B2132,'WB GDP'!$A$2:$AK$267,F2132-1985))</f>
        <v>1528.3445777794443</v>
      </c>
      <c r="V2132" s="26"/>
    </row>
    <row r="2133" spans="1:22">
      <c r="A2133" t="str">
        <f t="shared" si="396"/>
        <v/>
      </c>
      <c r="B2133" t="s">
        <v>20</v>
      </c>
      <c r="C2133" t="str">
        <f>VLOOKUP(B2133,'country codes'!$A$3:$B$287,2,0)</f>
        <v>DZA</v>
      </c>
      <c r="D2133">
        <v>4</v>
      </c>
      <c r="E2133" s="6">
        <v>33983.826999999997</v>
      </c>
      <c r="F2133">
        <v>2007</v>
      </c>
      <c r="G2133" s="6">
        <v>72.602000000000004</v>
      </c>
      <c r="H2133" s="6" t="s">
        <v>693</v>
      </c>
      <c r="I2133" s="7">
        <v>2.3045313358306898</v>
      </c>
      <c r="J2133" s="8" t="str">
        <f t="shared" si="397"/>
        <v/>
      </c>
      <c r="K2133" s="8" t="str">
        <f t="shared" si="398"/>
        <v/>
      </c>
      <c r="L2133" s="9" t="str">
        <f t="shared" si="399"/>
        <v/>
      </c>
      <c r="M2133" s="8" t="str">
        <f t="shared" si="400"/>
        <v/>
      </c>
      <c r="N2133" s="8">
        <f t="shared" si="401"/>
        <v>0.14403320848941811</v>
      </c>
      <c r="O2133" s="8">
        <f t="shared" si="402"/>
        <v>1.635910995300969</v>
      </c>
      <c r="P2133" s="10" t="str">
        <f t="shared" si="403"/>
        <v/>
      </c>
      <c r="Q2133" s="10" t="str">
        <f t="shared" si="404"/>
        <v>2007DZA</v>
      </c>
      <c r="R2133" s="14" t="str">
        <f t="shared" si="405"/>
        <v/>
      </c>
      <c r="S2133" s="45">
        <f t="shared" si="406"/>
        <v>1</v>
      </c>
      <c r="T2133" s="7">
        <f t="shared" si="407"/>
        <v>3.7303288652694162</v>
      </c>
      <c r="U2133" s="35">
        <f>IF(ISBLANK(VLOOKUP(B2133,'WB GDP'!$A$2:$AK$267,F2133-1985)),"NA",VLOOKUP(B2133,'WB GDP'!$A$2:$AK$267,F2133-1985))</f>
        <v>10775.532106707769</v>
      </c>
    </row>
    <row r="2134" spans="1:22">
      <c r="A2134" t="str">
        <f t="shared" si="396"/>
        <v/>
      </c>
      <c r="B2134" t="s">
        <v>26</v>
      </c>
      <c r="C2134" t="str">
        <f>VLOOKUP(B2134,'country codes'!$A$3:$B$287,2,0)</f>
        <v>BHR</v>
      </c>
      <c r="D2134">
        <v>4</v>
      </c>
      <c r="E2134" s="6">
        <v>1040.5319999999999</v>
      </c>
      <c r="F2134">
        <v>2007</v>
      </c>
      <c r="G2134" s="6">
        <v>77.634</v>
      </c>
      <c r="H2134" s="6" t="s">
        <v>693</v>
      </c>
      <c r="I2134" s="7">
        <v>18.256498336791999</v>
      </c>
      <c r="J2134" s="8" t="str">
        <f t="shared" si="397"/>
        <v/>
      </c>
      <c r="K2134" s="8" t="str">
        <f t="shared" si="398"/>
        <v/>
      </c>
      <c r="L2134" s="9" t="str">
        <f t="shared" si="399"/>
        <v/>
      </c>
      <c r="M2134" s="8" t="str">
        <f t="shared" si="400"/>
        <v/>
      </c>
      <c r="N2134" s="8">
        <f t="shared" si="401"/>
        <v>1.1410311460495</v>
      </c>
      <c r="O2134" s="8">
        <f t="shared" si="402"/>
        <v>2.6329089328610511</v>
      </c>
      <c r="P2134" s="10" t="str">
        <f t="shared" si="403"/>
        <v/>
      </c>
      <c r="Q2134" s="10" t="str">
        <f t="shared" si="404"/>
        <v>2007BHR</v>
      </c>
      <c r="R2134" s="14" t="str">
        <f t="shared" si="405"/>
        <v/>
      </c>
      <c r="S2134" s="45">
        <f t="shared" si="406"/>
        <v>3</v>
      </c>
      <c r="T2134" s="7">
        <f t="shared" si="407"/>
        <v>3.7303288652694162</v>
      </c>
      <c r="U2134" s="35">
        <f>IF(ISBLANK(VLOOKUP(B2134,'WB GDP'!$A$2:$AK$267,F2134-1985)),"NA",VLOOKUP(B2134,'WB GDP'!$A$2:$AK$267,F2134-1985))</f>
        <v>46792.174255346341</v>
      </c>
    </row>
    <row r="2135" spans="1:22">
      <c r="A2135" t="str">
        <f t="shared" si="396"/>
        <v/>
      </c>
      <c r="B2135" t="s">
        <v>31</v>
      </c>
      <c r="C2135" t="str">
        <f>VLOOKUP(B2135,'country codes'!$A$3:$B$287,2,0)</f>
        <v>BTN</v>
      </c>
      <c r="D2135">
        <v>6</v>
      </c>
      <c r="E2135" s="6">
        <v>681.61400000000003</v>
      </c>
      <c r="F2135">
        <v>2007</v>
      </c>
      <c r="G2135" s="6">
        <v>66.953999999999994</v>
      </c>
      <c r="H2135" s="6" t="s">
        <v>693</v>
      </c>
      <c r="I2135" s="7">
        <v>2.1372382640838601</v>
      </c>
      <c r="J2135" s="8" t="str">
        <f t="shared" si="397"/>
        <v/>
      </c>
      <c r="K2135" s="8" t="str">
        <f t="shared" si="398"/>
        <v/>
      </c>
      <c r="L2135" s="9" t="str">
        <f t="shared" si="399"/>
        <v/>
      </c>
      <c r="M2135" s="8" t="str">
        <f t="shared" si="400"/>
        <v/>
      </c>
      <c r="N2135" s="8">
        <f t="shared" si="401"/>
        <v>0.13357739150524126</v>
      </c>
      <c r="O2135" s="8">
        <f t="shared" si="402"/>
        <v>1.6254551783167921</v>
      </c>
      <c r="P2135" s="10" t="str">
        <f t="shared" si="403"/>
        <v/>
      </c>
      <c r="Q2135" s="10" t="str">
        <f t="shared" si="404"/>
        <v>2007BTN</v>
      </c>
      <c r="R2135" s="14" t="str">
        <f t="shared" si="405"/>
        <v/>
      </c>
      <c r="S2135" s="45">
        <f t="shared" si="406"/>
        <v>1</v>
      </c>
      <c r="T2135" s="7">
        <f t="shared" si="407"/>
        <v>3.7303288652694162</v>
      </c>
      <c r="U2135" s="35">
        <f>IF(ISBLANK(VLOOKUP(B2135,'WB GDP'!$A$2:$AK$267,F2135-1985)),"NA",VLOOKUP(B2135,'WB GDP'!$A$2:$AK$267,F2135-1985))</f>
        <v>6577.4317680979439</v>
      </c>
    </row>
    <row r="2136" spans="1:22">
      <c r="A2136" t="str">
        <f t="shared" si="396"/>
        <v/>
      </c>
      <c r="B2136" t="s">
        <v>38</v>
      </c>
      <c r="C2136" t="str">
        <f>VLOOKUP(B2136,'country codes'!$A$3:$B$287,2,0)</f>
        <v>BDI</v>
      </c>
      <c r="D2136">
        <v>5</v>
      </c>
      <c r="E2136" s="6">
        <v>7944.6090000000004</v>
      </c>
      <c r="F2136">
        <v>2007</v>
      </c>
      <c r="G2136" s="6">
        <v>54.726999999999997</v>
      </c>
      <c r="H2136" s="6" t="s">
        <v>693</v>
      </c>
      <c r="I2136" s="7">
        <v>0.55725997686386097</v>
      </c>
      <c r="J2136" s="8" t="str">
        <f t="shared" si="397"/>
        <v/>
      </c>
      <c r="K2136" s="8" t="str">
        <f t="shared" si="398"/>
        <v/>
      </c>
      <c r="L2136" s="9" t="str">
        <f t="shared" si="399"/>
        <v/>
      </c>
      <c r="M2136" s="8" t="str">
        <f t="shared" si="400"/>
        <v/>
      </c>
      <c r="N2136" s="8">
        <f t="shared" si="401"/>
        <v>3.4828748553991311E-2</v>
      </c>
      <c r="O2136" s="8">
        <f t="shared" si="402"/>
        <v>1.5267065353655422</v>
      </c>
      <c r="P2136" s="10" t="str">
        <f t="shared" si="403"/>
        <v/>
      </c>
      <c r="Q2136" s="10" t="str">
        <f t="shared" si="404"/>
        <v>2007BDI</v>
      </c>
      <c r="R2136" s="14" t="str">
        <f t="shared" si="405"/>
        <v/>
      </c>
      <c r="S2136" s="45">
        <f t="shared" si="406"/>
        <v>1</v>
      </c>
      <c r="T2136" s="7">
        <f t="shared" si="407"/>
        <v>3.7303288652694162</v>
      </c>
      <c r="U2136" s="35">
        <f>IF(ISBLANK(VLOOKUP(B2136,'WB GDP'!$A$2:$AK$267,F2136-1985)),"NA",VLOOKUP(B2136,'WB GDP'!$A$2:$AK$267,F2136-1985))</f>
        <v>807.44748064358043</v>
      </c>
    </row>
    <row r="2137" spans="1:22">
      <c r="A2137" t="str">
        <f t="shared" si="396"/>
        <v/>
      </c>
      <c r="B2137" t="s">
        <v>47</v>
      </c>
      <c r="C2137" t="str">
        <f>VLOOKUP(B2137,'country codes'!$A$3:$B$287,2,0)</f>
        <v>COM</v>
      </c>
      <c r="D2137">
        <v>5</v>
      </c>
      <c r="E2137" s="6">
        <v>616.899</v>
      </c>
      <c r="F2137">
        <v>2007</v>
      </c>
      <c r="G2137" s="6">
        <v>60.101999999999997</v>
      </c>
      <c r="H2137" s="6" t="s">
        <v>693</v>
      </c>
      <c r="I2137" s="7" t="s">
        <v>693</v>
      </c>
      <c r="J2137" s="8" t="str">
        <f t="shared" si="397"/>
        <v/>
      </c>
      <c r="K2137" s="8" t="str">
        <f t="shared" si="398"/>
        <v/>
      </c>
      <c r="L2137" s="9" t="str">
        <f t="shared" si="399"/>
        <v/>
      </c>
      <c r="M2137" s="8" t="str">
        <f t="shared" si="400"/>
        <v/>
      </c>
      <c r="N2137" s="8" t="str">
        <f t="shared" si="401"/>
        <v/>
      </c>
      <c r="O2137" s="8" t="str">
        <f t="shared" si="402"/>
        <v/>
      </c>
      <c r="P2137" s="10" t="str">
        <f t="shared" si="403"/>
        <v/>
      </c>
      <c r="Q2137" s="10" t="str">
        <f t="shared" si="404"/>
        <v>2007COM</v>
      </c>
      <c r="R2137" s="14" t="str">
        <f t="shared" si="405"/>
        <v/>
      </c>
      <c r="S2137" s="45">
        <f t="shared" si="406"/>
        <v>3</v>
      </c>
      <c r="T2137" s="7">
        <f t="shared" si="407"/>
        <v>3.7303288652694162</v>
      </c>
      <c r="U2137" s="35">
        <f>IF(ISBLANK(VLOOKUP(B2137,'WB GDP'!$A$2:$AK$267,F2137-1985)),"NA",VLOOKUP(B2137,'WB GDP'!$A$2:$AK$267,F2137-1985))</f>
        <v>2888.4466340080826</v>
      </c>
    </row>
    <row r="2138" spans="1:22">
      <c r="A2138" t="str">
        <f t="shared" si="396"/>
        <v/>
      </c>
      <c r="B2138" t="s">
        <v>48</v>
      </c>
      <c r="C2138" t="str">
        <f>VLOOKUP(B2138,'country codes'!$A$3:$B$287,2,0)</f>
        <v>COG</v>
      </c>
      <c r="D2138">
        <v>5</v>
      </c>
      <c r="E2138" s="6">
        <v>3956.3290000000002</v>
      </c>
      <c r="F2138">
        <v>2007</v>
      </c>
      <c r="G2138" s="6">
        <v>59.643000000000001</v>
      </c>
      <c r="H2138" s="6" t="s">
        <v>693</v>
      </c>
      <c r="I2138" s="7">
        <v>1.8704030513763401</v>
      </c>
      <c r="J2138" s="8" t="str">
        <f t="shared" si="397"/>
        <v/>
      </c>
      <c r="K2138" s="8" t="str">
        <f t="shared" si="398"/>
        <v/>
      </c>
      <c r="L2138" s="9" t="str">
        <f t="shared" si="399"/>
        <v/>
      </c>
      <c r="M2138" s="8" t="str">
        <f t="shared" si="400"/>
        <v/>
      </c>
      <c r="N2138" s="8">
        <f t="shared" si="401"/>
        <v>0.11690019071102126</v>
      </c>
      <c r="O2138" s="8">
        <f t="shared" si="402"/>
        <v>1.6087779775225721</v>
      </c>
      <c r="P2138" s="10" t="str">
        <f t="shared" si="403"/>
        <v/>
      </c>
      <c r="Q2138" s="10" t="str">
        <f t="shared" si="404"/>
        <v>2007COG</v>
      </c>
      <c r="R2138" s="14" t="str">
        <f t="shared" si="405"/>
        <v/>
      </c>
      <c r="S2138" s="45">
        <f t="shared" si="406"/>
        <v>1</v>
      </c>
      <c r="T2138" s="7">
        <f t="shared" si="407"/>
        <v>3.7303288652694162</v>
      </c>
      <c r="U2138" s="35">
        <f>IF(ISBLANK(VLOOKUP(B2138,'WB GDP'!$A$2:$AK$267,F2138-1985)),"NA",VLOOKUP(B2138,'WB GDP'!$A$2:$AK$267,F2138-1985))</f>
        <v>4280.0246690986933</v>
      </c>
    </row>
    <row r="2139" spans="1:22">
      <c r="A2139" t="str">
        <f t="shared" si="396"/>
        <v/>
      </c>
      <c r="B2139" t="s">
        <v>49</v>
      </c>
      <c r="C2139" t="str">
        <f>VLOOKUP(B2139,'country codes'!$A$3:$B$287,2,0)</f>
        <v>COD</v>
      </c>
      <c r="D2139">
        <v>5</v>
      </c>
      <c r="E2139" s="6">
        <v>60289.421999999999</v>
      </c>
      <c r="F2139">
        <v>2007</v>
      </c>
      <c r="G2139" s="6">
        <v>54.923000000000002</v>
      </c>
      <c r="H2139" s="6" t="s">
        <v>693</v>
      </c>
      <c r="I2139" s="7">
        <v>0.76492065191268899</v>
      </c>
      <c r="J2139" s="8" t="str">
        <f t="shared" si="397"/>
        <v/>
      </c>
      <c r="K2139" s="8" t="str">
        <f t="shared" si="398"/>
        <v/>
      </c>
      <c r="L2139" s="9" t="str">
        <f t="shared" si="399"/>
        <v/>
      </c>
      <c r="M2139" s="8" t="str">
        <f t="shared" si="400"/>
        <v/>
      </c>
      <c r="N2139" s="8">
        <f t="shared" si="401"/>
        <v>4.7807540744543062E-2</v>
      </c>
      <c r="O2139" s="8">
        <f t="shared" si="402"/>
        <v>1.539685327556094</v>
      </c>
      <c r="P2139" s="10" t="str">
        <f t="shared" si="403"/>
        <v/>
      </c>
      <c r="Q2139" s="10" t="str">
        <f t="shared" si="404"/>
        <v>2007COD</v>
      </c>
      <c r="R2139" s="14" t="str">
        <f t="shared" si="405"/>
        <v/>
      </c>
      <c r="S2139" s="45">
        <f t="shared" si="406"/>
        <v>1</v>
      </c>
      <c r="T2139" s="7">
        <f t="shared" si="407"/>
        <v>3.7303288652694162</v>
      </c>
      <c r="U2139" s="35">
        <f>IF(ISBLANK(VLOOKUP(B2139,'WB GDP'!$A$2:$AK$267,F2139-1985)),"NA",VLOOKUP(B2139,'WB GDP'!$A$2:$AK$267,F2139-1985))</f>
        <v>792.19088494491564</v>
      </c>
    </row>
    <row r="2140" spans="1:22">
      <c r="A2140" t="str">
        <f t="shared" si="396"/>
        <v/>
      </c>
      <c r="B2140" t="s">
        <v>51</v>
      </c>
      <c r="C2140" t="str">
        <f>VLOOKUP(B2140,'country codes'!$A$3:$B$287,2,0)</f>
        <v>CIV</v>
      </c>
      <c r="D2140">
        <v>5</v>
      </c>
      <c r="E2140" s="6">
        <v>19817.7</v>
      </c>
      <c r="F2140">
        <v>2007</v>
      </c>
      <c r="G2140" s="6">
        <v>52.97</v>
      </c>
      <c r="H2140" s="6" t="s">
        <v>693</v>
      </c>
      <c r="I2140" s="7">
        <v>0.92450755834579501</v>
      </c>
      <c r="J2140" s="8" t="str">
        <f t="shared" si="397"/>
        <v/>
      </c>
      <c r="K2140" s="8" t="str">
        <f t="shared" si="398"/>
        <v/>
      </c>
      <c r="L2140" s="9" t="str">
        <f t="shared" si="399"/>
        <v/>
      </c>
      <c r="M2140" s="8" t="str">
        <f t="shared" si="400"/>
        <v/>
      </c>
      <c r="N2140" s="8">
        <f t="shared" si="401"/>
        <v>5.7781722396612188E-2</v>
      </c>
      <c r="O2140" s="8">
        <f t="shared" si="402"/>
        <v>1.5496595092081631</v>
      </c>
      <c r="P2140" s="10" t="str">
        <f t="shared" si="403"/>
        <v/>
      </c>
      <c r="Q2140" s="10" t="str">
        <f t="shared" si="404"/>
        <v>2007CIV</v>
      </c>
      <c r="R2140" s="14" t="str">
        <f t="shared" si="405"/>
        <v/>
      </c>
      <c r="S2140" s="45">
        <f t="shared" si="406"/>
        <v>1</v>
      </c>
      <c r="T2140" s="7">
        <f t="shared" si="407"/>
        <v>3.7303288652694162</v>
      </c>
      <c r="U2140" s="35">
        <f>IF(ISBLANK(VLOOKUP(B2140,'WB GDP'!$A$2:$AK$267,F2140-1985)),"NA",VLOOKUP(B2140,'WB GDP'!$A$2:$AK$267,F2140-1985))</f>
        <v>3433.8512057188855</v>
      </c>
    </row>
    <row r="2141" spans="1:22">
      <c r="A2141" t="str">
        <f t="shared" si="396"/>
        <v/>
      </c>
      <c r="B2141" t="s">
        <v>53</v>
      </c>
      <c r="C2141" t="str">
        <f>VLOOKUP(B2141,'country codes'!$A$3:$B$287,2,0)</f>
        <v>CYP</v>
      </c>
      <c r="D2141">
        <v>3</v>
      </c>
      <c r="E2141" s="6">
        <v>1073.873</v>
      </c>
      <c r="F2141">
        <v>2007</v>
      </c>
      <c r="G2141" s="6">
        <v>78.81</v>
      </c>
      <c r="H2141" s="6" t="s">
        <v>693</v>
      </c>
      <c r="I2141" s="7">
        <v>14.9454135894775</v>
      </c>
      <c r="J2141" s="8" t="str">
        <f t="shared" si="397"/>
        <v/>
      </c>
      <c r="K2141" s="8" t="str">
        <f t="shared" si="398"/>
        <v/>
      </c>
      <c r="L2141" s="9" t="str">
        <f t="shared" si="399"/>
        <v/>
      </c>
      <c r="M2141" s="8" t="str">
        <f t="shared" si="400"/>
        <v/>
      </c>
      <c r="N2141" s="8">
        <f t="shared" si="401"/>
        <v>0.93408834934234375</v>
      </c>
      <c r="O2141" s="8">
        <f t="shared" si="402"/>
        <v>2.4259661361538947</v>
      </c>
      <c r="P2141" s="10" t="str">
        <f t="shared" si="403"/>
        <v/>
      </c>
      <c r="Q2141" s="10" t="str">
        <f t="shared" si="404"/>
        <v>2007CYP</v>
      </c>
      <c r="R2141" s="14" t="str">
        <f t="shared" si="405"/>
        <v/>
      </c>
      <c r="S2141" s="45">
        <f t="shared" si="406"/>
        <v>3</v>
      </c>
      <c r="T2141" s="7">
        <f t="shared" si="407"/>
        <v>3.7303288652694162</v>
      </c>
      <c r="U2141" s="35">
        <f>IF(ISBLANK(VLOOKUP(B2141,'WB GDP'!$A$2:$AK$267,F2141-1985)),"NA",VLOOKUP(B2141,'WB GDP'!$A$2:$AK$267,F2141-1985))</f>
        <v>39968.39453125</v>
      </c>
    </row>
    <row r="2142" spans="1:22">
      <c r="A2142" t="str">
        <f t="shared" si="396"/>
        <v/>
      </c>
      <c r="B2142" t="s">
        <v>61</v>
      </c>
      <c r="C2142" t="str">
        <f>VLOOKUP(B2142,'country codes'!$A$3:$B$287,2,0)</f>
        <v>SWZ</v>
      </c>
      <c r="D2142">
        <v>5</v>
      </c>
      <c r="E2142" s="6">
        <v>1084.008</v>
      </c>
      <c r="F2142">
        <v>2007</v>
      </c>
      <c r="G2142" s="6">
        <v>43.640999999999998</v>
      </c>
      <c r="H2142" s="6" t="s">
        <v>693</v>
      </c>
      <c r="I2142" s="7">
        <v>5.2295608520507804</v>
      </c>
      <c r="J2142" s="8" t="str">
        <f t="shared" si="397"/>
        <v/>
      </c>
      <c r="K2142" s="8" t="str">
        <f t="shared" si="398"/>
        <v/>
      </c>
      <c r="L2142" s="9" t="str">
        <f t="shared" si="399"/>
        <v/>
      </c>
      <c r="M2142" s="8" t="str">
        <f t="shared" si="400"/>
        <v/>
      </c>
      <c r="N2142" s="8">
        <f t="shared" si="401"/>
        <v>0.32684755325317377</v>
      </c>
      <c r="O2142" s="8">
        <f t="shared" si="402"/>
        <v>1.8187253400647247</v>
      </c>
      <c r="P2142" s="10" t="str">
        <f t="shared" si="403"/>
        <v/>
      </c>
      <c r="Q2142" s="10" t="str">
        <f t="shared" si="404"/>
        <v>2007SWZ</v>
      </c>
      <c r="R2142" s="14" t="str">
        <f t="shared" si="405"/>
        <v/>
      </c>
      <c r="S2142" s="45">
        <f t="shared" si="406"/>
        <v>2</v>
      </c>
      <c r="T2142" s="7">
        <f t="shared" si="407"/>
        <v>3.7303288652694162</v>
      </c>
      <c r="U2142" s="35">
        <f>IF(ISBLANK(VLOOKUP(B2142,'WB GDP'!$A$2:$AK$267,F2142-1985)),"NA",VLOOKUP(B2142,'WB GDP'!$A$2:$AK$267,F2142-1985))</f>
        <v>6894.087572249492</v>
      </c>
    </row>
    <row r="2143" spans="1:22">
      <c r="A2143" t="str">
        <f t="shared" si="396"/>
        <v/>
      </c>
      <c r="B2143" t="s">
        <v>62</v>
      </c>
      <c r="C2143" t="str">
        <f>VLOOKUP(B2143,'country codes'!$A$3:$B$287,2,0)</f>
        <v>ETH</v>
      </c>
      <c r="D2143">
        <v>5</v>
      </c>
      <c r="E2143" s="6">
        <v>81996.184999999998</v>
      </c>
      <c r="F2143">
        <v>2007</v>
      </c>
      <c r="G2143" s="6">
        <v>56.426000000000002</v>
      </c>
      <c r="H2143" s="6" t="s">
        <v>693</v>
      </c>
      <c r="I2143" s="7">
        <v>0.11772139370441401</v>
      </c>
      <c r="J2143" s="8" t="str">
        <f t="shared" si="397"/>
        <v/>
      </c>
      <c r="K2143" s="8" t="str">
        <f t="shared" si="398"/>
        <v/>
      </c>
      <c r="L2143" s="9" t="str">
        <f t="shared" si="399"/>
        <v/>
      </c>
      <c r="M2143" s="8" t="str">
        <f t="shared" si="400"/>
        <v/>
      </c>
      <c r="N2143" s="8">
        <f t="shared" si="401"/>
        <v>7.3575871065258754E-3</v>
      </c>
      <c r="O2143" s="8">
        <f t="shared" si="402"/>
        <v>1.4992353739180768</v>
      </c>
      <c r="P2143" s="10" t="str">
        <f t="shared" si="403"/>
        <v/>
      </c>
      <c r="Q2143" s="10" t="str">
        <f t="shared" si="404"/>
        <v>2007ETH</v>
      </c>
      <c r="R2143" s="14" t="str">
        <f t="shared" si="405"/>
        <v/>
      </c>
      <c r="S2143" s="45">
        <f t="shared" si="406"/>
        <v>1</v>
      </c>
      <c r="T2143" s="7">
        <f t="shared" si="407"/>
        <v>3.7303288652694162</v>
      </c>
      <c r="U2143" s="35">
        <f>IF(ISBLANK(VLOOKUP(B2143,'WB GDP'!$A$2:$AK$267,F2143-1985)),"NA",VLOOKUP(B2143,'WB GDP'!$A$2:$AK$267,F2143-1985))</f>
        <v>991.88340080493833</v>
      </c>
    </row>
    <row r="2144" spans="1:22">
      <c r="A2144" t="str">
        <f t="shared" si="396"/>
        <v/>
      </c>
      <c r="B2144" t="s">
        <v>65</v>
      </c>
      <c r="C2144" t="str">
        <f>VLOOKUP(B2144,'country codes'!$A$3:$B$287,2,0)</f>
        <v>GAB</v>
      </c>
      <c r="D2144">
        <v>5</v>
      </c>
      <c r="E2144" s="6">
        <v>1549.7739999999999</v>
      </c>
      <c r="F2144">
        <v>2007</v>
      </c>
      <c r="G2144" s="6">
        <v>62.618000000000002</v>
      </c>
      <c r="H2144" s="6" t="s">
        <v>693</v>
      </c>
      <c r="I2144" s="7">
        <v>7.9662342071533203</v>
      </c>
      <c r="J2144" s="8" t="str">
        <f t="shared" si="397"/>
        <v/>
      </c>
      <c r="K2144" s="8" t="str">
        <f t="shared" si="398"/>
        <v/>
      </c>
      <c r="L2144" s="9" t="str">
        <f t="shared" si="399"/>
        <v/>
      </c>
      <c r="M2144" s="8" t="str">
        <f t="shared" si="400"/>
        <v/>
      </c>
      <c r="N2144" s="8">
        <f t="shared" si="401"/>
        <v>0.49788963794708252</v>
      </c>
      <c r="O2144" s="8">
        <f t="shared" si="402"/>
        <v>1.9897674247586334</v>
      </c>
      <c r="P2144" s="10" t="str">
        <f t="shared" si="403"/>
        <v/>
      </c>
      <c r="Q2144" s="10" t="str">
        <f t="shared" si="404"/>
        <v>2007GAB</v>
      </c>
      <c r="R2144" s="14" t="str">
        <f t="shared" si="405"/>
        <v/>
      </c>
      <c r="S2144" s="45">
        <f t="shared" si="406"/>
        <v>3</v>
      </c>
      <c r="T2144" s="7">
        <f t="shared" si="407"/>
        <v>3.7303288652694162</v>
      </c>
      <c r="U2144" s="35">
        <f>IF(ISBLANK(VLOOKUP(B2144,'WB GDP'!$A$2:$AK$267,F2144-1985)),"NA",VLOOKUP(B2144,'WB GDP'!$A$2:$AK$267,F2144-1985))</f>
        <v>14570.754944488703</v>
      </c>
    </row>
    <row r="2145" spans="1:21">
      <c r="A2145" t="str">
        <f t="shared" si="396"/>
        <v/>
      </c>
      <c r="B2145" t="s">
        <v>71</v>
      </c>
      <c r="C2145" t="str">
        <f>VLOOKUP(B2145,'country codes'!$A$3:$B$287,2,0)</f>
        <v>GIN</v>
      </c>
      <c r="D2145">
        <v>5</v>
      </c>
      <c r="E2145" s="6">
        <v>9547.0820000000003</v>
      </c>
      <c r="F2145">
        <v>2007</v>
      </c>
      <c r="G2145" s="6">
        <v>55.552999999999997</v>
      </c>
      <c r="H2145" s="6" t="s">
        <v>693</v>
      </c>
      <c r="I2145" s="7">
        <v>1.3667693138122601</v>
      </c>
      <c r="J2145" s="8" t="str">
        <f t="shared" si="397"/>
        <v/>
      </c>
      <c r="K2145" s="8" t="str">
        <f t="shared" si="398"/>
        <v/>
      </c>
      <c r="L2145" s="9" t="str">
        <f t="shared" si="399"/>
        <v/>
      </c>
      <c r="M2145" s="8" t="str">
        <f t="shared" si="400"/>
        <v/>
      </c>
      <c r="N2145" s="8">
        <f t="shared" si="401"/>
        <v>8.5423082113266255E-2</v>
      </c>
      <c r="O2145" s="8">
        <f t="shared" si="402"/>
        <v>1.5773008689248171</v>
      </c>
      <c r="P2145" s="10" t="str">
        <f t="shared" si="403"/>
        <v/>
      </c>
      <c r="Q2145" s="10" t="str">
        <f t="shared" si="404"/>
        <v>2007GIN</v>
      </c>
      <c r="R2145" s="14" t="str">
        <f t="shared" si="405"/>
        <v/>
      </c>
      <c r="S2145" s="45">
        <f t="shared" si="406"/>
        <v>1</v>
      </c>
      <c r="T2145" s="7">
        <f t="shared" si="407"/>
        <v>3.7303288652694162</v>
      </c>
      <c r="U2145" s="35">
        <f>IF(ISBLANK(VLOOKUP(B2145,'WB GDP'!$A$2:$AK$267,F2145-1985)),"NA",VLOOKUP(B2145,'WB GDP'!$A$2:$AK$267,F2145-1985))</f>
        <v>1850.6372033992866</v>
      </c>
    </row>
    <row r="2146" spans="1:21">
      <c r="A2146" t="str">
        <f t="shared" si="396"/>
        <v/>
      </c>
      <c r="B2146" t="s">
        <v>76</v>
      </c>
      <c r="C2146" t="str">
        <f>VLOOKUP(B2146,'country codes'!$A$3:$B$287,2,0)</f>
        <v>ISL</v>
      </c>
      <c r="D2146">
        <v>3</v>
      </c>
      <c r="E2146" s="6">
        <v>311.85300000000001</v>
      </c>
      <c r="F2146">
        <v>2007</v>
      </c>
      <c r="G2146" s="6">
        <v>81.350999999999999</v>
      </c>
      <c r="H2146" s="6" t="s">
        <v>693</v>
      </c>
      <c r="I2146" s="7">
        <v>19.019035339355501</v>
      </c>
      <c r="J2146" s="8" t="str">
        <f t="shared" si="397"/>
        <v/>
      </c>
      <c r="K2146" s="8" t="str">
        <f t="shared" si="398"/>
        <v/>
      </c>
      <c r="L2146" s="9" t="str">
        <f t="shared" si="399"/>
        <v/>
      </c>
      <c r="M2146" s="8" t="str">
        <f t="shared" si="400"/>
        <v/>
      </c>
      <c r="N2146" s="8">
        <f t="shared" si="401"/>
        <v>1.1886897087097188</v>
      </c>
      <c r="O2146" s="8">
        <f t="shared" si="402"/>
        <v>2.6805674955212697</v>
      </c>
      <c r="P2146" s="10" t="str">
        <f t="shared" si="403"/>
        <v/>
      </c>
      <c r="Q2146" s="10" t="str">
        <f t="shared" si="404"/>
        <v>2007ISL</v>
      </c>
      <c r="R2146" s="14" t="str">
        <f t="shared" si="405"/>
        <v/>
      </c>
      <c r="S2146" s="45">
        <f t="shared" si="406"/>
        <v>3</v>
      </c>
      <c r="T2146" s="7">
        <f t="shared" si="407"/>
        <v>3.7303288652694162</v>
      </c>
      <c r="U2146" s="35">
        <f>IF(ISBLANK(VLOOKUP(B2146,'WB GDP'!$A$2:$AK$267,F2146-1985)),"NA",VLOOKUP(B2146,'WB GDP'!$A$2:$AK$267,F2146-1985))</f>
        <v>52827.010122504937</v>
      </c>
    </row>
    <row r="2147" spans="1:21">
      <c r="A2147" t="str">
        <f t="shared" si="396"/>
        <v/>
      </c>
      <c r="B2147" t="s">
        <v>80</v>
      </c>
      <c r="C2147" t="str">
        <f>VLOOKUP(B2147,'country codes'!$A$3:$B$287,2,0)</f>
        <v>IRQ</v>
      </c>
      <c r="D2147">
        <v>4</v>
      </c>
      <c r="E2147" s="6">
        <v>28660.886999999999</v>
      </c>
      <c r="F2147">
        <v>2007</v>
      </c>
      <c r="G2147" s="6">
        <v>63.552999999999997</v>
      </c>
      <c r="H2147" s="6" t="s">
        <v>693</v>
      </c>
      <c r="I2147" s="7">
        <v>3.4302456378936799</v>
      </c>
      <c r="J2147" s="8" t="str">
        <f t="shared" si="397"/>
        <v/>
      </c>
      <c r="K2147" s="8" t="str">
        <f t="shared" si="398"/>
        <v/>
      </c>
      <c r="L2147" s="9" t="str">
        <f t="shared" si="399"/>
        <v/>
      </c>
      <c r="M2147" s="8" t="str">
        <f t="shared" si="400"/>
        <v/>
      </c>
      <c r="N2147" s="8">
        <f t="shared" si="401"/>
        <v>0.21439035236835499</v>
      </c>
      <c r="O2147" s="8">
        <f t="shared" si="402"/>
        <v>1.7062681391799059</v>
      </c>
      <c r="P2147" s="10" t="str">
        <f t="shared" si="403"/>
        <v/>
      </c>
      <c r="Q2147" s="10" t="str">
        <f t="shared" si="404"/>
        <v>2007IRQ</v>
      </c>
      <c r="R2147" s="14" t="str">
        <f t="shared" si="405"/>
        <v/>
      </c>
      <c r="S2147" s="45">
        <f t="shared" si="406"/>
        <v>1</v>
      </c>
      <c r="T2147" s="7">
        <f t="shared" si="407"/>
        <v>3.7303288652694162</v>
      </c>
      <c r="U2147" s="35">
        <f>IF(ISBLANK(VLOOKUP(B2147,'WB GDP'!$A$2:$AK$267,F2147-1985)),"NA",VLOOKUP(B2147,'WB GDP'!$A$2:$AK$267,F2147-1985))</f>
        <v>7493.8439168457026</v>
      </c>
    </row>
    <row r="2148" spans="1:21">
      <c r="A2148" t="str">
        <f t="shared" si="396"/>
        <v/>
      </c>
      <c r="B2148" t="s">
        <v>84</v>
      </c>
      <c r="C2148" t="str">
        <f>VLOOKUP(B2148,'country codes'!$A$3:$B$287,2,0)</f>
        <v>JAM</v>
      </c>
      <c r="D2148">
        <v>1</v>
      </c>
      <c r="E2148" s="6">
        <v>2701.221</v>
      </c>
      <c r="F2148">
        <v>2007</v>
      </c>
      <c r="G2148" s="6">
        <v>71.418000000000006</v>
      </c>
      <c r="H2148" s="6" t="s">
        <v>693</v>
      </c>
      <c r="I2148" s="7">
        <v>6.1984233856201199</v>
      </c>
      <c r="J2148" s="8" t="str">
        <f t="shared" si="397"/>
        <v/>
      </c>
      <c r="K2148" s="8" t="str">
        <f t="shared" si="398"/>
        <v/>
      </c>
      <c r="L2148" s="9" t="str">
        <f t="shared" si="399"/>
        <v/>
      </c>
      <c r="M2148" s="8" t="str">
        <f t="shared" si="400"/>
        <v/>
      </c>
      <c r="N2148" s="8">
        <f t="shared" si="401"/>
        <v>0.38740146160125749</v>
      </c>
      <c r="O2148" s="8">
        <f t="shared" si="402"/>
        <v>1.8792792484128085</v>
      </c>
      <c r="P2148" s="10" t="str">
        <f t="shared" si="403"/>
        <v/>
      </c>
      <c r="Q2148" s="10" t="str">
        <f t="shared" si="404"/>
        <v>2007JAM</v>
      </c>
      <c r="R2148" s="14" t="str">
        <f t="shared" si="405"/>
        <v/>
      </c>
      <c r="S2148" s="45">
        <f t="shared" si="406"/>
        <v>2</v>
      </c>
      <c r="T2148" s="7">
        <f t="shared" si="407"/>
        <v>3.7303288652694162</v>
      </c>
      <c r="U2148" s="35">
        <f>IF(ISBLANK(VLOOKUP(B2148,'WB GDP'!$A$2:$AK$267,F2148-1985)),"NA",VLOOKUP(B2148,'WB GDP'!$A$2:$AK$267,F2148-1985))</f>
        <v>10500.333949643518</v>
      </c>
    </row>
    <row r="2149" spans="1:21">
      <c r="A2149" t="str">
        <f t="shared" si="396"/>
        <v/>
      </c>
      <c r="B2149" t="s">
        <v>89</v>
      </c>
      <c r="C2149" t="str">
        <f>VLOOKUP(B2149,'country codes'!$A$3:$B$287,2,0)</f>
        <v>KWT</v>
      </c>
      <c r="D2149">
        <v>4</v>
      </c>
      <c r="E2149" s="6">
        <v>2506.7689999999998</v>
      </c>
      <c r="F2149">
        <v>2007</v>
      </c>
      <c r="G2149" s="6">
        <v>77.016999999999996</v>
      </c>
      <c r="H2149" s="6" t="s">
        <v>693</v>
      </c>
      <c r="I2149" s="7">
        <v>35.342536926269503</v>
      </c>
      <c r="J2149" s="8" t="str">
        <f t="shared" si="397"/>
        <v/>
      </c>
      <c r="K2149" s="8" t="str">
        <f t="shared" si="398"/>
        <v/>
      </c>
      <c r="L2149" s="9" t="str">
        <f t="shared" si="399"/>
        <v/>
      </c>
      <c r="M2149" s="8" t="str">
        <f t="shared" si="400"/>
        <v/>
      </c>
      <c r="N2149" s="8">
        <f t="shared" si="401"/>
        <v>2.2089085578918439</v>
      </c>
      <c r="O2149" s="8">
        <f t="shared" si="402"/>
        <v>3.7007863447033946</v>
      </c>
      <c r="P2149" s="10" t="str">
        <f t="shared" si="403"/>
        <v/>
      </c>
      <c r="Q2149" s="10" t="str">
        <f t="shared" si="404"/>
        <v>2007KWT</v>
      </c>
      <c r="R2149" s="14" t="str">
        <f t="shared" si="405"/>
        <v/>
      </c>
      <c r="S2149" s="45">
        <f t="shared" si="406"/>
        <v>3</v>
      </c>
      <c r="T2149" s="7">
        <f t="shared" si="407"/>
        <v>3.7303288652694162</v>
      </c>
      <c r="U2149" s="35">
        <f>IF(ISBLANK(VLOOKUP(B2149,'WB GDP'!$A$2:$AK$267,F2149-1985)),"NA",VLOOKUP(B2149,'WB GDP'!$A$2:$AK$267,F2149-1985))</f>
        <v>75498.230356989967</v>
      </c>
    </row>
    <row r="2150" spans="1:21">
      <c r="A2150" t="str">
        <f t="shared" si="396"/>
        <v/>
      </c>
      <c r="B2150" t="s">
        <v>94</v>
      </c>
      <c r="C2150" t="str">
        <f>VLOOKUP(B2150,'country codes'!$A$3:$B$287,2,0)</f>
        <v>LSO</v>
      </c>
      <c r="D2150">
        <v>5</v>
      </c>
      <c r="E2150" s="6">
        <v>1983.4649999999999</v>
      </c>
      <c r="F2150">
        <v>2007</v>
      </c>
      <c r="G2150" s="6">
        <v>43.122999999999998</v>
      </c>
      <c r="H2150" s="6" t="s">
        <v>693</v>
      </c>
      <c r="I2150" s="7">
        <v>2.2988646030425999</v>
      </c>
      <c r="J2150" s="8" t="str">
        <f t="shared" si="397"/>
        <v/>
      </c>
      <c r="K2150" s="8" t="str">
        <f t="shared" si="398"/>
        <v/>
      </c>
      <c r="L2150" s="9" t="str">
        <f t="shared" si="399"/>
        <v/>
      </c>
      <c r="M2150" s="8" t="str">
        <f t="shared" si="400"/>
        <v/>
      </c>
      <c r="N2150" s="8">
        <f t="shared" si="401"/>
        <v>0.14367903769016249</v>
      </c>
      <c r="O2150" s="8">
        <f t="shared" si="402"/>
        <v>1.6355568245017134</v>
      </c>
      <c r="P2150" s="10" t="str">
        <f t="shared" si="403"/>
        <v/>
      </c>
      <c r="Q2150" s="10" t="str">
        <f t="shared" si="404"/>
        <v>2007LSO</v>
      </c>
      <c r="R2150" s="14" t="str">
        <f t="shared" si="405"/>
        <v/>
      </c>
      <c r="S2150" s="45">
        <f t="shared" si="406"/>
        <v>1</v>
      </c>
      <c r="T2150" s="7">
        <f t="shared" si="407"/>
        <v>3.7303288652694162</v>
      </c>
      <c r="U2150" s="35">
        <f>IF(ISBLANK(VLOOKUP(B2150,'WB GDP'!$A$2:$AK$267,F2150-1985)),"NA",VLOOKUP(B2150,'WB GDP'!$A$2:$AK$267,F2150-1985))</f>
        <v>2152.6562436825307</v>
      </c>
    </row>
    <row r="2151" spans="1:21">
      <c r="A2151" t="str">
        <f t="shared" si="396"/>
        <v/>
      </c>
      <c r="B2151" t="s">
        <v>96</v>
      </c>
      <c r="C2151" t="str">
        <f>VLOOKUP(B2151,'country codes'!$A$3:$B$287,2,0)</f>
        <v>LBY</v>
      </c>
      <c r="D2151">
        <v>4</v>
      </c>
      <c r="E2151" s="6">
        <v>6097.1769999999997</v>
      </c>
      <c r="F2151">
        <v>2007</v>
      </c>
      <c r="G2151" s="6">
        <v>71.863</v>
      </c>
      <c r="H2151" s="6" t="s">
        <v>693</v>
      </c>
      <c r="I2151" s="7">
        <v>5.1366543769836399</v>
      </c>
      <c r="J2151" s="8" t="str">
        <f t="shared" si="397"/>
        <v/>
      </c>
      <c r="K2151" s="8" t="str">
        <f t="shared" si="398"/>
        <v/>
      </c>
      <c r="L2151" s="9" t="str">
        <f t="shared" si="399"/>
        <v/>
      </c>
      <c r="M2151" s="8" t="str">
        <f t="shared" si="400"/>
        <v/>
      </c>
      <c r="N2151" s="8">
        <f t="shared" si="401"/>
        <v>0.32104089856147749</v>
      </c>
      <c r="O2151" s="8">
        <f t="shared" si="402"/>
        <v>1.8129186853730284</v>
      </c>
      <c r="P2151" s="10" t="str">
        <f t="shared" si="403"/>
        <v/>
      </c>
      <c r="Q2151" s="10" t="str">
        <f t="shared" si="404"/>
        <v>2007LBY</v>
      </c>
      <c r="R2151" s="14" t="str">
        <f t="shared" si="405"/>
        <v/>
      </c>
      <c r="S2151" s="45">
        <f t="shared" si="406"/>
        <v>2</v>
      </c>
      <c r="T2151" s="7">
        <f t="shared" si="407"/>
        <v>3.7303288652694162</v>
      </c>
      <c r="U2151" s="35">
        <f>IF(ISBLANK(VLOOKUP(B2151,'WB GDP'!$A$2:$AK$267,F2151-1985)),"NA",VLOOKUP(B2151,'WB GDP'!$A$2:$AK$267,F2151-1985))</f>
        <v>33345.949138530763</v>
      </c>
    </row>
    <row r="2152" spans="1:21">
      <c r="A2152" t="str">
        <f t="shared" si="396"/>
        <v/>
      </c>
      <c r="B2152" t="s">
        <v>98</v>
      </c>
      <c r="C2152" t="str">
        <f>VLOOKUP(B2152,'country codes'!$A$3:$B$287,2,0)</f>
        <v>LUX</v>
      </c>
      <c r="D2152">
        <v>3</v>
      </c>
      <c r="E2152" s="6">
        <v>479.86799999999999</v>
      </c>
      <c r="F2152">
        <v>2007</v>
      </c>
      <c r="G2152" s="6">
        <v>79.477000000000004</v>
      </c>
      <c r="H2152" s="6" t="s">
        <v>693</v>
      </c>
      <c r="I2152" s="7">
        <v>42.613979339599602</v>
      </c>
      <c r="J2152" s="8" t="str">
        <f t="shared" si="397"/>
        <v/>
      </c>
      <c r="K2152" s="8" t="str">
        <f t="shared" si="398"/>
        <v/>
      </c>
      <c r="L2152" s="9" t="str">
        <f t="shared" si="399"/>
        <v/>
      </c>
      <c r="M2152" s="8" t="str">
        <f t="shared" si="400"/>
        <v/>
      </c>
      <c r="N2152" s="8">
        <f t="shared" si="401"/>
        <v>2.6633737087249751</v>
      </c>
      <c r="O2152" s="8">
        <f t="shared" si="402"/>
        <v>4.1552514955365263</v>
      </c>
      <c r="P2152" s="10" t="str">
        <f t="shared" si="403"/>
        <v/>
      </c>
      <c r="Q2152" s="10" t="str">
        <f t="shared" si="404"/>
        <v>2007LUX</v>
      </c>
      <c r="R2152" s="14" t="str">
        <f t="shared" si="405"/>
        <v/>
      </c>
      <c r="S2152" s="45">
        <f t="shared" si="406"/>
        <v>3</v>
      </c>
      <c r="T2152" s="7">
        <f t="shared" si="407"/>
        <v>3.7303288652694162</v>
      </c>
      <c r="U2152" s="35">
        <f>IF(ISBLANK(VLOOKUP(B2152,'WB GDP'!$A$2:$AK$267,F2152-1985)),"NA",VLOOKUP(B2152,'WB GDP'!$A$2:$AK$267,F2152-1985))</f>
        <v>120647.82295896269</v>
      </c>
    </row>
    <row r="2153" spans="1:21">
      <c r="A2153" t="str">
        <f t="shared" si="396"/>
        <v/>
      </c>
      <c r="B2153" t="s">
        <v>103</v>
      </c>
      <c r="C2153" t="str">
        <f>VLOOKUP(B2153,'country codes'!$A$3:$B$287,2,0)</f>
        <v>MLT</v>
      </c>
      <c r="D2153">
        <v>3</v>
      </c>
      <c r="E2153" s="6">
        <v>412.08100000000002</v>
      </c>
      <c r="F2153">
        <v>2007</v>
      </c>
      <c r="G2153" s="6">
        <v>80.087999999999994</v>
      </c>
      <c r="H2153" s="6" t="s">
        <v>693</v>
      </c>
      <c r="I2153" s="7">
        <v>13.8589935302734</v>
      </c>
      <c r="J2153" s="8" t="str">
        <f t="shared" si="397"/>
        <v/>
      </c>
      <c r="K2153" s="8" t="str">
        <f t="shared" si="398"/>
        <v/>
      </c>
      <c r="L2153" s="9" t="str">
        <f t="shared" si="399"/>
        <v/>
      </c>
      <c r="M2153" s="8" t="str">
        <f t="shared" si="400"/>
        <v/>
      </c>
      <c r="N2153" s="8">
        <f t="shared" si="401"/>
        <v>0.86618709564208751</v>
      </c>
      <c r="O2153" s="8">
        <f t="shared" si="402"/>
        <v>2.3580648824536383</v>
      </c>
      <c r="P2153" s="10" t="str">
        <f t="shared" si="403"/>
        <v/>
      </c>
      <c r="Q2153" s="10" t="str">
        <f t="shared" si="404"/>
        <v>2007MLT</v>
      </c>
      <c r="R2153" s="14" t="str">
        <f t="shared" si="405"/>
        <v/>
      </c>
      <c r="S2153" s="45">
        <f t="shared" si="406"/>
        <v>3</v>
      </c>
      <c r="T2153" s="7">
        <f t="shared" si="407"/>
        <v>3.7303288652694162</v>
      </c>
      <c r="U2153" s="35">
        <f>IF(ISBLANK(VLOOKUP(B2153,'WB GDP'!$A$2:$AK$267,F2153-1985)),"NA",VLOOKUP(B2153,'WB GDP'!$A$2:$AK$267,F2153-1985))</f>
        <v>30958.831840811974</v>
      </c>
    </row>
    <row r="2154" spans="1:21">
      <c r="A2154" t="str">
        <f t="shared" si="396"/>
        <v/>
      </c>
      <c r="B2154" t="s">
        <v>105</v>
      </c>
      <c r="C2154" t="str">
        <f>VLOOKUP(B2154,'country codes'!$A$3:$B$287,2,0)</f>
        <v>MUS</v>
      </c>
      <c r="D2154">
        <v>5</v>
      </c>
      <c r="E2154" s="6">
        <v>1270.5840000000001</v>
      </c>
      <c r="F2154">
        <v>2007</v>
      </c>
      <c r="G2154" s="6">
        <v>73.078999999999994</v>
      </c>
      <c r="H2154" s="6" t="s">
        <v>693</v>
      </c>
      <c r="I2154" s="7">
        <v>5.9406218528747603</v>
      </c>
      <c r="J2154" s="8" t="str">
        <f t="shared" si="397"/>
        <v/>
      </c>
      <c r="K2154" s="8" t="str">
        <f t="shared" si="398"/>
        <v/>
      </c>
      <c r="L2154" s="9" t="str">
        <f t="shared" si="399"/>
        <v/>
      </c>
      <c r="M2154" s="8" t="str">
        <f t="shared" si="400"/>
        <v/>
      </c>
      <c r="N2154" s="8">
        <f t="shared" si="401"/>
        <v>0.37128886580467252</v>
      </c>
      <c r="O2154" s="8">
        <f t="shared" si="402"/>
        <v>1.8631666526162234</v>
      </c>
      <c r="P2154" s="10" t="str">
        <f t="shared" si="403"/>
        <v/>
      </c>
      <c r="Q2154" s="10" t="str">
        <f t="shared" si="404"/>
        <v>2007MUS</v>
      </c>
      <c r="R2154" s="14" t="str">
        <f t="shared" si="405"/>
        <v/>
      </c>
      <c r="S2154" s="45">
        <f t="shared" si="406"/>
        <v>2</v>
      </c>
      <c r="T2154" s="7">
        <f t="shared" si="407"/>
        <v>3.7303288652694162</v>
      </c>
      <c r="U2154" s="35">
        <f>IF(ISBLANK(VLOOKUP(B2154,'WB GDP'!$A$2:$AK$267,F2154-1985)),"NA",VLOOKUP(B2154,'WB GDP'!$A$2:$AK$267,F2154-1985))</f>
        <v>15365.20935809665</v>
      </c>
    </row>
    <row r="2155" spans="1:21">
      <c r="A2155" t="str">
        <f t="shared" si="396"/>
        <v/>
      </c>
      <c r="B2155" t="s">
        <v>110</v>
      </c>
      <c r="C2155" t="str">
        <f>VLOOKUP(B2155,'country codes'!$A$3:$B$287,2,0)</f>
        <v>MAR</v>
      </c>
      <c r="D2155">
        <v>4</v>
      </c>
      <c r="E2155" s="6">
        <v>31232.633000000002</v>
      </c>
      <c r="F2155">
        <v>2007</v>
      </c>
      <c r="G2155" s="6">
        <v>69.603999999999999</v>
      </c>
      <c r="H2155" s="6" t="s">
        <v>693</v>
      </c>
      <c r="I2155" s="7">
        <v>2.8087089061737101</v>
      </c>
      <c r="J2155" s="8" t="str">
        <f t="shared" si="397"/>
        <v/>
      </c>
      <c r="K2155" s="8" t="str">
        <f t="shared" si="398"/>
        <v/>
      </c>
      <c r="L2155" s="9" t="str">
        <f t="shared" si="399"/>
        <v/>
      </c>
      <c r="M2155" s="8" t="str">
        <f t="shared" si="400"/>
        <v/>
      </c>
      <c r="N2155" s="8">
        <f t="shared" si="401"/>
        <v>0.17554430663585688</v>
      </c>
      <c r="O2155" s="8">
        <f t="shared" si="402"/>
        <v>1.6674220934474078</v>
      </c>
      <c r="P2155" s="10" t="str">
        <f t="shared" si="403"/>
        <v/>
      </c>
      <c r="Q2155" s="10" t="str">
        <f t="shared" si="404"/>
        <v>2007MAR</v>
      </c>
      <c r="R2155" s="14" t="str">
        <f t="shared" si="405"/>
        <v/>
      </c>
      <c r="S2155" s="45">
        <f t="shared" si="406"/>
        <v>1</v>
      </c>
      <c r="T2155" s="7">
        <f t="shared" si="407"/>
        <v>3.7303288652694162</v>
      </c>
      <c r="U2155" s="35">
        <f>IF(ISBLANK(VLOOKUP(B2155,'WB GDP'!$A$2:$AK$267,F2155-1985)),"NA",VLOOKUP(B2155,'WB GDP'!$A$2:$AK$267,F2155-1985))</f>
        <v>6212.34228515625</v>
      </c>
    </row>
    <row r="2156" spans="1:21">
      <c r="A2156" t="str">
        <f t="shared" si="396"/>
        <v/>
      </c>
      <c r="B2156" t="s">
        <v>112</v>
      </c>
      <c r="C2156" t="str">
        <f>VLOOKUP(B2156,'country codes'!$A$3:$B$287,2,0)</f>
        <v>MMR</v>
      </c>
      <c r="D2156">
        <v>8</v>
      </c>
      <c r="E2156" s="6">
        <v>48445.646999999997</v>
      </c>
      <c r="F2156">
        <v>2007</v>
      </c>
      <c r="G2156" s="6">
        <v>62.371000000000002</v>
      </c>
      <c r="H2156" s="6" t="s">
        <v>693</v>
      </c>
      <c r="I2156" s="7">
        <v>1.6896893978118901</v>
      </c>
      <c r="J2156" s="8" t="str">
        <f t="shared" si="397"/>
        <v/>
      </c>
      <c r="K2156" s="8" t="str">
        <f t="shared" si="398"/>
        <v/>
      </c>
      <c r="L2156" s="9" t="str">
        <f t="shared" si="399"/>
        <v/>
      </c>
      <c r="M2156" s="8" t="str">
        <f t="shared" si="400"/>
        <v/>
      </c>
      <c r="N2156" s="8">
        <f t="shared" si="401"/>
        <v>0.10560558736324313</v>
      </c>
      <c r="O2156" s="8">
        <f t="shared" si="402"/>
        <v>1.597483374174794</v>
      </c>
      <c r="P2156" s="10" t="str">
        <f t="shared" si="403"/>
        <v/>
      </c>
      <c r="Q2156" s="10" t="str">
        <f t="shared" si="404"/>
        <v>2007MMR</v>
      </c>
      <c r="R2156" s="14" t="str">
        <f t="shared" si="405"/>
        <v/>
      </c>
      <c r="S2156" s="45">
        <f t="shared" si="406"/>
        <v>1</v>
      </c>
      <c r="T2156" s="7">
        <f t="shared" si="407"/>
        <v>3.7303288652694162</v>
      </c>
      <c r="U2156" s="35">
        <f>IF(ISBLANK(VLOOKUP(B2156,'WB GDP'!$A$2:$AK$267,F2156-1985)),"NA",VLOOKUP(B2156,'WB GDP'!$A$2:$AK$267,F2156-1985))</f>
        <v>2137.64494345301</v>
      </c>
    </row>
    <row r="2157" spans="1:21">
      <c r="A2157" t="str">
        <f t="shared" si="396"/>
        <v/>
      </c>
      <c r="B2157" t="s">
        <v>123</v>
      </c>
      <c r="C2157" t="str">
        <f>VLOOKUP(B2157,'country codes'!$A$3:$B$287,2,0)</f>
        <v>PSE</v>
      </c>
      <c r="D2157">
        <v>4</v>
      </c>
      <c r="E2157" s="6">
        <v>3717.8780000000002</v>
      </c>
      <c r="F2157">
        <v>2007</v>
      </c>
      <c r="G2157" s="6">
        <v>72.153000000000006</v>
      </c>
      <c r="H2157" s="6">
        <v>4.1510539054870605</v>
      </c>
      <c r="I2157" s="7" t="s">
        <v>693</v>
      </c>
      <c r="J2157" s="8">
        <f t="shared" si="397"/>
        <v>0.41510539054870604</v>
      </c>
      <c r="K2157" s="8">
        <f t="shared" si="398"/>
        <v>0.84186522580853795</v>
      </c>
      <c r="L2157" s="9">
        <f t="shared" si="399"/>
        <v>60.743101637763445</v>
      </c>
      <c r="M2157" s="8">
        <f t="shared" si="400"/>
        <v>0.45272671755502591</v>
      </c>
      <c r="N2157" s="8" t="str">
        <f t="shared" si="401"/>
        <v/>
      </c>
      <c r="O2157" s="8" t="str">
        <f t="shared" si="402"/>
        <v/>
      </c>
      <c r="P2157" s="10" t="str">
        <f t="shared" si="403"/>
        <v/>
      </c>
      <c r="Q2157" s="10" t="str">
        <f t="shared" si="404"/>
        <v>2007PSE</v>
      </c>
      <c r="R2157" s="14" t="str">
        <f t="shared" si="405"/>
        <v/>
      </c>
      <c r="S2157" s="45">
        <f t="shared" si="406"/>
        <v>3</v>
      </c>
      <c r="T2157" s="7">
        <f t="shared" si="407"/>
        <v>3.7303288652694162</v>
      </c>
      <c r="U2157" s="35">
        <f>IF(ISBLANK(VLOOKUP(B2157,'WB GDP'!$A$2:$AK$267,F2157-1985)),"NA",VLOOKUP(B2157,'WB GDP'!$A$2:$AK$267,F2157-1985))</f>
        <v>16004.616472903646</v>
      </c>
    </row>
    <row r="2158" spans="1:21">
      <c r="A2158" t="str">
        <f t="shared" si="396"/>
        <v/>
      </c>
      <c r="B2158" t="s">
        <v>130</v>
      </c>
      <c r="C2158" t="str">
        <f>VLOOKUP(B2158,'country codes'!$A$3:$B$287,2,0)</f>
        <v>QAT</v>
      </c>
      <c r="D2158">
        <v>4</v>
      </c>
      <c r="E2158" s="6">
        <v>1231.893</v>
      </c>
      <c r="F2158">
        <v>2007</v>
      </c>
      <c r="G2158" s="6">
        <v>77.016000000000005</v>
      </c>
      <c r="H2158" s="6" t="s">
        <v>693</v>
      </c>
      <c r="I2158" s="7">
        <v>47.8583984375</v>
      </c>
      <c r="J2158" s="8" t="str">
        <f t="shared" si="397"/>
        <v/>
      </c>
      <c r="K2158" s="8" t="str">
        <f t="shared" si="398"/>
        <v/>
      </c>
      <c r="L2158" s="9" t="str">
        <f t="shared" si="399"/>
        <v/>
      </c>
      <c r="M2158" s="8" t="str">
        <f t="shared" si="400"/>
        <v/>
      </c>
      <c r="N2158" s="8">
        <f t="shared" si="401"/>
        <v>2.99114990234375</v>
      </c>
      <c r="O2158" s="8">
        <f t="shared" si="402"/>
        <v>4.4830276891553007</v>
      </c>
      <c r="P2158" s="10" t="str">
        <f t="shared" si="403"/>
        <v/>
      </c>
      <c r="Q2158" s="10" t="str">
        <f t="shared" si="404"/>
        <v>2007QAT</v>
      </c>
      <c r="R2158" s="14" t="str">
        <f t="shared" si="405"/>
        <v/>
      </c>
      <c r="S2158" s="45">
        <f t="shared" si="406"/>
        <v>3</v>
      </c>
      <c r="T2158" s="7">
        <f t="shared" si="407"/>
        <v>3.7303288652694162</v>
      </c>
      <c r="U2158" s="35">
        <f>IF(ISBLANK(VLOOKUP(B2158,'WB GDP'!$A$2:$AK$267,F2158-1985)),"NA",VLOOKUP(B2158,'WB GDP'!$A$2:$AK$267,F2158-1985))</f>
        <v>91736.751957788481</v>
      </c>
    </row>
    <row r="2159" spans="1:21">
      <c r="A2159" t="str">
        <f t="shared" si="396"/>
        <v/>
      </c>
      <c r="B2159" t="s">
        <v>139</v>
      </c>
      <c r="C2159" t="str">
        <f>VLOOKUP(B2159,'country codes'!$A$3:$B$287,2,0)</f>
        <v>SVK</v>
      </c>
      <c r="D2159">
        <v>7</v>
      </c>
      <c r="E2159" s="6">
        <v>5378.3819999999996</v>
      </c>
      <c r="F2159">
        <v>2007</v>
      </c>
      <c r="G2159" s="6">
        <v>74.495000000000005</v>
      </c>
      <c r="H2159" s="6" t="s">
        <v>693</v>
      </c>
      <c r="I2159" s="7">
        <v>11.181063652038601</v>
      </c>
      <c r="J2159" s="8" t="str">
        <f t="shared" si="397"/>
        <v/>
      </c>
      <c r="K2159" s="8" t="str">
        <f t="shared" si="398"/>
        <v/>
      </c>
      <c r="L2159" s="9" t="str">
        <f t="shared" si="399"/>
        <v/>
      </c>
      <c r="M2159" s="8" t="str">
        <f t="shared" si="400"/>
        <v/>
      </c>
      <c r="N2159" s="8">
        <f t="shared" si="401"/>
        <v>0.69881647825241255</v>
      </c>
      <c r="O2159" s="8">
        <f t="shared" si="402"/>
        <v>2.1906942650639634</v>
      </c>
      <c r="P2159" s="10" t="str">
        <f t="shared" si="403"/>
        <v/>
      </c>
      <c r="Q2159" s="10" t="str">
        <f t="shared" si="404"/>
        <v>2007SVK</v>
      </c>
      <c r="R2159" s="14" t="str">
        <f t="shared" si="405"/>
        <v/>
      </c>
      <c r="S2159" s="45">
        <f t="shared" si="406"/>
        <v>3</v>
      </c>
      <c r="T2159" s="7">
        <f t="shared" si="407"/>
        <v>3.7303288652694162</v>
      </c>
      <c r="U2159" s="35">
        <f>IF(ISBLANK(VLOOKUP(B2159,'WB GDP'!$A$2:$AK$267,F2159-1985)),"NA",VLOOKUP(B2159,'WB GDP'!$A$2:$AK$267,F2159-1985))</f>
        <v>24136.974933920483</v>
      </c>
    </row>
    <row r="2160" spans="1:21">
      <c r="A2160" t="str">
        <f t="shared" si="396"/>
        <v/>
      </c>
      <c r="B2160" t="s">
        <v>140</v>
      </c>
      <c r="C2160" t="str">
        <f>VLOOKUP(B2160,'country codes'!$A$3:$B$287,2,0)</f>
        <v>SVN</v>
      </c>
      <c r="D2160">
        <v>7</v>
      </c>
      <c r="E2160" s="6">
        <v>2023.229</v>
      </c>
      <c r="F2160">
        <v>2007</v>
      </c>
      <c r="G2160" s="6">
        <v>78.593999999999994</v>
      </c>
      <c r="H2160" s="6" t="s">
        <v>693</v>
      </c>
      <c r="I2160" s="7">
        <v>12.9079542160034</v>
      </c>
      <c r="J2160" s="8" t="str">
        <f t="shared" si="397"/>
        <v/>
      </c>
      <c r="K2160" s="8" t="str">
        <f t="shared" si="398"/>
        <v/>
      </c>
      <c r="L2160" s="9" t="str">
        <f t="shared" si="399"/>
        <v/>
      </c>
      <c r="M2160" s="8" t="str">
        <f t="shared" si="400"/>
        <v/>
      </c>
      <c r="N2160" s="8">
        <f t="shared" si="401"/>
        <v>0.80674713850021251</v>
      </c>
      <c r="O2160" s="8">
        <f t="shared" si="402"/>
        <v>2.2986249253117634</v>
      </c>
      <c r="P2160" s="10" t="str">
        <f t="shared" si="403"/>
        <v/>
      </c>
      <c r="Q2160" s="10" t="str">
        <f t="shared" si="404"/>
        <v>2007SVN</v>
      </c>
      <c r="R2160" s="14" t="str">
        <f t="shared" si="405"/>
        <v/>
      </c>
      <c r="S2160" s="45">
        <f t="shared" si="406"/>
        <v>3</v>
      </c>
      <c r="T2160" s="7">
        <f t="shared" si="407"/>
        <v>3.7303288652694162</v>
      </c>
      <c r="U2160" s="35">
        <f>IF(ISBLANK(VLOOKUP(B2160,'WB GDP'!$A$2:$AK$267,F2160-1985)),"NA",VLOOKUP(B2160,'WB GDP'!$A$2:$AK$267,F2160-1985))</f>
        <v>34907.368826566359</v>
      </c>
    </row>
    <row r="2161" spans="1:21">
      <c r="A2161" t="str">
        <f t="shared" si="396"/>
        <v/>
      </c>
      <c r="B2161" t="s">
        <v>145</v>
      </c>
      <c r="C2161" t="str">
        <f>VLOOKUP(B2161,'country codes'!$A$3:$B$287,2,0)</f>
        <v>SDN</v>
      </c>
      <c r="D2161">
        <v>5</v>
      </c>
      <c r="E2161" s="6">
        <v>31191.163</v>
      </c>
      <c r="F2161">
        <v>2007</v>
      </c>
      <c r="G2161" s="6">
        <v>61.256</v>
      </c>
      <c r="H2161" s="6" t="s">
        <v>693</v>
      </c>
      <c r="I2161" s="7">
        <v>0.89294928312301602</v>
      </c>
      <c r="J2161" s="8" t="str">
        <f t="shared" si="397"/>
        <v/>
      </c>
      <c r="K2161" s="8" t="str">
        <f t="shared" si="398"/>
        <v/>
      </c>
      <c r="L2161" s="9" t="str">
        <f t="shared" si="399"/>
        <v/>
      </c>
      <c r="M2161" s="8" t="str">
        <f t="shared" si="400"/>
        <v/>
      </c>
      <c r="N2161" s="8">
        <f t="shared" si="401"/>
        <v>5.5809330195188502E-2</v>
      </c>
      <c r="O2161" s="8">
        <f t="shared" si="402"/>
        <v>1.5476871170067394</v>
      </c>
      <c r="P2161" s="10" t="str">
        <f t="shared" si="403"/>
        <v/>
      </c>
      <c r="Q2161" s="10" t="str">
        <f t="shared" si="404"/>
        <v>2007SDN</v>
      </c>
      <c r="R2161" s="14" t="str">
        <f t="shared" si="405"/>
        <v/>
      </c>
      <c r="S2161" s="45">
        <f t="shared" si="406"/>
        <v>1</v>
      </c>
      <c r="T2161" s="7">
        <f t="shared" si="407"/>
        <v>3.7303288652694162</v>
      </c>
      <c r="U2161" s="35">
        <f>IF(ISBLANK(VLOOKUP(B2161,'WB GDP'!$A$2:$AK$267,F2161-1985)),"NA",VLOOKUP(B2161,'WB GDP'!$A$2:$AK$267,F2161-1985))</f>
        <v>4964.306640625</v>
      </c>
    </row>
    <row r="2162" spans="1:21">
      <c r="A2162" t="str">
        <f t="shared" si="396"/>
        <v/>
      </c>
      <c r="B2162" t="s">
        <v>147</v>
      </c>
      <c r="C2162" t="str">
        <f>VLOOKUP(B2162,'country codes'!$A$3:$B$287,2,0)</f>
        <v>CHE</v>
      </c>
      <c r="D2162">
        <v>3</v>
      </c>
      <c r="E2162" s="6">
        <v>7541.9040000000005</v>
      </c>
      <c r="F2162">
        <v>2007</v>
      </c>
      <c r="G2162" s="6">
        <v>81.698999999999998</v>
      </c>
      <c r="H2162" s="6" t="s">
        <v>693</v>
      </c>
      <c r="I2162" s="7">
        <v>18.563768386840799</v>
      </c>
      <c r="J2162" s="8" t="str">
        <f t="shared" si="397"/>
        <v/>
      </c>
      <c r="K2162" s="8" t="str">
        <f t="shared" si="398"/>
        <v/>
      </c>
      <c r="L2162" s="9" t="str">
        <f t="shared" si="399"/>
        <v/>
      </c>
      <c r="M2162" s="8" t="str">
        <f t="shared" si="400"/>
        <v/>
      </c>
      <c r="N2162" s="8">
        <f t="shared" si="401"/>
        <v>1.1602355241775499</v>
      </c>
      <c r="O2162" s="8">
        <f t="shared" si="402"/>
        <v>2.6521133109891011</v>
      </c>
      <c r="P2162" s="10" t="str">
        <f t="shared" si="403"/>
        <v/>
      </c>
      <c r="Q2162" s="10" t="str">
        <f t="shared" si="404"/>
        <v>2007CHE</v>
      </c>
      <c r="R2162" s="14" t="str">
        <f t="shared" si="405"/>
        <v/>
      </c>
      <c r="S2162" s="45">
        <f t="shared" si="406"/>
        <v>3</v>
      </c>
      <c r="T2162" s="7">
        <f t="shared" si="407"/>
        <v>3.7303288652694162</v>
      </c>
      <c r="U2162" s="35">
        <f>IF(ISBLANK(VLOOKUP(B2162,'WB GDP'!$A$2:$AK$267,F2162-1985)),"NA",VLOOKUP(B2162,'WB GDP'!$A$2:$AK$267,F2162-1985))</f>
        <v>65213.180536706721</v>
      </c>
    </row>
    <row r="2163" spans="1:21">
      <c r="A2163" t="str">
        <f t="shared" si="396"/>
        <v/>
      </c>
      <c r="B2163" t="s">
        <v>154</v>
      </c>
      <c r="C2163" t="str">
        <f>VLOOKUP(B2163,'country codes'!$A$3:$B$287,2,0)</f>
        <v>TUN</v>
      </c>
      <c r="D2163">
        <v>4</v>
      </c>
      <c r="E2163" s="6">
        <v>10580.395</v>
      </c>
      <c r="F2163">
        <v>2007</v>
      </c>
      <c r="G2163" s="6">
        <v>75.072000000000003</v>
      </c>
      <c r="H2163" s="6" t="s">
        <v>693</v>
      </c>
      <c r="I2163" s="7">
        <v>3.0771458148956299</v>
      </c>
      <c r="J2163" s="8" t="str">
        <f t="shared" si="397"/>
        <v/>
      </c>
      <c r="K2163" s="8" t="str">
        <f t="shared" si="398"/>
        <v/>
      </c>
      <c r="L2163" s="9" t="str">
        <f t="shared" si="399"/>
        <v/>
      </c>
      <c r="M2163" s="8" t="str">
        <f t="shared" si="400"/>
        <v/>
      </c>
      <c r="N2163" s="8">
        <f t="shared" si="401"/>
        <v>0.19232161343097687</v>
      </c>
      <c r="O2163" s="8">
        <f t="shared" si="402"/>
        <v>1.6841994002425278</v>
      </c>
      <c r="P2163" s="10" t="str">
        <f t="shared" si="403"/>
        <v/>
      </c>
      <c r="Q2163" s="10" t="str">
        <f t="shared" si="404"/>
        <v>2007TUN</v>
      </c>
      <c r="R2163" s="14" t="str">
        <f t="shared" si="405"/>
        <v/>
      </c>
      <c r="S2163" s="45">
        <f t="shared" si="406"/>
        <v>1</v>
      </c>
      <c r="T2163" s="7">
        <f t="shared" si="407"/>
        <v>3.7303288652694162</v>
      </c>
      <c r="U2163" s="35">
        <f>IF(ISBLANK(VLOOKUP(B2163,'WB GDP'!$A$2:$AK$267,F2163-1985)),"NA",VLOOKUP(B2163,'WB GDP'!$A$2:$AK$267,F2163-1985))</f>
        <v>9755.412763307002</v>
      </c>
    </row>
    <row r="2164" spans="1:21">
      <c r="A2164" t="str">
        <f t="shared" si="396"/>
        <v/>
      </c>
      <c r="B2164" t="s">
        <v>156</v>
      </c>
      <c r="C2164" t="str">
        <f>VLOOKUP(B2164,'country codes'!$A$3:$B$287,2,0)</f>
        <v>TKM</v>
      </c>
      <c r="D2164">
        <v>7</v>
      </c>
      <c r="E2164" s="6">
        <v>5024.8940000000002</v>
      </c>
      <c r="F2164">
        <v>2007</v>
      </c>
      <c r="G2164" s="6">
        <v>66.894999999999996</v>
      </c>
      <c r="H2164" s="6" t="s">
        <v>693</v>
      </c>
      <c r="I2164" s="7">
        <v>14.133429527282701</v>
      </c>
      <c r="J2164" s="8" t="str">
        <f t="shared" si="397"/>
        <v/>
      </c>
      <c r="K2164" s="8" t="str">
        <f t="shared" si="398"/>
        <v/>
      </c>
      <c r="L2164" s="9" t="str">
        <f t="shared" si="399"/>
        <v/>
      </c>
      <c r="M2164" s="8" t="str">
        <f t="shared" si="400"/>
        <v/>
      </c>
      <c r="N2164" s="8">
        <f t="shared" si="401"/>
        <v>0.88333934545516879</v>
      </c>
      <c r="O2164" s="8">
        <f t="shared" si="402"/>
        <v>2.3752171322667195</v>
      </c>
      <c r="P2164" s="10" t="str">
        <f t="shared" si="403"/>
        <v/>
      </c>
      <c r="Q2164" s="10" t="str">
        <f t="shared" si="404"/>
        <v>2007TKM</v>
      </c>
      <c r="R2164" s="14" t="str">
        <f t="shared" si="405"/>
        <v/>
      </c>
      <c r="S2164" s="45">
        <f t="shared" si="406"/>
        <v>3</v>
      </c>
      <c r="T2164" s="7">
        <f t="shared" si="407"/>
        <v>3.7303288652694162</v>
      </c>
      <c r="U2164" s="35">
        <f>IF(ISBLANK(VLOOKUP(B2164,'WB GDP'!$A$2:$AK$267,F2164-1985)),"NA",VLOOKUP(B2164,'WB GDP'!$A$2:$AK$267,F2164-1985))</f>
        <v>6564.5042082389573</v>
      </c>
    </row>
    <row r="2165" spans="1:21">
      <c r="A2165" t="str">
        <f t="shared" si="396"/>
        <v/>
      </c>
      <c r="B2165" t="s">
        <v>159</v>
      </c>
      <c r="C2165" t="str">
        <f>VLOOKUP(B2165,'country codes'!$A$3:$B$287,2,0)</f>
        <v>ARE</v>
      </c>
      <c r="D2165">
        <v>4</v>
      </c>
      <c r="E2165" s="6">
        <v>5872.6239999999998</v>
      </c>
      <c r="F2165">
        <v>2007</v>
      </c>
      <c r="G2165" s="6">
        <v>77.129000000000005</v>
      </c>
      <c r="H2165" s="6" t="s">
        <v>693</v>
      </c>
      <c r="I2165" s="7">
        <v>40.544143676757798</v>
      </c>
      <c r="J2165" s="8" t="str">
        <f t="shared" si="397"/>
        <v/>
      </c>
      <c r="K2165" s="8" t="str">
        <f t="shared" si="398"/>
        <v/>
      </c>
      <c r="L2165" s="9" t="str">
        <f t="shared" si="399"/>
        <v/>
      </c>
      <c r="M2165" s="8" t="str">
        <f t="shared" si="400"/>
        <v/>
      </c>
      <c r="N2165" s="8">
        <f t="shared" si="401"/>
        <v>2.5340089797973624</v>
      </c>
      <c r="O2165" s="8">
        <f t="shared" si="402"/>
        <v>4.0258867666089131</v>
      </c>
      <c r="P2165" s="10" t="str">
        <f t="shared" si="403"/>
        <v/>
      </c>
      <c r="Q2165" s="10" t="str">
        <f t="shared" si="404"/>
        <v>2007ARE</v>
      </c>
      <c r="R2165" s="14" t="str">
        <f t="shared" si="405"/>
        <v/>
      </c>
      <c r="S2165" s="45">
        <f t="shared" si="406"/>
        <v>3</v>
      </c>
      <c r="T2165" s="7">
        <f t="shared" si="407"/>
        <v>3.7303288652694162</v>
      </c>
      <c r="U2165" s="35">
        <f>IF(ISBLANK(VLOOKUP(B2165,'WB GDP'!$A$2:$AK$267,F2165-1985)),"NA",VLOOKUP(B2165,'WB GDP'!$A$2:$AK$267,F2165-1985))</f>
        <v>79468.995468640656</v>
      </c>
    </row>
    <row r="2166" spans="1:21">
      <c r="A2166">
        <f t="shared" si="396"/>
        <v>1</v>
      </c>
      <c r="B2166" t="s">
        <v>50</v>
      </c>
      <c r="C2166" t="str">
        <f>VLOOKUP(B2166,'country codes'!$A$3:$B$287,2,0)</f>
        <v>CRI</v>
      </c>
      <c r="D2166">
        <v>1</v>
      </c>
      <c r="E2166" s="6">
        <v>4440.0190000000002</v>
      </c>
      <c r="F2166">
        <v>2007</v>
      </c>
      <c r="G2166" s="6">
        <v>78.462000000000003</v>
      </c>
      <c r="H2166" s="6">
        <v>7.4321322441101074</v>
      </c>
      <c r="I2166" s="7">
        <v>4.4175329208373997</v>
      </c>
      <c r="J2166" s="8">
        <f t="shared" si="397"/>
        <v>0.74321322441101079</v>
      </c>
      <c r="K2166" s="8">
        <f t="shared" si="398"/>
        <v>1.1699730596708426</v>
      </c>
      <c r="L2166" s="9">
        <f t="shared" si="399"/>
        <v>91.798426207893655</v>
      </c>
      <c r="M2166" s="8">
        <f t="shared" si="400"/>
        <v>0.7335020792494521</v>
      </c>
      <c r="N2166" s="8">
        <f t="shared" si="401"/>
        <v>0.27609580755233748</v>
      </c>
      <c r="O2166" s="8">
        <f t="shared" si="402"/>
        <v>1.7679735943638883</v>
      </c>
      <c r="P2166" s="10">
        <f t="shared" si="403"/>
        <v>0.41488293806410836</v>
      </c>
      <c r="Q2166" s="10" t="str">
        <f t="shared" si="404"/>
        <v>2007CRI</v>
      </c>
      <c r="R2166" s="14">
        <f t="shared" si="405"/>
        <v>71.568275189797617</v>
      </c>
      <c r="S2166" s="45">
        <f t="shared" si="406"/>
        <v>2</v>
      </c>
      <c r="T2166" s="7">
        <f t="shared" si="407"/>
        <v>3.7303288652694162</v>
      </c>
      <c r="U2166" s="35">
        <f>IF(ISBLANK(VLOOKUP(B2166,'WB GDP'!$A$2:$AK$267,F2166-1985)),"NA",VLOOKUP(B2166,'WB GDP'!$A$2:$AK$267,F2166-1985))</f>
        <v>15861.874578808713</v>
      </c>
    </row>
    <row r="2167" spans="1:21">
      <c r="A2167">
        <f t="shared" si="396"/>
        <v>2</v>
      </c>
      <c r="B2167" t="s">
        <v>124</v>
      </c>
      <c r="C2167" t="str">
        <f>VLOOKUP(B2167,'country codes'!$A$3:$B$287,2,0)</f>
        <v>PAN</v>
      </c>
      <c r="D2167">
        <v>1</v>
      </c>
      <c r="E2167" s="6">
        <v>3431.614</v>
      </c>
      <c r="F2167">
        <v>2007</v>
      </c>
      <c r="G2167" s="6">
        <v>76.153999999999996</v>
      </c>
      <c r="H2167" s="6">
        <v>6.8941397666931152</v>
      </c>
      <c r="I2167" s="7">
        <v>5.1221261024475098</v>
      </c>
      <c r="J2167" s="8">
        <f t="shared" si="397"/>
        <v>0.68941397666931148</v>
      </c>
      <c r="K2167" s="8">
        <f t="shared" si="398"/>
        <v>1.1161738119291433</v>
      </c>
      <c r="L2167" s="9">
        <f t="shared" si="399"/>
        <v>85.001100473651974</v>
      </c>
      <c r="M2167" s="8">
        <f t="shared" si="400"/>
        <v>0.67204654407136533</v>
      </c>
      <c r="N2167" s="8">
        <f t="shared" si="401"/>
        <v>0.32013288140296936</v>
      </c>
      <c r="O2167" s="8">
        <f t="shared" si="402"/>
        <v>1.8120106682145203</v>
      </c>
      <c r="P2167" s="10">
        <f t="shared" si="403"/>
        <v>0.37088443013063049</v>
      </c>
      <c r="Q2167" s="10" t="str">
        <f t="shared" si="404"/>
        <v>2007PAN</v>
      </c>
      <c r="R2167" s="14">
        <f t="shared" si="405"/>
        <v>63.978429874835392</v>
      </c>
      <c r="S2167" s="45">
        <f t="shared" si="406"/>
        <v>2</v>
      </c>
      <c r="T2167" s="7">
        <f t="shared" si="407"/>
        <v>3.7303288652694162</v>
      </c>
      <c r="U2167" s="35">
        <f>IF(ISBLANK(VLOOKUP(B2167,'WB GDP'!$A$2:$AK$267,F2167-1985)),"NA",VLOOKUP(B2167,'WB GDP'!$A$2:$AK$267,F2167-1985))</f>
        <v>19949.593731868859</v>
      </c>
    </row>
    <row r="2168" spans="1:21">
      <c r="A2168">
        <f t="shared" si="396"/>
        <v>3</v>
      </c>
      <c r="B2168" t="s">
        <v>46</v>
      </c>
      <c r="C2168" t="str">
        <f>VLOOKUP(B2168,'country codes'!$A$3:$B$287,2,0)</f>
        <v>COL</v>
      </c>
      <c r="D2168">
        <v>1</v>
      </c>
      <c r="E2168" s="6">
        <v>43306.582000000002</v>
      </c>
      <c r="F2168">
        <v>2007</v>
      </c>
      <c r="G2168" s="6">
        <v>73.837000000000003</v>
      </c>
      <c r="H2168" s="6">
        <v>6.1384115219116211</v>
      </c>
      <c r="I2168" s="7">
        <v>3.09248948097229</v>
      </c>
      <c r="J2168" s="8">
        <f t="shared" si="397"/>
        <v>0.61384115219116209</v>
      </c>
      <c r="K2168" s="8">
        <f t="shared" si="398"/>
        <v>1.0406009874509941</v>
      </c>
      <c r="L2168" s="9">
        <f t="shared" si="399"/>
        <v>76.834855110419056</v>
      </c>
      <c r="M2168" s="8">
        <f t="shared" si="400"/>
        <v>0.59821442261440583</v>
      </c>
      <c r="N2168" s="8">
        <f t="shared" si="401"/>
        <v>0.19328059256076813</v>
      </c>
      <c r="O2168" s="8">
        <f t="shared" si="402"/>
        <v>1.685158379372319</v>
      </c>
      <c r="P2168" s="10">
        <f t="shared" si="403"/>
        <v>0.35499002938657098</v>
      </c>
      <c r="Q2168" s="10" t="str">
        <f t="shared" si="404"/>
        <v>2007COL</v>
      </c>
      <c r="R2168" s="14">
        <f t="shared" si="405"/>
        <v>61.236608647537771</v>
      </c>
      <c r="S2168" s="45">
        <f t="shared" si="406"/>
        <v>1</v>
      </c>
      <c r="T2168" s="7">
        <f t="shared" si="407"/>
        <v>3.7303288652694162</v>
      </c>
      <c r="U2168" s="35">
        <f>IF(ISBLANK(VLOOKUP(B2168,'WB GDP'!$A$2:$AK$267,F2168-1985)),"NA",VLOOKUP(B2168,'WB GDP'!$A$2:$AK$267,F2168-1985))</f>
        <v>11272.577979828604</v>
      </c>
    </row>
    <row r="2169" spans="1:21">
      <c r="A2169">
        <f t="shared" si="396"/>
        <v>4</v>
      </c>
      <c r="B2169" t="s">
        <v>70</v>
      </c>
      <c r="C2169" t="str">
        <f>VLOOKUP(B2169,'country codes'!$A$3:$B$287,2,0)</f>
        <v>GTM</v>
      </c>
      <c r="D2169">
        <v>1</v>
      </c>
      <c r="E2169" s="6">
        <v>13696.606</v>
      </c>
      <c r="F2169">
        <v>2007</v>
      </c>
      <c r="G2169" s="6">
        <v>70.099999999999994</v>
      </c>
      <c r="H2169" s="6">
        <v>6.3295812606811523</v>
      </c>
      <c r="I2169" s="7">
        <v>2.0687117576599099</v>
      </c>
      <c r="J2169" s="8">
        <f t="shared" si="397"/>
        <v>0.63295812606811519</v>
      </c>
      <c r="K2169" s="8">
        <f t="shared" si="398"/>
        <v>1.059717961327947</v>
      </c>
      <c r="L2169" s="9">
        <f t="shared" si="399"/>
        <v>74.286229089089076</v>
      </c>
      <c r="M2169" s="8">
        <f t="shared" si="400"/>
        <v>0.5751719523498694</v>
      </c>
      <c r="N2169" s="8">
        <f t="shared" si="401"/>
        <v>0.12929448485374437</v>
      </c>
      <c r="O2169" s="8">
        <f t="shared" si="402"/>
        <v>1.6211722716652952</v>
      </c>
      <c r="P2169" s="10">
        <f t="shared" si="403"/>
        <v>0.35478768197721711</v>
      </c>
      <c r="Q2169" s="10" t="str">
        <f t="shared" si="404"/>
        <v>2007GTM</v>
      </c>
      <c r="R2169" s="14">
        <f t="shared" si="405"/>
        <v>61.201703247127355</v>
      </c>
      <c r="S2169" s="45">
        <f t="shared" si="406"/>
        <v>1</v>
      </c>
      <c r="T2169" s="7">
        <f t="shared" si="407"/>
        <v>3.7303288652694162</v>
      </c>
      <c r="U2169" s="35">
        <f>IF(ISBLANK(VLOOKUP(B2169,'WB GDP'!$A$2:$AK$267,F2169-1985)),"NA",VLOOKUP(B2169,'WB GDP'!$A$2:$AK$267,F2169-1985))</f>
        <v>7269.2062604464963</v>
      </c>
    </row>
    <row r="2170" spans="1:21">
      <c r="A2170">
        <f t="shared" si="396"/>
        <v>5</v>
      </c>
      <c r="B2170" t="s">
        <v>35</v>
      </c>
      <c r="C2170" t="str">
        <f>VLOOKUP(B2170,'country codes'!$A$3:$B$287,2,0)</f>
        <v>BRA</v>
      </c>
      <c r="D2170">
        <v>1</v>
      </c>
      <c r="E2170" s="6">
        <v>190779.45300000001</v>
      </c>
      <c r="F2170">
        <v>2007</v>
      </c>
      <c r="G2170" s="6">
        <v>72.364999999999995</v>
      </c>
      <c r="H2170" s="6">
        <v>6.3206729888916016</v>
      </c>
      <c r="I2170" s="7">
        <v>4.28641557693481</v>
      </c>
      <c r="J2170" s="8">
        <f t="shared" si="397"/>
        <v>0.63206729888916013</v>
      </c>
      <c r="K2170" s="8">
        <f t="shared" si="398"/>
        <v>1.0588271341489921</v>
      </c>
      <c r="L2170" s="9">
        <f t="shared" si="399"/>
        <v>76.622025562691803</v>
      </c>
      <c r="M2170" s="8">
        <f t="shared" si="400"/>
        <v>0.59629020207993888</v>
      </c>
      <c r="N2170" s="8">
        <f t="shared" si="401"/>
        <v>0.26790097355842563</v>
      </c>
      <c r="O2170" s="8">
        <f t="shared" si="402"/>
        <v>1.7597787603699766</v>
      </c>
      <c r="P2170" s="10">
        <f t="shared" si="403"/>
        <v>0.33884384532211004</v>
      </c>
      <c r="Q2170" s="10" t="str">
        <f t="shared" si="404"/>
        <v>2007BRA</v>
      </c>
      <c r="R2170" s="14">
        <f t="shared" si="405"/>
        <v>58.451354209786203</v>
      </c>
      <c r="S2170" s="45">
        <f t="shared" si="406"/>
        <v>2</v>
      </c>
      <c r="T2170" s="7">
        <f t="shared" si="407"/>
        <v>3.7303288652694162</v>
      </c>
      <c r="U2170" s="35">
        <f>IF(ISBLANK(VLOOKUP(B2170,'WB GDP'!$A$2:$AK$267,F2170-1985)),"NA",VLOOKUP(B2170,'WB GDP'!$A$2:$AK$267,F2170-1985))</f>
        <v>13518.847775847704</v>
      </c>
    </row>
    <row r="2171" spans="1:21">
      <c r="A2171">
        <f t="shared" si="396"/>
        <v>6</v>
      </c>
      <c r="B2171" t="s">
        <v>106</v>
      </c>
      <c r="C2171" t="str">
        <f>VLOOKUP(B2171,'country codes'!$A$3:$B$287,2,0)</f>
        <v>MEX</v>
      </c>
      <c r="D2171">
        <v>1</v>
      </c>
      <c r="E2171" s="6">
        <v>108302.973</v>
      </c>
      <c r="F2171">
        <v>2007</v>
      </c>
      <c r="G2171" s="6">
        <v>74.238</v>
      </c>
      <c r="H2171" s="6">
        <v>6.5253782272338867</v>
      </c>
      <c r="I2171" s="7">
        <v>5.8208923339843803</v>
      </c>
      <c r="J2171" s="8">
        <f t="shared" si="397"/>
        <v>0.65253782272338867</v>
      </c>
      <c r="K2171" s="8">
        <f t="shared" si="398"/>
        <v>1.0792976579832207</v>
      </c>
      <c r="L2171" s="9">
        <f t="shared" si="399"/>
        <v>80.124899533358345</v>
      </c>
      <c r="M2171" s="8">
        <f t="shared" si="400"/>
        <v>0.62796015625681012</v>
      </c>
      <c r="N2171" s="8">
        <f t="shared" si="401"/>
        <v>0.36380577087402377</v>
      </c>
      <c r="O2171" s="8">
        <f t="shared" si="402"/>
        <v>1.8556835576855746</v>
      </c>
      <c r="P2171" s="10">
        <f t="shared" si="403"/>
        <v>0.33839829730452953</v>
      </c>
      <c r="Q2171" s="10" t="str">
        <f t="shared" si="404"/>
        <v>2007MEX</v>
      </c>
      <c r="R2171" s="14">
        <f t="shared" si="405"/>
        <v>58.374496136804808</v>
      </c>
      <c r="S2171" s="45">
        <f t="shared" si="406"/>
        <v>2</v>
      </c>
      <c r="T2171" s="7">
        <f t="shared" si="407"/>
        <v>3.7303288652694162</v>
      </c>
      <c r="U2171" s="35">
        <f>IF(ISBLANK(VLOOKUP(B2171,'WB GDP'!$A$2:$AK$267,F2171-1985)),"NA",VLOOKUP(B2171,'WB GDP'!$A$2:$AK$267,F2171-1985))</f>
        <v>18610.731425276146</v>
      </c>
    </row>
    <row r="2172" spans="1:21">
      <c r="A2172">
        <f t="shared" si="396"/>
        <v>7</v>
      </c>
      <c r="B2172" t="s">
        <v>166</v>
      </c>
      <c r="C2172" t="str">
        <f>VLOOKUP(B2172,'country codes'!$A$3:$B$287,2,0)</f>
        <v>VNM</v>
      </c>
      <c r="D2172">
        <v>8</v>
      </c>
      <c r="E2172" s="6">
        <v>84762.269</v>
      </c>
      <c r="F2172">
        <v>2007</v>
      </c>
      <c r="G2172" s="6">
        <v>73.436000000000007</v>
      </c>
      <c r="H2172" s="6">
        <v>5.4216876029968262</v>
      </c>
      <c r="I2172" s="7">
        <v>2.3588819503784202</v>
      </c>
      <c r="J2172" s="8">
        <f t="shared" si="397"/>
        <v>0.54216876029968264</v>
      </c>
      <c r="K2172" s="8">
        <f t="shared" si="398"/>
        <v>0.9689285955595146</v>
      </c>
      <c r="L2172" s="9">
        <f t="shared" si="399"/>
        <v>71.154240343508519</v>
      </c>
      <c r="M2172" s="8">
        <f t="shared" si="400"/>
        <v>0.54685522132110831</v>
      </c>
      <c r="N2172" s="8">
        <f t="shared" si="401"/>
        <v>0.14743012189865126</v>
      </c>
      <c r="O2172" s="8">
        <f t="shared" si="402"/>
        <v>1.6393079087102023</v>
      </c>
      <c r="P2172" s="10">
        <f t="shared" si="403"/>
        <v>0.33358908257288328</v>
      </c>
      <c r="Q2172" s="10" t="str">
        <f t="shared" si="404"/>
        <v>2007VNM</v>
      </c>
      <c r="R2172" s="14">
        <f t="shared" si="405"/>
        <v>57.544895370460189</v>
      </c>
      <c r="S2172" s="45">
        <f t="shared" si="406"/>
        <v>1</v>
      </c>
      <c r="T2172" s="7">
        <f t="shared" si="407"/>
        <v>3.7303288652694162</v>
      </c>
      <c r="U2172" s="35">
        <f>IF(ISBLANK(VLOOKUP(B2172,'WB GDP'!$A$2:$AK$267,F2172-1985)),"NA",VLOOKUP(B2172,'WB GDP'!$A$2:$AK$267,F2172-1985))</f>
        <v>5503.0724201803887</v>
      </c>
    </row>
    <row r="2173" spans="1:21">
      <c r="A2173">
        <f t="shared" si="396"/>
        <v>8</v>
      </c>
      <c r="B2173" t="s">
        <v>151</v>
      </c>
      <c r="C2173" t="str">
        <f>VLOOKUP(B2173,'country codes'!$A$3:$B$287,2,0)</f>
        <v>THA</v>
      </c>
      <c r="D2173">
        <v>8</v>
      </c>
      <c r="E2173" s="6">
        <v>66826.754000000001</v>
      </c>
      <c r="F2173">
        <v>2007</v>
      </c>
      <c r="G2173" s="6">
        <v>75.186999999999998</v>
      </c>
      <c r="H2173" s="6">
        <v>5.7838912010192871</v>
      </c>
      <c r="I2173" s="7">
        <v>4.4675345420837402</v>
      </c>
      <c r="J2173" s="8">
        <f t="shared" si="397"/>
        <v>0.57838912010192867</v>
      </c>
      <c r="K2173" s="8">
        <f t="shared" si="398"/>
        <v>1.0051489553617605</v>
      </c>
      <c r="L2173" s="9">
        <f t="shared" si="399"/>
        <v>75.574134506784688</v>
      </c>
      <c r="M2173" s="8">
        <f t="shared" si="400"/>
        <v>0.58681607826022952</v>
      </c>
      <c r="N2173" s="8">
        <f t="shared" si="401"/>
        <v>0.27922090888023376</v>
      </c>
      <c r="O2173" s="8">
        <f t="shared" si="402"/>
        <v>1.7710986956917847</v>
      </c>
      <c r="P2173" s="10">
        <f t="shared" si="403"/>
        <v>0.33132884106778776</v>
      </c>
      <c r="Q2173" s="10" t="str">
        <f t="shared" si="404"/>
        <v>2007THA</v>
      </c>
      <c r="R2173" s="14">
        <f t="shared" si="405"/>
        <v>57.154998435226176</v>
      </c>
      <c r="S2173" s="45">
        <f t="shared" si="406"/>
        <v>2</v>
      </c>
      <c r="T2173" s="7">
        <f t="shared" si="407"/>
        <v>3.7303288652694162</v>
      </c>
      <c r="U2173" s="35">
        <f>IF(ISBLANK(VLOOKUP(B2173,'WB GDP'!$A$2:$AK$267,F2173-1985)),"NA",VLOOKUP(B2173,'WB GDP'!$A$2:$AK$267,F2173-1985))</f>
        <v>13330.208876021834</v>
      </c>
    </row>
    <row r="2174" spans="1:21">
      <c r="A2174">
        <f t="shared" si="396"/>
        <v>9</v>
      </c>
      <c r="B2174" t="s">
        <v>146</v>
      </c>
      <c r="C2174" t="str">
        <f>VLOOKUP(B2174,'country codes'!$A$3:$B$287,2,0)</f>
        <v>SWE</v>
      </c>
      <c r="D2174">
        <v>3</v>
      </c>
      <c r="E2174" s="6">
        <v>9164.2720000000008</v>
      </c>
      <c r="F2174">
        <v>2007</v>
      </c>
      <c r="G2174" s="6">
        <v>80.97</v>
      </c>
      <c r="H2174" s="6">
        <v>7.2413625717163086</v>
      </c>
      <c r="I2174" s="7">
        <v>12.282114982605</v>
      </c>
      <c r="J2174" s="8">
        <f t="shared" si="397"/>
        <v>0.72413625717163088</v>
      </c>
      <c r="K2174" s="8">
        <f t="shared" si="398"/>
        <v>1.1508960924314628</v>
      </c>
      <c r="L2174" s="9">
        <f t="shared" si="399"/>
        <v>93.188056604175543</v>
      </c>
      <c r="M2174" s="8">
        <f t="shared" si="400"/>
        <v>0.74606591435787328</v>
      </c>
      <c r="N2174" s="8">
        <f t="shared" si="401"/>
        <v>0.7676321864128125</v>
      </c>
      <c r="O2174" s="8">
        <f t="shared" si="402"/>
        <v>2.2595099732243633</v>
      </c>
      <c r="P2174" s="10">
        <f t="shared" si="403"/>
        <v>0.33018925483795197</v>
      </c>
      <c r="Q2174" s="10" t="str">
        <f t="shared" si="404"/>
        <v>2007SWE</v>
      </c>
      <c r="R2174" s="14">
        <f t="shared" si="405"/>
        <v>56.958417150683729</v>
      </c>
      <c r="S2174" s="45">
        <f t="shared" si="406"/>
        <v>3</v>
      </c>
      <c r="T2174" s="7">
        <f t="shared" si="407"/>
        <v>3.7303288652694162</v>
      </c>
      <c r="U2174" s="35">
        <f>IF(ISBLANK(VLOOKUP(B2174,'WB GDP'!$A$2:$AK$267,F2174-1985)),"NA",VLOOKUP(B2174,'WB GDP'!$A$2:$AK$267,F2174-1985))</f>
        <v>48557.384347724692</v>
      </c>
    </row>
    <row r="2175" spans="1:21">
      <c r="A2175">
        <f t="shared" si="396"/>
        <v>10</v>
      </c>
      <c r="B2175" t="s">
        <v>44</v>
      </c>
      <c r="C2175" t="str">
        <f>VLOOKUP(B2175,'country codes'!$A$3:$B$287,2,0)</f>
        <v>CHL</v>
      </c>
      <c r="D2175">
        <v>1</v>
      </c>
      <c r="E2175" s="6">
        <v>16495.538</v>
      </c>
      <c r="F2175">
        <v>2007</v>
      </c>
      <c r="G2175" s="6">
        <v>77.825999999999993</v>
      </c>
      <c r="H2175" s="6">
        <v>5.697929859161377</v>
      </c>
      <c r="I2175" s="7">
        <v>5.6429257392883301</v>
      </c>
      <c r="J2175" s="8">
        <f t="shared" si="397"/>
        <v>0.5697929859161377</v>
      </c>
      <c r="K2175" s="8">
        <f t="shared" si="398"/>
        <v>0.99655282117596966</v>
      </c>
      <c r="L2175" s="9">
        <f t="shared" si="399"/>
        <v>77.557719860841004</v>
      </c>
      <c r="M2175" s="8">
        <f t="shared" si="400"/>
        <v>0.60474993993922188</v>
      </c>
      <c r="N2175" s="8">
        <f t="shared" si="401"/>
        <v>0.35268285870552063</v>
      </c>
      <c r="O2175" s="8">
        <f t="shared" si="402"/>
        <v>1.8445606455170716</v>
      </c>
      <c r="P2175" s="10">
        <f t="shared" si="403"/>
        <v>0.32785581835380478</v>
      </c>
      <c r="Q2175" s="10" t="str">
        <f t="shared" si="404"/>
        <v>2007CHL</v>
      </c>
      <c r="R2175" s="14">
        <f t="shared" si="405"/>
        <v>56.555893910719689</v>
      </c>
      <c r="S2175" s="45">
        <f t="shared" si="406"/>
        <v>2</v>
      </c>
      <c r="T2175" s="7">
        <f t="shared" si="407"/>
        <v>3.7303288652694162</v>
      </c>
      <c r="U2175" s="35">
        <f>IF(ISBLANK(VLOOKUP(B2175,'WB GDP'!$A$2:$AK$267,F2175-1985)),"NA",VLOOKUP(B2175,'WB GDP'!$A$2:$AK$267,F2175-1985))</f>
        <v>20140.529650446297</v>
      </c>
    </row>
    <row r="2176" spans="1:21">
      <c r="A2176">
        <f t="shared" si="396"/>
        <v>11</v>
      </c>
      <c r="B2176" t="s">
        <v>64</v>
      </c>
      <c r="C2176" t="str">
        <f>VLOOKUP(B2176,'country codes'!$A$3:$B$287,2,0)</f>
        <v>FRA</v>
      </c>
      <c r="D2176">
        <v>3</v>
      </c>
      <c r="E2176" s="6">
        <v>61329.375999999997</v>
      </c>
      <c r="F2176">
        <v>2007</v>
      </c>
      <c r="G2176" s="6">
        <v>80.966999999999999</v>
      </c>
      <c r="H2176" s="6">
        <v>6.7953824996948242</v>
      </c>
      <c r="I2176" s="7">
        <v>11.496300697326699</v>
      </c>
      <c r="J2176" s="8">
        <f t="shared" si="397"/>
        <v>0.67953824996948242</v>
      </c>
      <c r="K2176" s="8">
        <f t="shared" si="398"/>
        <v>1.1062980852293145</v>
      </c>
      <c r="L2176" s="9">
        <f t="shared" si="399"/>
        <v>89.573637066761904</v>
      </c>
      <c r="M2176" s="8">
        <f t="shared" si="400"/>
        <v>0.71338746172599143</v>
      </c>
      <c r="N2176" s="8">
        <f t="shared" si="401"/>
        <v>0.7185187935829187</v>
      </c>
      <c r="O2176" s="8">
        <f t="shared" si="402"/>
        <v>2.2103965803944696</v>
      </c>
      <c r="P2176" s="10">
        <f t="shared" si="403"/>
        <v>0.32274184101328984</v>
      </c>
      <c r="Q2176" s="10" t="str">
        <f t="shared" si="404"/>
        <v>2007FRA</v>
      </c>
      <c r="R2176" s="14">
        <f t="shared" si="405"/>
        <v>55.673720883002154</v>
      </c>
      <c r="S2176" s="45">
        <f t="shared" si="406"/>
        <v>3</v>
      </c>
      <c r="T2176" s="7">
        <f t="shared" si="407"/>
        <v>3.7303288652694162</v>
      </c>
      <c r="U2176" s="35">
        <f>IF(ISBLANK(VLOOKUP(B2176,'WB GDP'!$A$2:$AK$267,F2176-1985)),"NA",VLOOKUP(B2176,'WB GDP'!$A$2:$AK$267,F2176-1985))</f>
        <v>43123.501132854399</v>
      </c>
    </row>
    <row r="2177" spans="1:21">
      <c r="A2177">
        <f t="shared" si="396"/>
        <v>12</v>
      </c>
      <c r="B2177" t="s">
        <v>143</v>
      </c>
      <c r="C2177" t="str">
        <f>VLOOKUP(B2177,'country codes'!$A$3:$B$287,2,0)</f>
        <v>ESP</v>
      </c>
      <c r="D2177">
        <v>3</v>
      </c>
      <c r="E2177" s="6">
        <v>45245.781999999999</v>
      </c>
      <c r="F2177">
        <v>2007</v>
      </c>
      <c r="G2177" s="6">
        <v>80.98</v>
      </c>
      <c r="H2177" s="6">
        <v>6.9946146011352539</v>
      </c>
      <c r="I2177" s="7">
        <v>12.300112724304199</v>
      </c>
      <c r="J2177" s="8">
        <f t="shared" si="397"/>
        <v>0.69946146011352539</v>
      </c>
      <c r="K2177" s="8">
        <f t="shared" si="398"/>
        <v>1.1262212953733575</v>
      </c>
      <c r="L2177" s="9">
        <f t="shared" si="399"/>
        <v>91.201400499334497</v>
      </c>
      <c r="M2177" s="8">
        <f t="shared" si="400"/>
        <v>0.72810428960848339</v>
      </c>
      <c r="N2177" s="8">
        <f t="shared" si="401"/>
        <v>0.76875704526901245</v>
      </c>
      <c r="O2177" s="8">
        <f t="shared" si="402"/>
        <v>2.2606348320805632</v>
      </c>
      <c r="P2177" s="10">
        <f t="shared" si="403"/>
        <v>0.32207956777272889</v>
      </c>
      <c r="Q2177" s="10" t="str">
        <f t="shared" si="404"/>
        <v>2007ESP</v>
      </c>
      <c r="R2177" s="14">
        <f t="shared" si="405"/>
        <v>55.55947720320065</v>
      </c>
      <c r="S2177" s="45">
        <f t="shared" si="406"/>
        <v>3</v>
      </c>
      <c r="T2177" s="7">
        <f t="shared" si="407"/>
        <v>3.7303288652694162</v>
      </c>
      <c r="U2177" s="35">
        <f>IF(ISBLANK(VLOOKUP(B2177,'WB GDP'!$A$2:$AK$267,F2177-1985)),"NA",VLOOKUP(B2177,'WB GDP'!$A$2:$AK$267,F2177-1985))</f>
        <v>39519.838699959684</v>
      </c>
    </row>
    <row r="2178" spans="1:21">
      <c r="A2178">
        <f t="shared" si="396"/>
        <v>13</v>
      </c>
      <c r="B2178" t="s">
        <v>126</v>
      </c>
      <c r="C2178" t="str">
        <f>VLOOKUP(B2178,'country codes'!$A$3:$B$287,2,0)</f>
        <v>PER</v>
      </c>
      <c r="D2178">
        <v>1</v>
      </c>
      <c r="E2178" s="6">
        <v>28600.386999999999</v>
      </c>
      <c r="F2178">
        <v>2007</v>
      </c>
      <c r="G2178" s="6">
        <v>73.222999999999999</v>
      </c>
      <c r="H2178" s="6">
        <v>5.2139620780944824</v>
      </c>
      <c r="I2178" s="7">
        <v>2.53282690048218</v>
      </c>
      <c r="J2178" s="8">
        <f t="shared" si="397"/>
        <v>0.52139620780944829</v>
      </c>
      <c r="K2178" s="8">
        <f t="shared" si="398"/>
        <v>0.94815604306928025</v>
      </c>
      <c r="L2178" s="9">
        <f t="shared" si="399"/>
        <v>69.426829941661907</v>
      </c>
      <c r="M2178" s="8">
        <f t="shared" si="400"/>
        <v>0.53123747180192615</v>
      </c>
      <c r="N2178" s="8">
        <f t="shared" si="401"/>
        <v>0.15830168128013625</v>
      </c>
      <c r="O2178" s="8">
        <f t="shared" si="402"/>
        <v>1.6501794680916873</v>
      </c>
      <c r="P2178" s="10">
        <f t="shared" si="403"/>
        <v>0.32192708858283381</v>
      </c>
      <c r="Q2178" s="10" t="str">
        <f t="shared" si="404"/>
        <v>2007PER</v>
      </c>
      <c r="R2178" s="14">
        <f t="shared" si="405"/>
        <v>55.533174187043734</v>
      </c>
      <c r="S2178" s="45">
        <f t="shared" si="406"/>
        <v>1</v>
      </c>
      <c r="T2178" s="7">
        <f t="shared" si="407"/>
        <v>3.7303288652694162</v>
      </c>
      <c r="U2178" s="35">
        <f>IF(ISBLANK(VLOOKUP(B2178,'WB GDP'!$A$2:$AK$267,F2178-1985)),"NA",VLOOKUP(B2178,'WB GDP'!$A$2:$AK$267,F2178-1985))</f>
        <v>8548.6040272491864</v>
      </c>
    </row>
    <row r="2179" spans="1:21">
      <c r="A2179">
        <f t="shared" ref="A2179:A2242" si="408">IF(ISNUMBER(R2179),COUNTIFS($F$3:$F$2434,F2179,$R$3:$R$2434,"&gt;"&amp;R2179)+1,"")</f>
        <v>14</v>
      </c>
      <c r="B2179" t="s">
        <v>165</v>
      </c>
      <c r="C2179" t="str">
        <f>VLOOKUP(B2179,'country codes'!$A$3:$B$287,2,0)</f>
        <v>VEN</v>
      </c>
      <c r="D2179">
        <v>1</v>
      </c>
      <c r="E2179" s="6">
        <v>27525.097000000002</v>
      </c>
      <c r="F2179">
        <v>2007</v>
      </c>
      <c r="G2179" s="6">
        <v>73.058000000000007</v>
      </c>
      <c r="H2179" s="6">
        <v>6.3914587497711182</v>
      </c>
      <c r="I2179" s="7">
        <v>6.5828585624694798</v>
      </c>
      <c r="J2179" s="8">
        <f t="shared" ref="J2179:J2242" si="409">IFERROR(H2179/10,"")</f>
        <v>0.63914587497711184</v>
      </c>
      <c r="K2179" s="8">
        <f t="shared" ref="K2179:K2242" si="410">IFERROR(J2179+$K$2464,"")</f>
        <v>1.0659057102369438</v>
      </c>
      <c r="L2179" s="9">
        <f t="shared" ref="L2179:L2242" si="411">IFERROR(K2179*G2179,"")</f>
        <v>77.872939378490642</v>
      </c>
      <c r="M2179" s="8">
        <f t="shared" ref="M2179:M2242" si="412">IFERROR((L2179-L$2439)/($L$2438-$L$2439),"")</f>
        <v>0.60759988194776071</v>
      </c>
      <c r="N2179" s="8">
        <f t="shared" ref="N2179:N2242" si="413">IFERROR(I2179/16,"")</f>
        <v>0.41142866015434248</v>
      </c>
      <c r="O2179" s="8">
        <f t="shared" ref="O2179:O2242" si="414">IFERROR(N2179+$O$2464,"")</f>
        <v>1.9033064469658934</v>
      </c>
      <c r="P2179" s="10">
        <f t="shared" ref="P2179:P2242" si="415">IFERROR(M2179/O2179,"")</f>
        <v>0.31923386952025007</v>
      </c>
      <c r="Q2179" s="10" t="str">
        <f t="shared" ref="Q2179:Q2242" si="416">F2179&amp;C2179</f>
        <v>2007VEN</v>
      </c>
      <c r="R2179" s="14">
        <f t="shared" ref="R2179:R2242" si="417">IFERROR(P2179*100/VLOOKUP(F2179,$B$2440:$P$2455,15,0),"")</f>
        <v>55.068587612534806</v>
      </c>
      <c r="S2179" s="45">
        <f t="shared" ref="S2179:S2242" si="418">IF(I2179&lt;T2179,1,IF(I2179&lt;T2179*2,2,3))</f>
        <v>2</v>
      </c>
      <c r="T2179" s="7">
        <f t="shared" ref="T2179:T2242" si="419">VLOOKUP(F2179,$F$2440:$I$2455,4,0)</f>
        <v>3.7303288652694162</v>
      </c>
      <c r="U2179" s="35" t="str">
        <f>IF(ISBLANK(VLOOKUP(B2179,'WB GDP'!$A$2:$AK$267,F2179-1985)),"NA",VLOOKUP(B2179,'WB GDP'!$A$2:$AK$267,F2179-1985))</f>
        <v>NA</v>
      </c>
    </row>
    <row r="2180" spans="1:21">
      <c r="A2180">
        <f t="shared" si="408"/>
        <v>15</v>
      </c>
      <c r="B2180" t="s">
        <v>115</v>
      </c>
      <c r="C2180" t="str">
        <f>VLOOKUP(B2180,'country codes'!$A$3:$B$287,2,0)</f>
        <v>NLD</v>
      </c>
      <c r="D2180">
        <v>3</v>
      </c>
      <c r="E2180" s="6">
        <v>16391.232</v>
      </c>
      <c r="F2180">
        <v>2007</v>
      </c>
      <c r="G2180" s="6">
        <v>80.245000000000005</v>
      </c>
      <c r="H2180" s="6">
        <v>7.4518795013427734</v>
      </c>
      <c r="I2180" s="7">
        <v>14.084474563598601</v>
      </c>
      <c r="J2180" s="8">
        <f t="shared" si="409"/>
        <v>0.7451879501342773</v>
      </c>
      <c r="K2180" s="8">
        <f t="shared" si="410"/>
        <v>1.1719477853941092</v>
      </c>
      <c r="L2180" s="9">
        <f t="shared" si="411"/>
        <v>94.042950038950295</v>
      </c>
      <c r="M2180" s="8">
        <f t="shared" si="412"/>
        <v>0.75379512075586208</v>
      </c>
      <c r="N2180" s="8">
        <f t="shared" si="413"/>
        <v>0.88027966022491255</v>
      </c>
      <c r="O2180" s="8">
        <f t="shared" si="414"/>
        <v>2.3721574470364635</v>
      </c>
      <c r="P2180" s="10">
        <f t="shared" si="415"/>
        <v>0.31776774416790016</v>
      </c>
      <c r="Q2180" s="10" t="str">
        <f t="shared" si="416"/>
        <v>2007NLD</v>
      </c>
      <c r="R2180" s="14">
        <f t="shared" si="417"/>
        <v>54.815677567187258</v>
      </c>
      <c r="S2180" s="45">
        <f t="shared" si="418"/>
        <v>3</v>
      </c>
      <c r="T2180" s="7">
        <f t="shared" si="419"/>
        <v>3.7303288652694162</v>
      </c>
      <c r="U2180" s="35">
        <f>IF(ISBLANK(VLOOKUP(B2180,'WB GDP'!$A$2:$AK$267,F2180-1985)),"NA",VLOOKUP(B2180,'WB GDP'!$A$2:$AK$267,F2180-1985))</f>
        <v>52909.969757220577</v>
      </c>
    </row>
    <row r="2181" spans="1:21">
      <c r="A2181">
        <f t="shared" si="408"/>
        <v>16</v>
      </c>
      <c r="B2181" t="s">
        <v>59</v>
      </c>
      <c r="C2181" t="str">
        <f>VLOOKUP(B2181,'country codes'!$A$3:$B$287,2,0)</f>
        <v>SLV</v>
      </c>
      <c r="D2181">
        <v>1</v>
      </c>
      <c r="E2181" s="6">
        <v>6044.1310000000003</v>
      </c>
      <c r="F2181">
        <v>2007</v>
      </c>
      <c r="G2181" s="6">
        <v>71.108000000000004</v>
      </c>
      <c r="H2181" s="6">
        <v>5.2955350875854492</v>
      </c>
      <c r="I2181" s="7">
        <v>2.4684369564056401</v>
      </c>
      <c r="J2181" s="8">
        <f t="shared" si="409"/>
        <v>0.5295535087585449</v>
      </c>
      <c r="K2181" s="8">
        <f t="shared" si="410"/>
        <v>0.95631334401837687</v>
      </c>
      <c r="L2181" s="9">
        <f t="shared" si="411"/>
        <v>68.001529266458746</v>
      </c>
      <c r="M2181" s="8">
        <f t="shared" si="412"/>
        <v>0.51835113690950685</v>
      </c>
      <c r="N2181" s="8">
        <f t="shared" si="413"/>
        <v>0.15427730977535251</v>
      </c>
      <c r="O2181" s="8">
        <f t="shared" si="414"/>
        <v>1.6461550965869034</v>
      </c>
      <c r="P2181" s="10">
        <f t="shared" si="415"/>
        <v>0.31488596547448239</v>
      </c>
      <c r="Q2181" s="10" t="str">
        <f t="shared" si="416"/>
        <v>2007SLV</v>
      </c>
      <c r="R2181" s="14">
        <f t="shared" si="417"/>
        <v>54.318564016244487</v>
      </c>
      <c r="S2181" s="45">
        <f t="shared" si="418"/>
        <v>1</v>
      </c>
      <c r="T2181" s="7">
        <f t="shared" si="419"/>
        <v>3.7303288652694162</v>
      </c>
      <c r="U2181" s="35">
        <f>IF(ISBLANK(VLOOKUP(B2181,'WB GDP'!$A$2:$AK$267,F2181-1985)),"NA",VLOOKUP(B2181,'WB GDP'!$A$2:$AK$267,F2181-1985))</f>
        <v>7343.9107156391501</v>
      </c>
    </row>
    <row r="2182" spans="1:21">
      <c r="A2182">
        <f t="shared" si="408"/>
        <v>17</v>
      </c>
      <c r="B2182" t="s">
        <v>121</v>
      </c>
      <c r="C2182" t="str">
        <f>VLOOKUP(B2182,'country codes'!$A$3:$B$287,2,0)</f>
        <v>NOR</v>
      </c>
      <c r="D2182">
        <v>3</v>
      </c>
      <c r="E2182" s="6">
        <v>4709.5770000000002</v>
      </c>
      <c r="F2182">
        <v>2007</v>
      </c>
      <c r="G2182" s="6">
        <v>80.503</v>
      </c>
      <c r="H2182" s="6">
        <v>7.5239849090576172</v>
      </c>
      <c r="I2182" s="7">
        <v>14.8985738754272</v>
      </c>
      <c r="J2182" s="8">
        <f t="shared" si="409"/>
        <v>0.75239849090576172</v>
      </c>
      <c r="K2182" s="8">
        <f t="shared" si="410"/>
        <v>1.1791583261655938</v>
      </c>
      <c r="L2182" s="9">
        <f t="shared" si="411"/>
        <v>94.9257827313088</v>
      </c>
      <c r="M2182" s="8">
        <f t="shared" si="412"/>
        <v>0.76177692973528066</v>
      </c>
      <c r="N2182" s="8">
        <f t="shared" si="413"/>
        <v>0.93116086721419999</v>
      </c>
      <c r="O2182" s="8">
        <f t="shared" si="414"/>
        <v>2.4230386540257509</v>
      </c>
      <c r="P2182" s="10">
        <f t="shared" si="415"/>
        <v>0.31438909506029894</v>
      </c>
      <c r="Q2182" s="10" t="str">
        <f t="shared" si="416"/>
        <v>2007NOR</v>
      </c>
      <c r="R2182" s="14">
        <f t="shared" si="417"/>
        <v>54.232852710058033</v>
      </c>
      <c r="S2182" s="45">
        <f t="shared" si="418"/>
        <v>3</v>
      </c>
      <c r="T2182" s="7">
        <f t="shared" si="419"/>
        <v>3.7303288652694162</v>
      </c>
      <c r="U2182" s="35">
        <f>IF(ISBLANK(VLOOKUP(B2182,'WB GDP'!$A$2:$AK$267,F2182-1985)),"NA",VLOOKUP(B2182,'WB GDP'!$A$2:$AK$267,F2182-1985))</f>
        <v>64477.98798291626</v>
      </c>
    </row>
    <row r="2183" spans="1:21">
      <c r="A2183">
        <f t="shared" si="408"/>
        <v>18</v>
      </c>
      <c r="B2183" t="s">
        <v>19</v>
      </c>
      <c r="C2183" t="str">
        <f>VLOOKUP(B2183,'country codes'!$A$3:$B$287,2,0)</f>
        <v>ALB</v>
      </c>
      <c r="D2183">
        <v>7</v>
      </c>
      <c r="E2183" s="6">
        <v>2976.0839999999998</v>
      </c>
      <c r="F2183">
        <v>2007</v>
      </c>
      <c r="G2183" s="6">
        <v>77.549000000000007</v>
      </c>
      <c r="H2183" s="6">
        <v>4.634251594543457</v>
      </c>
      <c r="I2183" s="7">
        <v>3.0568392276763898</v>
      </c>
      <c r="J2183" s="8">
        <f t="shared" si="409"/>
        <v>0.4634251594543457</v>
      </c>
      <c r="K2183" s="8">
        <f t="shared" si="410"/>
        <v>0.89018499471417767</v>
      </c>
      <c r="L2183" s="9">
        <f t="shared" si="411"/>
        <v>69.032956155089764</v>
      </c>
      <c r="M2183" s="8">
        <f t="shared" si="412"/>
        <v>0.52767640598092636</v>
      </c>
      <c r="N2183" s="8">
        <f t="shared" si="413"/>
        <v>0.19105245172977436</v>
      </c>
      <c r="O2183" s="8">
        <f t="shared" si="414"/>
        <v>1.6829302385413252</v>
      </c>
      <c r="P2183" s="10">
        <f t="shared" si="415"/>
        <v>0.31354621474879929</v>
      </c>
      <c r="Q2183" s="10" t="str">
        <f t="shared" si="416"/>
        <v>2007ALB</v>
      </c>
      <c r="R2183" s="14">
        <f t="shared" si="417"/>
        <v>54.0874538889666</v>
      </c>
      <c r="S2183" s="45">
        <f t="shared" si="418"/>
        <v>1</v>
      </c>
      <c r="T2183" s="7">
        <f t="shared" si="419"/>
        <v>3.7303288652694162</v>
      </c>
      <c r="U2183" s="35">
        <f>IF(ISBLANK(VLOOKUP(B2183,'WB GDP'!$A$2:$AK$267,F2183-1985)),"NA",VLOOKUP(B2183,'WB GDP'!$A$2:$AK$267,F2183-1985))</f>
        <v>9150.1168205784779</v>
      </c>
    </row>
    <row r="2184" spans="1:21">
      <c r="A2184">
        <f t="shared" si="408"/>
        <v>19</v>
      </c>
      <c r="B2184" t="s">
        <v>127</v>
      </c>
      <c r="C2184" t="str">
        <f>VLOOKUP(B2184,'country codes'!$A$3:$B$287,2,0)</f>
        <v>PHL</v>
      </c>
      <c r="D2184">
        <v>8</v>
      </c>
      <c r="E2184" s="6">
        <v>89561.376999999993</v>
      </c>
      <c r="F2184">
        <v>2007</v>
      </c>
      <c r="G2184" s="6">
        <v>70.483000000000004</v>
      </c>
      <c r="H2184" s="6">
        <v>5.0735621452331543</v>
      </c>
      <c r="I2184" s="7">
        <v>1.6329541206359901</v>
      </c>
      <c r="J2184" s="8">
        <f t="shared" si="409"/>
        <v>0.50735621452331547</v>
      </c>
      <c r="K2184" s="8">
        <f t="shared" si="410"/>
        <v>0.93411604978314744</v>
      </c>
      <c r="L2184" s="9">
        <f t="shared" si="411"/>
        <v>65.839301536865591</v>
      </c>
      <c r="M2184" s="8">
        <f t="shared" si="412"/>
        <v>0.49880214551283791</v>
      </c>
      <c r="N2184" s="8">
        <f t="shared" si="413"/>
        <v>0.10205963253974938</v>
      </c>
      <c r="O2184" s="8">
        <f t="shared" si="414"/>
        <v>1.5939374193513003</v>
      </c>
      <c r="P2184" s="10">
        <f t="shared" si="415"/>
        <v>0.31293709493051497</v>
      </c>
      <c r="Q2184" s="10" t="str">
        <f t="shared" si="416"/>
        <v>2007PHL</v>
      </c>
      <c r="R2184" s="14">
        <f t="shared" si="417"/>
        <v>53.982379298572639</v>
      </c>
      <c r="S2184" s="45">
        <f t="shared" si="418"/>
        <v>1</v>
      </c>
      <c r="T2184" s="7">
        <f t="shared" si="419"/>
        <v>3.7303288652694162</v>
      </c>
      <c r="U2184" s="35">
        <f>IF(ISBLANK(VLOOKUP(B2184,'WB GDP'!$A$2:$AK$267,F2184-1985)),"NA",VLOOKUP(B2184,'WB GDP'!$A$2:$AK$267,F2184-1985))</f>
        <v>5465.1518235773374</v>
      </c>
    </row>
    <row r="2185" spans="1:21">
      <c r="A2185">
        <f t="shared" si="408"/>
        <v>20</v>
      </c>
      <c r="B2185" t="s">
        <v>21</v>
      </c>
      <c r="C2185" t="str">
        <f>VLOOKUP(B2185,'country codes'!$A$3:$B$287,2,0)</f>
        <v>ARG</v>
      </c>
      <c r="D2185">
        <v>1</v>
      </c>
      <c r="E2185" s="6">
        <v>39876.110999999997</v>
      </c>
      <c r="F2185">
        <v>2007</v>
      </c>
      <c r="G2185" s="6">
        <v>75.006</v>
      </c>
      <c r="H2185" s="6">
        <v>6.0731582641601563</v>
      </c>
      <c r="I2185" s="7">
        <v>7.3448634147643999</v>
      </c>
      <c r="J2185" s="8">
        <f t="shared" si="409"/>
        <v>0.60731582641601567</v>
      </c>
      <c r="K2185" s="8">
        <f t="shared" si="410"/>
        <v>1.0340756616758475</v>
      </c>
      <c r="L2185" s="9">
        <f t="shared" si="411"/>
        <v>77.561879079658624</v>
      </c>
      <c r="M2185" s="8">
        <f t="shared" si="412"/>
        <v>0.60478754399533941</v>
      </c>
      <c r="N2185" s="8">
        <f t="shared" si="413"/>
        <v>0.45905396342277499</v>
      </c>
      <c r="O2185" s="8">
        <f t="shared" si="414"/>
        <v>1.950931750234326</v>
      </c>
      <c r="P2185" s="10">
        <f t="shared" si="415"/>
        <v>0.30999933438096872</v>
      </c>
      <c r="Q2185" s="10" t="str">
        <f t="shared" si="416"/>
        <v>2007ARG</v>
      </c>
      <c r="R2185" s="14">
        <f t="shared" si="417"/>
        <v>53.475608746781063</v>
      </c>
      <c r="S2185" s="45">
        <f t="shared" si="418"/>
        <v>2</v>
      </c>
      <c r="T2185" s="7">
        <f t="shared" si="419"/>
        <v>3.7303288652694162</v>
      </c>
      <c r="U2185" s="35">
        <f>IF(ISBLANK(VLOOKUP(B2185,'WB GDP'!$A$2:$AK$267,F2185-1985)),"NA",VLOOKUP(B2185,'WB GDP'!$A$2:$AK$267,F2185-1985))</f>
        <v>22316.255525910354</v>
      </c>
    </row>
    <row r="2186" spans="1:21">
      <c r="A2186">
        <f t="shared" si="408"/>
        <v>21</v>
      </c>
      <c r="B2186" t="s">
        <v>101</v>
      </c>
      <c r="C2186" t="str">
        <f>VLOOKUP(B2186,'country codes'!$A$3:$B$287,2,0)</f>
        <v>MYS</v>
      </c>
      <c r="D2186">
        <v>8</v>
      </c>
      <c r="E2186" s="6">
        <v>27092.603999999999</v>
      </c>
      <c r="F2186">
        <v>2007</v>
      </c>
      <c r="G2186" s="6">
        <v>74.210999999999999</v>
      </c>
      <c r="H2186" s="6">
        <v>6.2389044761657715</v>
      </c>
      <c r="I2186" s="7">
        <v>7.5696301460266104</v>
      </c>
      <c r="J2186" s="8">
        <f t="shared" si="409"/>
        <v>0.62389044761657719</v>
      </c>
      <c r="K2186" s="8">
        <f t="shared" si="410"/>
        <v>1.050650282876409</v>
      </c>
      <c r="L2186" s="9">
        <f t="shared" si="411"/>
        <v>77.969808142541197</v>
      </c>
      <c r="M2186" s="8">
        <f t="shared" si="412"/>
        <v>0.60847568545777608</v>
      </c>
      <c r="N2186" s="8">
        <f t="shared" si="413"/>
        <v>0.47310188412666315</v>
      </c>
      <c r="O2186" s="8">
        <f t="shared" si="414"/>
        <v>1.9649796709382141</v>
      </c>
      <c r="P2186" s="10">
        <f t="shared" si="415"/>
        <v>0.30966004099535982</v>
      </c>
      <c r="Q2186" s="10" t="str">
        <f t="shared" si="416"/>
        <v>2007MYS</v>
      </c>
      <c r="R2186" s="14">
        <f t="shared" si="417"/>
        <v>53.417079845822542</v>
      </c>
      <c r="S2186" s="45">
        <f t="shared" si="418"/>
        <v>3</v>
      </c>
      <c r="T2186" s="7">
        <f t="shared" si="419"/>
        <v>3.7303288652694162</v>
      </c>
      <c r="U2186" s="35">
        <f>IF(ISBLANK(VLOOKUP(B2186,'WB GDP'!$A$2:$AK$267,F2186-1985)),"NA",VLOOKUP(B2186,'WB GDP'!$A$2:$AK$267,F2186-1985))</f>
        <v>19278.421425867091</v>
      </c>
    </row>
    <row r="2187" spans="1:21">
      <c r="A2187">
        <f t="shared" si="408"/>
        <v>22</v>
      </c>
      <c r="B2187" t="s">
        <v>86</v>
      </c>
      <c r="C2187" t="str">
        <f>VLOOKUP(B2187,'country codes'!$A$3:$B$287,2,0)</f>
        <v>JOR</v>
      </c>
      <c r="D2187">
        <v>4</v>
      </c>
      <c r="E2187" s="6">
        <v>6473.4570000000003</v>
      </c>
      <c r="F2187">
        <v>2007</v>
      </c>
      <c r="G2187" s="6">
        <v>73.373000000000005</v>
      </c>
      <c r="H2187" s="6">
        <v>5.5980572700500488</v>
      </c>
      <c r="I2187" s="7">
        <v>5.0012412071228001</v>
      </c>
      <c r="J2187" s="8">
        <f t="shared" si="409"/>
        <v>0.55980572700500486</v>
      </c>
      <c r="K2187" s="8">
        <f t="shared" si="410"/>
        <v>0.98656556226483683</v>
      </c>
      <c r="L2187" s="9">
        <f t="shared" si="411"/>
        <v>72.387275000057883</v>
      </c>
      <c r="M2187" s="8">
        <f t="shared" si="412"/>
        <v>0.55800325330810607</v>
      </c>
      <c r="N2187" s="8">
        <f t="shared" si="413"/>
        <v>0.312577575445175</v>
      </c>
      <c r="O2187" s="8">
        <f t="shared" si="414"/>
        <v>1.8044553622567259</v>
      </c>
      <c r="P2187" s="10">
        <f t="shared" si="415"/>
        <v>0.30923638510527868</v>
      </c>
      <c r="Q2187" s="10" t="str">
        <f t="shared" si="416"/>
        <v>2007JOR</v>
      </c>
      <c r="R2187" s="14">
        <f t="shared" si="417"/>
        <v>53.343998215932956</v>
      </c>
      <c r="S2187" s="45">
        <f t="shared" si="418"/>
        <v>2</v>
      </c>
      <c r="T2187" s="7">
        <f t="shared" si="419"/>
        <v>3.7303288652694162</v>
      </c>
      <c r="U2187" s="35">
        <f>IF(ISBLANK(VLOOKUP(B2187,'WB GDP'!$A$2:$AK$267,F2187-1985)),"NA",VLOOKUP(B2187,'WB GDP'!$A$2:$AK$267,F2187-1985))</f>
        <v>11028.312191709043</v>
      </c>
    </row>
    <row r="2188" spans="1:21">
      <c r="A2188">
        <f t="shared" si="408"/>
        <v>23</v>
      </c>
      <c r="B2188" t="s">
        <v>107</v>
      </c>
      <c r="C2188" t="str">
        <f>VLOOKUP(B2188,'country codes'!$A$3:$B$287,2,0)</f>
        <v>MDA</v>
      </c>
      <c r="D2188">
        <v>7</v>
      </c>
      <c r="E2188" s="6">
        <v>3876.8429999999998</v>
      </c>
      <c r="F2188">
        <v>2007</v>
      </c>
      <c r="G2188" s="6">
        <v>68.947000000000003</v>
      </c>
      <c r="H2188" s="6">
        <v>4.7749180793762207</v>
      </c>
      <c r="I2188" s="7">
        <v>0.37762469053268399</v>
      </c>
      <c r="J2188" s="8">
        <f t="shared" si="409"/>
        <v>0.47749180793762208</v>
      </c>
      <c r="K2188" s="8">
        <f t="shared" si="410"/>
        <v>0.9042516431974541</v>
      </c>
      <c r="L2188" s="9">
        <f t="shared" si="411"/>
        <v>62.34543804353487</v>
      </c>
      <c r="M2188" s="8">
        <f t="shared" si="412"/>
        <v>0.46721365627210953</v>
      </c>
      <c r="N2188" s="8">
        <f t="shared" si="413"/>
        <v>2.360154315829275E-2</v>
      </c>
      <c r="O2188" s="8">
        <f t="shared" si="414"/>
        <v>1.5154793299698437</v>
      </c>
      <c r="P2188" s="10">
        <f t="shared" si="415"/>
        <v>0.30829431126679013</v>
      </c>
      <c r="Q2188" s="10" t="str">
        <f t="shared" si="416"/>
        <v>2007MDA</v>
      </c>
      <c r="R2188" s="14">
        <f t="shared" si="417"/>
        <v>53.181488279909409</v>
      </c>
      <c r="S2188" s="45">
        <f t="shared" si="418"/>
        <v>1</v>
      </c>
      <c r="T2188" s="7">
        <f t="shared" si="419"/>
        <v>3.7303288652694162</v>
      </c>
      <c r="U2188" s="35">
        <f>IF(ISBLANK(VLOOKUP(B2188,'WB GDP'!$A$2:$AK$267,F2188-1985)),"NA",VLOOKUP(B2188,'WB GDP'!$A$2:$AK$267,F2188-1985))</f>
        <v>7737.8881997018898</v>
      </c>
    </row>
    <row r="2189" spans="1:21">
      <c r="A2189">
        <f t="shared" si="408"/>
        <v>24</v>
      </c>
      <c r="B2189" t="s">
        <v>58</v>
      </c>
      <c r="C2189" t="str">
        <f>VLOOKUP(B2189,'country codes'!$A$3:$B$287,2,0)</f>
        <v>EGY</v>
      </c>
      <c r="D2189">
        <v>4</v>
      </c>
      <c r="E2189" s="6">
        <v>82218.755000000005</v>
      </c>
      <c r="F2189">
        <v>2007</v>
      </c>
      <c r="G2189" s="6">
        <v>69.128</v>
      </c>
      <c r="H2189" s="6">
        <v>5.5405106544494629</v>
      </c>
      <c r="I2189" s="7">
        <v>3.0806066989898699</v>
      </c>
      <c r="J2189" s="8">
        <f t="shared" si="409"/>
        <v>0.55405106544494631</v>
      </c>
      <c r="K2189" s="8">
        <f t="shared" si="410"/>
        <v>0.98081090070477828</v>
      </c>
      <c r="L2189" s="9">
        <f t="shared" si="411"/>
        <v>67.801495943919917</v>
      </c>
      <c r="M2189" s="8">
        <f t="shared" si="412"/>
        <v>0.51654260876613012</v>
      </c>
      <c r="N2189" s="8">
        <f t="shared" si="413"/>
        <v>0.19253791868686687</v>
      </c>
      <c r="O2189" s="8">
        <f t="shared" si="414"/>
        <v>1.6844157054984179</v>
      </c>
      <c r="P2189" s="10">
        <f t="shared" si="415"/>
        <v>0.30665981508008167</v>
      </c>
      <c r="Q2189" s="10" t="str">
        <f t="shared" si="416"/>
        <v>2007EGY</v>
      </c>
      <c r="R2189" s="14">
        <f t="shared" si="417"/>
        <v>52.899533872642486</v>
      </c>
      <c r="S2189" s="45">
        <f t="shared" si="418"/>
        <v>1</v>
      </c>
      <c r="T2189" s="7">
        <f t="shared" si="419"/>
        <v>3.7303288652694162</v>
      </c>
      <c r="U2189" s="35">
        <f>IF(ISBLANK(VLOOKUP(B2189,'WB GDP'!$A$2:$AK$267,F2189-1985)),"NA",VLOOKUP(B2189,'WB GDP'!$A$2:$AK$267,F2189-1985))</f>
        <v>9298.0505364755991</v>
      </c>
    </row>
    <row r="2190" spans="1:21">
      <c r="A2190">
        <f t="shared" si="408"/>
        <v>25</v>
      </c>
      <c r="B2190" t="s">
        <v>69</v>
      </c>
      <c r="C2190" t="str">
        <f>VLOOKUP(B2190,'country codes'!$A$3:$B$287,2,0)</f>
        <v>GRC</v>
      </c>
      <c r="D2190">
        <v>3</v>
      </c>
      <c r="E2190" s="6">
        <v>11091.493</v>
      </c>
      <c r="F2190">
        <v>2007</v>
      </c>
      <c r="G2190" s="6">
        <v>79.611999999999995</v>
      </c>
      <c r="H2190" s="6">
        <v>6.6469612121582031</v>
      </c>
      <c r="I2190" s="7">
        <v>12.121726989746101</v>
      </c>
      <c r="J2190" s="8">
        <f t="shared" si="409"/>
        <v>0.66469612121582033</v>
      </c>
      <c r="K2190" s="8">
        <f t="shared" si="410"/>
        <v>1.0914559564756523</v>
      </c>
      <c r="L2190" s="9">
        <f t="shared" si="411"/>
        <v>86.892991606939631</v>
      </c>
      <c r="M2190" s="8">
        <f t="shared" si="412"/>
        <v>0.6891513859813494</v>
      </c>
      <c r="N2190" s="8">
        <f t="shared" si="413"/>
        <v>0.7576079368591313</v>
      </c>
      <c r="O2190" s="8">
        <f t="shared" si="414"/>
        <v>2.2494857236706824</v>
      </c>
      <c r="P2190" s="10">
        <f t="shared" si="415"/>
        <v>0.30635952863786164</v>
      </c>
      <c r="Q2190" s="10" t="str">
        <f t="shared" si="416"/>
        <v>2007GRC</v>
      </c>
      <c r="R2190" s="14">
        <f t="shared" si="417"/>
        <v>52.847733760464223</v>
      </c>
      <c r="S2190" s="45">
        <f t="shared" si="418"/>
        <v>3</v>
      </c>
      <c r="T2190" s="7">
        <f t="shared" si="419"/>
        <v>3.7303288652694162</v>
      </c>
      <c r="U2190" s="35">
        <f>IF(ISBLANK(VLOOKUP(B2190,'WB GDP'!$A$2:$AK$267,F2190-1985)),"NA",VLOOKUP(B2190,'WB GDP'!$A$2:$AK$267,F2190-1985))</f>
        <v>37619.660856174225</v>
      </c>
    </row>
    <row r="2191" spans="1:21">
      <c r="A2191">
        <f t="shared" si="408"/>
        <v>26</v>
      </c>
      <c r="B2191" t="s">
        <v>73</v>
      </c>
      <c r="C2191" t="str">
        <f>VLOOKUP(B2191,'country codes'!$A$3:$B$287,2,0)</f>
        <v>HND</v>
      </c>
      <c r="D2191">
        <v>1</v>
      </c>
      <c r="E2191" s="6">
        <v>7924.4620000000004</v>
      </c>
      <c r="F2191">
        <v>2007</v>
      </c>
      <c r="G2191" s="6">
        <v>70.376000000000005</v>
      </c>
      <c r="H2191" s="6">
        <v>5.0971541404724121</v>
      </c>
      <c r="I2191" s="7">
        <v>2.2171096801757799</v>
      </c>
      <c r="J2191" s="8">
        <f t="shared" si="409"/>
        <v>0.50971541404724119</v>
      </c>
      <c r="K2191" s="8">
        <f t="shared" si="410"/>
        <v>0.93647524930707315</v>
      </c>
      <c r="L2191" s="9">
        <f t="shared" si="411"/>
        <v>65.905382145234583</v>
      </c>
      <c r="M2191" s="8">
        <f t="shared" si="412"/>
        <v>0.49939958917097427</v>
      </c>
      <c r="N2191" s="8">
        <f t="shared" si="413"/>
        <v>0.13856935501098624</v>
      </c>
      <c r="O2191" s="8">
        <f t="shared" si="414"/>
        <v>1.6304471418225372</v>
      </c>
      <c r="P2191" s="10">
        <f t="shared" si="415"/>
        <v>0.30629609286979903</v>
      </c>
      <c r="Q2191" s="10" t="str">
        <f t="shared" si="416"/>
        <v>2007HND</v>
      </c>
      <c r="R2191" s="14">
        <f t="shared" si="417"/>
        <v>52.83679094240869</v>
      </c>
      <c r="S2191" s="45">
        <f t="shared" si="418"/>
        <v>1</v>
      </c>
      <c r="T2191" s="7">
        <f t="shared" si="419"/>
        <v>3.7303288652694162</v>
      </c>
      <c r="U2191" s="35">
        <f>IF(ISBLANK(VLOOKUP(B2191,'WB GDP'!$A$2:$AK$267,F2191-1985)),"NA",VLOOKUP(B2191,'WB GDP'!$A$2:$AK$267,F2191-1985))</f>
        <v>4842.4227709540282</v>
      </c>
    </row>
    <row r="2192" spans="1:21">
      <c r="A2192">
        <f t="shared" si="408"/>
        <v>27</v>
      </c>
      <c r="B2192" t="s">
        <v>83</v>
      </c>
      <c r="C2192" t="str">
        <f>VLOOKUP(B2192,'country codes'!$A$3:$B$287,2,0)</f>
        <v>ITA</v>
      </c>
      <c r="D2192">
        <v>3</v>
      </c>
      <c r="E2192" s="6">
        <v>58778.482000000004</v>
      </c>
      <c r="F2192">
        <v>2007</v>
      </c>
      <c r="G2192" s="6">
        <v>81.503</v>
      </c>
      <c r="H2192" s="6">
        <v>6.5744123458862305</v>
      </c>
      <c r="I2192" s="7">
        <v>12.8247785568237</v>
      </c>
      <c r="J2192" s="8">
        <f t="shared" si="409"/>
        <v>0.65744123458862302</v>
      </c>
      <c r="K2192" s="8">
        <f t="shared" si="410"/>
        <v>1.084201069848455</v>
      </c>
      <c r="L2192" s="9">
        <f t="shared" si="411"/>
        <v>88.365639795858627</v>
      </c>
      <c r="M2192" s="8">
        <f t="shared" si="412"/>
        <v>0.70246579610637094</v>
      </c>
      <c r="N2192" s="8">
        <f t="shared" si="413"/>
        <v>0.80154865980148127</v>
      </c>
      <c r="O2192" s="8">
        <f t="shared" si="414"/>
        <v>2.2934264466130321</v>
      </c>
      <c r="P2192" s="10">
        <f t="shared" si="415"/>
        <v>0.30629532381288416</v>
      </c>
      <c r="Q2192" s="10" t="str">
        <f t="shared" si="416"/>
        <v>2007ITA</v>
      </c>
      <c r="R2192" s="14">
        <f t="shared" si="417"/>
        <v>52.836658278295829</v>
      </c>
      <c r="S2192" s="45">
        <f t="shared" si="418"/>
        <v>3</v>
      </c>
      <c r="T2192" s="7">
        <f t="shared" si="419"/>
        <v>3.7303288652694162</v>
      </c>
      <c r="U2192" s="35">
        <f>IF(ISBLANK(VLOOKUP(B2192,'WB GDP'!$A$2:$AK$267,F2192-1985)),"NA",VLOOKUP(B2192,'WB GDP'!$A$2:$AK$267,F2192-1985))</f>
        <v>45356.536719348522</v>
      </c>
    </row>
    <row r="2193" spans="1:21">
      <c r="A2193">
        <f t="shared" si="408"/>
        <v>28</v>
      </c>
      <c r="B2193" t="s">
        <v>57</v>
      </c>
      <c r="C2193" t="str">
        <f>VLOOKUP(B2193,'country codes'!$A$3:$B$287,2,0)</f>
        <v>ECU</v>
      </c>
      <c r="D2193">
        <v>1</v>
      </c>
      <c r="E2193" s="6">
        <v>14251.834999999999</v>
      </c>
      <c r="F2193">
        <v>2007</v>
      </c>
      <c r="G2193" s="6">
        <v>74.843999999999994</v>
      </c>
      <c r="H2193" s="6">
        <v>4.995875358581543</v>
      </c>
      <c r="I2193" s="7">
        <v>4.0123457908630398</v>
      </c>
      <c r="J2193" s="8">
        <f t="shared" si="409"/>
        <v>0.4995875358581543</v>
      </c>
      <c r="K2193" s="8">
        <f t="shared" si="410"/>
        <v>0.92634737111798626</v>
      </c>
      <c r="L2193" s="9">
        <f t="shared" si="411"/>
        <v>69.331542643954563</v>
      </c>
      <c r="M2193" s="8">
        <f t="shared" si="412"/>
        <v>0.53037596654158836</v>
      </c>
      <c r="N2193" s="8">
        <f t="shared" si="413"/>
        <v>0.25077161192893999</v>
      </c>
      <c r="O2193" s="8">
        <f t="shared" si="414"/>
        <v>1.742649398740491</v>
      </c>
      <c r="P2193" s="10">
        <f t="shared" si="415"/>
        <v>0.30435035694782919</v>
      </c>
      <c r="Q2193" s="10" t="str">
        <f t="shared" si="416"/>
        <v>2007ECU</v>
      </c>
      <c r="R2193" s="14">
        <f t="shared" si="417"/>
        <v>52.501146954347902</v>
      </c>
      <c r="S2193" s="45">
        <f t="shared" si="418"/>
        <v>2</v>
      </c>
      <c r="T2193" s="7">
        <f t="shared" si="419"/>
        <v>3.7303288652694162</v>
      </c>
      <c r="U2193" s="35">
        <f>IF(ISBLANK(VLOOKUP(B2193,'WB GDP'!$A$2:$AK$267,F2193-1985)),"NA",VLOOKUP(B2193,'WB GDP'!$A$2:$AK$267,F2193-1985))</f>
        <v>9836.4191046075557</v>
      </c>
    </row>
    <row r="2194" spans="1:21">
      <c r="A2194">
        <f t="shared" si="408"/>
        <v>29</v>
      </c>
      <c r="B2194" t="s">
        <v>55</v>
      </c>
      <c r="C2194" t="str">
        <f>VLOOKUP(B2194,'country codes'!$A$3:$B$287,2,0)</f>
        <v>DNK</v>
      </c>
      <c r="D2194">
        <v>3</v>
      </c>
      <c r="E2194" s="6">
        <v>5479.7219999999998</v>
      </c>
      <c r="F2194">
        <v>2007</v>
      </c>
      <c r="G2194" s="6">
        <v>78.347999999999999</v>
      </c>
      <c r="H2194" s="6">
        <v>7.834233283996582</v>
      </c>
      <c r="I2194" s="7">
        <v>16.156955718994102</v>
      </c>
      <c r="J2194" s="8">
        <f t="shared" si="409"/>
        <v>0.78342332839965823</v>
      </c>
      <c r="K2194" s="8">
        <f t="shared" si="410"/>
        <v>1.2101831636594902</v>
      </c>
      <c r="L2194" s="9">
        <f t="shared" si="411"/>
        <v>94.815430506393739</v>
      </c>
      <c r="M2194" s="8">
        <f t="shared" si="412"/>
        <v>0.76077922044409807</v>
      </c>
      <c r="N2194" s="8">
        <f t="shared" si="413"/>
        <v>1.0098097324371313</v>
      </c>
      <c r="O2194" s="8">
        <f t="shared" si="414"/>
        <v>2.5016875192486823</v>
      </c>
      <c r="P2194" s="10">
        <f t="shared" si="415"/>
        <v>0.30410641400672561</v>
      </c>
      <c r="Q2194" s="10" t="str">
        <f t="shared" si="416"/>
        <v>2007DNK</v>
      </c>
      <c r="R2194" s="14">
        <f t="shared" si="417"/>
        <v>52.459066227622976</v>
      </c>
      <c r="S2194" s="45">
        <f t="shared" si="418"/>
        <v>3</v>
      </c>
      <c r="T2194" s="7">
        <f t="shared" si="419"/>
        <v>3.7303288652694162</v>
      </c>
      <c r="U2194" s="35">
        <f>IF(ISBLANK(VLOOKUP(B2194,'WB GDP'!$A$2:$AK$267,F2194-1985)),"NA",VLOOKUP(B2194,'WB GDP'!$A$2:$AK$267,F2194-1985))</f>
        <v>53569.028023800762</v>
      </c>
    </row>
    <row r="2195" spans="1:21">
      <c r="A2195">
        <f t="shared" si="408"/>
        <v>30</v>
      </c>
      <c r="B2195" t="s">
        <v>24</v>
      </c>
      <c r="C2195" t="str">
        <f>VLOOKUP(B2195,'country codes'!$A$3:$B$287,2,0)</f>
        <v>AUT</v>
      </c>
      <c r="D2195">
        <v>3</v>
      </c>
      <c r="E2195" s="6">
        <v>8294.7219999999998</v>
      </c>
      <c r="F2195">
        <v>2007</v>
      </c>
      <c r="G2195" s="6">
        <v>80.167000000000002</v>
      </c>
      <c r="H2195" s="6">
        <v>7.1515827178955078</v>
      </c>
      <c r="I2195" s="7">
        <v>15.111795425415</v>
      </c>
      <c r="J2195" s="8">
        <f t="shared" si="409"/>
        <v>0.71515827178955083</v>
      </c>
      <c r="K2195" s="8">
        <f t="shared" si="410"/>
        <v>1.1419181070493827</v>
      </c>
      <c r="L2195" s="9">
        <f t="shared" si="411"/>
        <v>91.544148887827859</v>
      </c>
      <c r="M2195" s="8">
        <f t="shared" si="412"/>
        <v>0.7312031238368002</v>
      </c>
      <c r="N2195" s="8">
        <f t="shared" si="413"/>
        <v>0.9444872140884375</v>
      </c>
      <c r="O2195" s="8">
        <f t="shared" si="414"/>
        <v>2.4363650008999884</v>
      </c>
      <c r="P2195" s="10">
        <f t="shared" si="415"/>
        <v>0.30012051706813025</v>
      </c>
      <c r="Q2195" s="10" t="str">
        <f t="shared" si="416"/>
        <v>2007AUT</v>
      </c>
      <c r="R2195" s="14">
        <f t="shared" si="417"/>
        <v>51.771489702276725</v>
      </c>
      <c r="S2195" s="45">
        <f t="shared" si="418"/>
        <v>3</v>
      </c>
      <c r="T2195" s="7">
        <f t="shared" si="419"/>
        <v>3.7303288652694162</v>
      </c>
      <c r="U2195" s="35">
        <f>IF(ISBLANK(VLOOKUP(B2195,'WB GDP'!$A$2:$AK$267,F2195-1985)),"NA",VLOOKUP(B2195,'WB GDP'!$A$2:$AK$267,F2195-1985))</f>
        <v>52565.073968795645</v>
      </c>
    </row>
    <row r="2196" spans="1:21">
      <c r="A2196">
        <f t="shared" si="408"/>
        <v>31</v>
      </c>
      <c r="B2196" t="s">
        <v>82</v>
      </c>
      <c r="C2196" t="str">
        <f>VLOOKUP(B2196,'country codes'!$A$3:$B$287,2,0)</f>
        <v>ISR</v>
      </c>
      <c r="D2196">
        <v>4</v>
      </c>
      <c r="E2196" s="6">
        <v>6952.0029999999997</v>
      </c>
      <c r="F2196">
        <v>2007</v>
      </c>
      <c r="G2196" s="6">
        <v>80.665000000000006</v>
      </c>
      <c r="H2196" s="6">
        <v>6.8411149978637695</v>
      </c>
      <c r="I2196" s="7">
        <v>14.2317142486572</v>
      </c>
      <c r="J2196" s="8">
        <f t="shared" si="409"/>
        <v>0.68411149978637698</v>
      </c>
      <c r="K2196" s="8">
        <f t="shared" si="410"/>
        <v>1.1108713350462089</v>
      </c>
      <c r="L2196" s="9">
        <f t="shared" si="411"/>
        <v>89.608436241502446</v>
      </c>
      <c r="M2196" s="8">
        <f t="shared" si="412"/>
        <v>0.71370208574005956</v>
      </c>
      <c r="N2196" s="8">
        <f t="shared" si="413"/>
        <v>0.88948214054107499</v>
      </c>
      <c r="O2196" s="8">
        <f t="shared" si="414"/>
        <v>2.381359927352626</v>
      </c>
      <c r="P2196" s="10">
        <f t="shared" si="415"/>
        <v>0.29970357590315505</v>
      </c>
      <c r="Q2196" s="10" t="str">
        <f t="shared" si="416"/>
        <v>2007ISR</v>
      </c>
      <c r="R2196" s="14">
        <f t="shared" si="417"/>
        <v>51.69956637814068</v>
      </c>
      <c r="S2196" s="45">
        <f t="shared" si="418"/>
        <v>3</v>
      </c>
      <c r="T2196" s="7">
        <f t="shared" si="419"/>
        <v>3.7303288652694162</v>
      </c>
      <c r="U2196" s="35">
        <f>IF(ISBLANK(VLOOKUP(B2196,'WB GDP'!$A$2:$AK$267,F2196-1985)),"NA",VLOOKUP(B2196,'WB GDP'!$A$2:$AK$267,F2196-1985))</f>
        <v>33136.219719822257</v>
      </c>
    </row>
    <row r="2197" spans="1:21">
      <c r="A2197">
        <f t="shared" si="408"/>
        <v>32</v>
      </c>
      <c r="B2197" t="s">
        <v>155</v>
      </c>
      <c r="C2197" t="str">
        <f>VLOOKUP(B2197,'country codes'!$A$3:$B$287,2,0)</f>
        <v>TUR</v>
      </c>
      <c r="D2197">
        <v>4</v>
      </c>
      <c r="E2197" s="6">
        <v>70468.869000000006</v>
      </c>
      <c r="F2197">
        <v>2007</v>
      </c>
      <c r="G2197" s="6">
        <v>74.192999999999998</v>
      </c>
      <c r="H2197" s="6">
        <v>5.623471736907959</v>
      </c>
      <c r="I2197" s="7">
        <v>6.5575237274169904</v>
      </c>
      <c r="J2197" s="8">
        <f t="shared" si="409"/>
        <v>0.5623471736907959</v>
      </c>
      <c r="K2197" s="8">
        <f t="shared" si="410"/>
        <v>0.98910700895062786</v>
      </c>
      <c r="L2197" s="9">
        <f t="shared" si="411"/>
        <v>73.384816315073934</v>
      </c>
      <c r="M2197" s="8">
        <f t="shared" si="412"/>
        <v>0.56702215835597536</v>
      </c>
      <c r="N2197" s="8">
        <f t="shared" si="413"/>
        <v>0.4098452329635619</v>
      </c>
      <c r="O2197" s="8">
        <f t="shared" si="414"/>
        <v>1.9017230197751127</v>
      </c>
      <c r="P2197" s="10">
        <f t="shared" si="415"/>
        <v>0.29816232566981721</v>
      </c>
      <c r="Q2197" s="10" t="str">
        <f t="shared" si="416"/>
        <v>2007TUR</v>
      </c>
      <c r="R2197" s="14">
        <f t="shared" si="417"/>
        <v>51.433697115474551</v>
      </c>
      <c r="S2197" s="45">
        <f t="shared" si="418"/>
        <v>2</v>
      </c>
      <c r="T2197" s="7">
        <f t="shared" si="419"/>
        <v>3.7303288652694162</v>
      </c>
      <c r="U2197" s="35">
        <f>IF(ISBLANK(VLOOKUP(B2197,'WB GDP'!$A$2:$AK$267,F2197-1985)),"NA",VLOOKUP(B2197,'WB GDP'!$A$2:$AK$267,F2197-1985))</f>
        <v>19757.820311461699</v>
      </c>
    </row>
    <row r="2198" spans="1:21">
      <c r="A2198">
        <f t="shared" si="408"/>
        <v>33</v>
      </c>
      <c r="B2198" t="s">
        <v>116</v>
      </c>
      <c r="C2198" t="str">
        <f>VLOOKUP(B2198,'country codes'!$A$3:$B$287,2,0)</f>
        <v>NZL</v>
      </c>
      <c r="D2198">
        <v>2</v>
      </c>
      <c r="E2198" s="6">
        <v>4221.4939999999997</v>
      </c>
      <c r="F2198">
        <v>2007</v>
      </c>
      <c r="G2198" s="6">
        <v>80.162999999999997</v>
      </c>
      <c r="H2198" s="6">
        <v>7.6041731834411621</v>
      </c>
      <c r="I2198" s="7">
        <v>17.199062347412099</v>
      </c>
      <c r="J2198" s="8">
        <f t="shared" si="409"/>
        <v>0.76041731834411619</v>
      </c>
      <c r="K2198" s="8">
        <f t="shared" si="410"/>
        <v>1.1871771536039482</v>
      </c>
      <c r="L2198" s="9">
        <f t="shared" si="411"/>
        <v>95.167682164353295</v>
      </c>
      <c r="M2198" s="8">
        <f t="shared" si="412"/>
        <v>0.76396397500841462</v>
      </c>
      <c r="N2198" s="8">
        <f t="shared" si="413"/>
        <v>1.0749413967132562</v>
      </c>
      <c r="O2198" s="8">
        <f t="shared" si="414"/>
        <v>2.5668191835248071</v>
      </c>
      <c r="P2198" s="10">
        <f t="shared" si="415"/>
        <v>0.29763061609946523</v>
      </c>
      <c r="Q2198" s="10" t="str">
        <f t="shared" si="416"/>
        <v>2007NZL</v>
      </c>
      <c r="R2198" s="14">
        <f t="shared" si="417"/>
        <v>51.341975973531326</v>
      </c>
      <c r="S2198" s="45">
        <f t="shared" si="418"/>
        <v>3</v>
      </c>
      <c r="T2198" s="7">
        <f t="shared" si="419"/>
        <v>3.7303288652694162</v>
      </c>
      <c r="U2198" s="35">
        <f>IF(ISBLANK(VLOOKUP(B2198,'WB GDP'!$A$2:$AK$267,F2198-1985)),"NA",VLOOKUP(B2198,'WB GDP'!$A$2:$AK$267,F2198-1985))</f>
        <v>38637.695450577266</v>
      </c>
    </row>
    <row r="2199" spans="1:21">
      <c r="A2199">
        <f t="shared" si="408"/>
        <v>34</v>
      </c>
      <c r="B2199" t="s">
        <v>144</v>
      </c>
      <c r="C2199" t="str">
        <f>VLOOKUP(B2199,'country codes'!$A$3:$B$287,2,0)</f>
        <v>LKA</v>
      </c>
      <c r="D2199">
        <v>6</v>
      </c>
      <c r="E2199" s="6">
        <v>20078.654999999999</v>
      </c>
      <c r="F2199">
        <v>2007</v>
      </c>
      <c r="G2199" s="6">
        <v>72.049000000000007</v>
      </c>
      <c r="H2199" s="6">
        <v>4.4148054122924805</v>
      </c>
      <c r="I2199" s="7">
        <v>1.37436783313751</v>
      </c>
      <c r="J2199" s="8">
        <f t="shared" si="409"/>
        <v>0.44148054122924807</v>
      </c>
      <c r="K2199" s="8">
        <f t="shared" si="410"/>
        <v>0.86824037648908003</v>
      </c>
      <c r="L2199" s="9">
        <f t="shared" si="411"/>
        <v>62.555850885661734</v>
      </c>
      <c r="M2199" s="8">
        <f t="shared" si="412"/>
        <v>0.46911602704656113</v>
      </c>
      <c r="N2199" s="8">
        <f t="shared" si="413"/>
        <v>8.5897989571094374E-2</v>
      </c>
      <c r="O2199" s="8">
        <f t="shared" si="414"/>
        <v>1.5777757763826452</v>
      </c>
      <c r="P2199" s="10">
        <f t="shared" si="415"/>
        <v>0.2973274365525499</v>
      </c>
      <c r="Q2199" s="10" t="str">
        <f t="shared" si="416"/>
        <v>2007LKA</v>
      </c>
      <c r="R2199" s="14">
        <f t="shared" si="417"/>
        <v>51.289676794040361</v>
      </c>
      <c r="S2199" s="45">
        <f t="shared" si="418"/>
        <v>1</v>
      </c>
      <c r="T2199" s="7">
        <f t="shared" si="419"/>
        <v>3.7303288652694162</v>
      </c>
      <c r="U2199" s="35">
        <f>IF(ISBLANK(VLOOKUP(B2199,'WB GDP'!$A$2:$AK$267,F2199-1985)),"NA",VLOOKUP(B2199,'WB GDP'!$A$2:$AK$267,F2199-1985))</f>
        <v>8039.9271854152885</v>
      </c>
    </row>
    <row r="2200" spans="1:21">
      <c r="A2200">
        <f t="shared" si="408"/>
        <v>35</v>
      </c>
      <c r="B2200" t="s">
        <v>122</v>
      </c>
      <c r="C2200" t="str">
        <f>VLOOKUP(B2200,'country codes'!$A$3:$B$287,2,0)</f>
        <v>PAK</v>
      </c>
      <c r="D2200">
        <v>6</v>
      </c>
      <c r="E2200" s="6">
        <v>181924.52100000001</v>
      </c>
      <c r="F2200">
        <v>2007</v>
      </c>
      <c r="G2200" s="6">
        <v>63.851999999999997</v>
      </c>
      <c r="H2200" s="6">
        <v>5.6714606285095215</v>
      </c>
      <c r="I2200" s="7">
        <v>1.84418404102325</v>
      </c>
      <c r="J2200" s="8">
        <f t="shared" si="409"/>
        <v>0.56714606285095215</v>
      </c>
      <c r="K2200" s="8">
        <f t="shared" si="410"/>
        <v>0.99390589811078411</v>
      </c>
      <c r="L2200" s="9">
        <f t="shared" si="411"/>
        <v>63.462879406169783</v>
      </c>
      <c r="M2200" s="8">
        <f t="shared" si="412"/>
        <v>0.47731659375896823</v>
      </c>
      <c r="N2200" s="8">
        <f t="shared" si="413"/>
        <v>0.11526150256395312</v>
      </c>
      <c r="O2200" s="8">
        <f t="shared" si="414"/>
        <v>1.6071392893755041</v>
      </c>
      <c r="P2200" s="10">
        <f t="shared" si="415"/>
        <v>0.29699765099043907</v>
      </c>
      <c r="Q2200" s="10" t="str">
        <f t="shared" si="416"/>
        <v>2007PAK</v>
      </c>
      <c r="R2200" s="14">
        <f t="shared" si="417"/>
        <v>51.232788014827364</v>
      </c>
      <c r="S2200" s="45">
        <f t="shared" si="418"/>
        <v>1</v>
      </c>
      <c r="T2200" s="7">
        <f t="shared" si="419"/>
        <v>3.7303288652694162</v>
      </c>
      <c r="U2200" s="35">
        <f>IF(ISBLANK(VLOOKUP(B2200,'WB GDP'!$A$2:$AK$267,F2200-1985)),"NA",VLOOKUP(B2200,'WB GDP'!$A$2:$AK$267,F2200-1985))</f>
        <v>4081.9118853582158</v>
      </c>
    </row>
    <row r="2201" spans="1:21">
      <c r="A2201">
        <f t="shared" si="408"/>
        <v>36</v>
      </c>
      <c r="B2201" t="s">
        <v>78</v>
      </c>
      <c r="C2201" t="str">
        <f>VLOOKUP(B2201,'country codes'!$A$3:$B$287,2,0)</f>
        <v>IDN</v>
      </c>
      <c r="D2201">
        <v>8</v>
      </c>
      <c r="E2201" s="6">
        <v>234858.28899999999</v>
      </c>
      <c r="F2201">
        <v>2007</v>
      </c>
      <c r="G2201" s="6">
        <v>68.188999999999993</v>
      </c>
      <c r="H2201" s="6">
        <v>5.1012139320373535</v>
      </c>
      <c r="I2201" s="7">
        <v>2.2818741798400901</v>
      </c>
      <c r="J2201" s="8">
        <f t="shared" si="409"/>
        <v>0.5101213932037354</v>
      </c>
      <c r="K2201" s="8">
        <f t="shared" si="410"/>
        <v>0.93688122846356736</v>
      </c>
      <c r="L2201" s="9">
        <f t="shared" si="411"/>
        <v>63.884994087702189</v>
      </c>
      <c r="M2201" s="8">
        <f t="shared" si="412"/>
        <v>0.48113298930544351</v>
      </c>
      <c r="N2201" s="8">
        <f t="shared" si="413"/>
        <v>0.14261713624000563</v>
      </c>
      <c r="O2201" s="8">
        <f t="shared" si="414"/>
        <v>1.6344949230515566</v>
      </c>
      <c r="P2201" s="10">
        <f t="shared" si="415"/>
        <v>0.29436187443591538</v>
      </c>
      <c r="Q2201" s="10" t="str">
        <f t="shared" si="416"/>
        <v>2007IDN</v>
      </c>
      <c r="R2201" s="14">
        <f t="shared" si="417"/>
        <v>50.778110407034731</v>
      </c>
      <c r="S2201" s="45">
        <f t="shared" si="418"/>
        <v>1</v>
      </c>
      <c r="T2201" s="7">
        <f t="shared" si="419"/>
        <v>3.7303288652694162</v>
      </c>
      <c r="U2201" s="35">
        <f>IF(ISBLANK(VLOOKUP(B2201,'WB GDP'!$A$2:$AK$267,F2201-1985)),"NA",VLOOKUP(B2201,'WB GDP'!$A$2:$AK$267,F2201-1985))</f>
        <v>7242.0181657077264</v>
      </c>
    </row>
    <row r="2202" spans="1:21">
      <c r="A2202">
        <f t="shared" si="408"/>
        <v>37</v>
      </c>
      <c r="B2202" t="s">
        <v>129</v>
      </c>
      <c r="C2202" t="str">
        <f>VLOOKUP(B2202,'country codes'!$A$3:$B$287,2,0)</f>
        <v>PRT</v>
      </c>
      <c r="D2202">
        <v>3</v>
      </c>
      <c r="E2202" s="6">
        <v>10565.550999999999</v>
      </c>
      <c r="F2202">
        <v>2007</v>
      </c>
      <c r="G2202" s="6">
        <v>79.281000000000006</v>
      </c>
      <c r="H2202" s="6">
        <v>5.5611064434051514</v>
      </c>
      <c r="I2202" s="7">
        <v>9.2170228958129901</v>
      </c>
      <c r="J2202" s="8">
        <f t="shared" si="409"/>
        <v>0.55611064434051516</v>
      </c>
      <c r="K2202" s="8">
        <f t="shared" si="410"/>
        <v>0.98287047960034712</v>
      </c>
      <c r="L2202" s="9">
        <f t="shared" si="411"/>
        <v>77.922954493195121</v>
      </c>
      <c r="M2202" s="8">
        <f t="shared" si="412"/>
        <v>0.60805207531929106</v>
      </c>
      <c r="N2202" s="8">
        <f t="shared" si="413"/>
        <v>0.57606393098831188</v>
      </c>
      <c r="O2202" s="8">
        <f t="shared" si="414"/>
        <v>2.0679417177998629</v>
      </c>
      <c r="P2202" s="10">
        <f t="shared" si="415"/>
        <v>0.29403733678056143</v>
      </c>
      <c r="Q2202" s="10" t="str">
        <f t="shared" si="416"/>
        <v>2007PRT</v>
      </c>
      <c r="R2202" s="14">
        <f t="shared" si="417"/>
        <v>50.722126903986364</v>
      </c>
      <c r="S2202" s="45">
        <f t="shared" si="418"/>
        <v>3</v>
      </c>
      <c r="T2202" s="7">
        <f t="shared" si="419"/>
        <v>3.7303288652694162</v>
      </c>
      <c r="U2202" s="35">
        <f>IF(ISBLANK(VLOOKUP(B2202,'WB GDP'!$A$2:$AK$267,F2202-1985)),"NA",VLOOKUP(B2202,'WB GDP'!$A$2:$AK$267,F2202-1985))</f>
        <v>32251.56909774262</v>
      </c>
    </row>
    <row r="2203" spans="1:21">
      <c r="A2203">
        <f t="shared" si="408"/>
        <v>38</v>
      </c>
      <c r="B2203" t="s">
        <v>54</v>
      </c>
      <c r="C2203" t="str">
        <f>VLOOKUP(B2203,'country codes'!$A$3:$B$287,2,0)</f>
        <v>CZE</v>
      </c>
      <c r="D2203">
        <v>7</v>
      </c>
      <c r="E2203" s="6">
        <v>10337.829</v>
      </c>
      <c r="F2203">
        <v>2007</v>
      </c>
      <c r="G2203" s="6">
        <v>76.921999999999997</v>
      </c>
      <c r="H2203" s="6">
        <v>6.5001940727233887</v>
      </c>
      <c r="I2203" s="7">
        <v>11.6904954910278</v>
      </c>
      <c r="J2203" s="8">
        <f t="shared" si="409"/>
        <v>0.65001940727233887</v>
      </c>
      <c r="K2203" s="8">
        <f t="shared" si="410"/>
        <v>1.0767792425321709</v>
      </c>
      <c r="L2203" s="9">
        <f t="shared" si="411"/>
        <v>82.828012894059654</v>
      </c>
      <c r="M2203" s="8">
        <f t="shared" si="412"/>
        <v>0.65239936731184256</v>
      </c>
      <c r="N2203" s="8">
        <f t="shared" si="413"/>
        <v>0.7306559681892375</v>
      </c>
      <c r="O2203" s="8">
        <f t="shared" si="414"/>
        <v>2.2225337550007884</v>
      </c>
      <c r="P2203" s="10">
        <f t="shared" si="415"/>
        <v>0.29353856419229551</v>
      </c>
      <c r="Q2203" s="10" t="str">
        <f t="shared" si="416"/>
        <v>2007CZE</v>
      </c>
      <c r="R2203" s="14">
        <f t="shared" si="417"/>
        <v>50.636087468330842</v>
      </c>
      <c r="S2203" s="45">
        <f t="shared" si="418"/>
        <v>3</v>
      </c>
      <c r="T2203" s="7">
        <f t="shared" si="419"/>
        <v>3.7303288652694162</v>
      </c>
      <c r="U2203" s="35">
        <f>IF(ISBLANK(VLOOKUP(B2203,'WB GDP'!$A$2:$AK$267,F2203-1985)),"NA",VLOOKUP(B2203,'WB GDP'!$A$2:$AK$267,F2203-1985))</f>
        <v>39968.39453125</v>
      </c>
    </row>
    <row r="2204" spans="1:21">
      <c r="A2204">
        <f t="shared" si="408"/>
        <v>39</v>
      </c>
      <c r="B2204" t="s">
        <v>56</v>
      </c>
      <c r="C2204" t="str">
        <f>VLOOKUP(B2204,'country codes'!$A$3:$B$287,2,0)</f>
        <v>DOM</v>
      </c>
      <c r="D2204">
        <v>1</v>
      </c>
      <c r="E2204" s="6">
        <v>9402.2060000000001</v>
      </c>
      <c r="F2204">
        <v>2007</v>
      </c>
      <c r="G2204" s="6">
        <v>71.370999999999995</v>
      </c>
      <c r="H2204" s="6">
        <v>5.081305980682373</v>
      </c>
      <c r="I2204" s="7">
        <v>3.7819256782531698</v>
      </c>
      <c r="J2204" s="8">
        <f t="shared" si="409"/>
        <v>0.50813059806823735</v>
      </c>
      <c r="K2204" s="8">
        <f t="shared" si="410"/>
        <v>0.93489043332806931</v>
      </c>
      <c r="L2204" s="9">
        <f t="shared" si="411"/>
        <v>66.724065117057634</v>
      </c>
      <c r="M2204" s="8">
        <f t="shared" si="412"/>
        <v>0.50680141190857253</v>
      </c>
      <c r="N2204" s="8">
        <f t="shared" si="413"/>
        <v>0.23637035489082311</v>
      </c>
      <c r="O2204" s="8">
        <f t="shared" si="414"/>
        <v>1.7282481417023741</v>
      </c>
      <c r="P2204" s="10">
        <f t="shared" si="415"/>
        <v>0.29324574387180224</v>
      </c>
      <c r="Q2204" s="10" t="str">
        <f t="shared" si="416"/>
        <v>2007DOM</v>
      </c>
      <c r="R2204" s="14">
        <f t="shared" si="417"/>
        <v>50.585575279577036</v>
      </c>
      <c r="S2204" s="45">
        <f t="shared" si="418"/>
        <v>2</v>
      </c>
      <c r="T2204" s="7">
        <f t="shared" si="419"/>
        <v>3.7303288652694162</v>
      </c>
      <c r="U2204" s="35">
        <f>IF(ISBLANK(VLOOKUP(B2204,'WB GDP'!$A$2:$AK$267,F2204-1985)),"NA",VLOOKUP(B2204,'WB GDP'!$A$2:$AK$267,F2204-1985))</f>
        <v>11677.254130751631</v>
      </c>
    </row>
    <row r="2205" spans="1:21">
      <c r="A2205">
        <f t="shared" si="408"/>
        <v>40</v>
      </c>
      <c r="B2205" t="s">
        <v>117</v>
      </c>
      <c r="C2205" t="str">
        <f>VLOOKUP(B2205,'country codes'!$A$3:$B$287,2,0)</f>
        <v>NIC</v>
      </c>
      <c r="D2205">
        <v>1</v>
      </c>
      <c r="E2205" s="6">
        <v>5607.4530000000004</v>
      </c>
      <c r="F2205">
        <v>2007</v>
      </c>
      <c r="G2205" s="6">
        <v>69.558999999999997</v>
      </c>
      <c r="H2205" s="6">
        <v>4.9440908432006836</v>
      </c>
      <c r="I2205" s="7">
        <v>2.5171990394592298</v>
      </c>
      <c r="J2205" s="8">
        <f t="shared" si="409"/>
        <v>0.49440908432006836</v>
      </c>
      <c r="K2205" s="8">
        <f t="shared" si="410"/>
        <v>0.92116891957990032</v>
      </c>
      <c r="L2205" s="9">
        <f t="shared" si="411"/>
        <v>64.07558887705828</v>
      </c>
      <c r="M2205" s="8">
        <f t="shared" si="412"/>
        <v>0.48285618240225625</v>
      </c>
      <c r="N2205" s="8">
        <f t="shared" si="413"/>
        <v>0.15732493996620187</v>
      </c>
      <c r="O2205" s="8">
        <f t="shared" si="414"/>
        <v>1.6492027267777527</v>
      </c>
      <c r="P2205" s="10">
        <f t="shared" si="415"/>
        <v>0.29278158140428917</v>
      </c>
      <c r="Q2205" s="10" t="str">
        <f t="shared" si="416"/>
        <v>2007NIC</v>
      </c>
      <c r="R2205" s="14">
        <f t="shared" si="417"/>
        <v>50.505506170534481</v>
      </c>
      <c r="S2205" s="45">
        <f t="shared" si="418"/>
        <v>1</v>
      </c>
      <c r="T2205" s="7">
        <f t="shared" si="419"/>
        <v>3.7303288652694162</v>
      </c>
      <c r="U2205" s="35">
        <f>IF(ISBLANK(VLOOKUP(B2205,'WB GDP'!$A$2:$AK$267,F2205-1985)),"NA",VLOOKUP(B2205,'WB GDP'!$A$2:$AK$267,F2205-1985))</f>
        <v>4586.2958444625574</v>
      </c>
    </row>
    <row r="2206" spans="1:21">
      <c r="A2206">
        <f t="shared" si="408"/>
        <v>41</v>
      </c>
      <c r="B2206" t="s">
        <v>85</v>
      </c>
      <c r="C2206" t="str">
        <f>VLOOKUP(B2206,'country codes'!$A$3:$B$287,2,0)</f>
        <v>JPN</v>
      </c>
      <c r="D2206">
        <v>8</v>
      </c>
      <c r="E2206" s="6">
        <v>128006.42600000001</v>
      </c>
      <c r="F2206">
        <v>2007</v>
      </c>
      <c r="G2206" s="6">
        <v>82.554000000000002</v>
      </c>
      <c r="H2206" s="6">
        <v>6.2381978034973145</v>
      </c>
      <c r="I2206" s="7">
        <v>13.7266540527344</v>
      </c>
      <c r="J2206" s="8">
        <f t="shared" si="409"/>
        <v>0.6238197803497314</v>
      </c>
      <c r="K2206" s="8">
        <f t="shared" si="410"/>
        <v>1.0505796156095633</v>
      </c>
      <c r="L2206" s="9">
        <f t="shared" si="411"/>
        <v>86.729549587031883</v>
      </c>
      <c r="M2206" s="8">
        <f t="shared" si="412"/>
        <v>0.68767368472107004</v>
      </c>
      <c r="N2206" s="8">
        <f t="shared" si="413"/>
        <v>0.85791587829589999</v>
      </c>
      <c r="O2206" s="8">
        <f t="shared" si="414"/>
        <v>2.3497936651074509</v>
      </c>
      <c r="P2206" s="10">
        <f t="shared" si="415"/>
        <v>0.2926527954060274</v>
      </c>
      <c r="Q2206" s="10" t="str">
        <f t="shared" si="416"/>
        <v>2007JPN</v>
      </c>
      <c r="R2206" s="14">
        <f t="shared" si="417"/>
        <v>50.483290285236336</v>
      </c>
      <c r="S2206" s="45">
        <f t="shared" si="418"/>
        <v>3</v>
      </c>
      <c r="T2206" s="7">
        <f t="shared" si="419"/>
        <v>3.7303288652694162</v>
      </c>
      <c r="U2206" s="35">
        <f>IF(ISBLANK(VLOOKUP(B2206,'WB GDP'!$A$2:$AK$267,F2206-1985)),"NA",VLOOKUP(B2206,'WB GDP'!$A$2:$AK$267,F2206-1985))</f>
        <v>39280.894898665967</v>
      </c>
    </row>
    <row r="2207" spans="1:21">
      <c r="A2207">
        <f t="shared" si="408"/>
        <v>42</v>
      </c>
      <c r="B2207" t="s">
        <v>22</v>
      </c>
      <c r="C2207" t="str">
        <f>VLOOKUP(B2207,'country codes'!$A$3:$B$287,2,0)</f>
        <v>ARM</v>
      </c>
      <c r="D2207">
        <v>7</v>
      </c>
      <c r="E2207" s="6">
        <v>3004.393</v>
      </c>
      <c r="F2207">
        <v>2007</v>
      </c>
      <c r="G2207" s="6">
        <v>72.326999999999998</v>
      </c>
      <c r="H2207" s="6">
        <v>4.8815155029296875</v>
      </c>
      <c r="I2207" s="7">
        <v>3.6856162548065199</v>
      </c>
      <c r="J2207" s="8">
        <f t="shared" si="409"/>
        <v>0.48815155029296875</v>
      </c>
      <c r="K2207" s="8">
        <f t="shared" si="410"/>
        <v>0.91491138555280072</v>
      </c>
      <c r="L2207" s="9">
        <f t="shared" si="411"/>
        <v>66.172795782877415</v>
      </c>
      <c r="M2207" s="8">
        <f t="shared" si="412"/>
        <v>0.501817311795693</v>
      </c>
      <c r="N2207" s="8">
        <f t="shared" si="413"/>
        <v>0.23035101592540749</v>
      </c>
      <c r="O2207" s="8">
        <f t="shared" si="414"/>
        <v>1.7222288027369583</v>
      </c>
      <c r="P2207" s="10">
        <f t="shared" si="415"/>
        <v>0.29137668061189498</v>
      </c>
      <c r="Q2207" s="10" t="str">
        <f t="shared" si="416"/>
        <v>2007ARM</v>
      </c>
      <c r="R2207" s="14">
        <f t="shared" si="417"/>
        <v>50.263157504682873</v>
      </c>
      <c r="S2207" s="45">
        <f t="shared" si="418"/>
        <v>1</v>
      </c>
      <c r="T2207" s="7">
        <f t="shared" si="419"/>
        <v>3.7303288652694162</v>
      </c>
      <c r="U2207" s="35">
        <f>IF(ISBLANK(VLOOKUP(B2207,'WB GDP'!$A$2:$AK$267,F2207-1985)),"NA",VLOOKUP(B2207,'WB GDP'!$A$2:$AK$267,F2207-1985))</f>
        <v>9476.4714935994634</v>
      </c>
    </row>
    <row r="2208" spans="1:21">
      <c r="A2208">
        <f t="shared" si="408"/>
        <v>43</v>
      </c>
      <c r="B2208" t="s">
        <v>52</v>
      </c>
      <c r="C2208" t="str">
        <f>VLOOKUP(B2208,'country codes'!$A$3:$B$287,2,0)</f>
        <v>HRV</v>
      </c>
      <c r="D2208">
        <v>7</v>
      </c>
      <c r="E2208" s="6">
        <v>4405.5320000000002</v>
      </c>
      <c r="F2208">
        <v>2007</v>
      </c>
      <c r="G2208" s="6">
        <v>75.86</v>
      </c>
      <c r="H2208" s="6">
        <v>5.8209075927734375</v>
      </c>
      <c r="I2208" s="7">
        <v>9.0027036666870099</v>
      </c>
      <c r="J2208" s="8">
        <f t="shared" si="409"/>
        <v>0.58209075927734377</v>
      </c>
      <c r="K2208" s="8">
        <f t="shared" si="410"/>
        <v>1.0088505945371757</v>
      </c>
      <c r="L2208" s="9">
        <f t="shared" si="411"/>
        <v>76.53140610159015</v>
      </c>
      <c r="M2208" s="8">
        <f t="shared" si="412"/>
        <v>0.59547089935747288</v>
      </c>
      <c r="N2208" s="8">
        <f t="shared" si="413"/>
        <v>0.56266897916793812</v>
      </c>
      <c r="O2208" s="8">
        <f t="shared" si="414"/>
        <v>2.0545467659794889</v>
      </c>
      <c r="P2208" s="10">
        <f t="shared" si="415"/>
        <v>0.28983078371233223</v>
      </c>
      <c r="Q2208" s="10" t="str">
        <f t="shared" si="416"/>
        <v>2007HRV</v>
      </c>
      <c r="R2208" s="14">
        <f t="shared" si="417"/>
        <v>49.996486681247212</v>
      </c>
      <c r="S2208" s="45">
        <f t="shared" si="418"/>
        <v>3</v>
      </c>
      <c r="T2208" s="7">
        <f t="shared" si="419"/>
        <v>3.7303288652694162</v>
      </c>
      <c r="U2208" s="35">
        <f>IF(ISBLANK(VLOOKUP(B2208,'WB GDP'!$A$2:$AK$267,F2208-1985)),"NA",VLOOKUP(B2208,'WB GDP'!$A$2:$AK$267,F2208-1985))</f>
        <v>26203.406336251697</v>
      </c>
    </row>
    <row r="2209" spans="1:21">
      <c r="A2209">
        <f t="shared" si="408"/>
        <v>44</v>
      </c>
      <c r="B2209" t="s">
        <v>93</v>
      </c>
      <c r="C2209" t="str">
        <f>VLOOKUP(B2209,'country codes'!$A$3:$B$287,2,0)</f>
        <v>LBN</v>
      </c>
      <c r="D2209">
        <v>4</v>
      </c>
      <c r="E2209" s="6">
        <v>4809.6080000000002</v>
      </c>
      <c r="F2209">
        <v>2007</v>
      </c>
      <c r="G2209" s="6">
        <v>77.08</v>
      </c>
      <c r="H2209" s="6">
        <v>4.6239774227142334</v>
      </c>
      <c r="I2209" s="7">
        <v>5.0826878547668501</v>
      </c>
      <c r="J2209" s="8">
        <f t="shared" si="409"/>
        <v>0.46239774227142333</v>
      </c>
      <c r="K2209" s="8">
        <f t="shared" si="410"/>
        <v>0.88915757753125524</v>
      </c>
      <c r="L2209" s="9">
        <f t="shared" si="411"/>
        <v>68.536266076109158</v>
      </c>
      <c r="M2209" s="8">
        <f t="shared" si="412"/>
        <v>0.52318576424698204</v>
      </c>
      <c r="N2209" s="8">
        <f t="shared" si="413"/>
        <v>0.31766799092292813</v>
      </c>
      <c r="O2209" s="8">
        <f t="shared" si="414"/>
        <v>1.809545777734479</v>
      </c>
      <c r="P2209" s="10">
        <f t="shared" si="415"/>
        <v>0.28912546490092217</v>
      </c>
      <c r="Q2209" s="10" t="str">
        <f t="shared" si="416"/>
        <v>2007LBN</v>
      </c>
      <c r="R2209" s="14">
        <f t="shared" si="417"/>
        <v>49.874817540002041</v>
      </c>
      <c r="S2209" s="45">
        <f t="shared" si="418"/>
        <v>2</v>
      </c>
      <c r="T2209" s="7">
        <f t="shared" si="419"/>
        <v>3.7303288652694162</v>
      </c>
      <c r="U2209" s="35">
        <f>IF(ISBLANK(VLOOKUP(B2209,'WB GDP'!$A$2:$AK$267,F2209-1985)),"NA",VLOOKUP(B2209,'WB GDP'!$A$2:$AK$267,F2209-1985))</f>
        <v>15375.722730698093</v>
      </c>
    </row>
    <row r="2210" spans="1:21">
      <c r="A2210">
        <f t="shared" si="408"/>
        <v>45</v>
      </c>
      <c r="B2210" t="s">
        <v>45</v>
      </c>
      <c r="C2210" t="str">
        <f>VLOOKUP(B2210,'country codes'!$A$3:$B$287,2,0)</f>
        <v>CHN</v>
      </c>
      <c r="D2210">
        <v>8</v>
      </c>
      <c r="E2210" s="6">
        <v>1321513.2239999999</v>
      </c>
      <c r="F2210">
        <v>2007</v>
      </c>
      <c r="G2210" s="6">
        <v>74.762</v>
      </c>
      <c r="H2210" s="6">
        <v>4.8628621101379395</v>
      </c>
      <c r="I2210" s="7">
        <v>5.0270209312439</v>
      </c>
      <c r="J2210" s="8">
        <f t="shared" si="409"/>
        <v>0.48628621101379393</v>
      </c>
      <c r="K2210" s="8">
        <f t="shared" si="410"/>
        <v>0.91304604627362584</v>
      </c>
      <c r="L2210" s="9">
        <f t="shared" si="411"/>
        <v>68.261148511508821</v>
      </c>
      <c r="M2210" s="8">
        <f t="shared" si="412"/>
        <v>0.52069838938362456</v>
      </c>
      <c r="N2210" s="8">
        <f t="shared" si="413"/>
        <v>0.31418880820274375</v>
      </c>
      <c r="O2210" s="8">
        <f t="shared" si="414"/>
        <v>1.8060665950142947</v>
      </c>
      <c r="P2210" s="10">
        <f t="shared" si="415"/>
        <v>0.28830519916653646</v>
      </c>
      <c r="Q2210" s="10" t="str">
        <f t="shared" si="416"/>
        <v>2007CHN</v>
      </c>
      <c r="R2210" s="14">
        <f t="shared" si="417"/>
        <v>49.733319786247201</v>
      </c>
      <c r="S2210" s="45">
        <f t="shared" si="418"/>
        <v>2</v>
      </c>
      <c r="T2210" s="7">
        <f t="shared" si="419"/>
        <v>3.7303288652694162</v>
      </c>
      <c r="U2210" s="35">
        <f>IF(ISBLANK(VLOOKUP(B2210,'WB GDP'!$A$2:$AK$267,F2210-1985)),"NA",VLOOKUP(B2210,'WB GDP'!$A$2:$AK$267,F2210-1985))</f>
        <v>6795.1740123799109</v>
      </c>
    </row>
    <row r="2211" spans="1:21">
      <c r="A2211">
        <f t="shared" si="408"/>
        <v>46</v>
      </c>
      <c r="B2211" t="s">
        <v>77</v>
      </c>
      <c r="C2211" t="str">
        <f>VLOOKUP(B2211,'country codes'!$A$3:$B$287,2,0)</f>
        <v>IND</v>
      </c>
      <c r="D2211">
        <v>6</v>
      </c>
      <c r="E2211" s="6">
        <v>1189691.8089999999</v>
      </c>
      <c r="F2211">
        <v>2007</v>
      </c>
      <c r="G2211" s="6">
        <v>65.787999999999997</v>
      </c>
      <c r="H2211" s="6">
        <v>5.0267934799194336</v>
      </c>
      <c r="I2211" s="7">
        <v>1.5520378351211599</v>
      </c>
      <c r="J2211" s="8">
        <f t="shared" si="409"/>
        <v>0.50267934799194336</v>
      </c>
      <c r="K2211" s="8">
        <f t="shared" si="410"/>
        <v>0.92943918325177532</v>
      </c>
      <c r="L2211" s="9">
        <f t="shared" si="411"/>
        <v>61.145944987767791</v>
      </c>
      <c r="M2211" s="8">
        <f t="shared" si="412"/>
        <v>0.45636887840406931</v>
      </c>
      <c r="N2211" s="8">
        <f t="shared" si="413"/>
        <v>9.7002364695072493E-2</v>
      </c>
      <c r="O2211" s="8">
        <f t="shared" si="414"/>
        <v>1.5888801515066233</v>
      </c>
      <c r="P2211" s="10">
        <f t="shared" si="415"/>
        <v>0.28722674770109424</v>
      </c>
      <c r="Q2211" s="10" t="str">
        <f t="shared" si="416"/>
        <v>2007IND</v>
      </c>
      <c r="R2211" s="14">
        <f t="shared" si="417"/>
        <v>49.547284391256618</v>
      </c>
      <c r="S2211" s="45">
        <f t="shared" si="418"/>
        <v>1</v>
      </c>
      <c r="T2211" s="7">
        <f t="shared" si="419"/>
        <v>3.7303288652694162</v>
      </c>
      <c r="U2211" s="35">
        <f>IF(ISBLANK(VLOOKUP(B2211,'WB GDP'!$A$2:$AK$267,F2211-1985)),"NA",VLOOKUP(B2211,'WB GDP'!$A$2:$AK$267,F2211-1985))</f>
        <v>3642.0024102838352</v>
      </c>
    </row>
    <row r="2212" spans="1:21">
      <c r="A2212">
        <f t="shared" si="408"/>
        <v>47</v>
      </c>
      <c r="B2212" t="s">
        <v>114</v>
      </c>
      <c r="C2212" t="str">
        <f>VLOOKUP(B2212,'country codes'!$A$3:$B$287,2,0)</f>
        <v>NPL</v>
      </c>
      <c r="D2212">
        <v>6</v>
      </c>
      <c r="E2212" s="6">
        <v>26713.654999999999</v>
      </c>
      <c r="F2212">
        <v>2007</v>
      </c>
      <c r="G2212" s="6">
        <v>66.328999999999994</v>
      </c>
      <c r="H2212" s="6">
        <v>4.7482843399047852</v>
      </c>
      <c r="I2212" s="7">
        <v>0.96614640951156605</v>
      </c>
      <c r="J2212" s="8">
        <f t="shared" si="409"/>
        <v>0.47482843399047853</v>
      </c>
      <c r="K2212" s="8">
        <f t="shared" si="410"/>
        <v>0.90158826925031055</v>
      </c>
      <c r="L2212" s="9">
        <f t="shared" si="411"/>
        <v>59.80144831110384</v>
      </c>
      <c r="M2212" s="8">
        <f t="shared" si="412"/>
        <v>0.44421310331838998</v>
      </c>
      <c r="N2212" s="8">
        <f t="shared" si="413"/>
        <v>6.0384150594472878E-2</v>
      </c>
      <c r="O2212" s="8">
        <f t="shared" si="414"/>
        <v>1.5522619374060238</v>
      </c>
      <c r="P2212" s="10">
        <f t="shared" si="415"/>
        <v>0.28617148473067117</v>
      </c>
      <c r="Q2212" s="10" t="str">
        <f t="shared" si="416"/>
        <v>2007NPL</v>
      </c>
      <c r="R2212" s="14">
        <f t="shared" si="417"/>
        <v>49.365249065780858</v>
      </c>
      <c r="S2212" s="45">
        <f t="shared" si="418"/>
        <v>1</v>
      </c>
      <c r="T2212" s="7">
        <f t="shared" si="419"/>
        <v>3.7303288652694162</v>
      </c>
      <c r="U2212" s="35">
        <f>IF(ISBLANK(VLOOKUP(B2212,'WB GDP'!$A$2:$AK$267,F2212-1985)),"NA",VLOOKUP(B2212,'WB GDP'!$A$2:$AK$267,F2212-1985))</f>
        <v>2346.2592229283391</v>
      </c>
    </row>
    <row r="2213" spans="1:21">
      <c r="A2213">
        <f t="shared" si="408"/>
        <v>48</v>
      </c>
      <c r="B2213" t="s">
        <v>27</v>
      </c>
      <c r="C2213" t="str">
        <f>VLOOKUP(B2213,'country codes'!$A$3:$B$287,2,0)</f>
        <v>BGD</v>
      </c>
      <c r="D2213">
        <v>6</v>
      </c>
      <c r="E2213" s="6">
        <v>144135.93400000001</v>
      </c>
      <c r="F2213">
        <v>2007</v>
      </c>
      <c r="G2213" s="6">
        <v>66.713999999999999</v>
      </c>
      <c r="H2213" s="6">
        <v>4.6073222160339355</v>
      </c>
      <c r="I2213" s="7">
        <v>0.71334326267242398</v>
      </c>
      <c r="J2213" s="8">
        <f t="shared" si="409"/>
        <v>0.46073222160339355</v>
      </c>
      <c r="K2213" s="8">
        <f t="shared" si="410"/>
        <v>0.88749205686322552</v>
      </c>
      <c r="L2213" s="9">
        <f t="shared" si="411"/>
        <v>59.208145081573228</v>
      </c>
      <c r="M2213" s="8">
        <f t="shared" si="412"/>
        <v>0.43884896911043025</v>
      </c>
      <c r="N2213" s="8">
        <f t="shared" si="413"/>
        <v>4.4583953917026499E-2</v>
      </c>
      <c r="O2213" s="8">
        <f t="shared" si="414"/>
        <v>1.5364617407285774</v>
      </c>
      <c r="P2213" s="10">
        <f t="shared" si="415"/>
        <v>0.28562310240301308</v>
      </c>
      <c r="Q2213" s="10" t="str">
        <f t="shared" si="416"/>
        <v>2007BGD</v>
      </c>
      <c r="R2213" s="14">
        <f t="shared" si="417"/>
        <v>49.270651834286625</v>
      </c>
      <c r="S2213" s="45">
        <f t="shared" si="418"/>
        <v>1</v>
      </c>
      <c r="T2213" s="7">
        <f t="shared" si="419"/>
        <v>3.7303288652694162</v>
      </c>
      <c r="U2213" s="35">
        <f>IF(ISBLANK(VLOOKUP(B2213,'WB GDP'!$A$2:$AK$267,F2213-1985)),"NA",VLOOKUP(B2213,'WB GDP'!$A$2:$AK$267,F2213-1985))</f>
        <v>2973.281324899744</v>
      </c>
    </row>
    <row r="2214" spans="1:21">
      <c r="A2214">
        <f t="shared" si="408"/>
        <v>49</v>
      </c>
      <c r="B2214" t="s">
        <v>160</v>
      </c>
      <c r="C2214" t="str">
        <f>VLOOKUP(B2214,'country codes'!$A$3:$B$287,2,0)</f>
        <v>GBR</v>
      </c>
      <c r="D2214">
        <v>3</v>
      </c>
      <c r="E2214" s="6">
        <v>61260.675999999999</v>
      </c>
      <c r="F2214">
        <v>2007</v>
      </c>
      <c r="G2214" s="6">
        <v>79.542000000000002</v>
      </c>
      <c r="H2214" s="6">
        <v>6.8019309043884277</v>
      </c>
      <c r="I2214" s="7">
        <v>15.320594787597701</v>
      </c>
      <c r="J2214" s="8">
        <f t="shared" si="409"/>
        <v>0.6801930904388428</v>
      </c>
      <c r="K2214" s="8">
        <f t="shared" si="410"/>
        <v>1.1069529256986748</v>
      </c>
      <c r="L2214" s="9">
        <f t="shared" si="411"/>
        <v>88.049249615923983</v>
      </c>
      <c r="M2214" s="8">
        <f t="shared" si="412"/>
        <v>0.69960526998283601</v>
      </c>
      <c r="N2214" s="8">
        <f t="shared" si="413"/>
        <v>0.95753717422485629</v>
      </c>
      <c r="O2214" s="8">
        <f t="shared" si="414"/>
        <v>2.4494149610364073</v>
      </c>
      <c r="P2214" s="10">
        <f t="shared" si="415"/>
        <v>0.28562137535357257</v>
      </c>
      <c r="Q2214" s="10" t="str">
        <f t="shared" si="416"/>
        <v>2007GBR</v>
      </c>
      <c r="R2214" s="14">
        <f t="shared" si="417"/>
        <v>49.270353914227051</v>
      </c>
      <c r="S2214" s="45">
        <f t="shared" si="418"/>
        <v>3</v>
      </c>
      <c r="T2214" s="7">
        <f t="shared" si="419"/>
        <v>3.7303288652694162</v>
      </c>
      <c r="U2214" s="35">
        <f>IF(ISBLANK(VLOOKUP(B2214,'WB GDP'!$A$2:$AK$267,F2214-1985)),"NA",VLOOKUP(B2214,'WB GDP'!$A$2:$AK$267,F2214-1985))</f>
        <v>44046.503467355491</v>
      </c>
    </row>
    <row r="2215" spans="1:21">
      <c r="A2215">
        <f t="shared" si="408"/>
        <v>50</v>
      </c>
      <c r="B2215" t="s">
        <v>33</v>
      </c>
      <c r="C2215" t="str">
        <f>VLOOKUP(B2215,'country codes'!$A$3:$B$287,2,0)</f>
        <v>BIH</v>
      </c>
      <c r="D2215">
        <v>7</v>
      </c>
      <c r="E2215" s="6">
        <v>4007.8760000000002</v>
      </c>
      <c r="F2215">
        <v>2007</v>
      </c>
      <c r="G2215" s="6">
        <v>76.161000000000001</v>
      </c>
      <c r="H2215" s="6">
        <v>4.8998069763183594</v>
      </c>
      <c r="I2215" s="7">
        <v>6.0901618003845197</v>
      </c>
      <c r="J2215" s="8">
        <f t="shared" si="409"/>
        <v>0.48998069763183594</v>
      </c>
      <c r="K2215" s="8">
        <f t="shared" si="410"/>
        <v>0.9167405328916679</v>
      </c>
      <c r="L2215" s="9">
        <f t="shared" si="411"/>
        <v>69.819875725562326</v>
      </c>
      <c r="M2215" s="8">
        <f t="shared" si="412"/>
        <v>0.53479105153952955</v>
      </c>
      <c r="N2215" s="8">
        <f t="shared" si="413"/>
        <v>0.38063511252403248</v>
      </c>
      <c r="O2215" s="8">
        <f t="shared" si="414"/>
        <v>1.8725128993355833</v>
      </c>
      <c r="P2215" s="10">
        <f t="shared" si="415"/>
        <v>0.28560073029632399</v>
      </c>
      <c r="Q2215" s="10" t="str">
        <f t="shared" si="416"/>
        <v>2007BIH</v>
      </c>
      <c r="R2215" s="14">
        <f t="shared" si="417"/>
        <v>49.26679259366427</v>
      </c>
      <c r="S2215" s="45">
        <f t="shared" si="418"/>
        <v>2</v>
      </c>
      <c r="T2215" s="7">
        <f t="shared" si="419"/>
        <v>3.7303288652694162</v>
      </c>
      <c r="U2215" s="35">
        <f>IF(ISBLANK(VLOOKUP(B2215,'WB GDP'!$A$2:$AK$267,F2215-1985)),"NA",VLOOKUP(B2215,'WB GDP'!$A$2:$AK$267,F2215-1985))</f>
        <v>9803.9132180716133</v>
      </c>
    </row>
    <row r="2216" spans="1:21">
      <c r="A2216">
        <f t="shared" si="408"/>
        <v>51</v>
      </c>
      <c r="B2216" t="s">
        <v>67</v>
      </c>
      <c r="C2216" t="str">
        <f>VLOOKUP(B2216,'country codes'!$A$3:$B$287,2,0)</f>
        <v>DEU</v>
      </c>
      <c r="D2216">
        <v>3</v>
      </c>
      <c r="E2216" s="6">
        <v>81183.83</v>
      </c>
      <c r="F2216">
        <v>2007</v>
      </c>
      <c r="G2216" s="6">
        <v>79.741</v>
      </c>
      <c r="H2216" s="6">
        <v>6.4168195724487305</v>
      </c>
      <c r="I2216" s="7">
        <v>14.5410661697388</v>
      </c>
      <c r="J2216" s="8">
        <f t="shared" si="409"/>
        <v>0.64168195724487309</v>
      </c>
      <c r="K2216" s="8">
        <f t="shared" si="410"/>
        <v>1.0684417925047049</v>
      </c>
      <c r="L2216" s="9">
        <f t="shared" si="411"/>
        <v>85.198616976117677</v>
      </c>
      <c r="M2216" s="8">
        <f t="shared" si="412"/>
        <v>0.67383231730632831</v>
      </c>
      <c r="N2216" s="8">
        <f t="shared" si="413"/>
        <v>0.90881663560867498</v>
      </c>
      <c r="O2216" s="8">
        <f t="shared" si="414"/>
        <v>2.400694422420226</v>
      </c>
      <c r="P2216" s="10">
        <f t="shared" si="415"/>
        <v>0.28068225219060317</v>
      </c>
      <c r="Q2216" s="10" t="str">
        <f t="shared" si="416"/>
        <v>2007DEU</v>
      </c>
      <c r="R2216" s="14">
        <f t="shared" si="417"/>
        <v>48.418343640261348</v>
      </c>
      <c r="S2216" s="45">
        <f t="shared" si="418"/>
        <v>3</v>
      </c>
      <c r="T2216" s="7">
        <f t="shared" si="419"/>
        <v>3.7303288652694162</v>
      </c>
      <c r="U2216" s="35">
        <f>IF(ISBLANK(VLOOKUP(B2216,'WB GDP'!$A$2:$AK$267,F2216-1985)),"NA",VLOOKUP(B2216,'WB GDP'!$A$2:$AK$267,F2216-1985))</f>
        <v>47100.609704696231</v>
      </c>
    </row>
    <row r="2217" spans="1:21">
      <c r="A2217">
        <f t="shared" si="408"/>
        <v>52</v>
      </c>
      <c r="B2217" t="s">
        <v>128</v>
      </c>
      <c r="C2217" t="str">
        <f>VLOOKUP(B2217,'country codes'!$A$3:$B$287,2,0)</f>
        <v>POL</v>
      </c>
      <c r="D2217">
        <v>7</v>
      </c>
      <c r="E2217" s="6">
        <v>38521.874000000003</v>
      </c>
      <c r="F2217">
        <v>2007</v>
      </c>
      <c r="G2217" s="6">
        <v>75.338999999999999</v>
      </c>
      <c r="H2217" s="6">
        <v>5.8861374855041504</v>
      </c>
      <c r="I2217" s="7">
        <v>10.208508491516101</v>
      </c>
      <c r="J2217" s="8">
        <f t="shared" si="409"/>
        <v>0.58861374855041504</v>
      </c>
      <c r="K2217" s="8">
        <f t="shared" si="410"/>
        <v>1.0153735838102471</v>
      </c>
      <c r="L2217" s="9">
        <f t="shared" si="411"/>
        <v>76.497230430680204</v>
      </c>
      <c r="M2217" s="8">
        <f t="shared" si="412"/>
        <v>0.59516191252530437</v>
      </c>
      <c r="N2217" s="8">
        <f t="shared" si="413"/>
        <v>0.6380317807197563</v>
      </c>
      <c r="O2217" s="8">
        <f t="shared" si="414"/>
        <v>2.1299095675313073</v>
      </c>
      <c r="P2217" s="10">
        <f t="shared" si="415"/>
        <v>0.27943060193636887</v>
      </c>
      <c r="Q2217" s="10" t="str">
        <f t="shared" si="416"/>
        <v>2007POL</v>
      </c>
      <c r="R2217" s="14">
        <f t="shared" si="417"/>
        <v>48.202431049942732</v>
      </c>
      <c r="S2217" s="45">
        <f t="shared" si="418"/>
        <v>3</v>
      </c>
      <c r="T2217" s="7">
        <f t="shared" si="419"/>
        <v>3.7303288652694162</v>
      </c>
      <c r="U2217" s="35">
        <f>IF(ISBLANK(VLOOKUP(B2217,'WB GDP'!$A$2:$AK$267,F2217-1985)),"NA",VLOOKUP(B2217,'WB GDP'!$A$2:$AK$267,F2217-1985))</f>
        <v>21437.45773799529</v>
      </c>
    </row>
    <row r="2218" spans="1:21">
      <c r="A2218">
        <f t="shared" si="408"/>
        <v>53</v>
      </c>
      <c r="B2218" t="s">
        <v>125</v>
      </c>
      <c r="C2218" t="str">
        <f>VLOOKUP(B2218,'country codes'!$A$3:$B$287,2,0)</f>
        <v>PRY</v>
      </c>
      <c r="D2218">
        <v>1</v>
      </c>
      <c r="E2218" s="6">
        <v>5590.1450000000004</v>
      </c>
      <c r="F2218">
        <v>2007</v>
      </c>
      <c r="G2218" s="6">
        <v>71.105999999999995</v>
      </c>
      <c r="H2218" s="6">
        <v>5.2724614143371582</v>
      </c>
      <c r="I2218" s="7">
        <v>5.7390112876892099</v>
      </c>
      <c r="J2218" s="8">
        <f t="shared" si="409"/>
        <v>0.52724614143371584</v>
      </c>
      <c r="K2218" s="8">
        <f t="shared" si="410"/>
        <v>0.95400597669354781</v>
      </c>
      <c r="L2218" s="9">
        <f t="shared" si="411"/>
        <v>67.835548978771399</v>
      </c>
      <c r="M2218" s="8">
        <f t="shared" si="412"/>
        <v>0.51685048682921808</v>
      </c>
      <c r="N2218" s="8">
        <f t="shared" si="413"/>
        <v>0.35868820548057562</v>
      </c>
      <c r="O2218" s="8">
        <f t="shared" si="414"/>
        <v>1.8505659922921265</v>
      </c>
      <c r="P2218" s="10">
        <f t="shared" si="415"/>
        <v>0.27929319407250253</v>
      </c>
      <c r="Q2218" s="10" t="str">
        <f t="shared" si="416"/>
        <v>2007PRY</v>
      </c>
      <c r="R2218" s="14">
        <f t="shared" si="417"/>
        <v>48.17872787270359</v>
      </c>
      <c r="S2218" s="45">
        <f t="shared" si="418"/>
        <v>2</v>
      </c>
      <c r="T2218" s="7">
        <f t="shared" si="419"/>
        <v>3.7303288652694162</v>
      </c>
      <c r="U2218" s="35">
        <f>IF(ISBLANK(VLOOKUP(B2218,'WB GDP'!$A$2:$AK$267,F2218-1985)),"NA",VLOOKUP(B2218,'WB GDP'!$A$2:$AK$267,F2218-1985))</f>
        <v>9865.3264169040394</v>
      </c>
    </row>
    <row r="2219" spans="1:21">
      <c r="A2219">
        <f t="shared" si="408"/>
        <v>54</v>
      </c>
      <c r="B2219" t="s">
        <v>91</v>
      </c>
      <c r="C2219" t="str">
        <f>VLOOKUP(B2219,'country codes'!$A$3:$B$287,2,0)</f>
        <v>LAO</v>
      </c>
      <c r="D2219">
        <v>8</v>
      </c>
      <c r="E2219" s="6">
        <v>6041.348</v>
      </c>
      <c r="F2219">
        <v>2007</v>
      </c>
      <c r="G2219" s="6">
        <v>62.084000000000003</v>
      </c>
      <c r="H2219" s="6">
        <v>5.3638548851013184</v>
      </c>
      <c r="I2219" s="7">
        <v>1.6003769636154199</v>
      </c>
      <c r="J2219" s="8">
        <f t="shared" si="409"/>
        <v>0.53638548851013179</v>
      </c>
      <c r="K2219" s="8">
        <f t="shared" si="410"/>
        <v>0.96314532376996376</v>
      </c>
      <c r="L2219" s="9">
        <f t="shared" si="411"/>
        <v>59.795914280934433</v>
      </c>
      <c r="M2219" s="8">
        <f t="shared" si="412"/>
        <v>0.44416306940813627</v>
      </c>
      <c r="N2219" s="8">
        <f t="shared" si="413"/>
        <v>0.10002356022596375</v>
      </c>
      <c r="O2219" s="8">
        <f t="shared" si="414"/>
        <v>1.5919013470375147</v>
      </c>
      <c r="P2219" s="10">
        <f t="shared" si="415"/>
        <v>0.27901419282966983</v>
      </c>
      <c r="Q2219" s="10" t="str">
        <f t="shared" si="416"/>
        <v>2007LAO</v>
      </c>
      <c r="R2219" s="14">
        <f t="shared" si="417"/>
        <v>48.130599507101195</v>
      </c>
      <c r="S2219" s="45">
        <f t="shared" si="418"/>
        <v>1</v>
      </c>
      <c r="T2219" s="7">
        <f t="shared" si="419"/>
        <v>3.7303288652694162</v>
      </c>
      <c r="U2219" s="35">
        <f>IF(ISBLANK(VLOOKUP(B2219,'WB GDP'!$A$2:$AK$267,F2219-1985)),"NA",VLOOKUP(B2219,'WB GDP'!$A$2:$AK$267,F2219-1985))</f>
        <v>3988.1697214105589</v>
      </c>
    </row>
    <row r="2220" spans="1:21">
      <c r="A2220">
        <f t="shared" si="408"/>
        <v>55</v>
      </c>
      <c r="B2220" t="s">
        <v>32</v>
      </c>
      <c r="C2220" t="str">
        <f>VLOOKUP(B2220,'country codes'!$A$3:$B$287,2,0)</f>
        <v>BOL</v>
      </c>
      <c r="D2220">
        <v>1</v>
      </c>
      <c r="E2220" s="6">
        <v>9711.152</v>
      </c>
      <c r="F2220">
        <v>2007</v>
      </c>
      <c r="G2220" s="6">
        <v>65.027000000000001</v>
      </c>
      <c r="H2220" s="6">
        <v>5.6284193992614746</v>
      </c>
      <c r="I2220" s="7">
        <v>4.0502986907959002</v>
      </c>
      <c r="J2220" s="8">
        <f t="shared" si="409"/>
        <v>0.56284193992614751</v>
      </c>
      <c r="K2220" s="8">
        <f t="shared" si="410"/>
        <v>0.98960177518597947</v>
      </c>
      <c r="L2220" s="9">
        <f t="shared" si="411"/>
        <v>64.350834635018686</v>
      </c>
      <c r="M2220" s="8">
        <f t="shared" si="412"/>
        <v>0.48534471627900477</v>
      </c>
      <c r="N2220" s="8">
        <f t="shared" si="413"/>
        <v>0.25314366817474376</v>
      </c>
      <c r="O2220" s="8">
        <f t="shared" si="414"/>
        <v>1.7450214549862948</v>
      </c>
      <c r="P2220" s="10">
        <f t="shared" si="415"/>
        <v>0.27813108824087013</v>
      </c>
      <c r="Q2220" s="10" t="str">
        <f t="shared" si="416"/>
        <v>2007BOL</v>
      </c>
      <c r="R2220" s="14">
        <f t="shared" si="417"/>
        <v>47.978261904288459</v>
      </c>
      <c r="S2220" s="45">
        <f t="shared" si="418"/>
        <v>2</v>
      </c>
      <c r="T2220" s="7">
        <f t="shared" si="419"/>
        <v>3.7303288652694162</v>
      </c>
      <c r="U2220" s="35">
        <f>IF(ISBLANK(VLOOKUP(B2220,'WB GDP'!$A$2:$AK$267,F2220-1985)),"NA",VLOOKUP(B2220,'WB GDP'!$A$2:$AK$267,F2220-1985))</f>
        <v>5989.6899270515532</v>
      </c>
    </row>
    <row r="2221" spans="1:21">
      <c r="A2221">
        <f t="shared" si="408"/>
        <v>56</v>
      </c>
      <c r="B2221" t="s">
        <v>162</v>
      </c>
      <c r="C2221" t="str">
        <f>VLOOKUP(B2221,'country codes'!$A$3:$B$287,2,0)</f>
        <v>URY</v>
      </c>
      <c r="D2221">
        <v>1</v>
      </c>
      <c r="E2221" s="6">
        <v>3328.6509999999998</v>
      </c>
      <c r="F2221">
        <v>2007</v>
      </c>
      <c r="G2221" s="6">
        <v>76.498000000000005</v>
      </c>
      <c r="H2221" s="6">
        <v>5.6939458847045898</v>
      </c>
      <c r="I2221" s="7">
        <v>10.568901062011699</v>
      </c>
      <c r="J2221" s="8">
        <f t="shared" si="409"/>
        <v>0.56939458847045898</v>
      </c>
      <c r="K2221" s="8">
        <f t="shared" si="410"/>
        <v>0.99615442373029095</v>
      </c>
      <c r="L2221" s="9">
        <f t="shared" si="411"/>
        <v>76.203821106519797</v>
      </c>
      <c r="M2221" s="8">
        <f t="shared" si="412"/>
        <v>0.59250915940628235</v>
      </c>
      <c r="N2221" s="8">
        <f t="shared" si="413"/>
        <v>0.6605563163757312</v>
      </c>
      <c r="O2221" s="8">
        <f t="shared" si="414"/>
        <v>2.1524341031872822</v>
      </c>
      <c r="P2221" s="10">
        <f t="shared" si="415"/>
        <v>0.27527400654398959</v>
      </c>
      <c r="Q2221" s="10" t="str">
        <f t="shared" si="416"/>
        <v>2007URY</v>
      </c>
      <c r="R2221" s="14">
        <f t="shared" si="417"/>
        <v>47.485408642893354</v>
      </c>
      <c r="S2221" s="45">
        <f t="shared" si="418"/>
        <v>3</v>
      </c>
      <c r="T2221" s="7">
        <f t="shared" si="419"/>
        <v>3.7303288652694162</v>
      </c>
      <c r="U2221" s="35">
        <f>IF(ISBLANK(VLOOKUP(B2221,'WB GDP'!$A$2:$AK$267,F2221-1985)),"NA",VLOOKUP(B2221,'WB GDP'!$A$2:$AK$267,F2221-1985))</f>
        <v>16342.627955307511</v>
      </c>
    </row>
    <row r="2222" spans="1:21">
      <c r="A2222">
        <f t="shared" si="408"/>
        <v>57</v>
      </c>
      <c r="B2222" t="s">
        <v>131</v>
      </c>
      <c r="C2222" t="str">
        <f>VLOOKUP(B2222,'country codes'!$A$3:$B$287,2,0)</f>
        <v>ROU</v>
      </c>
      <c r="D2222">
        <v>7</v>
      </c>
      <c r="E2222" s="6">
        <v>20744.23</v>
      </c>
      <c r="F2222">
        <v>2007</v>
      </c>
      <c r="G2222" s="6">
        <v>72.546000000000006</v>
      </c>
      <c r="H2222" s="6">
        <v>5.3937239646911621</v>
      </c>
      <c r="I2222" s="7">
        <v>7.37573289871216</v>
      </c>
      <c r="J2222" s="8">
        <f t="shared" si="409"/>
        <v>0.53937239646911617</v>
      </c>
      <c r="K2222" s="8">
        <f t="shared" si="410"/>
        <v>0.96613223172894813</v>
      </c>
      <c r="L2222" s="9">
        <f t="shared" si="411"/>
        <v>70.089028883008282</v>
      </c>
      <c r="M2222" s="8">
        <f t="shared" si="412"/>
        <v>0.53722450139649125</v>
      </c>
      <c r="N2222" s="8">
        <f t="shared" si="413"/>
        <v>0.46098330616951</v>
      </c>
      <c r="O2222" s="8">
        <f t="shared" si="414"/>
        <v>1.952861092981061</v>
      </c>
      <c r="P2222" s="10">
        <f t="shared" si="415"/>
        <v>0.27509611581047627</v>
      </c>
      <c r="Q2222" s="10" t="str">
        <f t="shared" si="416"/>
        <v>2007ROU</v>
      </c>
      <c r="R2222" s="14">
        <f t="shared" si="417"/>
        <v>47.45472207614948</v>
      </c>
      <c r="S2222" s="45">
        <f t="shared" si="418"/>
        <v>2</v>
      </c>
      <c r="T2222" s="7">
        <f t="shared" si="419"/>
        <v>3.7303288652694162</v>
      </c>
      <c r="U2222" s="35">
        <f>IF(ISBLANK(VLOOKUP(B2222,'WB GDP'!$A$2:$AK$267,F2222-1985)),"NA",VLOOKUP(B2222,'WB GDP'!$A$2:$AK$267,F2222-1985))</f>
        <v>19943.750072635998</v>
      </c>
    </row>
    <row r="2223" spans="1:21">
      <c r="A2223">
        <f t="shared" si="408"/>
        <v>58</v>
      </c>
      <c r="B2223" t="s">
        <v>149</v>
      </c>
      <c r="C2223" t="str">
        <f>VLOOKUP(B2223,'country codes'!$A$3:$B$287,2,0)</f>
        <v>TJK</v>
      </c>
      <c r="D2223">
        <v>7</v>
      </c>
      <c r="E2223" s="6">
        <v>7188.3909999999996</v>
      </c>
      <c r="F2223">
        <v>2007</v>
      </c>
      <c r="G2223" s="6">
        <v>67.216999999999999</v>
      </c>
      <c r="H2223" s="6">
        <v>4.4316086769104004</v>
      </c>
      <c r="I2223" s="7">
        <v>1.2725807428360001</v>
      </c>
      <c r="J2223" s="8">
        <f t="shared" si="409"/>
        <v>0.44316086769104002</v>
      </c>
      <c r="K2223" s="8">
        <f t="shared" si="410"/>
        <v>0.86992070295087198</v>
      </c>
      <c r="L2223" s="9">
        <f t="shared" si="411"/>
        <v>58.473459890248762</v>
      </c>
      <c r="M2223" s="8">
        <f t="shared" si="412"/>
        <v>0.43220658159134845</v>
      </c>
      <c r="N2223" s="8">
        <f t="shared" si="413"/>
        <v>7.9536296427250006E-2</v>
      </c>
      <c r="O2223" s="8">
        <f t="shared" si="414"/>
        <v>1.5714140832388008</v>
      </c>
      <c r="P2223" s="10">
        <f t="shared" si="415"/>
        <v>0.27504308775223568</v>
      </c>
      <c r="Q2223" s="10" t="str">
        <f t="shared" si="416"/>
        <v>2007TJK</v>
      </c>
      <c r="R2223" s="14">
        <f t="shared" si="417"/>
        <v>47.445574612330766</v>
      </c>
      <c r="S2223" s="45">
        <f t="shared" si="418"/>
        <v>1</v>
      </c>
      <c r="T2223" s="7">
        <f t="shared" si="419"/>
        <v>3.7303288652694162</v>
      </c>
      <c r="U2223" s="35">
        <f>IF(ISBLANK(VLOOKUP(B2223,'WB GDP'!$A$2:$AK$267,F2223-1985)),"NA",VLOOKUP(B2223,'WB GDP'!$A$2:$AK$267,F2223-1985))</f>
        <v>2095.7978299848555</v>
      </c>
    </row>
    <row r="2224" spans="1:21">
      <c r="A2224">
        <f t="shared" si="408"/>
        <v>59</v>
      </c>
      <c r="B2224" t="s">
        <v>28</v>
      </c>
      <c r="C2224" t="str">
        <f>VLOOKUP(B2224,'country codes'!$A$3:$B$287,2,0)</f>
        <v>BLR</v>
      </c>
      <c r="D2224">
        <v>7</v>
      </c>
      <c r="E2224" s="6">
        <v>9825.9860000000008</v>
      </c>
      <c r="F2224">
        <v>2007</v>
      </c>
      <c r="G2224" s="6">
        <v>70.762</v>
      </c>
      <c r="H2224" s="6">
        <v>5.616976261138916</v>
      </c>
      <c r="I2224" s="7">
        <v>7.4610891342163104</v>
      </c>
      <c r="J2224" s="8">
        <f t="shared" si="409"/>
        <v>0.56169762611389162</v>
      </c>
      <c r="K2224" s="8">
        <f t="shared" si="410"/>
        <v>0.98845746137372359</v>
      </c>
      <c r="L2224" s="9">
        <f t="shared" si="411"/>
        <v>69.945226881727436</v>
      </c>
      <c r="M2224" s="8">
        <f t="shared" si="412"/>
        <v>0.53592436818323719</v>
      </c>
      <c r="N2224" s="8">
        <f t="shared" si="413"/>
        <v>0.4663180708885194</v>
      </c>
      <c r="O2224" s="8">
        <f t="shared" si="414"/>
        <v>1.9581958577000704</v>
      </c>
      <c r="P2224" s="10">
        <f t="shared" si="415"/>
        <v>0.2736827197728261</v>
      </c>
      <c r="Q2224" s="10" t="str">
        <f t="shared" si="416"/>
        <v>2007BLR</v>
      </c>
      <c r="R2224" s="14">
        <f t="shared" si="417"/>
        <v>47.21090796066256</v>
      </c>
      <c r="S2224" s="45">
        <f t="shared" si="418"/>
        <v>3</v>
      </c>
      <c r="T2224" s="7">
        <f t="shared" si="419"/>
        <v>3.7303288652694162</v>
      </c>
      <c r="U2224" s="35">
        <f>IF(ISBLANK(VLOOKUP(B2224,'WB GDP'!$A$2:$AK$267,F2224-1985)),"NA",VLOOKUP(B2224,'WB GDP'!$A$2:$AK$267,F2224-1985))</f>
        <v>14417.352669533746</v>
      </c>
    </row>
    <row r="2225" spans="1:21">
      <c r="A2225">
        <f t="shared" si="408"/>
        <v>60</v>
      </c>
      <c r="B2225" t="s">
        <v>63</v>
      </c>
      <c r="C2225" t="str">
        <f>VLOOKUP(B2225,'country codes'!$A$3:$B$287,2,0)</f>
        <v>FIN</v>
      </c>
      <c r="D2225">
        <v>3</v>
      </c>
      <c r="E2225" s="6">
        <v>5288.6890000000003</v>
      </c>
      <c r="F2225">
        <v>2007</v>
      </c>
      <c r="G2225" s="6">
        <v>79.391000000000005</v>
      </c>
      <c r="H2225" s="6">
        <v>7.6715378761291504</v>
      </c>
      <c r="I2225" s="7">
        <v>20.597251892089801</v>
      </c>
      <c r="J2225" s="8">
        <f t="shared" si="409"/>
        <v>0.76715378761291508</v>
      </c>
      <c r="K2225" s="8">
        <f t="shared" si="410"/>
        <v>1.1939136228727469</v>
      </c>
      <c r="L2225" s="9">
        <f t="shared" si="411"/>
        <v>94.785996433490254</v>
      </c>
      <c r="M2225" s="8">
        <f t="shared" si="412"/>
        <v>0.76051310303653552</v>
      </c>
      <c r="N2225" s="8">
        <f t="shared" si="413"/>
        <v>1.2873282432556126</v>
      </c>
      <c r="O2225" s="8">
        <f t="shared" si="414"/>
        <v>2.7792060300671633</v>
      </c>
      <c r="P2225" s="10">
        <f t="shared" si="415"/>
        <v>0.27364401732323412</v>
      </c>
      <c r="Q2225" s="10" t="str">
        <f t="shared" si="416"/>
        <v>2007FIN</v>
      </c>
      <c r="R2225" s="14">
        <f t="shared" si="417"/>
        <v>47.204231697772975</v>
      </c>
      <c r="S2225" s="45">
        <f t="shared" si="418"/>
        <v>3</v>
      </c>
      <c r="T2225" s="7">
        <f t="shared" si="419"/>
        <v>3.7303288652694162</v>
      </c>
      <c r="U2225" s="35">
        <f>IF(ISBLANK(VLOOKUP(B2225,'WB GDP'!$A$2:$AK$267,F2225-1985)),"NA",VLOOKUP(B2225,'WB GDP'!$A$2:$AK$267,F2225-1985))</f>
        <v>48664.265707070961</v>
      </c>
    </row>
    <row r="2226" spans="1:21">
      <c r="A2226">
        <f t="shared" si="408"/>
        <v>61</v>
      </c>
      <c r="B2226" t="s">
        <v>167</v>
      </c>
      <c r="C2226" t="str">
        <f>VLOOKUP(B2226,'country codes'!$A$3:$B$287,2,0)</f>
        <v>YEM</v>
      </c>
      <c r="D2226">
        <v>4</v>
      </c>
      <c r="E2226" s="6">
        <v>22641.538</v>
      </c>
      <c r="F2226">
        <v>2007</v>
      </c>
      <c r="G2226" s="6">
        <v>66.564999999999998</v>
      </c>
      <c r="H2226" s="6">
        <v>4.4771327972412109</v>
      </c>
      <c r="I2226" s="7">
        <v>1.4332181215286299</v>
      </c>
      <c r="J2226" s="8">
        <f t="shared" si="409"/>
        <v>0.44771327972412112</v>
      </c>
      <c r="K2226" s="8">
        <f t="shared" si="410"/>
        <v>0.87447311498395308</v>
      </c>
      <c r="L2226" s="9">
        <f t="shared" si="411"/>
        <v>58.209302898906834</v>
      </c>
      <c r="M2226" s="8">
        <f t="shared" si="412"/>
        <v>0.42981830274336386</v>
      </c>
      <c r="N2226" s="8">
        <f t="shared" si="413"/>
        <v>8.9576132595539371E-2</v>
      </c>
      <c r="O2226" s="8">
        <f t="shared" si="414"/>
        <v>1.5814539194070902</v>
      </c>
      <c r="P2226" s="10">
        <f t="shared" si="415"/>
        <v>0.27178680166950986</v>
      </c>
      <c r="Q2226" s="10" t="str">
        <f t="shared" si="416"/>
        <v>2007YEM</v>
      </c>
      <c r="R2226" s="14">
        <f t="shared" si="417"/>
        <v>46.88385766259875</v>
      </c>
      <c r="S2226" s="45">
        <f t="shared" si="418"/>
        <v>1</v>
      </c>
      <c r="T2226" s="7">
        <f t="shared" si="419"/>
        <v>3.7303288652694162</v>
      </c>
      <c r="U2226" s="35" t="str">
        <f>IF(ISBLANK(VLOOKUP(B2226,'WB GDP'!$A$2:$AK$267,F2226-1985)),"NA",VLOOKUP(B2226,'WB GDP'!$A$2:$AK$267,F2226-1985))</f>
        <v>NA</v>
      </c>
    </row>
    <row r="2227" spans="1:21">
      <c r="A2227">
        <f t="shared" si="408"/>
        <v>62</v>
      </c>
      <c r="B2227" t="s">
        <v>90</v>
      </c>
      <c r="C2227" t="str">
        <f>VLOOKUP(B2227,'country codes'!$A$3:$B$287,2,0)</f>
        <v>KGZ</v>
      </c>
      <c r="D2227">
        <v>7</v>
      </c>
      <c r="E2227" s="6">
        <v>5294.7659999999996</v>
      </c>
      <c r="F2227">
        <v>2007</v>
      </c>
      <c r="G2227" s="6">
        <v>67.006</v>
      </c>
      <c r="H2227" s="6">
        <v>4.6977615356445313</v>
      </c>
      <c r="I2227" s="7">
        <v>2.57095527648926</v>
      </c>
      <c r="J2227" s="8">
        <f t="shared" si="409"/>
        <v>0.46977615356445313</v>
      </c>
      <c r="K2227" s="8">
        <f t="shared" si="410"/>
        <v>0.89653598882428509</v>
      </c>
      <c r="L2227" s="9">
        <f t="shared" si="411"/>
        <v>60.073290467160049</v>
      </c>
      <c r="M2227" s="8">
        <f t="shared" si="412"/>
        <v>0.44667086477305168</v>
      </c>
      <c r="N2227" s="8">
        <f t="shared" si="413"/>
        <v>0.16068470478057875</v>
      </c>
      <c r="O2227" s="8">
        <f t="shared" si="414"/>
        <v>1.6525624915921298</v>
      </c>
      <c r="P2227" s="10">
        <f t="shared" si="415"/>
        <v>0.27028984806663209</v>
      </c>
      <c r="Q2227" s="10" t="str">
        <f t="shared" si="416"/>
        <v>2007KGZ</v>
      </c>
      <c r="R2227" s="14">
        <f t="shared" si="417"/>
        <v>46.625629672079263</v>
      </c>
      <c r="S2227" s="45">
        <f t="shared" si="418"/>
        <v>1</v>
      </c>
      <c r="T2227" s="7">
        <f t="shared" si="419"/>
        <v>3.7303288652694162</v>
      </c>
      <c r="U2227" s="35">
        <f>IF(ISBLANK(VLOOKUP(B2227,'WB GDP'!$A$2:$AK$267,F2227-1985)),"NA",VLOOKUP(B2227,'WB GDP'!$A$2:$AK$267,F2227-1985))</f>
        <v>3857.6539090044439</v>
      </c>
    </row>
    <row r="2228" spans="1:21">
      <c r="A2228">
        <f t="shared" si="408"/>
        <v>63</v>
      </c>
      <c r="B2228" t="s">
        <v>68</v>
      </c>
      <c r="C2228" t="str">
        <f>VLOOKUP(B2228,'country codes'!$A$3:$B$287,2,0)</f>
        <v>GHA</v>
      </c>
      <c r="D2228">
        <v>5</v>
      </c>
      <c r="E2228" s="6">
        <v>23708.32</v>
      </c>
      <c r="F2228">
        <v>2007</v>
      </c>
      <c r="G2228" s="6">
        <v>60.223999999999997</v>
      </c>
      <c r="H2228" s="6">
        <v>5.2201480865478516</v>
      </c>
      <c r="I2228" s="7">
        <v>1.1782518625259399</v>
      </c>
      <c r="J2228" s="8">
        <f t="shared" si="409"/>
        <v>0.52201480865478511</v>
      </c>
      <c r="K2228" s="8">
        <f t="shared" si="410"/>
        <v>0.94877464391461708</v>
      </c>
      <c r="L2228" s="9">
        <f t="shared" si="411"/>
        <v>57.139004155113895</v>
      </c>
      <c r="M2228" s="8">
        <f t="shared" si="412"/>
        <v>0.42014158800702534</v>
      </c>
      <c r="N2228" s="8">
        <f t="shared" si="413"/>
        <v>7.3640741407871246E-2</v>
      </c>
      <c r="O2228" s="8">
        <f t="shared" si="414"/>
        <v>1.5655185282194222</v>
      </c>
      <c r="P2228" s="10">
        <f t="shared" si="415"/>
        <v>0.2683721594051543</v>
      </c>
      <c r="Q2228" s="10" t="str">
        <f t="shared" si="416"/>
        <v>2007GHA</v>
      </c>
      <c r="R2228" s="14">
        <f t="shared" si="417"/>
        <v>46.294823901918164</v>
      </c>
      <c r="S2228" s="45">
        <f t="shared" si="418"/>
        <v>1</v>
      </c>
      <c r="T2228" s="7">
        <f t="shared" si="419"/>
        <v>3.7303288652694162</v>
      </c>
      <c r="U2228" s="35">
        <f>IF(ISBLANK(VLOOKUP(B2228,'WB GDP'!$A$2:$AK$267,F2228-1985)),"NA",VLOOKUP(B2228,'WB GDP'!$A$2:$AK$267,F2228-1985))</f>
        <v>3240.5926078928437</v>
      </c>
    </row>
    <row r="2229" spans="1:21">
      <c r="A2229">
        <f t="shared" si="408"/>
        <v>64</v>
      </c>
      <c r="B2229" t="s">
        <v>148</v>
      </c>
      <c r="C2229" t="str">
        <f>VLOOKUP(B2229,'country codes'!$A$3:$B$287,2,0)</f>
        <v>TWN</v>
      </c>
      <c r="D2229">
        <v>8</v>
      </c>
      <c r="E2229" s="6">
        <v>22942.308000000001</v>
      </c>
      <c r="F2229">
        <v>2007</v>
      </c>
      <c r="G2229" s="6">
        <v>78.138000000000005</v>
      </c>
      <c r="H2229" s="6">
        <v>5.8683662414550781</v>
      </c>
      <c r="I2229" s="7">
        <v>13.077273368835399</v>
      </c>
      <c r="J2229" s="8">
        <f t="shared" si="409"/>
        <v>0.58683662414550786</v>
      </c>
      <c r="K2229" s="8">
        <f t="shared" si="410"/>
        <v>1.0135964594053397</v>
      </c>
      <c r="L2229" s="9">
        <f t="shared" si="411"/>
        <v>79.200400145014441</v>
      </c>
      <c r="M2229" s="8">
        <f t="shared" si="412"/>
        <v>0.61960163308110316</v>
      </c>
      <c r="N2229" s="8">
        <f t="shared" si="413"/>
        <v>0.81732958555221247</v>
      </c>
      <c r="O2229" s="8">
        <f t="shared" si="414"/>
        <v>2.3092073723637636</v>
      </c>
      <c r="P2229" s="10">
        <f t="shared" si="415"/>
        <v>0.26831788279233804</v>
      </c>
      <c r="Q2229" s="10" t="str">
        <f t="shared" si="416"/>
        <v>2007TWN</v>
      </c>
      <c r="R2229" s="14">
        <f t="shared" si="417"/>
        <v>46.285461059520912</v>
      </c>
      <c r="S2229" s="45">
        <f t="shared" si="418"/>
        <v>3</v>
      </c>
      <c r="T2229" s="7">
        <f t="shared" si="419"/>
        <v>3.7303288652694162</v>
      </c>
      <c r="U2229" s="35" t="str">
        <f>IF(ISBLANK(VLOOKUP(B2229,'WB GDP'!$A$2:$AK$267,F2229-1985)),"NA",VLOOKUP(B2229,'WB GDP'!$A$2:$AK$267,F2229-1985))</f>
        <v>NA</v>
      </c>
    </row>
    <row r="2230" spans="1:21">
      <c r="A2230">
        <f t="shared" si="408"/>
        <v>65</v>
      </c>
      <c r="B2230" t="s">
        <v>81</v>
      </c>
      <c r="C2230" t="str">
        <f>VLOOKUP(B2230,'country codes'!$A$3:$B$287,2,0)</f>
        <v>IRL</v>
      </c>
      <c r="D2230">
        <v>3</v>
      </c>
      <c r="E2230" s="6">
        <v>4359.8339999999998</v>
      </c>
      <c r="F2230">
        <v>2007</v>
      </c>
      <c r="G2230" s="6">
        <v>79.555000000000007</v>
      </c>
      <c r="H2230" s="6">
        <v>7.3561382293701172</v>
      </c>
      <c r="I2230" s="7">
        <v>20.4076824188232</v>
      </c>
      <c r="J2230" s="8">
        <f t="shared" si="409"/>
        <v>0.73561382293701172</v>
      </c>
      <c r="K2230" s="8">
        <f t="shared" si="410"/>
        <v>1.1623736581968438</v>
      </c>
      <c r="L2230" s="9">
        <f t="shared" si="411"/>
        <v>92.472636377849909</v>
      </c>
      <c r="M2230" s="8">
        <f t="shared" si="412"/>
        <v>0.73959770397557723</v>
      </c>
      <c r="N2230" s="8">
        <f t="shared" si="413"/>
        <v>1.27548015117645</v>
      </c>
      <c r="O2230" s="8">
        <f t="shared" si="414"/>
        <v>2.7673579379880007</v>
      </c>
      <c r="P2230" s="10">
        <f t="shared" si="415"/>
        <v>0.26725769508273278</v>
      </c>
      <c r="Q2230" s="10" t="str">
        <f t="shared" si="416"/>
        <v>2007IRL</v>
      </c>
      <c r="R2230" s="14">
        <f t="shared" si="417"/>
        <v>46.10257620504143</v>
      </c>
      <c r="S2230" s="45">
        <f t="shared" si="418"/>
        <v>3</v>
      </c>
      <c r="T2230" s="7">
        <f t="shared" si="419"/>
        <v>3.7303288652694162</v>
      </c>
      <c r="U2230" s="35">
        <f>IF(ISBLANK(VLOOKUP(B2230,'WB GDP'!$A$2:$AK$267,F2230-1985)),"NA",VLOOKUP(B2230,'WB GDP'!$A$2:$AK$267,F2230-1985))</f>
        <v>60340.234363623444</v>
      </c>
    </row>
    <row r="2231" spans="1:21">
      <c r="A2231">
        <f t="shared" si="408"/>
        <v>66</v>
      </c>
      <c r="B2231" t="s">
        <v>41</v>
      </c>
      <c r="C2231" t="str">
        <f>VLOOKUP(B2231,'country codes'!$A$3:$B$287,2,0)</f>
        <v>CAN</v>
      </c>
      <c r="D2231">
        <v>2</v>
      </c>
      <c r="E2231" s="6">
        <v>32862.459000000003</v>
      </c>
      <c r="F2231">
        <v>2007</v>
      </c>
      <c r="G2231" s="6">
        <v>80.549000000000007</v>
      </c>
      <c r="H2231" s="6">
        <v>7.481752872467041</v>
      </c>
      <c r="I2231" s="7">
        <v>22.357881546020501</v>
      </c>
      <c r="J2231" s="8">
        <f t="shared" si="409"/>
        <v>0.74817528724670412</v>
      </c>
      <c r="K2231" s="8">
        <f t="shared" si="410"/>
        <v>1.1749351225065361</v>
      </c>
      <c r="L2231" s="9">
        <f t="shared" si="411"/>
        <v>94.639849182778988</v>
      </c>
      <c r="M2231" s="8">
        <f t="shared" si="412"/>
        <v>0.7591917661080988</v>
      </c>
      <c r="N2231" s="8">
        <f t="shared" si="413"/>
        <v>1.3973675966262813</v>
      </c>
      <c r="O2231" s="8">
        <f t="shared" si="414"/>
        <v>2.8892453834378324</v>
      </c>
      <c r="P2231" s="10">
        <f t="shared" si="415"/>
        <v>0.2627647241248709</v>
      </c>
      <c r="Q2231" s="10" t="str">
        <f t="shared" si="416"/>
        <v>2007CAN</v>
      </c>
      <c r="R2231" s="14">
        <f t="shared" si="417"/>
        <v>45.327528227815769</v>
      </c>
      <c r="S2231" s="45">
        <f t="shared" si="418"/>
        <v>3</v>
      </c>
      <c r="T2231" s="7">
        <f t="shared" si="419"/>
        <v>3.7303288652694162</v>
      </c>
      <c r="U2231" s="35">
        <f>IF(ISBLANK(VLOOKUP(B2231,'WB GDP'!$A$2:$AK$267,F2231-1985)),"NA",VLOOKUP(B2231,'WB GDP'!$A$2:$AK$267,F2231-1985))</f>
        <v>45889.562129153688</v>
      </c>
    </row>
    <row r="2232" spans="1:21">
      <c r="A2232">
        <f t="shared" si="408"/>
        <v>67</v>
      </c>
      <c r="B2232" s="12" t="s">
        <v>142</v>
      </c>
      <c r="C2232" t="str">
        <f>VLOOKUP(B2232,'country codes'!$A$3:$B$287,2,0)</f>
        <v>KOR</v>
      </c>
      <c r="D2232">
        <v>8</v>
      </c>
      <c r="E2232" s="6">
        <v>48220.601000000002</v>
      </c>
      <c r="F2232">
        <v>2007</v>
      </c>
      <c r="G2232" s="6">
        <v>79.48</v>
      </c>
      <c r="H2232" s="6">
        <v>5.7672758102416992</v>
      </c>
      <c r="I2232" s="7">
        <v>14.3962354660034</v>
      </c>
      <c r="J2232" s="8">
        <f t="shared" si="409"/>
        <v>0.57672758102416988</v>
      </c>
      <c r="K2232" s="8">
        <f t="shared" si="410"/>
        <v>1.0034874162840017</v>
      </c>
      <c r="L2232" s="9">
        <f t="shared" si="411"/>
        <v>79.757179846252455</v>
      </c>
      <c r="M2232" s="8">
        <f t="shared" si="412"/>
        <v>0.62463555316286523</v>
      </c>
      <c r="N2232" s="8">
        <f t="shared" si="413"/>
        <v>0.89976471662521251</v>
      </c>
      <c r="O2232" s="8">
        <f t="shared" si="414"/>
        <v>2.3916425034367634</v>
      </c>
      <c r="P2232" s="10">
        <f t="shared" si="415"/>
        <v>0.26117429852717156</v>
      </c>
      <c r="Q2232" s="10" t="str">
        <f t="shared" si="416"/>
        <v>2007KOR</v>
      </c>
      <c r="R2232" s="14">
        <f t="shared" si="417"/>
        <v>45.053176100017602</v>
      </c>
      <c r="S2232" s="45">
        <f t="shared" si="418"/>
        <v>3</v>
      </c>
      <c r="T2232" s="7">
        <f t="shared" si="419"/>
        <v>3.7303288652694162</v>
      </c>
      <c r="U2232" s="35">
        <f>IF(ISBLANK(VLOOKUP(B2232,'WB GDP'!$A$2:$AK$267,F2232-1985)),"NA",VLOOKUP(B2232,'WB GDP'!$A$2:$AK$267,F2232-1985))</f>
        <v>31569.931198912305</v>
      </c>
    </row>
    <row r="2233" spans="1:21">
      <c r="A2233">
        <f t="shared" si="408"/>
        <v>68</v>
      </c>
      <c r="B2233" t="s">
        <v>120</v>
      </c>
      <c r="C2233" t="str">
        <f>VLOOKUP(B2233,'country codes'!$A$3:$B$287,2,0)</f>
        <v>MKD</v>
      </c>
      <c r="D2233">
        <v>7</v>
      </c>
      <c r="E2233" s="6">
        <v>2083.4879999999998</v>
      </c>
      <c r="F2233">
        <v>2007</v>
      </c>
      <c r="G2233" s="6">
        <v>73.903999999999996</v>
      </c>
      <c r="H2233" s="6">
        <v>4.493598461151123</v>
      </c>
      <c r="I2233" s="7">
        <v>6.20300245285034</v>
      </c>
      <c r="J2233" s="8">
        <f t="shared" si="409"/>
        <v>0.44935984611511232</v>
      </c>
      <c r="K2233" s="8">
        <f t="shared" si="410"/>
        <v>0.87611968137494434</v>
      </c>
      <c r="L2233" s="9">
        <f t="shared" si="411"/>
        <v>64.748748932333882</v>
      </c>
      <c r="M2233" s="8">
        <f t="shared" si="412"/>
        <v>0.48894231290047163</v>
      </c>
      <c r="N2233" s="8">
        <f t="shared" si="413"/>
        <v>0.38768765330314625</v>
      </c>
      <c r="O2233" s="8">
        <f t="shared" si="414"/>
        <v>1.8795654401146971</v>
      </c>
      <c r="P2233" s="10">
        <f t="shared" si="415"/>
        <v>0.2601358284554513</v>
      </c>
      <c r="Q2233" s="10" t="str">
        <f t="shared" si="416"/>
        <v>2007MKD</v>
      </c>
      <c r="R2233" s="14">
        <f t="shared" si="417"/>
        <v>44.874037588764189</v>
      </c>
      <c r="S2233" s="45">
        <f t="shared" si="418"/>
        <v>2</v>
      </c>
      <c r="T2233" s="7">
        <f t="shared" si="419"/>
        <v>3.7303288652694162</v>
      </c>
      <c r="U2233" s="35">
        <f>IF(ISBLANK(VLOOKUP(B2233,'WB GDP'!$A$2:$AK$267,F2233-1985)),"NA",VLOOKUP(B2233,'WB GDP'!$A$2:$AK$267,F2233-1985))</f>
        <v>12511.743187732483</v>
      </c>
    </row>
    <row r="2234" spans="1:21">
      <c r="A2234">
        <f t="shared" si="408"/>
        <v>69</v>
      </c>
      <c r="B2234" t="s">
        <v>79</v>
      </c>
      <c r="C2234" t="str">
        <f>VLOOKUP(B2234,'country codes'!$A$3:$B$287,2,0)</f>
        <v>IRN</v>
      </c>
      <c r="D2234">
        <v>4</v>
      </c>
      <c r="E2234" s="6">
        <v>72319.418000000005</v>
      </c>
      <c r="F2234">
        <v>2007</v>
      </c>
      <c r="G2234" s="6">
        <v>72.772000000000006</v>
      </c>
      <c r="H2234" s="6">
        <v>5.3363714218139648</v>
      </c>
      <c r="I2234" s="7">
        <v>9.0954542160034197</v>
      </c>
      <c r="J2234" s="8">
        <f t="shared" si="409"/>
        <v>0.53363714218139646</v>
      </c>
      <c r="K2234" s="8">
        <f t="shared" si="410"/>
        <v>0.96039697744122843</v>
      </c>
      <c r="L2234" s="9">
        <f t="shared" si="411"/>
        <v>69.890008842353083</v>
      </c>
      <c r="M2234" s="8">
        <f t="shared" si="412"/>
        <v>0.53542513447075801</v>
      </c>
      <c r="N2234" s="8">
        <f t="shared" si="413"/>
        <v>0.56846588850021373</v>
      </c>
      <c r="O2234" s="8">
        <f t="shared" si="414"/>
        <v>2.0603436753117648</v>
      </c>
      <c r="P2234" s="10">
        <f t="shared" si="415"/>
        <v>0.25987175871993257</v>
      </c>
      <c r="Q2234" s="10" t="str">
        <f t="shared" si="416"/>
        <v>2007IRN</v>
      </c>
      <c r="R2234" s="14">
        <f t="shared" si="417"/>
        <v>44.828484943024918</v>
      </c>
      <c r="S2234" s="45">
        <f t="shared" si="418"/>
        <v>3</v>
      </c>
      <c r="T2234" s="7">
        <f t="shared" si="419"/>
        <v>3.7303288652694162</v>
      </c>
      <c r="U2234" s="35">
        <f>IF(ISBLANK(VLOOKUP(B2234,'WB GDP'!$A$2:$AK$267,F2234-1985)),"NA",VLOOKUP(B2234,'WB GDP'!$A$2:$AK$267,F2234-1985))</f>
        <v>14689.560447836551</v>
      </c>
    </row>
    <row r="2235" spans="1:21">
      <c r="A2235">
        <f t="shared" si="408"/>
        <v>70</v>
      </c>
      <c r="B2235" t="s">
        <v>134</v>
      </c>
      <c r="C2235" t="str">
        <f>VLOOKUP(B2235,'country codes'!$A$3:$B$287,2,0)</f>
        <v>SAU</v>
      </c>
      <c r="D2235">
        <v>4</v>
      </c>
      <c r="E2235" s="6">
        <v>26400.067999999999</v>
      </c>
      <c r="F2235">
        <v>2007</v>
      </c>
      <c r="G2235" s="6">
        <v>75.046000000000006</v>
      </c>
      <c r="H2235" s="6">
        <v>7.2666940689086914</v>
      </c>
      <c r="I2235" s="7">
        <v>18.5203151702881</v>
      </c>
      <c r="J2235" s="8">
        <f t="shared" si="409"/>
        <v>0.72666940689086912</v>
      </c>
      <c r="K2235" s="8">
        <f t="shared" si="410"/>
        <v>1.1534292421507011</v>
      </c>
      <c r="L2235" s="9">
        <f t="shared" si="411"/>
        <v>86.560250906441524</v>
      </c>
      <c r="M2235" s="8">
        <f t="shared" si="412"/>
        <v>0.68614303260472187</v>
      </c>
      <c r="N2235" s="8">
        <f t="shared" si="413"/>
        <v>1.1575196981430063</v>
      </c>
      <c r="O2235" s="8">
        <f t="shared" si="414"/>
        <v>2.649397484954557</v>
      </c>
      <c r="P2235" s="10">
        <f t="shared" si="415"/>
        <v>0.25898078204618313</v>
      </c>
      <c r="Q2235" s="10" t="str">
        <f t="shared" si="416"/>
        <v>2007SAU</v>
      </c>
      <c r="R2235" s="14">
        <f t="shared" si="417"/>
        <v>44.674789387184212</v>
      </c>
      <c r="S2235" s="45">
        <f t="shared" si="418"/>
        <v>3</v>
      </c>
      <c r="T2235" s="7">
        <f t="shared" si="419"/>
        <v>3.7303288652694162</v>
      </c>
      <c r="U2235" s="35">
        <f>IF(ISBLANK(VLOOKUP(B2235,'WB GDP'!$A$2:$AK$267,F2235-1985)),"NA",VLOOKUP(B2235,'WB GDP'!$A$2:$AK$267,F2235-1985))</f>
        <v>42024.664647237281</v>
      </c>
    </row>
    <row r="2236" spans="1:21">
      <c r="A2236">
        <f t="shared" si="408"/>
        <v>71</v>
      </c>
      <c r="B2236" t="s">
        <v>97</v>
      </c>
      <c r="C2236" t="str">
        <f>VLOOKUP(B2236,'country codes'!$A$3:$B$287,2,0)</f>
        <v>LTU</v>
      </c>
      <c r="D2236">
        <v>7</v>
      </c>
      <c r="E2236" s="6">
        <v>3272.4180000000001</v>
      </c>
      <c r="F2236">
        <v>2007</v>
      </c>
      <c r="G2236" s="6">
        <v>71.537000000000006</v>
      </c>
      <c r="H2236" s="6">
        <v>5.8082847595214844</v>
      </c>
      <c r="I2236" s="7">
        <v>10.527005195617701</v>
      </c>
      <c r="J2236" s="8">
        <f t="shared" si="409"/>
        <v>0.58082847595214848</v>
      </c>
      <c r="K2236" s="8">
        <f t="shared" si="410"/>
        <v>1.0075883112119803</v>
      </c>
      <c r="L2236" s="9">
        <f t="shared" si="411"/>
        <v>72.079845019171444</v>
      </c>
      <c r="M2236" s="8">
        <f t="shared" si="412"/>
        <v>0.55522373754796095</v>
      </c>
      <c r="N2236" s="8">
        <f t="shared" si="413"/>
        <v>0.65793782472610629</v>
      </c>
      <c r="O2236" s="8">
        <f t="shared" si="414"/>
        <v>2.1498156115376572</v>
      </c>
      <c r="P2236" s="10">
        <f t="shared" si="415"/>
        <v>0.2582657482661207</v>
      </c>
      <c r="Q2236" s="10" t="str">
        <f t="shared" si="416"/>
        <v>2007LTU</v>
      </c>
      <c r="R2236" s="14">
        <f t="shared" si="417"/>
        <v>44.551444391170897</v>
      </c>
      <c r="S2236" s="45">
        <f t="shared" si="418"/>
        <v>3</v>
      </c>
      <c r="T2236" s="7">
        <f t="shared" si="419"/>
        <v>3.7303288652694162</v>
      </c>
      <c r="U2236" s="35">
        <f>IF(ISBLANK(VLOOKUP(B2236,'WB GDP'!$A$2:$AK$267,F2236-1985)),"NA",VLOOKUP(B2236,'WB GDP'!$A$2:$AK$267,F2236-1985))</f>
        <v>25835.368015711432</v>
      </c>
    </row>
    <row r="2237" spans="1:21">
      <c r="A2237">
        <f t="shared" si="408"/>
        <v>72</v>
      </c>
      <c r="B2237" t="s">
        <v>109</v>
      </c>
      <c r="C2237" t="str">
        <f>VLOOKUP(B2237,'country codes'!$A$3:$B$287,2,0)</f>
        <v>MNE</v>
      </c>
      <c r="D2237">
        <v>7</v>
      </c>
      <c r="E2237" s="6">
        <v>631.923</v>
      </c>
      <c r="F2237">
        <v>2007</v>
      </c>
      <c r="G2237" s="6">
        <v>74.525000000000006</v>
      </c>
      <c r="H2237" s="6">
        <v>5.1963152885437012</v>
      </c>
      <c r="I2237" s="7">
        <v>9.8033876419067401</v>
      </c>
      <c r="J2237" s="8">
        <f t="shared" si="409"/>
        <v>0.51963152885437014</v>
      </c>
      <c r="K2237" s="8">
        <f t="shared" si="410"/>
        <v>0.9463913641142021</v>
      </c>
      <c r="L2237" s="9">
        <f t="shared" si="411"/>
        <v>70.52981641061092</v>
      </c>
      <c r="M2237" s="8">
        <f t="shared" si="412"/>
        <v>0.54120972065296813</v>
      </c>
      <c r="N2237" s="8">
        <f t="shared" si="413"/>
        <v>0.61271172761917125</v>
      </c>
      <c r="O2237" s="8">
        <f t="shared" si="414"/>
        <v>2.1045895144307223</v>
      </c>
      <c r="P2237" s="10">
        <f t="shared" si="415"/>
        <v>0.25715690254180601</v>
      </c>
      <c r="Q2237" s="10" t="str">
        <f t="shared" si="416"/>
        <v>2007MNE</v>
      </c>
      <c r="R2237" s="14">
        <f t="shared" si="417"/>
        <v>44.360165915581909</v>
      </c>
      <c r="S2237" s="45">
        <f t="shared" si="418"/>
        <v>3</v>
      </c>
      <c r="T2237" s="7">
        <f t="shared" si="419"/>
        <v>3.7303288652694162</v>
      </c>
      <c r="U2237" s="35">
        <f>IF(ISBLANK(VLOOKUP(B2237,'WB GDP'!$A$2:$AK$267,F2237-1985)),"NA",VLOOKUP(B2237,'WB GDP'!$A$2:$AK$267,F2237-1985))</f>
        <v>16248.351360693869</v>
      </c>
    </row>
    <row r="2238" spans="1:21">
      <c r="A2238">
        <f t="shared" si="408"/>
        <v>73</v>
      </c>
      <c r="B2238" t="s">
        <v>135</v>
      </c>
      <c r="C2238" t="str">
        <f>VLOOKUP(B2238,'country codes'!$A$3:$B$287,2,0)</f>
        <v>SEN</v>
      </c>
      <c r="D2238">
        <v>5</v>
      </c>
      <c r="E2238" s="6">
        <v>11563.869000000001</v>
      </c>
      <c r="F2238">
        <v>2007</v>
      </c>
      <c r="G2238" s="6">
        <v>62.542999999999999</v>
      </c>
      <c r="H2238" s="6">
        <v>4.6799869537353516</v>
      </c>
      <c r="I2238" s="7">
        <v>1.6199991703033401</v>
      </c>
      <c r="J2238" s="8">
        <f t="shared" si="409"/>
        <v>0.46799869537353517</v>
      </c>
      <c r="K2238" s="8">
        <f t="shared" si="410"/>
        <v>0.89475853063336719</v>
      </c>
      <c r="L2238" s="9">
        <f t="shared" si="411"/>
        <v>55.960882781402681</v>
      </c>
      <c r="M2238" s="8">
        <f t="shared" si="412"/>
        <v>0.40949003438771914</v>
      </c>
      <c r="N2238" s="8">
        <f t="shared" si="413"/>
        <v>0.10124994814395875</v>
      </c>
      <c r="O2238" s="8">
        <f t="shared" si="414"/>
        <v>1.5931277349555097</v>
      </c>
      <c r="P2238" s="10">
        <f t="shared" si="415"/>
        <v>0.25703528060112185</v>
      </c>
      <c r="Q2238" s="10" t="str">
        <f t="shared" si="416"/>
        <v>2007SEN</v>
      </c>
      <c r="R2238" s="14">
        <f t="shared" si="417"/>
        <v>44.339185846937447</v>
      </c>
      <c r="S2238" s="45">
        <f t="shared" si="418"/>
        <v>1</v>
      </c>
      <c r="T2238" s="7">
        <f t="shared" si="419"/>
        <v>3.7303288652694162</v>
      </c>
      <c r="U2238" s="35">
        <f>IF(ISBLANK(VLOOKUP(B2238,'WB GDP'!$A$2:$AK$267,F2238-1985)),"NA",VLOOKUP(B2238,'WB GDP'!$A$2:$AK$267,F2238-1985))</f>
        <v>2783.5371970194055</v>
      </c>
    </row>
    <row r="2239" spans="1:21">
      <c r="A2239">
        <f t="shared" si="408"/>
        <v>74</v>
      </c>
      <c r="B2239" t="s">
        <v>163</v>
      </c>
      <c r="C2239" t="str">
        <f>VLOOKUP(B2239,'country codes'!$A$3:$B$287,2,0)</f>
        <v>UZB</v>
      </c>
      <c r="D2239">
        <v>7</v>
      </c>
      <c r="E2239" s="6">
        <v>27309.616000000002</v>
      </c>
      <c r="F2239">
        <v>2007</v>
      </c>
      <c r="G2239" s="6">
        <v>68.292000000000002</v>
      </c>
      <c r="H2239" s="6">
        <v>5.2718453407287598</v>
      </c>
      <c r="I2239" s="7">
        <v>6.8311972618103001</v>
      </c>
      <c r="J2239" s="8">
        <f t="shared" si="409"/>
        <v>0.52718453407287602</v>
      </c>
      <c r="K2239" s="8">
        <f t="shared" si="410"/>
        <v>0.95394436933270799</v>
      </c>
      <c r="L2239" s="9">
        <f t="shared" si="411"/>
        <v>65.146768870469302</v>
      </c>
      <c r="M2239" s="8">
        <f t="shared" si="412"/>
        <v>0.49254086463478691</v>
      </c>
      <c r="N2239" s="8">
        <f t="shared" si="413"/>
        <v>0.42694982886314375</v>
      </c>
      <c r="O2239" s="8">
        <f t="shared" si="414"/>
        <v>1.9188276156746946</v>
      </c>
      <c r="P2239" s="10">
        <f t="shared" si="415"/>
        <v>0.25668843861286655</v>
      </c>
      <c r="Q2239" s="10" t="str">
        <f t="shared" si="416"/>
        <v>2007UZB</v>
      </c>
      <c r="R2239" s="14">
        <f t="shared" si="417"/>
        <v>44.279354794403311</v>
      </c>
      <c r="S2239" s="45">
        <f t="shared" si="418"/>
        <v>2</v>
      </c>
      <c r="T2239" s="7">
        <f t="shared" si="419"/>
        <v>3.7303288652694162</v>
      </c>
      <c r="U2239" s="35">
        <f>IF(ISBLANK(VLOOKUP(B2239,'WB GDP'!$A$2:$AK$267,F2239-1985)),"NA",VLOOKUP(B2239,'WB GDP'!$A$2:$AK$267,F2239-1985))</f>
        <v>4154.7025782407654</v>
      </c>
    </row>
    <row r="2240" spans="1:21">
      <c r="A2240">
        <f t="shared" si="408"/>
        <v>75</v>
      </c>
      <c r="B2240" t="s">
        <v>23</v>
      </c>
      <c r="C2240" t="str">
        <f>VLOOKUP(B2240,'country codes'!$A$3:$B$287,2,0)</f>
        <v>AUS</v>
      </c>
      <c r="D2240">
        <v>2</v>
      </c>
      <c r="E2240" s="6">
        <v>20830.828000000001</v>
      </c>
      <c r="F2240">
        <v>2007</v>
      </c>
      <c r="G2240" s="6">
        <v>81.260000000000005</v>
      </c>
      <c r="H2240" s="6">
        <v>7.2853908538818359</v>
      </c>
      <c r="I2240" s="7">
        <v>23.754148483276399</v>
      </c>
      <c r="J2240" s="8">
        <f t="shared" si="409"/>
        <v>0.72853908538818357</v>
      </c>
      <c r="K2240" s="8">
        <f t="shared" si="410"/>
        <v>1.1552989206480155</v>
      </c>
      <c r="L2240" s="9">
        <f t="shared" si="411"/>
        <v>93.879590291857753</v>
      </c>
      <c r="M2240" s="8">
        <f t="shared" si="412"/>
        <v>0.75231816333515833</v>
      </c>
      <c r="N2240" s="8">
        <f t="shared" si="413"/>
        <v>1.4846342802047749</v>
      </c>
      <c r="O2240" s="8">
        <f t="shared" si="414"/>
        <v>2.9765120670163259</v>
      </c>
      <c r="P2240" s="10">
        <f t="shared" si="415"/>
        <v>0.25275159192930358</v>
      </c>
      <c r="Q2240" s="10" t="str">
        <f t="shared" si="416"/>
        <v>2007AUS</v>
      </c>
      <c r="R2240" s="14">
        <f t="shared" si="417"/>
        <v>43.600239552537801</v>
      </c>
      <c r="S2240" s="45">
        <f t="shared" si="418"/>
        <v>3</v>
      </c>
      <c r="T2240" s="7">
        <f t="shared" si="419"/>
        <v>3.7303288652694162</v>
      </c>
      <c r="U2240" s="35">
        <f>IF(ISBLANK(VLOOKUP(B2240,'WB GDP'!$A$2:$AK$267,F2240-1985)),"NA",VLOOKUP(B2240,'WB GDP'!$A$2:$AK$267,F2240-1985))</f>
        <v>44109.669374297875</v>
      </c>
    </row>
    <row r="2241" spans="1:21">
      <c r="A2241">
        <f t="shared" si="408"/>
        <v>76</v>
      </c>
      <c r="B2241" t="s">
        <v>39</v>
      </c>
      <c r="C2241" t="str">
        <f>VLOOKUP(B2241,'country codes'!$A$3:$B$287,2,0)</f>
        <v>KHM</v>
      </c>
      <c r="D2241">
        <v>8</v>
      </c>
      <c r="E2241" s="6">
        <v>13714.790999999999</v>
      </c>
      <c r="F2241">
        <v>2007</v>
      </c>
      <c r="G2241" s="6">
        <v>65.730999999999995</v>
      </c>
      <c r="H2241" s="6">
        <v>4.1559710502624512</v>
      </c>
      <c r="I2241" s="7">
        <v>1.8610928058624301</v>
      </c>
      <c r="J2241" s="8">
        <f t="shared" si="409"/>
        <v>0.41559710502624514</v>
      </c>
      <c r="K2241" s="8">
        <f t="shared" si="410"/>
        <v>0.8423569402860771</v>
      </c>
      <c r="L2241" s="9">
        <f t="shared" si="411"/>
        <v>55.368964041944132</v>
      </c>
      <c r="M2241" s="8">
        <f t="shared" si="412"/>
        <v>0.40413841754050595</v>
      </c>
      <c r="N2241" s="8">
        <f t="shared" si="413"/>
        <v>0.11631830036640188</v>
      </c>
      <c r="O2241" s="8">
        <f t="shared" si="414"/>
        <v>1.6081960871779528</v>
      </c>
      <c r="P2241" s="10">
        <f t="shared" si="415"/>
        <v>0.25129921703122921</v>
      </c>
      <c r="Q2241" s="10" t="str">
        <f t="shared" si="416"/>
        <v>2007KHM</v>
      </c>
      <c r="R2241" s="14">
        <f t="shared" si="417"/>
        <v>43.349701492647576</v>
      </c>
      <c r="S2241" s="45">
        <f t="shared" si="418"/>
        <v>1</v>
      </c>
      <c r="T2241" s="7">
        <f t="shared" si="419"/>
        <v>3.7303288652694162</v>
      </c>
      <c r="U2241" s="35">
        <f>IF(ISBLANK(VLOOKUP(B2241,'WB GDP'!$A$2:$AK$267,F2241-1985)),"NA",VLOOKUP(B2241,'WB GDP'!$A$2:$AK$267,F2241-1985))</f>
        <v>2505.5203494616176</v>
      </c>
    </row>
    <row r="2242" spans="1:21">
      <c r="A2242">
        <f t="shared" si="408"/>
        <v>77</v>
      </c>
      <c r="B2242" t="s">
        <v>158</v>
      </c>
      <c r="C2242" t="str">
        <f>VLOOKUP(B2242,'country codes'!$A$3:$B$287,2,0)</f>
        <v>UKR</v>
      </c>
      <c r="D2242">
        <v>7</v>
      </c>
      <c r="E2242" s="6">
        <v>46313.067999999999</v>
      </c>
      <c r="F2242">
        <v>2007</v>
      </c>
      <c r="G2242" s="6">
        <v>68.766000000000005</v>
      </c>
      <c r="H2242" s="6">
        <v>5.2521815299987793</v>
      </c>
      <c r="I2242" s="7">
        <v>7.88915920257568</v>
      </c>
      <c r="J2242" s="8">
        <f t="shared" si="409"/>
        <v>0.52521815299987795</v>
      </c>
      <c r="K2242" s="8">
        <f t="shared" si="410"/>
        <v>0.95197798825970992</v>
      </c>
      <c r="L2242" s="9">
        <f t="shared" si="411"/>
        <v>65.463718340667214</v>
      </c>
      <c r="M2242" s="8">
        <f t="shared" si="412"/>
        <v>0.49540644737673223</v>
      </c>
      <c r="N2242" s="8">
        <f t="shared" si="413"/>
        <v>0.49307245016098</v>
      </c>
      <c r="O2242" s="8">
        <f t="shared" si="414"/>
        <v>1.9849502369725309</v>
      </c>
      <c r="P2242" s="10">
        <f t="shared" si="415"/>
        <v>0.24958129334886092</v>
      </c>
      <c r="Q2242" s="10" t="str">
        <f t="shared" si="416"/>
        <v>2007UKR</v>
      </c>
      <c r="R2242" s="14">
        <f t="shared" si="417"/>
        <v>43.053355647652118</v>
      </c>
      <c r="S2242" s="45">
        <f t="shared" si="418"/>
        <v>3</v>
      </c>
      <c r="T2242" s="7">
        <f t="shared" si="419"/>
        <v>3.7303288652694162</v>
      </c>
      <c r="U2242" s="35">
        <f>IF(ISBLANK(VLOOKUP(B2242,'WB GDP'!$A$2:$AK$267,F2242-1985)),"NA",VLOOKUP(B2242,'WB GDP'!$A$2:$AK$267,F2242-1985))</f>
        <v>13345.771484375</v>
      </c>
    </row>
    <row r="2243" spans="1:21">
      <c r="A2243">
        <f t="shared" ref="A2243:A2306" si="420">IF(ISNUMBER(R2243),COUNTIFS($F$3:$F$2434,F2243,$R$3:$R$2434,"&gt;"&amp;R2243)+1,"")</f>
        <v>78</v>
      </c>
      <c r="B2243" t="s">
        <v>25</v>
      </c>
      <c r="C2243" t="str">
        <f>VLOOKUP(B2243,'country codes'!$A$3:$B$287,2,0)</f>
        <v>AZE</v>
      </c>
      <c r="D2243">
        <v>7</v>
      </c>
      <c r="E2243" s="6">
        <v>8878.4110000000001</v>
      </c>
      <c r="F2243">
        <v>2007</v>
      </c>
      <c r="G2243" s="6">
        <v>68.602999999999994</v>
      </c>
      <c r="H2243" s="6">
        <v>4.5681595802307129</v>
      </c>
      <c r="I2243" s="7">
        <v>5.1926975250244096</v>
      </c>
      <c r="J2243" s="8">
        <f t="shared" ref="J2243:J2306" si="421">IFERROR(H2243/10,"")</f>
        <v>0.45681595802307129</v>
      </c>
      <c r="K2243" s="8">
        <f t="shared" ref="K2243:K2306" si="422">IFERROR(J2243+$K$2464,"")</f>
        <v>0.88357579328290325</v>
      </c>
      <c r="L2243" s="9">
        <f t="shared" ref="L2243:L2306" si="423">IFERROR(K2243*G2243,"")</f>
        <v>60.615950146587004</v>
      </c>
      <c r="M2243" s="8">
        <f t="shared" ref="M2243:M2306" si="424">IFERROR((L2243-L$2439)/($L$2438-$L$2439),"")</f>
        <v>0.45157712384060739</v>
      </c>
      <c r="N2243" s="8">
        <f t="shared" ref="N2243:N2306" si="425">IFERROR(I2243/16,"")</f>
        <v>0.3245435953140256</v>
      </c>
      <c r="O2243" s="8">
        <f t="shared" ref="O2243:O2306" si="426">IFERROR(N2243+$O$2464,"")</f>
        <v>1.8164213821255766</v>
      </c>
      <c r="P2243" s="10">
        <f t="shared" ref="P2243:P2306" si="427">IFERROR(M2243/O2243,"")</f>
        <v>0.24860813040648738</v>
      </c>
      <c r="Q2243" s="10" t="str">
        <f t="shared" ref="Q2243:Q2306" si="428">F2243&amp;C2243</f>
        <v>2007AZE</v>
      </c>
      <c r="R2243" s="14">
        <f t="shared" ref="R2243:R2306" si="429">IFERROR(P2243*100/VLOOKUP(F2243,$B$2440:$P$2455,15,0),"")</f>
        <v>42.885482768643683</v>
      </c>
      <c r="S2243" s="45">
        <f t="shared" ref="S2243:S2306" si="430">IF(I2243&lt;T2243,1,IF(I2243&lt;T2243*2,2,3))</f>
        <v>2</v>
      </c>
      <c r="T2243" s="7">
        <f t="shared" ref="T2243:T2306" si="431">VLOOKUP(F2243,$F$2440:$I$2455,4,0)</f>
        <v>3.7303288652694162</v>
      </c>
      <c r="U2243" s="35">
        <f>IF(ISBLANK(VLOOKUP(B2243,'WB GDP'!$A$2:$AK$267,F2243-1985)),"NA",VLOOKUP(B2243,'WB GDP'!$A$2:$AK$267,F2243-1985))</f>
        <v>11684.191543147384</v>
      </c>
    </row>
    <row r="2244" spans="1:21">
      <c r="A2244">
        <f t="shared" si="420"/>
        <v>79</v>
      </c>
      <c r="B2244" t="s">
        <v>75</v>
      </c>
      <c r="C2244" t="str">
        <f>VLOOKUP(B2244,'country codes'!$A$3:$B$287,2,0)</f>
        <v>HUN</v>
      </c>
      <c r="D2244">
        <v>7</v>
      </c>
      <c r="E2244" s="6">
        <v>10041.172</v>
      </c>
      <c r="F2244">
        <v>2007</v>
      </c>
      <c r="G2244" s="6">
        <v>73.432000000000002</v>
      </c>
      <c r="H2244" s="6">
        <v>4.9539170265197754</v>
      </c>
      <c r="I2244" s="7">
        <v>9.4436388015747106</v>
      </c>
      <c r="J2244" s="8">
        <f t="shared" si="421"/>
        <v>0.49539170265197752</v>
      </c>
      <c r="K2244" s="8">
        <f t="shared" si="422"/>
        <v>0.92215153791180948</v>
      </c>
      <c r="L2244" s="9">
        <f t="shared" si="423"/>
        <v>67.715431731940001</v>
      </c>
      <c r="M2244" s="8">
        <f t="shared" si="424"/>
        <v>0.51576449066296759</v>
      </c>
      <c r="N2244" s="8">
        <f t="shared" si="425"/>
        <v>0.59022742509841941</v>
      </c>
      <c r="O2244" s="8">
        <f t="shared" si="426"/>
        <v>2.0821052119099703</v>
      </c>
      <c r="P2244" s="10">
        <f t="shared" si="427"/>
        <v>0.24771298189578189</v>
      </c>
      <c r="Q2244" s="10" t="str">
        <f t="shared" si="428"/>
        <v>2007HUN</v>
      </c>
      <c r="R2244" s="14">
        <f t="shared" si="429"/>
        <v>42.731067561190613</v>
      </c>
      <c r="S2244" s="45">
        <f t="shared" si="430"/>
        <v>3</v>
      </c>
      <c r="T2244" s="7">
        <f t="shared" si="431"/>
        <v>3.7303288652694162</v>
      </c>
      <c r="U2244" s="35">
        <f>IF(ISBLANK(VLOOKUP(B2244,'WB GDP'!$A$2:$AK$267,F2244-1985)),"NA",VLOOKUP(B2244,'WB GDP'!$A$2:$AK$267,F2244-1985))</f>
        <v>25523.27475485827</v>
      </c>
    </row>
    <row r="2245" spans="1:21">
      <c r="A2245">
        <f t="shared" si="420"/>
        <v>80</v>
      </c>
      <c r="B2245" t="s">
        <v>29</v>
      </c>
      <c r="C2245" t="str">
        <f>VLOOKUP(B2245,'country codes'!$A$3:$B$287,2,0)</f>
        <v>BEL</v>
      </c>
      <c r="D2245">
        <v>3</v>
      </c>
      <c r="E2245" s="6">
        <v>10653.697</v>
      </c>
      <c r="F2245">
        <v>2007</v>
      </c>
      <c r="G2245" s="6">
        <v>79.525999999999996</v>
      </c>
      <c r="H2245" s="6">
        <v>7.2188396453857422</v>
      </c>
      <c r="I2245" s="7">
        <v>23.464523315429702</v>
      </c>
      <c r="J2245" s="8">
        <f t="shared" si="421"/>
        <v>0.72188396453857417</v>
      </c>
      <c r="K2245" s="8">
        <f t="shared" si="422"/>
        <v>1.148643799798406</v>
      </c>
      <c r="L2245" s="9">
        <f t="shared" si="423"/>
        <v>91.347046822768036</v>
      </c>
      <c r="M2245" s="8">
        <f t="shared" si="424"/>
        <v>0.72942109758610307</v>
      </c>
      <c r="N2245" s="8">
        <f t="shared" si="425"/>
        <v>1.4665327072143564</v>
      </c>
      <c r="O2245" s="8">
        <f t="shared" si="426"/>
        <v>2.9584104940259071</v>
      </c>
      <c r="P2245" s="10">
        <f t="shared" si="427"/>
        <v>0.246558447199625</v>
      </c>
      <c r="Q2245" s="10" t="str">
        <f t="shared" si="428"/>
        <v>2007BEL</v>
      </c>
      <c r="R2245" s="14">
        <f t="shared" si="429"/>
        <v>42.531907631316706</v>
      </c>
      <c r="S2245" s="45">
        <f t="shared" si="430"/>
        <v>3</v>
      </c>
      <c r="T2245" s="7">
        <f t="shared" si="431"/>
        <v>3.7303288652694162</v>
      </c>
      <c r="U2245" s="35">
        <f>IF(ISBLANK(VLOOKUP(B2245,'WB GDP'!$A$2:$AK$267,F2245-1985)),"NA",VLOOKUP(B2245,'WB GDP'!$A$2:$AK$267,F2245-1985))</f>
        <v>48590.400535333058</v>
      </c>
    </row>
    <row r="2246" spans="1:21">
      <c r="A2246">
        <f t="shared" si="420"/>
        <v>81</v>
      </c>
      <c r="B2246" t="s">
        <v>99</v>
      </c>
      <c r="C2246" t="str">
        <f>VLOOKUP(B2246,'country codes'!$A$3:$B$287,2,0)</f>
        <v>MDG</v>
      </c>
      <c r="D2246">
        <v>5</v>
      </c>
      <c r="E2246" s="6">
        <v>19924.957999999999</v>
      </c>
      <c r="F2246">
        <v>2007</v>
      </c>
      <c r="G2246" s="6">
        <v>61.756999999999998</v>
      </c>
      <c r="H2246" s="6">
        <v>4.3099151849746704</v>
      </c>
      <c r="I2246" s="7">
        <v>1.28321313858032</v>
      </c>
      <c r="J2246" s="8">
        <f t="shared" si="421"/>
        <v>0.43099151849746703</v>
      </c>
      <c r="K2246" s="8">
        <f t="shared" si="422"/>
        <v>0.85775135375729894</v>
      </c>
      <c r="L2246" s="9">
        <f t="shared" si="423"/>
        <v>52.972150353989505</v>
      </c>
      <c r="M2246" s="8">
        <f t="shared" si="424"/>
        <v>0.38246850297787116</v>
      </c>
      <c r="N2246" s="8">
        <f t="shared" si="425"/>
        <v>8.0200821161270003E-2</v>
      </c>
      <c r="O2246" s="8">
        <f t="shared" si="426"/>
        <v>1.5720786079728208</v>
      </c>
      <c r="P2246" s="10">
        <f t="shared" si="427"/>
        <v>0.24328840875906349</v>
      </c>
      <c r="Q2246" s="10" t="str">
        <f t="shared" si="428"/>
        <v>2007MDG</v>
      </c>
      <c r="R2246" s="14">
        <f t="shared" si="429"/>
        <v>41.967818367758802</v>
      </c>
      <c r="S2246" s="45">
        <f t="shared" si="430"/>
        <v>1</v>
      </c>
      <c r="T2246" s="7">
        <f t="shared" si="431"/>
        <v>3.7303288652694162</v>
      </c>
      <c r="U2246" s="35">
        <f>IF(ISBLANK(VLOOKUP(B2246,'WB GDP'!$A$2:$AK$267,F2246-1985)),"NA",VLOOKUP(B2246,'WB GDP'!$A$2:$AK$267,F2246-1985))</f>
        <v>1599.4362250628612</v>
      </c>
    </row>
    <row r="2247" spans="1:21">
      <c r="A2247">
        <f t="shared" si="420"/>
        <v>82</v>
      </c>
      <c r="B2247" t="s">
        <v>133</v>
      </c>
      <c r="C2247" t="str">
        <f>VLOOKUP(B2247,'country codes'!$A$3:$B$287,2,0)</f>
        <v>RWA</v>
      </c>
      <c r="D2247">
        <v>5</v>
      </c>
      <c r="E2247" s="6">
        <v>9523.1679999999997</v>
      </c>
      <c r="F2247">
        <v>2007</v>
      </c>
      <c r="G2247" s="6">
        <v>59.965000000000003</v>
      </c>
      <c r="H2247" s="6">
        <v>4.2888462543487549</v>
      </c>
      <c r="I2247" s="7">
        <v>0.60427355766296398</v>
      </c>
      <c r="J2247" s="8">
        <f t="shared" si="421"/>
        <v>0.42888462543487549</v>
      </c>
      <c r="K2247" s="8">
        <f t="shared" si="422"/>
        <v>0.85564446069470745</v>
      </c>
      <c r="L2247" s="9">
        <f t="shared" si="423"/>
        <v>51.308720085558136</v>
      </c>
      <c r="M2247" s="8">
        <f t="shared" si="424"/>
        <v>0.36742920644057159</v>
      </c>
      <c r="N2247" s="8">
        <f t="shared" si="425"/>
        <v>3.7767097353935249E-2</v>
      </c>
      <c r="O2247" s="8">
        <f t="shared" si="426"/>
        <v>1.5296448841654862</v>
      </c>
      <c r="P2247" s="10">
        <f t="shared" si="427"/>
        <v>0.24020556028664553</v>
      </c>
      <c r="Q2247" s="10" t="str">
        <f t="shared" si="428"/>
        <v>2007RWA</v>
      </c>
      <c r="R2247" s="14">
        <f t="shared" si="429"/>
        <v>41.436019810623719</v>
      </c>
      <c r="S2247" s="45">
        <f t="shared" si="430"/>
        <v>1</v>
      </c>
      <c r="T2247" s="7">
        <f t="shared" si="431"/>
        <v>3.7303288652694162</v>
      </c>
      <c r="U2247" s="35">
        <f>IF(ISBLANK(VLOOKUP(B2247,'WB GDP'!$A$2:$AK$267,F2247-1985)),"NA",VLOOKUP(B2247,'WB GDP'!$A$2:$AK$267,F2247-1985))</f>
        <v>1253.8193117461792</v>
      </c>
    </row>
    <row r="2248" spans="1:21">
      <c r="A2248">
        <f t="shared" si="420"/>
        <v>83</v>
      </c>
      <c r="B2248" t="s">
        <v>66</v>
      </c>
      <c r="C2248" t="str">
        <f>VLOOKUP(B2248,'country codes'!$A$3:$B$287,2,0)</f>
        <v>GEO</v>
      </c>
      <c r="D2248">
        <v>7</v>
      </c>
      <c r="E2248" s="6">
        <v>3906.47</v>
      </c>
      <c r="F2248">
        <v>2007</v>
      </c>
      <c r="G2248" s="6">
        <v>71.567999999999998</v>
      </c>
      <c r="H2248" s="6">
        <v>3.7071945667266846</v>
      </c>
      <c r="I2248" s="7">
        <v>4.17091941833496</v>
      </c>
      <c r="J2248" s="8">
        <f t="shared" si="421"/>
        <v>0.37071945667266848</v>
      </c>
      <c r="K2248" s="8">
        <f t="shared" si="422"/>
        <v>0.79747929193250044</v>
      </c>
      <c r="L2248" s="9">
        <f t="shared" si="423"/>
        <v>57.073997965025193</v>
      </c>
      <c r="M2248" s="8">
        <f t="shared" si="424"/>
        <v>0.41955385830890823</v>
      </c>
      <c r="N2248" s="8">
        <f t="shared" si="425"/>
        <v>0.260682463645935</v>
      </c>
      <c r="O2248" s="8">
        <f t="shared" si="426"/>
        <v>1.752560250457486</v>
      </c>
      <c r="P2248" s="10">
        <f t="shared" si="427"/>
        <v>0.23939482719603417</v>
      </c>
      <c r="Q2248" s="10" t="str">
        <f t="shared" si="428"/>
        <v>2007GEO</v>
      </c>
      <c r="R2248" s="14">
        <f t="shared" si="429"/>
        <v>41.296166460169999</v>
      </c>
      <c r="S2248" s="45">
        <f t="shared" si="430"/>
        <v>2</v>
      </c>
      <c r="T2248" s="7">
        <f t="shared" si="431"/>
        <v>3.7303288652694162</v>
      </c>
      <c r="U2248" s="35">
        <f>IF(ISBLANK(VLOOKUP(B2248,'WB GDP'!$A$2:$AK$267,F2248-1985)),"NA",VLOOKUP(B2248,'WB GDP'!$A$2:$AK$267,F2248-1985))</f>
        <v>9109.8977408637656</v>
      </c>
    </row>
    <row r="2249" spans="1:21">
      <c r="A2249">
        <f t="shared" si="420"/>
        <v>84</v>
      </c>
      <c r="B2249" t="s">
        <v>136</v>
      </c>
      <c r="C2249" t="str">
        <f>VLOOKUP(B2249,'country codes'!$A$3:$B$287,2,0)</f>
        <v>SRB</v>
      </c>
      <c r="D2249">
        <v>7</v>
      </c>
      <c r="E2249" s="6">
        <v>7758.174</v>
      </c>
      <c r="F2249">
        <v>2007</v>
      </c>
      <c r="G2249" s="6">
        <v>73.623000000000005</v>
      </c>
      <c r="H2249" s="6">
        <v>4.7503838539123535</v>
      </c>
      <c r="I2249" s="7">
        <v>9.8921604156494105</v>
      </c>
      <c r="J2249" s="8">
        <f t="shared" si="421"/>
        <v>0.47503838539123533</v>
      </c>
      <c r="K2249" s="8">
        <f t="shared" si="422"/>
        <v>0.90179822065106729</v>
      </c>
      <c r="L2249" s="9">
        <f t="shared" si="423"/>
        <v>66.393090398993536</v>
      </c>
      <c r="M2249" s="8">
        <f t="shared" si="424"/>
        <v>0.50380902501638924</v>
      </c>
      <c r="N2249" s="8">
        <f t="shared" si="425"/>
        <v>0.61826002597808816</v>
      </c>
      <c r="O2249" s="8">
        <f t="shared" si="426"/>
        <v>2.1101378127896391</v>
      </c>
      <c r="P2249" s="10">
        <f t="shared" si="427"/>
        <v>0.23875645560341147</v>
      </c>
      <c r="Q2249" s="10" t="str">
        <f t="shared" si="428"/>
        <v>2007SRB</v>
      </c>
      <c r="R2249" s="14">
        <f t="shared" si="429"/>
        <v>41.186045870426419</v>
      </c>
      <c r="S2249" s="45">
        <f t="shared" si="430"/>
        <v>3</v>
      </c>
      <c r="T2249" s="7">
        <f t="shared" si="431"/>
        <v>3.7303288652694162</v>
      </c>
      <c r="U2249" s="35">
        <f>IF(ISBLANK(VLOOKUP(B2249,'WB GDP'!$A$2:$AK$267,F2249-1985)),"NA",VLOOKUP(B2249,'WB GDP'!$A$2:$AK$267,F2249-1985))</f>
        <v>13846.30828432284</v>
      </c>
    </row>
    <row r="2250" spans="1:21">
      <c r="A2250">
        <f t="shared" si="420"/>
        <v>85</v>
      </c>
      <c r="B2250" t="s">
        <v>88</v>
      </c>
      <c r="C2250" t="str">
        <f>VLOOKUP(B2250,'country codes'!$A$3:$B$287,2,0)</f>
        <v>KEN</v>
      </c>
      <c r="D2250">
        <v>5</v>
      </c>
      <c r="E2250" s="6">
        <v>38036.792999999998</v>
      </c>
      <c r="F2250">
        <v>2007</v>
      </c>
      <c r="G2250" s="6">
        <v>58.865000000000002</v>
      </c>
      <c r="H2250" s="6">
        <v>4.575657844543457</v>
      </c>
      <c r="I2250" s="7">
        <v>1.48271691799164</v>
      </c>
      <c r="J2250" s="8">
        <f t="shared" si="421"/>
        <v>0.4575657844543457</v>
      </c>
      <c r="K2250" s="8">
        <f t="shared" si="422"/>
        <v>0.88432561971417767</v>
      </c>
      <c r="L2250" s="9">
        <f t="shared" si="423"/>
        <v>52.05582760447507</v>
      </c>
      <c r="M2250" s="8">
        <f t="shared" si="424"/>
        <v>0.37418390589234574</v>
      </c>
      <c r="N2250" s="8">
        <f t="shared" si="425"/>
        <v>9.2669807374477497E-2</v>
      </c>
      <c r="O2250" s="8">
        <f t="shared" si="426"/>
        <v>1.5845475941860285</v>
      </c>
      <c r="P2250" s="10">
        <f t="shared" si="427"/>
        <v>0.2361455769869516</v>
      </c>
      <c r="Q2250" s="10" t="str">
        <f t="shared" si="428"/>
        <v>2007KEN</v>
      </c>
      <c r="R2250" s="14">
        <f t="shared" si="429"/>
        <v>40.735663215063795</v>
      </c>
      <c r="S2250" s="45">
        <f t="shared" si="430"/>
        <v>1</v>
      </c>
      <c r="T2250" s="7">
        <f t="shared" si="431"/>
        <v>3.7303288652694162</v>
      </c>
      <c r="U2250" s="35">
        <f>IF(ISBLANK(VLOOKUP(B2250,'WB GDP'!$A$2:$AK$267,F2250-1985)),"NA",VLOOKUP(B2250,'WB GDP'!$A$2:$AK$267,F2250-1985))</f>
        <v>3644.334912986084</v>
      </c>
    </row>
    <row r="2251" spans="1:21">
      <c r="A2251">
        <f t="shared" si="420"/>
        <v>86</v>
      </c>
      <c r="B2251" t="s">
        <v>104</v>
      </c>
      <c r="C2251" t="str">
        <f>VLOOKUP(B2251,'country codes'!$A$3:$B$287,2,0)</f>
        <v>MRT</v>
      </c>
      <c r="D2251">
        <v>5</v>
      </c>
      <c r="E2251" s="6">
        <v>3153.5079999999998</v>
      </c>
      <c r="F2251">
        <v>2007</v>
      </c>
      <c r="G2251" s="6">
        <v>62.228000000000002</v>
      </c>
      <c r="H2251" s="6">
        <v>4.149043083190918</v>
      </c>
      <c r="I2251" s="7">
        <v>1.8477528095245399</v>
      </c>
      <c r="J2251" s="8">
        <f t="shared" si="421"/>
        <v>0.41490430831909181</v>
      </c>
      <c r="K2251" s="8">
        <f t="shared" si="422"/>
        <v>0.84166414357892383</v>
      </c>
      <c r="L2251" s="9">
        <f t="shared" si="423"/>
        <v>52.375076326629276</v>
      </c>
      <c r="M2251" s="8">
        <f t="shared" si="424"/>
        <v>0.37707027648013053</v>
      </c>
      <c r="N2251" s="8">
        <f t="shared" si="425"/>
        <v>0.11548455059528374</v>
      </c>
      <c r="O2251" s="8">
        <f t="shared" si="426"/>
        <v>1.6073623374068347</v>
      </c>
      <c r="P2251" s="10">
        <f t="shared" si="427"/>
        <v>0.23458946853791524</v>
      </c>
      <c r="Q2251" s="10" t="str">
        <f t="shared" si="428"/>
        <v>2007MRT</v>
      </c>
      <c r="R2251" s="14">
        <f t="shared" si="429"/>
        <v>40.467230875509273</v>
      </c>
      <c r="S2251" s="45">
        <f t="shared" si="430"/>
        <v>1</v>
      </c>
      <c r="T2251" s="7">
        <f t="shared" si="431"/>
        <v>3.7303288652694162</v>
      </c>
      <c r="U2251" s="35">
        <f>IF(ISBLANK(VLOOKUP(B2251,'WB GDP'!$A$2:$AK$267,F2251-1985)),"NA",VLOOKUP(B2251,'WB GDP'!$A$2:$AK$267,F2251-1985))</f>
        <v>5055.9878171913942</v>
      </c>
    </row>
    <row r="2252" spans="1:21">
      <c r="A2252">
        <f t="shared" si="420"/>
        <v>87</v>
      </c>
      <c r="B2252" t="s">
        <v>161</v>
      </c>
      <c r="C2252" t="str">
        <f>VLOOKUP(B2252,'country codes'!$A$3:$B$287,2,0)</f>
        <v>USA</v>
      </c>
      <c r="D2252">
        <v>2</v>
      </c>
      <c r="E2252" s="6">
        <v>302743.39899999998</v>
      </c>
      <c r="F2252">
        <v>2007</v>
      </c>
      <c r="G2252" s="6">
        <v>78.099999999999994</v>
      </c>
      <c r="H2252" s="6">
        <v>7.5126876831054688</v>
      </c>
      <c r="I2252" s="7">
        <v>26.972396850585898</v>
      </c>
      <c r="J2252" s="8">
        <f t="shared" si="421"/>
        <v>0.7512687683105469</v>
      </c>
      <c r="K2252" s="8">
        <f t="shared" si="422"/>
        <v>1.1780286035703789</v>
      </c>
      <c r="L2252" s="9">
        <f t="shared" si="423"/>
        <v>92.00403393884659</v>
      </c>
      <c r="M2252" s="8">
        <f t="shared" si="424"/>
        <v>0.73536100636821766</v>
      </c>
      <c r="N2252" s="8">
        <f t="shared" si="425"/>
        <v>1.6857748031616187</v>
      </c>
      <c r="O2252" s="8">
        <f t="shared" si="426"/>
        <v>3.1776525899731696</v>
      </c>
      <c r="P2252" s="10">
        <f t="shared" si="427"/>
        <v>0.23141642629171952</v>
      </c>
      <c r="Q2252" s="10" t="str">
        <f t="shared" si="428"/>
        <v>2007USA</v>
      </c>
      <c r="R2252" s="14">
        <f t="shared" si="429"/>
        <v>39.919873681877228</v>
      </c>
      <c r="S2252" s="45">
        <f t="shared" si="430"/>
        <v>3</v>
      </c>
      <c r="T2252" s="7">
        <f t="shared" si="431"/>
        <v>3.7303288652694162</v>
      </c>
      <c r="U2252" s="35">
        <f>IF(ISBLANK(VLOOKUP(B2252,'WB GDP'!$A$2:$AK$267,F2252-1985)),"NA",VLOOKUP(B2252,'WB GDP'!$A$2:$AK$267,F2252-1985))</f>
        <v>55885.646174093767</v>
      </c>
    </row>
    <row r="2253" spans="1:21">
      <c r="A2253">
        <f t="shared" si="420"/>
        <v>88</v>
      </c>
      <c r="B2253" t="s">
        <v>100</v>
      </c>
      <c r="C2253" t="str">
        <f>VLOOKUP(B2253,'country codes'!$A$3:$B$287,2,0)</f>
        <v>MWI</v>
      </c>
      <c r="D2253">
        <v>5</v>
      </c>
      <c r="E2253" s="6">
        <v>13495.463</v>
      </c>
      <c r="F2253">
        <v>2007</v>
      </c>
      <c r="G2253" s="6">
        <v>53.945999999999998</v>
      </c>
      <c r="H2253" s="6">
        <v>4.8910365104675293</v>
      </c>
      <c r="I2253" s="7">
        <v>0.60962814092636097</v>
      </c>
      <c r="J2253" s="8">
        <f t="shared" si="421"/>
        <v>0.48910365104675291</v>
      </c>
      <c r="K2253" s="8">
        <f t="shared" si="422"/>
        <v>0.91586348630658487</v>
      </c>
      <c r="L2253" s="9">
        <f t="shared" si="423"/>
        <v>49.407171632295025</v>
      </c>
      <c r="M2253" s="8">
        <f t="shared" si="424"/>
        <v>0.35023705140323702</v>
      </c>
      <c r="N2253" s="8">
        <f t="shared" si="425"/>
        <v>3.8101758807897561E-2</v>
      </c>
      <c r="O2253" s="8">
        <f t="shared" si="426"/>
        <v>1.5299795456194485</v>
      </c>
      <c r="P2253" s="10">
        <f t="shared" si="427"/>
        <v>0.22891616584418797</v>
      </c>
      <c r="Q2253" s="10" t="str">
        <f t="shared" si="428"/>
        <v>2007MWI</v>
      </c>
      <c r="R2253" s="14">
        <f t="shared" si="429"/>
        <v>39.48857291884741</v>
      </c>
      <c r="S2253" s="45">
        <f t="shared" si="430"/>
        <v>1</v>
      </c>
      <c r="T2253" s="7">
        <f t="shared" si="431"/>
        <v>3.7303288652694162</v>
      </c>
      <c r="U2253" s="35">
        <f>IF(ISBLANK(VLOOKUP(B2253,'WB GDP'!$A$2:$AK$267,F2253-1985)),"NA",VLOOKUP(B2253,'WB GDP'!$A$2:$AK$267,F2253-1985))</f>
        <v>1185.5836638006097</v>
      </c>
    </row>
    <row r="2254" spans="1:21">
      <c r="A2254">
        <f t="shared" si="420"/>
        <v>89</v>
      </c>
      <c r="B2254" t="s">
        <v>92</v>
      </c>
      <c r="C2254" t="str">
        <f>VLOOKUP(B2254,'country codes'!$A$3:$B$287,2,0)</f>
        <v>LVA</v>
      </c>
      <c r="D2254">
        <v>7</v>
      </c>
      <c r="E2254" s="6">
        <v>2176.0529999999999</v>
      </c>
      <c r="F2254">
        <v>2007</v>
      </c>
      <c r="G2254" s="6">
        <v>71.057000000000002</v>
      </c>
      <c r="H2254" s="6">
        <v>4.6669716835021973</v>
      </c>
      <c r="I2254" s="7">
        <v>9.8924255371093803</v>
      </c>
      <c r="J2254" s="8">
        <f t="shared" si="421"/>
        <v>0.46669716835021974</v>
      </c>
      <c r="K2254" s="8">
        <f t="shared" si="422"/>
        <v>0.89345700361005176</v>
      </c>
      <c r="L2254" s="9">
        <f t="shared" si="423"/>
        <v>63.486374305519448</v>
      </c>
      <c r="M2254" s="8">
        <f t="shared" si="424"/>
        <v>0.47752901430050781</v>
      </c>
      <c r="N2254" s="8">
        <f t="shared" si="425"/>
        <v>0.61827659606933627</v>
      </c>
      <c r="O2254" s="8">
        <f t="shared" si="426"/>
        <v>2.1101543828808871</v>
      </c>
      <c r="P2254" s="10">
        <f t="shared" si="427"/>
        <v>0.22630051060461348</v>
      </c>
      <c r="Q2254" s="10" t="str">
        <f t="shared" si="428"/>
        <v>2007LVA</v>
      </c>
      <c r="R2254" s="14">
        <f t="shared" si="429"/>
        <v>39.037366284848453</v>
      </c>
      <c r="S2254" s="45">
        <f t="shared" si="430"/>
        <v>3</v>
      </c>
      <c r="T2254" s="7">
        <f t="shared" si="431"/>
        <v>3.7303288652694162</v>
      </c>
      <c r="U2254" s="35">
        <f>IF(ISBLANK(VLOOKUP(B2254,'WB GDP'!$A$2:$AK$267,F2254-1985)),"NA",VLOOKUP(B2254,'WB GDP'!$A$2:$AK$267,F2254-1985))</f>
        <v>25466.782920641701</v>
      </c>
    </row>
    <row r="2255" spans="1:21">
      <c r="A2255">
        <f t="shared" si="420"/>
        <v>90</v>
      </c>
      <c r="B2255" t="s">
        <v>72</v>
      </c>
      <c r="C2255" t="str">
        <f>VLOOKUP(B2255,'country codes'!$A$3:$B$287,2,0)</f>
        <v>HTI</v>
      </c>
      <c r="D2255">
        <v>1</v>
      </c>
      <c r="E2255" s="6">
        <v>9420.8259999999991</v>
      </c>
      <c r="F2255">
        <v>2007</v>
      </c>
      <c r="G2255" s="6">
        <v>61.103000000000002</v>
      </c>
      <c r="H2255" s="6">
        <v>3.8002426624298096</v>
      </c>
      <c r="I2255" s="7">
        <v>1.1052955389022801</v>
      </c>
      <c r="J2255" s="8">
        <f t="shared" si="421"/>
        <v>0.38002426624298097</v>
      </c>
      <c r="K2255" s="8">
        <f t="shared" si="422"/>
        <v>0.80678410150281299</v>
      </c>
      <c r="L2255" s="9">
        <f t="shared" si="423"/>
        <v>49.296928954126386</v>
      </c>
      <c r="M2255" s="8">
        <f t="shared" si="424"/>
        <v>0.34924033253890624</v>
      </c>
      <c r="N2255" s="8">
        <f t="shared" si="425"/>
        <v>6.9080971181392503E-2</v>
      </c>
      <c r="O2255" s="8">
        <f t="shared" si="426"/>
        <v>1.5609587579929434</v>
      </c>
      <c r="P2255" s="10">
        <f t="shared" si="427"/>
        <v>0.22373450339453815</v>
      </c>
      <c r="Q2255" s="10" t="str">
        <f t="shared" si="428"/>
        <v>2007HTI</v>
      </c>
      <c r="R2255" s="14">
        <f t="shared" si="429"/>
        <v>38.594724051821025</v>
      </c>
      <c r="S2255" s="45">
        <f t="shared" si="430"/>
        <v>1</v>
      </c>
      <c r="T2255" s="7">
        <f t="shared" si="431"/>
        <v>3.7303288652694162</v>
      </c>
      <c r="U2255" s="35">
        <f>IF(ISBLANK(VLOOKUP(B2255,'WB GDP'!$A$2:$AK$267,F2255-1985)),"NA",VLOOKUP(B2255,'WB GDP'!$A$2:$AK$267,F2255-1985))</f>
        <v>2998.6112550731677</v>
      </c>
    </row>
    <row r="2256" spans="1:21">
      <c r="A2256">
        <f t="shared" si="420"/>
        <v>91</v>
      </c>
      <c r="B2256" t="s">
        <v>108</v>
      </c>
      <c r="C2256" t="str">
        <f>VLOOKUP(B2256,'country codes'!$A$3:$B$287,2,0)</f>
        <v>MNG</v>
      </c>
      <c r="D2256">
        <v>8</v>
      </c>
      <c r="E2256" s="6">
        <v>2605.643</v>
      </c>
      <c r="F2256">
        <v>2007</v>
      </c>
      <c r="G2256" s="6">
        <v>65.97</v>
      </c>
      <c r="H2256" s="6">
        <v>4.6090593338012695</v>
      </c>
      <c r="I2256" s="7">
        <v>7.5380954742431596</v>
      </c>
      <c r="J2256" s="8">
        <f t="shared" si="421"/>
        <v>0.46090593338012698</v>
      </c>
      <c r="K2256" s="8">
        <f t="shared" si="422"/>
        <v>0.88766576863995894</v>
      </c>
      <c r="L2256" s="9">
        <f t="shared" si="423"/>
        <v>58.559310757178089</v>
      </c>
      <c r="M2256" s="8">
        <f t="shared" si="424"/>
        <v>0.43298277081324599</v>
      </c>
      <c r="N2256" s="8">
        <f t="shared" si="425"/>
        <v>0.47113096714019748</v>
      </c>
      <c r="O2256" s="8">
        <f t="shared" si="426"/>
        <v>1.9630087539517485</v>
      </c>
      <c r="P2256" s="10">
        <f t="shared" si="427"/>
        <v>0.22057098316123397</v>
      </c>
      <c r="Q2256" s="10" t="str">
        <f t="shared" si="428"/>
        <v>2007MNG</v>
      </c>
      <c r="R2256" s="14">
        <f t="shared" si="429"/>
        <v>38.049009427637998</v>
      </c>
      <c r="S2256" s="45">
        <f t="shared" si="430"/>
        <v>3</v>
      </c>
      <c r="T2256" s="7">
        <f t="shared" si="431"/>
        <v>3.7303288652694162</v>
      </c>
      <c r="U2256" s="35">
        <f>IF(ISBLANK(VLOOKUP(B2256,'WB GDP'!$A$2:$AK$267,F2256-1985)),"NA",VLOOKUP(B2256,'WB GDP'!$A$2:$AK$267,F2256-1985))</f>
        <v>6818.9935945951102</v>
      </c>
    </row>
    <row r="2257" spans="1:21">
      <c r="A2257">
        <f t="shared" si="420"/>
        <v>92</v>
      </c>
      <c r="B2257" t="s">
        <v>150</v>
      </c>
      <c r="C2257" t="str">
        <f>VLOOKUP(B2257,'country codes'!$A$3:$B$287,2,0)</f>
        <v>TZA</v>
      </c>
      <c r="D2257">
        <v>5</v>
      </c>
      <c r="E2257" s="6">
        <v>41716.497000000003</v>
      </c>
      <c r="F2257">
        <v>2007</v>
      </c>
      <c r="G2257" s="6">
        <v>57.52</v>
      </c>
      <c r="H2257" s="6">
        <v>4.3179497718811035</v>
      </c>
      <c r="I2257" s="7">
        <v>1.56716668605804</v>
      </c>
      <c r="J2257" s="8">
        <f t="shared" si="421"/>
        <v>0.43179497718811033</v>
      </c>
      <c r="K2257" s="8">
        <f t="shared" si="422"/>
        <v>0.85855481244794229</v>
      </c>
      <c r="L2257" s="9">
        <f t="shared" si="423"/>
        <v>49.384072812005641</v>
      </c>
      <c r="M2257" s="8">
        <f t="shared" si="424"/>
        <v>0.35002821186569416</v>
      </c>
      <c r="N2257" s="8">
        <f t="shared" si="425"/>
        <v>9.79479178786275E-2</v>
      </c>
      <c r="O2257" s="8">
        <f t="shared" si="426"/>
        <v>1.5898257046901785</v>
      </c>
      <c r="P2257" s="10">
        <f t="shared" si="427"/>
        <v>0.22016766418675238</v>
      </c>
      <c r="Q2257" s="10" t="str">
        <f t="shared" si="428"/>
        <v>2007TZA</v>
      </c>
      <c r="R2257" s="14">
        <f t="shared" si="429"/>
        <v>37.979435963157506</v>
      </c>
      <c r="S2257" s="45">
        <f t="shared" si="430"/>
        <v>1</v>
      </c>
      <c r="T2257" s="7">
        <f t="shared" si="431"/>
        <v>3.7303288652694162</v>
      </c>
      <c r="U2257" s="35">
        <f>IF(ISBLANK(VLOOKUP(B2257,'WB GDP'!$A$2:$AK$267,F2257-1985)),"NA",VLOOKUP(B2257,'WB GDP'!$A$2:$AK$267,F2257-1985))</f>
        <v>1801.81262207031</v>
      </c>
    </row>
    <row r="2258" spans="1:21">
      <c r="A2258">
        <f t="shared" si="420"/>
        <v>93</v>
      </c>
      <c r="B2258" t="s">
        <v>36</v>
      </c>
      <c r="C2258" t="str">
        <f>VLOOKUP(B2258,'country codes'!$A$3:$B$287,2,0)</f>
        <v>BGR</v>
      </c>
      <c r="D2258">
        <v>7</v>
      </c>
      <c r="E2258" s="6">
        <v>7719.0349999999999</v>
      </c>
      <c r="F2258">
        <v>2007</v>
      </c>
      <c r="G2258" s="6">
        <v>73.037000000000006</v>
      </c>
      <c r="H2258" s="6">
        <v>3.8437979221343994</v>
      </c>
      <c r="I2258" s="7">
        <v>8.2177171707153303</v>
      </c>
      <c r="J2258" s="8">
        <f t="shared" si="421"/>
        <v>0.38437979221343993</v>
      </c>
      <c r="K2258" s="8">
        <f t="shared" si="422"/>
        <v>0.81113962747327184</v>
      </c>
      <c r="L2258" s="9">
        <f t="shared" si="423"/>
        <v>59.243204971765358</v>
      </c>
      <c r="M2258" s="8">
        <f t="shared" si="424"/>
        <v>0.4391659502879231</v>
      </c>
      <c r="N2258" s="8">
        <f t="shared" si="425"/>
        <v>0.51360732316970814</v>
      </c>
      <c r="O2258" s="8">
        <f t="shared" si="426"/>
        <v>2.005485109981259</v>
      </c>
      <c r="P2258" s="10">
        <f t="shared" si="427"/>
        <v>0.21898240385939693</v>
      </c>
      <c r="Q2258" s="10" t="str">
        <f t="shared" si="428"/>
        <v>2007BGR</v>
      </c>
      <c r="R2258" s="14">
        <f t="shared" si="429"/>
        <v>37.774975790185493</v>
      </c>
      <c r="S2258" s="45">
        <f t="shared" si="430"/>
        <v>3</v>
      </c>
      <c r="T2258" s="7">
        <f t="shared" si="431"/>
        <v>3.7303288652694162</v>
      </c>
      <c r="U2258" s="35">
        <f>IF(ISBLANK(VLOOKUP(B2258,'WB GDP'!$A$2:$AK$267,F2258-1985)),"NA",VLOOKUP(B2258,'WB GDP'!$A$2:$AK$267,F2258-1985))</f>
        <v>17078.388543526115</v>
      </c>
    </row>
    <row r="2259" spans="1:21">
      <c r="A2259">
        <f t="shared" si="420"/>
        <v>94</v>
      </c>
      <c r="B2259" t="s">
        <v>132</v>
      </c>
      <c r="C2259" t="str">
        <f>VLOOKUP(B2259,'country codes'!$A$3:$B$287,2,0)</f>
        <v>RUS</v>
      </c>
      <c r="D2259">
        <v>7</v>
      </c>
      <c r="E2259" s="6">
        <v>143117.693</v>
      </c>
      <c r="F2259">
        <v>2007</v>
      </c>
      <c r="G2259" s="6">
        <v>68.153000000000006</v>
      </c>
      <c r="H2259" s="6">
        <v>5.222867488861084</v>
      </c>
      <c r="I2259" s="7">
        <v>11.904782295227101</v>
      </c>
      <c r="J2259" s="8">
        <f t="shared" si="421"/>
        <v>0.52228674888610838</v>
      </c>
      <c r="K2259" s="8">
        <f t="shared" si="422"/>
        <v>0.94904658414594034</v>
      </c>
      <c r="L2259" s="9">
        <f t="shared" si="423"/>
        <v>64.680371849298282</v>
      </c>
      <c r="M2259" s="8">
        <f t="shared" si="424"/>
        <v>0.48832410650634506</v>
      </c>
      <c r="N2259" s="8">
        <f t="shared" si="425"/>
        <v>0.74404889345169378</v>
      </c>
      <c r="O2259" s="8">
        <f t="shared" si="426"/>
        <v>2.2359266802632449</v>
      </c>
      <c r="P2259" s="10">
        <f t="shared" si="427"/>
        <v>0.21839898008142763</v>
      </c>
      <c r="Q2259" s="10" t="str">
        <f t="shared" si="428"/>
        <v>2007RUS</v>
      </c>
      <c r="R2259" s="14">
        <f t="shared" si="429"/>
        <v>37.674333826722716</v>
      </c>
      <c r="S2259" s="45">
        <f t="shared" si="430"/>
        <v>3</v>
      </c>
      <c r="T2259" s="7">
        <f t="shared" si="431"/>
        <v>3.7303288652694162</v>
      </c>
      <c r="U2259" s="35">
        <f>IF(ISBLANK(VLOOKUP(B2259,'WB GDP'!$A$2:$AK$267,F2259-1985)),"NA",VLOOKUP(B2259,'WB GDP'!$A$2:$AK$267,F2259-1985))</f>
        <v>23647.265625</v>
      </c>
    </row>
    <row r="2260" spans="1:21">
      <c r="A2260">
        <f t="shared" si="420"/>
        <v>95</v>
      </c>
      <c r="B2260" t="s">
        <v>157</v>
      </c>
      <c r="C2260" t="str">
        <f>VLOOKUP(B2260,'country codes'!$A$3:$B$287,2,0)</f>
        <v>UGA</v>
      </c>
      <c r="D2260">
        <v>5</v>
      </c>
      <c r="E2260" s="6">
        <v>29629.804</v>
      </c>
      <c r="F2260">
        <v>2007</v>
      </c>
      <c r="G2260" s="6">
        <v>55.235999999999997</v>
      </c>
      <c r="H2260" s="6">
        <v>4.455838680267334</v>
      </c>
      <c r="I2260" s="7">
        <v>1.0683522224426301</v>
      </c>
      <c r="J2260" s="8">
        <f t="shared" si="421"/>
        <v>0.44558386802673339</v>
      </c>
      <c r="K2260" s="8">
        <f t="shared" si="422"/>
        <v>0.8723437032865653</v>
      </c>
      <c r="L2260" s="9">
        <f t="shared" si="423"/>
        <v>48.18477679473672</v>
      </c>
      <c r="M2260" s="8">
        <f t="shared" si="424"/>
        <v>0.33918521544918773</v>
      </c>
      <c r="N2260" s="8">
        <f t="shared" si="425"/>
        <v>6.6772013902664379E-2</v>
      </c>
      <c r="O2260" s="8">
        <f t="shared" si="426"/>
        <v>1.5586498007142153</v>
      </c>
      <c r="P2260" s="10">
        <f t="shared" si="427"/>
        <v>0.217614768432116</v>
      </c>
      <c r="Q2260" s="10" t="str">
        <f t="shared" si="428"/>
        <v>2007UGA</v>
      </c>
      <c r="R2260" s="14">
        <f t="shared" si="429"/>
        <v>37.539055486796599</v>
      </c>
      <c r="S2260" s="45">
        <f t="shared" si="430"/>
        <v>1</v>
      </c>
      <c r="T2260" s="7">
        <f t="shared" si="431"/>
        <v>3.7303288652694162</v>
      </c>
      <c r="U2260" s="35">
        <f>IF(ISBLANK(VLOOKUP(B2260,'WB GDP'!$A$2:$AK$267,F2260-1985)),"NA",VLOOKUP(B2260,'WB GDP'!$A$2:$AK$267,F2260-1985))</f>
        <v>1671.8217498465476</v>
      </c>
    </row>
    <row r="2261" spans="1:21">
      <c r="A2261">
        <f t="shared" si="420"/>
        <v>96</v>
      </c>
      <c r="B2261" t="s">
        <v>60</v>
      </c>
      <c r="C2261" t="str">
        <f>VLOOKUP(B2261,'country codes'!$A$3:$B$287,2,0)</f>
        <v>EST</v>
      </c>
      <c r="D2261">
        <v>7</v>
      </c>
      <c r="E2261" s="6">
        <v>1340.5740000000001</v>
      </c>
      <c r="F2261">
        <v>2007</v>
      </c>
      <c r="G2261" s="6">
        <v>73.605000000000004</v>
      </c>
      <c r="H2261" s="6">
        <v>5.3320441246032715</v>
      </c>
      <c r="I2261" s="7">
        <v>16.125776290893601</v>
      </c>
      <c r="J2261" s="8">
        <f t="shared" si="421"/>
        <v>0.53320441246032713</v>
      </c>
      <c r="K2261" s="8">
        <f t="shared" si="422"/>
        <v>0.95996424772015909</v>
      </c>
      <c r="L2261" s="9">
        <f t="shared" si="423"/>
        <v>70.658168453442315</v>
      </c>
      <c r="M2261" s="8">
        <f t="shared" si="424"/>
        <v>0.54237016871619226</v>
      </c>
      <c r="N2261" s="8">
        <f t="shared" si="425"/>
        <v>1.0078610181808501</v>
      </c>
      <c r="O2261" s="8">
        <f t="shared" si="426"/>
        <v>2.499738804992401</v>
      </c>
      <c r="P2261" s="10">
        <f t="shared" si="427"/>
        <v>0.2169707361557085</v>
      </c>
      <c r="Q2261" s="10" t="str">
        <f t="shared" si="428"/>
        <v>2007EST</v>
      </c>
      <c r="R2261" s="14">
        <f t="shared" si="429"/>
        <v>37.427958415887602</v>
      </c>
      <c r="S2261" s="45">
        <f t="shared" si="430"/>
        <v>3</v>
      </c>
      <c r="T2261" s="7">
        <f t="shared" si="431"/>
        <v>3.7303288652694162</v>
      </c>
      <c r="U2261" s="35">
        <f>IF(ISBLANK(VLOOKUP(B2261,'WB GDP'!$A$2:$AK$267,F2261-1985)),"NA",VLOOKUP(B2261,'WB GDP'!$A$2:$AK$267,F2261-1985))</f>
        <v>31140.579835089859</v>
      </c>
    </row>
    <row r="2262" spans="1:21">
      <c r="A2262">
        <f t="shared" si="420"/>
        <v>97</v>
      </c>
      <c r="B2262" t="s">
        <v>118</v>
      </c>
      <c r="C2262" t="str">
        <f>VLOOKUP(B2262,'country codes'!$A$3:$B$287,2,0)</f>
        <v>NER</v>
      </c>
      <c r="D2262">
        <v>5</v>
      </c>
      <c r="E2262" s="6">
        <v>14897.873</v>
      </c>
      <c r="F2262">
        <v>2007</v>
      </c>
      <c r="G2262" s="6">
        <v>55.552999999999997</v>
      </c>
      <c r="H2262" s="6">
        <v>4.277402400970459</v>
      </c>
      <c r="I2262" s="7">
        <v>1.04784548282623</v>
      </c>
      <c r="J2262" s="8">
        <f t="shared" si="421"/>
        <v>0.42774024009704592</v>
      </c>
      <c r="K2262" s="8">
        <f t="shared" si="422"/>
        <v>0.85450007535687789</v>
      </c>
      <c r="L2262" s="9">
        <f t="shared" si="423"/>
        <v>47.470042686300637</v>
      </c>
      <c r="M2262" s="8">
        <f t="shared" si="424"/>
        <v>0.33272320835091057</v>
      </c>
      <c r="N2262" s="8">
        <f t="shared" si="425"/>
        <v>6.5490342676639376E-2</v>
      </c>
      <c r="O2262" s="8">
        <f t="shared" si="426"/>
        <v>1.5573681294881903</v>
      </c>
      <c r="P2262" s="10">
        <f t="shared" si="427"/>
        <v>0.21364454688067613</v>
      </c>
      <c r="Q2262" s="10" t="str">
        <f t="shared" si="428"/>
        <v>2007NER</v>
      </c>
      <c r="R2262" s="14">
        <f t="shared" si="429"/>
        <v>36.854183002322422</v>
      </c>
      <c r="S2262" s="45">
        <f t="shared" si="430"/>
        <v>1</v>
      </c>
      <c r="T2262" s="7">
        <f t="shared" si="431"/>
        <v>3.7303288652694162</v>
      </c>
      <c r="U2262" s="35">
        <f>IF(ISBLANK(VLOOKUP(B2262,'WB GDP'!$A$2:$AK$267,F2262-1985)),"NA",VLOOKUP(B2262,'WB GDP'!$A$2:$AK$267,F2262-1985))</f>
        <v>960.09255654116703</v>
      </c>
    </row>
    <row r="2263" spans="1:21">
      <c r="A2263">
        <f t="shared" si="420"/>
        <v>98</v>
      </c>
      <c r="B2263" t="s">
        <v>111</v>
      </c>
      <c r="C2263" t="str">
        <f>VLOOKUP(B2263,'country codes'!$A$3:$B$287,2,0)</f>
        <v>MOZ</v>
      </c>
      <c r="D2263">
        <v>5</v>
      </c>
      <c r="E2263" s="6">
        <v>21280.512999999999</v>
      </c>
      <c r="F2263">
        <v>2007</v>
      </c>
      <c r="G2263" s="6">
        <v>52.566000000000003</v>
      </c>
      <c r="H2263" s="6">
        <v>4.8326349258422852</v>
      </c>
      <c r="I2263" s="7">
        <v>1.4906485080719001</v>
      </c>
      <c r="J2263" s="8">
        <f t="shared" si="421"/>
        <v>0.48326349258422852</v>
      </c>
      <c r="K2263" s="8">
        <f t="shared" si="422"/>
        <v>0.91002332784406048</v>
      </c>
      <c r="L2263" s="9">
        <f t="shared" si="423"/>
        <v>47.836286251450886</v>
      </c>
      <c r="M2263" s="8">
        <f t="shared" si="424"/>
        <v>0.33603446562793876</v>
      </c>
      <c r="N2263" s="8">
        <f t="shared" si="425"/>
        <v>9.3165531754493755E-2</v>
      </c>
      <c r="O2263" s="8">
        <f t="shared" si="426"/>
        <v>1.5850433185660446</v>
      </c>
      <c r="P2263" s="10">
        <f t="shared" si="427"/>
        <v>0.21200333245904099</v>
      </c>
      <c r="Q2263" s="10" t="str">
        <f t="shared" si="428"/>
        <v>2007MOZ</v>
      </c>
      <c r="R2263" s="14">
        <f t="shared" si="429"/>
        <v>36.571069683849679</v>
      </c>
      <c r="S2263" s="45">
        <f t="shared" si="430"/>
        <v>1</v>
      </c>
      <c r="T2263" s="7">
        <f t="shared" si="431"/>
        <v>3.7303288652694162</v>
      </c>
      <c r="U2263" s="35">
        <f>IF(ISBLANK(VLOOKUP(B2263,'WB GDP'!$A$2:$AK$267,F2263-1985)),"NA",VLOOKUP(B2263,'WB GDP'!$A$2:$AK$267,F2263-1985))</f>
        <v>934.73634883861814</v>
      </c>
    </row>
    <row r="2264" spans="1:21">
      <c r="A2264">
        <f t="shared" si="420"/>
        <v>99</v>
      </c>
      <c r="B2264" t="s">
        <v>95</v>
      </c>
      <c r="C2264" t="str">
        <f>VLOOKUP(B2264,'country codes'!$A$3:$B$287,2,0)</f>
        <v>LBR</v>
      </c>
      <c r="D2264">
        <v>5</v>
      </c>
      <c r="E2264" s="6">
        <v>3632.74</v>
      </c>
      <c r="F2264">
        <v>2007</v>
      </c>
      <c r="G2264" s="6">
        <v>58.284999999999997</v>
      </c>
      <c r="H2264" s="6">
        <v>3.7014012336730957</v>
      </c>
      <c r="I2264" s="7">
        <v>0.56954282522201505</v>
      </c>
      <c r="J2264" s="8">
        <f t="shared" si="421"/>
        <v>0.37014012336730956</v>
      </c>
      <c r="K2264" s="8">
        <f t="shared" si="422"/>
        <v>0.79689995862714147</v>
      </c>
      <c r="L2264" s="9">
        <f t="shared" si="423"/>
        <v>46.447314088582935</v>
      </c>
      <c r="M2264" s="8">
        <f t="shared" si="424"/>
        <v>0.32347658169624616</v>
      </c>
      <c r="N2264" s="8">
        <f t="shared" si="425"/>
        <v>3.559642657637594E-2</v>
      </c>
      <c r="O2264" s="8">
        <f t="shared" si="426"/>
        <v>1.5274742133879269</v>
      </c>
      <c r="P2264" s="10">
        <f t="shared" si="427"/>
        <v>0.21177220463760066</v>
      </c>
      <c r="Q2264" s="10" t="str">
        <f t="shared" si="428"/>
        <v>2007LBR</v>
      </c>
      <c r="R2264" s="14">
        <f t="shared" si="429"/>
        <v>36.5311995951783</v>
      </c>
      <c r="S2264" s="45">
        <f t="shared" si="430"/>
        <v>1</v>
      </c>
      <c r="T2264" s="7">
        <f t="shared" si="431"/>
        <v>3.7303288652694162</v>
      </c>
      <c r="U2264" s="35">
        <f>IF(ISBLANK(VLOOKUP(B2264,'WB GDP'!$A$2:$AK$267,F2264-1985)),"NA",VLOOKUP(B2264,'WB GDP'!$A$2:$AK$267,F2264-1985))</f>
        <v>1311.4452677591491</v>
      </c>
    </row>
    <row r="2265" spans="1:21">
      <c r="A2265">
        <f t="shared" si="420"/>
        <v>100</v>
      </c>
      <c r="B2265" t="s">
        <v>138</v>
      </c>
      <c r="C2265" t="str">
        <f>VLOOKUP(B2265,'country codes'!$A$3:$B$287,2,0)</f>
        <v>SGP</v>
      </c>
      <c r="D2265">
        <v>8</v>
      </c>
      <c r="E2265" s="6">
        <v>4663.2560000000003</v>
      </c>
      <c r="F2265">
        <v>2007</v>
      </c>
      <c r="G2265" s="6">
        <v>80.957999999999998</v>
      </c>
      <c r="H2265" s="6">
        <v>6.8337545394897461</v>
      </c>
      <c r="I2265" s="7">
        <v>30.370773315429702</v>
      </c>
      <c r="J2265" s="8">
        <f t="shared" si="421"/>
        <v>0.68337545394897459</v>
      </c>
      <c r="K2265" s="8">
        <f t="shared" si="422"/>
        <v>1.1101352892088066</v>
      </c>
      <c r="L2265" s="9">
        <f t="shared" si="423"/>
        <v>89.874332743766558</v>
      </c>
      <c r="M2265" s="8">
        <f t="shared" si="424"/>
        <v>0.71610609173999351</v>
      </c>
      <c r="N2265" s="8">
        <f t="shared" si="425"/>
        <v>1.8981733322143564</v>
      </c>
      <c r="O2265" s="8">
        <f t="shared" si="426"/>
        <v>3.3900511190259071</v>
      </c>
      <c r="P2265" s="10">
        <f t="shared" si="427"/>
        <v>0.21123754969976929</v>
      </c>
      <c r="Q2265" s="10" t="str">
        <f t="shared" si="428"/>
        <v>2007SGP</v>
      </c>
      <c r="R2265" s="14">
        <f t="shared" si="429"/>
        <v>36.43897037047013</v>
      </c>
      <c r="S2265" s="45">
        <f t="shared" si="430"/>
        <v>3</v>
      </c>
      <c r="T2265" s="7">
        <f t="shared" si="431"/>
        <v>3.7303288652694162</v>
      </c>
      <c r="U2265" s="35">
        <f>IF(ISBLANK(VLOOKUP(B2265,'WB GDP'!$A$2:$AK$267,F2265-1985)),"NA",VLOOKUP(B2265,'WB GDP'!$A$2:$AK$267,F2265-1985))</f>
        <v>74064.653083329409</v>
      </c>
    </row>
    <row r="2266" spans="1:21">
      <c r="A2266">
        <f t="shared" si="420"/>
        <v>101</v>
      </c>
      <c r="B2266" t="s">
        <v>153</v>
      </c>
      <c r="C2266" t="str">
        <f>VLOOKUP(B2266,'country codes'!$A$3:$B$287,2,0)</f>
        <v>TTO</v>
      </c>
      <c r="D2266">
        <v>1</v>
      </c>
      <c r="E2266" s="6">
        <v>1384.8610000000001</v>
      </c>
      <c r="F2266">
        <v>2007</v>
      </c>
      <c r="G2266" s="6">
        <v>71.652000000000001</v>
      </c>
      <c r="H2266" s="6">
        <v>6.2643163204193115</v>
      </c>
      <c r="I2266" s="7">
        <v>20.566055297851602</v>
      </c>
      <c r="J2266" s="8">
        <f t="shared" si="421"/>
        <v>0.6264316320419312</v>
      </c>
      <c r="K2266" s="8">
        <f t="shared" si="422"/>
        <v>1.0531914673017631</v>
      </c>
      <c r="L2266" s="9">
        <f t="shared" si="423"/>
        <v>75.463275015105921</v>
      </c>
      <c r="M2266" s="8">
        <f t="shared" si="424"/>
        <v>0.58581378270208539</v>
      </c>
      <c r="N2266" s="8">
        <f t="shared" si="425"/>
        <v>1.2853784561157251</v>
      </c>
      <c r="O2266" s="8">
        <f t="shared" si="426"/>
        <v>2.777256242927276</v>
      </c>
      <c r="P2266" s="10">
        <f t="shared" si="427"/>
        <v>0.21093256489888293</v>
      </c>
      <c r="Q2266" s="10" t="str">
        <f t="shared" si="428"/>
        <v>2007TTO</v>
      </c>
      <c r="R2266" s="14">
        <f t="shared" si="429"/>
        <v>36.386359780455543</v>
      </c>
      <c r="S2266" s="45">
        <f t="shared" si="430"/>
        <v>3</v>
      </c>
      <c r="T2266" s="7">
        <f t="shared" si="431"/>
        <v>3.7303288652694162</v>
      </c>
      <c r="U2266" s="35">
        <f>IF(ISBLANK(VLOOKUP(B2266,'WB GDP'!$A$2:$AK$267,F2266-1985)),"NA",VLOOKUP(B2266,'WB GDP'!$A$2:$AK$267,F2266-1985))</f>
        <v>27249.29880757715</v>
      </c>
    </row>
    <row r="2267" spans="1:21">
      <c r="A2267">
        <f t="shared" si="420"/>
        <v>102</v>
      </c>
      <c r="B2267" t="s">
        <v>40</v>
      </c>
      <c r="C2267" t="str">
        <f>VLOOKUP(B2267,'country codes'!$A$3:$B$287,2,0)</f>
        <v>CMR</v>
      </c>
      <c r="D2267">
        <v>5</v>
      </c>
      <c r="E2267" s="6">
        <v>18251.866000000002</v>
      </c>
      <c r="F2267">
        <v>2007</v>
      </c>
      <c r="G2267" s="6">
        <v>55.164999999999999</v>
      </c>
      <c r="H2267" s="6">
        <v>4.3499393463134766</v>
      </c>
      <c r="I2267" s="7">
        <v>1.6270240545272801</v>
      </c>
      <c r="J2267" s="8">
        <f t="shared" si="421"/>
        <v>0.43499393463134767</v>
      </c>
      <c r="K2267" s="8">
        <f t="shared" si="422"/>
        <v>0.86175376989117969</v>
      </c>
      <c r="L2267" s="9">
        <f t="shared" si="423"/>
        <v>47.538646716046927</v>
      </c>
      <c r="M2267" s="8">
        <f t="shared" si="424"/>
        <v>0.33334346660073855</v>
      </c>
      <c r="N2267" s="8">
        <f t="shared" si="425"/>
        <v>0.101689003407955</v>
      </c>
      <c r="O2267" s="8">
        <f t="shared" si="426"/>
        <v>1.5935667902195059</v>
      </c>
      <c r="P2267" s="10">
        <f t="shared" si="427"/>
        <v>0.20918073132963705</v>
      </c>
      <c r="Q2267" s="10" t="str">
        <f t="shared" si="428"/>
        <v>2007CMR</v>
      </c>
      <c r="R2267" s="14">
        <f t="shared" si="429"/>
        <v>36.08416440082501</v>
      </c>
      <c r="S2267" s="45">
        <f t="shared" si="430"/>
        <v>1</v>
      </c>
      <c r="T2267" s="7">
        <f t="shared" si="431"/>
        <v>3.7303288652694162</v>
      </c>
      <c r="U2267" s="35">
        <f>IF(ISBLANK(VLOOKUP(B2267,'WB GDP'!$A$2:$AK$267,F2267-1985)),"NA",VLOOKUP(B2267,'WB GDP'!$A$2:$AK$267,F2267-1985))</f>
        <v>3309.2822952258316</v>
      </c>
    </row>
    <row r="2268" spans="1:21">
      <c r="A2268">
        <f t="shared" si="420"/>
        <v>103</v>
      </c>
      <c r="B2268" t="s">
        <v>74</v>
      </c>
      <c r="C2268" t="str">
        <f>VLOOKUP(B2268,'country codes'!$A$3:$B$287,2,0)</f>
        <v>HKG</v>
      </c>
      <c r="D2268">
        <v>8</v>
      </c>
      <c r="E2268" s="6">
        <v>7001.4560000000001</v>
      </c>
      <c r="F2268">
        <v>2007</v>
      </c>
      <c r="G2268" s="6">
        <v>82.230999999999995</v>
      </c>
      <c r="H2268" s="6">
        <v>5.3242244720458984</v>
      </c>
      <c r="I2268" s="7">
        <v>24.250368118286101</v>
      </c>
      <c r="J2268" s="8">
        <f t="shared" si="421"/>
        <v>0.53242244720458987</v>
      </c>
      <c r="K2268" s="8">
        <f t="shared" si="422"/>
        <v>0.95918228246442183</v>
      </c>
      <c r="L2268" s="9">
        <f t="shared" si="423"/>
        <v>78.874518269331872</v>
      </c>
      <c r="M2268" s="8">
        <f t="shared" si="424"/>
        <v>0.61665529126111018</v>
      </c>
      <c r="N2268" s="8">
        <f t="shared" si="425"/>
        <v>1.5156480073928813</v>
      </c>
      <c r="O2268" s="8">
        <f t="shared" si="426"/>
        <v>3.0075257942044322</v>
      </c>
      <c r="P2268" s="10">
        <f t="shared" si="427"/>
        <v>0.2050374073098287</v>
      </c>
      <c r="Q2268" s="10" t="str">
        <f t="shared" si="428"/>
        <v>2007HKG</v>
      </c>
      <c r="R2268" s="14">
        <f t="shared" si="429"/>
        <v>35.369431336520677</v>
      </c>
      <c r="S2268" s="45">
        <f t="shared" si="430"/>
        <v>3</v>
      </c>
      <c r="T2268" s="7">
        <f t="shared" si="431"/>
        <v>3.7303288652694162</v>
      </c>
      <c r="U2268" s="35">
        <f>IF(ISBLANK(VLOOKUP(B2268,'WB GDP'!$A$2:$AK$267,F2268-1985)),"NA",VLOOKUP(B2268,'WB GDP'!$A$2:$AK$267,F2268-1985))</f>
        <v>49042.811891597972</v>
      </c>
    </row>
    <row r="2269" spans="1:21">
      <c r="A2269">
        <f t="shared" si="420"/>
        <v>104</v>
      </c>
      <c r="B2269" t="s">
        <v>87</v>
      </c>
      <c r="C2269" t="str">
        <f>VLOOKUP(B2269,'country codes'!$A$3:$B$287,2,0)</f>
        <v>KAZ</v>
      </c>
      <c r="D2269">
        <v>7</v>
      </c>
      <c r="E2269" s="6">
        <v>16006.136</v>
      </c>
      <c r="F2269">
        <v>2007</v>
      </c>
      <c r="G2269" s="6">
        <v>65.927999999999997</v>
      </c>
      <c r="H2269" s="6">
        <v>5.7185535430908203</v>
      </c>
      <c r="I2269" s="7">
        <v>15.2682838439941</v>
      </c>
      <c r="J2269" s="8">
        <f t="shared" si="421"/>
        <v>0.57185535430908208</v>
      </c>
      <c r="K2269" s="8">
        <f t="shared" si="422"/>
        <v>0.99861518956891404</v>
      </c>
      <c r="L2269" s="9">
        <f t="shared" si="423"/>
        <v>65.836702217899358</v>
      </c>
      <c r="M2269" s="8">
        <f t="shared" si="424"/>
        <v>0.49877864472084793</v>
      </c>
      <c r="N2269" s="8">
        <f t="shared" si="425"/>
        <v>0.95426774024963124</v>
      </c>
      <c r="O2269" s="8">
        <f t="shared" si="426"/>
        <v>2.4461455270611823</v>
      </c>
      <c r="P2269" s="10">
        <f t="shared" si="427"/>
        <v>0.20390391299412361</v>
      </c>
      <c r="Q2269" s="10" t="str">
        <f t="shared" si="428"/>
        <v>2007KAZ</v>
      </c>
      <c r="R2269" s="14">
        <f t="shared" si="429"/>
        <v>35.173900921384835</v>
      </c>
      <c r="S2269" s="45">
        <f t="shared" si="430"/>
        <v>3</v>
      </c>
      <c r="T2269" s="7">
        <f t="shared" si="431"/>
        <v>3.7303288652694162</v>
      </c>
      <c r="U2269" s="35">
        <f>IF(ISBLANK(VLOOKUP(B2269,'WB GDP'!$A$2:$AK$267,F2269-1985)),"NA",VLOOKUP(B2269,'WB GDP'!$A$2:$AK$267,F2269-1985))</f>
        <v>19500.478941561592</v>
      </c>
    </row>
    <row r="2270" spans="1:21">
      <c r="A2270">
        <f t="shared" si="420"/>
        <v>105</v>
      </c>
      <c r="B2270" t="s">
        <v>119</v>
      </c>
      <c r="C2270" t="str">
        <f>VLOOKUP(B2270,'country codes'!$A$3:$B$287,2,0)</f>
        <v>NGA</v>
      </c>
      <c r="D2270">
        <v>5</v>
      </c>
      <c r="E2270" s="6">
        <v>148294.02799999999</v>
      </c>
      <c r="F2270">
        <v>2007</v>
      </c>
      <c r="G2270" s="6">
        <v>50.033000000000001</v>
      </c>
      <c r="H2270" s="6">
        <v>4.8904194831848145</v>
      </c>
      <c r="I2270" s="7">
        <v>1.66328692436218</v>
      </c>
      <c r="J2270" s="8">
        <f t="shared" si="421"/>
        <v>0.48904194831848147</v>
      </c>
      <c r="K2270" s="8">
        <f t="shared" si="422"/>
        <v>0.91580178357831343</v>
      </c>
      <c r="L2270" s="9">
        <f t="shared" si="423"/>
        <v>45.820310637773758</v>
      </c>
      <c r="M2270" s="8">
        <f t="shared" si="424"/>
        <v>0.3178077592601114</v>
      </c>
      <c r="N2270" s="8">
        <f t="shared" si="425"/>
        <v>0.10395543277263625</v>
      </c>
      <c r="O2270" s="8">
        <f t="shared" si="426"/>
        <v>1.5958332195841871</v>
      </c>
      <c r="P2270" s="10">
        <f t="shared" si="427"/>
        <v>0.19914847952777917</v>
      </c>
      <c r="Q2270" s="10" t="str">
        <f t="shared" si="428"/>
        <v>2007NGA</v>
      </c>
      <c r="R2270" s="14">
        <f t="shared" si="429"/>
        <v>34.353577548835055</v>
      </c>
      <c r="S2270" s="45">
        <f t="shared" si="430"/>
        <v>1</v>
      </c>
      <c r="T2270" s="7">
        <f t="shared" si="431"/>
        <v>3.7303288652694162</v>
      </c>
      <c r="U2270" s="35">
        <f>IF(ISBLANK(VLOOKUP(B2270,'WB GDP'!$A$2:$AK$267,F2270-1985)),"NA",VLOOKUP(B2270,'WB GDP'!$A$2:$AK$267,F2270-1985))</f>
        <v>4231.7641568008985</v>
      </c>
    </row>
    <row r="2271" spans="1:21">
      <c r="A2271">
        <f t="shared" si="420"/>
        <v>106</v>
      </c>
      <c r="B2271" t="s">
        <v>37</v>
      </c>
      <c r="C2271" t="str">
        <f>VLOOKUP(B2271,'country codes'!$A$3:$B$287,2,0)</f>
        <v>BFA</v>
      </c>
      <c r="D2271">
        <v>5</v>
      </c>
      <c r="E2271" s="6">
        <v>14757.074000000001</v>
      </c>
      <c r="F2271">
        <v>2007</v>
      </c>
      <c r="G2271" s="6">
        <v>54.375</v>
      </c>
      <c r="H2271" s="6">
        <v>4.0171303749084473</v>
      </c>
      <c r="I2271" s="7">
        <v>1.6738706827163701</v>
      </c>
      <c r="J2271" s="8">
        <f t="shared" si="421"/>
        <v>0.40171303749084475</v>
      </c>
      <c r="K2271" s="8">
        <f t="shared" si="422"/>
        <v>0.82847287275067671</v>
      </c>
      <c r="L2271" s="9">
        <f t="shared" si="423"/>
        <v>45.048212455818046</v>
      </c>
      <c r="M2271" s="8">
        <f t="shared" si="424"/>
        <v>0.31082711586632972</v>
      </c>
      <c r="N2271" s="8">
        <f t="shared" si="425"/>
        <v>0.10461691766977313</v>
      </c>
      <c r="O2271" s="8">
        <f t="shared" si="426"/>
        <v>1.596494704481324</v>
      </c>
      <c r="P2271" s="10">
        <f t="shared" si="427"/>
        <v>0.19469348378910692</v>
      </c>
      <c r="Q2271" s="10" t="str">
        <f t="shared" si="428"/>
        <v>2007BFA</v>
      </c>
      <c r="R2271" s="14">
        <f t="shared" si="429"/>
        <v>33.585080385557141</v>
      </c>
      <c r="S2271" s="45">
        <f t="shared" si="430"/>
        <v>1</v>
      </c>
      <c r="T2271" s="7">
        <f t="shared" si="431"/>
        <v>3.7303288652694162</v>
      </c>
      <c r="U2271" s="35">
        <f>IF(ISBLANK(VLOOKUP(B2271,'WB GDP'!$A$2:$AK$267,F2271-1985)),"NA",VLOOKUP(B2271,'WB GDP'!$A$2:$AK$267,F2271-1985))</f>
        <v>1536.3858137954969</v>
      </c>
    </row>
    <row r="2272" spans="1:21">
      <c r="A2272">
        <f t="shared" si="420"/>
        <v>107</v>
      </c>
      <c r="B2272" t="s">
        <v>30</v>
      </c>
      <c r="C2272" t="str">
        <f>VLOOKUP(B2272,'country codes'!$A$3:$B$287,2,0)</f>
        <v>BEN</v>
      </c>
      <c r="D2272">
        <v>5</v>
      </c>
      <c r="E2272" s="6">
        <v>8647.7610000000004</v>
      </c>
      <c r="F2272">
        <v>2007</v>
      </c>
      <c r="G2272" s="6">
        <v>57.674999999999997</v>
      </c>
      <c r="H2272" s="6">
        <v>3.4984705448150635</v>
      </c>
      <c r="I2272" s="7">
        <v>1.6423865556716899</v>
      </c>
      <c r="J2272" s="8">
        <f t="shared" si="421"/>
        <v>0.34984705448150633</v>
      </c>
      <c r="K2272" s="8">
        <f t="shared" si="422"/>
        <v>0.77660688974133829</v>
      </c>
      <c r="L2272" s="9">
        <f t="shared" si="423"/>
        <v>44.790802365831681</v>
      </c>
      <c r="M2272" s="8">
        <f t="shared" si="424"/>
        <v>0.30849983665994102</v>
      </c>
      <c r="N2272" s="8">
        <f t="shared" si="425"/>
        <v>0.10264915972948062</v>
      </c>
      <c r="O2272" s="8">
        <f t="shared" si="426"/>
        <v>1.5945269465410314</v>
      </c>
      <c r="P2272" s="10">
        <f t="shared" si="427"/>
        <v>0.1934742070864103</v>
      </c>
      <c r="Q2272" s="10" t="str">
        <f t="shared" si="428"/>
        <v>2007BEN</v>
      </c>
      <c r="R2272" s="14">
        <f t="shared" si="429"/>
        <v>33.374752308441536</v>
      </c>
      <c r="S2272" s="45">
        <f t="shared" si="430"/>
        <v>1</v>
      </c>
      <c r="T2272" s="7">
        <f t="shared" si="431"/>
        <v>3.7303288652694162</v>
      </c>
      <c r="U2272" s="35">
        <f>IF(ISBLANK(VLOOKUP(B2272,'WB GDP'!$A$2:$AK$267,F2272-1985)),"NA",VLOOKUP(B2272,'WB GDP'!$A$2:$AK$267,F2272-1985))</f>
        <v>2625.2127554105919</v>
      </c>
    </row>
    <row r="2273" spans="1:21">
      <c r="A2273">
        <f t="shared" si="420"/>
        <v>108</v>
      </c>
      <c r="B2273" t="s">
        <v>102</v>
      </c>
      <c r="C2273" t="str">
        <f>VLOOKUP(B2273,'country codes'!$A$3:$B$287,2,0)</f>
        <v>MLI</v>
      </c>
      <c r="D2273">
        <v>5</v>
      </c>
      <c r="E2273" s="6">
        <v>14080.912</v>
      </c>
      <c r="F2273">
        <v>2007</v>
      </c>
      <c r="G2273" s="6">
        <v>54.941000000000003</v>
      </c>
      <c r="H2273" s="6">
        <v>4.0643699169158936</v>
      </c>
      <c r="I2273" s="7">
        <v>2.9028444290161102</v>
      </c>
      <c r="J2273" s="8">
        <f t="shared" si="421"/>
        <v>0.40643699169158937</v>
      </c>
      <c r="K2273" s="8">
        <f t="shared" si="422"/>
        <v>0.83319682695142139</v>
      </c>
      <c r="L2273" s="9">
        <f t="shared" si="423"/>
        <v>45.776666869538047</v>
      </c>
      <c r="M2273" s="8">
        <f t="shared" si="424"/>
        <v>0.31741317008798997</v>
      </c>
      <c r="N2273" s="8">
        <f t="shared" si="425"/>
        <v>0.18142777681350689</v>
      </c>
      <c r="O2273" s="8">
        <f t="shared" si="426"/>
        <v>1.6733055636250578</v>
      </c>
      <c r="P2273" s="10">
        <f t="shared" si="427"/>
        <v>0.18969229349859115</v>
      </c>
      <c r="Q2273" s="10" t="str">
        <f t="shared" si="428"/>
        <v>2007MLI</v>
      </c>
      <c r="R2273" s="14">
        <f t="shared" si="429"/>
        <v>32.722363387219488</v>
      </c>
      <c r="S2273" s="45">
        <f t="shared" si="430"/>
        <v>1</v>
      </c>
      <c r="T2273" s="7">
        <f t="shared" si="431"/>
        <v>3.7303288652694162</v>
      </c>
      <c r="U2273" s="35">
        <f>IF(ISBLANK(VLOOKUP(B2273,'WB GDP'!$A$2:$AK$267,F2273-1985)),"NA",VLOOKUP(B2273,'WB GDP'!$A$2:$AK$267,F2273-1985))</f>
        <v>1925.0634382319765</v>
      </c>
    </row>
    <row r="2274" spans="1:21">
      <c r="A2274">
        <f t="shared" si="420"/>
        <v>109</v>
      </c>
      <c r="B2274" t="s">
        <v>141</v>
      </c>
      <c r="C2274" t="str">
        <f>VLOOKUP(B2274,'country codes'!$A$3:$B$287,2,0)</f>
        <v>ZAF</v>
      </c>
      <c r="D2274">
        <v>5</v>
      </c>
      <c r="E2274" s="6">
        <v>49996.093999999997</v>
      </c>
      <c r="F2274">
        <v>2007</v>
      </c>
      <c r="G2274" s="6">
        <v>54.991999999999997</v>
      </c>
      <c r="H2274" s="6">
        <v>5.2044544219970703</v>
      </c>
      <c r="I2274" s="7">
        <v>7.8914895057678196</v>
      </c>
      <c r="J2274" s="8">
        <f t="shared" si="421"/>
        <v>0.52044544219970701</v>
      </c>
      <c r="K2274" s="8">
        <f t="shared" si="422"/>
        <v>0.94720527745953897</v>
      </c>
      <c r="L2274" s="9">
        <f t="shared" si="423"/>
        <v>52.088712618054963</v>
      </c>
      <c r="M2274" s="8">
        <f t="shared" si="424"/>
        <v>0.37448122371819464</v>
      </c>
      <c r="N2274" s="8">
        <f t="shared" si="425"/>
        <v>0.49321809411048873</v>
      </c>
      <c r="O2274" s="8">
        <f t="shared" si="426"/>
        <v>1.9850958809220396</v>
      </c>
      <c r="P2274" s="10">
        <f t="shared" si="427"/>
        <v>0.1886464161843181</v>
      </c>
      <c r="Q2274" s="10" t="str">
        <f t="shared" si="428"/>
        <v>2007ZAF</v>
      </c>
      <c r="R2274" s="14">
        <f t="shared" si="429"/>
        <v>32.541947109336562</v>
      </c>
      <c r="S2274" s="45">
        <f t="shared" si="430"/>
        <v>3</v>
      </c>
      <c r="T2274" s="7">
        <f t="shared" si="431"/>
        <v>3.7303288652694162</v>
      </c>
      <c r="U2274" s="35">
        <f>IF(ISBLANK(VLOOKUP(B2274,'WB GDP'!$A$2:$AK$267,F2274-1985)),"NA",VLOOKUP(B2274,'WB GDP'!$A$2:$AK$267,F2274-1985))</f>
        <v>13325.982825217045</v>
      </c>
    </row>
    <row r="2275" spans="1:21">
      <c r="A2275">
        <f t="shared" si="420"/>
        <v>110</v>
      </c>
      <c r="B2275" t="s">
        <v>113</v>
      </c>
      <c r="C2275" t="str">
        <f>VLOOKUP(B2275,'country codes'!$A$3:$B$287,2,0)</f>
        <v>NAM</v>
      </c>
      <c r="D2275">
        <v>5</v>
      </c>
      <c r="E2275" s="6">
        <v>2011.492</v>
      </c>
      <c r="F2275">
        <v>2007</v>
      </c>
      <c r="G2275" s="6">
        <v>53.68</v>
      </c>
      <c r="H2275" s="6">
        <v>4.885587215423584</v>
      </c>
      <c r="I2275" s="7">
        <v>6.75191307067871</v>
      </c>
      <c r="J2275" s="8">
        <f t="shared" si="421"/>
        <v>0.48855872154235841</v>
      </c>
      <c r="K2275" s="8">
        <f t="shared" si="422"/>
        <v>0.91531855680219043</v>
      </c>
      <c r="L2275" s="9">
        <f t="shared" si="423"/>
        <v>49.134300129141579</v>
      </c>
      <c r="M2275" s="8">
        <f t="shared" si="424"/>
        <v>0.34776998348317723</v>
      </c>
      <c r="N2275" s="8">
        <f t="shared" si="425"/>
        <v>0.42199456691741938</v>
      </c>
      <c r="O2275" s="8">
        <f t="shared" si="426"/>
        <v>1.9138723537289704</v>
      </c>
      <c r="P2275" s="10">
        <f t="shared" si="427"/>
        <v>0.18171012440071332</v>
      </c>
      <c r="Q2275" s="10" t="str">
        <f t="shared" si="428"/>
        <v>2007NAM</v>
      </c>
      <c r="R2275" s="14">
        <f t="shared" si="429"/>
        <v>31.345420586741763</v>
      </c>
      <c r="S2275" s="45">
        <f t="shared" si="430"/>
        <v>2</v>
      </c>
      <c r="T2275" s="7">
        <f t="shared" si="431"/>
        <v>3.7303288652694162</v>
      </c>
      <c r="U2275" s="35">
        <f>IF(ISBLANK(VLOOKUP(B2275,'WB GDP'!$A$2:$AK$267,F2275-1985)),"NA",VLOOKUP(B2275,'WB GDP'!$A$2:$AK$267,F2275-1985))</f>
        <v>8714.1034561956603</v>
      </c>
    </row>
    <row r="2276" spans="1:21">
      <c r="A2276">
        <f t="shared" si="420"/>
        <v>111</v>
      </c>
      <c r="B2276" t="s">
        <v>168</v>
      </c>
      <c r="C2276" t="str">
        <f>VLOOKUP(B2276,'country codes'!$A$3:$B$287,2,0)</f>
        <v>ZMB</v>
      </c>
      <c r="D2276">
        <v>5</v>
      </c>
      <c r="E2276" s="6">
        <v>12402.073</v>
      </c>
      <c r="F2276">
        <v>2007</v>
      </c>
      <c r="G2276" s="6">
        <v>52.738999999999997</v>
      </c>
      <c r="H2276" s="6">
        <v>3.9982931613922119</v>
      </c>
      <c r="I2276" s="7">
        <v>2.3794507980346702</v>
      </c>
      <c r="J2276" s="8">
        <f t="shared" si="421"/>
        <v>0.39982931613922118</v>
      </c>
      <c r="K2276" s="8">
        <f t="shared" si="422"/>
        <v>0.82658915139905309</v>
      </c>
      <c r="L2276" s="9">
        <f t="shared" si="423"/>
        <v>43.593485255634661</v>
      </c>
      <c r="M2276" s="8">
        <f t="shared" si="424"/>
        <v>0.29767473180813608</v>
      </c>
      <c r="N2276" s="8">
        <f t="shared" si="425"/>
        <v>0.14871567487716689</v>
      </c>
      <c r="O2276" s="8">
        <f t="shared" si="426"/>
        <v>1.6405934616887179</v>
      </c>
      <c r="P2276" s="10">
        <f t="shared" si="427"/>
        <v>0.18144332447950237</v>
      </c>
      <c r="Q2276" s="10" t="str">
        <f t="shared" si="428"/>
        <v>2007ZMB</v>
      </c>
      <c r="R2276" s="14">
        <f t="shared" si="429"/>
        <v>31.299396977598089</v>
      </c>
      <c r="S2276" s="45">
        <f t="shared" si="430"/>
        <v>1</v>
      </c>
      <c r="T2276" s="7">
        <f t="shared" si="431"/>
        <v>3.7303288652694162</v>
      </c>
      <c r="U2276" s="35">
        <f>IF(ISBLANK(VLOOKUP(B2276,'WB GDP'!$A$2:$AK$267,F2276-1985)),"NA",VLOOKUP(B2276,'WB GDP'!$A$2:$AK$267,F2276-1985))</f>
        <v>2641.0315643131912</v>
      </c>
    </row>
    <row r="2277" spans="1:21">
      <c r="A2277">
        <f t="shared" si="420"/>
        <v>112</v>
      </c>
      <c r="B2277" t="s">
        <v>34</v>
      </c>
      <c r="C2277" t="str">
        <f>VLOOKUP(B2277,'country codes'!$A$3:$B$287,2,0)</f>
        <v>BWA</v>
      </c>
      <c r="D2277">
        <v>5</v>
      </c>
      <c r="E2277" s="6">
        <v>1966.9770000000001</v>
      </c>
      <c r="F2277">
        <v>2007</v>
      </c>
      <c r="G2277" s="6">
        <v>55.731999999999999</v>
      </c>
      <c r="H2277" s="6">
        <v>5.095257043838501</v>
      </c>
      <c r="I2277" s="7">
        <v>9.5601949691772496</v>
      </c>
      <c r="J2277" s="8">
        <f t="shared" si="421"/>
        <v>0.50952570438385014</v>
      </c>
      <c r="K2277" s="8">
        <f t="shared" si="422"/>
        <v>0.93628553964368211</v>
      </c>
      <c r="L2277" s="9">
        <f t="shared" si="423"/>
        <v>52.181065695421694</v>
      </c>
      <c r="M2277" s="8">
        <f t="shared" si="424"/>
        <v>0.37531620029822294</v>
      </c>
      <c r="N2277" s="8">
        <f t="shared" si="425"/>
        <v>0.5975121855735781</v>
      </c>
      <c r="O2277" s="8">
        <f t="shared" si="426"/>
        <v>2.089389972385129</v>
      </c>
      <c r="P2277" s="10">
        <f t="shared" si="427"/>
        <v>0.17962955946887371</v>
      </c>
      <c r="Q2277" s="10" t="str">
        <f t="shared" si="428"/>
        <v>2007BWA</v>
      </c>
      <c r="R2277" s="14">
        <f t="shared" si="429"/>
        <v>30.98651827977552</v>
      </c>
      <c r="S2277" s="45">
        <f t="shared" si="430"/>
        <v>3</v>
      </c>
      <c r="T2277" s="7">
        <f t="shared" si="431"/>
        <v>3.7303288652694162</v>
      </c>
      <c r="U2277" s="35">
        <f>IF(ISBLANK(VLOOKUP(B2277,'WB GDP'!$A$2:$AK$267,F2277-1985)),"NA",VLOOKUP(B2277,'WB GDP'!$A$2:$AK$267,F2277-1985))</f>
        <v>13783.380072913218</v>
      </c>
    </row>
    <row r="2278" spans="1:21">
      <c r="A2278">
        <f t="shared" si="420"/>
        <v>113</v>
      </c>
      <c r="B2278" t="s">
        <v>152</v>
      </c>
      <c r="C2278" t="str">
        <f>VLOOKUP(B2278,'country codes'!$A$3:$B$287,2,0)</f>
        <v>TGO</v>
      </c>
      <c r="D2278">
        <v>5</v>
      </c>
      <c r="E2278" s="6">
        <v>6047.5370000000003</v>
      </c>
      <c r="F2278">
        <v>2007</v>
      </c>
      <c r="G2278" s="6">
        <v>56.511000000000003</v>
      </c>
      <c r="H2278" s="6">
        <v>3.0051422119140625</v>
      </c>
      <c r="I2278" s="7">
        <v>1.80449414253235</v>
      </c>
      <c r="J2278" s="8">
        <f t="shared" si="421"/>
        <v>0.30051422119140625</v>
      </c>
      <c r="K2278" s="8">
        <f t="shared" si="422"/>
        <v>0.72727405645123822</v>
      </c>
      <c r="L2278" s="9">
        <f t="shared" si="423"/>
        <v>41.098984204115922</v>
      </c>
      <c r="M2278" s="8">
        <f t="shared" si="424"/>
        <v>0.27512161266730584</v>
      </c>
      <c r="N2278" s="8">
        <f t="shared" si="425"/>
        <v>0.11278088390827187</v>
      </c>
      <c r="O2278" s="8">
        <f t="shared" si="426"/>
        <v>1.6046586707198227</v>
      </c>
      <c r="P2278" s="10">
        <f t="shared" si="427"/>
        <v>0.17145179700047422</v>
      </c>
      <c r="Q2278" s="10" t="str">
        <f t="shared" si="428"/>
        <v>2007TGO</v>
      </c>
      <c r="R2278" s="14">
        <f t="shared" si="429"/>
        <v>29.575835166350462</v>
      </c>
      <c r="S2278" s="45">
        <f t="shared" si="430"/>
        <v>1</v>
      </c>
      <c r="T2278" s="7">
        <f t="shared" si="431"/>
        <v>3.7303288652694162</v>
      </c>
      <c r="U2278" s="35">
        <f>IF(ISBLANK(VLOOKUP(B2278,'WB GDP'!$A$2:$AK$267,F2278-1985)),"NA",VLOOKUP(B2278,'WB GDP'!$A$2:$AK$267,F2278-1985))</f>
        <v>1481.3400596600529</v>
      </c>
    </row>
    <row r="2279" spans="1:21">
      <c r="A2279">
        <f t="shared" si="420"/>
        <v>114</v>
      </c>
      <c r="B2279" t="s">
        <v>137</v>
      </c>
      <c r="C2279" t="str">
        <f>VLOOKUP(B2279,'country codes'!$A$3:$B$287,2,0)</f>
        <v>SLE</v>
      </c>
      <c r="D2279">
        <v>5</v>
      </c>
      <c r="E2279" s="6">
        <v>5939.1629999999996</v>
      </c>
      <c r="F2279">
        <v>2007</v>
      </c>
      <c r="G2279" s="6">
        <v>50.365000000000002</v>
      </c>
      <c r="H2279" s="6">
        <v>3.5851273536682129</v>
      </c>
      <c r="I2279" s="7">
        <v>0.79097026586532604</v>
      </c>
      <c r="J2279" s="8">
        <f t="shared" si="421"/>
        <v>0.35851273536682127</v>
      </c>
      <c r="K2279" s="8">
        <f t="shared" si="422"/>
        <v>0.78527257062665323</v>
      </c>
      <c r="L2279" s="9">
        <f t="shared" si="423"/>
        <v>39.55025301961139</v>
      </c>
      <c r="M2279" s="8">
        <f t="shared" si="424"/>
        <v>0.26111932595751108</v>
      </c>
      <c r="N2279" s="8">
        <f t="shared" si="425"/>
        <v>4.9435641616582877E-2</v>
      </c>
      <c r="O2279" s="8">
        <f t="shared" si="426"/>
        <v>1.5413134284281338</v>
      </c>
      <c r="P2279" s="10">
        <f t="shared" si="427"/>
        <v>0.16941351521462217</v>
      </c>
      <c r="Q2279" s="10" t="str">
        <f t="shared" si="428"/>
        <v>2007SLE</v>
      </c>
      <c r="R2279" s="14">
        <f t="shared" si="429"/>
        <v>29.224226800759705</v>
      </c>
      <c r="S2279" s="45">
        <f t="shared" si="430"/>
        <v>1</v>
      </c>
      <c r="T2279" s="7">
        <f t="shared" si="431"/>
        <v>3.7303288652694162</v>
      </c>
      <c r="U2279" s="35">
        <f>IF(ISBLANK(VLOOKUP(B2279,'WB GDP'!$A$2:$AK$267,F2279-1985)),"NA",VLOOKUP(B2279,'WB GDP'!$A$2:$AK$267,F2279-1985))</f>
        <v>1308.7482193655421</v>
      </c>
    </row>
    <row r="2280" spans="1:21">
      <c r="A2280">
        <f t="shared" si="420"/>
        <v>115</v>
      </c>
      <c r="B2280" t="s">
        <v>43</v>
      </c>
      <c r="C2280" t="str">
        <f>VLOOKUP(B2280,'country codes'!$A$3:$B$287,2,0)</f>
        <v>TCD</v>
      </c>
      <c r="D2280">
        <v>5</v>
      </c>
      <c r="E2280" s="6">
        <v>10722.731</v>
      </c>
      <c r="F2280">
        <v>2007</v>
      </c>
      <c r="G2280" s="6">
        <v>48.750999999999998</v>
      </c>
      <c r="H2280" s="6">
        <v>4.141326904296875</v>
      </c>
      <c r="I2280" s="7">
        <v>2.0554518699646001</v>
      </c>
      <c r="J2280" s="8">
        <f t="shared" si="421"/>
        <v>0.41413269042968748</v>
      </c>
      <c r="K2280" s="8">
        <f t="shared" si="422"/>
        <v>0.84089252568951944</v>
      </c>
      <c r="L2280" s="9">
        <f t="shared" si="423"/>
        <v>40.994351519889761</v>
      </c>
      <c r="M2280" s="8">
        <f t="shared" si="424"/>
        <v>0.27417561451190692</v>
      </c>
      <c r="N2280" s="8">
        <f t="shared" si="425"/>
        <v>0.1284657418727875</v>
      </c>
      <c r="O2280" s="8">
        <f t="shared" si="426"/>
        <v>1.6203435286843384</v>
      </c>
      <c r="P2280" s="10">
        <f t="shared" si="427"/>
        <v>0.16920832506087632</v>
      </c>
      <c r="Q2280" s="10" t="str">
        <f t="shared" si="428"/>
        <v>2007TCD</v>
      </c>
      <c r="R2280" s="14">
        <f t="shared" si="429"/>
        <v>29.188831020306448</v>
      </c>
      <c r="S2280" s="45">
        <f t="shared" si="430"/>
        <v>1</v>
      </c>
      <c r="T2280" s="7">
        <f t="shared" si="431"/>
        <v>3.7303288652694162</v>
      </c>
      <c r="U2280" s="35">
        <f>IF(ISBLANK(VLOOKUP(B2280,'WB GDP'!$A$2:$AK$267,F2280-1985)),"NA",VLOOKUP(B2280,'WB GDP'!$A$2:$AK$267,F2280-1985))</f>
        <v>1583.7002275858745</v>
      </c>
    </row>
    <row r="2281" spans="1:21">
      <c r="A2281">
        <f t="shared" si="420"/>
        <v>116</v>
      </c>
      <c r="B2281" t="s">
        <v>42</v>
      </c>
      <c r="C2281" t="str">
        <f>VLOOKUP(B2281,'country codes'!$A$3:$B$287,2,0)</f>
        <v>CAF</v>
      </c>
      <c r="D2281">
        <v>5</v>
      </c>
      <c r="E2281" s="6">
        <v>4375.5690000000004</v>
      </c>
      <c r="F2281">
        <v>2007</v>
      </c>
      <c r="G2281" s="6">
        <v>47.426000000000002</v>
      </c>
      <c r="H2281" s="6">
        <v>4.1601295471191406</v>
      </c>
      <c r="I2281" s="7">
        <v>2.9866316318511998</v>
      </c>
      <c r="J2281" s="8">
        <f t="shared" si="421"/>
        <v>0.41601295471191407</v>
      </c>
      <c r="K2281" s="8">
        <f t="shared" si="422"/>
        <v>0.84277278997174609</v>
      </c>
      <c r="L2281" s="9">
        <f t="shared" si="423"/>
        <v>39.969342337200032</v>
      </c>
      <c r="M2281" s="8">
        <f t="shared" si="424"/>
        <v>0.26490836878211577</v>
      </c>
      <c r="N2281" s="8">
        <f t="shared" si="425"/>
        <v>0.18666447699069999</v>
      </c>
      <c r="O2281" s="8">
        <f t="shared" si="426"/>
        <v>1.6785422638022509</v>
      </c>
      <c r="P2281" s="10">
        <f t="shared" si="427"/>
        <v>0.15782049370746415</v>
      </c>
      <c r="Q2281" s="10" t="str">
        <f t="shared" si="428"/>
        <v>2007CAF</v>
      </c>
      <c r="R2281" s="14">
        <f t="shared" si="429"/>
        <v>27.224403531629942</v>
      </c>
      <c r="S2281" s="45">
        <f t="shared" si="430"/>
        <v>1</v>
      </c>
      <c r="T2281" s="7">
        <f t="shared" si="431"/>
        <v>3.7303288652694162</v>
      </c>
      <c r="U2281" s="35">
        <f>IF(ISBLANK(VLOOKUP(B2281,'WB GDP'!$A$2:$AK$267,F2281-1985)),"NA",VLOOKUP(B2281,'WB GDP'!$A$2:$AK$267,F2281-1985))</f>
        <v>1038.7501326467575</v>
      </c>
    </row>
    <row r="2282" spans="1:21">
      <c r="A2282">
        <f t="shared" si="420"/>
        <v>117</v>
      </c>
      <c r="B2282" t="s">
        <v>169</v>
      </c>
      <c r="C2282" t="str">
        <f>VLOOKUP(B2282,'country codes'!$A$3:$B$287,2,0)</f>
        <v>ZWE</v>
      </c>
      <c r="D2282">
        <v>5</v>
      </c>
      <c r="E2282" s="6">
        <v>12450.567999999999</v>
      </c>
      <c r="F2282">
        <v>2007</v>
      </c>
      <c r="G2282" s="6">
        <v>45.61</v>
      </c>
      <c r="H2282" s="6">
        <v>3.2802467346191406</v>
      </c>
      <c r="I2282" s="7">
        <v>1.45073425769806</v>
      </c>
      <c r="J2282" s="8">
        <f t="shared" si="421"/>
        <v>0.32802467346191405</v>
      </c>
      <c r="K2282" s="8">
        <f t="shared" si="422"/>
        <v>0.75478450872174596</v>
      </c>
      <c r="L2282" s="9">
        <f t="shared" si="423"/>
        <v>34.425721442798832</v>
      </c>
      <c r="M2282" s="8">
        <f t="shared" si="424"/>
        <v>0.21478774749518295</v>
      </c>
      <c r="N2282" s="8">
        <f t="shared" si="425"/>
        <v>9.0670891106128748E-2</v>
      </c>
      <c r="O2282" s="8">
        <f t="shared" si="426"/>
        <v>1.5825486779176796</v>
      </c>
      <c r="P2282" s="10">
        <f t="shared" si="427"/>
        <v>0.13572267980900343</v>
      </c>
      <c r="Q2282" s="10" t="str">
        <f t="shared" si="428"/>
        <v>2007ZWE</v>
      </c>
      <c r="R2282" s="14">
        <f t="shared" si="429"/>
        <v>23.412479055879157</v>
      </c>
      <c r="S2282" s="45">
        <f t="shared" si="430"/>
        <v>1</v>
      </c>
      <c r="T2282" s="7">
        <f t="shared" si="431"/>
        <v>3.7303288652694162</v>
      </c>
      <c r="U2282" s="35">
        <f>IF(ISBLANK(VLOOKUP(B2282,'WB GDP'!$A$2:$AK$267,F2282-1985)),"NA",VLOOKUP(B2282,'WB GDP'!$A$2:$AK$267,F2282-1985))</f>
        <v>1656.7891797169932</v>
      </c>
    </row>
    <row r="2283" spans="1:21">
      <c r="A2283" t="str">
        <f t="shared" si="420"/>
        <v/>
      </c>
      <c r="B2283" t="s">
        <v>164</v>
      </c>
      <c r="C2283" t="str">
        <f>VLOOKUP(B2283,'country codes'!$A$3:$B$287,2,0)</f>
        <v>VUT</v>
      </c>
      <c r="D2283">
        <v>8</v>
      </c>
      <c r="E2283" s="6">
        <v>222.923</v>
      </c>
      <c r="F2283">
        <v>2006</v>
      </c>
      <c r="G2283" s="6">
        <v>69.462000000000003</v>
      </c>
      <c r="H2283" s="6" t="s">
        <v>693</v>
      </c>
      <c r="I2283" s="7">
        <v>3.5041780471801798</v>
      </c>
      <c r="J2283" s="8" t="str">
        <f t="shared" si="421"/>
        <v/>
      </c>
      <c r="K2283" s="8" t="str">
        <f t="shared" si="422"/>
        <v/>
      </c>
      <c r="L2283" s="9" t="str">
        <f t="shared" si="423"/>
        <v/>
      </c>
      <c r="M2283" s="8" t="str">
        <f t="shared" si="424"/>
        <v/>
      </c>
      <c r="N2283" s="8">
        <f t="shared" si="425"/>
        <v>0.21901112794876124</v>
      </c>
      <c r="O2283" s="8">
        <f t="shared" si="426"/>
        <v>1.7108889147603121</v>
      </c>
      <c r="P2283" s="10" t="str">
        <f t="shared" si="427"/>
        <v/>
      </c>
      <c r="Q2283" s="10" t="str">
        <f t="shared" si="428"/>
        <v>2006VUT</v>
      </c>
      <c r="R2283" s="14" t="str">
        <f t="shared" si="429"/>
        <v/>
      </c>
      <c r="S2283" s="45">
        <f t="shared" si="430"/>
        <v>1</v>
      </c>
      <c r="T2283" s="7">
        <f t="shared" si="431"/>
        <v>3.7778087047156359</v>
      </c>
      <c r="U2283" s="35">
        <f>IF(ISBLANK(VLOOKUP(B2283,'WB GDP'!$A$2:$AK$267,F2283-1985)),"NA",VLOOKUP(B2283,'WB GDP'!$A$2:$AK$267,F2283-1985))</f>
        <v>2887.400249969136</v>
      </c>
    </row>
    <row r="2284" spans="1:21">
      <c r="A2284" t="str">
        <f t="shared" si="420"/>
        <v/>
      </c>
      <c r="B2284" t="s">
        <v>18</v>
      </c>
      <c r="C2284" t="str">
        <f>VLOOKUP(B2284,'country codes'!$A$3:$B$287,2,0)</f>
        <v>AFG</v>
      </c>
      <c r="D2284">
        <v>6</v>
      </c>
      <c r="E2284" s="6">
        <v>25442.944</v>
      </c>
      <c r="F2284">
        <v>2006</v>
      </c>
      <c r="G2284" s="6">
        <v>58.683999999999997</v>
      </c>
      <c r="H2284" s="6" t="s">
        <v>693</v>
      </c>
      <c r="I2284" s="7">
        <v>0.68773198127746604</v>
      </c>
      <c r="J2284" s="8" t="str">
        <f t="shared" si="421"/>
        <v/>
      </c>
      <c r="K2284" s="8" t="str">
        <f t="shared" si="422"/>
        <v/>
      </c>
      <c r="L2284" s="9" t="str">
        <f t="shared" si="423"/>
        <v/>
      </c>
      <c r="M2284" s="8" t="str">
        <f t="shared" si="424"/>
        <v/>
      </c>
      <c r="N2284" s="8">
        <f t="shared" si="425"/>
        <v>4.2983248829841628E-2</v>
      </c>
      <c r="O2284" s="8">
        <f t="shared" si="426"/>
        <v>1.5348610356413925</v>
      </c>
      <c r="P2284" s="10" t="str">
        <f t="shared" si="427"/>
        <v/>
      </c>
      <c r="Q2284" s="10" t="str">
        <f t="shared" si="428"/>
        <v>2006AFG</v>
      </c>
      <c r="R2284" s="14" t="str">
        <f t="shared" si="429"/>
        <v/>
      </c>
      <c r="S2284" s="45">
        <f t="shared" si="430"/>
        <v>1</v>
      </c>
      <c r="T2284" s="7">
        <f t="shared" si="431"/>
        <v>3.7778087047156359</v>
      </c>
      <c r="U2284" s="35">
        <f>IF(ISBLANK(VLOOKUP(B2284,'WB GDP'!$A$2:$AK$267,F2284-1985)),"NA",VLOOKUP(B2284,'WB GDP'!$A$2:$AK$267,F2284-1985))</f>
        <v>1366.9931457809275</v>
      </c>
    </row>
    <row r="2285" spans="1:21">
      <c r="A2285" t="str">
        <f t="shared" si="420"/>
        <v/>
      </c>
      <c r="B2285" t="s">
        <v>19</v>
      </c>
      <c r="C2285" t="str">
        <f>VLOOKUP(B2285,'country codes'!$A$3:$B$287,2,0)</f>
        <v>ALB</v>
      </c>
      <c r="D2285">
        <v>7</v>
      </c>
      <c r="E2285" s="6">
        <v>3003.3870000000002</v>
      </c>
      <c r="F2285">
        <v>2006</v>
      </c>
      <c r="G2285" s="6">
        <v>76.816000000000003</v>
      </c>
      <c r="H2285" s="6" t="s">
        <v>693</v>
      </c>
      <c r="I2285" s="7">
        <v>3.0449473857879599</v>
      </c>
      <c r="J2285" s="8" t="str">
        <f t="shared" si="421"/>
        <v/>
      </c>
      <c r="K2285" s="8" t="str">
        <f t="shared" si="422"/>
        <v/>
      </c>
      <c r="L2285" s="9" t="str">
        <f t="shared" si="423"/>
        <v/>
      </c>
      <c r="M2285" s="8" t="str">
        <f t="shared" si="424"/>
        <v/>
      </c>
      <c r="N2285" s="8">
        <f t="shared" si="425"/>
        <v>0.19030921161174749</v>
      </c>
      <c r="O2285" s="8">
        <f t="shared" si="426"/>
        <v>1.6821869984232984</v>
      </c>
      <c r="P2285" s="10" t="str">
        <f t="shared" si="427"/>
        <v/>
      </c>
      <c r="Q2285" s="10" t="str">
        <f t="shared" si="428"/>
        <v>2006ALB</v>
      </c>
      <c r="R2285" s="14" t="str">
        <f t="shared" si="429"/>
        <v/>
      </c>
      <c r="S2285" s="45">
        <f t="shared" si="430"/>
        <v>1</v>
      </c>
      <c r="T2285" s="7">
        <f t="shared" si="431"/>
        <v>3.7778087047156359</v>
      </c>
      <c r="U2285" s="35">
        <f>IF(ISBLANK(VLOOKUP(B2285,'WB GDP'!$A$2:$AK$267,F2285-1985)),"NA",VLOOKUP(B2285,'WB GDP'!$A$2:$AK$267,F2285-1985))</f>
        <v>8568.5497336690532</v>
      </c>
    </row>
    <row r="2286" spans="1:21">
      <c r="A2286" t="str">
        <f t="shared" si="420"/>
        <v/>
      </c>
      <c r="B2286" t="s">
        <v>20</v>
      </c>
      <c r="C2286" t="str">
        <f>VLOOKUP(B2286,'country codes'!$A$3:$B$287,2,0)</f>
        <v>DZA</v>
      </c>
      <c r="D2286">
        <v>4</v>
      </c>
      <c r="E2286" s="6">
        <v>33435.08</v>
      </c>
      <c r="F2286">
        <v>2006</v>
      </c>
      <c r="G2286" s="6">
        <v>72.334000000000003</v>
      </c>
      <c r="H2286" s="6" t="s">
        <v>693</v>
      </c>
      <c r="I2286" s="7">
        <v>2.2256565093994101</v>
      </c>
      <c r="J2286" s="8" t="str">
        <f t="shared" si="421"/>
        <v/>
      </c>
      <c r="K2286" s="8" t="str">
        <f t="shared" si="422"/>
        <v/>
      </c>
      <c r="L2286" s="9" t="str">
        <f t="shared" si="423"/>
        <v/>
      </c>
      <c r="M2286" s="8" t="str">
        <f t="shared" si="424"/>
        <v/>
      </c>
      <c r="N2286" s="8">
        <f t="shared" si="425"/>
        <v>0.13910353183746313</v>
      </c>
      <c r="O2286" s="8">
        <f t="shared" si="426"/>
        <v>1.6309813186490141</v>
      </c>
      <c r="P2286" s="10" t="str">
        <f t="shared" si="427"/>
        <v/>
      </c>
      <c r="Q2286" s="10" t="str">
        <f t="shared" si="428"/>
        <v>2006DZA</v>
      </c>
      <c r="R2286" s="14" t="str">
        <f t="shared" si="429"/>
        <v/>
      </c>
      <c r="S2286" s="45">
        <f t="shared" si="430"/>
        <v>1</v>
      </c>
      <c r="T2286" s="7">
        <f t="shared" si="431"/>
        <v>3.7778087047156359</v>
      </c>
      <c r="U2286" s="35">
        <f>IF(ISBLANK(VLOOKUP(B2286,'WB GDP'!$A$2:$AK$267,F2286-1985)),"NA",VLOOKUP(B2286,'WB GDP'!$A$2:$AK$267,F2286-1985))</f>
        <v>10592.247111248395</v>
      </c>
    </row>
    <row r="2287" spans="1:21">
      <c r="A2287" t="str">
        <f t="shared" si="420"/>
        <v/>
      </c>
      <c r="B2287" t="s">
        <v>23</v>
      </c>
      <c r="C2287" t="str">
        <f>VLOOKUP(B2287,'country codes'!$A$3:$B$287,2,0)</f>
        <v>AUS</v>
      </c>
      <c r="D2287">
        <v>2</v>
      </c>
      <c r="E2287" s="6">
        <v>20467.03</v>
      </c>
      <c r="F2287">
        <v>2006</v>
      </c>
      <c r="G2287" s="6">
        <v>81.281999999999996</v>
      </c>
      <c r="H2287" s="6" t="s">
        <v>693</v>
      </c>
      <c r="I2287" s="7">
        <v>23.409629821777301</v>
      </c>
      <c r="J2287" s="8" t="str">
        <f t="shared" si="421"/>
        <v/>
      </c>
      <c r="K2287" s="8" t="str">
        <f t="shared" si="422"/>
        <v/>
      </c>
      <c r="L2287" s="9" t="str">
        <f t="shared" si="423"/>
        <v/>
      </c>
      <c r="M2287" s="8" t="str">
        <f t="shared" si="424"/>
        <v/>
      </c>
      <c r="N2287" s="8">
        <f t="shared" si="425"/>
        <v>1.4631018638610813</v>
      </c>
      <c r="O2287" s="8">
        <f t="shared" si="426"/>
        <v>2.954979650672632</v>
      </c>
      <c r="P2287" s="10" t="str">
        <f t="shared" si="427"/>
        <v/>
      </c>
      <c r="Q2287" s="10" t="str">
        <f t="shared" si="428"/>
        <v>2006AUS</v>
      </c>
      <c r="R2287" s="14" t="str">
        <f t="shared" si="429"/>
        <v/>
      </c>
      <c r="S2287" s="45">
        <f t="shared" si="430"/>
        <v>3</v>
      </c>
      <c r="T2287" s="7">
        <f t="shared" si="431"/>
        <v>3.7778087047156359</v>
      </c>
      <c r="U2287" s="35">
        <f>IF(ISBLANK(VLOOKUP(B2287,'WB GDP'!$A$2:$AK$267,F2287-1985)),"NA",VLOOKUP(B2287,'WB GDP'!$A$2:$AK$267,F2287-1985))</f>
        <v>43286.72353657514</v>
      </c>
    </row>
    <row r="2288" spans="1:21">
      <c r="A2288" t="str">
        <f t="shared" si="420"/>
        <v/>
      </c>
      <c r="B2288" t="s">
        <v>26</v>
      </c>
      <c r="C2288" t="str">
        <f>VLOOKUP(B2288,'country codes'!$A$3:$B$287,2,0)</f>
        <v>BHR</v>
      </c>
      <c r="D2288">
        <v>4</v>
      </c>
      <c r="E2288" s="6">
        <v>970.98099999999999</v>
      </c>
      <c r="F2288">
        <v>2006</v>
      </c>
      <c r="G2288" s="6">
        <v>77.156000000000006</v>
      </c>
      <c r="H2288" s="6" t="s">
        <v>693</v>
      </c>
      <c r="I2288" s="7">
        <v>19.447198867797901</v>
      </c>
      <c r="J2288" s="8" t="str">
        <f t="shared" si="421"/>
        <v/>
      </c>
      <c r="K2288" s="8" t="str">
        <f t="shared" si="422"/>
        <v/>
      </c>
      <c r="L2288" s="9" t="str">
        <f t="shared" si="423"/>
        <v/>
      </c>
      <c r="M2288" s="8" t="str">
        <f t="shared" si="424"/>
        <v/>
      </c>
      <c r="N2288" s="8">
        <f t="shared" si="425"/>
        <v>1.2154499292373688</v>
      </c>
      <c r="O2288" s="8">
        <f t="shared" si="426"/>
        <v>2.70732771604892</v>
      </c>
      <c r="P2288" s="10" t="str">
        <f t="shared" si="427"/>
        <v/>
      </c>
      <c r="Q2288" s="10" t="str">
        <f t="shared" si="428"/>
        <v>2006BHR</v>
      </c>
      <c r="R2288" s="14" t="str">
        <f t="shared" si="429"/>
        <v/>
      </c>
      <c r="S2288" s="45">
        <f t="shared" si="430"/>
        <v>3</v>
      </c>
      <c r="T2288" s="7">
        <f t="shared" si="431"/>
        <v>3.7778087047156359</v>
      </c>
      <c r="U2288" s="35">
        <f>IF(ISBLANK(VLOOKUP(B2288,'WB GDP'!$A$2:$AK$267,F2288-1985)),"NA",VLOOKUP(B2288,'WB GDP'!$A$2:$AK$267,F2288-1985))</f>
        <v>46303.487014622209</v>
      </c>
    </row>
    <row r="2289" spans="1:21">
      <c r="A2289" t="str">
        <f t="shared" si="420"/>
        <v/>
      </c>
      <c r="B2289" t="s">
        <v>29</v>
      </c>
      <c r="C2289" t="str">
        <f>VLOOKUP(B2289,'country codes'!$A$3:$B$287,2,0)</f>
        <v>BEL</v>
      </c>
      <c r="D2289">
        <v>3</v>
      </c>
      <c r="E2289" s="6">
        <v>10582.975</v>
      </c>
      <c r="F2289">
        <v>2006</v>
      </c>
      <c r="G2289" s="6">
        <v>79.388000000000005</v>
      </c>
      <c r="H2289" s="6" t="s">
        <v>693</v>
      </c>
      <c r="I2289" s="7">
        <v>23.404525756835898</v>
      </c>
      <c r="J2289" s="8" t="str">
        <f t="shared" si="421"/>
        <v/>
      </c>
      <c r="K2289" s="8" t="str">
        <f t="shared" si="422"/>
        <v/>
      </c>
      <c r="L2289" s="9" t="str">
        <f t="shared" si="423"/>
        <v/>
      </c>
      <c r="M2289" s="8" t="str">
        <f t="shared" si="424"/>
        <v/>
      </c>
      <c r="N2289" s="8">
        <f t="shared" si="425"/>
        <v>1.4627828598022437</v>
      </c>
      <c r="O2289" s="8">
        <f t="shared" si="426"/>
        <v>2.9546606466137946</v>
      </c>
      <c r="P2289" s="10" t="str">
        <f t="shared" si="427"/>
        <v/>
      </c>
      <c r="Q2289" s="10" t="str">
        <f t="shared" si="428"/>
        <v>2006BEL</v>
      </c>
      <c r="R2289" s="14" t="str">
        <f t="shared" si="429"/>
        <v/>
      </c>
      <c r="S2289" s="45">
        <f t="shared" si="430"/>
        <v>3</v>
      </c>
      <c r="T2289" s="7">
        <f t="shared" si="431"/>
        <v>3.7778087047156359</v>
      </c>
      <c r="U2289" s="35">
        <f>IF(ISBLANK(VLOOKUP(B2289,'WB GDP'!$A$2:$AK$267,F2289-1985)),"NA",VLOOKUP(B2289,'WB GDP'!$A$2:$AK$267,F2289-1985))</f>
        <v>47212.577772728022</v>
      </c>
    </row>
    <row r="2290" spans="1:21">
      <c r="A2290" t="str">
        <f t="shared" si="420"/>
        <v/>
      </c>
      <c r="B2290" t="s">
        <v>31</v>
      </c>
      <c r="C2290" t="str">
        <f>VLOOKUP(B2290,'country codes'!$A$3:$B$287,2,0)</f>
        <v>BTN</v>
      </c>
      <c r="D2290">
        <v>6</v>
      </c>
      <c r="E2290" s="6">
        <v>673.26</v>
      </c>
      <c r="F2290">
        <v>2006</v>
      </c>
      <c r="G2290" s="6">
        <v>66.361999999999995</v>
      </c>
      <c r="H2290" s="6" t="s">
        <v>693</v>
      </c>
      <c r="I2290" s="7">
        <v>2.1105663776397701</v>
      </c>
      <c r="J2290" s="8" t="str">
        <f t="shared" si="421"/>
        <v/>
      </c>
      <c r="K2290" s="8" t="str">
        <f t="shared" si="422"/>
        <v/>
      </c>
      <c r="L2290" s="9" t="str">
        <f t="shared" si="423"/>
        <v/>
      </c>
      <c r="M2290" s="8" t="str">
        <f t="shared" si="424"/>
        <v/>
      </c>
      <c r="N2290" s="8">
        <f t="shared" si="425"/>
        <v>0.13191039860248563</v>
      </c>
      <c r="O2290" s="8">
        <f t="shared" si="426"/>
        <v>1.6237881854140366</v>
      </c>
      <c r="P2290" s="10" t="str">
        <f t="shared" si="427"/>
        <v/>
      </c>
      <c r="Q2290" s="10" t="str">
        <f t="shared" si="428"/>
        <v>2006BTN</v>
      </c>
      <c r="R2290" s="14" t="str">
        <f t="shared" si="429"/>
        <v/>
      </c>
      <c r="S2290" s="45">
        <f t="shared" si="430"/>
        <v>1</v>
      </c>
      <c r="T2290" s="7">
        <f t="shared" si="431"/>
        <v>3.7778087047156359</v>
      </c>
      <c r="U2290" s="35">
        <f>IF(ISBLANK(VLOOKUP(B2290,'WB GDP'!$A$2:$AK$267,F2290-1985)),"NA",VLOOKUP(B2290,'WB GDP'!$A$2:$AK$267,F2290-1985))</f>
        <v>5626.0547036776779</v>
      </c>
    </row>
    <row r="2291" spans="1:21">
      <c r="A2291" t="str">
        <f t="shared" si="420"/>
        <v/>
      </c>
      <c r="B2291" t="s">
        <v>33</v>
      </c>
      <c r="C2291" t="str">
        <f>VLOOKUP(B2291,'country codes'!$A$3:$B$287,2,0)</f>
        <v>BIH</v>
      </c>
      <c r="D2291">
        <v>7</v>
      </c>
      <c r="E2291" s="6">
        <v>4058.0859999999998</v>
      </c>
      <c r="F2291">
        <v>2006</v>
      </c>
      <c r="G2291" s="6">
        <v>76.247</v>
      </c>
      <c r="H2291" s="6" t="s">
        <v>693</v>
      </c>
      <c r="I2291" s="7">
        <v>6.13205766677856</v>
      </c>
      <c r="J2291" s="8" t="str">
        <f t="shared" si="421"/>
        <v/>
      </c>
      <c r="K2291" s="8" t="str">
        <f t="shared" si="422"/>
        <v/>
      </c>
      <c r="L2291" s="9" t="str">
        <f t="shared" si="423"/>
        <v/>
      </c>
      <c r="M2291" s="8" t="str">
        <f t="shared" si="424"/>
        <v/>
      </c>
      <c r="N2291" s="8">
        <f t="shared" si="425"/>
        <v>0.38325360417366</v>
      </c>
      <c r="O2291" s="8">
        <f t="shared" si="426"/>
        <v>1.875131390985211</v>
      </c>
      <c r="P2291" s="10" t="str">
        <f t="shared" si="427"/>
        <v/>
      </c>
      <c r="Q2291" s="10" t="str">
        <f t="shared" si="428"/>
        <v>2006BIH</v>
      </c>
      <c r="R2291" s="14" t="str">
        <f t="shared" si="429"/>
        <v/>
      </c>
      <c r="S2291" s="45">
        <f t="shared" si="430"/>
        <v>2</v>
      </c>
      <c r="T2291" s="7">
        <f t="shared" si="431"/>
        <v>3.7778087047156359</v>
      </c>
      <c r="U2291" s="35">
        <f>IF(ISBLANK(VLOOKUP(B2291,'WB GDP'!$A$2:$AK$267,F2291-1985)),"NA",VLOOKUP(B2291,'WB GDP'!$A$2:$AK$267,F2291-1985))</f>
        <v>9146.8675004555189</v>
      </c>
    </row>
    <row r="2292" spans="1:21">
      <c r="A2292" t="str">
        <f t="shared" si="420"/>
        <v/>
      </c>
      <c r="B2292" t="s">
        <v>35</v>
      </c>
      <c r="C2292" t="str">
        <f>VLOOKUP(B2292,'country codes'!$A$3:$B$287,2,0)</f>
        <v>BRA</v>
      </c>
      <c r="D2292">
        <v>1</v>
      </c>
      <c r="E2292" s="6">
        <v>188820.682</v>
      </c>
      <c r="F2292">
        <v>2006</v>
      </c>
      <c r="G2292" s="6">
        <v>72.037000000000006</v>
      </c>
      <c r="H2292" s="6" t="s">
        <v>693</v>
      </c>
      <c r="I2292" s="7">
        <v>4.2123661041259801</v>
      </c>
      <c r="J2292" s="8" t="str">
        <f t="shared" si="421"/>
        <v/>
      </c>
      <c r="K2292" s="8" t="str">
        <f t="shared" si="422"/>
        <v/>
      </c>
      <c r="L2292" s="9" t="str">
        <f t="shared" si="423"/>
        <v/>
      </c>
      <c r="M2292" s="8" t="str">
        <f t="shared" si="424"/>
        <v/>
      </c>
      <c r="N2292" s="8">
        <f t="shared" si="425"/>
        <v>0.26327288150787376</v>
      </c>
      <c r="O2292" s="8">
        <f t="shared" si="426"/>
        <v>1.7551506683194247</v>
      </c>
      <c r="P2292" s="10" t="str">
        <f t="shared" si="427"/>
        <v/>
      </c>
      <c r="Q2292" s="10" t="str">
        <f t="shared" si="428"/>
        <v>2006BRA</v>
      </c>
      <c r="R2292" s="14" t="str">
        <f t="shared" si="429"/>
        <v/>
      </c>
      <c r="S2292" s="45">
        <f t="shared" si="430"/>
        <v>2</v>
      </c>
      <c r="T2292" s="7">
        <f t="shared" si="431"/>
        <v>3.7778087047156359</v>
      </c>
      <c r="U2292" s="35">
        <f>IF(ISBLANK(VLOOKUP(B2292,'WB GDP'!$A$2:$AK$267,F2292-1985)),"NA",VLOOKUP(B2292,'WB GDP'!$A$2:$AK$267,F2292-1985))</f>
        <v>12877.444183046573</v>
      </c>
    </row>
    <row r="2293" spans="1:21">
      <c r="A2293" t="str">
        <f t="shared" si="420"/>
        <v/>
      </c>
      <c r="B2293" t="s">
        <v>36</v>
      </c>
      <c r="C2293" t="str">
        <f>VLOOKUP(B2293,'country codes'!$A$3:$B$287,2,0)</f>
        <v>BGR</v>
      </c>
      <c r="D2293">
        <v>7</v>
      </c>
      <c r="E2293" s="6">
        <v>7766.0360000000001</v>
      </c>
      <c r="F2293">
        <v>2006</v>
      </c>
      <c r="G2293" s="6">
        <v>72.721999999999994</v>
      </c>
      <c r="H2293" s="6" t="s">
        <v>693</v>
      </c>
      <c r="I2293" s="7">
        <v>7.9081125259399396</v>
      </c>
      <c r="J2293" s="8" t="str">
        <f t="shared" si="421"/>
        <v/>
      </c>
      <c r="K2293" s="8" t="str">
        <f t="shared" si="422"/>
        <v/>
      </c>
      <c r="L2293" s="9" t="str">
        <f t="shared" si="423"/>
        <v/>
      </c>
      <c r="M2293" s="8" t="str">
        <f t="shared" si="424"/>
        <v/>
      </c>
      <c r="N2293" s="8">
        <f t="shared" si="425"/>
        <v>0.49425703287124623</v>
      </c>
      <c r="O2293" s="8">
        <f t="shared" si="426"/>
        <v>1.986134819682797</v>
      </c>
      <c r="P2293" s="10" t="str">
        <f t="shared" si="427"/>
        <v/>
      </c>
      <c r="Q2293" s="10" t="str">
        <f t="shared" si="428"/>
        <v>2006BGR</v>
      </c>
      <c r="R2293" s="14" t="str">
        <f t="shared" si="429"/>
        <v/>
      </c>
      <c r="S2293" s="45">
        <f t="shared" si="430"/>
        <v>3</v>
      </c>
      <c r="T2293" s="7">
        <f t="shared" si="431"/>
        <v>3.7778087047156359</v>
      </c>
      <c r="U2293" s="35">
        <f>IF(ISBLANK(VLOOKUP(B2293,'WB GDP'!$A$2:$AK$267,F2293-1985)),"NA",VLOOKUP(B2293,'WB GDP'!$A$2:$AK$267,F2293-1985))</f>
        <v>15904.920809358111</v>
      </c>
    </row>
    <row r="2294" spans="1:21">
      <c r="A2294" t="str">
        <f t="shared" si="420"/>
        <v/>
      </c>
      <c r="B2294" t="s">
        <v>38</v>
      </c>
      <c r="C2294" t="str">
        <f>VLOOKUP(B2294,'country codes'!$A$3:$B$287,2,0)</f>
        <v>BDI</v>
      </c>
      <c r="D2294">
        <v>5</v>
      </c>
      <c r="E2294" s="6">
        <v>7658.19</v>
      </c>
      <c r="F2294">
        <v>2006</v>
      </c>
      <c r="G2294" s="6">
        <v>53.869</v>
      </c>
      <c r="H2294" s="6" t="s">
        <v>693</v>
      </c>
      <c r="I2294" s="7">
        <v>0.565490663051605</v>
      </c>
      <c r="J2294" s="8" t="str">
        <f t="shared" si="421"/>
        <v/>
      </c>
      <c r="K2294" s="8" t="str">
        <f t="shared" si="422"/>
        <v/>
      </c>
      <c r="L2294" s="9" t="str">
        <f t="shared" si="423"/>
        <v/>
      </c>
      <c r="M2294" s="8" t="str">
        <f t="shared" si="424"/>
        <v/>
      </c>
      <c r="N2294" s="8">
        <f t="shared" si="425"/>
        <v>3.5343166440725313E-2</v>
      </c>
      <c r="O2294" s="8">
        <f t="shared" si="426"/>
        <v>1.5272209532522762</v>
      </c>
      <c r="P2294" s="10" t="str">
        <f t="shared" si="427"/>
        <v/>
      </c>
      <c r="Q2294" s="10" t="str">
        <f t="shared" si="428"/>
        <v>2006BDI</v>
      </c>
      <c r="R2294" s="14" t="str">
        <f t="shared" si="429"/>
        <v/>
      </c>
      <c r="S2294" s="45">
        <f t="shared" si="430"/>
        <v>1</v>
      </c>
      <c r="T2294" s="7">
        <f t="shared" si="431"/>
        <v>3.7778087047156359</v>
      </c>
      <c r="U2294" s="35">
        <f>IF(ISBLANK(VLOOKUP(B2294,'WB GDP'!$A$2:$AK$267,F2294-1985)),"NA",VLOOKUP(B2294,'WB GDP'!$A$2:$AK$267,F2294-1985))</f>
        <v>809.69601065269876</v>
      </c>
    </row>
    <row r="2295" spans="1:21">
      <c r="A2295" t="str">
        <f t="shared" si="420"/>
        <v/>
      </c>
      <c r="B2295" t="s">
        <v>41</v>
      </c>
      <c r="C2295" t="str">
        <f>VLOOKUP(B2295,'country codes'!$A$3:$B$287,2,0)</f>
        <v>CAN</v>
      </c>
      <c r="D2295">
        <v>2</v>
      </c>
      <c r="E2295" s="6">
        <v>32531.866999999998</v>
      </c>
      <c r="F2295">
        <v>2006</v>
      </c>
      <c r="G2295" s="6">
        <v>80.546999999999997</v>
      </c>
      <c r="H2295" s="6" t="s">
        <v>693</v>
      </c>
      <c r="I2295" s="7">
        <v>21.538833618164102</v>
      </c>
      <c r="J2295" s="8" t="str">
        <f t="shared" si="421"/>
        <v/>
      </c>
      <c r="K2295" s="8" t="str">
        <f t="shared" si="422"/>
        <v/>
      </c>
      <c r="L2295" s="9" t="str">
        <f t="shared" si="423"/>
        <v/>
      </c>
      <c r="M2295" s="8" t="str">
        <f t="shared" si="424"/>
        <v/>
      </c>
      <c r="N2295" s="8">
        <f t="shared" si="425"/>
        <v>1.3461771011352563</v>
      </c>
      <c r="O2295" s="8">
        <f t="shared" si="426"/>
        <v>2.8380548879468073</v>
      </c>
      <c r="P2295" s="10" t="str">
        <f t="shared" si="427"/>
        <v/>
      </c>
      <c r="Q2295" s="10" t="str">
        <f t="shared" si="428"/>
        <v>2006CAN</v>
      </c>
      <c r="R2295" s="14" t="str">
        <f t="shared" si="429"/>
        <v/>
      </c>
      <c r="S2295" s="45">
        <f t="shared" si="430"/>
        <v>3</v>
      </c>
      <c r="T2295" s="7">
        <f t="shared" si="431"/>
        <v>3.7778087047156359</v>
      </c>
      <c r="U2295" s="35">
        <f>IF(ISBLANK(VLOOKUP(B2295,'WB GDP'!$A$2:$AK$267,F2295-1985)),"NA",VLOOKUP(B2295,'WB GDP'!$A$2:$AK$267,F2295-1985))</f>
        <v>45396.839658025172</v>
      </c>
    </row>
    <row r="2296" spans="1:21">
      <c r="A2296" t="str">
        <f t="shared" si="420"/>
        <v/>
      </c>
      <c r="B2296" t="s">
        <v>42</v>
      </c>
      <c r="C2296" t="str">
        <f>VLOOKUP(B2296,'country codes'!$A$3:$B$287,2,0)</f>
        <v>CAF</v>
      </c>
      <c r="D2296">
        <v>5</v>
      </c>
      <c r="E2296" s="6">
        <v>4294.3519999999999</v>
      </c>
      <c r="F2296">
        <v>2006</v>
      </c>
      <c r="G2296" s="6">
        <v>46.850999999999999</v>
      </c>
      <c r="H2296" s="6" t="s">
        <v>693</v>
      </c>
      <c r="I2296" s="7">
        <v>2.9864318370819101</v>
      </c>
      <c r="J2296" s="8" t="str">
        <f t="shared" si="421"/>
        <v/>
      </c>
      <c r="K2296" s="8" t="str">
        <f t="shared" si="422"/>
        <v/>
      </c>
      <c r="L2296" s="9" t="str">
        <f t="shared" si="423"/>
        <v/>
      </c>
      <c r="M2296" s="8" t="str">
        <f t="shared" si="424"/>
        <v/>
      </c>
      <c r="N2296" s="8">
        <f t="shared" si="425"/>
        <v>0.18665198981761938</v>
      </c>
      <c r="O2296" s="8">
        <f t="shared" si="426"/>
        <v>1.6785297766291702</v>
      </c>
      <c r="P2296" s="10" t="str">
        <f t="shared" si="427"/>
        <v/>
      </c>
      <c r="Q2296" s="10" t="str">
        <f t="shared" si="428"/>
        <v>2006CAF</v>
      </c>
      <c r="R2296" s="14" t="str">
        <f t="shared" si="429"/>
        <v/>
      </c>
      <c r="S2296" s="45">
        <f t="shared" si="430"/>
        <v>1</v>
      </c>
      <c r="T2296" s="7">
        <f t="shared" si="431"/>
        <v>3.7778087047156359</v>
      </c>
      <c r="U2296" s="35">
        <f>IF(ISBLANK(VLOOKUP(B2296,'WB GDP'!$A$2:$AK$267,F2296-1985)),"NA",VLOOKUP(B2296,'WB GDP'!$A$2:$AK$267,F2296-1985))</f>
        <v>1011.7775095286817</v>
      </c>
    </row>
    <row r="2297" spans="1:21">
      <c r="A2297" t="str">
        <f t="shared" si="420"/>
        <v/>
      </c>
      <c r="B2297" t="s">
        <v>47</v>
      </c>
      <c r="C2297" t="str">
        <f>VLOOKUP(B2297,'country codes'!$A$3:$B$287,2,0)</f>
        <v>COM</v>
      </c>
      <c r="D2297">
        <v>5</v>
      </c>
      <c r="E2297" s="6">
        <v>604.65800000000002</v>
      </c>
      <c r="F2297">
        <v>2006</v>
      </c>
      <c r="G2297" s="6">
        <v>59.875</v>
      </c>
      <c r="H2297" s="6" t="s">
        <v>693</v>
      </c>
      <c r="I2297" s="7" t="s">
        <v>693</v>
      </c>
      <c r="J2297" s="8" t="str">
        <f t="shared" si="421"/>
        <v/>
      </c>
      <c r="K2297" s="8" t="str">
        <f t="shared" si="422"/>
        <v/>
      </c>
      <c r="L2297" s="9" t="str">
        <f t="shared" si="423"/>
        <v/>
      </c>
      <c r="M2297" s="8" t="str">
        <f t="shared" si="424"/>
        <v/>
      </c>
      <c r="N2297" s="8" t="str">
        <f t="shared" si="425"/>
        <v/>
      </c>
      <c r="O2297" s="8" t="str">
        <f t="shared" si="426"/>
        <v/>
      </c>
      <c r="P2297" s="10" t="str">
        <f t="shared" si="427"/>
        <v/>
      </c>
      <c r="Q2297" s="10" t="str">
        <f t="shared" si="428"/>
        <v>2006COM</v>
      </c>
      <c r="R2297" s="14" t="str">
        <f t="shared" si="429"/>
        <v/>
      </c>
      <c r="S2297" s="45">
        <f t="shared" si="430"/>
        <v>3</v>
      </c>
      <c r="T2297" s="7">
        <f t="shared" si="431"/>
        <v>3.7778087047156359</v>
      </c>
      <c r="U2297" s="35">
        <f>IF(ISBLANK(VLOOKUP(B2297,'WB GDP'!$A$2:$AK$267,F2297-1985)),"NA",VLOOKUP(B2297,'WB GDP'!$A$2:$AK$267,F2297-1985))</f>
        <v>2923.532300744369</v>
      </c>
    </row>
    <row r="2298" spans="1:21">
      <c r="A2298" t="str">
        <f t="shared" si="420"/>
        <v/>
      </c>
      <c r="B2298" t="s">
        <v>48</v>
      </c>
      <c r="C2298" t="str">
        <f>VLOOKUP(B2298,'country codes'!$A$3:$B$287,2,0)</f>
        <v>COG</v>
      </c>
      <c r="D2298">
        <v>5</v>
      </c>
      <c r="E2298" s="6">
        <v>3813.3229999999999</v>
      </c>
      <c r="F2298">
        <v>2006</v>
      </c>
      <c r="G2298" s="6">
        <v>58.878</v>
      </c>
      <c r="H2298" s="6" t="s">
        <v>693</v>
      </c>
      <c r="I2298" s="7">
        <v>2.07367014884949</v>
      </c>
      <c r="J2298" s="8" t="str">
        <f t="shared" si="421"/>
        <v/>
      </c>
      <c r="K2298" s="8" t="str">
        <f t="shared" si="422"/>
        <v/>
      </c>
      <c r="L2298" s="9" t="str">
        <f t="shared" si="423"/>
        <v/>
      </c>
      <c r="M2298" s="8" t="str">
        <f t="shared" si="424"/>
        <v/>
      </c>
      <c r="N2298" s="8">
        <f t="shared" si="425"/>
        <v>0.12960438430309312</v>
      </c>
      <c r="O2298" s="8">
        <f t="shared" si="426"/>
        <v>1.6214821711146441</v>
      </c>
      <c r="P2298" s="10" t="str">
        <f t="shared" si="427"/>
        <v/>
      </c>
      <c r="Q2298" s="10" t="str">
        <f t="shared" si="428"/>
        <v>2006COG</v>
      </c>
      <c r="R2298" s="14" t="str">
        <f t="shared" si="429"/>
        <v/>
      </c>
      <c r="S2298" s="45">
        <f t="shared" si="430"/>
        <v>1</v>
      </c>
      <c r="T2298" s="7">
        <f t="shared" si="431"/>
        <v>3.7778087047156359</v>
      </c>
      <c r="U2298" s="35">
        <f>IF(ISBLANK(VLOOKUP(B2298,'WB GDP'!$A$2:$AK$267,F2298-1985)),"NA",VLOOKUP(B2298,'WB GDP'!$A$2:$AK$267,F2298-1985))</f>
        <v>4755.0302147921875</v>
      </c>
    </row>
    <row r="2299" spans="1:21">
      <c r="A2299" t="str">
        <f t="shared" si="420"/>
        <v/>
      </c>
      <c r="B2299" t="s">
        <v>49</v>
      </c>
      <c r="C2299" t="str">
        <f>VLOOKUP(B2299,'country codes'!$A$3:$B$287,2,0)</f>
        <v>COD</v>
      </c>
      <c r="D2299">
        <v>5</v>
      </c>
      <c r="E2299" s="6">
        <v>58381.63</v>
      </c>
      <c r="F2299">
        <v>2006</v>
      </c>
      <c r="G2299" s="6">
        <v>54.533999999999999</v>
      </c>
      <c r="H2299" s="6" t="s">
        <v>693</v>
      </c>
      <c r="I2299" s="7">
        <v>0.83672606945037797</v>
      </c>
      <c r="J2299" s="8" t="str">
        <f t="shared" si="421"/>
        <v/>
      </c>
      <c r="K2299" s="8" t="str">
        <f t="shared" si="422"/>
        <v/>
      </c>
      <c r="L2299" s="9" t="str">
        <f t="shared" si="423"/>
        <v/>
      </c>
      <c r="M2299" s="8" t="str">
        <f t="shared" si="424"/>
        <v/>
      </c>
      <c r="N2299" s="8">
        <f t="shared" si="425"/>
        <v>5.2295379340648623E-2</v>
      </c>
      <c r="O2299" s="8">
        <f t="shared" si="426"/>
        <v>1.5441731661521996</v>
      </c>
      <c r="P2299" s="10" t="str">
        <f t="shared" si="427"/>
        <v/>
      </c>
      <c r="Q2299" s="10" t="str">
        <f t="shared" si="428"/>
        <v>2006COD</v>
      </c>
      <c r="R2299" s="14" t="str">
        <f t="shared" si="429"/>
        <v/>
      </c>
      <c r="S2299" s="45">
        <f t="shared" si="430"/>
        <v>1</v>
      </c>
      <c r="T2299" s="7">
        <f t="shared" si="431"/>
        <v>3.7778087047156359</v>
      </c>
      <c r="U2299" s="35">
        <f>IF(ISBLANK(VLOOKUP(B2299,'WB GDP'!$A$2:$AK$267,F2299-1985)),"NA",VLOOKUP(B2299,'WB GDP'!$A$2:$AK$267,F2299-1985))</f>
        <v>769.88714463365864</v>
      </c>
    </row>
    <row r="2300" spans="1:21">
      <c r="A2300" t="str">
        <f t="shared" si="420"/>
        <v/>
      </c>
      <c r="B2300" t="s">
        <v>51</v>
      </c>
      <c r="C2300" t="str">
        <f>VLOOKUP(B2300,'country codes'!$A$3:$B$287,2,0)</f>
        <v>CIV</v>
      </c>
      <c r="D2300">
        <v>5</v>
      </c>
      <c r="E2300" s="6">
        <v>19394.057000000001</v>
      </c>
      <c r="F2300">
        <v>2006</v>
      </c>
      <c r="G2300" s="6">
        <v>52.354999999999997</v>
      </c>
      <c r="H2300" s="6" t="s">
        <v>693</v>
      </c>
      <c r="I2300" s="7">
        <v>0.96384757757186901</v>
      </c>
      <c r="J2300" s="8" t="str">
        <f t="shared" si="421"/>
        <v/>
      </c>
      <c r="K2300" s="8" t="str">
        <f t="shared" si="422"/>
        <v/>
      </c>
      <c r="L2300" s="9" t="str">
        <f t="shared" si="423"/>
        <v/>
      </c>
      <c r="M2300" s="8" t="str">
        <f t="shared" si="424"/>
        <v/>
      </c>
      <c r="N2300" s="8">
        <f t="shared" si="425"/>
        <v>6.0240473598241813E-2</v>
      </c>
      <c r="O2300" s="8">
        <f t="shared" si="426"/>
        <v>1.5521182604097927</v>
      </c>
      <c r="P2300" s="10" t="str">
        <f t="shared" si="427"/>
        <v/>
      </c>
      <c r="Q2300" s="10" t="str">
        <f t="shared" si="428"/>
        <v>2006CIV</v>
      </c>
      <c r="R2300" s="14" t="str">
        <f t="shared" si="429"/>
        <v/>
      </c>
      <c r="S2300" s="45">
        <f t="shared" si="430"/>
        <v>1</v>
      </c>
      <c r="T2300" s="7">
        <f t="shared" si="431"/>
        <v>3.7778087047156359</v>
      </c>
      <c r="U2300" s="35">
        <f>IF(ISBLANK(VLOOKUP(B2300,'WB GDP'!$A$2:$AK$267,F2300-1985)),"NA",VLOOKUP(B2300,'WB GDP'!$A$2:$AK$267,F2300-1985))</f>
        <v>3470.6335225231746</v>
      </c>
    </row>
    <row r="2301" spans="1:21">
      <c r="A2301" t="str">
        <f t="shared" si="420"/>
        <v/>
      </c>
      <c r="B2301" t="s">
        <v>52</v>
      </c>
      <c r="C2301" t="str">
        <f>VLOOKUP(B2301,'country codes'!$A$3:$B$287,2,0)</f>
        <v>HRV</v>
      </c>
      <c r="D2301">
        <v>7</v>
      </c>
      <c r="E2301" s="6">
        <v>4417.5600000000004</v>
      </c>
      <c r="F2301">
        <v>2006</v>
      </c>
      <c r="G2301" s="6">
        <v>75.989000000000004</v>
      </c>
      <c r="H2301" s="6" t="s">
        <v>693</v>
      </c>
      <c r="I2301" s="7">
        <v>9.1203041076660192</v>
      </c>
      <c r="J2301" s="8" t="str">
        <f t="shared" si="421"/>
        <v/>
      </c>
      <c r="K2301" s="8" t="str">
        <f t="shared" si="422"/>
        <v/>
      </c>
      <c r="L2301" s="9" t="str">
        <f t="shared" si="423"/>
        <v/>
      </c>
      <c r="M2301" s="8" t="str">
        <f t="shared" si="424"/>
        <v/>
      </c>
      <c r="N2301" s="8">
        <f t="shared" si="425"/>
        <v>0.5700190067291262</v>
      </c>
      <c r="O2301" s="8">
        <f t="shared" si="426"/>
        <v>2.0618967935406771</v>
      </c>
      <c r="P2301" s="10" t="str">
        <f t="shared" si="427"/>
        <v/>
      </c>
      <c r="Q2301" s="10" t="str">
        <f t="shared" si="428"/>
        <v>2006HRV</v>
      </c>
      <c r="R2301" s="14" t="str">
        <f t="shared" si="429"/>
        <v/>
      </c>
      <c r="S2301" s="45">
        <f t="shared" si="430"/>
        <v>3</v>
      </c>
      <c r="T2301" s="7">
        <f t="shared" si="431"/>
        <v>3.7778087047156359</v>
      </c>
      <c r="U2301" s="35">
        <f>IF(ISBLANK(VLOOKUP(B2301,'WB GDP'!$A$2:$AK$267,F2301-1985)),"NA",VLOOKUP(B2301,'WB GDP'!$A$2:$AK$267,F2301-1985))</f>
        <v>24959.462398292548</v>
      </c>
    </row>
    <row r="2302" spans="1:21">
      <c r="A2302" t="str">
        <f t="shared" si="420"/>
        <v/>
      </c>
      <c r="B2302" t="s">
        <v>54</v>
      </c>
      <c r="C2302" t="str">
        <f>VLOOKUP(B2302,'country codes'!$A$3:$B$287,2,0)</f>
        <v>CZE</v>
      </c>
      <c r="D2302">
        <v>7</v>
      </c>
      <c r="E2302" s="6">
        <v>10304.815000000001</v>
      </c>
      <c r="F2302">
        <v>2006</v>
      </c>
      <c r="G2302" s="6">
        <v>76.710999999999999</v>
      </c>
      <c r="H2302" s="6" t="s">
        <v>693</v>
      </c>
      <c r="I2302" s="7">
        <v>11.623486518859901</v>
      </c>
      <c r="J2302" s="8" t="str">
        <f t="shared" si="421"/>
        <v/>
      </c>
      <c r="K2302" s="8" t="str">
        <f t="shared" si="422"/>
        <v/>
      </c>
      <c r="L2302" s="9" t="str">
        <f t="shared" si="423"/>
        <v/>
      </c>
      <c r="M2302" s="8" t="str">
        <f t="shared" si="424"/>
        <v/>
      </c>
      <c r="N2302" s="8">
        <f t="shared" si="425"/>
        <v>0.72646790742874379</v>
      </c>
      <c r="O2302" s="8">
        <f t="shared" si="426"/>
        <v>2.2183456942402948</v>
      </c>
      <c r="P2302" s="10" t="str">
        <f t="shared" si="427"/>
        <v/>
      </c>
      <c r="Q2302" s="10" t="str">
        <f t="shared" si="428"/>
        <v>2006CZE</v>
      </c>
      <c r="R2302" s="14" t="str">
        <f t="shared" si="429"/>
        <v/>
      </c>
      <c r="S2302" s="45">
        <f t="shared" si="430"/>
        <v>3</v>
      </c>
      <c r="T2302" s="7">
        <f t="shared" si="431"/>
        <v>3.7778087047156359</v>
      </c>
      <c r="U2302" s="35">
        <f>IF(ISBLANK(VLOOKUP(B2302,'WB GDP'!$A$2:$AK$267,F2302-1985)),"NA",VLOOKUP(B2302,'WB GDP'!$A$2:$AK$267,F2302-1985))</f>
        <v>38847.9765625</v>
      </c>
    </row>
    <row r="2303" spans="1:21">
      <c r="A2303" t="str">
        <f t="shared" si="420"/>
        <v/>
      </c>
      <c r="B2303" t="s">
        <v>55</v>
      </c>
      <c r="C2303" t="str">
        <f>VLOOKUP(B2303,'country codes'!$A$3:$B$287,2,0)</f>
        <v>DNK</v>
      </c>
      <c r="D2303">
        <v>3</v>
      </c>
      <c r="E2303" s="6">
        <v>5457.8639999999996</v>
      </c>
      <c r="F2303">
        <v>2006</v>
      </c>
      <c r="G2303" s="6">
        <v>78.221999999999994</v>
      </c>
      <c r="H2303" s="6" t="s">
        <v>693</v>
      </c>
      <c r="I2303" s="7">
        <v>16.804811477661101</v>
      </c>
      <c r="J2303" s="8" t="str">
        <f t="shared" si="421"/>
        <v/>
      </c>
      <c r="K2303" s="8" t="str">
        <f t="shared" si="422"/>
        <v/>
      </c>
      <c r="L2303" s="9" t="str">
        <f t="shared" si="423"/>
        <v/>
      </c>
      <c r="M2303" s="8" t="str">
        <f t="shared" si="424"/>
        <v/>
      </c>
      <c r="N2303" s="8">
        <f t="shared" si="425"/>
        <v>1.0503007173538188</v>
      </c>
      <c r="O2303" s="8">
        <f t="shared" si="426"/>
        <v>2.5421785041653697</v>
      </c>
      <c r="P2303" s="10" t="str">
        <f t="shared" si="427"/>
        <v/>
      </c>
      <c r="Q2303" s="10" t="str">
        <f t="shared" si="428"/>
        <v>2006DNK</v>
      </c>
      <c r="R2303" s="14" t="str">
        <f t="shared" si="429"/>
        <v/>
      </c>
      <c r="S2303" s="45">
        <f t="shared" si="430"/>
        <v>3</v>
      </c>
      <c r="T2303" s="7">
        <f t="shared" si="431"/>
        <v>3.7778087047156359</v>
      </c>
      <c r="U2303" s="35">
        <f>IF(ISBLANK(VLOOKUP(B2303,'WB GDP'!$A$2:$AK$267,F2303-1985)),"NA",VLOOKUP(B2303,'WB GDP'!$A$2:$AK$267,F2303-1985))</f>
        <v>53322.288999178309</v>
      </c>
    </row>
    <row r="2304" spans="1:21">
      <c r="A2304" t="str">
        <f t="shared" si="420"/>
        <v/>
      </c>
      <c r="B2304" t="s">
        <v>58</v>
      </c>
      <c r="C2304" t="str">
        <f>VLOOKUP(B2304,'country codes'!$A$3:$B$287,2,0)</f>
        <v>EGY</v>
      </c>
      <c r="D2304">
        <v>4</v>
      </c>
      <c r="E2304" s="6">
        <v>80629.67</v>
      </c>
      <c r="F2304">
        <v>2006</v>
      </c>
      <c r="G2304" s="6">
        <v>68.977000000000004</v>
      </c>
      <c r="H2304" s="6" t="s">
        <v>693</v>
      </c>
      <c r="I2304" s="7">
        <v>2.95596528053284</v>
      </c>
      <c r="J2304" s="8" t="str">
        <f t="shared" si="421"/>
        <v/>
      </c>
      <c r="K2304" s="8" t="str">
        <f t="shared" si="422"/>
        <v/>
      </c>
      <c r="L2304" s="9" t="str">
        <f t="shared" si="423"/>
        <v/>
      </c>
      <c r="M2304" s="8" t="str">
        <f t="shared" si="424"/>
        <v/>
      </c>
      <c r="N2304" s="8">
        <f t="shared" si="425"/>
        <v>0.1847478300333025</v>
      </c>
      <c r="O2304" s="8">
        <f t="shared" si="426"/>
        <v>1.6766256168448535</v>
      </c>
      <c r="P2304" s="10" t="str">
        <f t="shared" si="427"/>
        <v/>
      </c>
      <c r="Q2304" s="10" t="str">
        <f t="shared" si="428"/>
        <v>2006EGY</v>
      </c>
      <c r="R2304" s="14" t="str">
        <f t="shared" si="429"/>
        <v/>
      </c>
      <c r="S2304" s="45">
        <f t="shared" si="430"/>
        <v>1</v>
      </c>
      <c r="T2304" s="7">
        <f t="shared" si="431"/>
        <v>3.7778087047156359</v>
      </c>
      <c r="U2304" s="35">
        <f>IF(ISBLANK(VLOOKUP(B2304,'WB GDP'!$A$2:$AK$267,F2304-1985)),"NA",VLOOKUP(B2304,'WB GDP'!$A$2:$AK$267,F2304-1985))</f>
        <v>8853.7612853559331</v>
      </c>
    </row>
    <row r="2305" spans="1:21">
      <c r="A2305" t="str">
        <f t="shared" si="420"/>
        <v/>
      </c>
      <c r="B2305" t="s">
        <v>61</v>
      </c>
      <c r="C2305" t="str">
        <f>VLOOKUP(B2305,'country codes'!$A$3:$B$287,2,0)</f>
        <v>SWZ</v>
      </c>
      <c r="D2305">
        <v>5</v>
      </c>
      <c r="E2305" s="6">
        <v>1077.7349999999999</v>
      </c>
      <c r="F2305">
        <v>2006</v>
      </c>
      <c r="G2305" s="6">
        <v>43.12</v>
      </c>
      <c r="H2305" s="6" t="s">
        <v>693</v>
      </c>
      <c r="I2305" s="7">
        <v>5.1706461906433097</v>
      </c>
      <c r="J2305" s="8" t="str">
        <f t="shared" si="421"/>
        <v/>
      </c>
      <c r="K2305" s="8" t="str">
        <f t="shared" si="422"/>
        <v/>
      </c>
      <c r="L2305" s="9" t="str">
        <f t="shared" si="423"/>
        <v/>
      </c>
      <c r="M2305" s="8" t="str">
        <f t="shared" si="424"/>
        <v/>
      </c>
      <c r="N2305" s="8">
        <f t="shared" si="425"/>
        <v>0.32316538691520685</v>
      </c>
      <c r="O2305" s="8">
        <f t="shared" si="426"/>
        <v>1.8150431737267578</v>
      </c>
      <c r="P2305" s="10" t="str">
        <f t="shared" si="427"/>
        <v/>
      </c>
      <c r="Q2305" s="10" t="str">
        <f t="shared" si="428"/>
        <v>2006SWZ</v>
      </c>
      <c r="R2305" s="14" t="str">
        <f t="shared" si="429"/>
        <v/>
      </c>
      <c r="S2305" s="45">
        <f t="shared" si="430"/>
        <v>2</v>
      </c>
      <c r="T2305" s="7">
        <f t="shared" si="431"/>
        <v>3.7778087047156359</v>
      </c>
      <c r="U2305" s="35">
        <f>IF(ISBLANK(VLOOKUP(B2305,'WB GDP'!$A$2:$AK$267,F2305-1985)),"NA",VLOOKUP(B2305,'WB GDP'!$A$2:$AK$267,F2305-1985))</f>
        <v>6639.7184368721446</v>
      </c>
    </row>
    <row r="2306" spans="1:21">
      <c r="A2306" t="str">
        <f t="shared" si="420"/>
        <v/>
      </c>
      <c r="B2306" t="s">
        <v>62</v>
      </c>
      <c r="C2306" t="str">
        <f>VLOOKUP(B2306,'country codes'!$A$3:$B$287,2,0)</f>
        <v>ETH</v>
      </c>
      <c r="D2306">
        <v>5</v>
      </c>
      <c r="E2306" s="6">
        <v>79691.05</v>
      </c>
      <c r="F2306">
        <v>2006</v>
      </c>
      <c r="G2306" s="6">
        <v>55.149000000000001</v>
      </c>
      <c r="H2306" s="6" t="s">
        <v>693</v>
      </c>
      <c r="I2306" s="7">
        <v>0.121029868721962</v>
      </c>
      <c r="J2306" s="8" t="str">
        <f t="shared" si="421"/>
        <v/>
      </c>
      <c r="K2306" s="8" t="str">
        <f t="shared" si="422"/>
        <v/>
      </c>
      <c r="L2306" s="9" t="str">
        <f t="shared" si="423"/>
        <v/>
      </c>
      <c r="M2306" s="8" t="str">
        <f t="shared" si="424"/>
        <v/>
      </c>
      <c r="N2306" s="8">
        <f t="shared" si="425"/>
        <v>7.5643667951226252E-3</v>
      </c>
      <c r="O2306" s="8">
        <f t="shared" si="426"/>
        <v>1.4994421536066735</v>
      </c>
      <c r="P2306" s="10" t="str">
        <f t="shared" si="427"/>
        <v/>
      </c>
      <c r="Q2306" s="10" t="str">
        <f t="shared" si="428"/>
        <v>2006ETH</v>
      </c>
      <c r="R2306" s="14" t="str">
        <f t="shared" si="429"/>
        <v/>
      </c>
      <c r="S2306" s="45">
        <f t="shared" si="430"/>
        <v>1</v>
      </c>
      <c r="T2306" s="7">
        <f t="shared" si="431"/>
        <v>3.7778087047156359</v>
      </c>
      <c r="U2306" s="35">
        <f>IF(ISBLANK(VLOOKUP(B2306,'WB GDP'!$A$2:$AK$267,F2306-1985)),"NA",VLOOKUP(B2306,'WB GDP'!$A$2:$AK$267,F2306-1985))</f>
        <v>915.67343832706138</v>
      </c>
    </row>
    <row r="2307" spans="1:21">
      <c r="A2307" t="str">
        <f t="shared" ref="A2307:A2370" si="432">IF(ISNUMBER(R2307),COUNTIFS($F$3:$F$2434,F2307,$R$3:$R$2434,"&gt;"&amp;R2307)+1,"")</f>
        <v/>
      </c>
      <c r="B2307" t="s">
        <v>65</v>
      </c>
      <c r="C2307" t="str">
        <f>VLOOKUP(B2307,'country codes'!$A$3:$B$287,2,0)</f>
        <v>GAB</v>
      </c>
      <c r="D2307">
        <v>5</v>
      </c>
      <c r="E2307" s="6">
        <v>1502.5340000000001</v>
      </c>
      <c r="F2307">
        <v>2006</v>
      </c>
      <c r="G2307" s="6">
        <v>62.375</v>
      </c>
      <c r="H2307" s="6" t="s">
        <v>693</v>
      </c>
      <c r="I2307" s="7">
        <v>8.3620738983154297</v>
      </c>
      <c r="J2307" s="8" t="str">
        <f t="shared" ref="J2307:J2370" si="433">IFERROR(H2307/10,"")</f>
        <v/>
      </c>
      <c r="K2307" s="8" t="str">
        <f t="shared" ref="K2307:K2370" si="434">IFERROR(J2307+$K$2464,"")</f>
        <v/>
      </c>
      <c r="L2307" s="9" t="str">
        <f t="shared" ref="L2307:L2370" si="435">IFERROR(K2307*G2307,"")</f>
        <v/>
      </c>
      <c r="M2307" s="8" t="str">
        <f t="shared" ref="M2307:M2370" si="436">IFERROR((L2307-L$2439)/($L$2438-$L$2439),"")</f>
        <v/>
      </c>
      <c r="N2307" s="8">
        <f t="shared" ref="N2307:N2370" si="437">IFERROR(I2307/16,"")</f>
        <v>0.52262961864471436</v>
      </c>
      <c r="O2307" s="8">
        <f t="shared" ref="O2307:O2370" si="438">IFERROR(N2307+$O$2464,"")</f>
        <v>2.0145074054562651</v>
      </c>
      <c r="P2307" s="10" t="str">
        <f t="shared" ref="P2307:P2370" si="439">IFERROR(M2307/O2307,"")</f>
        <v/>
      </c>
      <c r="Q2307" s="10" t="str">
        <f t="shared" ref="Q2307:Q2370" si="440">F2307&amp;C2307</f>
        <v>2006GAB</v>
      </c>
      <c r="R2307" s="14" t="str">
        <f t="shared" ref="R2307:R2370" si="441">IFERROR(P2307*100/VLOOKUP(F2307,$B$2440:$P$2455,15,0),"")</f>
        <v/>
      </c>
      <c r="S2307" s="45">
        <f t="shared" ref="S2307:S2370" si="442">IF(I2307&lt;T2307,1,IF(I2307&lt;T2307*2,2,3))</f>
        <v>3</v>
      </c>
      <c r="T2307" s="7">
        <f t="shared" ref="T2307:T2370" si="443">VLOOKUP(F2307,$F$2440:$I$2455,4,0)</f>
        <v>3.7778087047156359</v>
      </c>
      <c r="U2307" s="35">
        <f>IF(ISBLANK(VLOOKUP(B2307,'WB GDP'!$A$2:$AK$267,F2307-1985)),"NA",VLOOKUP(B2307,'WB GDP'!$A$2:$AK$267,F2307-1985))</f>
        <v>14177.087932426773</v>
      </c>
    </row>
    <row r="2308" spans="1:21">
      <c r="A2308" t="str">
        <f t="shared" si="432"/>
        <v/>
      </c>
      <c r="B2308" t="s">
        <v>67</v>
      </c>
      <c r="C2308" t="str">
        <f>VLOOKUP(B2308,'country codes'!$A$3:$B$287,2,0)</f>
        <v>DEU</v>
      </c>
      <c r="D2308">
        <v>3</v>
      </c>
      <c r="E2308" s="6">
        <v>81177.816999999995</v>
      </c>
      <c r="F2308">
        <v>2006</v>
      </c>
      <c r="G2308" s="6">
        <v>79.590999999999994</v>
      </c>
      <c r="H2308" s="6" t="s">
        <v>693</v>
      </c>
      <c r="I2308" s="7">
        <v>15.2486619949341</v>
      </c>
      <c r="J2308" s="8" t="str">
        <f t="shared" si="433"/>
        <v/>
      </c>
      <c r="K2308" s="8" t="str">
        <f t="shared" si="434"/>
        <v/>
      </c>
      <c r="L2308" s="9" t="str">
        <f t="shared" si="435"/>
        <v/>
      </c>
      <c r="M2308" s="8" t="str">
        <f t="shared" si="436"/>
        <v/>
      </c>
      <c r="N2308" s="8">
        <f t="shared" si="437"/>
        <v>0.95304137468338124</v>
      </c>
      <c r="O2308" s="8">
        <f t="shared" si="438"/>
        <v>2.4449191614949322</v>
      </c>
      <c r="P2308" s="10" t="str">
        <f t="shared" si="439"/>
        <v/>
      </c>
      <c r="Q2308" s="10" t="str">
        <f t="shared" si="440"/>
        <v>2006DEU</v>
      </c>
      <c r="R2308" s="14" t="str">
        <f t="shared" si="441"/>
        <v/>
      </c>
      <c r="S2308" s="45">
        <f t="shared" si="442"/>
        <v>3</v>
      </c>
      <c r="T2308" s="7">
        <f t="shared" si="443"/>
        <v>3.7778087047156359</v>
      </c>
      <c r="U2308" s="35">
        <f>IF(ISBLANK(VLOOKUP(B2308,'WB GDP'!$A$2:$AK$267,F2308-1985)),"NA",VLOOKUP(B2308,'WB GDP'!$A$2:$AK$267,F2308-1985))</f>
        <v>45678.081919268596</v>
      </c>
    </row>
    <row r="2309" spans="1:21">
      <c r="A2309" t="str">
        <f t="shared" si="432"/>
        <v/>
      </c>
      <c r="B2309" t="s">
        <v>69</v>
      </c>
      <c r="C2309" t="str">
        <f>VLOOKUP(B2309,'country codes'!$A$3:$B$287,2,0)</f>
        <v>GRC</v>
      </c>
      <c r="D2309">
        <v>3</v>
      </c>
      <c r="E2309" s="6">
        <v>11106.093000000001</v>
      </c>
      <c r="F2309">
        <v>2006</v>
      </c>
      <c r="G2309" s="6">
        <v>79.706999999999994</v>
      </c>
      <c r="H2309" s="6" t="s">
        <v>693</v>
      </c>
      <c r="I2309" s="7">
        <v>12.1999950408935</v>
      </c>
      <c r="J2309" s="8" t="str">
        <f t="shared" si="433"/>
        <v/>
      </c>
      <c r="K2309" s="8" t="str">
        <f t="shared" si="434"/>
        <v/>
      </c>
      <c r="L2309" s="9" t="str">
        <f t="shared" si="435"/>
        <v/>
      </c>
      <c r="M2309" s="8" t="str">
        <f t="shared" si="436"/>
        <v/>
      </c>
      <c r="N2309" s="8">
        <f t="shared" si="437"/>
        <v>0.76249969005584373</v>
      </c>
      <c r="O2309" s="8">
        <f t="shared" si="438"/>
        <v>2.2543774768673948</v>
      </c>
      <c r="P2309" s="10" t="str">
        <f t="shared" si="439"/>
        <v/>
      </c>
      <c r="Q2309" s="10" t="str">
        <f t="shared" si="440"/>
        <v>2006GRC</v>
      </c>
      <c r="R2309" s="14" t="str">
        <f t="shared" si="441"/>
        <v/>
      </c>
      <c r="S2309" s="45">
        <f t="shared" si="442"/>
        <v>3</v>
      </c>
      <c r="T2309" s="7">
        <f t="shared" si="443"/>
        <v>3.7778087047156359</v>
      </c>
      <c r="U2309" s="35">
        <f>IF(ISBLANK(VLOOKUP(B2309,'WB GDP'!$A$2:$AK$267,F2309-1985)),"NA",VLOOKUP(B2309,'WB GDP'!$A$2:$AK$267,F2309-1985))</f>
        <v>36520.048034764404</v>
      </c>
    </row>
    <row r="2310" spans="1:21">
      <c r="A2310" t="str">
        <f t="shared" si="432"/>
        <v/>
      </c>
      <c r="B2310" t="s">
        <v>71</v>
      </c>
      <c r="C2310" t="str">
        <f>VLOOKUP(B2310,'country codes'!$A$3:$B$287,2,0)</f>
        <v>GIN</v>
      </c>
      <c r="D2310">
        <v>5</v>
      </c>
      <c r="E2310" s="6">
        <v>9330.625</v>
      </c>
      <c r="F2310">
        <v>2006</v>
      </c>
      <c r="G2310" s="6">
        <v>55.107999999999997</v>
      </c>
      <c r="H2310" s="6" t="s">
        <v>693</v>
      </c>
      <c r="I2310" s="7">
        <v>1.27049052715301</v>
      </c>
      <c r="J2310" s="8" t="str">
        <f t="shared" si="433"/>
        <v/>
      </c>
      <c r="K2310" s="8" t="str">
        <f t="shared" si="434"/>
        <v/>
      </c>
      <c r="L2310" s="9" t="str">
        <f t="shared" si="435"/>
        <v/>
      </c>
      <c r="M2310" s="8" t="str">
        <f t="shared" si="436"/>
        <v/>
      </c>
      <c r="N2310" s="8">
        <f t="shared" si="437"/>
        <v>7.9405657947063127E-2</v>
      </c>
      <c r="O2310" s="8">
        <f t="shared" si="438"/>
        <v>1.5712834447586141</v>
      </c>
      <c r="P2310" s="10" t="str">
        <f t="shared" si="439"/>
        <v/>
      </c>
      <c r="Q2310" s="10" t="str">
        <f t="shared" si="440"/>
        <v>2006GIN</v>
      </c>
      <c r="R2310" s="14" t="str">
        <f t="shared" si="441"/>
        <v/>
      </c>
      <c r="S2310" s="45">
        <f t="shared" si="442"/>
        <v>1</v>
      </c>
      <c r="T2310" s="7">
        <f t="shared" si="443"/>
        <v>3.7778087047156359</v>
      </c>
      <c r="U2310" s="35">
        <f>IF(ISBLANK(VLOOKUP(B2310,'WB GDP'!$A$2:$AK$267,F2310-1985)),"NA",VLOOKUP(B2310,'WB GDP'!$A$2:$AK$267,F2310-1985))</f>
        <v>1772.7149774327549</v>
      </c>
    </row>
    <row r="2311" spans="1:21">
      <c r="A2311" t="str">
        <f t="shared" si="432"/>
        <v/>
      </c>
      <c r="B2311" t="s">
        <v>75</v>
      </c>
      <c r="C2311" t="str">
        <f>VLOOKUP(B2311,'country codes'!$A$3:$B$287,2,0)</f>
        <v>HUN</v>
      </c>
      <c r="D2311">
        <v>7</v>
      </c>
      <c r="E2311" s="6">
        <v>10057.063</v>
      </c>
      <c r="F2311">
        <v>2006</v>
      </c>
      <c r="G2311" s="6">
        <v>73.343999999999994</v>
      </c>
      <c r="H2311" s="6" t="s">
        <v>693</v>
      </c>
      <c r="I2311" s="7">
        <v>9.5985412597656197</v>
      </c>
      <c r="J2311" s="8" t="str">
        <f t="shared" si="433"/>
        <v/>
      </c>
      <c r="K2311" s="8" t="str">
        <f t="shared" si="434"/>
        <v/>
      </c>
      <c r="L2311" s="9" t="str">
        <f t="shared" si="435"/>
        <v/>
      </c>
      <c r="M2311" s="8" t="str">
        <f t="shared" si="436"/>
        <v/>
      </c>
      <c r="N2311" s="8">
        <f t="shared" si="437"/>
        <v>0.59990882873535123</v>
      </c>
      <c r="O2311" s="8">
        <f t="shared" si="438"/>
        <v>2.0917866155469023</v>
      </c>
      <c r="P2311" s="10" t="str">
        <f t="shared" si="439"/>
        <v/>
      </c>
      <c r="Q2311" s="10" t="str">
        <f t="shared" si="440"/>
        <v>2006HUN</v>
      </c>
      <c r="R2311" s="14" t="str">
        <f t="shared" si="441"/>
        <v/>
      </c>
      <c r="S2311" s="45">
        <f t="shared" si="442"/>
        <v>3</v>
      </c>
      <c r="T2311" s="7">
        <f t="shared" si="443"/>
        <v>3.7778087047156359</v>
      </c>
      <c r="U2311" s="35">
        <f>IF(ISBLANK(VLOOKUP(B2311,'WB GDP'!$A$2:$AK$267,F2311-1985)),"NA",VLOOKUP(B2311,'WB GDP'!$A$2:$AK$267,F2311-1985))</f>
        <v>25413.276434514031</v>
      </c>
    </row>
    <row r="2312" spans="1:21">
      <c r="A2312" t="str">
        <f t="shared" si="432"/>
        <v/>
      </c>
      <c r="B2312" t="s">
        <v>76</v>
      </c>
      <c r="C2312" t="str">
        <f>VLOOKUP(B2312,'country codes'!$A$3:$B$287,2,0)</f>
        <v>ISL</v>
      </c>
      <c r="D2312">
        <v>3</v>
      </c>
      <c r="E2312" s="6">
        <v>304.07</v>
      </c>
      <c r="F2312">
        <v>2006</v>
      </c>
      <c r="G2312" s="6">
        <v>81.239000000000004</v>
      </c>
      <c r="H2312" s="6" t="s">
        <v>693</v>
      </c>
      <c r="I2312" s="7">
        <v>19.1616535186768</v>
      </c>
      <c r="J2312" s="8" t="str">
        <f t="shared" si="433"/>
        <v/>
      </c>
      <c r="K2312" s="8" t="str">
        <f t="shared" si="434"/>
        <v/>
      </c>
      <c r="L2312" s="9" t="str">
        <f t="shared" si="435"/>
        <v/>
      </c>
      <c r="M2312" s="8" t="str">
        <f t="shared" si="436"/>
        <v/>
      </c>
      <c r="N2312" s="8">
        <f t="shared" si="437"/>
        <v>1.1976033449173</v>
      </c>
      <c r="O2312" s="8">
        <f t="shared" si="438"/>
        <v>2.6894811317288507</v>
      </c>
      <c r="P2312" s="10" t="str">
        <f t="shared" si="439"/>
        <v/>
      </c>
      <c r="Q2312" s="10" t="str">
        <f t="shared" si="440"/>
        <v>2006ISL</v>
      </c>
      <c r="R2312" s="14" t="str">
        <f t="shared" si="441"/>
        <v/>
      </c>
      <c r="S2312" s="45">
        <f t="shared" si="442"/>
        <v>3</v>
      </c>
      <c r="T2312" s="7">
        <f t="shared" si="443"/>
        <v>3.7778087047156359</v>
      </c>
      <c r="U2312" s="35">
        <f>IF(ISBLANK(VLOOKUP(B2312,'WB GDP'!$A$2:$AK$267,F2312-1985)),"NA",VLOOKUP(B2312,'WB GDP'!$A$2:$AK$267,F2312-1985))</f>
        <v>49956.848645299593</v>
      </c>
    </row>
    <row r="2313" spans="1:21">
      <c r="A2313" t="str">
        <f t="shared" si="432"/>
        <v/>
      </c>
      <c r="B2313" t="s">
        <v>79</v>
      </c>
      <c r="C2313" t="str">
        <f>VLOOKUP(B2313,'country codes'!$A$3:$B$287,2,0)</f>
        <v>IRN</v>
      </c>
      <c r="D2313">
        <v>4</v>
      </c>
      <c r="E2313" s="6">
        <v>71275.759999999995</v>
      </c>
      <c r="F2313">
        <v>2006</v>
      </c>
      <c r="G2313" s="6">
        <v>72.275999999999996</v>
      </c>
      <c r="H2313" s="6" t="s">
        <v>693</v>
      </c>
      <c r="I2313" s="7">
        <v>8.7318191528320295</v>
      </c>
      <c r="J2313" s="8" t="str">
        <f t="shared" si="433"/>
        <v/>
      </c>
      <c r="K2313" s="8" t="str">
        <f t="shared" si="434"/>
        <v/>
      </c>
      <c r="L2313" s="9" t="str">
        <f t="shared" si="435"/>
        <v/>
      </c>
      <c r="M2313" s="8" t="str">
        <f t="shared" si="436"/>
        <v/>
      </c>
      <c r="N2313" s="8">
        <f t="shared" si="437"/>
        <v>0.54573869705200184</v>
      </c>
      <c r="O2313" s="8">
        <f t="shared" si="438"/>
        <v>2.0376164838635527</v>
      </c>
      <c r="P2313" s="10" t="str">
        <f t="shared" si="439"/>
        <v/>
      </c>
      <c r="Q2313" s="10" t="str">
        <f t="shared" si="440"/>
        <v>2006IRN</v>
      </c>
      <c r="R2313" s="14" t="str">
        <f t="shared" si="441"/>
        <v/>
      </c>
      <c r="S2313" s="45">
        <f t="shared" si="442"/>
        <v>3</v>
      </c>
      <c r="T2313" s="7">
        <f t="shared" si="443"/>
        <v>3.7778087047156359</v>
      </c>
      <c r="U2313" s="35">
        <f>IF(ISBLANK(VLOOKUP(B2313,'WB GDP'!$A$2:$AK$267,F2313-1985)),"NA",VLOOKUP(B2313,'WB GDP'!$A$2:$AK$267,F2313-1985))</f>
        <v>13780.727930019671</v>
      </c>
    </row>
    <row r="2314" spans="1:21">
      <c r="A2314" t="str">
        <f t="shared" si="432"/>
        <v/>
      </c>
      <c r="B2314" t="s">
        <v>80</v>
      </c>
      <c r="C2314" t="str">
        <f>VLOOKUP(B2314,'country codes'!$A$3:$B$287,2,0)</f>
        <v>IRQ</v>
      </c>
      <c r="D2314">
        <v>4</v>
      </c>
      <c r="E2314" s="6">
        <v>28905.607</v>
      </c>
      <c r="F2314">
        <v>2006</v>
      </c>
      <c r="G2314" s="6">
        <v>63.587000000000003</v>
      </c>
      <c r="H2314" s="6" t="s">
        <v>693</v>
      </c>
      <c r="I2314" s="7">
        <v>4.3393197059631303</v>
      </c>
      <c r="J2314" s="8" t="str">
        <f t="shared" si="433"/>
        <v/>
      </c>
      <c r="K2314" s="8" t="str">
        <f t="shared" si="434"/>
        <v/>
      </c>
      <c r="L2314" s="9" t="str">
        <f t="shared" si="435"/>
        <v/>
      </c>
      <c r="M2314" s="8" t="str">
        <f t="shared" si="436"/>
        <v/>
      </c>
      <c r="N2314" s="8">
        <f t="shared" si="437"/>
        <v>0.27120748162269565</v>
      </c>
      <c r="O2314" s="8">
        <f t="shared" si="438"/>
        <v>1.7630852684342466</v>
      </c>
      <c r="P2314" s="10" t="str">
        <f t="shared" si="439"/>
        <v/>
      </c>
      <c r="Q2314" s="10" t="str">
        <f t="shared" si="440"/>
        <v>2006IRQ</v>
      </c>
      <c r="R2314" s="14" t="str">
        <f t="shared" si="441"/>
        <v/>
      </c>
      <c r="S2314" s="45">
        <f t="shared" si="442"/>
        <v>2</v>
      </c>
      <c r="T2314" s="7">
        <f t="shared" si="443"/>
        <v>3.7778087047156359</v>
      </c>
      <c r="U2314" s="35">
        <f>IF(ISBLANK(VLOOKUP(B2314,'WB GDP'!$A$2:$AK$267,F2314-1985)),"NA",VLOOKUP(B2314,'WB GDP'!$A$2:$AK$267,F2314-1985))</f>
        <v>7292.8870573606882</v>
      </c>
    </row>
    <row r="2315" spans="1:21">
      <c r="A2315" t="str">
        <f t="shared" si="432"/>
        <v/>
      </c>
      <c r="B2315" t="s">
        <v>83</v>
      </c>
      <c r="C2315" t="str">
        <f>VLOOKUP(B2315,'country codes'!$A$3:$B$287,2,0)</f>
        <v>ITA</v>
      </c>
      <c r="D2315">
        <v>3</v>
      </c>
      <c r="E2315" s="6">
        <v>58429.902999999998</v>
      </c>
      <c r="F2315">
        <v>2006</v>
      </c>
      <c r="G2315" s="6">
        <v>81.417000000000002</v>
      </c>
      <c r="H2315" s="6" t="s">
        <v>693</v>
      </c>
      <c r="I2315" s="7">
        <v>13.0637359619141</v>
      </c>
      <c r="J2315" s="8" t="str">
        <f t="shared" si="433"/>
        <v/>
      </c>
      <c r="K2315" s="8" t="str">
        <f t="shared" si="434"/>
        <v/>
      </c>
      <c r="L2315" s="9" t="str">
        <f t="shared" si="435"/>
        <v/>
      </c>
      <c r="M2315" s="8" t="str">
        <f t="shared" si="436"/>
        <v/>
      </c>
      <c r="N2315" s="8">
        <f t="shared" si="437"/>
        <v>0.81648349761963124</v>
      </c>
      <c r="O2315" s="8">
        <f t="shared" si="438"/>
        <v>2.3083612844311823</v>
      </c>
      <c r="P2315" s="10" t="str">
        <f t="shared" si="439"/>
        <v/>
      </c>
      <c r="Q2315" s="10" t="str">
        <f t="shared" si="440"/>
        <v>2006ITA</v>
      </c>
      <c r="R2315" s="14" t="str">
        <f t="shared" si="441"/>
        <v/>
      </c>
      <c r="S2315" s="45">
        <f t="shared" si="442"/>
        <v>3</v>
      </c>
      <c r="T2315" s="7">
        <f t="shared" si="443"/>
        <v>3.7778087047156359</v>
      </c>
      <c r="U2315" s="35">
        <f>IF(ISBLANK(VLOOKUP(B2315,'WB GDP'!$A$2:$AK$267,F2315-1985)),"NA",VLOOKUP(B2315,'WB GDP'!$A$2:$AK$267,F2315-1985))</f>
        <v>44918.17035314993</v>
      </c>
    </row>
    <row r="2316" spans="1:21">
      <c r="A2316" t="str">
        <f t="shared" si="432"/>
        <v/>
      </c>
      <c r="B2316" t="s">
        <v>85</v>
      </c>
      <c r="C2316" t="str">
        <f>VLOOKUP(B2316,'country codes'!$A$3:$B$287,2,0)</f>
        <v>JPN</v>
      </c>
      <c r="D2316">
        <v>8</v>
      </c>
      <c r="E2316" s="6">
        <v>127902.167</v>
      </c>
      <c r="F2316">
        <v>2006</v>
      </c>
      <c r="G2316" s="6">
        <v>82.376000000000005</v>
      </c>
      <c r="H2316" s="6" t="s">
        <v>693</v>
      </c>
      <c r="I2316" s="7">
        <v>13.7448215484619</v>
      </c>
      <c r="J2316" s="8" t="str">
        <f t="shared" si="433"/>
        <v/>
      </c>
      <c r="K2316" s="8" t="str">
        <f t="shared" si="434"/>
        <v/>
      </c>
      <c r="L2316" s="9" t="str">
        <f t="shared" si="435"/>
        <v/>
      </c>
      <c r="M2316" s="8" t="str">
        <f t="shared" si="436"/>
        <v/>
      </c>
      <c r="N2316" s="8">
        <f t="shared" si="437"/>
        <v>0.85905134677886874</v>
      </c>
      <c r="O2316" s="8">
        <f t="shared" si="438"/>
        <v>2.3509291335904194</v>
      </c>
      <c r="P2316" s="10" t="str">
        <f t="shared" si="439"/>
        <v/>
      </c>
      <c r="Q2316" s="10" t="str">
        <f t="shared" si="440"/>
        <v>2006JPN</v>
      </c>
      <c r="R2316" s="14" t="str">
        <f t="shared" si="441"/>
        <v/>
      </c>
      <c r="S2316" s="45">
        <f t="shared" si="442"/>
        <v>3</v>
      </c>
      <c r="T2316" s="7">
        <f t="shared" si="443"/>
        <v>3.7778087047156359</v>
      </c>
      <c r="U2316" s="35">
        <f>IF(ISBLANK(VLOOKUP(B2316,'WB GDP'!$A$2:$AK$267,F2316-1985)),"NA",VLOOKUP(B2316,'WB GDP'!$A$2:$AK$267,F2316-1985))</f>
        <v>38751.005004668092</v>
      </c>
    </row>
    <row r="2317" spans="1:21">
      <c r="A2317" t="str">
        <f t="shared" si="432"/>
        <v/>
      </c>
      <c r="B2317" t="s">
        <v>86</v>
      </c>
      <c r="C2317" t="str">
        <f>VLOOKUP(B2317,'country codes'!$A$3:$B$287,2,0)</f>
        <v>JOR</v>
      </c>
      <c r="D2317">
        <v>4</v>
      </c>
      <c r="E2317" s="6">
        <v>6075.5479999999998</v>
      </c>
      <c r="F2317">
        <v>2006</v>
      </c>
      <c r="G2317" s="6">
        <v>73.144999999999996</v>
      </c>
      <c r="H2317" s="6" t="s">
        <v>693</v>
      </c>
      <c r="I2317" s="7">
        <v>5.1779255867004403</v>
      </c>
      <c r="J2317" s="8" t="str">
        <f t="shared" si="433"/>
        <v/>
      </c>
      <c r="K2317" s="8" t="str">
        <f t="shared" si="434"/>
        <v/>
      </c>
      <c r="L2317" s="9" t="str">
        <f t="shared" si="435"/>
        <v/>
      </c>
      <c r="M2317" s="8" t="str">
        <f t="shared" si="436"/>
        <v/>
      </c>
      <c r="N2317" s="8">
        <f t="shared" si="437"/>
        <v>0.32362034916877752</v>
      </c>
      <c r="O2317" s="8">
        <f t="shared" si="438"/>
        <v>1.8154981359803284</v>
      </c>
      <c r="P2317" s="10" t="str">
        <f t="shared" si="439"/>
        <v/>
      </c>
      <c r="Q2317" s="10" t="str">
        <f t="shared" si="440"/>
        <v>2006JOR</v>
      </c>
      <c r="R2317" s="14" t="str">
        <f t="shared" si="441"/>
        <v/>
      </c>
      <c r="S2317" s="45">
        <f t="shared" si="442"/>
        <v>2</v>
      </c>
      <c r="T2317" s="7">
        <f t="shared" si="443"/>
        <v>3.7778087047156359</v>
      </c>
      <c r="U2317" s="35">
        <f>IF(ISBLANK(VLOOKUP(B2317,'WB GDP'!$A$2:$AK$267,F2317-1985)),"NA",VLOOKUP(B2317,'WB GDP'!$A$2:$AK$267,F2317-1985))</f>
        <v>10862.461795081354</v>
      </c>
    </row>
    <row r="2318" spans="1:21">
      <c r="A2318" t="str">
        <f t="shared" si="432"/>
        <v/>
      </c>
      <c r="B2318" t="s">
        <v>94</v>
      </c>
      <c r="C2318" t="str">
        <f>VLOOKUP(B2318,'country codes'!$A$3:$B$287,2,0)</f>
        <v>LSO</v>
      </c>
      <c r="D2318">
        <v>5</v>
      </c>
      <c r="E2318" s="6">
        <v>1976.78</v>
      </c>
      <c r="F2318">
        <v>2006</v>
      </c>
      <c r="G2318" s="6">
        <v>42.914000000000001</v>
      </c>
      <c r="H2318" s="6" t="s">
        <v>693</v>
      </c>
      <c r="I2318" s="7">
        <v>2.2255873680114799</v>
      </c>
      <c r="J2318" s="8" t="str">
        <f t="shared" si="433"/>
        <v/>
      </c>
      <c r="K2318" s="8" t="str">
        <f t="shared" si="434"/>
        <v/>
      </c>
      <c r="L2318" s="9" t="str">
        <f t="shared" si="435"/>
        <v/>
      </c>
      <c r="M2318" s="8" t="str">
        <f t="shared" si="436"/>
        <v/>
      </c>
      <c r="N2318" s="8">
        <f t="shared" si="437"/>
        <v>0.1390992105007175</v>
      </c>
      <c r="O2318" s="8">
        <f t="shared" si="438"/>
        <v>1.6309769973122683</v>
      </c>
      <c r="P2318" s="10" t="str">
        <f t="shared" si="439"/>
        <v/>
      </c>
      <c r="Q2318" s="10" t="str">
        <f t="shared" si="440"/>
        <v>2006LSO</v>
      </c>
      <c r="R2318" s="14" t="str">
        <f t="shared" si="441"/>
        <v/>
      </c>
      <c r="S2318" s="45">
        <f t="shared" si="442"/>
        <v>1</v>
      </c>
      <c r="T2318" s="7">
        <f t="shared" si="443"/>
        <v>3.7778087047156359</v>
      </c>
      <c r="U2318" s="35">
        <f>IF(ISBLANK(VLOOKUP(B2318,'WB GDP'!$A$2:$AK$267,F2318-1985)),"NA",VLOOKUP(B2318,'WB GDP'!$A$2:$AK$267,F2318-1985))</f>
        <v>2073.1157038620345</v>
      </c>
    </row>
    <row r="2319" spans="1:21">
      <c r="A2319" t="str">
        <f t="shared" si="432"/>
        <v/>
      </c>
      <c r="B2319" t="s">
        <v>95</v>
      </c>
      <c r="C2319" t="str">
        <f>VLOOKUP(B2319,'country codes'!$A$3:$B$287,2,0)</f>
        <v>LBR</v>
      </c>
      <c r="D2319">
        <v>5</v>
      </c>
      <c r="E2319" s="6">
        <v>3455.3969999999999</v>
      </c>
      <c r="F2319">
        <v>2006</v>
      </c>
      <c r="G2319" s="6">
        <v>57.62</v>
      </c>
      <c r="H2319" s="6" t="s">
        <v>693</v>
      </c>
      <c r="I2319" s="7">
        <v>0.58834159374237105</v>
      </c>
      <c r="J2319" s="8" t="str">
        <f t="shared" si="433"/>
        <v/>
      </c>
      <c r="K2319" s="8" t="str">
        <f t="shared" si="434"/>
        <v/>
      </c>
      <c r="L2319" s="9" t="str">
        <f t="shared" si="435"/>
        <v/>
      </c>
      <c r="M2319" s="8" t="str">
        <f t="shared" si="436"/>
        <v/>
      </c>
      <c r="N2319" s="8">
        <f t="shared" si="437"/>
        <v>3.6771349608898191E-2</v>
      </c>
      <c r="O2319" s="8">
        <f t="shared" si="438"/>
        <v>1.5286491364204491</v>
      </c>
      <c r="P2319" s="10" t="str">
        <f t="shared" si="439"/>
        <v/>
      </c>
      <c r="Q2319" s="10" t="str">
        <f t="shared" si="440"/>
        <v>2006LBR</v>
      </c>
      <c r="R2319" s="14" t="str">
        <f t="shared" si="441"/>
        <v/>
      </c>
      <c r="S2319" s="45">
        <f t="shared" si="442"/>
        <v>1</v>
      </c>
      <c r="T2319" s="7">
        <f t="shared" si="443"/>
        <v>3.7778087047156359</v>
      </c>
      <c r="U2319" s="35">
        <f>IF(ISBLANK(VLOOKUP(B2319,'WB GDP'!$A$2:$AK$267,F2319-1985)),"NA",VLOOKUP(B2319,'WB GDP'!$A$2:$AK$267,F2319-1985))</f>
        <v>1258.729846262203</v>
      </c>
    </row>
    <row r="2320" spans="1:21">
      <c r="A2320" t="str">
        <f t="shared" si="432"/>
        <v/>
      </c>
      <c r="B2320" t="s">
        <v>96</v>
      </c>
      <c r="C2320" t="str">
        <f>VLOOKUP(B2320,'country codes'!$A$3:$B$287,2,0)</f>
        <v>LBY</v>
      </c>
      <c r="D2320">
        <v>4</v>
      </c>
      <c r="E2320" s="6">
        <v>5973.3689999999997</v>
      </c>
      <c r="F2320">
        <v>2006</v>
      </c>
      <c r="G2320" s="6">
        <v>71.724000000000004</v>
      </c>
      <c r="H2320" s="6" t="s">
        <v>693</v>
      </c>
      <c r="I2320" s="7">
        <v>5.8150520324706996</v>
      </c>
      <c r="J2320" s="8" t="str">
        <f t="shared" si="433"/>
        <v/>
      </c>
      <c r="K2320" s="8" t="str">
        <f t="shared" si="434"/>
        <v/>
      </c>
      <c r="L2320" s="9" t="str">
        <f t="shared" si="435"/>
        <v/>
      </c>
      <c r="M2320" s="8" t="str">
        <f t="shared" si="436"/>
        <v/>
      </c>
      <c r="N2320" s="8">
        <f t="shared" si="437"/>
        <v>0.36344075202941872</v>
      </c>
      <c r="O2320" s="8">
        <f t="shared" si="438"/>
        <v>1.8553185388409696</v>
      </c>
      <c r="P2320" s="10" t="str">
        <f t="shared" si="439"/>
        <v/>
      </c>
      <c r="Q2320" s="10" t="str">
        <f t="shared" si="440"/>
        <v>2006LBY</v>
      </c>
      <c r="R2320" s="14" t="str">
        <f t="shared" si="441"/>
        <v/>
      </c>
      <c r="S2320" s="45">
        <f t="shared" si="442"/>
        <v>2</v>
      </c>
      <c r="T2320" s="7">
        <f t="shared" si="443"/>
        <v>3.7778087047156359</v>
      </c>
      <c r="U2320" s="35">
        <f>IF(ISBLANK(VLOOKUP(B2320,'WB GDP'!$A$2:$AK$267,F2320-1985)),"NA",VLOOKUP(B2320,'WB GDP'!$A$2:$AK$267,F2320-1985))</f>
        <v>32040.953468484389</v>
      </c>
    </row>
    <row r="2321" spans="1:21">
      <c r="A2321" t="str">
        <f t="shared" si="432"/>
        <v/>
      </c>
      <c r="B2321" t="s">
        <v>98</v>
      </c>
      <c r="C2321" t="str">
        <f>VLOOKUP(B2321,'country codes'!$A$3:$B$287,2,0)</f>
        <v>LUX</v>
      </c>
      <c r="D2321">
        <v>3</v>
      </c>
      <c r="E2321" s="6">
        <v>472.404</v>
      </c>
      <c r="F2321">
        <v>2006</v>
      </c>
      <c r="G2321" s="6">
        <v>79.415000000000006</v>
      </c>
      <c r="H2321" s="6" t="s">
        <v>693</v>
      </c>
      <c r="I2321" s="7">
        <v>42.845134735107401</v>
      </c>
      <c r="J2321" s="8" t="str">
        <f t="shared" si="433"/>
        <v/>
      </c>
      <c r="K2321" s="8" t="str">
        <f t="shared" si="434"/>
        <v/>
      </c>
      <c r="L2321" s="9" t="str">
        <f t="shared" si="435"/>
        <v/>
      </c>
      <c r="M2321" s="8" t="str">
        <f t="shared" si="436"/>
        <v/>
      </c>
      <c r="N2321" s="8">
        <f t="shared" si="437"/>
        <v>2.6778209209442125</v>
      </c>
      <c r="O2321" s="8">
        <f t="shared" si="438"/>
        <v>4.1696987077557637</v>
      </c>
      <c r="P2321" s="10" t="str">
        <f t="shared" si="439"/>
        <v/>
      </c>
      <c r="Q2321" s="10" t="str">
        <f t="shared" si="440"/>
        <v>2006LUX</v>
      </c>
      <c r="R2321" s="14" t="str">
        <f t="shared" si="441"/>
        <v/>
      </c>
      <c r="S2321" s="45">
        <f t="shared" si="442"/>
        <v>3</v>
      </c>
      <c r="T2321" s="7">
        <f t="shared" si="443"/>
        <v>3.7778087047156359</v>
      </c>
      <c r="U2321" s="35">
        <f>IF(ISBLANK(VLOOKUP(B2321,'WB GDP'!$A$2:$AK$267,F2321-1985)),"NA",VLOOKUP(B2321,'WB GDP'!$A$2:$AK$267,F2321-1985))</f>
        <v>113346.03578151042</v>
      </c>
    </row>
    <row r="2322" spans="1:21">
      <c r="A2322" t="str">
        <f t="shared" si="432"/>
        <v/>
      </c>
      <c r="B2322" t="s">
        <v>103</v>
      </c>
      <c r="C2322" t="str">
        <f>VLOOKUP(B2322,'country codes'!$A$3:$B$287,2,0)</f>
        <v>MLT</v>
      </c>
      <c r="D2322">
        <v>3</v>
      </c>
      <c r="E2322" s="6">
        <v>411.197</v>
      </c>
      <c r="F2322">
        <v>2006</v>
      </c>
      <c r="G2322" s="6">
        <v>79.778999999999996</v>
      </c>
      <c r="H2322" s="6" t="s">
        <v>693</v>
      </c>
      <c r="I2322" s="7">
        <v>13.617480278015099</v>
      </c>
      <c r="J2322" s="8" t="str">
        <f t="shared" si="433"/>
        <v/>
      </c>
      <c r="K2322" s="8" t="str">
        <f t="shared" si="434"/>
        <v/>
      </c>
      <c r="L2322" s="9" t="str">
        <f t="shared" si="435"/>
        <v/>
      </c>
      <c r="M2322" s="8" t="str">
        <f t="shared" si="436"/>
        <v/>
      </c>
      <c r="N2322" s="8">
        <f t="shared" si="437"/>
        <v>0.85109251737594371</v>
      </c>
      <c r="O2322" s="8">
        <f t="shared" si="438"/>
        <v>2.3429703041874945</v>
      </c>
      <c r="P2322" s="10" t="str">
        <f t="shared" si="439"/>
        <v/>
      </c>
      <c r="Q2322" s="10" t="str">
        <f t="shared" si="440"/>
        <v>2006MLT</v>
      </c>
      <c r="R2322" s="14" t="str">
        <f t="shared" si="441"/>
        <v/>
      </c>
      <c r="S2322" s="45">
        <f t="shared" si="442"/>
        <v>3</v>
      </c>
      <c r="T2322" s="7">
        <f t="shared" si="443"/>
        <v>3.7778087047156359</v>
      </c>
      <c r="U2322" s="35">
        <f>IF(ISBLANK(VLOOKUP(B2322,'WB GDP'!$A$2:$AK$267,F2322-1985)),"NA",VLOOKUP(B2322,'WB GDP'!$A$2:$AK$267,F2322-1985))</f>
        <v>29651.050203004765</v>
      </c>
    </row>
    <row r="2323" spans="1:21">
      <c r="A2323" t="str">
        <f t="shared" si="432"/>
        <v/>
      </c>
      <c r="B2323" t="s">
        <v>104</v>
      </c>
      <c r="C2323" t="str">
        <f>VLOOKUP(B2323,'country codes'!$A$3:$B$287,2,0)</f>
        <v>MRT</v>
      </c>
      <c r="D2323">
        <v>5</v>
      </c>
      <c r="E2323" s="6">
        <v>3081.2289999999998</v>
      </c>
      <c r="F2323">
        <v>2006</v>
      </c>
      <c r="G2323" s="6">
        <v>61.890999999999998</v>
      </c>
      <c r="H2323" s="6" t="s">
        <v>693</v>
      </c>
      <c r="I2323" s="7">
        <v>1.7565268278121999</v>
      </c>
      <c r="J2323" s="8" t="str">
        <f t="shared" si="433"/>
        <v/>
      </c>
      <c r="K2323" s="8" t="str">
        <f t="shared" si="434"/>
        <v/>
      </c>
      <c r="L2323" s="9" t="str">
        <f t="shared" si="435"/>
        <v/>
      </c>
      <c r="M2323" s="8" t="str">
        <f t="shared" si="436"/>
        <v/>
      </c>
      <c r="N2323" s="8">
        <f t="shared" si="437"/>
        <v>0.1097829267382625</v>
      </c>
      <c r="O2323" s="8">
        <f t="shared" si="438"/>
        <v>1.6016607135498133</v>
      </c>
      <c r="P2323" s="10" t="str">
        <f t="shared" si="439"/>
        <v/>
      </c>
      <c r="Q2323" s="10" t="str">
        <f t="shared" si="440"/>
        <v>2006MRT</v>
      </c>
      <c r="R2323" s="14" t="str">
        <f t="shared" si="441"/>
        <v/>
      </c>
      <c r="S2323" s="45">
        <f t="shared" si="442"/>
        <v>1</v>
      </c>
      <c r="T2323" s="7">
        <f t="shared" si="443"/>
        <v>3.7778087047156359</v>
      </c>
      <c r="U2323" s="35">
        <f>IF(ISBLANK(VLOOKUP(B2323,'WB GDP'!$A$2:$AK$267,F2323-1985)),"NA",VLOOKUP(B2323,'WB GDP'!$A$2:$AK$267,F2323-1985))</f>
        <v>5278.5473202573476</v>
      </c>
    </row>
    <row r="2324" spans="1:21">
      <c r="A2324" t="str">
        <f t="shared" si="432"/>
        <v/>
      </c>
      <c r="B2324" t="s">
        <v>105</v>
      </c>
      <c r="C2324" t="str">
        <f>VLOOKUP(B2324,'country codes'!$A$3:$B$287,2,0)</f>
        <v>MUS</v>
      </c>
      <c r="D2324">
        <v>5</v>
      </c>
      <c r="E2324" s="6">
        <v>1264.7670000000001</v>
      </c>
      <c r="F2324">
        <v>2006</v>
      </c>
      <c r="G2324" s="6">
        <v>72.891000000000005</v>
      </c>
      <c r="H2324" s="6" t="s">
        <v>693</v>
      </c>
      <c r="I2324" s="7">
        <v>5.8165545463562003</v>
      </c>
      <c r="J2324" s="8" t="str">
        <f t="shared" si="433"/>
        <v/>
      </c>
      <c r="K2324" s="8" t="str">
        <f t="shared" si="434"/>
        <v/>
      </c>
      <c r="L2324" s="9" t="str">
        <f t="shared" si="435"/>
        <v/>
      </c>
      <c r="M2324" s="8" t="str">
        <f t="shared" si="436"/>
        <v/>
      </c>
      <c r="N2324" s="8">
        <f t="shared" si="437"/>
        <v>0.36353465914726252</v>
      </c>
      <c r="O2324" s="8">
        <f t="shared" si="438"/>
        <v>1.8554124459588135</v>
      </c>
      <c r="P2324" s="10" t="str">
        <f t="shared" si="439"/>
        <v/>
      </c>
      <c r="Q2324" s="10" t="str">
        <f t="shared" si="440"/>
        <v>2006MUS</v>
      </c>
      <c r="R2324" s="14" t="str">
        <f t="shared" si="441"/>
        <v/>
      </c>
      <c r="S2324" s="45">
        <f t="shared" si="442"/>
        <v>2</v>
      </c>
      <c r="T2324" s="7">
        <f t="shared" si="443"/>
        <v>3.7778087047156359</v>
      </c>
      <c r="U2324" s="35">
        <f>IF(ISBLANK(VLOOKUP(B2324,'WB GDP'!$A$2:$AK$267,F2324-1985)),"NA",VLOOKUP(B2324,'WB GDP'!$A$2:$AK$267,F2324-1985))</f>
        <v>14599.259643915939</v>
      </c>
    </row>
    <row r="2325" spans="1:21">
      <c r="A2325" t="str">
        <f t="shared" si="432"/>
        <v/>
      </c>
      <c r="B2325" t="s">
        <v>106</v>
      </c>
      <c r="C2325" t="str">
        <f>VLOOKUP(B2325,'country codes'!$A$3:$B$287,2,0)</f>
        <v>MEX</v>
      </c>
      <c r="D2325">
        <v>1</v>
      </c>
      <c r="E2325" s="6">
        <v>106886.79</v>
      </c>
      <c r="F2325">
        <v>2006</v>
      </c>
      <c r="G2325" s="6">
        <v>74.331000000000003</v>
      </c>
      <c r="H2325" s="6" t="s">
        <v>693</v>
      </c>
      <c r="I2325" s="7">
        <v>6.0420269966125497</v>
      </c>
      <c r="J2325" s="8" t="str">
        <f t="shared" si="433"/>
        <v/>
      </c>
      <c r="K2325" s="8" t="str">
        <f t="shared" si="434"/>
        <v/>
      </c>
      <c r="L2325" s="9" t="str">
        <f t="shared" si="435"/>
        <v/>
      </c>
      <c r="M2325" s="8" t="str">
        <f t="shared" si="436"/>
        <v/>
      </c>
      <c r="N2325" s="8">
        <f t="shared" si="437"/>
        <v>0.37762668728828436</v>
      </c>
      <c r="O2325" s="8">
        <f t="shared" si="438"/>
        <v>1.8695044740998352</v>
      </c>
      <c r="P2325" s="10" t="str">
        <f t="shared" si="439"/>
        <v/>
      </c>
      <c r="Q2325" s="10" t="str">
        <f t="shared" si="440"/>
        <v>2006MEX</v>
      </c>
      <c r="R2325" s="14" t="str">
        <f t="shared" si="441"/>
        <v/>
      </c>
      <c r="S2325" s="45">
        <f t="shared" si="442"/>
        <v>2</v>
      </c>
      <c r="T2325" s="7">
        <f t="shared" si="443"/>
        <v>3.7778087047156359</v>
      </c>
      <c r="U2325" s="35">
        <f>IF(ISBLANK(VLOOKUP(B2325,'WB GDP'!$A$2:$AK$267,F2325-1985)),"NA",VLOOKUP(B2325,'WB GDP'!$A$2:$AK$267,F2325-1985))</f>
        <v>18434.886538994841</v>
      </c>
    </row>
    <row r="2326" spans="1:21">
      <c r="A2326" t="str">
        <f t="shared" si="432"/>
        <v/>
      </c>
      <c r="B2326" t="s">
        <v>108</v>
      </c>
      <c r="C2326" t="str">
        <f>VLOOKUP(B2326,'country codes'!$A$3:$B$287,2,0)</f>
        <v>MNG</v>
      </c>
      <c r="D2326">
        <v>8</v>
      </c>
      <c r="E2326" s="6">
        <v>2581.2420000000002</v>
      </c>
      <c r="F2326">
        <v>2006</v>
      </c>
      <c r="G2326" s="6">
        <v>65.513000000000005</v>
      </c>
      <c r="H2326" s="6" t="s">
        <v>693</v>
      </c>
      <c r="I2326" s="7">
        <v>6.37770652770996</v>
      </c>
      <c r="J2326" s="8" t="str">
        <f t="shared" si="433"/>
        <v/>
      </c>
      <c r="K2326" s="8" t="str">
        <f t="shared" si="434"/>
        <v/>
      </c>
      <c r="L2326" s="9" t="str">
        <f t="shared" si="435"/>
        <v/>
      </c>
      <c r="M2326" s="8" t="str">
        <f t="shared" si="436"/>
        <v/>
      </c>
      <c r="N2326" s="8">
        <f t="shared" si="437"/>
        <v>0.3986066579818725</v>
      </c>
      <c r="O2326" s="8">
        <f t="shared" si="438"/>
        <v>1.8904844447934235</v>
      </c>
      <c r="P2326" s="10" t="str">
        <f t="shared" si="439"/>
        <v/>
      </c>
      <c r="Q2326" s="10" t="str">
        <f t="shared" si="440"/>
        <v>2006MNG</v>
      </c>
      <c r="R2326" s="14" t="str">
        <f t="shared" si="441"/>
        <v/>
      </c>
      <c r="S2326" s="45">
        <f t="shared" si="442"/>
        <v>2</v>
      </c>
      <c r="T2326" s="7">
        <f t="shared" si="443"/>
        <v>3.7778087047156359</v>
      </c>
      <c r="U2326" s="35">
        <f>IF(ISBLANK(VLOOKUP(B2326,'WB GDP'!$A$2:$AK$267,F2326-1985)),"NA",VLOOKUP(B2326,'WB GDP'!$A$2:$AK$267,F2326-1985))</f>
        <v>6243.6088561617617</v>
      </c>
    </row>
    <row r="2327" spans="1:21">
      <c r="A2327" t="str">
        <f t="shared" si="432"/>
        <v/>
      </c>
      <c r="B2327" t="s">
        <v>109</v>
      </c>
      <c r="C2327" t="str">
        <f>VLOOKUP(B2327,'country codes'!$A$3:$B$287,2,0)</f>
        <v>MNE</v>
      </c>
      <c r="D2327">
        <v>7</v>
      </c>
      <c r="E2327" s="6">
        <v>632.54499999999996</v>
      </c>
      <c r="F2327">
        <v>2006</v>
      </c>
      <c r="G2327" s="6">
        <v>74.049000000000007</v>
      </c>
      <c r="H2327" s="6" t="s">
        <v>693</v>
      </c>
      <c r="I2327" s="7">
        <v>9.2428312301635707</v>
      </c>
      <c r="J2327" s="8" t="str">
        <f t="shared" si="433"/>
        <v/>
      </c>
      <c r="K2327" s="8" t="str">
        <f t="shared" si="434"/>
        <v/>
      </c>
      <c r="L2327" s="9" t="str">
        <f t="shared" si="435"/>
        <v/>
      </c>
      <c r="M2327" s="8" t="str">
        <f t="shared" si="436"/>
        <v/>
      </c>
      <c r="N2327" s="8">
        <f t="shared" si="437"/>
        <v>0.57767695188522317</v>
      </c>
      <c r="O2327" s="8">
        <f t="shared" si="438"/>
        <v>2.0695547386967741</v>
      </c>
      <c r="P2327" s="10" t="str">
        <f t="shared" si="439"/>
        <v/>
      </c>
      <c r="Q2327" s="10" t="str">
        <f t="shared" si="440"/>
        <v>2006MNE</v>
      </c>
      <c r="R2327" s="14" t="str">
        <f t="shared" si="441"/>
        <v/>
      </c>
      <c r="S2327" s="45">
        <f t="shared" si="442"/>
        <v>3</v>
      </c>
      <c r="T2327" s="7">
        <f t="shared" si="443"/>
        <v>3.7778087047156359</v>
      </c>
      <c r="U2327" s="35">
        <f>IF(ISBLANK(VLOOKUP(B2327,'WB GDP'!$A$2:$AK$267,F2327-1985)),"NA",VLOOKUP(B2327,'WB GDP'!$A$2:$AK$267,F2327-1985))</f>
        <v>15233.390740248356</v>
      </c>
    </row>
    <row r="2328" spans="1:21">
      <c r="A2328" t="str">
        <f t="shared" si="432"/>
        <v/>
      </c>
      <c r="B2328" t="s">
        <v>110</v>
      </c>
      <c r="C2328" t="str">
        <f>VLOOKUP(B2328,'country codes'!$A$3:$B$287,2,0)</f>
        <v>MAR</v>
      </c>
      <c r="D2328">
        <v>4</v>
      </c>
      <c r="E2328" s="6">
        <v>30833.022000000001</v>
      </c>
      <c r="F2328">
        <v>2006</v>
      </c>
      <c r="G2328" s="6">
        <v>69.128</v>
      </c>
      <c r="H2328" s="6" t="s">
        <v>693</v>
      </c>
      <c r="I2328" s="7">
        <v>2.7556321620941202</v>
      </c>
      <c r="J2328" s="8" t="str">
        <f t="shared" si="433"/>
        <v/>
      </c>
      <c r="K2328" s="8" t="str">
        <f t="shared" si="434"/>
        <v/>
      </c>
      <c r="L2328" s="9" t="str">
        <f t="shared" si="435"/>
        <v/>
      </c>
      <c r="M2328" s="8" t="str">
        <f t="shared" si="436"/>
        <v/>
      </c>
      <c r="N2328" s="8">
        <f t="shared" si="437"/>
        <v>0.17222701013088251</v>
      </c>
      <c r="O2328" s="8">
        <f t="shared" si="438"/>
        <v>1.6641047969424334</v>
      </c>
      <c r="P2328" s="10" t="str">
        <f t="shared" si="439"/>
        <v/>
      </c>
      <c r="Q2328" s="10" t="str">
        <f t="shared" si="440"/>
        <v>2006MAR</v>
      </c>
      <c r="R2328" s="14" t="str">
        <f t="shared" si="441"/>
        <v/>
      </c>
      <c r="S2328" s="45">
        <f t="shared" si="442"/>
        <v>1</v>
      </c>
      <c r="T2328" s="7">
        <f t="shared" si="443"/>
        <v>3.7778087047156359</v>
      </c>
      <c r="U2328" s="35">
        <f>IF(ISBLANK(VLOOKUP(B2328,'WB GDP'!$A$2:$AK$267,F2328-1985)),"NA",VLOOKUP(B2328,'WB GDP'!$A$2:$AK$267,F2328-1985))</f>
        <v>6085.4814453125</v>
      </c>
    </row>
    <row r="2329" spans="1:21">
      <c r="A2329" t="str">
        <f t="shared" si="432"/>
        <v/>
      </c>
      <c r="B2329" t="s">
        <v>112</v>
      </c>
      <c r="C2329" t="str">
        <f>VLOOKUP(B2329,'country codes'!$A$3:$B$287,2,0)</f>
        <v>MMR</v>
      </c>
      <c r="D2329">
        <v>8</v>
      </c>
      <c r="E2329" s="6">
        <v>48088.273999999998</v>
      </c>
      <c r="F2329">
        <v>2006</v>
      </c>
      <c r="G2329" s="6">
        <v>61.893000000000001</v>
      </c>
      <c r="H2329" s="6" t="s">
        <v>693</v>
      </c>
      <c r="I2329" s="7">
        <v>1.6202479600906401</v>
      </c>
      <c r="J2329" s="8" t="str">
        <f t="shared" si="433"/>
        <v/>
      </c>
      <c r="K2329" s="8" t="str">
        <f t="shared" si="434"/>
        <v/>
      </c>
      <c r="L2329" s="9" t="str">
        <f t="shared" si="435"/>
        <v/>
      </c>
      <c r="M2329" s="8" t="str">
        <f t="shared" si="436"/>
        <v/>
      </c>
      <c r="N2329" s="8">
        <f t="shared" si="437"/>
        <v>0.10126549750566501</v>
      </c>
      <c r="O2329" s="8">
        <f t="shared" si="438"/>
        <v>1.593143284317216</v>
      </c>
      <c r="P2329" s="10" t="str">
        <f t="shared" si="439"/>
        <v/>
      </c>
      <c r="Q2329" s="10" t="str">
        <f t="shared" si="440"/>
        <v>2006MMR</v>
      </c>
      <c r="R2329" s="14" t="str">
        <f t="shared" si="441"/>
        <v/>
      </c>
      <c r="S2329" s="45">
        <f t="shared" si="442"/>
        <v>1</v>
      </c>
      <c r="T2329" s="7">
        <f t="shared" si="443"/>
        <v>3.7778087047156359</v>
      </c>
      <c r="U2329" s="35">
        <f>IF(ISBLANK(VLOOKUP(B2329,'WB GDP'!$A$2:$AK$267,F2329-1985)),"NA",VLOOKUP(B2329,'WB GDP'!$A$2:$AK$267,F2329-1985))</f>
        <v>1914.2415688061153</v>
      </c>
    </row>
    <row r="2330" spans="1:21">
      <c r="A2330" t="str">
        <f t="shared" si="432"/>
        <v/>
      </c>
      <c r="B2330" t="s">
        <v>113</v>
      </c>
      <c r="C2330" t="str">
        <f>VLOOKUP(B2330,'country codes'!$A$3:$B$287,2,0)</f>
        <v>NAM</v>
      </c>
      <c r="D2330">
        <v>5</v>
      </c>
      <c r="E2330" s="6">
        <v>1986.558</v>
      </c>
      <c r="F2330">
        <v>2006</v>
      </c>
      <c r="G2330" s="6">
        <v>52.655000000000001</v>
      </c>
      <c r="H2330" s="6" t="s">
        <v>693</v>
      </c>
      <c r="I2330" s="7">
        <v>6.7606287002563503</v>
      </c>
      <c r="J2330" s="8" t="str">
        <f t="shared" si="433"/>
        <v/>
      </c>
      <c r="K2330" s="8" t="str">
        <f t="shared" si="434"/>
        <v/>
      </c>
      <c r="L2330" s="9" t="str">
        <f t="shared" si="435"/>
        <v/>
      </c>
      <c r="M2330" s="8" t="str">
        <f t="shared" si="436"/>
        <v/>
      </c>
      <c r="N2330" s="8">
        <f t="shared" si="437"/>
        <v>0.4225392937660219</v>
      </c>
      <c r="O2330" s="8">
        <f t="shared" si="438"/>
        <v>1.9144170805775729</v>
      </c>
      <c r="P2330" s="10" t="str">
        <f t="shared" si="439"/>
        <v/>
      </c>
      <c r="Q2330" s="10" t="str">
        <f t="shared" si="440"/>
        <v>2006NAM</v>
      </c>
      <c r="R2330" s="14" t="str">
        <f t="shared" si="441"/>
        <v/>
      </c>
      <c r="S2330" s="45">
        <f t="shared" si="442"/>
        <v>2</v>
      </c>
      <c r="T2330" s="7">
        <f t="shared" si="443"/>
        <v>3.7778087047156359</v>
      </c>
      <c r="U2330" s="35">
        <f>IF(ISBLANK(VLOOKUP(B2330,'WB GDP'!$A$2:$AK$267,F2330-1985)),"NA",VLOOKUP(B2330,'WB GDP'!$A$2:$AK$267,F2330-1985))</f>
        <v>8373.4826318235937</v>
      </c>
    </row>
    <row r="2331" spans="1:21">
      <c r="A2331" t="str">
        <f t="shared" si="432"/>
        <v/>
      </c>
      <c r="B2331" t="s">
        <v>115</v>
      </c>
      <c r="C2331" t="str">
        <f>VLOOKUP(B2331,'country codes'!$A$3:$B$287,2,0)</f>
        <v>NLD</v>
      </c>
      <c r="D2331">
        <v>3</v>
      </c>
      <c r="E2331" s="6">
        <v>16325.677</v>
      </c>
      <c r="F2331">
        <v>2006</v>
      </c>
      <c r="G2331" s="6">
        <v>79.837999999999994</v>
      </c>
      <c r="H2331" s="6" t="s">
        <v>693</v>
      </c>
      <c r="I2331" s="7">
        <v>16.474363327026399</v>
      </c>
      <c r="J2331" s="8" t="str">
        <f t="shared" si="433"/>
        <v/>
      </c>
      <c r="K2331" s="8" t="str">
        <f t="shared" si="434"/>
        <v/>
      </c>
      <c r="L2331" s="9" t="str">
        <f t="shared" si="435"/>
        <v/>
      </c>
      <c r="M2331" s="8" t="str">
        <f t="shared" si="436"/>
        <v/>
      </c>
      <c r="N2331" s="8">
        <f t="shared" si="437"/>
        <v>1.0296477079391499</v>
      </c>
      <c r="O2331" s="8">
        <f t="shared" si="438"/>
        <v>2.5215254947507009</v>
      </c>
      <c r="P2331" s="10" t="str">
        <f t="shared" si="439"/>
        <v/>
      </c>
      <c r="Q2331" s="10" t="str">
        <f t="shared" si="440"/>
        <v>2006NLD</v>
      </c>
      <c r="R2331" s="14" t="str">
        <f t="shared" si="441"/>
        <v/>
      </c>
      <c r="S2331" s="45">
        <f t="shared" si="442"/>
        <v>3</v>
      </c>
      <c r="T2331" s="7">
        <f t="shared" si="443"/>
        <v>3.7778087047156359</v>
      </c>
      <c r="U2331" s="35">
        <f>IF(ISBLANK(VLOOKUP(B2331,'WB GDP'!$A$2:$AK$267,F2331-1985)),"NA",VLOOKUP(B2331,'WB GDP'!$A$2:$AK$267,F2331-1985))</f>
        <v>51097.362611333119</v>
      </c>
    </row>
    <row r="2332" spans="1:21">
      <c r="A2332" t="str">
        <f t="shared" si="432"/>
        <v/>
      </c>
      <c r="B2332" t="s">
        <v>120</v>
      </c>
      <c r="C2332" t="str">
        <f>VLOOKUP(B2332,'country codes'!$A$3:$B$287,2,0)</f>
        <v>MKD</v>
      </c>
      <c r="D2332">
        <v>7</v>
      </c>
      <c r="E2332" s="6">
        <v>2081.0749999999998</v>
      </c>
      <c r="F2332">
        <v>2006</v>
      </c>
      <c r="G2332" s="6">
        <v>73.998999999999995</v>
      </c>
      <c r="H2332" s="6" t="s">
        <v>693</v>
      </c>
      <c r="I2332" s="7">
        <v>5.8010358810424796</v>
      </c>
      <c r="J2332" s="8" t="str">
        <f t="shared" si="433"/>
        <v/>
      </c>
      <c r="K2332" s="8" t="str">
        <f t="shared" si="434"/>
        <v/>
      </c>
      <c r="L2332" s="9" t="str">
        <f t="shared" si="435"/>
        <v/>
      </c>
      <c r="M2332" s="8" t="str">
        <f t="shared" si="436"/>
        <v/>
      </c>
      <c r="N2332" s="8">
        <f t="shared" si="437"/>
        <v>0.36256474256515497</v>
      </c>
      <c r="O2332" s="8">
        <f t="shared" si="438"/>
        <v>1.854442529376706</v>
      </c>
      <c r="P2332" s="10" t="str">
        <f t="shared" si="439"/>
        <v/>
      </c>
      <c r="Q2332" s="10" t="str">
        <f t="shared" si="440"/>
        <v>2006MKD</v>
      </c>
      <c r="R2332" s="14" t="str">
        <f t="shared" si="441"/>
        <v/>
      </c>
      <c r="S2332" s="45">
        <f t="shared" si="442"/>
        <v>2</v>
      </c>
      <c r="T2332" s="7">
        <f t="shared" si="443"/>
        <v>3.7778087047156359</v>
      </c>
      <c r="U2332" s="35">
        <f>IF(ISBLANK(VLOOKUP(B2332,'WB GDP'!$A$2:$AK$267,F2332-1985)),"NA",VLOOKUP(B2332,'WB GDP'!$A$2:$AK$267,F2332-1985))</f>
        <v>11770.226549859937</v>
      </c>
    </row>
    <row r="2333" spans="1:21">
      <c r="A2333" t="str">
        <f t="shared" si="432"/>
        <v/>
      </c>
      <c r="B2333" t="s">
        <v>122</v>
      </c>
      <c r="C2333" t="str">
        <f>VLOOKUP(B2333,'country codes'!$A$3:$B$287,2,0)</f>
        <v>PAK</v>
      </c>
      <c r="D2333">
        <v>6</v>
      </c>
      <c r="E2333" s="6">
        <v>178069.984</v>
      </c>
      <c r="F2333">
        <v>2006</v>
      </c>
      <c r="G2333" s="6">
        <v>63.731000000000002</v>
      </c>
      <c r="H2333" s="6" t="s">
        <v>693</v>
      </c>
      <c r="I2333" s="7">
        <v>1.8312792778015099</v>
      </c>
      <c r="J2333" s="8" t="str">
        <f t="shared" si="433"/>
        <v/>
      </c>
      <c r="K2333" s="8" t="str">
        <f t="shared" si="434"/>
        <v/>
      </c>
      <c r="L2333" s="9" t="str">
        <f t="shared" si="435"/>
        <v/>
      </c>
      <c r="M2333" s="8" t="str">
        <f t="shared" si="436"/>
        <v/>
      </c>
      <c r="N2333" s="8">
        <f t="shared" si="437"/>
        <v>0.11445495486259437</v>
      </c>
      <c r="O2333" s="8">
        <f t="shared" si="438"/>
        <v>1.6063327416741453</v>
      </c>
      <c r="P2333" s="10" t="str">
        <f t="shared" si="439"/>
        <v/>
      </c>
      <c r="Q2333" s="10" t="str">
        <f t="shared" si="440"/>
        <v>2006PAK</v>
      </c>
      <c r="R2333" s="14" t="str">
        <f t="shared" si="441"/>
        <v/>
      </c>
      <c r="S2333" s="45">
        <f t="shared" si="442"/>
        <v>1</v>
      </c>
      <c r="T2333" s="7">
        <f t="shared" si="443"/>
        <v>3.7778087047156359</v>
      </c>
      <c r="U2333" s="35">
        <f>IF(ISBLANK(VLOOKUP(B2333,'WB GDP'!$A$2:$AK$267,F2333-1985)),"NA",VLOOKUP(B2333,'WB GDP'!$A$2:$AK$267,F2333-1985))</f>
        <v>3978.0193269951651</v>
      </c>
    </row>
    <row r="2334" spans="1:21">
      <c r="A2334" t="str">
        <f t="shared" si="432"/>
        <v/>
      </c>
      <c r="B2334" t="s">
        <v>123</v>
      </c>
      <c r="C2334" t="str">
        <f>VLOOKUP(B2334,'country codes'!$A$3:$B$287,2,0)</f>
        <v>PSE</v>
      </c>
      <c r="D2334">
        <v>4</v>
      </c>
      <c r="E2334" s="6">
        <v>3627.6680000000001</v>
      </c>
      <c r="F2334">
        <v>2006</v>
      </c>
      <c r="G2334" s="6">
        <v>71.915000000000006</v>
      </c>
      <c r="H2334" s="6">
        <v>4.7163877487182617</v>
      </c>
      <c r="I2334" s="7" t="s">
        <v>693</v>
      </c>
      <c r="J2334" s="8">
        <f t="shared" si="433"/>
        <v>0.47163877487182615</v>
      </c>
      <c r="K2334" s="8">
        <f t="shared" si="434"/>
        <v>0.89839861013165812</v>
      </c>
      <c r="L2334" s="9">
        <f t="shared" si="435"/>
        <v>64.608336047618195</v>
      </c>
      <c r="M2334" s="8">
        <f t="shared" si="436"/>
        <v>0.487672821145408</v>
      </c>
      <c r="N2334" s="8" t="str">
        <f t="shared" si="437"/>
        <v/>
      </c>
      <c r="O2334" s="8" t="str">
        <f t="shared" si="438"/>
        <v/>
      </c>
      <c r="P2334" s="10" t="str">
        <f t="shared" si="439"/>
        <v/>
      </c>
      <c r="Q2334" s="10" t="str">
        <f t="shared" si="440"/>
        <v>2006PSE</v>
      </c>
      <c r="R2334" s="14" t="str">
        <f t="shared" si="441"/>
        <v/>
      </c>
      <c r="S2334" s="45">
        <f t="shared" si="442"/>
        <v>3</v>
      </c>
      <c r="T2334" s="7">
        <f t="shared" si="443"/>
        <v>3.7778087047156359</v>
      </c>
      <c r="U2334" s="35">
        <f>IF(ISBLANK(VLOOKUP(B2334,'WB GDP'!$A$2:$AK$267,F2334-1985)),"NA",VLOOKUP(B2334,'WB GDP'!$A$2:$AK$267,F2334-1985))</f>
        <v>15485.247545671698</v>
      </c>
    </row>
    <row r="2335" spans="1:21">
      <c r="A2335" t="str">
        <f t="shared" si="432"/>
        <v/>
      </c>
      <c r="B2335" t="s">
        <v>128</v>
      </c>
      <c r="C2335" t="str">
        <f>VLOOKUP(B2335,'country codes'!$A$3:$B$287,2,0)</f>
        <v>POL</v>
      </c>
      <c r="D2335">
        <v>7</v>
      </c>
      <c r="E2335" s="6">
        <v>38547.178999999996</v>
      </c>
      <c r="F2335">
        <v>2006</v>
      </c>
      <c r="G2335" s="6">
        <v>75.284000000000006</v>
      </c>
      <c r="H2335" s="6" t="s">
        <v>693</v>
      </c>
      <c r="I2335" s="7">
        <v>9.8801164627075195</v>
      </c>
      <c r="J2335" s="8" t="str">
        <f t="shared" si="433"/>
        <v/>
      </c>
      <c r="K2335" s="8" t="str">
        <f t="shared" si="434"/>
        <v/>
      </c>
      <c r="L2335" s="9" t="str">
        <f t="shared" si="435"/>
        <v/>
      </c>
      <c r="M2335" s="8" t="str">
        <f t="shared" si="436"/>
        <v/>
      </c>
      <c r="N2335" s="8">
        <f t="shared" si="437"/>
        <v>0.61750727891921997</v>
      </c>
      <c r="O2335" s="8">
        <f t="shared" si="438"/>
        <v>2.1093850657307707</v>
      </c>
      <c r="P2335" s="10" t="str">
        <f t="shared" si="439"/>
        <v/>
      </c>
      <c r="Q2335" s="10" t="str">
        <f t="shared" si="440"/>
        <v>2006POL</v>
      </c>
      <c r="R2335" s="14" t="str">
        <f t="shared" si="441"/>
        <v/>
      </c>
      <c r="S2335" s="45">
        <f t="shared" si="442"/>
        <v>3</v>
      </c>
      <c r="T2335" s="7">
        <f t="shared" si="443"/>
        <v>3.7778087047156359</v>
      </c>
      <c r="U2335" s="35">
        <f>IF(ISBLANK(VLOOKUP(B2335,'WB GDP'!$A$2:$AK$267,F2335-1985)),"NA",VLOOKUP(B2335,'WB GDP'!$A$2:$AK$267,F2335-1985))</f>
        <v>20012.621111646171</v>
      </c>
    </row>
    <row r="2336" spans="1:21">
      <c r="A2336" t="str">
        <f t="shared" si="432"/>
        <v/>
      </c>
      <c r="B2336" t="s">
        <v>130</v>
      </c>
      <c r="C2336" t="str">
        <f>VLOOKUP(B2336,'country codes'!$A$3:$B$287,2,0)</f>
        <v>QAT</v>
      </c>
      <c r="D2336">
        <v>4</v>
      </c>
      <c r="E2336" s="6">
        <v>1015.06</v>
      </c>
      <c r="F2336">
        <v>2006</v>
      </c>
      <c r="G2336" s="6">
        <v>76.569999999999993</v>
      </c>
      <c r="H2336" s="6" t="s">
        <v>693</v>
      </c>
      <c r="I2336" s="7">
        <v>49.812431335449197</v>
      </c>
      <c r="J2336" s="8" t="str">
        <f t="shared" si="433"/>
        <v/>
      </c>
      <c r="K2336" s="8" t="str">
        <f t="shared" si="434"/>
        <v/>
      </c>
      <c r="L2336" s="9" t="str">
        <f t="shared" si="435"/>
        <v/>
      </c>
      <c r="M2336" s="8" t="str">
        <f t="shared" si="436"/>
        <v/>
      </c>
      <c r="N2336" s="8">
        <f t="shared" si="437"/>
        <v>3.1132769584655748</v>
      </c>
      <c r="O2336" s="8">
        <f t="shared" si="438"/>
        <v>4.605154745277126</v>
      </c>
      <c r="P2336" s="10" t="str">
        <f t="shared" si="439"/>
        <v/>
      </c>
      <c r="Q2336" s="10" t="str">
        <f t="shared" si="440"/>
        <v>2006QAT</v>
      </c>
      <c r="R2336" s="14" t="str">
        <f t="shared" si="441"/>
        <v/>
      </c>
      <c r="S2336" s="45">
        <f t="shared" si="442"/>
        <v>3</v>
      </c>
      <c r="T2336" s="7">
        <f t="shared" si="443"/>
        <v>3.7778087047156359</v>
      </c>
      <c r="U2336" s="35">
        <f>IF(ISBLANK(VLOOKUP(B2336,'WB GDP'!$A$2:$AK$267,F2336-1985)),"NA",VLOOKUP(B2336,'WB GDP'!$A$2:$AK$267,F2336-1985))</f>
        <v>94361.626506690052</v>
      </c>
    </row>
    <row r="2337" spans="1:21">
      <c r="A2337" t="str">
        <f t="shared" si="432"/>
        <v/>
      </c>
      <c r="B2337" t="s">
        <v>131</v>
      </c>
      <c r="C2337" t="str">
        <f>VLOOKUP(B2337,'country codes'!$A$3:$B$287,2,0)</f>
        <v>ROU</v>
      </c>
      <c r="D2337">
        <v>7</v>
      </c>
      <c r="E2337" s="6">
        <v>20909.401000000002</v>
      </c>
      <c r="F2337">
        <v>2006</v>
      </c>
      <c r="G2337" s="6">
        <v>71.471999999999994</v>
      </c>
      <c r="H2337" s="6" t="s">
        <v>693</v>
      </c>
      <c r="I2337" s="7">
        <v>7.4983377456665004</v>
      </c>
      <c r="J2337" s="8" t="str">
        <f t="shared" si="433"/>
        <v/>
      </c>
      <c r="K2337" s="8" t="str">
        <f t="shared" si="434"/>
        <v/>
      </c>
      <c r="L2337" s="9" t="str">
        <f t="shared" si="435"/>
        <v/>
      </c>
      <c r="M2337" s="8" t="str">
        <f t="shared" si="436"/>
        <v/>
      </c>
      <c r="N2337" s="8">
        <f t="shared" si="437"/>
        <v>0.46864610910415627</v>
      </c>
      <c r="O2337" s="8">
        <f t="shared" si="438"/>
        <v>1.9605238959157072</v>
      </c>
      <c r="P2337" s="10" t="str">
        <f t="shared" si="439"/>
        <v/>
      </c>
      <c r="Q2337" s="10" t="str">
        <f t="shared" si="440"/>
        <v>2006ROU</v>
      </c>
      <c r="R2337" s="14" t="str">
        <f t="shared" si="441"/>
        <v/>
      </c>
      <c r="S2337" s="45">
        <f t="shared" si="442"/>
        <v>2</v>
      </c>
      <c r="T2337" s="7">
        <f t="shared" si="443"/>
        <v>3.7778087047156359</v>
      </c>
      <c r="U2337" s="35">
        <f>IF(ISBLANK(VLOOKUP(B2337,'WB GDP'!$A$2:$AK$267,F2337-1985)),"NA",VLOOKUP(B2337,'WB GDP'!$A$2:$AK$267,F2337-1985))</f>
        <v>18325.658858292347</v>
      </c>
    </row>
    <row r="2338" spans="1:21">
      <c r="A2338" t="str">
        <f t="shared" si="432"/>
        <v/>
      </c>
      <c r="B2338" t="s">
        <v>134</v>
      </c>
      <c r="C2338" t="str">
        <f>VLOOKUP(B2338,'country codes'!$A$3:$B$287,2,0)</f>
        <v>SAU</v>
      </c>
      <c r="D2338">
        <v>4</v>
      </c>
      <c r="E2338" s="6">
        <v>25382.87</v>
      </c>
      <c r="F2338">
        <v>2006</v>
      </c>
      <c r="G2338" s="6">
        <v>74.81</v>
      </c>
      <c r="H2338" s="6" t="s">
        <v>693</v>
      </c>
      <c r="I2338" s="7">
        <v>20.287208557128899</v>
      </c>
      <c r="J2338" s="8" t="str">
        <f t="shared" si="433"/>
        <v/>
      </c>
      <c r="K2338" s="8" t="str">
        <f t="shared" si="434"/>
        <v/>
      </c>
      <c r="L2338" s="9" t="str">
        <f t="shared" si="435"/>
        <v/>
      </c>
      <c r="M2338" s="8" t="str">
        <f t="shared" si="436"/>
        <v/>
      </c>
      <c r="N2338" s="8">
        <f t="shared" si="437"/>
        <v>1.2679505348205562</v>
      </c>
      <c r="O2338" s="8">
        <f t="shared" si="438"/>
        <v>2.7598283216321073</v>
      </c>
      <c r="P2338" s="10" t="str">
        <f t="shared" si="439"/>
        <v/>
      </c>
      <c r="Q2338" s="10" t="str">
        <f t="shared" si="440"/>
        <v>2006SAU</v>
      </c>
      <c r="R2338" s="14" t="str">
        <f t="shared" si="441"/>
        <v/>
      </c>
      <c r="S2338" s="45">
        <f t="shared" si="442"/>
        <v>3</v>
      </c>
      <c r="T2338" s="7">
        <f t="shared" si="443"/>
        <v>3.7778087047156359</v>
      </c>
      <c r="U2338" s="35">
        <f>IF(ISBLANK(VLOOKUP(B2338,'WB GDP'!$A$2:$AK$267,F2338-1985)),"NA",VLOOKUP(B2338,'WB GDP'!$A$2:$AK$267,F2338-1985))</f>
        <v>42916.053705089347</v>
      </c>
    </row>
    <row r="2339" spans="1:21">
      <c r="A2339" t="str">
        <f t="shared" si="432"/>
        <v/>
      </c>
      <c r="B2339" t="s">
        <v>136</v>
      </c>
      <c r="C2339" t="str">
        <f>VLOOKUP(B2339,'country codes'!$A$3:$B$287,2,0)</f>
        <v>SRB</v>
      </c>
      <c r="D2339">
        <v>7</v>
      </c>
      <c r="E2339" s="6">
        <v>7794.7920000000004</v>
      </c>
      <c r="F2339">
        <v>2006</v>
      </c>
      <c r="G2339" s="6">
        <v>73.355000000000004</v>
      </c>
      <c r="H2339" s="6" t="s">
        <v>693</v>
      </c>
      <c r="I2339" s="7">
        <v>9.9062967300415004</v>
      </c>
      <c r="J2339" s="8" t="str">
        <f t="shared" si="433"/>
        <v/>
      </c>
      <c r="K2339" s="8" t="str">
        <f t="shared" si="434"/>
        <v/>
      </c>
      <c r="L2339" s="9" t="str">
        <f t="shared" si="435"/>
        <v/>
      </c>
      <c r="M2339" s="8" t="str">
        <f t="shared" si="436"/>
        <v/>
      </c>
      <c r="N2339" s="8">
        <f t="shared" si="437"/>
        <v>0.61914354562759377</v>
      </c>
      <c r="O2339" s="8">
        <f t="shared" si="438"/>
        <v>2.1110213324391447</v>
      </c>
      <c r="P2339" s="10" t="str">
        <f t="shared" si="439"/>
        <v/>
      </c>
      <c r="Q2339" s="10" t="str">
        <f t="shared" si="440"/>
        <v>2006SRB</v>
      </c>
      <c r="R2339" s="14" t="str">
        <f t="shared" si="441"/>
        <v/>
      </c>
      <c r="S2339" s="45">
        <f t="shared" si="442"/>
        <v>3</v>
      </c>
      <c r="T2339" s="7">
        <f t="shared" si="443"/>
        <v>3.7778087047156359</v>
      </c>
      <c r="U2339" s="35">
        <f>IF(ISBLANK(VLOOKUP(B2339,'WB GDP'!$A$2:$AK$267,F2339-1985)),"NA",VLOOKUP(B2339,'WB GDP'!$A$2:$AK$267,F2339-1985))</f>
        <v>12955.977428039385</v>
      </c>
    </row>
    <row r="2340" spans="1:21">
      <c r="A2340" t="str">
        <f t="shared" si="432"/>
        <v/>
      </c>
      <c r="B2340" t="s">
        <v>143</v>
      </c>
      <c r="C2340" t="str">
        <f>VLOOKUP(B2340,'country codes'!$A$3:$B$287,2,0)</f>
        <v>ESP</v>
      </c>
      <c r="D2340">
        <v>3</v>
      </c>
      <c r="E2340" s="6">
        <v>44422.830999999998</v>
      </c>
      <c r="F2340">
        <v>2006</v>
      </c>
      <c r="G2340" s="6">
        <v>80.971999999999994</v>
      </c>
      <c r="H2340" s="6" t="s">
        <v>693</v>
      </c>
      <c r="I2340" s="7">
        <v>12.275954246521</v>
      </c>
      <c r="J2340" s="8" t="str">
        <f t="shared" si="433"/>
        <v/>
      </c>
      <c r="K2340" s="8" t="str">
        <f t="shared" si="434"/>
        <v/>
      </c>
      <c r="L2340" s="9" t="str">
        <f t="shared" si="435"/>
        <v/>
      </c>
      <c r="M2340" s="8" t="str">
        <f t="shared" si="436"/>
        <v/>
      </c>
      <c r="N2340" s="8">
        <f t="shared" si="437"/>
        <v>0.76724714040756248</v>
      </c>
      <c r="O2340" s="8">
        <f t="shared" si="438"/>
        <v>2.2591249272191134</v>
      </c>
      <c r="P2340" s="10" t="str">
        <f t="shared" si="439"/>
        <v/>
      </c>
      <c r="Q2340" s="10" t="str">
        <f t="shared" si="440"/>
        <v>2006ESP</v>
      </c>
      <c r="R2340" s="14" t="str">
        <f t="shared" si="441"/>
        <v/>
      </c>
      <c r="S2340" s="45">
        <f t="shared" si="442"/>
        <v>3</v>
      </c>
      <c r="T2340" s="7">
        <f t="shared" si="443"/>
        <v>3.7778087047156359</v>
      </c>
      <c r="U2340" s="35">
        <f>IF(ISBLANK(VLOOKUP(B2340,'WB GDP'!$A$2:$AK$267,F2340-1985)),"NA",VLOOKUP(B2340,'WB GDP'!$A$2:$AK$267,F2340-1985))</f>
        <v>38857.485049994473</v>
      </c>
    </row>
    <row r="2341" spans="1:21">
      <c r="A2341" t="str">
        <f t="shared" si="432"/>
        <v/>
      </c>
      <c r="B2341" t="s">
        <v>145</v>
      </c>
      <c r="C2341" t="str">
        <f>VLOOKUP(B2341,'country codes'!$A$3:$B$287,2,0)</f>
        <v>SDN</v>
      </c>
      <c r="D2341">
        <v>5</v>
      </c>
      <c r="E2341" s="6">
        <v>30332.968000000001</v>
      </c>
      <c r="F2341">
        <v>2006</v>
      </c>
      <c r="G2341" s="6">
        <v>60.280999999999999</v>
      </c>
      <c r="H2341" s="6" t="s">
        <v>693</v>
      </c>
      <c r="I2341" s="7">
        <v>0.89294928312301602</v>
      </c>
      <c r="J2341" s="8" t="str">
        <f t="shared" si="433"/>
        <v/>
      </c>
      <c r="K2341" s="8" t="str">
        <f t="shared" si="434"/>
        <v/>
      </c>
      <c r="L2341" s="9" t="str">
        <f t="shared" si="435"/>
        <v/>
      </c>
      <c r="M2341" s="8" t="str">
        <f t="shared" si="436"/>
        <v/>
      </c>
      <c r="N2341" s="8">
        <f t="shared" si="437"/>
        <v>5.5809330195188502E-2</v>
      </c>
      <c r="O2341" s="8">
        <f t="shared" si="438"/>
        <v>1.5476871170067394</v>
      </c>
      <c r="P2341" s="10" t="str">
        <f t="shared" si="439"/>
        <v/>
      </c>
      <c r="Q2341" s="10" t="str">
        <f t="shared" si="440"/>
        <v>2006SDN</v>
      </c>
      <c r="R2341" s="14" t="str">
        <f t="shared" si="441"/>
        <v/>
      </c>
      <c r="S2341" s="45">
        <f t="shared" si="442"/>
        <v>1</v>
      </c>
      <c r="T2341" s="7">
        <f t="shared" si="443"/>
        <v>3.7778087047156359</v>
      </c>
      <c r="U2341" s="35">
        <f>IF(ISBLANK(VLOOKUP(B2341,'WB GDP'!$A$2:$AK$267,F2341-1985)),"NA",VLOOKUP(B2341,'WB GDP'!$A$2:$AK$267,F2341-1985))</f>
        <v>4847.587890625</v>
      </c>
    </row>
    <row r="2342" spans="1:21">
      <c r="A2342" t="str">
        <f t="shared" si="432"/>
        <v/>
      </c>
      <c r="B2342" t="s">
        <v>146</v>
      </c>
      <c r="C2342" t="str">
        <f>VLOOKUP(B2342,'country codes'!$A$3:$B$287,2,0)</f>
        <v>SWE</v>
      </c>
      <c r="D2342">
        <v>3</v>
      </c>
      <c r="E2342" s="6">
        <v>9104.7189999999991</v>
      </c>
      <c r="F2342">
        <v>2006</v>
      </c>
      <c r="G2342" s="6">
        <v>80.831999999999994</v>
      </c>
      <c r="H2342" s="6" t="s">
        <v>693</v>
      </c>
      <c r="I2342" s="7">
        <v>12.1098680496216</v>
      </c>
      <c r="J2342" s="8" t="str">
        <f t="shared" si="433"/>
        <v/>
      </c>
      <c r="K2342" s="8" t="str">
        <f t="shared" si="434"/>
        <v/>
      </c>
      <c r="L2342" s="9" t="str">
        <f t="shared" si="435"/>
        <v/>
      </c>
      <c r="M2342" s="8" t="str">
        <f t="shared" si="436"/>
        <v/>
      </c>
      <c r="N2342" s="8">
        <f t="shared" si="437"/>
        <v>0.75686675310134999</v>
      </c>
      <c r="O2342" s="8">
        <f t="shared" si="438"/>
        <v>2.2487445399129009</v>
      </c>
      <c r="P2342" s="10" t="str">
        <f t="shared" si="439"/>
        <v/>
      </c>
      <c r="Q2342" s="10" t="str">
        <f t="shared" si="440"/>
        <v>2006SWE</v>
      </c>
      <c r="R2342" s="14" t="str">
        <f t="shared" si="441"/>
        <v/>
      </c>
      <c r="S2342" s="45">
        <f t="shared" si="442"/>
        <v>3</v>
      </c>
      <c r="T2342" s="7">
        <f t="shared" si="443"/>
        <v>3.7778087047156359</v>
      </c>
      <c r="U2342" s="35">
        <f>IF(ISBLANK(VLOOKUP(B2342,'WB GDP'!$A$2:$AK$267,F2342-1985)),"NA",VLOOKUP(B2342,'WB GDP'!$A$2:$AK$267,F2342-1985))</f>
        <v>47292.313693326549</v>
      </c>
    </row>
    <row r="2343" spans="1:21">
      <c r="A2343" t="str">
        <f t="shared" si="432"/>
        <v/>
      </c>
      <c r="B2343" t="s">
        <v>154</v>
      </c>
      <c r="C2343" t="str">
        <f>VLOOKUP(B2343,'country codes'!$A$3:$B$287,2,0)</f>
        <v>TUN</v>
      </c>
      <c r="D2343">
        <v>4</v>
      </c>
      <c r="E2343" s="6">
        <v>10483.558000000001</v>
      </c>
      <c r="F2343">
        <v>2006</v>
      </c>
      <c r="G2343" s="6">
        <v>74.921000000000006</v>
      </c>
      <c r="H2343" s="6" t="s">
        <v>693</v>
      </c>
      <c r="I2343" s="7">
        <v>3.1077344417571999</v>
      </c>
      <c r="J2343" s="8" t="str">
        <f t="shared" si="433"/>
        <v/>
      </c>
      <c r="K2343" s="8" t="str">
        <f t="shared" si="434"/>
        <v/>
      </c>
      <c r="L2343" s="9" t="str">
        <f t="shared" si="435"/>
        <v/>
      </c>
      <c r="M2343" s="8" t="str">
        <f t="shared" si="436"/>
        <v/>
      </c>
      <c r="N2343" s="8">
        <f t="shared" si="437"/>
        <v>0.194233402609825</v>
      </c>
      <c r="O2343" s="8">
        <f t="shared" si="438"/>
        <v>1.6861111894213758</v>
      </c>
      <c r="P2343" s="10" t="str">
        <f t="shared" si="439"/>
        <v/>
      </c>
      <c r="Q2343" s="10" t="str">
        <f t="shared" si="440"/>
        <v>2006TUN</v>
      </c>
      <c r="R2343" s="14" t="str">
        <f t="shared" si="441"/>
        <v/>
      </c>
      <c r="S2343" s="45">
        <f t="shared" si="442"/>
        <v>1</v>
      </c>
      <c r="T2343" s="7">
        <f t="shared" si="443"/>
        <v>3.7778087047156359</v>
      </c>
      <c r="U2343" s="35">
        <f>IF(ISBLANK(VLOOKUP(B2343,'WB GDP'!$A$2:$AK$267,F2343-1985)),"NA",VLOOKUP(B2343,'WB GDP'!$A$2:$AK$267,F2343-1985))</f>
        <v>9226.4717991530033</v>
      </c>
    </row>
    <row r="2344" spans="1:21">
      <c r="A2344" t="str">
        <f t="shared" si="432"/>
        <v/>
      </c>
      <c r="B2344" t="s">
        <v>155</v>
      </c>
      <c r="C2344" t="str">
        <f>VLOOKUP(B2344,'country codes'!$A$3:$B$287,2,0)</f>
        <v>TUR</v>
      </c>
      <c r="D2344">
        <v>4</v>
      </c>
      <c r="E2344" s="6">
        <v>69601.332999999999</v>
      </c>
      <c r="F2344">
        <v>2006</v>
      </c>
      <c r="G2344" s="6">
        <v>73.844999999999999</v>
      </c>
      <c r="H2344" s="6" t="s">
        <v>693</v>
      </c>
      <c r="I2344" s="7">
        <v>5.9431285858154297</v>
      </c>
      <c r="J2344" s="8" t="str">
        <f t="shared" si="433"/>
        <v/>
      </c>
      <c r="K2344" s="8" t="str">
        <f t="shared" si="434"/>
        <v/>
      </c>
      <c r="L2344" s="9" t="str">
        <f t="shared" si="435"/>
        <v/>
      </c>
      <c r="M2344" s="8" t="str">
        <f t="shared" si="436"/>
        <v/>
      </c>
      <c r="N2344" s="8">
        <f t="shared" si="437"/>
        <v>0.37144553661346436</v>
      </c>
      <c r="O2344" s="8">
        <f t="shared" si="438"/>
        <v>1.8633233234250153</v>
      </c>
      <c r="P2344" s="10" t="str">
        <f t="shared" si="439"/>
        <v/>
      </c>
      <c r="Q2344" s="10" t="str">
        <f t="shared" si="440"/>
        <v>2006TUR</v>
      </c>
      <c r="R2344" s="14" t="str">
        <f t="shared" si="441"/>
        <v/>
      </c>
      <c r="S2344" s="45">
        <f t="shared" si="442"/>
        <v>2</v>
      </c>
      <c r="T2344" s="7">
        <f t="shared" si="443"/>
        <v>3.7778087047156359</v>
      </c>
      <c r="U2344" s="35">
        <f>IF(ISBLANK(VLOOKUP(B2344,'WB GDP'!$A$2:$AK$267,F2344-1985)),"NA",VLOOKUP(B2344,'WB GDP'!$A$2:$AK$267,F2344-1985))</f>
        <v>19043.622276512189</v>
      </c>
    </row>
    <row r="2345" spans="1:21">
      <c r="A2345" t="str">
        <f t="shared" si="432"/>
        <v/>
      </c>
      <c r="B2345" t="s">
        <v>156</v>
      </c>
      <c r="C2345" t="str">
        <f>VLOOKUP(B2345,'country codes'!$A$3:$B$287,2,0)</f>
        <v>TKM</v>
      </c>
      <c r="D2345">
        <v>7</v>
      </c>
      <c r="E2345" s="6">
        <v>4954.0290000000005</v>
      </c>
      <c r="F2345">
        <v>2006</v>
      </c>
      <c r="G2345" s="6">
        <v>66.498999999999995</v>
      </c>
      <c r="H2345" s="6" t="s">
        <v>693</v>
      </c>
      <c r="I2345" s="7">
        <v>14.2271785736084</v>
      </c>
      <c r="J2345" s="8" t="str">
        <f t="shared" si="433"/>
        <v/>
      </c>
      <c r="K2345" s="8" t="str">
        <f t="shared" si="434"/>
        <v/>
      </c>
      <c r="L2345" s="9" t="str">
        <f t="shared" si="435"/>
        <v/>
      </c>
      <c r="M2345" s="8" t="str">
        <f t="shared" si="436"/>
        <v/>
      </c>
      <c r="N2345" s="8">
        <f t="shared" si="437"/>
        <v>0.88919866085052501</v>
      </c>
      <c r="O2345" s="8">
        <f t="shared" si="438"/>
        <v>2.381076447662076</v>
      </c>
      <c r="P2345" s="10" t="str">
        <f t="shared" si="439"/>
        <v/>
      </c>
      <c r="Q2345" s="10" t="str">
        <f t="shared" si="440"/>
        <v>2006TKM</v>
      </c>
      <c r="R2345" s="14" t="str">
        <f t="shared" si="441"/>
        <v/>
      </c>
      <c r="S2345" s="45">
        <f t="shared" si="442"/>
        <v>3</v>
      </c>
      <c r="T2345" s="7">
        <f t="shared" si="443"/>
        <v>3.7778087047156359</v>
      </c>
      <c r="U2345" s="35">
        <f>IF(ISBLANK(VLOOKUP(B2345,'WB GDP'!$A$2:$AK$267,F2345-1985)),"NA",VLOOKUP(B2345,'WB GDP'!$A$2:$AK$267,F2345-1985))</f>
        <v>5995.361318292541</v>
      </c>
    </row>
    <row r="2346" spans="1:21">
      <c r="A2346" t="str">
        <f t="shared" si="432"/>
        <v/>
      </c>
      <c r="B2346" t="s">
        <v>160</v>
      </c>
      <c r="C2346" t="str">
        <f>VLOOKUP(B2346,'country codes'!$A$3:$B$287,2,0)</f>
        <v>GBR</v>
      </c>
      <c r="D2346">
        <v>3</v>
      </c>
      <c r="E2346" s="6">
        <v>60803.7</v>
      </c>
      <c r="F2346">
        <v>2006</v>
      </c>
      <c r="G2346" s="6">
        <v>79.355000000000004</v>
      </c>
      <c r="H2346" s="6" t="s">
        <v>693</v>
      </c>
      <c r="I2346" s="7">
        <v>15.3638095855713</v>
      </c>
      <c r="J2346" s="8" t="str">
        <f t="shared" si="433"/>
        <v/>
      </c>
      <c r="K2346" s="8" t="str">
        <f t="shared" si="434"/>
        <v/>
      </c>
      <c r="L2346" s="9" t="str">
        <f t="shared" si="435"/>
        <v/>
      </c>
      <c r="M2346" s="8" t="str">
        <f t="shared" si="436"/>
        <v/>
      </c>
      <c r="N2346" s="8">
        <f t="shared" si="437"/>
        <v>0.96023809909820623</v>
      </c>
      <c r="O2346" s="8">
        <f t="shared" si="438"/>
        <v>2.4521158859097572</v>
      </c>
      <c r="P2346" s="10" t="str">
        <f t="shared" si="439"/>
        <v/>
      </c>
      <c r="Q2346" s="10" t="str">
        <f t="shared" si="440"/>
        <v>2006GBR</v>
      </c>
      <c r="R2346" s="14" t="str">
        <f t="shared" si="441"/>
        <v/>
      </c>
      <c r="S2346" s="45">
        <f t="shared" si="442"/>
        <v>3</v>
      </c>
      <c r="T2346" s="7">
        <f t="shared" si="443"/>
        <v>3.7778087047156359</v>
      </c>
      <c r="U2346" s="35">
        <f>IF(ISBLANK(VLOOKUP(B2346,'WB GDP'!$A$2:$AK$267,F2346-1985)),"NA",VLOOKUP(B2346,'WB GDP'!$A$2:$AK$267,F2346-1985))</f>
        <v>43281.317978854226</v>
      </c>
    </row>
    <row r="2347" spans="1:21">
      <c r="A2347" t="str">
        <f t="shared" si="432"/>
        <v/>
      </c>
      <c r="B2347" t="s">
        <v>167</v>
      </c>
      <c r="C2347" t="str">
        <f>VLOOKUP(B2347,'country codes'!$A$3:$B$287,2,0)</f>
        <v>YEM</v>
      </c>
      <c r="D2347">
        <v>4</v>
      </c>
      <c r="E2347" s="6">
        <v>21966.297999999999</v>
      </c>
      <c r="F2347">
        <v>2006</v>
      </c>
      <c r="G2347" s="6">
        <v>65.988</v>
      </c>
      <c r="H2347" s="6" t="s">
        <v>693</v>
      </c>
      <c r="I2347" s="7">
        <v>1.39897572994232</v>
      </c>
      <c r="J2347" s="8" t="str">
        <f t="shared" si="433"/>
        <v/>
      </c>
      <c r="K2347" s="8" t="str">
        <f t="shared" si="434"/>
        <v/>
      </c>
      <c r="L2347" s="9" t="str">
        <f t="shared" si="435"/>
        <v/>
      </c>
      <c r="M2347" s="8" t="str">
        <f t="shared" si="436"/>
        <v/>
      </c>
      <c r="N2347" s="8">
        <f t="shared" si="437"/>
        <v>8.7435983121395E-2</v>
      </c>
      <c r="O2347" s="8">
        <f t="shared" si="438"/>
        <v>1.5793137699329458</v>
      </c>
      <c r="P2347" s="10" t="str">
        <f t="shared" si="439"/>
        <v/>
      </c>
      <c r="Q2347" s="10" t="str">
        <f t="shared" si="440"/>
        <v>2006YEM</v>
      </c>
      <c r="R2347" s="14" t="str">
        <f t="shared" si="441"/>
        <v/>
      </c>
      <c r="S2347" s="45">
        <f t="shared" si="442"/>
        <v>1</v>
      </c>
      <c r="T2347" s="7">
        <f t="shared" si="443"/>
        <v>3.7778087047156359</v>
      </c>
      <c r="U2347" s="35" t="str">
        <f>IF(ISBLANK(VLOOKUP(B2347,'WB GDP'!$A$2:$AK$267,F2347-1985)),"NA",VLOOKUP(B2347,'WB GDP'!$A$2:$AK$267,F2347-1985))</f>
        <v>NA</v>
      </c>
    </row>
    <row r="2348" spans="1:21">
      <c r="A2348">
        <f t="shared" si="432"/>
        <v>1</v>
      </c>
      <c r="B2348" t="s">
        <v>50</v>
      </c>
      <c r="C2348" t="str">
        <f>VLOOKUP(B2348,'country codes'!$A$3:$B$287,2,0)</f>
        <v>CRI</v>
      </c>
      <c r="D2348">
        <v>1</v>
      </c>
      <c r="E2348" s="6">
        <v>4378.1719999999996</v>
      </c>
      <c r="F2348">
        <v>2006</v>
      </c>
      <c r="G2348" s="6">
        <v>78.513999999999996</v>
      </c>
      <c r="H2348" s="6">
        <v>7.0824651718139648</v>
      </c>
      <c r="I2348" s="7">
        <v>4.0250191688537598</v>
      </c>
      <c r="J2348" s="8">
        <f t="shared" si="433"/>
        <v>0.70824651718139653</v>
      </c>
      <c r="K2348" s="8">
        <f t="shared" si="434"/>
        <v>1.1350063524412284</v>
      </c>
      <c r="L2348" s="9">
        <f t="shared" si="435"/>
        <v>89.113888755570599</v>
      </c>
      <c r="M2348" s="8">
        <f t="shared" si="436"/>
        <v>0.7092308154777246</v>
      </c>
      <c r="N2348" s="8">
        <f t="shared" si="437"/>
        <v>0.25156369805335999</v>
      </c>
      <c r="O2348" s="8">
        <f t="shared" si="438"/>
        <v>1.7434414848649109</v>
      </c>
      <c r="P2348" s="10">
        <f t="shared" si="439"/>
        <v>0.40679932285348752</v>
      </c>
      <c r="Q2348" s="10" t="str">
        <f t="shared" si="440"/>
        <v>2006CRI</v>
      </c>
      <c r="R2348" s="14">
        <f t="shared" si="441"/>
        <v>70.294549988936936</v>
      </c>
      <c r="S2348" s="45">
        <f t="shared" si="442"/>
        <v>2</v>
      </c>
      <c r="T2348" s="7">
        <f t="shared" si="443"/>
        <v>3.7778087047156359</v>
      </c>
      <c r="U2348" s="35">
        <f>IF(ISBLANK(VLOOKUP(B2348,'WB GDP'!$A$2:$AK$267,F2348-1985)),"NA",VLOOKUP(B2348,'WB GDP'!$A$2:$AK$267,F2348-1985))</f>
        <v>14864.781420368825</v>
      </c>
    </row>
    <row r="2349" spans="1:21">
      <c r="A2349">
        <f t="shared" si="432"/>
        <v>2</v>
      </c>
      <c r="B2349" t="s">
        <v>46</v>
      </c>
      <c r="C2349" t="str">
        <f>VLOOKUP(B2349,'country codes'!$A$3:$B$287,2,0)</f>
        <v>COL</v>
      </c>
      <c r="D2349">
        <v>1</v>
      </c>
      <c r="E2349" s="6">
        <v>42772.91</v>
      </c>
      <c r="F2349">
        <v>2006</v>
      </c>
      <c r="G2349" s="6">
        <v>73.468000000000004</v>
      </c>
      <c r="H2349" s="6">
        <v>6.0249428749084473</v>
      </c>
      <c r="I2349" s="7">
        <v>3.0426337718963601</v>
      </c>
      <c r="J2349" s="8">
        <f t="shared" si="433"/>
        <v>0.60249428749084477</v>
      </c>
      <c r="K2349" s="8">
        <f t="shared" si="434"/>
        <v>1.0292541227506766</v>
      </c>
      <c r="L2349" s="9">
        <f t="shared" si="435"/>
        <v>75.617241890246717</v>
      </c>
      <c r="M2349" s="8">
        <f t="shared" si="436"/>
        <v>0.58720581790554927</v>
      </c>
      <c r="N2349" s="8">
        <f t="shared" si="437"/>
        <v>0.19016461074352251</v>
      </c>
      <c r="O2349" s="8">
        <f t="shared" si="438"/>
        <v>1.6820423975550733</v>
      </c>
      <c r="P2349" s="10">
        <f t="shared" si="439"/>
        <v>0.34910286373225796</v>
      </c>
      <c r="Q2349" s="10" t="str">
        <f t="shared" si="440"/>
        <v>2006COL</v>
      </c>
      <c r="R2349" s="14">
        <f t="shared" si="441"/>
        <v>60.324654755501051</v>
      </c>
      <c r="S2349" s="45">
        <f t="shared" si="442"/>
        <v>1</v>
      </c>
      <c r="T2349" s="7">
        <f t="shared" si="443"/>
        <v>3.7778087047156359</v>
      </c>
      <c r="U2349" s="35">
        <f>IF(ISBLANK(VLOOKUP(B2349,'WB GDP'!$A$2:$AK$267,F2349-1985)),"NA",VLOOKUP(B2349,'WB GDP'!$A$2:$AK$267,F2349-1985))</f>
        <v>10692.727652918311</v>
      </c>
    </row>
    <row r="2350" spans="1:21">
      <c r="A2350">
        <f t="shared" si="432"/>
        <v>3</v>
      </c>
      <c r="B2350" t="s">
        <v>44</v>
      </c>
      <c r="C2350" t="str">
        <f>VLOOKUP(B2350,'country codes'!$A$3:$B$287,2,0)</f>
        <v>CHL</v>
      </c>
      <c r="D2350">
        <v>1</v>
      </c>
      <c r="E2350" s="6">
        <v>16334.575000000001</v>
      </c>
      <c r="F2350">
        <v>2006</v>
      </c>
      <c r="G2350" s="6">
        <v>78.260999999999996</v>
      </c>
      <c r="H2350" s="6">
        <v>6.0628519058227539</v>
      </c>
      <c r="I2350" s="7">
        <v>5.4422974586486799</v>
      </c>
      <c r="J2350" s="8">
        <f t="shared" si="433"/>
        <v>0.60628519058227537</v>
      </c>
      <c r="K2350" s="8">
        <f t="shared" si="434"/>
        <v>1.0330450258421073</v>
      </c>
      <c r="L2350" s="9">
        <f t="shared" si="435"/>
        <v>80.847136767429163</v>
      </c>
      <c r="M2350" s="8">
        <f t="shared" si="436"/>
        <v>0.63449000012198942</v>
      </c>
      <c r="N2350" s="8">
        <f t="shared" si="437"/>
        <v>0.34014359116554249</v>
      </c>
      <c r="O2350" s="8">
        <f t="shared" si="438"/>
        <v>1.8320213779770933</v>
      </c>
      <c r="P2350" s="10">
        <f t="shared" si="439"/>
        <v>0.34633329487813586</v>
      </c>
      <c r="Q2350" s="10" t="str">
        <f t="shared" si="440"/>
        <v>2006CHL</v>
      </c>
      <c r="R2350" s="14">
        <f t="shared" si="441"/>
        <v>59.846075796966232</v>
      </c>
      <c r="S2350" s="45">
        <f t="shared" si="442"/>
        <v>2</v>
      </c>
      <c r="T2350" s="7">
        <f t="shared" si="443"/>
        <v>3.7778087047156359</v>
      </c>
      <c r="U2350" s="35">
        <f>IF(ISBLANK(VLOOKUP(B2350,'WB GDP'!$A$2:$AK$267,F2350-1985)),"NA",VLOOKUP(B2350,'WB GDP'!$A$2:$AK$267,F2350-1985))</f>
        <v>19339.487624584952</v>
      </c>
    </row>
    <row r="2351" spans="1:21">
      <c r="A2351">
        <f t="shared" si="432"/>
        <v>4</v>
      </c>
      <c r="B2351" t="s">
        <v>124</v>
      </c>
      <c r="C2351" t="str">
        <f>VLOOKUP(B2351,'country codes'!$A$3:$B$287,2,0)</f>
        <v>PAN</v>
      </c>
      <c r="D2351">
        <v>1</v>
      </c>
      <c r="E2351" s="6">
        <v>3368.5729999999999</v>
      </c>
      <c r="F2351">
        <v>2006</v>
      </c>
      <c r="G2351" s="6">
        <v>76.012</v>
      </c>
      <c r="H2351" s="6">
        <v>6.127988338470459</v>
      </c>
      <c r="I2351" s="7">
        <v>5.0813870429992702</v>
      </c>
      <c r="J2351" s="8">
        <f t="shared" si="433"/>
        <v>0.61279883384704592</v>
      </c>
      <c r="K2351" s="8">
        <f t="shared" si="434"/>
        <v>1.0395586691068779</v>
      </c>
      <c r="L2351" s="9">
        <f t="shared" si="435"/>
        <v>79.018933556152007</v>
      </c>
      <c r="M2351" s="8">
        <f t="shared" si="436"/>
        <v>0.61796096927131938</v>
      </c>
      <c r="N2351" s="8">
        <f t="shared" si="437"/>
        <v>0.31758669018745439</v>
      </c>
      <c r="O2351" s="8">
        <f t="shared" si="438"/>
        <v>1.8094644769990054</v>
      </c>
      <c r="P2351" s="10">
        <f t="shared" si="439"/>
        <v>0.34151594415172321</v>
      </c>
      <c r="Q2351" s="10" t="str">
        <f t="shared" si="440"/>
        <v>2006PAN</v>
      </c>
      <c r="R2351" s="14">
        <f t="shared" si="441"/>
        <v>59.013642008540245</v>
      </c>
      <c r="S2351" s="45">
        <f t="shared" si="442"/>
        <v>2</v>
      </c>
      <c r="T2351" s="7">
        <f t="shared" si="443"/>
        <v>3.7778087047156359</v>
      </c>
      <c r="U2351" s="35">
        <f>IF(ISBLANK(VLOOKUP(B2351,'WB GDP'!$A$2:$AK$267,F2351-1985)),"NA",VLOOKUP(B2351,'WB GDP'!$A$2:$AK$267,F2351-1985))</f>
        <v>18148.076609398853</v>
      </c>
    </row>
    <row r="2352" spans="1:21">
      <c r="A2352">
        <f t="shared" si="432"/>
        <v>5</v>
      </c>
      <c r="B2352" t="s">
        <v>70</v>
      </c>
      <c r="C2352" t="str">
        <f>VLOOKUP(B2352,'country codes'!$A$3:$B$287,2,0)</f>
        <v>GTM</v>
      </c>
      <c r="D2352">
        <v>1</v>
      </c>
      <c r="E2352" s="6">
        <v>13412.406000000001</v>
      </c>
      <c r="F2352">
        <v>2006</v>
      </c>
      <c r="G2352" s="6">
        <v>69.811999999999998</v>
      </c>
      <c r="H2352" s="6">
        <v>5.9014291763305664</v>
      </c>
      <c r="I2352" s="7">
        <v>2.0772192478179901</v>
      </c>
      <c r="J2352" s="8">
        <f t="shared" si="433"/>
        <v>0.5901429176330566</v>
      </c>
      <c r="K2352" s="8">
        <f t="shared" si="434"/>
        <v>1.0169027528928885</v>
      </c>
      <c r="L2352" s="9">
        <f t="shared" si="435"/>
        <v>70.992014984958331</v>
      </c>
      <c r="M2352" s="8">
        <f t="shared" si="436"/>
        <v>0.54538852005962002</v>
      </c>
      <c r="N2352" s="8">
        <f t="shared" si="437"/>
        <v>0.12982620298862438</v>
      </c>
      <c r="O2352" s="8">
        <f t="shared" si="438"/>
        <v>1.6217039898001753</v>
      </c>
      <c r="P2352" s="10">
        <f t="shared" si="439"/>
        <v>0.33630583848216483</v>
      </c>
      <c r="Q2352" s="10" t="str">
        <f t="shared" si="440"/>
        <v>2006GTM</v>
      </c>
      <c r="R2352" s="14">
        <f t="shared" si="441"/>
        <v>58.113340526061329</v>
      </c>
      <c r="S2352" s="45">
        <f t="shared" si="442"/>
        <v>1</v>
      </c>
      <c r="T2352" s="7">
        <f t="shared" si="443"/>
        <v>3.7778087047156359</v>
      </c>
      <c r="U2352" s="35">
        <f>IF(ISBLANK(VLOOKUP(B2352,'WB GDP'!$A$2:$AK$267,F2352-1985)),"NA",VLOOKUP(B2352,'WB GDP'!$A$2:$AK$267,F2352-1985))</f>
        <v>6972.3815921070582</v>
      </c>
    </row>
    <row r="2353" spans="1:21">
      <c r="A2353">
        <f t="shared" si="432"/>
        <v>6</v>
      </c>
      <c r="B2353" t="s">
        <v>151</v>
      </c>
      <c r="C2353" t="str">
        <f>VLOOKUP(B2353,'country codes'!$A$3:$B$287,2,0)</f>
        <v>THA</v>
      </c>
      <c r="D2353">
        <v>8</v>
      </c>
      <c r="E2353" s="6">
        <v>66319.524999999994</v>
      </c>
      <c r="F2353">
        <v>2006</v>
      </c>
      <c r="G2353" s="6">
        <v>74.938000000000002</v>
      </c>
      <c r="H2353" s="6">
        <v>5.8854327201843262</v>
      </c>
      <c r="I2353" s="7">
        <v>4.3922634124755904</v>
      </c>
      <c r="J2353" s="8">
        <f t="shared" si="433"/>
        <v>0.58854327201843259</v>
      </c>
      <c r="K2353" s="8">
        <f t="shared" si="434"/>
        <v>1.0153031072782646</v>
      </c>
      <c r="L2353" s="9">
        <f t="shared" si="435"/>
        <v>76.084784253218587</v>
      </c>
      <c r="M2353" s="8">
        <f t="shared" si="436"/>
        <v>0.59143293122308827</v>
      </c>
      <c r="N2353" s="8">
        <f t="shared" si="437"/>
        <v>0.2745164632797244</v>
      </c>
      <c r="O2353" s="8">
        <f t="shared" si="438"/>
        <v>1.7663942500912753</v>
      </c>
      <c r="P2353" s="10">
        <f t="shared" si="439"/>
        <v>0.33482498665998661</v>
      </c>
      <c r="Q2353" s="10" t="str">
        <f t="shared" si="440"/>
        <v>2006THA</v>
      </c>
      <c r="R2353" s="14">
        <f t="shared" si="441"/>
        <v>57.857450689003258</v>
      </c>
      <c r="S2353" s="45">
        <f t="shared" si="442"/>
        <v>2</v>
      </c>
      <c r="T2353" s="7">
        <f t="shared" si="443"/>
        <v>3.7778087047156359</v>
      </c>
      <c r="U2353" s="35">
        <f>IF(ISBLANK(VLOOKUP(B2353,'WB GDP'!$A$2:$AK$267,F2353-1985)),"NA",VLOOKUP(B2353,'WB GDP'!$A$2:$AK$267,F2353-1985))</f>
        <v>12739.737715522835</v>
      </c>
    </row>
    <row r="2354" spans="1:21">
      <c r="A2354">
        <f t="shared" si="432"/>
        <v>7</v>
      </c>
      <c r="B2354" t="s">
        <v>166</v>
      </c>
      <c r="C2354" t="str">
        <f>VLOOKUP(B2354,'country codes'!$A$3:$B$287,2,0)</f>
        <v>VNM</v>
      </c>
      <c r="D2354">
        <v>8</v>
      </c>
      <c r="E2354" s="6">
        <v>83951.8</v>
      </c>
      <c r="F2354">
        <v>2006</v>
      </c>
      <c r="G2354" s="6">
        <v>73.319000000000003</v>
      </c>
      <c r="H2354" s="6">
        <v>5.2936596870422363</v>
      </c>
      <c r="I2354" s="7">
        <v>2.21720170974731</v>
      </c>
      <c r="J2354" s="8">
        <f t="shared" si="433"/>
        <v>0.52936596870422359</v>
      </c>
      <c r="K2354" s="8">
        <f t="shared" si="434"/>
        <v>0.95612580396405555</v>
      </c>
      <c r="L2354" s="9">
        <f t="shared" si="435"/>
        <v>70.102187820840598</v>
      </c>
      <c r="M2354" s="8">
        <f t="shared" si="436"/>
        <v>0.53734347312132513</v>
      </c>
      <c r="N2354" s="8">
        <f t="shared" si="437"/>
        <v>0.13857510685920688</v>
      </c>
      <c r="O2354" s="8">
        <f t="shared" si="438"/>
        <v>1.6304528936707579</v>
      </c>
      <c r="P2354" s="10">
        <f t="shared" si="439"/>
        <v>0.32956700264523708</v>
      </c>
      <c r="Q2354" s="10" t="str">
        <f t="shared" si="440"/>
        <v>2006VNM</v>
      </c>
      <c r="R2354" s="14">
        <f t="shared" si="441"/>
        <v>56.948875872375652</v>
      </c>
      <c r="S2354" s="45">
        <f t="shared" si="442"/>
        <v>1</v>
      </c>
      <c r="T2354" s="7">
        <f t="shared" si="443"/>
        <v>3.7778087047156359</v>
      </c>
      <c r="U2354" s="35">
        <f>IF(ISBLANK(VLOOKUP(B2354,'WB GDP'!$A$2:$AK$267,F2354-1985)),"NA",VLOOKUP(B2354,'WB GDP'!$A$2:$AK$267,F2354-1985))</f>
        <v>5186.4320647684526</v>
      </c>
    </row>
    <row r="2355" spans="1:21">
      <c r="A2355">
        <f t="shared" si="432"/>
        <v>8</v>
      </c>
      <c r="B2355" t="s">
        <v>59</v>
      </c>
      <c r="C2355" t="str">
        <f>VLOOKUP(B2355,'country codes'!$A$3:$B$287,2,0)</f>
        <v>SLV</v>
      </c>
      <c r="D2355">
        <v>1</v>
      </c>
      <c r="E2355" s="6">
        <v>6034.4359999999997</v>
      </c>
      <c r="F2355">
        <v>2006</v>
      </c>
      <c r="G2355" s="6">
        <v>70.772999999999996</v>
      </c>
      <c r="H2355" s="6">
        <v>5.7009296417236328</v>
      </c>
      <c r="I2355" s="7">
        <v>2.4323894977569598</v>
      </c>
      <c r="J2355" s="8">
        <f t="shared" si="433"/>
        <v>0.57009296417236333</v>
      </c>
      <c r="K2355" s="8">
        <f t="shared" si="434"/>
        <v>0.99685279943219529</v>
      </c>
      <c r="L2355" s="9">
        <f t="shared" si="435"/>
        <v>70.550263174214749</v>
      </c>
      <c r="M2355" s="8">
        <f t="shared" si="436"/>
        <v>0.54139458258971529</v>
      </c>
      <c r="N2355" s="8">
        <f t="shared" si="437"/>
        <v>0.15202434360980999</v>
      </c>
      <c r="O2355" s="8">
        <f t="shared" si="438"/>
        <v>1.643902130421361</v>
      </c>
      <c r="P2355" s="10">
        <f t="shared" si="439"/>
        <v>0.32933504529916652</v>
      </c>
      <c r="Q2355" s="10" t="str">
        <f t="shared" si="440"/>
        <v>2006SLV</v>
      </c>
      <c r="R2355" s="14">
        <f t="shared" si="441"/>
        <v>56.908793855659681</v>
      </c>
      <c r="S2355" s="45">
        <f t="shared" si="442"/>
        <v>1</v>
      </c>
      <c r="T2355" s="7">
        <f t="shared" si="443"/>
        <v>3.7778087047156359</v>
      </c>
      <c r="U2355" s="35">
        <f>IF(ISBLANK(VLOOKUP(B2355,'WB GDP'!$A$2:$AK$267,F2355-1985)),"NA",VLOOKUP(B2355,'WB GDP'!$A$2:$AK$267,F2355-1985))</f>
        <v>7221.4995364543111</v>
      </c>
    </row>
    <row r="2356" spans="1:21">
      <c r="A2356">
        <f t="shared" si="432"/>
        <v>9</v>
      </c>
      <c r="B2356" t="s">
        <v>165</v>
      </c>
      <c r="C2356" t="str">
        <f>VLOOKUP(B2356,'country codes'!$A$3:$B$287,2,0)</f>
        <v>VEN</v>
      </c>
      <c r="D2356">
        <v>1</v>
      </c>
      <c r="E2356" s="6">
        <v>27102.080999999998</v>
      </c>
      <c r="F2356">
        <v>2006</v>
      </c>
      <c r="G2356" s="6">
        <v>72.742000000000004</v>
      </c>
      <c r="H2356" s="6">
        <v>6.5251460075378418</v>
      </c>
      <c r="I2356" s="7">
        <v>6.3347187042236301</v>
      </c>
      <c r="J2356" s="8">
        <f t="shared" si="433"/>
        <v>0.6525146007537842</v>
      </c>
      <c r="K2356" s="8">
        <f t="shared" si="434"/>
        <v>1.0792744360136162</v>
      </c>
      <c r="L2356" s="9">
        <f t="shared" si="435"/>
        <v>78.508581024502476</v>
      </c>
      <c r="M2356" s="8">
        <f t="shared" si="436"/>
        <v>0.61334680346725667</v>
      </c>
      <c r="N2356" s="8">
        <f t="shared" si="437"/>
        <v>0.39591991901397688</v>
      </c>
      <c r="O2356" s="8">
        <f t="shared" si="438"/>
        <v>1.8877977058255277</v>
      </c>
      <c r="P2356" s="10">
        <f t="shared" si="439"/>
        <v>0.3249007039125742</v>
      </c>
      <c r="Q2356" s="10" t="str">
        <f t="shared" si="440"/>
        <v>2006VEN</v>
      </c>
      <c r="R2356" s="14">
        <f t="shared" si="441"/>
        <v>56.142543729967869</v>
      </c>
      <c r="S2356" s="45">
        <f t="shared" si="442"/>
        <v>2</v>
      </c>
      <c r="T2356" s="7">
        <f t="shared" si="443"/>
        <v>3.7778087047156359</v>
      </c>
      <c r="U2356" s="35" t="str">
        <f>IF(ISBLANK(VLOOKUP(B2356,'WB GDP'!$A$2:$AK$267,F2356-1985)),"NA",VLOOKUP(B2356,'WB GDP'!$A$2:$AK$267,F2356-1985))</f>
        <v>NA</v>
      </c>
    </row>
    <row r="2357" spans="1:21">
      <c r="A2357">
        <f t="shared" si="432"/>
        <v>10</v>
      </c>
      <c r="B2357" t="s">
        <v>21</v>
      </c>
      <c r="C2357" t="str">
        <f>VLOOKUP(B2357,'country codes'!$A$3:$B$287,2,0)</f>
        <v>ARG</v>
      </c>
      <c r="D2357">
        <v>1</v>
      </c>
      <c r="E2357" s="6">
        <v>39476.851000000002</v>
      </c>
      <c r="F2357">
        <v>2006</v>
      </c>
      <c r="G2357" s="6">
        <v>75.433000000000007</v>
      </c>
      <c r="H2357" s="6">
        <v>6.3129253387451172</v>
      </c>
      <c r="I2357" s="7">
        <v>7.2120232582092303</v>
      </c>
      <c r="J2357" s="8">
        <f t="shared" si="433"/>
        <v>0.63129253387451167</v>
      </c>
      <c r="K2357" s="8">
        <f t="shared" si="434"/>
        <v>1.0580523691343435</v>
      </c>
      <c r="L2357" s="9">
        <f t="shared" si="435"/>
        <v>79.812064360910938</v>
      </c>
      <c r="M2357" s="8">
        <f t="shared" si="436"/>
        <v>0.62513177143357945</v>
      </c>
      <c r="N2357" s="8">
        <f t="shared" si="437"/>
        <v>0.45075145363807689</v>
      </c>
      <c r="O2357" s="8">
        <f t="shared" si="438"/>
        <v>1.9426292404496279</v>
      </c>
      <c r="P2357" s="10">
        <f t="shared" si="439"/>
        <v>0.32179674763306387</v>
      </c>
      <c r="Q2357" s="10" t="str">
        <f t="shared" si="440"/>
        <v>2006ARG</v>
      </c>
      <c r="R2357" s="14">
        <f t="shared" si="441"/>
        <v>55.606182930930615</v>
      </c>
      <c r="S2357" s="45">
        <f t="shared" si="442"/>
        <v>2</v>
      </c>
      <c r="T2357" s="7">
        <f t="shared" si="443"/>
        <v>3.7778087047156359</v>
      </c>
      <c r="U2357" s="35">
        <f>IF(ISBLANK(VLOOKUP(B2357,'WB GDP'!$A$2:$AK$267,F2357-1985)),"NA",VLOOKUP(B2357,'WB GDP'!$A$2:$AK$267,F2357-1985))</f>
        <v>20679.243097676044</v>
      </c>
    </row>
    <row r="2358" spans="1:21">
      <c r="A2358">
        <f t="shared" si="432"/>
        <v>11</v>
      </c>
      <c r="B2358" t="s">
        <v>107</v>
      </c>
      <c r="C2358" t="str">
        <f>VLOOKUP(B2358,'country codes'!$A$3:$B$287,2,0)</f>
        <v>MDA</v>
      </c>
      <c r="D2358">
        <v>7</v>
      </c>
      <c r="E2358" s="6">
        <v>3942.748</v>
      </c>
      <c r="F2358">
        <v>2006</v>
      </c>
      <c r="G2358" s="6">
        <v>68.478999999999999</v>
      </c>
      <c r="H2358" s="6">
        <v>5.1020712852478027</v>
      </c>
      <c r="I2358" s="7">
        <v>0.23885592818260201</v>
      </c>
      <c r="J2358" s="8">
        <f t="shared" si="433"/>
        <v>0.51020712852478023</v>
      </c>
      <c r="K2358" s="8">
        <f t="shared" si="434"/>
        <v>0.93696696378461219</v>
      </c>
      <c r="L2358" s="9">
        <f t="shared" si="435"/>
        <v>64.162560713006457</v>
      </c>
      <c r="M2358" s="8">
        <f t="shared" si="436"/>
        <v>0.48364250645565432</v>
      </c>
      <c r="N2358" s="8">
        <f t="shared" si="437"/>
        <v>1.4928495511412626E-2</v>
      </c>
      <c r="O2358" s="8">
        <f t="shared" si="438"/>
        <v>1.5068062823229635</v>
      </c>
      <c r="P2358" s="10">
        <f t="shared" si="439"/>
        <v>0.32097192063073182</v>
      </c>
      <c r="Q2358" s="10" t="str">
        <f t="shared" si="440"/>
        <v>2006MDA</v>
      </c>
      <c r="R2358" s="14">
        <f t="shared" si="441"/>
        <v>55.463653581223362</v>
      </c>
      <c r="S2358" s="45">
        <f t="shared" si="442"/>
        <v>1</v>
      </c>
      <c r="T2358" s="7">
        <f t="shared" si="443"/>
        <v>3.7778087047156359</v>
      </c>
      <c r="U2358" s="35">
        <f>IF(ISBLANK(VLOOKUP(B2358,'WB GDP'!$A$2:$AK$267,F2358-1985)),"NA",VLOOKUP(B2358,'WB GDP'!$A$2:$AK$267,F2358-1985))</f>
        <v>7495.1250819930601</v>
      </c>
    </row>
    <row r="2359" spans="1:21">
      <c r="A2359">
        <f t="shared" si="432"/>
        <v>12</v>
      </c>
      <c r="B2359" t="s">
        <v>73</v>
      </c>
      <c r="C2359" t="str">
        <f>VLOOKUP(B2359,'country codes'!$A$3:$B$287,2,0)</f>
        <v>HND</v>
      </c>
      <c r="D2359">
        <v>1</v>
      </c>
      <c r="E2359" s="6">
        <v>7745.2</v>
      </c>
      <c r="F2359">
        <v>2006</v>
      </c>
      <c r="G2359" s="6">
        <v>70.260999999999996</v>
      </c>
      <c r="H2359" s="6">
        <v>5.396519660949707</v>
      </c>
      <c r="I2359" s="7">
        <v>2.0143740177154501</v>
      </c>
      <c r="J2359" s="8">
        <f t="shared" si="433"/>
        <v>0.53965196609497068</v>
      </c>
      <c r="K2359" s="8">
        <f t="shared" si="434"/>
        <v>0.96641180135480265</v>
      </c>
      <c r="L2359" s="9">
        <f t="shared" si="435"/>
        <v>67.901059574989787</v>
      </c>
      <c r="M2359" s="8">
        <f t="shared" si="436"/>
        <v>0.51744277693092022</v>
      </c>
      <c r="N2359" s="8">
        <f t="shared" si="437"/>
        <v>0.12589837610721563</v>
      </c>
      <c r="O2359" s="8">
        <f t="shared" si="438"/>
        <v>1.6177761629187666</v>
      </c>
      <c r="P2359" s="10">
        <f t="shared" si="439"/>
        <v>0.3198481896267763</v>
      </c>
      <c r="Q2359" s="10" t="str">
        <f t="shared" si="440"/>
        <v>2006HND</v>
      </c>
      <c r="R2359" s="14">
        <f t="shared" si="441"/>
        <v>55.269473894104962</v>
      </c>
      <c r="S2359" s="45">
        <f t="shared" si="442"/>
        <v>1</v>
      </c>
      <c r="T2359" s="7">
        <f t="shared" si="443"/>
        <v>3.7778087047156359</v>
      </c>
      <c r="U2359" s="35">
        <f>IF(ISBLANK(VLOOKUP(B2359,'WB GDP'!$A$2:$AK$267,F2359-1985)),"NA",VLOOKUP(B2359,'WB GDP'!$A$2:$AK$267,F2359-1985))</f>
        <v>4665.7672922137108</v>
      </c>
    </row>
    <row r="2360" spans="1:21">
      <c r="A2360">
        <f t="shared" si="432"/>
        <v>13</v>
      </c>
      <c r="B2360" t="s">
        <v>121</v>
      </c>
      <c r="C2360" t="str">
        <f>VLOOKUP(B2360,'country codes'!$A$3:$B$287,2,0)</f>
        <v>NOR</v>
      </c>
      <c r="D2360">
        <v>3</v>
      </c>
      <c r="E2360" s="6">
        <v>4661.0870000000004</v>
      </c>
      <c r="F2360">
        <v>2006</v>
      </c>
      <c r="G2360" s="6">
        <v>80.441000000000003</v>
      </c>
      <c r="H2360" s="6">
        <v>7.415682315826416</v>
      </c>
      <c r="I2360" s="7">
        <v>13.817131996154799</v>
      </c>
      <c r="J2360" s="8">
        <f t="shared" si="433"/>
        <v>0.74156823158264162</v>
      </c>
      <c r="K2360" s="8">
        <f t="shared" si="434"/>
        <v>1.1683280668424736</v>
      </c>
      <c r="L2360" s="9">
        <f t="shared" si="435"/>
        <v>93.981478024875415</v>
      </c>
      <c r="M2360" s="8">
        <f t="shared" si="436"/>
        <v>0.75323934401789938</v>
      </c>
      <c r="N2360" s="8">
        <f t="shared" si="437"/>
        <v>0.86357074975967496</v>
      </c>
      <c r="O2360" s="8">
        <f t="shared" si="438"/>
        <v>2.3554485365712257</v>
      </c>
      <c r="P2360" s="10">
        <f t="shared" si="439"/>
        <v>0.31978594833337909</v>
      </c>
      <c r="Q2360" s="10" t="str">
        <f t="shared" si="440"/>
        <v>2006NOR</v>
      </c>
      <c r="R2360" s="14">
        <f t="shared" si="441"/>
        <v>55.258718655675857</v>
      </c>
      <c r="S2360" s="45">
        <f t="shared" si="442"/>
        <v>3</v>
      </c>
      <c r="T2360" s="7">
        <f t="shared" si="443"/>
        <v>3.7778087047156359</v>
      </c>
      <c r="U2360" s="35">
        <f>IF(ISBLANK(VLOOKUP(B2360,'WB GDP'!$A$2:$AK$267,F2360-1985)),"NA",VLOOKUP(B2360,'WB GDP'!$A$2:$AK$267,F2360-1985))</f>
        <v>63303.94848956303</v>
      </c>
    </row>
    <row r="2361" spans="1:21">
      <c r="A2361">
        <f t="shared" si="432"/>
        <v>14</v>
      </c>
      <c r="B2361" t="s">
        <v>64</v>
      </c>
      <c r="C2361" t="str">
        <f>VLOOKUP(B2361,'country codes'!$A$3:$B$287,2,0)</f>
        <v>FRA</v>
      </c>
      <c r="D2361">
        <v>3</v>
      </c>
      <c r="E2361" s="6">
        <v>60919.15</v>
      </c>
      <c r="F2361">
        <v>2006</v>
      </c>
      <c r="G2361" s="6">
        <v>80.748000000000005</v>
      </c>
      <c r="H2361" s="6">
        <v>6.582700252532959</v>
      </c>
      <c r="I2361" s="7">
        <v>11.2954616546631</v>
      </c>
      <c r="J2361" s="8">
        <f t="shared" si="433"/>
        <v>0.65827002525329592</v>
      </c>
      <c r="K2361" s="8">
        <f t="shared" si="434"/>
        <v>1.0850298605131279</v>
      </c>
      <c r="L2361" s="9">
        <f t="shared" si="435"/>
        <v>87.613991176714052</v>
      </c>
      <c r="M2361" s="8">
        <f t="shared" si="436"/>
        <v>0.69567003995734578</v>
      </c>
      <c r="N2361" s="8">
        <f t="shared" si="437"/>
        <v>0.70596635341644376</v>
      </c>
      <c r="O2361" s="8">
        <f t="shared" si="438"/>
        <v>2.1978441402279945</v>
      </c>
      <c r="P2361" s="10">
        <f t="shared" si="439"/>
        <v>0.31652382770198623</v>
      </c>
      <c r="Q2361" s="10" t="str">
        <f t="shared" si="440"/>
        <v>2006FRA</v>
      </c>
      <c r="R2361" s="14">
        <f t="shared" si="441"/>
        <v>54.695027201656465</v>
      </c>
      <c r="S2361" s="45">
        <f t="shared" si="442"/>
        <v>3</v>
      </c>
      <c r="T2361" s="7">
        <f t="shared" si="443"/>
        <v>3.7778087047156359</v>
      </c>
      <c r="U2361" s="35">
        <f>IF(ISBLANK(VLOOKUP(B2361,'WB GDP'!$A$2:$AK$267,F2361-1985)),"NA",VLOOKUP(B2361,'WB GDP'!$A$2:$AK$267,F2361-1985))</f>
        <v>42362.985412524999</v>
      </c>
    </row>
    <row r="2362" spans="1:21">
      <c r="A2362">
        <f t="shared" si="432"/>
        <v>15</v>
      </c>
      <c r="B2362" t="s">
        <v>82</v>
      </c>
      <c r="C2362" t="str">
        <f>VLOOKUP(B2362,'country codes'!$A$3:$B$287,2,0)</f>
        <v>ISR</v>
      </c>
      <c r="D2362">
        <v>4</v>
      </c>
      <c r="E2362" s="6">
        <v>6832.0770000000002</v>
      </c>
      <c r="F2362">
        <v>2006</v>
      </c>
      <c r="G2362" s="6">
        <v>80.506</v>
      </c>
      <c r="H2362" s="6">
        <v>7.1734170913696289</v>
      </c>
      <c r="I2362" s="7">
        <v>14.2166385650635</v>
      </c>
      <c r="J2362" s="8">
        <f t="shared" si="433"/>
        <v>0.71734170913696294</v>
      </c>
      <c r="K2362" s="8">
        <f t="shared" si="434"/>
        <v>1.1441015443967948</v>
      </c>
      <c r="L2362" s="9">
        <f t="shared" si="435"/>
        <v>92.107038933208358</v>
      </c>
      <c r="M2362" s="8">
        <f t="shared" si="436"/>
        <v>0.7362922883608739</v>
      </c>
      <c r="N2362" s="8">
        <f t="shared" si="437"/>
        <v>0.88853991031646873</v>
      </c>
      <c r="O2362" s="8">
        <f t="shared" si="438"/>
        <v>2.3804176971280198</v>
      </c>
      <c r="P2362" s="10">
        <f t="shared" si="439"/>
        <v>0.30931222249322565</v>
      </c>
      <c r="Q2362" s="10" t="str">
        <f t="shared" si="440"/>
        <v>2006ISR</v>
      </c>
      <c r="R2362" s="14">
        <f t="shared" si="441"/>
        <v>53.448868434007103</v>
      </c>
      <c r="S2362" s="45">
        <f t="shared" si="442"/>
        <v>3</v>
      </c>
      <c r="T2362" s="7">
        <f t="shared" si="443"/>
        <v>3.7778087047156359</v>
      </c>
      <c r="U2362" s="35">
        <f>IF(ISBLANK(VLOOKUP(B2362,'WB GDP'!$A$2:$AK$267,F2362-1985)),"NA",VLOOKUP(B2362,'WB GDP'!$A$2:$AK$267,F2362-1985))</f>
        <v>31810.796653067806</v>
      </c>
    </row>
    <row r="2363" spans="1:21">
      <c r="A2363">
        <f t="shared" si="432"/>
        <v>16</v>
      </c>
      <c r="B2363" t="s">
        <v>126</v>
      </c>
      <c r="C2363" t="str">
        <f>VLOOKUP(B2363,'country codes'!$A$3:$B$287,2,0)</f>
        <v>PER</v>
      </c>
      <c r="D2363">
        <v>1</v>
      </c>
      <c r="E2363" s="6">
        <v>28381.078000000001</v>
      </c>
      <c r="F2363">
        <v>2006</v>
      </c>
      <c r="G2363" s="6">
        <v>73.171999999999997</v>
      </c>
      <c r="H2363" s="6">
        <v>4.8108453750610352</v>
      </c>
      <c r="I2363" s="7">
        <v>2.3231000900268599</v>
      </c>
      <c r="J2363" s="8">
        <f t="shared" si="433"/>
        <v>0.48108453750610353</v>
      </c>
      <c r="K2363" s="8">
        <f t="shared" si="434"/>
        <v>0.90784437276593555</v>
      </c>
      <c r="L2363" s="9">
        <f t="shared" si="435"/>
        <v>66.428788444029038</v>
      </c>
      <c r="M2363" s="8">
        <f t="shared" si="436"/>
        <v>0.50413177583755653</v>
      </c>
      <c r="N2363" s="8">
        <f t="shared" si="437"/>
        <v>0.14519375562667874</v>
      </c>
      <c r="O2363" s="8">
        <f t="shared" si="438"/>
        <v>1.6370715424382296</v>
      </c>
      <c r="P2363" s="10">
        <f t="shared" si="439"/>
        <v>0.30794730881871557</v>
      </c>
      <c r="Q2363" s="10" t="str">
        <f t="shared" si="440"/>
        <v>2006PER</v>
      </c>
      <c r="R2363" s="14">
        <f t="shared" si="441"/>
        <v>53.213012602560724</v>
      </c>
      <c r="S2363" s="45">
        <f t="shared" si="442"/>
        <v>1</v>
      </c>
      <c r="T2363" s="7">
        <f t="shared" si="443"/>
        <v>3.7778087047156359</v>
      </c>
      <c r="U2363" s="35">
        <f>IF(ISBLANK(VLOOKUP(B2363,'WB GDP'!$A$2:$AK$267,F2363-1985)),"NA",VLOOKUP(B2363,'WB GDP'!$A$2:$AK$267,F2363-1985))</f>
        <v>7938.4349518209547</v>
      </c>
    </row>
    <row r="2364" spans="1:21">
      <c r="A2364">
        <f t="shared" si="432"/>
        <v>17</v>
      </c>
      <c r="B2364" t="s">
        <v>57</v>
      </c>
      <c r="C2364" t="str">
        <f>VLOOKUP(B2364,'country codes'!$A$3:$B$287,2,0)</f>
        <v>ECU</v>
      </c>
      <c r="D2364">
        <v>1</v>
      </c>
      <c r="E2364" s="6">
        <v>14009.061</v>
      </c>
      <c r="F2364">
        <v>2006</v>
      </c>
      <c r="G2364" s="6">
        <v>74.688999999999993</v>
      </c>
      <c r="H2364" s="6">
        <v>5.0241913795471191</v>
      </c>
      <c r="I2364" s="7">
        <v>3.7904913425445601</v>
      </c>
      <c r="J2364" s="8">
        <f t="shared" si="433"/>
        <v>0.50241913795471194</v>
      </c>
      <c r="K2364" s="8">
        <f t="shared" si="434"/>
        <v>0.9291789732145439</v>
      </c>
      <c r="L2364" s="9">
        <f t="shared" si="435"/>
        <v>69.399448330421066</v>
      </c>
      <c r="M2364" s="8">
        <f t="shared" si="436"/>
        <v>0.53098991097600201</v>
      </c>
      <c r="N2364" s="8">
        <f t="shared" si="437"/>
        <v>0.23690570890903501</v>
      </c>
      <c r="O2364" s="8">
        <f t="shared" si="438"/>
        <v>1.7287834957205859</v>
      </c>
      <c r="P2364" s="10">
        <f t="shared" si="439"/>
        <v>0.30714656421142922</v>
      </c>
      <c r="Q2364" s="10" t="str">
        <f t="shared" si="440"/>
        <v>2006ECU</v>
      </c>
      <c r="R2364" s="14">
        <f t="shared" si="441"/>
        <v>53.074644668635884</v>
      </c>
      <c r="S2364" s="45">
        <f t="shared" si="442"/>
        <v>2</v>
      </c>
      <c r="T2364" s="7">
        <f t="shared" si="443"/>
        <v>3.7778087047156359</v>
      </c>
      <c r="U2364" s="35">
        <f>IF(ISBLANK(VLOOKUP(B2364,'WB GDP'!$A$2:$AK$267,F2364-1985)),"NA",VLOOKUP(B2364,'WB GDP'!$A$2:$AK$267,F2364-1985))</f>
        <v>9792.4218199121879</v>
      </c>
    </row>
    <row r="2365" spans="1:21">
      <c r="A2365">
        <f t="shared" si="432"/>
        <v>18</v>
      </c>
      <c r="B2365" t="s">
        <v>84</v>
      </c>
      <c r="C2365" t="str">
        <f>VLOOKUP(B2365,'country codes'!$A$3:$B$287,2,0)</f>
        <v>JAM</v>
      </c>
      <c r="D2365">
        <v>1</v>
      </c>
      <c r="E2365" s="6">
        <v>2689.66</v>
      </c>
      <c r="F2365">
        <v>2006</v>
      </c>
      <c r="G2365" s="6">
        <v>71.198999999999998</v>
      </c>
      <c r="H2365" s="6">
        <v>6.2078819274902344</v>
      </c>
      <c r="I2365" s="7">
        <v>6.2387838363647496</v>
      </c>
      <c r="J2365" s="8">
        <f t="shared" si="433"/>
        <v>0.62078819274902342</v>
      </c>
      <c r="K2365" s="8">
        <f t="shared" si="434"/>
        <v>1.0475480280088554</v>
      </c>
      <c r="L2365" s="9">
        <f t="shared" si="435"/>
        <v>74.584372046202489</v>
      </c>
      <c r="M2365" s="8">
        <f t="shared" si="436"/>
        <v>0.57786750288037914</v>
      </c>
      <c r="N2365" s="8">
        <f t="shared" si="437"/>
        <v>0.38992398977279685</v>
      </c>
      <c r="O2365" s="8">
        <f t="shared" si="438"/>
        <v>1.8818017765843478</v>
      </c>
      <c r="P2365" s="10">
        <f t="shared" si="439"/>
        <v>0.30708202642324239</v>
      </c>
      <c r="Q2365" s="10" t="str">
        <f t="shared" si="440"/>
        <v>2006JAM</v>
      </c>
      <c r="R2365" s="14">
        <f t="shared" si="441"/>
        <v>53.063492598012822</v>
      </c>
      <c r="S2365" s="45">
        <f t="shared" si="442"/>
        <v>2</v>
      </c>
      <c r="T2365" s="7">
        <f t="shared" si="443"/>
        <v>3.7778087047156359</v>
      </c>
      <c r="U2365" s="35">
        <f>IF(ISBLANK(VLOOKUP(B2365,'WB GDP'!$A$2:$AK$267,F2365-1985)),"NA",VLOOKUP(B2365,'WB GDP'!$A$2:$AK$267,F2365-1985))</f>
        <v>10396.593232967811</v>
      </c>
    </row>
    <row r="2366" spans="1:21">
      <c r="A2366">
        <f t="shared" si="432"/>
        <v>19</v>
      </c>
      <c r="B2366" t="s">
        <v>101</v>
      </c>
      <c r="C2366" t="str">
        <f>VLOOKUP(B2366,'country codes'!$A$3:$B$287,2,0)</f>
        <v>MYS</v>
      </c>
      <c r="D2366">
        <v>8</v>
      </c>
      <c r="E2366" s="6">
        <v>26509.413</v>
      </c>
      <c r="F2366">
        <v>2006</v>
      </c>
      <c r="G2366" s="6">
        <v>74.164000000000001</v>
      </c>
      <c r="H2366" s="6">
        <v>6.0117168426513672</v>
      </c>
      <c r="I2366" s="7">
        <v>7.40765285491943</v>
      </c>
      <c r="J2366" s="8">
        <f t="shared" si="433"/>
        <v>0.60117168426513667</v>
      </c>
      <c r="K2366" s="8">
        <f t="shared" si="434"/>
        <v>1.0279315195249685</v>
      </c>
      <c r="L2366" s="9">
        <f t="shared" si="435"/>
        <v>76.235513214049774</v>
      </c>
      <c r="M2366" s="8">
        <f t="shared" si="436"/>
        <v>0.59279569200826798</v>
      </c>
      <c r="N2366" s="8">
        <f t="shared" si="437"/>
        <v>0.46297830343246438</v>
      </c>
      <c r="O2366" s="8">
        <f t="shared" si="438"/>
        <v>1.9548560902440153</v>
      </c>
      <c r="P2366" s="10">
        <f t="shared" si="439"/>
        <v>0.30324262484931674</v>
      </c>
      <c r="Q2366" s="10" t="str">
        <f t="shared" si="440"/>
        <v>2006MYS</v>
      </c>
      <c r="R2366" s="14">
        <f t="shared" si="441"/>
        <v>52.40004752644095</v>
      </c>
      <c r="S2366" s="45">
        <f t="shared" si="442"/>
        <v>2</v>
      </c>
      <c r="T2366" s="7">
        <f t="shared" si="443"/>
        <v>3.7778087047156359</v>
      </c>
      <c r="U2366" s="35">
        <f>IF(ISBLANK(VLOOKUP(B2366,'WB GDP'!$A$2:$AK$267,F2366-1985)),"NA",VLOOKUP(B2366,'WB GDP'!$A$2:$AK$267,F2366-1985))</f>
        <v>18535.05176670654</v>
      </c>
    </row>
    <row r="2367" spans="1:21">
      <c r="A2367">
        <f t="shared" si="432"/>
        <v>20</v>
      </c>
      <c r="B2367" t="s">
        <v>77</v>
      </c>
      <c r="C2367" t="str">
        <f>VLOOKUP(B2367,'country codes'!$A$3:$B$287,2,0)</f>
        <v>IND</v>
      </c>
      <c r="D2367">
        <v>6</v>
      </c>
      <c r="E2367" s="6">
        <v>1172373.7879999999</v>
      </c>
      <c r="F2367">
        <v>2006</v>
      </c>
      <c r="G2367" s="6">
        <v>65.412000000000006</v>
      </c>
      <c r="H2367" s="6">
        <v>5.3482589721679688</v>
      </c>
      <c r="I2367" s="7">
        <v>1.46912848949432</v>
      </c>
      <c r="J2367" s="8">
        <f t="shared" si="433"/>
        <v>0.53482589721679685</v>
      </c>
      <c r="K2367" s="8">
        <f t="shared" si="434"/>
        <v>0.96158573247662882</v>
      </c>
      <c r="L2367" s="9">
        <f t="shared" si="435"/>
        <v>62.899245932761254</v>
      </c>
      <c r="M2367" s="8">
        <f t="shared" si="436"/>
        <v>0.4722207078022142</v>
      </c>
      <c r="N2367" s="8">
        <f t="shared" si="437"/>
        <v>9.1820530593394997E-2</v>
      </c>
      <c r="O2367" s="8">
        <f t="shared" si="438"/>
        <v>1.5836983174049459</v>
      </c>
      <c r="P2367" s="10">
        <f t="shared" si="439"/>
        <v>0.29817592316192948</v>
      </c>
      <c r="Q2367" s="10" t="str">
        <f t="shared" si="440"/>
        <v>2006IND</v>
      </c>
      <c r="R2367" s="14">
        <f t="shared" si="441"/>
        <v>51.524526120592029</v>
      </c>
      <c r="S2367" s="45">
        <f t="shared" si="442"/>
        <v>1</v>
      </c>
      <c r="T2367" s="7">
        <f t="shared" si="443"/>
        <v>3.7778087047156359</v>
      </c>
      <c r="U2367" s="35">
        <f>IF(ISBLANK(VLOOKUP(B2367,'WB GDP'!$A$2:$AK$267,F2367-1985)),"NA",VLOOKUP(B2367,'WB GDP'!$A$2:$AK$267,F2367-1985))</f>
        <v>3432.819251416001</v>
      </c>
    </row>
    <row r="2368" spans="1:21">
      <c r="A2368">
        <f t="shared" si="432"/>
        <v>21</v>
      </c>
      <c r="B2368" t="s">
        <v>127</v>
      </c>
      <c r="C2368" t="str">
        <f>VLOOKUP(B2368,'country codes'!$A$3:$B$287,2,0)</f>
        <v>PHL</v>
      </c>
      <c r="D2368">
        <v>8</v>
      </c>
      <c r="E2368" s="6">
        <v>87901.835000000006</v>
      </c>
      <c r="F2368">
        <v>2006</v>
      </c>
      <c r="G2368" s="6">
        <v>70.281999999999996</v>
      </c>
      <c r="H2368" s="6">
        <v>4.6699457168579102</v>
      </c>
      <c r="I2368" s="7">
        <v>1.5953618288040201</v>
      </c>
      <c r="J2368" s="8">
        <f t="shared" si="433"/>
        <v>0.466994571685791</v>
      </c>
      <c r="K2368" s="8">
        <f t="shared" si="434"/>
        <v>0.89375440694562291</v>
      </c>
      <c r="L2368" s="9">
        <f t="shared" si="435"/>
        <v>62.814847228952267</v>
      </c>
      <c r="M2368" s="8">
        <f t="shared" si="436"/>
        <v>0.47145764778218463</v>
      </c>
      <c r="N2368" s="8">
        <f t="shared" si="437"/>
        <v>9.9710114300251257E-2</v>
      </c>
      <c r="O2368" s="8">
        <f t="shared" si="438"/>
        <v>1.5915879011118022</v>
      </c>
      <c r="P2368" s="10">
        <f t="shared" si="439"/>
        <v>0.29621841649641112</v>
      </c>
      <c r="Q2368" s="10" t="str">
        <f t="shared" si="440"/>
        <v>2006PHL</v>
      </c>
      <c r="R2368" s="14">
        <f t="shared" si="441"/>
        <v>51.186270763656452</v>
      </c>
      <c r="S2368" s="45">
        <f t="shared" si="442"/>
        <v>1</v>
      </c>
      <c r="T2368" s="7">
        <f t="shared" si="443"/>
        <v>3.7778087047156359</v>
      </c>
      <c r="U2368" s="35">
        <f>IF(ISBLANK(VLOOKUP(B2368,'WB GDP'!$A$2:$AK$267,F2368-1985)),"NA",VLOOKUP(B2368,'WB GDP'!$A$2:$AK$267,F2368-1985))</f>
        <v>5227.5329973124144</v>
      </c>
    </row>
    <row r="2369" spans="1:21">
      <c r="A2369">
        <f t="shared" si="432"/>
        <v>22</v>
      </c>
      <c r="B2369" t="s">
        <v>56</v>
      </c>
      <c r="C2369" t="str">
        <f>VLOOKUP(B2369,'country codes'!$A$3:$B$287,2,0)</f>
        <v>DOM</v>
      </c>
      <c r="D2369">
        <v>1</v>
      </c>
      <c r="E2369" s="6">
        <v>9284.1679999999997</v>
      </c>
      <c r="F2369">
        <v>2006</v>
      </c>
      <c r="G2369" s="6">
        <v>71.165000000000006</v>
      </c>
      <c r="H2369" s="6">
        <v>5.0879678726196289</v>
      </c>
      <c r="I2369" s="7">
        <v>3.4373795986175502</v>
      </c>
      <c r="J2369" s="8">
        <f t="shared" si="433"/>
        <v>0.50879678726196287</v>
      </c>
      <c r="K2369" s="8">
        <f t="shared" si="434"/>
        <v>0.93555662252179483</v>
      </c>
      <c r="L2369" s="9">
        <f t="shared" si="435"/>
        <v>66.578887041763537</v>
      </c>
      <c r="M2369" s="8">
        <f t="shared" si="436"/>
        <v>0.50548883742529038</v>
      </c>
      <c r="N2369" s="8">
        <f t="shared" si="437"/>
        <v>0.21483622491359688</v>
      </c>
      <c r="O2369" s="8">
        <f t="shared" si="438"/>
        <v>1.7067140117251478</v>
      </c>
      <c r="P2369" s="10">
        <f t="shared" si="439"/>
        <v>0.29617664936982729</v>
      </c>
      <c r="Q2369" s="10" t="str">
        <f t="shared" si="440"/>
        <v>2006DOM</v>
      </c>
      <c r="R2369" s="14">
        <f t="shared" si="441"/>
        <v>51.179053442479649</v>
      </c>
      <c r="S2369" s="45">
        <f t="shared" si="442"/>
        <v>1</v>
      </c>
      <c r="T2369" s="7">
        <f t="shared" si="443"/>
        <v>3.7778087047156359</v>
      </c>
      <c r="U2369" s="35">
        <f>IF(ISBLANK(VLOOKUP(B2369,'WB GDP'!$A$2:$AK$267,F2369-1985)),"NA",VLOOKUP(B2369,'WB GDP'!$A$2:$AK$267,F2369-1985))</f>
        <v>11009.275069451707</v>
      </c>
    </row>
    <row r="2370" spans="1:21">
      <c r="A2370">
        <f t="shared" si="432"/>
        <v>23</v>
      </c>
      <c r="B2370" t="s">
        <v>147</v>
      </c>
      <c r="C2370" t="str">
        <f>VLOOKUP(B2370,'country codes'!$A$3:$B$287,2,0)</f>
        <v>CHE</v>
      </c>
      <c r="D2370">
        <v>3</v>
      </c>
      <c r="E2370" s="6">
        <v>7475.01</v>
      </c>
      <c r="F2370">
        <v>2006</v>
      </c>
      <c r="G2370" s="6">
        <v>81.546000000000006</v>
      </c>
      <c r="H2370" s="6">
        <v>7.4732527732849121</v>
      </c>
      <c r="I2370" s="7">
        <v>17.797164916992202</v>
      </c>
      <c r="J2370" s="8">
        <f t="shared" si="433"/>
        <v>0.74732527732849119</v>
      </c>
      <c r="K2370" s="8">
        <f t="shared" si="434"/>
        <v>1.1740851125883232</v>
      </c>
      <c r="L2370" s="9">
        <f t="shared" si="435"/>
        <v>95.741944591127407</v>
      </c>
      <c r="M2370" s="8">
        <f t="shared" si="436"/>
        <v>0.76915595876053755</v>
      </c>
      <c r="N2370" s="8">
        <f t="shared" si="437"/>
        <v>1.1123228073120126</v>
      </c>
      <c r="O2370" s="8">
        <f t="shared" si="438"/>
        <v>2.6042005941235633</v>
      </c>
      <c r="P2370" s="10">
        <f t="shared" si="439"/>
        <v>0.29535204027529799</v>
      </c>
      <c r="Q2370" s="10" t="str">
        <f t="shared" si="440"/>
        <v>2006CHE</v>
      </c>
      <c r="R2370" s="14">
        <f t="shared" si="441"/>
        <v>51.036561747040913</v>
      </c>
      <c r="S2370" s="45">
        <f t="shared" si="442"/>
        <v>3</v>
      </c>
      <c r="T2370" s="7">
        <f t="shared" si="443"/>
        <v>3.7778087047156359</v>
      </c>
      <c r="U2370" s="35">
        <f>IF(ISBLANK(VLOOKUP(B2370,'WB GDP'!$A$2:$AK$267,F2370-1985)),"NA",VLOOKUP(B2370,'WB GDP'!$A$2:$AK$267,F2370-1985))</f>
        <v>63318.794886540571</v>
      </c>
    </row>
    <row r="2371" spans="1:21">
      <c r="A2371">
        <f t="shared" ref="A2371:A2434" si="444">IF(ISNUMBER(R2371),COUNTIFS($F$3:$F$2434,F2371,$R$3:$R$2434,"&gt;"&amp;R2371)+1,"")</f>
        <v>24</v>
      </c>
      <c r="B2371" t="s">
        <v>144</v>
      </c>
      <c r="C2371" t="str">
        <f>VLOOKUP(B2371,'country codes'!$A$3:$B$287,2,0)</f>
        <v>LKA</v>
      </c>
      <c r="D2371">
        <v>6</v>
      </c>
      <c r="E2371" s="6">
        <v>19870.705999999998</v>
      </c>
      <c r="F2371">
        <v>2006</v>
      </c>
      <c r="G2371" s="6">
        <v>71.968999999999994</v>
      </c>
      <c r="H2371" s="6">
        <v>4.3446106910705566</v>
      </c>
      <c r="I2371" s="7">
        <v>1.3796701431274401</v>
      </c>
      <c r="J2371" s="8">
        <f t="shared" ref="J2371:J2434" si="445">IFERROR(H2371/10,"")</f>
        <v>0.43446106910705568</v>
      </c>
      <c r="K2371" s="8">
        <f t="shared" ref="K2371:K2434" si="446">IFERROR(J2371+$K$2464,"")</f>
        <v>0.8612209043668877</v>
      </c>
      <c r="L2371" s="9">
        <f t="shared" ref="L2371:L2434" si="447">IFERROR(K2371*G2371,"")</f>
        <v>61.981207266380537</v>
      </c>
      <c r="M2371" s="8">
        <f t="shared" ref="M2371:M2434" si="448">IFERROR((L2371-L$2439)/($L$2438-$L$2439),"")</f>
        <v>0.46392059688176873</v>
      </c>
      <c r="N2371" s="8">
        <f t="shared" ref="N2371:N2434" si="449">IFERROR(I2371/16,"")</f>
        <v>8.6229383945465005E-2</v>
      </c>
      <c r="O2371" s="8">
        <f t="shared" ref="O2371:O2434" si="450">IFERROR(N2371+$O$2464,"")</f>
        <v>1.578107170757016</v>
      </c>
      <c r="P2371" s="10">
        <f t="shared" ref="P2371:P2434" si="451">IFERROR(M2371/O2371,"")</f>
        <v>0.29397280836080775</v>
      </c>
      <c r="Q2371" s="10" t="str">
        <f t="shared" ref="Q2371:Q2434" si="452">F2371&amp;C2371</f>
        <v>2006LKA</v>
      </c>
      <c r="R2371" s="14">
        <f t="shared" ref="R2371:R2434" si="453">IFERROR(P2371*100/VLOOKUP(F2371,$B$2440:$P$2455,15,0),"")</f>
        <v>50.798231736854561</v>
      </c>
      <c r="S2371" s="45">
        <f t="shared" ref="S2371:S2434" si="454">IF(I2371&lt;T2371,1,IF(I2371&lt;T2371*2,2,3))</f>
        <v>1</v>
      </c>
      <c r="T2371" s="7">
        <f t="shared" ref="T2371:T2434" si="455">VLOOKUP(F2371,$F$2440:$I$2455,4,0)</f>
        <v>3.7778087047156359</v>
      </c>
      <c r="U2371" s="35">
        <f>IF(ISBLANK(VLOOKUP(B2371,'WB GDP'!$A$2:$AK$267,F2371-1985)),"NA",VLOOKUP(B2371,'WB GDP'!$A$2:$AK$267,F2371-1985))</f>
        <v>7607.029303058539</v>
      </c>
    </row>
    <row r="2372" spans="1:21">
      <c r="A2372">
        <f t="shared" si="444"/>
        <v>25</v>
      </c>
      <c r="B2372" t="s">
        <v>24</v>
      </c>
      <c r="C2372" t="str">
        <f>VLOOKUP(B2372,'country codes'!$A$3:$B$287,2,0)</f>
        <v>AUT</v>
      </c>
      <c r="D2372">
        <v>3</v>
      </c>
      <c r="E2372" s="6">
        <v>8267.7630000000008</v>
      </c>
      <c r="F2372">
        <v>2006</v>
      </c>
      <c r="G2372" s="6">
        <v>79.965999999999994</v>
      </c>
      <c r="H2372" s="6">
        <v>7.1222114562988281</v>
      </c>
      <c r="I2372" s="7">
        <v>15.785840988159199</v>
      </c>
      <c r="J2372" s="8">
        <f t="shared" si="445"/>
        <v>0.71222114562988281</v>
      </c>
      <c r="K2372" s="8">
        <f t="shared" si="446"/>
        <v>1.1389809808897149</v>
      </c>
      <c r="L2372" s="9">
        <f t="shared" si="447"/>
        <v>91.07975311782694</v>
      </c>
      <c r="M2372" s="8">
        <f t="shared" si="448"/>
        <v>0.72700445928905355</v>
      </c>
      <c r="N2372" s="8">
        <f t="shared" si="449"/>
        <v>0.98661506175994995</v>
      </c>
      <c r="O2372" s="8">
        <f t="shared" si="450"/>
        <v>2.4784928485715008</v>
      </c>
      <c r="P2372" s="10">
        <f t="shared" si="451"/>
        <v>0.29332521968262626</v>
      </c>
      <c r="Q2372" s="10" t="str">
        <f t="shared" si="452"/>
        <v>2006AUT</v>
      </c>
      <c r="R2372" s="14">
        <f t="shared" si="453"/>
        <v>50.686329007048165</v>
      </c>
      <c r="S2372" s="45">
        <f t="shared" si="454"/>
        <v>3</v>
      </c>
      <c r="T2372" s="7">
        <f t="shared" si="455"/>
        <v>3.7778087047156359</v>
      </c>
      <c r="U2372" s="35">
        <f>IF(ISBLANK(VLOOKUP(B2372,'WB GDP'!$A$2:$AK$267,F2372-1985)),"NA",VLOOKUP(B2372,'WB GDP'!$A$2:$AK$267,F2372-1985))</f>
        <v>50840.694462156061</v>
      </c>
    </row>
    <row r="2373" spans="1:21">
      <c r="A2373">
        <f t="shared" si="444"/>
        <v>26</v>
      </c>
      <c r="B2373" t="s">
        <v>78</v>
      </c>
      <c r="C2373" t="str">
        <f>VLOOKUP(B2373,'country codes'!$A$3:$B$287,2,0)</f>
        <v>IDN</v>
      </c>
      <c r="D2373">
        <v>8</v>
      </c>
      <c r="E2373" s="6">
        <v>231797.427</v>
      </c>
      <c r="F2373">
        <v>2006</v>
      </c>
      <c r="G2373" s="6">
        <v>67.914000000000001</v>
      </c>
      <c r="H2373" s="6">
        <v>4.9469780921936035</v>
      </c>
      <c r="I2373" s="7">
        <v>2.1456298828125</v>
      </c>
      <c r="J2373" s="8">
        <f t="shared" si="445"/>
        <v>0.49469780921936035</v>
      </c>
      <c r="K2373" s="8">
        <f t="shared" si="446"/>
        <v>0.92145764447919232</v>
      </c>
      <c r="L2373" s="9">
        <f t="shared" si="447"/>
        <v>62.579874467159868</v>
      </c>
      <c r="M2373" s="8">
        <f t="shared" si="448"/>
        <v>0.46933322747443301</v>
      </c>
      <c r="N2373" s="8">
        <f t="shared" si="449"/>
        <v>0.13410186767578125</v>
      </c>
      <c r="O2373" s="8">
        <f t="shared" si="450"/>
        <v>1.6259796544873322</v>
      </c>
      <c r="P2373" s="10">
        <f t="shared" si="451"/>
        <v>0.28864643304679771</v>
      </c>
      <c r="Q2373" s="10" t="str">
        <f t="shared" si="452"/>
        <v>2006IDN</v>
      </c>
      <c r="R2373" s="14">
        <f t="shared" si="453"/>
        <v>49.877838966423703</v>
      </c>
      <c r="S2373" s="45">
        <f t="shared" si="454"/>
        <v>1</v>
      </c>
      <c r="T2373" s="7">
        <f t="shared" si="455"/>
        <v>3.7778087047156359</v>
      </c>
      <c r="U2373" s="35">
        <f>IF(ISBLANK(VLOOKUP(B2373,'WB GDP'!$A$2:$AK$267,F2373-1985)),"NA",VLOOKUP(B2373,'WB GDP'!$A$2:$AK$267,F2373-1985))</f>
        <v>6899.8512037774735</v>
      </c>
    </row>
    <row r="2374" spans="1:21">
      <c r="A2374">
        <f t="shared" si="444"/>
        <v>27</v>
      </c>
      <c r="B2374" t="s">
        <v>116</v>
      </c>
      <c r="C2374" t="str">
        <f>VLOOKUP(B2374,'country codes'!$A$3:$B$287,2,0)</f>
        <v>NZL</v>
      </c>
      <c r="D2374">
        <v>2</v>
      </c>
      <c r="E2374" s="6">
        <v>4179.9780000000001</v>
      </c>
      <c r="F2374">
        <v>2006</v>
      </c>
      <c r="G2374" s="6">
        <v>80.049000000000007</v>
      </c>
      <c r="H2374" s="6">
        <v>7.3050141334533691</v>
      </c>
      <c r="I2374" s="7">
        <v>17.3043308258057</v>
      </c>
      <c r="J2374" s="8">
        <f t="shared" si="445"/>
        <v>0.73050141334533691</v>
      </c>
      <c r="K2374" s="8">
        <f t="shared" si="446"/>
        <v>1.157261248605169</v>
      </c>
      <c r="L2374" s="9">
        <f t="shared" si="447"/>
        <v>92.637605689595176</v>
      </c>
      <c r="M2374" s="8">
        <f t="shared" si="448"/>
        <v>0.7410892136865499</v>
      </c>
      <c r="N2374" s="8">
        <f t="shared" si="449"/>
        <v>1.0815206766128562</v>
      </c>
      <c r="O2374" s="8">
        <f t="shared" si="450"/>
        <v>2.5733984634244074</v>
      </c>
      <c r="P2374" s="10">
        <f t="shared" si="451"/>
        <v>0.28798074772314369</v>
      </c>
      <c r="Q2374" s="10" t="str">
        <f t="shared" si="452"/>
        <v>2006NZL</v>
      </c>
      <c r="R2374" s="14">
        <f t="shared" si="453"/>
        <v>49.762809152872734</v>
      </c>
      <c r="S2374" s="45">
        <f t="shared" si="454"/>
        <v>3</v>
      </c>
      <c r="T2374" s="7">
        <f t="shared" si="455"/>
        <v>3.7778087047156359</v>
      </c>
      <c r="U2374" s="35">
        <f>IF(ISBLANK(VLOOKUP(B2374,'WB GDP'!$A$2:$AK$267,F2374-1985)),"NA",VLOOKUP(B2374,'WB GDP'!$A$2:$AK$267,F2374-1985))</f>
        <v>37839.806421627422</v>
      </c>
    </row>
    <row r="2375" spans="1:21">
      <c r="A2375">
        <f t="shared" si="444"/>
        <v>28</v>
      </c>
      <c r="B2375" t="s">
        <v>129</v>
      </c>
      <c r="C2375" t="str">
        <f>VLOOKUP(B2375,'country codes'!$A$3:$B$287,2,0)</f>
        <v>PRT</v>
      </c>
      <c r="D2375">
        <v>3</v>
      </c>
      <c r="E2375" s="6">
        <v>10543.947</v>
      </c>
      <c r="F2375">
        <v>2006</v>
      </c>
      <c r="G2375" s="6">
        <v>79.070999999999998</v>
      </c>
      <c r="H2375" s="6">
        <v>5.4052462577819824</v>
      </c>
      <c r="I2375" s="7">
        <v>9.7192459106445295</v>
      </c>
      <c r="J2375" s="8">
        <f t="shared" si="445"/>
        <v>0.54052462577819826</v>
      </c>
      <c r="K2375" s="8">
        <f t="shared" si="446"/>
        <v>0.96728446103803023</v>
      </c>
      <c r="L2375" s="9">
        <f t="shared" si="447"/>
        <v>76.484149618738087</v>
      </c>
      <c r="M2375" s="8">
        <f t="shared" si="448"/>
        <v>0.59504364714713998</v>
      </c>
      <c r="N2375" s="8">
        <f t="shared" si="449"/>
        <v>0.60745286941528309</v>
      </c>
      <c r="O2375" s="8">
        <f t="shared" si="450"/>
        <v>2.0993306562268339</v>
      </c>
      <c r="P2375" s="10">
        <f t="shared" si="451"/>
        <v>0.28344446139638763</v>
      </c>
      <c r="Q2375" s="10" t="str">
        <f t="shared" si="452"/>
        <v>2006PRT</v>
      </c>
      <c r="R2375" s="14">
        <f t="shared" si="453"/>
        <v>48.978943034995417</v>
      </c>
      <c r="S2375" s="45">
        <f t="shared" si="454"/>
        <v>3</v>
      </c>
      <c r="T2375" s="7">
        <f t="shared" si="455"/>
        <v>3.7778087047156359</v>
      </c>
      <c r="U2375" s="35">
        <f>IF(ISBLANK(VLOOKUP(B2375,'WB GDP'!$A$2:$AK$267,F2375-1985)),"NA",VLOOKUP(B2375,'WB GDP'!$A$2:$AK$267,F2375-1985))</f>
        <v>31524.749568030918</v>
      </c>
    </row>
    <row r="2376" spans="1:21">
      <c r="A2376">
        <f t="shared" si="444"/>
        <v>29</v>
      </c>
      <c r="B2376" t="s">
        <v>148</v>
      </c>
      <c r="C2376" t="str">
        <f>VLOOKUP(B2376,'country codes'!$A$3:$B$287,2,0)</f>
        <v>TWN</v>
      </c>
      <c r="D2376">
        <v>8</v>
      </c>
      <c r="E2376" s="6">
        <v>22874.974999999999</v>
      </c>
      <c r="F2376">
        <v>2006</v>
      </c>
      <c r="G2376" s="6">
        <v>77.927999999999997</v>
      </c>
      <c r="H2376" s="6">
        <v>6.1890501976013184</v>
      </c>
      <c r="I2376" s="7">
        <v>12.383958816528301</v>
      </c>
      <c r="J2376" s="8">
        <f t="shared" si="445"/>
        <v>0.61890501976013179</v>
      </c>
      <c r="K2376" s="8">
        <f t="shared" si="446"/>
        <v>1.0456648550199636</v>
      </c>
      <c r="L2376" s="9">
        <f t="shared" si="447"/>
        <v>81.486570821995727</v>
      </c>
      <c r="M2376" s="8">
        <f t="shared" si="448"/>
        <v>0.64027120931673553</v>
      </c>
      <c r="N2376" s="8">
        <f t="shared" si="449"/>
        <v>0.7739974260330188</v>
      </c>
      <c r="O2376" s="8">
        <f t="shared" si="450"/>
        <v>2.2658752128445698</v>
      </c>
      <c r="P2376" s="10">
        <f t="shared" si="451"/>
        <v>0.28257125797891663</v>
      </c>
      <c r="Q2376" s="10" t="str">
        <f t="shared" si="452"/>
        <v>2006TWN</v>
      </c>
      <c r="R2376" s="14">
        <f t="shared" si="453"/>
        <v>48.828054285109189</v>
      </c>
      <c r="S2376" s="45">
        <f t="shared" si="454"/>
        <v>3</v>
      </c>
      <c r="T2376" s="7">
        <f t="shared" si="455"/>
        <v>3.7778087047156359</v>
      </c>
      <c r="U2376" s="35" t="str">
        <f>IF(ISBLANK(VLOOKUP(B2376,'WB GDP'!$A$2:$AK$267,F2376-1985)),"NA",VLOOKUP(B2376,'WB GDP'!$A$2:$AK$267,F2376-1985))</f>
        <v>NA</v>
      </c>
    </row>
    <row r="2377" spans="1:21">
      <c r="A2377">
        <f t="shared" si="444"/>
        <v>30</v>
      </c>
      <c r="B2377" t="s">
        <v>93</v>
      </c>
      <c r="C2377" t="str">
        <f>VLOOKUP(B2377,'country codes'!$A$3:$B$287,2,0)</f>
        <v>LBN</v>
      </c>
      <c r="D2377">
        <v>4</v>
      </c>
      <c r="E2377" s="6">
        <v>4719.8639999999996</v>
      </c>
      <c r="F2377">
        <v>2006</v>
      </c>
      <c r="G2377" s="6">
        <v>76.08</v>
      </c>
      <c r="H2377" s="6">
        <v>4.6531038284301758</v>
      </c>
      <c r="I2377" s="7">
        <v>5.4645967483520499</v>
      </c>
      <c r="J2377" s="8">
        <f t="shared" si="445"/>
        <v>0.46531038284301757</v>
      </c>
      <c r="K2377" s="8">
        <f t="shared" si="446"/>
        <v>0.89207021810284948</v>
      </c>
      <c r="L2377" s="9">
        <f t="shared" si="447"/>
        <v>67.868702193264781</v>
      </c>
      <c r="M2377" s="8">
        <f t="shared" si="448"/>
        <v>0.51715022949555822</v>
      </c>
      <c r="N2377" s="8">
        <f t="shared" si="449"/>
        <v>0.34153729677200312</v>
      </c>
      <c r="O2377" s="8">
        <f t="shared" si="450"/>
        <v>1.8334150835835541</v>
      </c>
      <c r="P2377" s="10">
        <f t="shared" si="451"/>
        <v>0.28206936559327711</v>
      </c>
      <c r="Q2377" s="10" t="str">
        <f t="shared" si="452"/>
        <v>2006LBN</v>
      </c>
      <c r="R2377" s="14">
        <f t="shared" si="453"/>
        <v>48.741327741063024</v>
      </c>
      <c r="S2377" s="45">
        <f t="shared" si="454"/>
        <v>2</v>
      </c>
      <c r="T2377" s="7">
        <f t="shared" si="455"/>
        <v>3.7778087047156359</v>
      </c>
      <c r="U2377" s="35">
        <f>IF(ISBLANK(VLOOKUP(B2377,'WB GDP'!$A$2:$AK$267,F2377-1985)),"NA",VLOOKUP(B2377,'WB GDP'!$A$2:$AK$267,F2377-1985))</f>
        <v>14333.536859360333</v>
      </c>
    </row>
    <row r="2378" spans="1:21">
      <c r="A2378">
        <f t="shared" si="444"/>
        <v>31</v>
      </c>
      <c r="B2378" t="s">
        <v>149</v>
      </c>
      <c r="C2378" t="str">
        <f>VLOOKUP(B2378,'country codes'!$A$3:$B$287,2,0)</f>
        <v>TJK</v>
      </c>
      <c r="D2378">
        <v>7</v>
      </c>
      <c r="E2378" s="6">
        <v>7057.4170000000004</v>
      </c>
      <c r="F2378">
        <v>2006</v>
      </c>
      <c r="G2378" s="6">
        <v>67.013000000000005</v>
      </c>
      <c r="H2378" s="6">
        <v>4.6130990982055664</v>
      </c>
      <c r="I2378" s="7">
        <v>1.32507407665253</v>
      </c>
      <c r="J2378" s="8">
        <f t="shared" si="445"/>
        <v>0.46130990982055664</v>
      </c>
      <c r="K2378" s="8">
        <f t="shared" si="446"/>
        <v>0.88806974508038861</v>
      </c>
      <c r="L2378" s="9">
        <f t="shared" si="447"/>
        <v>59.512217827072085</v>
      </c>
      <c r="M2378" s="8">
        <f t="shared" si="448"/>
        <v>0.44159813165439465</v>
      </c>
      <c r="N2378" s="8">
        <f t="shared" si="449"/>
        <v>8.2817129790783123E-2</v>
      </c>
      <c r="O2378" s="8">
        <f t="shared" si="450"/>
        <v>1.5746949166023341</v>
      </c>
      <c r="P2378" s="10">
        <f t="shared" si="451"/>
        <v>0.28043408726257657</v>
      </c>
      <c r="Q2378" s="10" t="str">
        <f t="shared" si="452"/>
        <v>2006TJK</v>
      </c>
      <c r="R2378" s="14">
        <f t="shared" si="453"/>
        <v>48.458753144928174</v>
      </c>
      <c r="S2378" s="45">
        <f t="shared" si="454"/>
        <v>1</v>
      </c>
      <c r="T2378" s="7">
        <f t="shared" si="455"/>
        <v>3.7778087047156359</v>
      </c>
      <c r="U2378" s="35">
        <f>IF(ISBLANK(VLOOKUP(B2378,'WB GDP'!$A$2:$AK$267,F2378-1985)),"NA",VLOOKUP(B2378,'WB GDP'!$A$2:$AK$267,F2378-1985))</f>
        <v>1980.2341121542524</v>
      </c>
    </row>
    <row r="2379" spans="1:21">
      <c r="A2379">
        <f t="shared" si="444"/>
        <v>32</v>
      </c>
      <c r="B2379" t="s">
        <v>45</v>
      </c>
      <c r="C2379" t="str">
        <f>VLOOKUP(B2379,'country codes'!$A$3:$B$287,2,0)</f>
        <v>CHN</v>
      </c>
      <c r="D2379">
        <v>8</v>
      </c>
      <c r="E2379" s="6">
        <v>1313086.567</v>
      </c>
      <c r="F2379">
        <v>2006</v>
      </c>
      <c r="G2379" s="6">
        <v>74.504000000000005</v>
      </c>
      <c r="H2379" s="6">
        <v>4.5604953765869141</v>
      </c>
      <c r="I2379" s="7">
        <v>4.6949729919433603</v>
      </c>
      <c r="J2379" s="8">
        <f t="shared" si="445"/>
        <v>0.45604953765869138</v>
      </c>
      <c r="K2379" s="8">
        <f t="shared" si="446"/>
        <v>0.88280937291852335</v>
      </c>
      <c r="L2379" s="9">
        <f t="shared" si="447"/>
        <v>65.772829519921672</v>
      </c>
      <c r="M2379" s="8">
        <f t="shared" si="448"/>
        <v>0.4982011630771902</v>
      </c>
      <c r="N2379" s="8">
        <f t="shared" si="449"/>
        <v>0.29343581199646002</v>
      </c>
      <c r="O2379" s="8">
        <f t="shared" si="450"/>
        <v>1.7853135988080109</v>
      </c>
      <c r="P2379" s="10">
        <f t="shared" si="451"/>
        <v>0.27905526704654077</v>
      </c>
      <c r="Q2379" s="10" t="str">
        <f t="shared" si="452"/>
        <v>2006CHN</v>
      </c>
      <c r="R2379" s="14">
        <f t="shared" si="453"/>
        <v>48.220494275857256</v>
      </c>
      <c r="S2379" s="45">
        <f t="shared" si="454"/>
        <v>2</v>
      </c>
      <c r="T2379" s="7">
        <f t="shared" si="455"/>
        <v>3.7778087047156359</v>
      </c>
      <c r="U2379" s="35">
        <f>IF(ISBLANK(VLOOKUP(B2379,'WB GDP'!$A$2:$AK$267,F2379-1985)),"NA",VLOOKUP(B2379,'WB GDP'!$A$2:$AK$267,F2379-1985))</f>
        <v>5979.7817118252742</v>
      </c>
    </row>
    <row r="2380" spans="1:21">
      <c r="A2380">
        <f t="shared" si="444"/>
        <v>33</v>
      </c>
      <c r="B2380" t="s">
        <v>27</v>
      </c>
      <c r="C2380" t="str">
        <f>VLOOKUP(B2380,'country codes'!$A$3:$B$287,2,0)</f>
        <v>BGD</v>
      </c>
      <c r="D2380">
        <v>6</v>
      </c>
      <c r="E2380" s="6">
        <v>142628.83100000001</v>
      </c>
      <c r="F2380">
        <v>2006</v>
      </c>
      <c r="G2380" s="6">
        <v>67.241</v>
      </c>
      <c r="H2380" s="6">
        <v>4.3189091682434082</v>
      </c>
      <c r="I2380" s="7">
        <v>0.69164371490478505</v>
      </c>
      <c r="J2380" s="8">
        <f t="shared" si="445"/>
        <v>0.43189091682434083</v>
      </c>
      <c r="K2380" s="8">
        <f t="shared" si="446"/>
        <v>0.85865075208417285</v>
      </c>
      <c r="L2380" s="9">
        <f t="shared" si="447"/>
        <v>57.736535220891867</v>
      </c>
      <c r="M2380" s="8">
        <f t="shared" si="448"/>
        <v>0.4255439466505036</v>
      </c>
      <c r="N2380" s="8">
        <f t="shared" si="449"/>
        <v>4.3227732181549065E-2</v>
      </c>
      <c r="O2380" s="8">
        <f t="shared" si="450"/>
        <v>1.5351055189931</v>
      </c>
      <c r="P2380" s="10">
        <f t="shared" si="451"/>
        <v>0.27720827095301215</v>
      </c>
      <c r="Q2380" s="10" t="str">
        <f t="shared" si="452"/>
        <v>2006BGD</v>
      </c>
      <c r="R2380" s="14">
        <f t="shared" si="453"/>
        <v>47.901335044432777</v>
      </c>
      <c r="S2380" s="45">
        <f t="shared" si="454"/>
        <v>1</v>
      </c>
      <c r="T2380" s="7">
        <f t="shared" si="455"/>
        <v>3.7778087047156359</v>
      </c>
      <c r="U2380" s="35">
        <f>IF(ISBLANK(VLOOKUP(B2380,'WB GDP'!$A$2:$AK$267,F2380-1985)),"NA",VLOOKUP(B2380,'WB GDP'!$A$2:$AK$267,F2380-1985))</f>
        <v>2806.5926906221057</v>
      </c>
    </row>
    <row r="2381" spans="1:21">
      <c r="A2381">
        <f t="shared" si="444"/>
        <v>34</v>
      </c>
      <c r="B2381" t="s">
        <v>114</v>
      </c>
      <c r="C2381" t="str">
        <f>VLOOKUP(B2381,'country codes'!$A$3:$B$287,2,0)</f>
        <v>NPL</v>
      </c>
      <c r="D2381">
        <v>6</v>
      </c>
      <c r="E2381" s="6">
        <v>26518.971000000001</v>
      </c>
      <c r="F2381">
        <v>2006</v>
      </c>
      <c r="G2381" s="6">
        <v>65.867999999999995</v>
      </c>
      <c r="H2381" s="6">
        <v>4.5665946006774902</v>
      </c>
      <c r="I2381" s="7">
        <v>0.95147806406021096</v>
      </c>
      <c r="J2381" s="8">
        <f t="shared" si="445"/>
        <v>0.45665946006774905</v>
      </c>
      <c r="K2381" s="8">
        <f t="shared" si="446"/>
        <v>0.88341929532758101</v>
      </c>
      <c r="L2381" s="9">
        <f t="shared" si="447"/>
        <v>58.189062144637099</v>
      </c>
      <c r="M2381" s="8">
        <f t="shared" si="448"/>
        <v>0.42963530336468342</v>
      </c>
      <c r="N2381" s="8">
        <f t="shared" si="449"/>
        <v>5.9467379003763185E-2</v>
      </c>
      <c r="O2381" s="8">
        <f t="shared" si="450"/>
        <v>1.5513451658153141</v>
      </c>
      <c r="P2381" s="10">
        <f t="shared" si="451"/>
        <v>0.27694372137930201</v>
      </c>
      <c r="Q2381" s="10" t="str">
        <f t="shared" si="452"/>
        <v>2006NPL</v>
      </c>
      <c r="R2381" s="14">
        <f t="shared" si="453"/>
        <v>47.855621120664971</v>
      </c>
      <c r="S2381" s="45">
        <f t="shared" si="454"/>
        <v>1</v>
      </c>
      <c r="T2381" s="7">
        <f t="shared" si="455"/>
        <v>3.7778087047156359</v>
      </c>
      <c r="U2381" s="35">
        <f>IF(ISBLANK(VLOOKUP(B2381,'WB GDP'!$A$2:$AK$267,F2381-1985)),"NA",VLOOKUP(B2381,'WB GDP'!$A$2:$AK$267,F2381-1985))</f>
        <v>2285.5122135089805</v>
      </c>
    </row>
    <row r="2382" spans="1:21">
      <c r="A2382">
        <f t="shared" si="444"/>
        <v>35</v>
      </c>
      <c r="B2382" t="s">
        <v>162</v>
      </c>
      <c r="C2382" t="str">
        <f>VLOOKUP(B2382,'country codes'!$A$3:$B$287,2,0)</f>
        <v>URY</v>
      </c>
      <c r="D2382">
        <v>1</v>
      </c>
      <c r="E2382" s="6">
        <v>3322.2820000000002</v>
      </c>
      <c r="F2382">
        <v>2006</v>
      </c>
      <c r="G2382" s="6">
        <v>76.361999999999995</v>
      </c>
      <c r="H2382" s="6">
        <v>5.7858681678771973</v>
      </c>
      <c r="I2382" s="7">
        <v>10.7118949890137</v>
      </c>
      <c r="J2382" s="8">
        <f t="shared" si="445"/>
        <v>0.57858681678771973</v>
      </c>
      <c r="K2382" s="8">
        <f t="shared" si="446"/>
        <v>1.0053466520475518</v>
      </c>
      <c r="L2382" s="9">
        <f t="shared" si="447"/>
        <v>76.770281043655146</v>
      </c>
      <c r="M2382" s="8">
        <f t="shared" si="448"/>
        <v>0.59763059980132349</v>
      </c>
      <c r="N2382" s="8">
        <f t="shared" si="449"/>
        <v>0.66949343681335627</v>
      </c>
      <c r="O2382" s="8">
        <f t="shared" si="450"/>
        <v>2.161371223624907</v>
      </c>
      <c r="P2382" s="10">
        <f t="shared" si="451"/>
        <v>0.27650530055592093</v>
      </c>
      <c r="Q2382" s="10" t="str">
        <f t="shared" si="452"/>
        <v>2006URY</v>
      </c>
      <c r="R2382" s="14">
        <f t="shared" si="453"/>
        <v>47.779862404379074</v>
      </c>
      <c r="S2382" s="45">
        <f t="shared" si="454"/>
        <v>3</v>
      </c>
      <c r="T2382" s="7">
        <f t="shared" si="455"/>
        <v>3.7778087047156359</v>
      </c>
      <c r="U2382" s="35">
        <f>IF(ISBLANK(VLOOKUP(B2382,'WB GDP'!$A$2:$AK$267,F2382-1985)),"NA",VLOOKUP(B2382,'WB GDP'!$A$2:$AK$267,F2382-1985))</f>
        <v>15368.617879787642</v>
      </c>
    </row>
    <row r="2383" spans="1:21">
      <c r="A2383">
        <f t="shared" si="444"/>
        <v>36</v>
      </c>
      <c r="B2383" t="s">
        <v>22</v>
      </c>
      <c r="C2383" t="str">
        <f>VLOOKUP(B2383,'country codes'!$A$3:$B$287,2,0)</f>
        <v>ARM</v>
      </c>
      <c r="D2383">
        <v>7</v>
      </c>
      <c r="E2383" s="6">
        <v>3026.4859999999999</v>
      </c>
      <c r="F2383">
        <v>2006</v>
      </c>
      <c r="G2383" s="6">
        <v>71.986999999999995</v>
      </c>
      <c r="H2383" s="6">
        <v>4.2893109321594238</v>
      </c>
      <c r="I2383" s="7">
        <v>2.85079169273377</v>
      </c>
      <c r="J2383" s="8">
        <f t="shared" si="445"/>
        <v>0.42893109321594236</v>
      </c>
      <c r="K2383" s="8">
        <f t="shared" si="446"/>
        <v>0.85569092847577433</v>
      </c>
      <c r="L2383" s="9">
        <f t="shared" si="447"/>
        <v>61.598622868185565</v>
      </c>
      <c r="M2383" s="8">
        <f t="shared" si="448"/>
        <v>0.4604615999378065</v>
      </c>
      <c r="N2383" s="8">
        <f t="shared" si="449"/>
        <v>0.17817448079586062</v>
      </c>
      <c r="O2383" s="8">
        <f t="shared" si="450"/>
        <v>1.6700522676074114</v>
      </c>
      <c r="P2383" s="10">
        <f t="shared" si="451"/>
        <v>0.27571687956658003</v>
      </c>
      <c r="Q2383" s="10" t="str">
        <f t="shared" si="452"/>
        <v>2006ARM</v>
      </c>
      <c r="R2383" s="14">
        <f t="shared" si="453"/>
        <v>47.643623980335505</v>
      </c>
      <c r="S2383" s="45">
        <f t="shared" si="454"/>
        <v>1</v>
      </c>
      <c r="T2383" s="7">
        <f t="shared" si="455"/>
        <v>3.7778087047156359</v>
      </c>
      <c r="U2383" s="35">
        <f>IF(ISBLANK(VLOOKUP(B2383,'WB GDP'!$A$2:$AK$267,F2383-1985)),"NA",VLOOKUP(B2383,'WB GDP'!$A$2:$AK$267,F2383-1985))</f>
        <v>8273.7856997295621</v>
      </c>
    </row>
    <row r="2384" spans="1:21">
      <c r="A2384">
        <f t="shared" si="444"/>
        <v>37</v>
      </c>
      <c r="B2384" t="s">
        <v>28</v>
      </c>
      <c r="C2384" t="str">
        <f>VLOOKUP(B2384,'country codes'!$A$3:$B$287,2,0)</f>
        <v>BLR</v>
      </c>
      <c r="D2384">
        <v>7</v>
      </c>
      <c r="E2384" s="6">
        <v>9874.7000000000007</v>
      </c>
      <c r="F2384">
        <v>2006</v>
      </c>
      <c r="G2384" s="6">
        <v>69.988</v>
      </c>
      <c r="H2384" s="6">
        <v>5.6576499938964844</v>
      </c>
      <c r="I2384" s="7">
        <v>7.1012773513793999</v>
      </c>
      <c r="J2384" s="8">
        <f t="shared" si="445"/>
        <v>0.56576499938964842</v>
      </c>
      <c r="K2384" s="8">
        <f t="shared" si="446"/>
        <v>0.99252483464948038</v>
      </c>
      <c r="L2384" s="9">
        <f t="shared" si="447"/>
        <v>69.464828127447831</v>
      </c>
      <c r="M2384" s="8">
        <f t="shared" si="448"/>
        <v>0.53158101850464001</v>
      </c>
      <c r="N2384" s="8">
        <f t="shared" si="449"/>
        <v>0.44382983446121249</v>
      </c>
      <c r="O2384" s="8">
        <f t="shared" si="450"/>
        <v>1.9357076212727633</v>
      </c>
      <c r="P2384" s="10">
        <f t="shared" si="451"/>
        <v>0.27461844581420602</v>
      </c>
      <c r="Q2384" s="10" t="str">
        <f t="shared" si="452"/>
        <v>2006BLR</v>
      </c>
      <c r="R2384" s="14">
        <f t="shared" si="453"/>
        <v>47.453815635094969</v>
      </c>
      <c r="S2384" s="45">
        <f t="shared" si="454"/>
        <v>2</v>
      </c>
      <c r="T2384" s="7">
        <f t="shared" si="455"/>
        <v>3.7778087047156359</v>
      </c>
      <c r="U2384" s="35">
        <f>IF(ISBLANK(VLOOKUP(B2384,'WB GDP'!$A$2:$AK$267,F2384-1985)),"NA",VLOOKUP(B2384,'WB GDP'!$A$2:$AK$267,F2384-1985))</f>
        <v>13214.870790717157</v>
      </c>
    </row>
    <row r="2385" spans="1:21">
      <c r="A2385">
        <f t="shared" si="444"/>
        <v>38</v>
      </c>
      <c r="B2385" t="s">
        <v>63</v>
      </c>
      <c r="C2385" t="str">
        <f>VLOOKUP(B2385,'country codes'!$A$3:$B$287,2,0)</f>
        <v>FIN</v>
      </c>
      <c r="D2385">
        <v>3</v>
      </c>
      <c r="E2385" s="6">
        <v>5266.2510000000002</v>
      </c>
      <c r="F2385">
        <v>2006</v>
      </c>
      <c r="G2385" s="6">
        <v>79.373000000000005</v>
      </c>
      <c r="H2385" s="6">
        <v>7.6724491119384766</v>
      </c>
      <c r="I2385" s="7">
        <v>20.707920074462901</v>
      </c>
      <c r="J2385" s="8">
        <f t="shared" si="445"/>
        <v>0.76724491119384763</v>
      </c>
      <c r="K2385" s="8">
        <f t="shared" si="446"/>
        <v>1.1940047464536796</v>
      </c>
      <c r="L2385" s="9">
        <f t="shared" si="447"/>
        <v>94.771738740267921</v>
      </c>
      <c r="M2385" s="8">
        <f t="shared" si="448"/>
        <v>0.76038419731660367</v>
      </c>
      <c r="N2385" s="8">
        <f t="shared" si="449"/>
        <v>1.2942450046539313</v>
      </c>
      <c r="O2385" s="8">
        <f t="shared" si="450"/>
        <v>2.7861227914654823</v>
      </c>
      <c r="P2385" s="10">
        <f t="shared" si="451"/>
        <v>0.27291840820721563</v>
      </c>
      <c r="Q2385" s="10" t="str">
        <f t="shared" si="452"/>
        <v>2006FIN</v>
      </c>
      <c r="R2385" s="14">
        <f t="shared" si="453"/>
        <v>47.160050695395945</v>
      </c>
      <c r="S2385" s="45">
        <f t="shared" si="454"/>
        <v>3</v>
      </c>
      <c r="T2385" s="7">
        <f t="shared" si="455"/>
        <v>3.7778087047156359</v>
      </c>
      <c r="U2385" s="35">
        <f>IF(ISBLANK(VLOOKUP(B2385,'WB GDP'!$A$2:$AK$267,F2385-1985)),"NA",VLOOKUP(B2385,'WB GDP'!$A$2:$AK$267,F2385-1985))</f>
        <v>46412.200347817583</v>
      </c>
    </row>
    <row r="2386" spans="1:21">
      <c r="A2386">
        <f t="shared" si="444"/>
        <v>39</v>
      </c>
      <c r="B2386" t="s">
        <v>140</v>
      </c>
      <c r="C2386" t="str">
        <f>VLOOKUP(B2386,'country codes'!$A$3:$B$287,2,0)</f>
        <v>SVN</v>
      </c>
      <c r="D2386">
        <v>7</v>
      </c>
      <c r="E2386" s="6">
        <v>2013.57</v>
      </c>
      <c r="F2386">
        <v>2006</v>
      </c>
      <c r="G2386" s="6">
        <v>78.418999999999997</v>
      </c>
      <c r="H2386" s="6">
        <v>5.8112645149230957</v>
      </c>
      <c r="I2386" s="7">
        <v>12.5945167541504</v>
      </c>
      <c r="J2386" s="8">
        <f t="shared" si="445"/>
        <v>0.58112645149230957</v>
      </c>
      <c r="K2386" s="8">
        <f t="shared" si="446"/>
        <v>1.0078862867521416</v>
      </c>
      <c r="L2386" s="9">
        <f t="shared" si="447"/>
        <v>79.037434720816194</v>
      </c>
      <c r="M2386" s="8">
        <f t="shared" si="448"/>
        <v>0.61812824078666362</v>
      </c>
      <c r="N2386" s="8">
        <f t="shared" si="449"/>
        <v>0.78715729713439997</v>
      </c>
      <c r="O2386" s="8">
        <f t="shared" si="450"/>
        <v>2.279035083945951</v>
      </c>
      <c r="P2386" s="10">
        <f t="shared" si="451"/>
        <v>0.27122366177725898</v>
      </c>
      <c r="Q2386" s="10" t="str">
        <f t="shared" si="452"/>
        <v>2006SVN</v>
      </c>
      <c r="R2386" s="14">
        <f t="shared" si="453"/>
        <v>46.867200066236791</v>
      </c>
      <c r="S2386" s="45">
        <f t="shared" si="454"/>
        <v>3</v>
      </c>
      <c r="T2386" s="7">
        <f t="shared" si="455"/>
        <v>3.7778087047156359</v>
      </c>
      <c r="U2386" s="35">
        <f>IF(ISBLANK(VLOOKUP(B2386,'WB GDP'!$A$2:$AK$267,F2386-1985)),"NA",VLOOKUP(B2386,'WB GDP'!$A$2:$AK$267,F2386-1985))</f>
        <v>32812.738485850241</v>
      </c>
    </row>
    <row r="2387" spans="1:21">
      <c r="A2387">
        <f t="shared" si="444"/>
        <v>40</v>
      </c>
      <c r="B2387" t="s">
        <v>117</v>
      </c>
      <c r="C2387" t="str">
        <f>VLOOKUP(B2387,'country codes'!$A$3:$B$287,2,0)</f>
        <v>NIC</v>
      </c>
      <c r="D2387">
        <v>1</v>
      </c>
      <c r="E2387" s="6">
        <v>5529.8109999999997</v>
      </c>
      <c r="F2387">
        <v>2006</v>
      </c>
      <c r="G2387" s="6">
        <v>68.724999999999994</v>
      </c>
      <c r="H2387" s="6">
        <v>4.4601583480834961</v>
      </c>
      <c r="I2387" s="7">
        <v>2.4969103336334202</v>
      </c>
      <c r="J2387" s="8">
        <f t="shared" si="445"/>
        <v>0.44601583480834961</v>
      </c>
      <c r="K2387" s="8">
        <f t="shared" si="446"/>
        <v>0.87277567006818157</v>
      </c>
      <c r="L2387" s="9">
        <f t="shared" si="447"/>
        <v>59.981507925435771</v>
      </c>
      <c r="M2387" s="8">
        <f t="shared" si="448"/>
        <v>0.44584104648241779</v>
      </c>
      <c r="N2387" s="8">
        <f t="shared" si="449"/>
        <v>0.15605689585208876</v>
      </c>
      <c r="O2387" s="8">
        <f t="shared" si="450"/>
        <v>1.6479346826636396</v>
      </c>
      <c r="P2387" s="10">
        <f t="shared" si="451"/>
        <v>0.2705453384607347</v>
      </c>
      <c r="Q2387" s="10" t="str">
        <f t="shared" si="452"/>
        <v>2006NIC</v>
      </c>
      <c r="R2387" s="14">
        <f t="shared" si="453"/>
        <v>46.749986419105795</v>
      </c>
      <c r="S2387" s="45">
        <f t="shared" si="454"/>
        <v>1</v>
      </c>
      <c r="T2387" s="7">
        <f t="shared" si="455"/>
        <v>3.7778087047156359</v>
      </c>
      <c r="U2387" s="35">
        <f>IF(ISBLANK(VLOOKUP(B2387,'WB GDP'!$A$2:$AK$267,F2387-1985)),"NA",VLOOKUP(B2387,'WB GDP'!$A$2:$AK$267,F2387-1985))</f>
        <v>4425.9957032815255</v>
      </c>
    </row>
    <row r="2388" spans="1:21">
      <c r="A2388">
        <f t="shared" si="444"/>
        <v>41</v>
      </c>
      <c r="B2388" t="s">
        <v>97</v>
      </c>
      <c r="C2388" t="str">
        <f>VLOOKUP(B2388,'country codes'!$A$3:$B$287,2,0)</f>
        <v>LTU</v>
      </c>
      <c r="D2388">
        <v>7</v>
      </c>
      <c r="E2388" s="6">
        <v>3322.9319999999998</v>
      </c>
      <c r="F2388">
        <v>2006</v>
      </c>
      <c r="G2388" s="6">
        <v>71.576999999999998</v>
      </c>
      <c r="H2388" s="6">
        <v>5.9544429779052734</v>
      </c>
      <c r="I2388" s="7">
        <v>9.7784118652343803</v>
      </c>
      <c r="J2388" s="8">
        <f t="shared" si="445"/>
        <v>0.59544429779052732</v>
      </c>
      <c r="K2388" s="8">
        <f t="shared" si="446"/>
        <v>1.0222041330503593</v>
      </c>
      <c r="L2388" s="9">
        <f t="shared" si="447"/>
        <v>73.166305231345561</v>
      </c>
      <c r="M2388" s="8">
        <f t="shared" si="448"/>
        <v>0.56504657029121286</v>
      </c>
      <c r="N2388" s="8">
        <f t="shared" si="449"/>
        <v>0.61115074157714877</v>
      </c>
      <c r="O2388" s="8">
        <f t="shared" si="450"/>
        <v>2.1030285283886996</v>
      </c>
      <c r="P2388" s="10">
        <f t="shared" si="451"/>
        <v>0.26868231346540067</v>
      </c>
      <c r="Q2388" s="10" t="str">
        <f t="shared" si="452"/>
        <v>2006LTU</v>
      </c>
      <c r="R2388" s="14">
        <f t="shared" si="453"/>
        <v>46.428057408146472</v>
      </c>
      <c r="S2388" s="45">
        <f t="shared" si="454"/>
        <v>3</v>
      </c>
      <c r="T2388" s="7">
        <f t="shared" si="455"/>
        <v>3.7778087047156359</v>
      </c>
      <c r="U2388" s="35">
        <f>IF(ISBLANK(VLOOKUP(B2388,'WB GDP'!$A$2:$AK$267,F2388-1985)),"NA",VLOOKUP(B2388,'WB GDP'!$A$2:$AK$267,F2388-1985))</f>
        <v>22977.99664730471</v>
      </c>
    </row>
    <row r="2389" spans="1:21">
      <c r="A2389">
        <f t="shared" si="444"/>
        <v>42</v>
      </c>
      <c r="B2389" t="s">
        <v>53</v>
      </c>
      <c r="C2389" t="str">
        <f>VLOOKUP(B2389,'country codes'!$A$3:$B$287,2,0)</f>
        <v>CYP</v>
      </c>
      <c r="D2389">
        <v>3</v>
      </c>
      <c r="E2389" s="6">
        <v>1055.4380000000001</v>
      </c>
      <c r="F2389">
        <v>2006</v>
      </c>
      <c r="G2389" s="6">
        <v>78.370999999999995</v>
      </c>
      <c r="H2389" s="6">
        <v>6.2379584312438965</v>
      </c>
      <c r="I2389" s="7">
        <v>14.9790554046631</v>
      </c>
      <c r="J2389" s="8">
        <f t="shared" si="445"/>
        <v>0.62379584312438963</v>
      </c>
      <c r="K2389" s="8">
        <f t="shared" si="446"/>
        <v>1.0505556783842216</v>
      </c>
      <c r="L2389" s="9">
        <f t="shared" si="447"/>
        <v>82.333099070649823</v>
      </c>
      <c r="M2389" s="8">
        <f t="shared" si="448"/>
        <v>0.64792478494315198</v>
      </c>
      <c r="N2389" s="8">
        <f t="shared" si="449"/>
        <v>0.93619096279144376</v>
      </c>
      <c r="O2389" s="8">
        <f t="shared" si="450"/>
        <v>2.4280687496029945</v>
      </c>
      <c r="P2389" s="10">
        <f t="shared" si="451"/>
        <v>0.2668477921183624</v>
      </c>
      <c r="Q2389" s="10" t="str">
        <f t="shared" si="452"/>
        <v>2006CYP</v>
      </c>
      <c r="R2389" s="14">
        <f t="shared" si="453"/>
        <v>46.111053801477247</v>
      </c>
      <c r="S2389" s="45">
        <f t="shared" si="454"/>
        <v>3</v>
      </c>
      <c r="T2389" s="7">
        <f t="shared" si="455"/>
        <v>3.7778087047156359</v>
      </c>
      <c r="U2389" s="35">
        <f>IF(ISBLANK(VLOOKUP(B2389,'WB GDP'!$A$2:$AK$267,F2389-1985)),"NA",VLOOKUP(B2389,'WB GDP'!$A$2:$AK$267,F2389-1985))</f>
        <v>38847.9765625</v>
      </c>
    </row>
    <row r="2390" spans="1:21">
      <c r="A2390">
        <f t="shared" si="444"/>
        <v>43</v>
      </c>
      <c r="B2390" t="s">
        <v>91</v>
      </c>
      <c r="C2390" t="str">
        <f>VLOOKUP(B2390,'country codes'!$A$3:$B$287,2,0)</f>
        <v>LAO</v>
      </c>
      <c r="D2390">
        <v>8</v>
      </c>
      <c r="E2390" s="6">
        <v>5946.5929999999998</v>
      </c>
      <c r="F2390">
        <v>2006</v>
      </c>
      <c r="G2390" s="6">
        <v>61.493000000000002</v>
      </c>
      <c r="H2390" s="6">
        <v>5.076225757598877</v>
      </c>
      <c r="I2390" s="7">
        <v>1.5315191745758101</v>
      </c>
      <c r="J2390" s="8">
        <f t="shared" si="445"/>
        <v>0.50762257575988767</v>
      </c>
      <c r="K2390" s="8">
        <f t="shared" si="446"/>
        <v>0.93438241101971964</v>
      </c>
      <c r="L2390" s="9">
        <f t="shared" si="447"/>
        <v>57.457977600835619</v>
      </c>
      <c r="M2390" s="8">
        <f t="shared" si="448"/>
        <v>0.42302546978360078</v>
      </c>
      <c r="N2390" s="8">
        <f t="shared" si="449"/>
        <v>9.5719948410988132E-2</v>
      </c>
      <c r="O2390" s="8">
        <f t="shared" si="450"/>
        <v>1.587597735222539</v>
      </c>
      <c r="P2390" s="10">
        <f t="shared" si="451"/>
        <v>0.26645633235569199</v>
      </c>
      <c r="Q2390" s="10" t="str">
        <f t="shared" si="452"/>
        <v>2006LAO</v>
      </c>
      <c r="R2390" s="14">
        <f t="shared" si="453"/>
        <v>46.043409913422884</v>
      </c>
      <c r="S2390" s="45">
        <f t="shared" si="454"/>
        <v>1</v>
      </c>
      <c r="T2390" s="7">
        <f t="shared" si="455"/>
        <v>3.7778087047156359</v>
      </c>
      <c r="U2390" s="35">
        <f>IF(ISBLANK(VLOOKUP(B2390,'WB GDP'!$A$2:$AK$267,F2390-1985)),"NA",VLOOKUP(B2390,'WB GDP'!$A$2:$AK$267,F2390-1985))</f>
        <v>3765.6486679240547</v>
      </c>
    </row>
    <row r="2391" spans="1:21">
      <c r="A2391">
        <f t="shared" si="444"/>
        <v>44</v>
      </c>
      <c r="B2391" t="s">
        <v>32</v>
      </c>
      <c r="C2391" t="str">
        <f>VLOOKUP(B2391,'country codes'!$A$3:$B$287,2,0)</f>
        <v>BOL</v>
      </c>
      <c r="D2391">
        <v>1</v>
      </c>
      <c r="E2391" s="6">
        <v>9542.6630000000005</v>
      </c>
      <c r="F2391">
        <v>2006</v>
      </c>
      <c r="G2391" s="6">
        <v>64.778999999999996</v>
      </c>
      <c r="H2391" s="6">
        <v>5.3739862442016602</v>
      </c>
      <c r="I2391" s="7">
        <v>4.29229736328125</v>
      </c>
      <c r="J2391" s="8">
        <f t="shared" si="445"/>
        <v>0.53739862442016606</v>
      </c>
      <c r="K2391" s="8">
        <f t="shared" si="446"/>
        <v>0.96415845967999803</v>
      </c>
      <c r="L2391" s="9">
        <f t="shared" si="447"/>
        <v>62.457220859610587</v>
      </c>
      <c r="M2391" s="8">
        <f t="shared" si="448"/>
        <v>0.46822429973017432</v>
      </c>
      <c r="N2391" s="8">
        <f t="shared" si="449"/>
        <v>0.26826858520507813</v>
      </c>
      <c r="O2391" s="8">
        <f t="shared" si="450"/>
        <v>1.760146372016629</v>
      </c>
      <c r="P2391" s="10">
        <f t="shared" si="451"/>
        <v>0.26601441060479641</v>
      </c>
      <c r="Q2391" s="10" t="str">
        <f t="shared" si="452"/>
        <v>2006BOL</v>
      </c>
      <c r="R2391" s="14">
        <f t="shared" si="453"/>
        <v>45.967046240072527</v>
      </c>
      <c r="S2391" s="45">
        <f t="shared" si="454"/>
        <v>2</v>
      </c>
      <c r="T2391" s="7">
        <f t="shared" si="455"/>
        <v>3.7778087047156359</v>
      </c>
      <c r="U2391" s="35">
        <f>IF(ISBLANK(VLOOKUP(B2391,'WB GDP'!$A$2:$AK$267,F2391-1985)),"NA",VLOOKUP(B2391,'WB GDP'!$A$2:$AK$267,F2391-1985))</f>
        <v>5829.3713331054005</v>
      </c>
    </row>
    <row r="2392" spans="1:21">
      <c r="A2392">
        <f t="shared" si="444"/>
        <v>45</v>
      </c>
      <c r="B2392" t="s">
        <v>125</v>
      </c>
      <c r="C2392" t="str">
        <f>VLOOKUP(B2392,'country codes'!$A$3:$B$287,2,0)</f>
        <v>PRY</v>
      </c>
      <c r="D2392">
        <v>1</v>
      </c>
      <c r="E2392" s="6">
        <v>5534.6750000000002</v>
      </c>
      <c r="F2392">
        <v>2006</v>
      </c>
      <c r="G2392" s="6">
        <v>70.781000000000006</v>
      </c>
      <c r="H2392" s="6">
        <v>4.7300820350646973</v>
      </c>
      <c r="I2392" s="7">
        <v>5.2050809860229501</v>
      </c>
      <c r="J2392" s="8">
        <f t="shared" si="445"/>
        <v>0.47300820350646972</v>
      </c>
      <c r="K2392" s="8">
        <f t="shared" si="446"/>
        <v>0.89976803876630163</v>
      </c>
      <c r="L2392" s="9">
        <f t="shared" si="447"/>
        <v>63.686481551917602</v>
      </c>
      <c r="M2392" s="8">
        <f t="shared" si="448"/>
        <v>0.47933821079942834</v>
      </c>
      <c r="N2392" s="8">
        <f t="shared" si="449"/>
        <v>0.32531756162643438</v>
      </c>
      <c r="O2392" s="8">
        <f t="shared" si="450"/>
        <v>1.8171953484379852</v>
      </c>
      <c r="P2392" s="10">
        <f t="shared" si="451"/>
        <v>0.26377913151244592</v>
      </c>
      <c r="Q2392" s="10" t="str">
        <f t="shared" si="452"/>
        <v>2006PRY</v>
      </c>
      <c r="R2392" s="14">
        <f t="shared" si="453"/>
        <v>45.58079206247389</v>
      </c>
      <c r="S2392" s="45">
        <f t="shared" si="454"/>
        <v>2</v>
      </c>
      <c r="T2392" s="7">
        <f t="shared" si="455"/>
        <v>3.7778087047156359</v>
      </c>
      <c r="U2392" s="35">
        <f>IF(ISBLANK(VLOOKUP(B2392,'WB GDP'!$A$2:$AK$267,F2392-1985)),"NA",VLOOKUP(B2392,'WB GDP'!$A$2:$AK$267,F2392-1985))</f>
        <v>9451.7605568621057</v>
      </c>
    </row>
    <row r="2393" spans="1:21">
      <c r="A2393">
        <f t="shared" si="444"/>
        <v>46</v>
      </c>
      <c r="B2393" t="s">
        <v>90</v>
      </c>
      <c r="C2393" t="str">
        <f>VLOOKUP(B2393,'country codes'!$A$3:$B$287,2,0)</f>
        <v>KGZ</v>
      </c>
      <c r="D2393">
        <v>7</v>
      </c>
      <c r="E2393" s="6">
        <v>5246.7849999999999</v>
      </c>
      <c r="F2393">
        <v>2006</v>
      </c>
      <c r="G2393" s="6">
        <v>66.778000000000006</v>
      </c>
      <c r="H2393" s="6">
        <v>4.6413989067077637</v>
      </c>
      <c r="I2393" s="7">
        <v>3.2069287300109899</v>
      </c>
      <c r="J2393" s="8">
        <f t="shared" si="445"/>
        <v>0.46413989067077638</v>
      </c>
      <c r="K2393" s="8">
        <f t="shared" si="446"/>
        <v>0.8908997259306084</v>
      </c>
      <c r="L2393" s="9">
        <f t="shared" si="447"/>
        <v>59.49250189819417</v>
      </c>
      <c r="M2393" s="8">
        <f t="shared" si="448"/>
        <v>0.44141987729259152</v>
      </c>
      <c r="N2393" s="8">
        <f t="shared" si="449"/>
        <v>0.20043304562568687</v>
      </c>
      <c r="O2393" s="8">
        <f t="shared" si="450"/>
        <v>1.6923108324372378</v>
      </c>
      <c r="P2393" s="10">
        <f t="shared" si="451"/>
        <v>0.26083853440615634</v>
      </c>
      <c r="Q2393" s="10" t="str">
        <f t="shared" si="452"/>
        <v>2006KGZ</v>
      </c>
      <c r="R2393" s="14">
        <f t="shared" si="453"/>
        <v>45.072659578782805</v>
      </c>
      <c r="S2393" s="45">
        <f t="shared" si="454"/>
        <v>1</v>
      </c>
      <c r="T2393" s="7">
        <f t="shared" si="455"/>
        <v>3.7778087047156359</v>
      </c>
      <c r="U2393" s="35">
        <f>IF(ISBLANK(VLOOKUP(B2393,'WB GDP'!$A$2:$AK$267,F2393-1985)),"NA",VLOOKUP(B2393,'WB GDP'!$A$2:$AK$267,F2393-1985))</f>
        <v>3588.0899181607911</v>
      </c>
    </row>
    <row r="2394" spans="1:21">
      <c r="A2394">
        <f t="shared" si="444"/>
        <v>47</v>
      </c>
      <c r="B2394" t="s">
        <v>81</v>
      </c>
      <c r="C2394" t="str">
        <f>VLOOKUP(B2394,'country codes'!$A$3:$B$287,2,0)</f>
        <v>IRL</v>
      </c>
      <c r="D2394">
        <v>3</v>
      </c>
      <c r="E2394" s="6">
        <v>4234.8059999999996</v>
      </c>
      <c r="F2394">
        <v>2006</v>
      </c>
      <c r="G2394" s="6">
        <v>79.152000000000001</v>
      </c>
      <c r="H2394" s="6">
        <v>7.1442465782165527</v>
      </c>
      <c r="I2394" s="7">
        <v>21.121870040893601</v>
      </c>
      <c r="J2394" s="8">
        <f t="shared" si="445"/>
        <v>0.71442465782165532</v>
      </c>
      <c r="K2394" s="8">
        <f t="shared" si="446"/>
        <v>1.1411844930814872</v>
      </c>
      <c r="L2394" s="9">
        <f t="shared" si="447"/>
        <v>90.327034996385876</v>
      </c>
      <c r="M2394" s="8">
        <f t="shared" si="448"/>
        <v>0.72019903362607918</v>
      </c>
      <c r="N2394" s="8">
        <f t="shared" si="449"/>
        <v>1.3201168775558501</v>
      </c>
      <c r="O2394" s="8">
        <f t="shared" si="450"/>
        <v>2.811994664367401</v>
      </c>
      <c r="P2394" s="10">
        <f t="shared" si="451"/>
        <v>0.25611678526712228</v>
      </c>
      <c r="Q2394" s="10" t="str">
        <f t="shared" si="452"/>
        <v>2006IRL</v>
      </c>
      <c r="R2394" s="14">
        <f t="shared" si="453"/>
        <v>44.256745656997367</v>
      </c>
      <c r="S2394" s="45">
        <f t="shared" si="454"/>
        <v>3</v>
      </c>
      <c r="T2394" s="7">
        <f t="shared" si="455"/>
        <v>3.7778087047156359</v>
      </c>
      <c r="U2394" s="35">
        <f>IF(ISBLANK(VLOOKUP(B2394,'WB GDP'!$A$2:$AK$267,F2394-1985)),"NA",VLOOKUP(B2394,'WB GDP'!$A$2:$AK$267,F2394-1985))</f>
        <v>58978.289435719649</v>
      </c>
    </row>
    <row r="2395" spans="1:21">
      <c r="A2395">
        <f t="shared" si="444"/>
        <v>48</v>
      </c>
      <c r="B2395" t="s">
        <v>163</v>
      </c>
      <c r="C2395" t="str">
        <f>VLOOKUP(B2395,'country codes'!$A$3:$B$287,2,0)</f>
        <v>UZB</v>
      </c>
      <c r="D2395">
        <v>7</v>
      </c>
      <c r="E2395" s="6">
        <v>26926.819</v>
      </c>
      <c r="F2395">
        <v>2006</v>
      </c>
      <c r="G2395" s="6">
        <v>67.891000000000005</v>
      </c>
      <c r="H2395" s="6">
        <v>5.2323222160339355</v>
      </c>
      <c r="I2395" s="7">
        <v>6.9237504005432102</v>
      </c>
      <c r="J2395" s="8">
        <f t="shared" si="445"/>
        <v>0.52323222160339355</v>
      </c>
      <c r="K2395" s="8">
        <f t="shared" si="446"/>
        <v>0.94999205686322552</v>
      </c>
      <c r="L2395" s="9">
        <f t="shared" si="447"/>
        <v>64.495910732501244</v>
      </c>
      <c r="M2395" s="8">
        <f t="shared" si="448"/>
        <v>0.48665636876719226</v>
      </c>
      <c r="N2395" s="8">
        <f t="shared" si="449"/>
        <v>0.43273440003395064</v>
      </c>
      <c r="O2395" s="8">
        <f t="shared" si="450"/>
        <v>1.9246121868455015</v>
      </c>
      <c r="P2395" s="10">
        <f t="shared" si="451"/>
        <v>0.25285944466809024</v>
      </c>
      <c r="Q2395" s="10" t="str">
        <f t="shared" si="452"/>
        <v>2006UZB</v>
      </c>
      <c r="R2395" s="14">
        <f t="shared" si="453"/>
        <v>43.693880188187038</v>
      </c>
      <c r="S2395" s="45">
        <f t="shared" si="454"/>
        <v>2</v>
      </c>
      <c r="T2395" s="7">
        <f t="shared" si="455"/>
        <v>3.7778087047156359</v>
      </c>
      <c r="U2395" s="35">
        <f>IF(ISBLANK(VLOOKUP(B2395,'WB GDP'!$A$2:$AK$267,F2395-1985)),"NA",VLOOKUP(B2395,'WB GDP'!$A$2:$AK$267,F2395-1985))</f>
        <v>3849.5943806837299</v>
      </c>
    </row>
    <row r="2396" spans="1:21">
      <c r="A2396">
        <f t="shared" si="444"/>
        <v>49</v>
      </c>
      <c r="B2396" t="s">
        <v>139</v>
      </c>
      <c r="C2396" t="str">
        <f>VLOOKUP(B2396,'country codes'!$A$3:$B$287,2,0)</f>
        <v>SVK</v>
      </c>
      <c r="D2396">
        <v>7</v>
      </c>
      <c r="E2396" s="6">
        <v>5377.2349999999997</v>
      </c>
      <c r="F2396">
        <v>2006</v>
      </c>
      <c r="G2396" s="6">
        <v>74.417000000000002</v>
      </c>
      <c r="H2396" s="6">
        <v>5.264676570892334</v>
      </c>
      <c r="I2396" s="7">
        <v>11.034207344055201</v>
      </c>
      <c r="J2396" s="8">
        <f t="shared" si="445"/>
        <v>0.52646765708923338</v>
      </c>
      <c r="K2396" s="8">
        <f t="shared" si="446"/>
        <v>0.95322749234906534</v>
      </c>
      <c r="L2396" s="9">
        <f t="shared" si="447"/>
        <v>70.93633029814039</v>
      </c>
      <c r="M2396" s="8">
        <f t="shared" si="448"/>
        <v>0.54488506732490971</v>
      </c>
      <c r="N2396" s="8">
        <f t="shared" si="449"/>
        <v>0.68963795900345004</v>
      </c>
      <c r="O2396" s="8">
        <f t="shared" si="450"/>
        <v>2.181515745815001</v>
      </c>
      <c r="P2396" s="10">
        <f t="shared" si="451"/>
        <v>0.24977361193482653</v>
      </c>
      <c r="Q2396" s="10" t="str">
        <f t="shared" si="452"/>
        <v>2006SVK</v>
      </c>
      <c r="R2396" s="14">
        <f t="shared" si="453"/>
        <v>43.160651121323454</v>
      </c>
      <c r="S2396" s="45">
        <f t="shared" si="454"/>
        <v>3</v>
      </c>
      <c r="T2396" s="7">
        <f t="shared" si="455"/>
        <v>3.7778087047156359</v>
      </c>
      <c r="U2396" s="35">
        <f>IF(ISBLANK(VLOOKUP(B2396,'WB GDP'!$A$2:$AK$267,F2396-1985)),"NA",VLOOKUP(B2396,'WB GDP'!$A$2:$AK$267,F2396-1985))</f>
        <v>21784.333467027536</v>
      </c>
    </row>
    <row r="2397" spans="1:21">
      <c r="A2397">
        <f t="shared" si="444"/>
        <v>50</v>
      </c>
      <c r="B2397" s="12" t="s">
        <v>142</v>
      </c>
      <c r="C2397" t="str">
        <f>VLOOKUP(B2397,'country codes'!$A$3:$B$287,2,0)</f>
        <v>KOR</v>
      </c>
      <c r="D2397">
        <v>8</v>
      </c>
      <c r="E2397" s="6">
        <v>48049.347000000002</v>
      </c>
      <c r="F2397">
        <v>2006</v>
      </c>
      <c r="G2397" s="6">
        <v>79.075000000000003</v>
      </c>
      <c r="H2397" s="6">
        <v>5.3321776390075684</v>
      </c>
      <c r="I2397" s="7">
        <v>13.938474655151399</v>
      </c>
      <c r="J2397" s="8">
        <f t="shared" si="445"/>
        <v>0.53321776390075681</v>
      </c>
      <c r="K2397" s="8">
        <f t="shared" si="446"/>
        <v>0.95997759916058878</v>
      </c>
      <c r="L2397" s="9">
        <f t="shared" si="447"/>
        <v>75.910228653623562</v>
      </c>
      <c r="M2397" s="8">
        <f t="shared" si="448"/>
        <v>0.58985475059575643</v>
      </c>
      <c r="N2397" s="8">
        <f t="shared" si="449"/>
        <v>0.87115466594696245</v>
      </c>
      <c r="O2397" s="8">
        <f t="shared" si="450"/>
        <v>2.3630324527585134</v>
      </c>
      <c r="P2397" s="10">
        <f t="shared" si="451"/>
        <v>0.24961771045809492</v>
      </c>
      <c r="Q2397" s="10" t="str">
        <f t="shared" si="452"/>
        <v>2006KOR</v>
      </c>
      <c r="R2397" s="14">
        <f t="shared" si="453"/>
        <v>43.133711489092533</v>
      </c>
      <c r="S2397" s="45">
        <f t="shared" si="454"/>
        <v>3</v>
      </c>
      <c r="T2397" s="7">
        <f t="shared" si="455"/>
        <v>3.7778087047156359</v>
      </c>
      <c r="U2397" s="35">
        <f>IF(ISBLANK(VLOOKUP(B2397,'WB GDP'!$A$2:$AK$267,F2397-1985)),"NA",VLOOKUP(B2397,'WB GDP'!$A$2:$AK$267,F2397-1985))</f>
        <v>29990.522000860583</v>
      </c>
    </row>
    <row r="2398" spans="1:21">
      <c r="A2398">
        <f t="shared" si="444"/>
        <v>51</v>
      </c>
      <c r="B2398" t="s">
        <v>25</v>
      </c>
      <c r="C2398" t="str">
        <f>VLOOKUP(B2398,'country codes'!$A$3:$B$287,2,0)</f>
        <v>AZE</v>
      </c>
      <c r="D2398">
        <v>7</v>
      </c>
      <c r="E2398" s="6">
        <v>8763.3529999999992</v>
      </c>
      <c r="F2398">
        <v>2006</v>
      </c>
      <c r="G2398" s="6">
        <v>68.165000000000006</v>
      </c>
      <c r="H2398" s="6">
        <v>4.7278709411621094</v>
      </c>
      <c r="I2398" s="7">
        <v>5.9871401786804199</v>
      </c>
      <c r="J2398" s="8">
        <f t="shared" si="445"/>
        <v>0.47278709411621095</v>
      </c>
      <c r="K2398" s="8">
        <f t="shared" si="446"/>
        <v>0.89954692937604297</v>
      </c>
      <c r="L2398" s="9">
        <f t="shared" si="447"/>
        <v>61.317616440917973</v>
      </c>
      <c r="M2398" s="8">
        <f t="shared" si="448"/>
        <v>0.45792098307591073</v>
      </c>
      <c r="N2398" s="8">
        <f t="shared" si="449"/>
        <v>0.37419626116752625</v>
      </c>
      <c r="O2398" s="8">
        <f t="shared" si="450"/>
        <v>1.8660740479790772</v>
      </c>
      <c r="P2398" s="10">
        <f t="shared" si="451"/>
        <v>0.24539271824278916</v>
      </c>
      <c r="Q2398" s="10" t="str">
        <f t="shared" si="452"/>
        <v>2006AZE</v>
      </c>
      <c r="R2398" s="14">
        <f t="shared" si="453"/>
        <v>42.403636708243781</v>
      </c>
      <c r="S2398" s="45">
        <f t="shared" si="454"/>
        <v>2</v>
      </c>
      <c r="T2398" s="7">
        <f t="shared" si="455"/>
        <v>3.7778087047156359</v>
      </c>
      <c r="U2398" s="35">
        <f>IF(ISBLANK(VLOOKUP(B2398,'WB GDP'!$A$2:$AK$267,F2398-1985)),"NA",VLOOKUP(B2398,'WB GDP'!$A$2:$AK$267,F2398-1985))</f>
        <v>9453.9418598060092</v>
      </c>
    </row>
    <row r="2399" spans="1:21">
      <c r="A2399">
        <f t="shared" si="444"/>
        <v>52</v>
      </c>
      <c r="B2399" t="s">
        <v>68</v>
      </c>
      <c r="C2399" t="str">
        <f>VLOOKUP(B2399,'country codes'!$A$3:$B$287,2,0)</f>
        <v>GHA</v>
      </c>
      <c r="D2399">
        <v>5</v>
      </c>
      <c r="E2399" s="6">
        <v>23098.585999999999</v>
      </c>
      <c r="F2399">
        <v>2006</v>
      </c>
      <c r="G2399" s="6">
        <v>59.988</v>
      </c>
      <c r="H2399" s="6">
        <v>4.5350198745727539</v>
      </c>
      <c r="I2399" s="7">
        <v>1.1492006778717001</v>
      </c>
      <c r="J2399" s="8">
        <f t="shared" si="445"/>
        <v>0.45350198745727538</v>
      </c>
      <c r="K2399" s="8">
        <f t="shared" si="446"/>
        <v>0.88026182271710729</v>
      </c>
      <c r="L2399" s="9">
        <f t="shared" si="447"/>
        <v>52.805146221153834</v>
      </c>
      <c r="M2399" s="8">
        <f t="shared" si="448"/>
        <v>0.38095859617604372</v>
      </c>
      <c r="N2399" s="8">
        <f t="shared" si="449"/>
        <v>7.1825042366981257E-2</v>
      </c>
      <c r="O2399" s="8">
        <f t="shared" si="450"/>
        <v>1.5637028291785322</v>
      </c>
      <c r="P2399" s="10">
        <f t="shared" si="451"/>
        <v>0.24362595569144976</v>
      </c>
      <c r="Q2399" s="10" t="str">
        <f t="shared" si="452"/>
        <v>2006GHA</v>
      </c>
      <c r="R2399" s="14">
        <f t="shared" si="453"/>
        <v>42.098341759342311</v>
      </c>
      <c r="S2399" s="45">
        <f t="shared" si="454"/>
        <v>1</v>
      </c>
      <c r="T2399" s="7">
        <f t="shared" si="455"/>
        <v>3.7778087047156359</v>
      </c>
      <c r="U2399" s="35">
        <f>IF(ISBLANK(VLOOKUP(B2399,'WB GDP'!$A$2:$AK$267,F2399-1985)),"NA",VLOOKUP(B2399,'WB GDP'!$A$2:$AK$267,F2399-1985))</f>
        <v>3187.576437159526</v>
      </c>
    </row>
    <row r="2400" spans="1:21">
      <c r="A2400">
        <f t="shared" si="444"/>
        <v>53</v>
      </c>
      <c r="B2400" t="s">
        <v>135</v>
      </c>
      <c r="C2400" t="str">
        <f>VLOOKUP(B2400,'country codes'!$A$3:$B$287,2,0)</f>
        <v>SEN</v>
      </c>
      <c r="D2400">
        <v>5</v>
      </c>
      <c r="E2400" s="6">
        <v>11263.387000000001</v>
      </c>
      <c r="F2400">
        <v>2006</v>
      </c>
      <c r="G2400" s="6">
        <v>61.75</v>
      </c>
      <c r="H2400" s="6">
        <v>4.4173526763916016</v>
      </c>
      <c r="I2400" s="7">
        <v>1.7046210765838601</v>
      </c>
      <c r="J2400" s="8">
        <f t="shared" si="445"/>
        <v>0.44173526763916016</v>
      </c>
      <c r="K2400" s="8">
        <f t="shared" si="446"/>
        <v>0.86849510289899212</v>
      </c>
      <c r="L2400" s="9">
        <f t="shared" si="447"/>
        <v>53.629572604012765</v>
      </c>
      <c r="M2400" s="8">
        <f t="shared" si="448"/>
        <v>0.38841234586443968</v>
      </c>
      <c r="N2400" s="8">
        <f t="shared" si="449"/>
        <v>0.10653881728649126</v>
      </c>
      <c r="O2400" s="8">
        <f t="shared" si="450"/>
        <v>1.5984166040980421</v>
      </c>
      <c r="P2400" s="10">
        <f t="shared" si="451"/>
        <v>0.24299819262927003</v>
      </c>
      <c r="Q2400" s="10" t="str">
        <f t="shared" si="452"/>
        <v>2006SEN</v>
      </c>
      <c r="R2400" s="14">
        <f t="shared" si="453"/>
        <v>41.989864877802624</v>
      </c>
      <c r="S2400" s="45">
        <f t="shared" si="454"/>
        <v>1</v>
      </c>
      <c r="T2400" s="7">
        <f t="shared" si="455"/>
        <v>3.7778087047156359</v>
      </c>
      <c r="U2400" s="35">
        <f>IF(ISBLANK(VLOOKUP(B2400,'WB GDP'!$A$2:$AK$267,F2400-1985)),"NA",VLOOKUP(B2400,'WB GDP'!$A$2:$AK$267,F2400-1985))</f>
        <v>2779.223781167892</v>
      </c>
    </row>
    <row r="2401" spans="1:21">
      <c r="A2401">
        <f t="shared" si="444"/>
        <v>54</v>
      </c>
      <c r="B2401" t="s">
        <v>158</v>
      </c>
      <c r="C2401" t="str">
        <f>VLOOKUP(B2401,'country codes'!$A$3:$B$287,2,0)</f>
        <v>UKR</v>
      </c>
      <c r="D2401">
        <v>7</v>
      </c>
      <c r="E2401" s="6">
        <v>46592.555999999997</v>
      </c>
      <c r="F2401">
        <v>2006</v>
      </c>
      <c r="G2401" s="6">
        <v>68.741</v>
      </c>
      <c r="H2401" s="6">
        <v>4.8039541244506836</v>
      </c>
      <c r="I2401" s="7">
        <v>7.3759737014770499</v>
      </c>
      <c r="J2401" s="8">
        <f t="shared" si="445"/>
        <v>0.48039541244506834</v>
      </c>
      <c r="K2401" s="8">
        <f t="shared" si="446"/>
        <v>0.9071552477049003</v>
      </c>
      <c r="L2401" s="9">
        <f t="shared" si="447"/>
        <v>62.358758882482554</v>
      </c>
      <c r="M2401" s="8">
        <f t="shared" si="448"/>
        <v>0.46733409176667878</v>
      </c>
      <c r="N2401" s="8">
        <f t="shared" si="449"/>
        <v>0.46099835634231562</v>
      </c>
      <c r="O2401" s="8">
        <f t="shared" si="450"/>
        <v>1.9528761431538666</v>
      </c>
      <c r="P2401" s="10">
        <f t="shared" si="451"/>
        <v>0.23930554603014456</v>
      </c>
      <c r="Q2401" s="10" t="str">
        <f t="shared" si="452"/>
        <v>2006UKR</v>
      </c>
      <c r="R2401" s="14">
        <f t="shared" si="453"/>
        <v>41.351778931314485</v>
      </c>
      <c r="S2401" s="45">
        <f t="shared" si="454"/>
        <v>2</v>
      </c>
      <c r="T2401" s="7">
        <f t="shared" si="455"/>
        <v>3.7778087047156359</v>
      </c>
      <c r="U2401" s="35">
        <f>IF(ISBLANK(VLOOKUP(B2401,'WB GDP'!$A$2:$AK$267,F2401-1985)),"NA",VLOOKUP(B2401,'WB GDP'!$A$2:$AK$267,F2401-1985))</f>
        <v>12259.158203125</v>
      </c>
    </row>
    <row r="2402" spans="1:21">
      <c r="A2402">
        <f t="shared" si="444"/>
        <v>55</v>
      </c>
      <c r="B2402" t="s">
        <v>66</v>
      </c>
      <c r="C2402" t="str">
        <f>VLOOKUP(B2402,'country codes'!$A$3:$B$287,2,0)</f>
        <v>GEO</v>
      </c>
      <c r="D2402">
        <v>7</v>
      </c>
      <c r="E2402" s="6">
        <v>3933.8670000000002</v>
      </c>
      <c r="F2402">
        <v>2006</v>
      </c>
      <c r="G2402" s="6">
        <v>71.394000000000005</v>
      </c>
      <c r="H2402" s="6">
        <v>3.6751084327697754</v>
      </c>
      <c r="I2402" s="7">
        <v>4.0416326522827104</v>
      </c>
      <c r="J2402" s="8">
        <f t="shared" si="445"/>
        <v>0.36751084327697753</v>
      </c>
      <c r="K2402" s="8">
        <f t="shared" si="446"/>
        <v>0.79427067853680944</v>
      </c>
      <c r="L2402" s="9">
        <f t="shared" si="447"/>
        <v>56.706160823456976</v>
      </c>
      <c r="M2402" s="8">
        <f t="shared" si="448"/>
        <v>0.41622819329338956</v>
      </c>
      <c r="N2402" s="8">
        <f t="shared" si="449"/>
        <v>0.2526020407676694</v>
      </c>
      <c r="O2402" s="8">
        <f t="shared" si="450"/>
        <v>1.7444798275792204</v>
      </c>
      <c r="P2402" s="10">
        <f t="shared" si="451"/>
        <v>0.23859730947475677</v>
      </c>
      <c r="Q2402" s="10" t="str">
        <f t="shared" si="452"/>
        <v>2006GEO</v>
      </c>
      <c r="R2402" s="14">
        <f t="shared" si="453"/>
        <v>41.229396303935751</v>
      </c>
      <c r="S2402" s="45">
        <f t="shared" si="454"/>
        <v>2</v>
      </c>
      <c r="T2402" s="7">
        <f t="shared" si="455"/>
        <v>3.7778087047156359</v>
      </c>
      <c r="U2402" s="35">
        <f>IF(ISBLANK(VLOOKUP(B2402,'WB GDP'!$A$2:$AK$267,F2402-1985)),"NA",VLOOKUP(B2402,'WB GDP'!$A$2:$AK$267,F2402-1985))</f>
        <v>8049.9060548145881</v>
      </c>
    </row>
    <row r="2403" spans="1:21">
      <c r="A2403">
        <f t="shared" si="444"/>
        <v>56</v>
      </c>
      <c r="B2403" t="s">
        <v>92</v>
      </c>
      <c r="C2403" t="str">
        <f>VLOOKUP(B2403,'country codes'!$A$3:$B$287,2,0)</f>
        <v>LVA</v>
      </c>
      <c r="D2403">
        <v>7</v>
      </c>
      <c r="E2403" s="6">
        <v>2203.913</v>
      </c>
      <c r="F2403">
        <v>2006</v>
      </c>
      <c r="G2403" s="6">
        <v>70.876999999999995</v>
      </c>
      <c r="H2403" s="6">
        <v>4.7095022201538086</v>
      </c>
      <c r="I2403" s="7">
        <v>8.8246126174926793</v>
      </c>
      <c r="J2403" s="8">
        <f t="shared" si="445"/>
        <v>0.47095022201538084</v>
      </c>
      <c r="K2403" s="8">
        <f t="shared" si="446"/>
        <v>0.8977100572752128</v>
      </c>
      <c r="L2403" s="9">
        <f t="shared" si="447"/>
        <v>63.626995729495256</v>
      </c>
      <c r="M2403" s="8">
        <f t="shared" si="448"/>
        <v>0.47880039148703935</v>
      </c>
      <c r="N2403" s="8">
        <f t="shared" si="449"/>
        <v>0.55153828859329246</v>
      </c>
      <c r="O2403" s="8">
        <f t="shared" si="450"/>
        <v>2.0434160754048434</v>
      </c>
      <c r="P2403" s="10">
        <f t="shared" si="451"/>
        <v>0.23431370500116036</v>
      </c>
      <c r="Q2403" s="10" t="str">
        <f t="shared" si="452"/>
        <v>2006LVA</v>
      </c>
      <c r="R2403" s="14">
        <f t="shared" si="453"/>
        <v>40.489193378596795</v>
      </c>
      <c r="S2403" s="45">
        <f t="shared" si="454"/>
        <v>3</v>
      </c>
      <c r="T2403" s="7">
        <f t="shared" si="455"/>
        <v>3.7778087047156359</v>
      </c>
      <c r="U2403" s="35">
        <f>IF(ISBLANK(VLOOKUP(B2403,'WB GDP'!$A$2:$AK$267,F2403-1985)),"NA",VLOOKUP(B2403,'WB GDP'!$A$2:$AK$267,F2403-1985))</f>
        <v>22975.562755746891</v>
      </c>
    </row>
    <row r="2404" spans="1:21">
      <c r="A2404">
        <f t="shared" si="444"/>
        <v>57</v>
      </c>
      <c r="B2404" t="s">
        <v>133</v>
      </c>
      <c r="C2404" t="str">
        <f>VLOOKUP(B2404,'country codes'!$A$3:$B$287,2,0)</f>
        <v>RWA</v>
      </c>
      <c r="D2404">
        <v>5</v>
      </c>
      <c r="E2404" s="6">
        <v>9270.0660000000007</v>
      </c>
      <c r="F2404">
        <v>2006</v>
      </c>
      <c r="G2404" s="6">
        <v>58.713999999999999</v>
      </c>
      <c r="H2404" s="6">
        <v>4.2147035598754883</v>
      </c>
      <c r="I2404" s="7">
        <v>0.58857566118240401</v>
      </c>
      <c r="J2404" s="8">
        <f t="shared" si="445"/>
        <v>0.42147035598754884</v>
      </c>
      <c r="K2404" s="8">
        <f t="shared" si="446"/>
        <v>0.84823019124738086</v>
      </c>
      <c r="L2404" s="9">
        <f t="shared" si="447"/>
        <v>49.802987448898719</v>
      </c>
      <c r="M2404" s="8">
        <f t="shared" si="448"/>
        <v>0.35381567537866204</v>
      </c>
      <c r="N2404" s="8">
        <f t="shared" si="449"/>
        <v>3.6785978823900251E-2</v>
      </c>
      <c r="O2404" s="8">
        <f t="shared" si="450"/>
        <v>1.5286637656354511</v>
      </c>
      <c r="P2404" s="10">
        <f t="shared" si="451"/>
        <v>0.2314542172925674</v>
      </c>
      <c r="Q2404" s="10" t="str">
        <f t="shared" si="452"/>
        <v>2006RWA</v>
      </c>
      <c r="R2404" s="14">
        <f t="shared" si="453"/>
        <v>39.995076524457311</v>
      </c>
      <c r="S2404" s="45">
        <f t="shared" si="454"/>
        <v>1</v>
      </c>
      <c r="T2404" s="7">
        <f t="shared" si="455"/>
        <v>3.7778087047156359</v>
      </c>
      <c r="U2404" s="35">
        <f>IF(ISBLANK(VLOOKUP(B2404,'WB GDP'!$A$2:$AK$267,F2404-1985)),"NA",VLOOKUP(B2404,'WB GDP'!$A$2:$AK$267,F2404-1985))</f>
        <v>1196.7047041164083</v>
      </c>
    </row>
    <row r="2405" spans="1:21">
      <c r="A2405">
        <f t="shared" si="444"/>
        <v>58</v>
      </c>
      <c r="B2405" t="s">
        <v>99</v>
      </c>
      <c r="C2405" t="str">
        <f>VLOOKUP(B2405,'country codes'!$A$3:$B$287,2,0)</f>
        <v>MDG</v>
      </c>
      <c r="D2405">
        <v>5</v>
      </c>
      <c r="E2405" s="6">
        <v>19350.298999999999</v>
      </c>
      <c r="F2405">
        <v>2006</v>
      </c>
      <c r="G2405" s="6">
        <v>61.314999999999998</v>
      </c>
      <c r="H2405" s="6">
        <v>3.9797513484954834</v>
      </c>
      <c r="I2405" s="7">
        <v>1.23995769023895</v>
      </c>
      <c r="J2405" s="8">
        <f t="shared" si="445"/>
        <v>0.39797513484954833</v>
      </c>
      <c r="K2405" s="8">
        <f t="shared" si="446"/>
        <v>0.82473497010938024</v>
      </c>
      <c r="L2405" s="9">
        <f t="shared" si="447"/>
        <v>50.568624692256648</v>
      </c>
      <c r="M2405" s="8">
        <f t="shared" si="448"/>
        <v>0.36073790455855964</v>
      </c>
      <c r="N2405" s="8">
        <f t="shared" si="449"/>
        <v>7.7497355639934373E-2</v>
      </c>
      <c r="O2405" s="8">
        <f t="shared" si="450"/>
        <v>1.5693751424514852</v>
      </c>
      <c r="P2405" s="10">
        <f t="shared" si="451"/>
        <v>0.2298608502203362</v>
      </c>
      <c r="Q2405" s="10" t="str">
        <f t="shared" si="452"/>
        <v>2006MDG</v>
      </c>
      <c r="R2405" s="14">
        <f t="shared" si="453"/>
        <v>39.719744155356928</v>
      </c>
      <c r="S2405" s="45">
        <f t="shared" si="454"/>
        <v>1</v>
      </c>
      <c r="T2405" s="7">
        <f t="shared" si="455"/>
        <v>3.7778087047156359</v>
      </c>
      <c r="U2405" s="35">
        <f>IF(ISBLANK(VLOOKUP(B2405,'WB GDP'!$A$2:$AK$267,F2405-1985)),"NA",VLOOKUP(B2405,'WB GDP'!$A$2:$AK$267,F2405-1985))</f>
        <v>1557.9670620354702</v>
      </c>
    </row>
    <row r="2406" spans="1:21">
      <c r="A2406">
        <f t="shared" si="444"/>
        <v>59</v>
      </c>
      <c r="B2406" t="s">
        <v>39</v>
      </c>
      <c r="C2406" t="str">
        <f>VLOOKUP(B2406,'country codes'!$A$3:$B$287,2,0)</f>
        <v>KHM</v>
      </c>
      <c r="D2406">
        <v>8</v>
      </c>
      <c r="E2406" s="6">
        <v>13477.779</v>
      </c>
      <c r="F2406">
        <v>2006</v>
      </c>
      <c r="G2406" s="6">
        <v>65.058999999999997</v>
      </c>
      <c r="H2406" s="6">
        <v>3.5687446594238281</v>
      </c>
      <c r="I2406" s="7">
        <v>1.8071658611297601</v>
      </c>
      <c r="J2406" s="8">
        <f t="shared" si="445"/>
        <v>0.35687446594238281</v>
      </c>
      <c r="K2406" s="8">
        <f t="shared" si="446"/>
        <v>0.78363430120221478</v>
      </c>
      <c r="L2406" s="9">
        <f t="shared" si="447"/>
        <v>50.982464001914892</v>
      </c>
      <c r="M2406" s="8">
        <f t="shared" si="448"/>
        <v>0.36447948135613156</v>
      </c>
      <c r="N2406" s="8">
        <f t="shared" si="449"/>
        <v>0.11294786632061</v>
      </c>
      <c r="O2406" s="8">
        <f t="shared" si="450"/>
        <v>1.604825653132161</v>
      </c>
      <c r="P2406" s="10">
        <f t="shared" si="451"/>
        <v>0.22711469039940368</v>
      </c>
      <c r="Q2406" s="10" t="str">
        <f t="shared" si="452"/>
        <v>2006KHM</v>
      </c>
      <c r="R2406" s="14">
        <f t="shared" si="453"/>
        <v>39.245210256293198</v>
      </c>
      <c r="S2406" s="45">
        <f t="shared" si="454"/>
        <v>1</v>
      </c>
      <c r="T2406" s="7">
        <f t="shared" si="455"/>
        <v>3.7778087047156359</v>
      </c>
      <c r="U2406" s="35">
        <f>IF(ISBLANK(VLOOKUP(B2406,'WB GDP'!$A$2:$AK$267,F2406-1985)),"NA",VLOOKUP(B2406,'WB GDP'!$A$2:$AK$267,F2406-1985))</f>
        <v>2313.3303319564047</v>
      </c>
    </row>
    <row r="2407" spans="1:21">
      <c r="A2407">
        <f t="shared" si="444"/>
        <v>60</v>
      </c>
      <c r="B2407" t="s">
        <v>88</v>
      </c>
      <c r="C2407" t="str">
        <f>VLOOKUP(B2407,'country codes'!$A$3:$B$287,2,0)</f>
        <v>KEN</v>
      </c>
      <c r="D2407">
        <v>5</v>
      </c>
      <c r="E2407" s="6">
        <v>36925.252999999997</v>
      </c>
      <c r="F2407">
        <v>2006</v>
      </c>
      <c r="G2407" s="6">
        <v>58.222000000000001</v>
      </c>
      <c r="H2407" s="6">
        <v>4.2232341766357422</v>
      </c>
      <c r="I2407" s="7">
        <v>1.18586349487305</v>
      </c>
      <c r="J2407" s="8">
        <f t="shared" si="445"/>
        <v>0.42232341766357423</v>
      </c>
      <c r="K2407" s="8">
        <f t="shared" si="446"/>
        <v>0.84908325292340625</v>
      </c>
      <c r="L2407" s="9">
        <f t="shared" si="447"/>
        <v>49.435325151706557</v>
      </c>
      <c r="M2407" s="8">
        <f t="shared" si="448"/>
        <v>0.35049159115463752</v>
      </c>
      <c r="N2407" s="8">
        <f t="shared" si="449"/>
        <v>7.4116468429565624E-2</v>
      </c>
      <c r="O2407" s="8">
        <f t="shared" si="450"/>
        <v>1.5659942552411166</v>
      </c>
      <c r="P2407" s="10">
        <f t="shared" si="451"/>
        <v>0.2238140976453788</v>
      </c>
      <c r="Q2407" s="10" t="str">
        <f t="shared" si="452"/>
        <v>2006KEN</v>
      </c>
      <c r="R2407" s="14">
        <f t="shared" si="453"/>
        <v>38.67487085475863</v>
      </c>
      <c r="S2407" s="45">
        <f t="shared" si="454"/>
        <v>1</v>
      </c>
      <c r="T2407" s="7">
        <f t="shared" si="455"/>
        <v>3.7778087047156359</v>
      </c>
      <c r="U2407" s="35">
        <f>IF(ISBLANK(VLOOKUP(B2407,'WB GDP'!$A$2:$AK$267,F2407-1985)),"NA",VLOOKUP(B2407,'WB GDP'!$A$2:$AK$267,F2407-1985))</f>
        <v>3513.3482692270077</v>
      </c>
    </row>
    <row r="2408" spans="1:21">
      <c r="A2408">
        <f t="shared" si="444"/>
        <v>61</v>
      </c>
      <c r="B2408" t="s">
        <v>161</v>
      </c>
      <c r="C2408" t="str">
        <f>VLOOKUP(B2408,'country codes'!$A$3:$B$287,2,0)</f>
        <v>USA</v>
      </c>
      <c r="D2408">
        <v>2</v>
      </c>
      <c r="E2408" s="6">
        <v>299753.098</v>
      </c>
      <c r="F2408">
        <v>2006</v>
      </c>
      <c r="G2408" s="6">
        <v>77.838999999999999</v>
      </c>
      <c r="H2408" s="6">
        <v>7.1817936897277832</v>
      </c>
      <c r="I2408" s="7">
        <v>27.201948165893601</v>
      </c>
      <c r="J2408" s="8">
        <f t="shared" si="445"/>
        <v>0.71817936897277834</v>
      </c>
      <c r="K2408" s="8">
        <f t="shared" si="446"/>
        <v>1.1449392042326103</v>
      </c>
      <c r="L2408" s="9">
        <f t="shared" si="447"/>
        <v>89.12092271826215</v>
      </c>
      <c r="M2408" s="8">
        <f t="shared" si="448"/>
        <v>0.70929441047942576</v>
      </c>
      <c r="N2408" s="8">
        <f t="shared" si="449"/>
        <v>1.7001217603683501</v>
      </c>
      <c r="O2408" s="8">
        <f t="shared" si="450"/>
        <v>3.191999547179901</v>
      </c>
      <c r="P2408" s="10">
        <f t="shared" si="451"/>
        <v>0.22221005986861123</v>
      </c>
      <c r="Q2408" s="10" t="str">
        <f t="shared" si="452"/>
        <v>2006USA</v>
      </c>
      <c r="R2408" s="14">
        <f t="shared" si="453"/>
        <v>38.397694597698482</v>
      </c>
      <c r="S2408" s="45">
        <f t="shared" si="454"/>
        <v>3</v>
      </c>
      <c r="T2408" s="7">
        <f t="shared" si="455"/>
        <v>3.7778087047156359</v>
      </c>
      <c r="U2408" s="35">
        <f>IF(ISBLANK(VLOOKUP(B2408,'WB GDP'!$A$2:$AK$267,F2408-1985)),"NA",VLOOKUP(B2408,'WB GDP'!$A$2:$AK$267,F2408-1985))</f>
        <v>55307.719148745171</v>
      </c>
    </row>
    <row r="2409" spans="1:21">
      <c r="A2409">
        <f t="shared" si="444"/>
        <v>62</v>
      </c>
      <c r="B2409" t="s">
        <v>72</v>
      </c>
      <c r="C2409" t="str">
        <f>VLOOKUP(B2409,'country codes'!$A$3:$B$287,2,0)</f>
        <v>HTI</v>
      </c>
      <c r="D2409">
        <v>1</v>
      </c>
      <c r="E2409" s="6">
        <v>9266.2880000000005</v>
      </c>
      <c r="F2409">
        <v>2006</v>
      </c>
      <c r="G2409" s="6">
        <v>60.762999999999998</v>
      </c>
      <c r="H2409" s="6">
        <v>3.7541561126708984</v>
      </c>
      <c r="I2409" s="7">
        <v>1.0717020034789999</v>
      </c>
      <c r="J2409" s="8">
        <f t="shared" si="445"/>
        <v>0.37541561126708983</v>
      </c>
      <c r="K2409" s="8">
        <f t="shared" si="446"/>
        <v>0.80217544652692174</v>
      </c>
      <c r="L2409" s="9">
        <f t="shared" si="447"/>
        <v>48.742586657315343</v>
      </c>
      <c r="M2409" s="8">
        <f t="shared" si="448"/>
        <v>0.34422844935803154</v>
      </c>
      <c r="N2409" s="8">
        <f t="shared" si="449"/>
        <v>6.6981375217437494E-2</v>
      </c>
      <c r="O2409" s="8">
        <f t="shared" si="450"/>
        <v>1.5588591620289884</v>
      </c>
      <c r="P2409" s="10">
        <f t="shared" si="451"/>
        <v>0.22082075003490936</v>
      </c>
      <c r="Q2409" s="10" t="str">
        <f t="shared" si="452"/>
        <v>2006HTI</v>
      </c>
      <c r="R2409" s="14">
        <f t="shared" si="453"/>
        <v>38.157623132312956</v>
      </c>
      <c r="S2409" s="45">
        <f t="shared" si="454"/>
        <v>1</v>
      </c>
      <c r="T2409" s="7">
        <f t="shared" si="455"/>
        <v>3.7778087047156359</v>
      </c>
      <c r="U2409" s="35">
        <f>IF(ISBLANK(VLOOKUP(B2409,'WB GDP'!$A$2:$AK$267,F2409-1985)),"NA",VLOOKUP(B2409,'WB GDP'!$A$2:$AK$267,F2409-1985))</f>
        <v>2911.5857705897524</v>
      </c>
    </row>
    <row r="2410" spans="1:21">
      <c r="A2410">
        <f t="shared" si="444"/>
        <v>63</v>
      </c>
      <c r="B2410" t="s">
        <v>60</v>
      </c>
      <c r="C2410" t="str">
        <f>VLOOKUP(B2410,'country codes'!$A$3:$B$287,2,0)</f>
        <v>EST</v>
      </c>
      <c r="D2410">
        <v>7</v>
      </c>
      <c r="E2410" s="6">
        <v>1346.7090000000001</v>
      </c>
      <c r="F2410">
        <v>2006</v>
      </c>
      <c r="G2410" s="6">
        <v>73.478999999999999</v>
      </c>
      <c r="H2410" s="6">
        <v>5.3710546493530273</v>
      </c>
      <c r="I2410" s="7">
        <v>16.313268661498999</v>
      </c>
      <c r="J2410" s="8">
        <f t="shared" si="445"/>
        <v>0.53710546493530276</v>
      </c>
      <c r="K2410" s="8">
        <f t="shared" si="446"/>
        <v>0.96386530019513472</v>
      </c>
      <c r="L2410" s="9">
        <f t="shared" si="447"/>
        <v>70.823858393038307</v>
      </c>
      <c r="M2410" s="8">
        <f t="shared" si="448"/>
        <v>0.54386819372037909</v>
      </c>
      <c r="N2410" s="8">
        <f t="shared" si="449"/>
        <v>1.0195792913436874</v>
      </c>
      <c r="O2410" s="8">
        <f t="shared" si="450"/>
        <v>2.5114570781552383</v>
      </c>
      <c r="P2410" s="10">
        <f t="shared" si="451"/>
        <v>0.21655484318285509</v>
      </c>
      <c r="Q2410" s="10" t="str">
        <f t="shared" si="452"/>
        <v>2006EST</v>
      </c>
      <c r="R2410" s="14">
        <f t="shared" si="453"/>
        <v>37.42047833974928</v>
      </c>
      <c r="S2410" s="45">
        <f t="shared" si="454"/>
        <v>3</v>
      </c>
      <c r="T2410" s="7">
        <f t="shared" si="455"/>
        <v>3.7778087047156359</v>
      </c>
      <c r="U2410" s="35">
        <f>IF(ISBLANK(VLOOKUP(B2410,'WB GDP'!$A$2:$AK$267,F2410-1985)),"NA",VLOOKUP(B2410,'WB GDP'!$A$2:$AK$267,F2410-1985))</f>
        <v>28814.920316465454</v>
      </c>
    </row>
    <row r="2411" spans="1:21">
      <c r="A2411">
        <f t="shared" si="444"/>
        <v>64</v>
      </c>
      <c r="B2411" t="s">
        <v>132</v>
      </c>
      <c r="C2411" t="str">
        <f>VLOOKUP(B2411,'country codes'!$A$3:$B$287,2,0)</f>
        <v>RUS</v>
      </c>
      <c r="D2411">
        <v>7</v>
      </c>
      <c r="E2411" s="6">
        <v>143338.66899999999</v>
      </c>
      <c r="F2411">
        <v>2006</v>
      </c>
      <c r="G2411" s="6">
        <v>67.278999999999996</v>
      </c>
      <c r="H2411" s="6">
        <v>4.963742733001709</v>
      </c>
      <c r="I2411" s="7">
        <v>11.3309326171875</v>
      </c>
      <c r="J2411" s="8">
        <f t="shared" si="445"/>
        <v>0.49637427330017092</v>
      </c>
      <c r="K2411" s="8">
        <f t="shared" si="446"/>
        <v>0.92313410856000289</v>
      </c>
      <c r="L2411" s="9">
        <f t="shared" si="447"/>
        <v>62.107539689808434</v>
      </c>
      <c r="M2411" s="8">
        <f t="shared" si="448"/>
        <v>0.46506278529463169</v>
      </c>
      <c r="N2411" s="8">
        <f t="shared" si="449"/>
        <v>0.70818328857421875</v>
      </c>
      <c r="O2411" s="8">
        <f t="shared" si="450"/>
        <v>2.2000610753857694</v>
      </c>
      <c r="P2411" s="10">
        <f t="shared" si="451"/>
        <v>0.21138630672472822</v>
      </c>
      <c r="Q2411" s="10" t="str">
        <f t="shared" si="452"/>
        <v>2006RUS</v>
      </c>
      <c r="R2411" s="14">
        <f t="shared" si="453"/>
        <v>36.527359978890317</v>
      </c>
      <c r="S2411" s="45">
        <f t="shared" si="454"/>
        <v>3</v>
      </c>
      <c r="T2411" s="7">
        <f t="shared" si="455"/>
        <v>3.7778087047156359</v>
      </c>
      <c r="U2411" s="35">
        <f>IF(ISBLANK(VLOOKUP(B2411,'WB GDP'!$A$2:$AK$267,F2411-1985)),"NA",VLOOKUP(B2411,'WB GDP'!$A$2:$AK$267,F2411-1985))</f>
        <v>21757.46484375</v>
      </c>
    </row>
    <row r="2412" spans="1:21">
      <c r="A2412">
        <f t="shared" si="444"/>
        <v>65</v>
      </c>
      <c r="B2412" t="s">
        <v>150</v>
      </c>
      <c r="C2412" t="str">
        <f>VLOOKUP(B2412,'country codes'!$A$3:$B$287,2,0)</f>
        <v>TZA</v>
      </c>
      <c r="D2412">
        <v>5</v>
      </c>
      <c r="E2412" s="6">
        <v>40562.052000000003</v>
      </c>
      <c r="F2412">
        <v>2006</v>
      </c>
      <c r="G2412" s="6">
        <v>56.911000000000001</v>
      </c>
      <c r="H2412" s="6">
        <v>3.9224841594696045</v>
      </c>
      <c r="I2412" s="7">
        <v>1.55628621578217</v>
      </c>
      <c r="J2412" s="8">
        <f t="shared" si="445"/>
        <v>0.39224841594696047</v>
      </c>
      <c r="K2412" s="8">
        <f t="shared" si="446"/>
        <v>0.81900825120679244</v>
      </c>
      <c r="L2412" s="9">
        <f t="shared" si="447"/>
        <v>46.610578584429767</v>
      </c>
      <c r="M2412" s="8">
        <f t="shared" si="448"/>
        <v>0.32495267793764054</v>
      </c>
      <c r="N2412" s="8">
        <f t="shared" si="449"/>
        <v>9.7267888486385623E-2</v>
      </c>
      <c r="O2412" s="8">
        <f t="shared" si="450"/>
        <v>1.5891456752979365</v>
      </c>
      <c r="P2412" s="10">
        <f t="shared" si="451"/>
        <v>0.20448262421046939</v>
      </c>
      <c r="Q2412" s="10" t="str">
        <f t="shared" si="452"/>
        <v>2006TZA</v>
      </c>
      <c r="R2412" s="14">
        <f t="shared" si="453"/>
        <v>35.334409970512112</v>
      </c>
      <c r="S2412" s="45">
        <f t="shared" si="454"/>
        <v>1</v>
      </c>
      <c r="T2412" s="7">
        <f t="shared" si="455"/>
        <v>3.7778087047156359</v>
      </c>
      <c r="U2412" s="35">
        <f>IF(ISBLANK(VLOOKUP(B2412,'WB GDP'!$A$2:$AK$267,F2412-1985)),"NA",VLOOKUP(B2412,'WB GDP'!$A$2:$AK$267,F2412-1985))</f>
        <v>1735.52722167969</v>
      </c>
    </row>
    <row r="2413" spans="1:21">
      <c r="A2413">
        <f t="shared" si="444"/>
        <v>66</v>
      </c>
      <c r="B2413" t="s">
        <v>111</v>
      </c>
      <c r="C2413" t="str">
        <f>VLOOKUP(B2413,'country codes'!$A$3:$B$287,2,0)</f>
        <v>MOZ</v>
      </c>
      <c r="D2413">
        <v>5</v>
      </c>
      <c r="E2413" s="6">
        <v>20735.982</v>
      </c>
      <c r="F2413">
        <v>2006</v>
      </c>
      <c r="G2413" s="6">
        <v>51.960999999999999</v>
      </c>
      <c r="H2413" s="6">
        <v>4.5948796272277832</v>
      </c>
      <c r="I2413" s="7">
        <v>1.4186198711395299</v>
      </c>
      <c r="J2413" s="8">
        <f t="shared" si="445"/>
        <v>0.45948796272277831</v>
      </c>
      <c r="K2413" s="8">
        <f t="shared" si="446"/>
        <v>0.88624779798261022</v>
      </c>
      <c r="L2413" s="9">
        <f t="shared" si="447"/>
        <v>46.050321830974411</v>
      </c>
      <c r="M2413" s="8">
        <f t="shared" si="448"/>
        <v>0.31988732135964248</v>
      </c>
      <c r="N2413" s="8">
        <f t="shared" si="449"/>
        <v>8.866374194622062E-2</v>
      </c>
      <c r="O2413" s="8">
        <f t="shared" si="450"/>
        <v>1.5805415287577715</v>
      </c>
      <c r="P2413" s="10">
        <f t="shared" si="451"/>
        <v>0.20239096255259947</v>
      </c>
      <c r="Q2413" s="10" t="str">
        <f t="shared" si="452"/>
        <v>2006MOZ</v>
      </c>
      <c r="R2413" s="14">
        <f t="shared" si="453"/>
        <v>34.972972753906831</v>
      </c>
      <c r="S2413" s="45">
        <f t="shared" si="454"/>
        <v>1</v>
      </c>
      <c r="T2413" s="7">
        <f t="shared" si="455"/>
        <v>3.7778087047156359</v>
      </c>
      <c r="U2413" s="35">
        <f>IF(ISBLANK(VLOOKUP(B2413,'WB GDP'!$A$2:$AK$267,F2413-1985)),"NA",VLOOKUP(B2413,'WB GDP'!$A$2:$AK$267,F2413-1985))</f>
        <v>890.45295678248044</v>
      </c>
    </row>
    <row r="2414" spans="1:21">
      <c r="A2414">
        <f t="shared" si="444"/>
        <v>67</v>
      </c>
      <c r="B2414" t="s">
        <v>153</v>
      </c>
      <c r="C2414" t="str">
        <f>VLOOKUP(B2414,'country codes'!$A$3:$B$287,2,0)</f>
        <v>TTO</v>
      </c>
      <c r="D2414">
        <v>1</v>
      </c>
      <c r="E2414" s="6">
        <v>1376.9190000000001</v>
      </c>
      <c r="F2414">
        <v>2006</v>
      </c>
      <c r="G2414" s="6">
        <v>71.256</v>
      </c>
      <c r="H2414" s="6">
        <v>5.832188606262207</v>
      </c>
      <c r="I2414" s="7">
        <v>20.3101711273193</v>
      </c>
      <c r="J2414" s="8">
        <f t="shared" si="445"/>
        <v>0.58321886062622075</v>
      </c>
      <c r="K2414" s="8">
        <f t="shared" si="446"/>
        <v>1.0099786958860526</v>
      </c>
      <c r="L2414" s="9">
        <f t="shared" si="447"/>
        <v>71.967041954056569</v>
      </c>
      <c r="M2414" s="8">
        <f t="shared" si="448"/>
        <v>0.55420386988126358</v>
      </c>
      <c r="N2414" s="8">
        <f t="shared" si="449"/>
        <v>1.2693856954574563</v>
      </c>
      <c r="O2414" s="8">
        <f t="shared" si="450"/>
        <v>2.7612634822690074</v>
      </c>
      <c r="P2414" s="10">
        <f t="shared" si="451"/>
        <v>0.20070662341351747</v>
      </c>
      <c r="Q2414" s="10" t="str">
        <f t="shared" si="452"/>
        <v>2006TTO</v>
      </c>
      <c r="R2414" s="14">
        <f t="shared" si="453"/>
        <v>34.681920495068219</v>
      </c>
      <c r="S2414" s="45">
        <f t="shared" si="454"/>
        <v>3</v>
      </c>
      <c r="T2414" s="7">
        <f t="shared" si="455"/>
        <v>3.7778087047156359</v>
      </c>
      <c r="U2414" s="35">
        <f>IF(ISBLANK(VLOOKUP(B2414,'WB GDP'!$A$2:$AK$267,F2414-1985)),"NA",VLOOKUP(B2414,'WB GDP'!$A$2:$AK$267,F2414-1985))</f>
        <v>26162.644422546204</v>
      </c>
    </row>
    <row r="2415" spans="1:21">
      <c r="A2415">
        <f t="shared" si="444"/>
        <v>68</v>
      </c>
      <c r="B2415" t="s">
        <v>74</v>
      </c>
      <c r="C2415" t="str">
        <f>VLOOKUP(B2415,'country codes'!$A$3:$B$287,2,0)</f>
        <v>HKG</v>
      </c>
      <c r="D2415">
        <v>8</v>
      </c>
      <c r="E2415" s="6">
        <v>6960.5950000000003</v>
      </c>
      <c r="F2415">
        <v>2006</v>
      </c>
      <c r="G2415" s="6">
        <v>82.010999999999996</v>
      </c>
      <c r="H2415" s="6">
        <v>5.5111870765686035</v>
      </c>
      <c r="I2415" s="7">
        <v>26.2763271331787</v>
      </c>
      <c r="J2415" s="8">
        <f t="shared" si="445"/>
        <v>0.55111870765686033</v>
      </c>
      <c r="K2415" s="8">
        <f t="shared" si="446"/>
        <v>0.97787854291669229</v>
      </c>
      <c r="L2415" s="9">
        <f t="shared" si="447"/>
        <v>80.196797183140845</v>
      </c>
      <c r="M2415" s="8">
        <f t="shared" si="448"/>
        <v>0.62861019256788053</v>
      </c>
      <c r="N2415" s="8">
        <f t="shared" si="449"/>
        <v>1.6422704458236688</v>
      </c>
      <c r="O2415" s="8">
        <f t="shared" si="450"/>
        <v>3.1341482326352197</v>
      </c>
      <c r="P2415" s="10">
        <f t="shared" si="451"/>
        <v>0.20056811162353336</v>
      </c>
      <c r="Q2415" s="10" t="str">
        <f t="shared" si="452"/>
        <v>2006HKG</v>
      </c>
      <c r="R2415" s="14">
        <f t="shared" si="453"/>
        <v>34.657985784762417</v>
      </c>
      <c r="S2415" s="45">
        <f t="shared" si="454"/>
        <v>3</v>
      </c>
      <c r="T2415" s="7">
        <f t="shared" si="455"/>
        <v>3.7778087047156359</v>
      </c>
      <c r="U2415" s="35">
        <f>IF(ISBLANK(VLOOKUP(B2415,'WB GDP'!$A$2:$AK$267,F2415-1985)),"NA",VLOOKUP(B2415,'WB GDP'!$A$2:$AK$267,F2415-1985))</f>
        <v>46462.493257648886</v>
      </c>
    </row>
    <row r="2416" spans="1:21">
      <c r="A2416">
        <f t="shared" si="444"/>
        <v>69</v>
      </c>
      <c r="B2416" t="s">
        <v>168</v>
      </c>
      <c r="C2416" t="str">
        <f>VLOOKUP(B2416,'country codes'!$A$3:$B$287,2,0)</f>
        <v>ZMB</v>
      </c>
      <c r="D2416">
        <v>5</v>
      </c>
      <c r="E2416" s="6">
        <v>11971.566999999999</v>
      </c>
      <c r="F2416">
        <v>2006</v>
      </c>
      <c r="G2416" s="6">
        <v>51.795000000000002</v>
      </c>
      <c r="H2416" s="6">
        <v>4.8244547843933105</v>
      </c>
      <c r="I2416" s="7">
        <v>2.4175932407379199</v>
      </c>
      <c r="J2416" s="8">
        <f t="shared" si="445"/>
        <v>0.48244547843933105</v>
      </c>
      <c r="K2416" s="8">
        <f t="shared" si="446"/>
        <v>0.90920531369916302</v>
      </c>
      <c r="L2416" s="9">
        <f t="shared" si="447"/>
        <v>47.092289223048148</v>
      </c>
      <c r="M2416" s="8">
        <f t="shared" si="448"/>
        <v>0.32930788853879517</v>
      </c>
      <c r="N2416" s="8">
        <f t="shared" si="449"/>
        <v>0.15109957754612</v>
      </c>
      <c r="O2416" s="8">
        <f t="shared" si="450"/>
        <v>1.6429773643576708</v>
      </c>
      <c r="P2416" s="10">
        <f t="shared" si="451"/>
        <v>0.20043361258816828</v>
      </c>
      <c r="Q2416" s="10" t="str">
        <f t="shared" si="452"/>
        <v>2006ZMB</v>
      </c>
      <c r="R2416" s="14">
        <f t="shared" si="453"/>
        <v>34.634744474775431</v>
      </c>
      <c r="S2416" s="45">
        <f t="shared" si="454"/>
        <v>1</v>
      </c>
      <c r="T2416" s="7">
        <f t="shared" si="455"/>
        <v>3.7778087047156359</v>
      </c>
      <c r="U2416" s="35">
        <f>IF(ISBLANK(VLOOKUP(B2416,'WB GDP'!$A$2:$AK$267,F2416-1985)),"NA",VLOOKUP(B2416,'WB GDP'!$A$2:$AK$267,F2416-1985))</f>
        <v>2525.0977444439036</v>
      </c>
    </row>
    <row r="2417" spans="1:22">
      <c r="A2417">
        <f t="shared" si="444"/>
        <v>70</v>
      </c>
      <c r="B2417" t="s">
        <v>87</v>
      </c>
      <c r="C2417" t="str">
        <f>VLOOKUP(B2417,'country codes'!$A$3:$B$287,2,0)</f>
        <v>KAZ</v>
      </c>
      <c r="D2417">
        <v>7</v>
      </c>
      <c r="E2417" s="6">
        <v>15822.748</v>
      </c>
      <c r="F2417">
        <v>2006</v>
      </c>
      <c r="G2417" s="6">
        <v>65.626999999999995</v>
      </c>
      <c r="H2417" s="6">
        <v>5.4759483337402344</v>
      </c>
      <c r="I2417" s="7">
        <v>14.7492570877075</v>
      </c>
      <c r="J2417" s="8">
        <f t="shared" si="445"/>
        <v>0.54759483337402348</v>
      </c>
      <c r="K2417" s="8">
        <f t="shared" si="446"/>
        <v>0.97435466863385545</v>
      </c>
      <c r="L2417" s="9">
        <f t="shared" si="447"/>
        <v>63.943973838434026</v>
      </c>
      <c r="M2417" s="8">
        <f t="shared" si="448"/>
        <v>0.48166623315568835</v>
      </c>
      <c r="N2417" s="8">
        <f t="shared" si="449"/>
        <v>0.92182856798171875</v>
      </c>
      <c r="O2417" s="8">
        <f t="shared" si="450"/>
        <v>2.4137063547932698</v>
      </c>
      <c r="P2417" s="10">
        <f t="shared" si="451"/>
        <v>0.1995546111892067</v>
      </c>
      <c r="Q2417" s="10" t="str">
        <f t="shared" si="452"/>
        <v>2006KAZ</v>
      </c>
      <c r="R2417" s="14">
        <f t="shared" si="453"/>
        <v>34.482853839003887</v>
      </c>
      <c r="S2417" s="45">
        <f t="shared" si="454"/>
        <v>3</v>
      </c>
      <c r="T2417" s="7">
        <f t="shared" si="455"/>
        <v>3.7778087047156359</v>
      </c>
      <c r="U2417" s="35">
        <f>IF(ISBLANK(VLOOKUP(B2417,'WB GDP'!$A$2:$AK$267,F2417-1985)),"NA",VLOOKUP(B2417,'WB GDP'!$A$2:$AK$267,F2417-1985))</f>
        <v>18112.778701195417</v>
      </c>
    </row>
    <row r="2418" spans="1:22">
      <c r="A2418">
        <f t="shared" si="444"/>
        <v>71</v>
      </c>
      <c r="B2418" t="s">
        <v>119</v>
      </c>
      <c r="C2418" t="str">
        <f>VLOOKUP(B2418,'country codes'!$A$3:$B$287,2,0)</f>
        <v>NGA</v>
      </c>
      <c r="D2418">
        <v>5</v>
      </c>
      <c r="E2418" s="6">
        <v>144329.764</v>
      </c>
      <c r="F2418">
        <v>2006</v>
      </c>
      <c r="G2418" s="6">
        <v>49.73</v>
      </c>
      <c r="H2418" s="6">
        <v>4.7097458839416504</v>
      </c>
      <c r="I2418" s="7">
        <v>1.59131515026093</v>
      </c>
      <c r="J2418" s="8">
        <f t="shared" si="445"/>
        <v>0.47097458839416506</v>
      </c>
      <c r="K2418" s="8">
        <f t="shared" si="446"/>
        <v>0.89773442365399703</v>
      </c>
      <c r="L2418" s="9">
        <f t="shared" si="447"/>
        <v>44.644332888313272</v>
      </c>
      <c r="M2418" s="8">
        <f t="shared" si="448"/>
        <v>0.30717558643565002</v>
      </c>
      <c r="N2418" s="8">
        <f t="shared" si="449"/>
        <v>9.9457196891308122E-2</v>
      </c>
      <c r="O2418" s="8">
        <f t="shared" si="450"/>
        <v>1.591334983702859</v>
      </c>
      <c r="P2418" s="10">
        <f t="shared" si="451"/>
        <v>0.19303012224420951</v>
      </c>
      <c r="Q2418" s="10" t="str">
        <f t="shared" si="452"/>
        <v>2006NGA</v>
      </c>
      <c r="R2418" s="14">
        <f t="shared" si="453"/>
        <v>33.355428131706056</v>
      </c>
      <c r="S2418" s="45">
        <f t="shared" si="454"/>
        <v>1</v>
      </c>
      <c r="T2418" s="7">
        <f t="shared" si="455"/>
        <v>3.7778087047156359</v>
      </c>
      <c r="U2418" s="35">
        <f>IF(ISBLANK(VLOOKUP(B2418,'WB GDP'!$A$2:$AK$267,F2418-1985)),"NA",VLOOKUP(B2418,'WB GDP'!$A$2:$AK$267,F2418-1985))</f>
        <v>4079.1356538294067</v>
      </c>
    </row>
    <row r="2419" spans="1:22">
      <c r="A2419">
        <f t="shared" si="444"/>
        <v>72</v>
      </c>
      <c r="B2419" t="s">
        <v>40</v>
      </c>
      <c r="C2419" t="str">
        <f>VLOOKUP(B2419,'country codes'!$A$3:$B$287,2,0)</f>
        <v>CMR</v>
      </c>
      <c r="D2419">
        <v>5</v>
      </c>
      <c r="E2419" s="6">
        <v>17751.332999999999</v>
      </c>
      <c r="F2419">
        <v>2006</v>
      </c>
      <c r="G2419" s="6">
        <v>54.856000000000002</v>
      </c>
      <c r="H2419" s="6">
        <v>3.8510720729827881</v>
      </c>
      <c r="I2419" s="7">
        <v>1.63959765434265</v>
      </c>
      <c r="J2419" s="8">
        <f t="shared" si="445"/>
        <v>0.3851072072982788</v>
      </c>
      <c r="K2419" s="8">
        <f t="shared" si="446"/>
        <v>0.81186704255811071</v>
      </c>
      <c r="L2419" s="9">
        <f t="shared" si="447"/>
        <v>44.535778486567722</v>
      </c>
      <c r="M2419" s="8">
        <f t="shared" si="448"/>
        <v>0.30619413150527891</v>
      </c>
      <c r="N2419" s="8">
        <f t="shared" si="449"/>
        <v>0.10247485339641563</v>
      </c>
      <c r="O2419" s="8">
        <f t="shared" si="450"/>
        <v>1.5943526402079666</v>
      </c>
      <c r="P2419" s="10">
        <f t="shared" si="451"/>
        <v>0.19204918898327228</v>
      </c>
      <c r="Q2419" s="10" t="str">
        <f t="shared" si="452"/>
        <v>2006CMR</v>
      </c>
      <c r="R2419" s="14">
        <f t="shared" si="453"/>
        <v>33.185923763647907</v>
      </c>
      <c r="S2419" s="45">
        <f t="shared" si="454"/>
        <v>1</v>
      </c>
      <c r="T2419" s="7">
        <f t="shared" si="455"/>
        <v>3.7778087047156359</v>
      </c>
      <c r="U2419" s="35">
        <f>IF(ISBLANK(VLOOKUP(B2419,'WB GDP'!$A$2:$AK$267,F2419-1985)),"NA",VLOOKUP(B2419,'WB GDP'!$A$2:$AK$267,F2419-1985))</f>
        <v>3261.4516554282209</v>
      </c>
    </row>
    <row r="2420" spans="1:22">
      <c r="A2420">
        <f t="shared" si="444"/>
        <v>73</v>
      </c>
      <c r="B2420" t="s">
        <v>118</v>
      </c>
      <c r="C2420" t="str">
        <f>VLOOKUP(B2420,'country codes'!$A$3:$B$287,2,0)</f>
        <v>NER</v>
      </c>
      <c r="D2420">
        <v>5</v>
      </c>
      <c r="E2420" s="6">
        <v>14365.168</v>
      </c>
      <c r="F2420">
        <v>2006</v>
      </c>
      <c r="G2420" s="6">
        <v>54.595999999999997</v>
      </c>
      <c r="H2420" s="6">
        <v>3.7369518280029297</v>
      </c>
      <c r="I2420" s="7">
        <v>1.0459277629852299</v>
      </c>
      <c r="J2420" s="8">
        <f t="shared" si="445"/>
        <v>0.37369518280029296</v>
      </c>
      <c r="K2420" s="8">
        <f t="shared" si="446"/>
        <v>0.80045501806012487</v>
      </c>
      <c r="L2420" s="9">
        <f t="shared" si="447"/>
        <v>43.701642166010572</v>
      </c>
      <c r="M2420" s="8">
        <f t="shared" si="448"/>
        <v>0.29865259296563168</v>
      </c>
      <c r="N2420" s="8">
        <f t="shared" si="449"/>
        <v>6.5370485186576871E-2</v>
      </c>
      <c r="O2420" s="8">
        <f t="shared" si="450"/>
        <v>1.5572482719981278</v>
      </c>
      <c r="P2420" s="10">
        <f t="shared" si="451"/>
        <v>0.19178225998762949</v>
      </c>
      <c r="Q2420" s="10" t="str">
        <f t="shared" si="452"/>
        <v>2006NER</v>
      </c>
      <c r="R2420" s="14">
        <f t="shared" si="453"/>
        <v>33.139798677951859</v>
      </c>
      <c r="S2420" s="45">
        <f t="shared" si="454"/>
        <v>1</v>
      </c>
      <c r="T2420" s="7">
        <f t="shared" si="455"/>
        <v>3.7778087047156359</v>
      </c>
      <c r="U2420" s="35">
        <f>IF(ISBLANK(VLOOKUP(B2420,'WB GDP'!$A$2:$AK$267,F2420-1985)),"NA",VLOOKUP(B2420,'WB GDP'!$A$2:$AK$267,F2420-1985))</f>
        <v>965.35725252978375</v>
      </c>
    </row>
    <row r="2421" spans="1:22">
      <c r="A2421">
        <f t="shared" si="444"/>
        <v>74</v>
      </c>
      <c r="B2421" t="s">
        <v>100</v>
      </c>
      <c r="C2421" t="str">
        <f>VLOOKUP(B2421,'country codes'!$A$3:$B$287,2,0)</f>
        <v>MWI</v>
      </c>
      <c r="D2421">
        <v>5</v>
      </c>
      <c r="E2421" s="6">
        <v>13118.307000000001</v>
      </c>
      <c r="F2421">
        <v>2006</v>
      </c>
      <c r="G2421" s="6">
        <v>53.238</v>
      </c>
      <c r="H2421" s="6">
        <v>3.8298680782318115</v>
      </c>
      <c r="I2421" s="7">
        <v>0.604730844497681</v>
      </c>
      <c r="J2421" s="8">
        <f t="shared" si="445"/>
        <v>0.38298680782318117</v>
      </c>
      <c r="K2421" s="8">
        <f t="shared" si="446"/>
        <v>0.80974664308301314</v>
      </c>
      <c r="L2421" s="9">
        <f t="shared" si="447"/>
        <v>43.109291784453454</v>
      </c>
      <c r="M2421" s="8">
        <f t="shared" si="448"/>
        <v>0.29329707358421464</v>
      </c>
      <c r="N2421" s="8">
        <f t="shared" si="449"/>
        <v>3.7795677781105062E-2</v>
      </c>
      <c r="O2421" s="8">
        <f t="shared" si="450"/>
        <v>1.529673464592656</v>
      </c>
      <c r="P2421" s="10">
        <f t="shared" si="451"/>
        <v>0.1917383548666827</v>
      </c>
      <c r="Q2421" s="10" t="str">
        <f t="shared" si="452"/>
        <v>2006MWI</v>
      </c>
      <c r="R2421" s="14">
        <f t="shared" si="453"/>
        <v>33.132211913309497</v>
      </c>
      <c r="S2421" s="45">
        <f t="shared" si="454"/>
        <v>1</v>
      </c>
      <c r="T2421" s="7">
        <f t="shared" si="455"/>
        <v>3.7778087047156359</v>
      </c>
      <c r="U2421" s="35">
        <f>IF(ISBLANK(VLOOKUP(B2421,'WB GDP'!$A$2:$AK$267,F2421-1985)),"NA",VLOOKUP(B2421,'WB GDP'!$A$2:$AK$267,F2421-1985))</f>
        <v>1112.8372426167127</v>
      </c>
    </row>
    <row r="2422" spans="1:22">
      <c r="A2422">
        <f t="shared" si="444"/>
        <v>75</v>
      </c>
      <c r="B2422" t="s">
        <v>157</v>
      </c>
      <c r="C2422" t="str">
        <f>VLOOKUP(B2422,'country codes'!$A$3:$B$287,2,0)</f>
        <v>UGA</v>
      </c>
      <c r="D2422">
        <v>5</v>
      </c>
      <c r="E2422" s="6">
        <v>28773.226999999999</v>
      </c>
      <c r="F2422">
        <v>2006</v>
      </c>
      <c r="G2422" s="6">
        <v>54.369</v>
      </c>
      <c r="H2422" s="6">
        <v>3.733583927154541</v>
      </c>
      <c r="I2422" s="7">
        <v>0.97678524255752597</v>
      </c>
      <c r="J2422" s="8">
        <f t="shared" si="445"/>
        <v>0.37335839271545412</v>
      </c>
      <c r="K2422" s="8">
        <f t="shared" si="446"/>
        <v>0.80011822797528609</v>
      </c>
      <c r="L2422" s="9">
        <f t="shared" si="447"/>
        <v>43.501627936788331</v>
      </c>
      <c r="M2422" s="8">
        <f t="shared" si="448"/>
        <v>0.2968442374474955</v>
      </c>
      <c r="N2422" s="8">
        <f t="shared" si="449"/>
        <v>6.1049077659845373E-2</v>
      </c>
      <c r="O2422" s="8">
        <f t="shared" si="450"/>
        <v>1.5529268644713963</v>
      </c>
      <c r="P2422" s="10">
        <f t="shared" si="451"/>
        <v>0.19115146001968281</v>
      </c>
      <c r="Q2422" s="10" t="str">
        <f t="shared" si="452"/>
        <v>2006UGA</v>
      </c>
      <c r="R2422" s="14">
        <f t="shared" si="453"/>
        <v>33.030797021880232</v>
      </c>
      <c r="S2422" s="45">
        <f t="shared" si="454"/>
        <v>1</v>
      </c>
      <c r="T2422" s="7">
        <f t="shared" si="455"/>
        <v>3.7778087047156359</v>
      </c>
      <c r="U2422" s="35">
        <f>IF(ISBLANK(VLOOKUP(B2422,'WB GDP'!$A$2:$AK$267,F2422-1985)),"NA",VLOOKUP(B2422,'WB GDP'!$A$2:$AK$267,F2422-1985))</f>
        <v>1588.0022549747569</v>
      </c>
    </row>
    <row r="2423" spans="1:22">
      <c r="A2423">
        <f t="shared" si="444"/>
        <v>76</v>
      </c>
      <c r="B2423" t="s">
        <v>102</v>
      </c>
      <c r="C2423" t="str">
        <f>VLOOKUP(B2423,'country codes'!$A$3:$B$287,2,0)</f>
        <v>MLI</v>
      </c>
      <c r="D2423">
        <v>5</v>
      </c>
      <c r="E2423" s="6">
        <v>13623.540999999999</v>
      </c>
      <c r="F2423">
        <v>2006</v>
      </c>
      <c r="G2423" s="6">
        <v>54.615000000000002</v>
      </c>
      <c r="H2423" s="6">
        <v>4.014075756072998</v>
      </c>
      <c r="I2423" s="7">
        <v>2.7870061397552499</v>
      </c>
      <c r="J2423" s="8">
        <f t="shared" si="445"/>
        <v>0.40140757560729978</v>
      </c>
      <c r="K2423" s="8">
        <f t="shared" si="446"/>
        <v>0.82816741086713175</v>
      </c>
      <c r="L2423" s="9">
        <f t="shared" si="447"/>
        <v>45.230363144508402</v>
      </c>
      <c r="M2423" s="8">
        <f t="shared" si="448"/>
        <v>0.31247396471456607</v>
      </c>
      <c r="N2423" s="8">
        <f t="shared" si="449"/>
        <v>0.17418788373470312</v>
      </c>
      <c r="O2423" s="8">
        <f t="shared" si="450"/>
        <v>1.666065670546254</v>
      </c>
      <c r="P2423" s="10">
        <f t="shared" si="451"/>
        <v>0.18755200964684365</v>
      </c>
      <c r="Q2423" s="10" t="str">
        <f t="shared" si="452"/>
        <v>2006MLI</v>
      </c>
      <c r="R2423" s="14">
        <f t="shared" si="453"/>
        <v>32.408815297841407</v>
      </c>
      <c r="S2423" s="45">
        <f t="shared" si="454"/>
        <v>1</v>
      </c>
      <c r="T2423" s="7">
        <f t="shared" si="455"/>
        <v>3.7778087047156359</v>
      </c>
      <c r="U2423" s="35">
        <f>IF(ISBLANK(VLOOKUP(B2423,'WB GDP'!$A$2:$AK$267,F2423-1985)),"NA",VLOOKUP(B2423,'WB GDP'!$A$2:$AK$267,F2423-1985))</f>
        <v>1922.5261794969042</v>
      </c>
    </row>
    <row r="2424" spans="1:22">
      <c r="A2424">
        <f t="shared" si="444"/>
        <v>77</v>
      </c>
      <c r="B2424" t="s">
        <v>30</v>
      </c>
      <c r="C2424" t="str">
        <f>VLOOKUP(B2424,'country codes'!$A$3:$B$287,2,0)</f>
        <v>BEN</v>
      </c>
      <c r="D2424">
        <v>5</v>
      </c>
      <c r="E2424" s="6">
        <v>8402.6309999999994</v>
      </c>
      <c r="F2424">
        <v>2006</v>
      </c>
      <c r="G2424" s="6">
        <v>57.456000000000003</v>
      </c>
      <c r="H2424" s="6">
        <v>3.3298015594482422</v>
      </c>
      <c r="I2424" s="7">
        <v>1.62833368778229</v>
      </c>
      <c r="J2424" s="8">
        <f t="shared" si="445"/>
        <v>0.33298015594482422</v>
      </c>
      <c r="K2424" s="8">
        <f t="shared" si="446"/>
        <v>0.75973999120465618</v>
      </c>
      <c r="L2424" s="9">
        <f t="shared" si="447"/>
        <v>43.65162093465473</v>
      </c>
      <c r="M2424" s="8">
        <f t="shared" si="448"/>
        <v>0.29820034429263453</v>
      </c>
      <c r="N2424" s="8">
        <f t="shared" si="449"/>
        <v>0.10177085548639313</v>
      </c>
      <c r="O2424" s="8">
        <f t="shared" si="450"/>
        <v>1.5936486422979441</v>
      </c>
      <c r="P2424" s="10">
        <f t="shared" si="451"/>
        <v>0.18711799852108418</v>
      </c>
      <c r="Q2424" s="10" t="str">
        <f t="shared" si="452"/>
        <v>2006BEN</v>
      </c>
      <c r="R2424" s="14">
        <f t="shared" si="453"/>
        <v>32.333818573261205</v>
      </c>
      <c r="S2424" s="45">
        <f t="shared" si="454"/>
        <v>1</v>
      </c>
      <c r="T2424" s="7">
        <f t="shared" si="455"/>
        <v>3.7778087047156359</v>
      </c>
      <c r="U2424" s="35">
        <f>IF(ISBLANK(VLOOKUP(B2424,'WB GDP'!$A$2:$AK$267,F2424-1985)),"NA",VLOOKUP(B2424,'WB GDP'!$A$2:$AK$267,F2424-1985))</f>
        <v>2549.1944186531282</v>
      </c>
    </row>
    <row r="2425" spans="1:22">
      <c r="A2425">
        <f t="shared" si="444"/>
        <v>78</v>
      </c>
      <c r="B2425" t="s">
        <v>37</v>
      </c>
      <c r="C2425" t="str">
        <f>VLOOKUP(B2425,'country codes'!$A$3:$B$287,2,0)</f>
        <v>BFA</v>
      </c>
      <c r="D2425">
        <v>5</v>
      </c>
      <c r="E2425" s="6">
        <v>14316.242</v>
      </c>
      <c r="F2425">
        <v>2006</v>
      </c>
      <c r="G2425" s="6">
        <v>53.741999999999997</v>
      </c>
      <c r="H2425" s="6">
        <v>3.8014907836914063</v>
      </c>
      <c r="I2425" s="7">
        <v>1.6199418306350699</v>
      </c>
      <c r="J2425" s="8">
        <f t="shared" si="445"/>
        <v>0.38014907836914064</v>
      </c>
      <c r="K2425" s="8">
        <f t="shared" si="446"/>
        <v>0.80690891362897266</v>
      </c>
      <c r="L2425" s="9">
        <f t="shared" si="447"/>
        <v>43.364898836248244</v>
      </c>
      <c r="M2425" s="8">
        <f t="shared" si="448"/>
        <v>0.29560805128007661</v>
      </c>
      <c r="N2425" s="8">
        <f t="shared" si="449"/>
        <v>0.10124636441469187</v>
      </c>
      <c r="O2425" s="8">
        <f t="shared" si="450"/>
        <v>1.5931241512262428</v>
      </c>
      <c r="P2425" s="10">
        <f t="shared" si="451"/>
        <v>0.1855524260633073</v>
      </c>
      <c r="Q2425" s="10" t="str">
        <f t="shared" si="452"/>
        <v>2006BFA</v>
      </c>
      <c r="R2425" s="14">
        <f t="shared" si="453"/>
        <v>32.063289088053253</v>
      </c>
      <c r="S2425" s="45">
        <f t="shared" si="454"/>
        <v>1</v>
      </c>
      <c r="T2425" s="7">
        <f t="shared" si="455"/>
        <v>3.7778087047156359</v>
      </c>
      <c r="U2425" s="35">
        <f>IF(ISBLANK(VLOOKUP(B2425,'WB GDP'!$A$2:$AK$267,F2425-1985)),"NA",VLOOKUP(B2425,'WB GDP'!$A$2:$AK$267,F2425-1985))</f>
        <v>1521.154454277015</v>
      </c>
    </row>
    <row r="2426" spans="1:22">
      <c r="A2426">
        <f t="shared" si="444"/>
        <v>79</v>
      </c>
      <c r="B2426" t="s">
        <v>141</v>
      </c>
      <c r="C2426" t="str">
        <f>VLOOKUP(B2426,'country codes'!$A$3:$B$287,2,0)</f>
        <v>ZAF</v>
      </c>
      <c r="D2426">
        <v>5</v>
      </c>
      <c r="E2426" s="6">
        <v>49491.756000000001</v>
      </c>
      <c r="F2426">
        <v>2006</v>
      </c>
      <c r="G2426" s="6">
        <v>54.277999999999999</v>
      </c>
      <c r="H2426" s="6">
        <v>5.083986759185791</v>
      </c>
      <c r="I2426" s="7">
        <v>7.9507126808166504</v>
      </c>
      <c r="J2426" s="8">
        <f t="shared" si="445"/>
        <v>0.50839867591857912</v>
      </c>
      <c r="K2426" s="8">
        <f t="shared" si="446"/>
        <v>0.93515851117841109</v>
      </c>
      <c r="L2426" s="9">
        <f t="shared" si="447"/>
        <v>50.758533669741794</v>
      </c>
      <c r="M2426" s="8">
        <f t="shared" si="448"/>
        <v>0.36245489713810902</v>
      </c>
      <c r="N2426" s="8">
        <f t="shared" si="449"/>
        <v>0.49691954255104065</v>
      </c>
      <c r="O2426" s="8">
        <f t="shared" si="450"/>
        <v>1.9887973293625916</v>
      </c>
      <c r="P2426" s="10">
        <f t="shared" si="451"/>
        <v>0.18224828230952805</v>
      </c>
      <c r="Q2426" s="10" t="str">
        <f t="shared" si="452"/>
        <v>2006ZAF</v>
      </c>
      <c r="R2426" s="14">
        <f t="shared" si="453"/>
        <v>31.492336077017097</v>
      </c>
      <c r="S2426" s="45">
        <f t="shared" si="454"/>
        <v>3</v>
      </c>
      <c r="T2426" s="7">
        <f t="shared" si="455"/>
        <v>3.7778087047156359</v>
      </c>
      <c r="U2426" s="35">
        <f>IF(ISBLANK(VLOOKUP(B2426,'WB GDP'!$A$2:$AK$267,F2426-1985)),"NA",VLOOKUP(B2426,'WB GDP'!$A$2:$AK$267,F2426-1985))</f>
        <v>12776.877942281208</v>
      </c>
    </row>
    <row r="2427" spans="1:22">
      <c r="A2427">
        <f t="shared" si="444"/>
        <v>80</v>
      </c>
      <c r="B2427" t="s">
        <v>152</v>
      </c>
      <c r="C2427" t="str">
        <f>VLOOKUP(B2427,'country codes'!$A$3:$B$287,2,0)</f>
        <v>TGO</v>
      </c>
      <c r="D2427">
        <v>5</v>
      </c>
      <c r="E2427" s="6">
        <v>5874.24</v>
      </c>
      <c r="F2427">
        <v>2006</v>
      </c>
      <c r="G2427" s="6">
        <v>56.222000000000001</v>
      </c>
      <c r="H2427" s="6">
        <v>3.2024292945861816</v>
      </c>
      <c r="I2427" s="7">
        <v>1.61141216754913</v>
      </c>
      <c r="J2427" s="8">
        <f t="shared" si="445"/>
        <v>0.32024292945861815</v>
      </c>
      <c r="K2427" s="8">
        <f t="shared" si="446"/>
        <v>0.74700276471845006</v>
      </c>
      <c r="L2427" s="9">
        <f t="shared" si="447"/>
        <v>41.997989438000701</v>
      </c>
      <c r="M2427" s="8">
        <f t="shared" si="448"/>
        <v>0.28324963976743034</v>
      </c>
      <c r="N2427" s="8">
        <f t="shared" si="449"/>
        <v>0.10071326047182062</v>
      </c>
      <c r="O2427" s="8">
        <f t="shared" si="450"/>
        <v>1.5925910472833715</v>
      </c>
      <c r="P2427" s="10">
        <f t="shared" si="451"/>
        <v>0.17785459754441996</v>
      </c>
      <c r="Q2427" s="10" t="str">
        <f t="shared" si="452"/>
        <v>2006TGO</v>
      </c>
      <c r="R2427" s="14">
        <f t="shared" si="453"/>
        <v>30.733111378239119</v>
      </c>
      <c r="S2427" s="45">
        <f t="shared" si="454"/>
        <v>1</v>
      </c>
      <c r="T2427" s="7">
        <f t="shared" si="455"/>
        <v>3.7778087047156359</v>
      </c>
      <c r="U2427" s="35">
        <f>IF(ISBLANK(VLOOKUP(B2427,'WB GDP'!$A$2:$AK$267,F2427-1985)),"NA",VLOOKUP(B2427,'WB GDP'!$A$2:$AK$267,F2427-1985))</f>
        <v>1543.1755065205584</v>
      </c>
    </row>
    <row r="2428" spans="1:22">
      <c r="A2428">
        <f t="shared" si="444"/>
        <v>81</v>
      </c>
      <c r="B2428" t="s">
        <v>89</v>
      </c>
      <c r="C2428" t="str">
        <f>VLOOKUP(B2428,'country codes'!$A$3:$B$287,2,0)</f>
        <v>KWT</v>
      </c>
      <c r="D2428">
        <v>4</v>
      </c>
      <c r="E2428" s="6">
        <v>2363.4090000000001</v>
      </c>
      <c r="F2428">
        <v>2006</v>
      </c>
      <c r="G2428" s="6">
        <v>76.887</v>
      </c>
      <c r="H2428" s="6">
        <v>6.0755472183227539</v>
      </c>
      <c r="I2428" s="7">
        <v>34.292045593261697</v>
      </c>
      <c r="J2428" s="8">
        <f t="shared" si="445"/>
        <v>0.60755472183227544</v>
      </c>
      <c r="K2428" s="8">
        <f t="shared" si="446"/>
        <v>1.0343145570921073</v>
      </c>
      <c r="L2428" s="9">
        <f t="shared" si="447"/>
        <v>79.525343351140847</v>
      </c>
      <c r="M2428" s="8">
        <f t="shared" si="448"/>
        <v>0.62253948826352945</v>
      </c>
      <c r="N2428" s="8">
        <f t="shared" si="449"/>
        <v>2.1432528495788561</v>
      </c>
      <c r="O2428" s="8">
        <f t="shared" si="450"/>
        <v>3.6351306363904072</v>
      </c>
      <c r="P2428" s="10">
        <f t="shared" si="451"/>
        <v>0.17125642804454902</v>
      </c>
      <c r="Q2428" s="10" t="str">
        <f t="shared" si="452"/>
        <v>2006KWT</v>
      </c>
      <c r="R2428" s="14">
        <f t="shared" si="453"/>
        <v>29.592953738617869</v>
      </c>
      <c r="S2428" s="45">
        <f t="shared" si="454"/>
        <v>3</v>
      </c>
      <c r="T2428" s="7">
        <f t="shared" si="455"/>
        <v>3.7778087047156359</v>
      </c>
      <c r="U2428" s="35">
        <f>IF(ISBLANK(VLOOKUP(B2428,'WB GDP'!$A$2:$AK$267,F2428-1985)),"NA",VLOOKUP(B2428,'WB GDP'!$A$2:$AK$267,F2428-1985))</f>
        <v>75551.110915814905</v>
      </c>
      <c r="V2428" s="6"/>
    </row>
    <row r="2429" spans="1:22">
      <c r="A2429">
        <f t="shared" si="444"/>
        <v>82</v>
      </c>
      <c r="B2429" t="s">
        <v>137</v>
      </c>
      <c r="C2429" t="str">
        <f>VLOOKUP(B2429,'country codes'!$A$3:$B$287,2,0)</f>
        <v>SLE</v>
      </c>
      <c r="D2429">
        <v>5</v>
      </c>
      <c r="E2429" s="6">
        <v>5809.7740000000003</v>
      </c>
      <c r="F2429">
        <v>2006</v>
      </c>
      <c r="G2429" s="6">
        <v>49.323</v>
      </c>
      <c r="H2429" s="6">
        <v>3.6281850337982178</v>
      </c>
      <c r="I2429" s="7">
        <v>0.89653772115707397</v>
      </c>
      <c r="J2429" s="8">
        <f t="shared" si="445"/>
        <v>0.3628185033798218</v>
      </c>
      <c r="K2429" s="8">
        <f t="shared" si="446"/>
        <v>0.78957833863965377</v>
      </c>
      <c r="L2429" s="9">
        <f t="shared" si="447"/>
        <v>38.944372396723644</v>
      </c>
      <c r="M2429" s="8">
        <f t="shared" si="448"/>
        <v>0.25564147784644758</v>
      </c>
      <c r="N2429" s="8">
        <f t="shared" si="449"/>
        <v>5.6033607572317123E-2</v>
      </c>
      <c r="O2429" s="8">
        <f t="shared" si="450"/>
        <v>1.547911394383868</v>
      </c>
      <c r="P2429" s="10">
        <f t="shared" si="451"/>
        <v>0.16515252667172423</v>
      </c>
      <c r="Q2429" s="10" t="str">
        <f t="shared" si="452"/>
        <v>2006SLE</v>
      </c>
      <c r="R2429" s="14">
        <f t="shared" si="453"/>
        <v>28.53820517814864</v>
      </c>
      <c r="S2429" s="45">
        <f t="shared" si="454"/>
        <v>1</v>
      </c>
      <c r="T2429" s="7">
        <f t="shared" si="455"/>
        <v>3.7778087047156359</v>
      </c>
      <c r="U2429" s="35">
        <f>IF(ISBLANK(VLOOKUP(B2429,'WB GDP'!$A$2:$AK$267,F2429-1985)),"NA",VLOOKUP(B2429,'WB GDP'!$A$2:$AK$267,F2429-1985))</f>
        <v>1239.0607530616019</v>
      </c>
    </row>
    <row r="2430" spans="1:22">
      <c r="A2430">
        <f t="shared" si="444"/>
        <v>83</v>
      </c>
      <c r="B2430" t="s">
        <v>159</v>
      </c>
      <c r="C2430" t="str">
        <f>VLOOKUP(B2430,'country codes'!$A$3:$B$287,2,0)</f>
        <v>ARE</v>
      </c>
      <c r="D2430">
        <v>4</v>
      </c>
      <c r="E2430" s="6">
        <v>4898.9539999999997</v>
      </c>
      <c r="F2430">
        <v>2006</v>
      </c>
      <c r="G2430" s="6">
        <v>76.909000000000006</v>
      </c>
      <c r="H2430" s="6">
        <v>6.7342219352722168</v>
      </c>
      <c r="I2430" s="7">
        <v>40.944526672363303</v>
      </c>
      <c r="J2430" s="8">
        <f t="shared" si="445"/>
        <v>0.67342219352722166</v>
      </c>
      <c r="K2430" s="8">
        <f t="shared" si="446"/>
        <v>1.1001820287870536</v>
      </c>
      <c r="L2430" s="9">
        <f t="shared" si="447"/>
        <v>84.613899651983516</v>
      </c>
      <c r="M2430" s="8">
        <f t="shared" si="448"/>
        <v>0.66854580942256681</v>
      </c>
      <c r="N2430" s="8">
        <f t="shared" si="449"/>
        <v>2.5590329170227064</v>
      </c>
      <c r="O2430" s="8">
        <f t="shared" si="450"/>
        <v>4.0509107038342576</v>
      </c>
      <c r="P2430" s="10">
        <f t="shared" si="451"/>
        <v>0.1650359285357183</v>
      </c>
      <c r="Q2430" s="10" t="str">
        <f t="shared" si="452"/>
        <v>2006ARE</v>
      </c>
      <c r="R2430" s="14">
        <f t="shared" si="453"/>
        <v>28.518057127157324</v>
      </c>
      <c r="S2430" s="45">
        <f t="shared" si="454"/>
        <v>3</v>
      </c>
      <c r="T2430" s="7">
        <f t="shared" si="455"/>
        <v>3.7778087047156359</v>
      </c>
      <c r="U2430" s="35">
        <f>IF(ISBLANK(VLOOKUP(B2430,'WB GDP'!$A$2:$AK$267,F2430-1985)),"NA",VLOOKUP(B2430,'WB GDP'!$A$2:$AK$267,F2430-1985))</f>
        <v>92323.562777996951</v>
      </c>
    </row>
    <row r="2431" spans="1:22">
      <c r="A2431">
        <f t="shared" si="444"/>
        <v>84</v>
      </c>
      <c r="B2431" t="s">
        <v>34</v>
      </c>
      <c r="C2431" t="str">
        <f>VLOOKUP(B2431,'country codes'!$A$3:$B$287,2,0)</f>
        <v>BWA</v>
      </c>
      <c r="D2431">
        <v>5</v>
      </c>
      <c r="E2431" s="6">
        <v>1928.704</v>
      </c>
      <c r="F2431">
        <v>2006</v>
      </c>
      <c r="G2431" s="6">
        <v>53.917999999999999</v>
      </c>
      <c r="H2431" s="6">
        <v>4.7393670082092285</v>
      </c>
      <c r="I2431" s="7">
        <v>9.5363121032714808</v>
      </c>
      <c r="J2431" s="8">
        <f t="shared" si="445"/>
        <v>0.47393670082092287</v>
      </c>
      <c r="K2431" s="8">
        <f t="shared" si="446"/>
        <v>0.90069653608075484</v>
      </c>
      <c r="L2431" s="9">
        <f t="shared" si="447"/>
        <v>48.563755832402137</v>
      </c>
      <c r="M2431" s="8">
        <f t="shared" si="448"/>
        <v>0.34261161584422528</v>
      </c>
      <c r="N2431" s="8">
        <f t="shared" si="449"/>
        <v>0.59601950645446755</v>
      </c>
      <c r="O2431" s="8">
        <f t="shared" si="450"/>
        <v>2.0878972932660185</v>
      </c>
      <c r="P2431" s="10">
        <f t="shared" si="451"/>
        <v>0.16409409454633228</v>
      </c>
      <c r="Q2431" s="10" t="str">
        <f t="shared" si="452"/>
        <v>2006BWA</v>
      </c>
      <c r="R2431" s="14">
        <f t="shared" si="453"/>
        <v>28.355309077372539</v>
      </c>
      <c r="S2431" s="45">
        <f t="shared" si="454"/>
        <v>3</v>
      </c>
      <c r="T2431" s="7">
        <f t="shared" si="455"/>
        <v>3.7778087047156359</v>
      </c>
      <c r="U2431" s="35">
        <f>IF(ISBLANK(VLOOKUP(B2431,'WB GDP'!$A$2:$AK$267,F2431-1985)),"NA",VLOOKUP(B2431,'WB GDP'!$A$2:$AK$267,F2431-1985))</f>
        <v>13287.226042477516</v>
      </c>
    </row>
    <row r="2432" spans="1:22">
      <c r="A2432">
        <f t="shared" si="444"/>
        <v>85</v>
      </c>
      <c r="B2432" t="s">
        <v>138</v>
      </c>
      <c r="C2432" t="str">
        <f>VLOOKUP(B2432,'country codes'!$A$3:$B$287,2,0)</f>
        <v>SGP</v>
      </c>
      <c r="D2432">
        <v>8</v>
      </c>
      <c r="E2432" s="6">
        <v>4486.5829999999996</v>
      </c>
      <c r="F2432">
        <v>2006</v>
      </c>
      <c r="G2432" s="6">
        <v>80.709999999999994</v>
      </c>
      <c r="H2432" s="6">
        <v>6.462702751159668</v>
      </c>
      <c r="I2432" s="7">
        <v>44.256446838378899</v>
      </c>
      <c r="J2432" s="8">
        <f t="shared" si="445"/>
        <v>0.6462702751159668</v>
      </c>
      <c r="K2432" s="8">
        <f t="shared" si="446"/>
        <v>1.0730301103757989</v>
      </c>
      <c r="L2432" s="9">
        <f t="shared" si="447"/>
        <v>86.604260208430716</v>
      </c>
      <c r="M2432" s="8">
        <f t="shared" si="448"/>
        <v>0.6865409266166177</v>
      </c>
      <c r="N2432" s="8">
        <f t="shared" si="449"/>
        <v>2.7660279273986812</v>
      </c>
      <c r="O2432" s="8">
        <f t="shared" si="450"/>
        <v>4.2579057142102323</v>
      </c>
      <c r="P2432" s="10">
        <f t="shared" si="451"/>
        <v>0.16123910971663194</v>
      </c>
      <c r="Q2432" s="10" t="str">
        <f t="shared" si="452"/>
        <v>2006SGP</v>
      </c>
      <c r="R2432" s="14">
        <f t="shared" si="453"/>
        <v>27.86197031657694</v>
      </c>
      <c r="S2432" s="45">
        <f t="shared" si="454"/>
        <v>3</v>
      </c>
      <c r="T2432" s="7">
        <f t="shared" si="455"/>
        <v>3.7778087047156359</v>
      </c>
      <c r="U2432" s="35">
        <f>IF(ISBLANK(VLOOKUP(B2432,'WB GDP'!$A$2:$AK$267,F2432-1985)),"NA",VLOOKUP(B2432,'WB GDP'!$A$2:$AK$267,F2432-1985))</f>
        <v>70825.79901793749</v>
      </c>
    </row>
    <row r="2433" spans="1:25">
      <c r="A2433">
        <f t="shared" si="444"/>
        <v>86</v>
      </c>
      <c r="B2433" t="s">
        <v>169</v>
      </c>
      <c r="C2433" t="str">
        <f>VLOOKUP(B2433,'country codes'!$A$3:$B$287,2,0)</f>
        <v>ZWE</v>
      </c>
      <c r="D2433">
        <v>5</v>
      </c>
      <c r="E2433" s="6">
        <v>12330.49</v>
      </c>
      <c r="F2433">
        <v>2006</v>
      </c>
      <c r="G2433" s="6">
        <v>45.363999999999997</v>
      </c>
      <c r="H2433" s="6">
        <v>3.8262684345245361</v>
      </c>
      <c r="I2433" s="7">
        <v>1.45479023456574</v>
      </c>
      <c r="J2433" s="8">
        <f t="shared" si="445"/>
        <v>0.38262684345245362</v>
      </c>
      <c r="K2433" s="8">
        <f t="shared" si="446"/>
        <v>0.80938667871228565</v>
      </c>
      <c r="L2433" s="9">
        <f t="shared" si="447"/>
        <v>36.717017293104121</v>
      </c>
      <c r="M2433" s="8">
        <f t="shared" si="448"/>
        <v>0.23550366111140017</v>
      </c>
      <c r="N2433" s="8">
        <f t="shared" si="449"/>
        <v>9.0924389660358748E-2</v>
      </c>
      <c r="O2433" s="8">
        <f t="shared" si="450"/>
        <v>1.5828021764719096</v>
      </c>
      <c r="P2433" s="10">
        <f t="shared" si="451"/>
        <v>0.14878906828163546</v>
      </c>
      <c r="Q2433" s="10" t="str">
        <f t="shared" si="452"/>
        <v>2006ZWE</v>
      </c>
      <c r="R2433" s="14">
        <f t="shared" si="453"/>
        <v>25.710614572231478</v>
      </c>
      <c r="S2433" s="45">
        <f t="shared" si="454"/>
        <v>1</v>
      </c>
      <c r="T2433" s="7">
        <f t="shared" si="455"/>
        <v>3.7778087047156359</v>
      </c>
      <c r="U2433" s="35">
        <f>IF(ISBLANK(VLOOKUP(B2433,'WB GDP'!$A$2:$AK$267,F2433-1985)),"NA",VLOOKUP(B2433,'WB GDP'!$A$2:$AK$267,F2433-1985))</f>
        <v>1736.3583332870194</v>
      </c>
    </row>
    <row r="2434" spans="1:25">
      <c r="A2434">
        <f t="shared" si="444"/>
        <v>87</v>
      </c>
      <c r="B2434" t="s">
        <v>43</v>
      </c>
      <c r="C2434" t="str">
        <f>VLOOKUP(B2434,'country codes'!$A$3:$B$287,2,0)</f>
        <v>TCD</v>
      </c>
      <c r="D2434">
        <v>5</v>
      </c>
      <c r="E2434" s="6">
        <v>10365.614</v>
      </c>
      <c r="F2434">
        <v>2006</v>
      </c>
      <c r="G2434" s="6">
        <v>48.286000000000001</v>
      </c>
      <c r="H2434" s="6">
        <v>3.4348006248474121</v>
      </c>
      <c r="I2434" s="7">
        <v>2.0010848045349099</v>
      </c>
      <c r="J2434" s="8">
        <f t="shared" si="445"/>
        <v>0.34348006248474122</v>
      </c>
      <c r="K2434" s="8">
        <f t="shared" si="446"/>
        <v>0.77023989774457324</v>
      </c>
      <c r="L2434" s="9">
        <f t="shared" si="447"/>
        <v>37.191803702494468</v>
      </c>
      <c r="M2434" s="8">
        <f t="shared" si="448"/>
        <v>0.23979626882583996</v>
      </c>
      <c r="N2434" s="8">
        <f t="shared" si="449"/>
        <v>0.12506780028343187</v>
      </c>
      <c r="O2434" s="8">
        <f t="shared" si="450"/>
        <v>1.6169455870949827</v>
      </c>
      <c r="P2434" s="10">
        <f t="shared" si="451"/>
        <v>0.14830200270168636</v>
      </c>
      <c r="Q2434" s="10" t="str">
        <f t="shared" si="452"/>
        <v>2006TCD</v>
      </c>
      <c r="R2434" s="14">
        <f t="shared" si="453"/>
        <v>25.626450086613701</v>
      </c>
      <c r="S2434" s="45">
        <f t="shared" si="454"/>
        <v>1</v>
      </c>
      <c r="T2434" s="7">
        <f t="shared" si="455"/>
        <v>3.7778087047156359</v>
      </c>
      <c r="U2434" s="35">
        <f>IF(ISBLANK(VLOOKUP(B2434,'WB GDP'!$A$2:$AK$267,F2434-1985)),"NA",VLOOKUP(B2434,'WB GDP'!$A$2:$AK$267,F2434-1985))</f>
        <v>1586.3641051888826</v>
      </c>
    </row>
    <row r="2436" spans="1:25">
      <c r="A2436" s="2" t="s">
        <v>170</v>
      </c>
      <c r="I2436" s="7"/>
    </row>
    <row r="2437" spans="1:25" ht="15" thickBot="1">
      <c r="A2437" s="23" t="s">
        <v>7</v>
      </c>
      <c r="B2437" t="s">
        <v>171</v>
      </c>
      <c r="Q2437" s="39" t="s">
        <v>361</v>
      </c>
    </row>
    <row r="2438" spans="1:25" ht="15" thickBot="1">
      <c r="A2438" s="24">
        <v>2015</v>
      </c>
      <c r="B2438" t="s">
        <v>172</v>
      </c>
      <c r="G2438" s="39">
        <v>85</v>
      </c>
      <c r="H2438" s="39">
        <v>10</v>
      </c>
      <c r="I2438" s="40">
        <v>0</v>
      </c>
      <c r="J2438" s="41">
        <f>H2438/10</f>
        <v>1</v>
      </c>
      <c r="K2438" s="41">
        <f t="shared" ref="K2438:K2455" si="456">J2438+$K$2464</f>
        <v>1.4267598352598321</v>
      </c>
      <c r="L2438" s="42">
        <f t="shared" ref="L2438:L2455" si="457">K2438*G2438</f>
        <v>121.27458599708572</v>
      </c>
      <c r="M2438" s="41">
        <f>IFERROR((L2438-L$2439)/($L$2438-$L$2439),"")</f>
        <v>1</v>
      </c>
      <c r="N2438" s="41">
        <f t="shared" ref="N2438:N2455" si="458">I2438/16</f>
        <v>0</v>
      </c>
      <c r="O2438" s="41">
        <f t="shared" ref="O2438:O2455" si="459">N2438+$O$2464</f>
        <v>1.4918777868115509</v>
      </c>
      <c r="P2438" s="43">
        <f t="shared" ref="P2438:P2455" si="460">M2438/O2438</f>
        <v>0.67029619238262494</v>
      </c>
      <c r="Q2438" s="39"/>
      <c r="R2438" s="11"/>
      <c r="S2438" s="11"/>
      <c r="W2438" s="33" t="s">
        <v>173</v>
      </c>
      <c r="X2438" s="34"/>
    </row>
    <row r="2439" spans="1:25">
      <c r="B2439" t="s">
        <v>174</v>
      </c>
      <c r="G2439">
        <v>25</v>
      </c>
      <c r="H2439">
        <v>0</v>
      </c>
      <c r="I2439">
        <v>16</v>
      </c>
      <c r="J2439" s="8">
        <f>H2439/10</f>
        <v>0</v>
      </c>
      <c r="K2439" s="8">
        <f t="shared" si="456"/>
        <v>0.42675983525983197</v>
      </c>
      <c r="L2439" s="9">
        <f t="shared" si="457"/>
        <v>10.6689958814958</v>
      </c>
      <c r="M2439" s="8">
        <f>IFERROR((L2439-L$2439)/($L$2438-$L$2439),"")</f>
        <v>0</v>
      </c>
      <c r="N2439" s="8">
        <f t="shared" si="458"/>
        <v>1</v>
      </c>
      <c r="O2439" s="8">
        <f t="shared" si="459"/>
        <v>2.4918777868115507</v>
      </c>
      <c r="P2439" s="10">
        <f t="shared" si="460"/>
        <v>0</v>
      </c>
      <c r="Q2439" s="39"/>
      <c r="R2439" s="11"/>
      <c r="S2439" s="11"/>
      <c r="W2439" s="27" t="s">
        <v>175</v>
      </c>
      <c r="X2439" s="28">
        <f>160/(P2455*(L2438-L2439))</f>
        <v>2.4449271951763976</v>
      </c>
      <c r="Y2439" s="26"/>
    </row>
    <row r="2440" spans="1:25">
      <c r="B2440">
        <v>2006</v>
      </c>
      <c r="F2440">
        <v>2006</v>
      </c>
      <c r="G2440">
        <v>85</v>
      </c>
      <c r="H2440">
        <v>10</v>
      </c>
      <c r="I2440" s="6">
        <f t="shared" ref="I2440:I2455" si="461">26*1000000*0.965/Q2440</f>
        <v>3.7778087047156359</v>
      </c>
      <c r="J2440" s="8">
        <f>H2440/10</f>
        <v>1</v>
      </c>
      <c r="K2440" s="8">
        <f t="shared" si="456"/>
        <v>1.4267598352598321</v>
      </c>
      <c r="L2440" s="9">
        <f t="shared" si="457"/>
        <v>121.27458599708572</v>
      </c>
      <c r="M2440" s="8">
        <f>IFERROR((L2440-L$2439)/($L$2438-$L$2439),"")</f>
        <v>1</v>
      </c>
      <c r="N2440" s="8">
        <f t="shared" si="458"/>
        <v>0.23611304404472724</v>
      </c>
      <c r="O2440" s="8">
        <f t="shared" si="459"/>
        <v>1.7279908308562781</v>
      </c>
      <c r="P2440" s="10">
        <f t="shared" si="460"/>
        <v>0.57870677444767804</v>
      </c>
      <c r="Q2440" s="44">
        <v>6641416.2180000003</v>
      </c>
      <c r="R2440" s="14">
        <f>IFERROR(P2440*100/VLOOKUP(F2440,$B$2440:$P$2454,15,0),"")</f>
        <v>100</v>
      </c>
      <c r="S2440" s="14"/>
      <c r="W2440" s="29" t="s">
        <v>176</v>
      </c>
      <c r="X2440" s="30">
        <f>10*K2464</f>
        <v>4.2675983525983199</v>
      </c>
    </row>
    <row r="2441" spans="1:25">
      <c r="B2441">
        <v>2007</v>
      </c>
      <c r="F2441">
        <v>2007</v>
      </c>
      <c r="G2441">
        <v>85</v>
      </c>
      <c r="H2441">
        <v>10</v>
      </c>
      <c r="I2441" s="6">
        <f t="shared" si="461"/>
        <v>3.7303288652694162</v>
      </c>
      <c r="J2441" s="8">
        <f t="shared" ref="J2441:J2455" si="462">H2441/10</f>
        <v>1</v>
      </c>
      <c r="K2441" s="8">
        <f t="shared" si="456"/>
        <v>1.4267598352598321</v>
      </c>
      <c r="L2441" s="9">
        <f t="shared" si="457"/>
        <v>121.27458599708572</v>
      </c>
      <c r="M2441" s="8">
        <f t="shared" ref="M2441:M2455" si="463">IFERROR((L2441-L$2439)/($L$2438-$L$2439),"")</f>
        <v>1</v>
      </c>
      <c r="N2441" s="8">
        <f t="shared" si="458"/>
        <v>0.23314555407933851</v>
      </c>
      <c r="O2441" s="8">
        <f t="shared" si="459"/>
        <v>1.7250233408908895</v>
      </c>
      <c r="P2441" s="10">
        <f t="shared" si="460"/>
        <v>0.57970230100396747</v>
      </c>
      <c r="Q2441" s="44">
        <v>6725948.5439999998</v>
      </c>
      <c r="R2441" s="14">
        <f t="shared" ref="R2441:R2455" si="464">IFERROR(P2441*100/VLOOKUP(F2441,$B$2440:$P$2454,15,0),"")</f>
        <v>100</v>
      </c>
      <c r="S2441" s="14"/>
      <c r="W2441" s="29" t="s">
        <v>177</v>
      </c>
      <c r="X2441" s="30">
        <f>10*L2439*X2439</f>
        <v>260.84918175894063</v>
      </c>
      <c r="Y2441" s="7"/>
    </row>
    <row r="2442" spans="1:25" ht="15" thickBot="1">
      <c r="B2442">
        <v>2008</v>
      </c>
      <c r="F2442">
        <v>2008</v>
      </c>
      <c r="G2442">
        <v>85</v>
      </c>
      <c r="H2442">
        <v>10</v>
      </c>
      <c r="I2442" s="6">
        <f t="shared" si="461"/>
        <v>3.6834238722738157</v>
      </c>
      <c r="J2442" s="8">
        <f t="shared" si="462"/>
        <v>1</v>
      </c>
      <c r="K2442" s="8">
        <f t="shared" si="456"/>
        <v>1.4267598352598321</v>
      </c>
      <c r="L2442" s="9">
        <f t="shared" si="457"/>
        <v>121.27458599708572</v>
      </c>
      <c r="M2442" s="8">
        <f t="shared" si="463"/>
        <v>1</v>
      </c>
      <c r="N2442" s="8">
        <f t="shared" si="458"/>
        <v>0.23021399201711348</v>
      </c>
      <c r="O2442" s="8">
        <f t="shared" si="459"/>
        <v>1.7220917788286645</v>
      </c>
      <c r="P2442" s="10">
        <f t="shared" si="460"/>
        <v>0.58068914345563039</v>
      </c>
      <c r="Q2442" s="44">
        <v>6811597.2719999999</v>
      </c>
      <c r="R2442" s="14">
        <f t="shared" si="464"/>
        <v>100</v>
      </c>
      <c r="S2442" s="14"/>
      <c r="W2442" s="31" t="s">
        <v>178</v>
      </c>
      <c r="X2442" s="32">
        <f>16*O2464</f>
        <v>23.870044588984815</v>
      </c>
    </row>
    <row r="2443" spans="1:25">
      <c r="B2443">
        <v>2009</v>
      </c>
      <c r="F2443">
        <v>2009</v>
      </c>
      <c r="G2443">
        <v>85</v>
      </c>
      <c r="H2443">
        <v>10</v>
      </c>
      <c r="I2443" s="6">
        <f t="shared" si="461"/>
        <v>3.6371248730652841</v>
      </c>
      <c r="J2443" s="8">
        <f t="shared" si="462"/>
        <v>1</v>
      </c>
      <c r="K2443" s="8">
        <f t="shared" si="456"/>
        <v>1.4267598352598321</v>
      </c>
      <c r="L2443" s="9">
        <f t="shared" si="457"/>
        <v>121.27458599708572</v>
      </c>
      <c r="M2443" s="8">
        <f t="shared" si="463"/>
        <v>1</v>
      </c>
      <c r="N2443" s="8">
        <f t="shared" si="458"/>
        <v>0.22732030456658026</v>
      </c>
      <c r="O2443" s="8">
        <f t="shared" si="459"/>
        <v>1.7191980913781313</v>
      </c>
      <c r="P2443" s="10">
        <f t="shared" si="460"/>
        <v>0.58166653686684067</v>
      </c>
      <c r="Q2443" s="44">
        <v>6898305.9079999998</v>
      </c>
      <c r="R2443" s="14">
        <f t="shared" si="464"/>
        <v>100</v>
      </c>
      <c r="S2443" s="14"/>
    </row>
    <row r="2444" spans="1:25">
      <c r="B2444">
        <v>2010</v>
      </c>
      <c r="F2444">
        <v>2010</v>
      </c>
      <c r="G2444">
        <v>85</v>
      </c>
      <c r="H2444">
        <v>10</v>
      </c>
      <c r="I2444" s="6">
        <f t="shared" si="461"/>
        <v>3.5916727049725505</v>
      </c>
      <c r="J2444" s="8">
        <f t="shared" si="462"/>
        <v>1</v>
      </c>
      <c r="K2444" s="8">
        <f t="shared" si="456"/>
        <v>1.4267598352598321</v>
      </c>
      <c r="L2444" s="9">
        <f t="shared" si="457"/>
        <v>121.27458599708572</v>
      </c>
      <c r="M2444" s="8">
        <f t="shared" si="463"/>
        <v>1</v>
      </c>
      <c r="N2444" s="8">
        <f t="shared" si="458"/>
        <v>0.22447954406078441</v>
      </c>
      <c r="O2444" s="8">
        <f t="shared" si="459"/>
        <v>1.7163573308723352</v>
      </c>
      <c r="P2444" s="10">
        <f t="shared" si="460"/>
        <v>0.58262925907844143</v>
      </c>
      <c r="Q2444" s="44">
        <v>6985603.1050000004</v>
      </c>
      <c r="R2444" s="14">
        <f t="shared" si="464"/>
        <v>100</v>
      </c>
      <c r="S2444" s="14"/>
    </row>
    <row r="2445" spans="1:25">
      <c r="B2445">
        <v>2011</v>
      </c>
      <c r="F2445">
        <v>2011</v>
      </c>
      <c r="G2445">
        <v>85</v>
      </c>
      <c r="H2445">
        <v>10</v>
      </c>
      <c r="I2445" s="6">
        <f t="shared" si="461"/>
        <v>3.5472296180864062</v>
      </c>
      <c r="J2445" s="8">
        <f t="shared" si="462"/>
        <v>1</v>
      </c>
      <c r="K2445" s="8">
        <f t="shared" si="456"/>
        <v>1.4267598352598321</v>
      </c>
      <c r="L2445" s="9">
        <f t="shared" si="457"/>
        <v>121.27458599708572</v>
      </c>
      <c r="M2445" s="8">
        <f t="shared" si="463"/>
        <v>1</v>
      </c>
      <c r="N2445" s="8">
        <f t="shared" si="458"/>
        <v>0.22170185113040039</v>
      </c>
      <c r="O2445" s="8">
        <f t="shared" si="459"/>
        <v>1.7135796379419512</v>
      </c>
      <c r="P2445" s="10">
        <f t="shared" si="460"/>
        <v>0.58357369442194307</v>
      </c>
      <c r="Q2445" s="44">
        <v>7073125.4249999998</v>
      </c>
      <c r="R2445" s="14">
        <f t="shared" si="464"/>
        <v>100</v>
      </c>
      <c r="S2445" s="14"/>
    </row>
    <row r="2446" spans="1:25">
      <c r="B2446">
        <v>2012</v>
      </c>
      <c r="F2446">
        <v>2012</v>
      </c>
      <c r="G2446">
        <v>85</v>
      </c>
      <c r="H2446">
        <v>10</v>
      </c>
      <c r="I2446" s="6">
        <f t="shared" si="461"/>
        <v>3.5033591582283101</v>
      </c>
      <c r="J2446" s="8">
        <f t="shared" si="462"/>
        <v>1</v>
      </c>
      <c r="K2446" s="8">
        <f t="shared" si="456"/>
        <v>1.4267598352598321</v>
      </c>
      <c r="L2446" s="9">
        <f t="shared" si="457"/>
        <v>121.27458599708572</v>
      </c>
      <c r="M2446" s="8">
        <f t="shared" si="463"/>
        <v>1</v>
      </c>
      <c r="N2446" s="8">
        <f t="shared" si="458"/>
        <v>0.21895994738926938</v>
      </c>
      <c r="O2446" s="8">
        <f t="shared" si="459"/>
        <v>1.7108377342008203</v>
      </c>
      <c r="P2446" s="10">
        <f t="shared" si="460"/>
        <v>0.58450896891582049</v>
      </c>
      <c r="Q2446" s="44">
        <v>7161697.9210000001</v>
      </c>
      <c r="R2446" s="14">
        <f t="shared" si="464"/>
        <v>100</v>
      </c>
      <c r="S2446" s="14"/>
    </row>
    <row r="2447" spans="1:25">
      <c r="B2447">
        <v>2013</v>
      </c>
      <c r="F2447">
        <v>2013</v>
      </c>
      <c r="G2447">
        <v>85</v>
      </c>
      <c r="H2447">
        <v>10</v>
      </c>
      <c r="I2447" s="6">
        <f t="shared" si="461"/>
        <v>3.4604064411903437</v>
      </c>
      <c r="J2447" s="8">
        <f t="shared" si="462"/>
        <v>1</v>
      </c>
      <c r="K2447" s="8">
        <f t="shared" si="456"/>
        <v>1.4267598352598321</v>
      </c>
      <c r="L2447" s="9">
        <f t="shared" si="457"/>
        <v>121.27458599708572</v>
      </c>
      <c r="M2447" s="8">
        <f>IFERROR((L2447-L$2439)/($L$2438-$L$2439),"")</f>
        <v>1</v>
      </c>
      <c r="N2447" s="8">
        <f t="shared" si="458"/>
        <v>0.21627540257439648</v>
      </c>
      <c r="O2447" s="8">
        <f t="shared" si="459"/>
        <v>1.7081531893859474</v>
      </c>
      <c r="P2447" s="10">
        <f t="shared" si="460"/>
        <v>0.58542758706523468</v>
      </c>
      <c r="Q2447" s="44">
        <v>7250593.3700000001</v>
      </c>
      <c r="R2447" s="14">
        <f t="shared" si="464"/>
        <v>100</v>
      </c>
      <c r="S2447" s="14"/>
    </row>
    <row r="2448" spans="1:25">
      <c r="B2448">
        <v>2014</v>
      </c>
      <c r="F2448">
        <v>2014</v>
      </c>
      <c r="G2448">
        <v>85</v>
      </c>
      <c r="H2448">
        <v>10</v>
      </c>
      <c r="I2448" s="6">
        <f t="shared" si="461"/>
        <v>3.4187156457630126</v>
      </c>
      <c r="J2448" s="8">
        <f t="shared" si="462"/>
        <v>1</v>
      </c>
      <c r="K2448" s="8">
        <f t="shared" si="456"/>
        <v>1.4267598352598321</v>
      </c>
      <c r="L2448" s="9">
        <f t="shared" si="457"/>
        <v>121.27458599708572</v>
      </c>
      <c r="M2448" s="8">
        <f t="shared" si="463"/>
        <v>1</v>
      </c>
      <c r="N2448" s="8">
        <f t="shared" si="458"/>
        <v>0.21366972786018829</v>
      </c>
      <c r="O2448" s="8">
        <f t="shared" si="459"/>
        <v>1.7055475146717392</v>
      </c>
      <c r="P2448" s="10">
        <f t="shared" si="460"/>
        <v>0.58632198247051859</v>
      </c>
      <c r="Q2448" s="44">
        <v>7339013.4189999998</v>
      </c>
      <c r="R2448" s="14">
        <f t="shared" si="464"/>
        <v>100</v>
      </c>
      <c r="S2448" s="14"/>
    </row>
    <row r="2449" spans="1:19">
      <c r="B2449">
        <v>2015</v>
      </c>
      <c r="F2449">
        <v>2015</v>
      </c>
      <c r="G2449">
        <v>85</v>
      </c>
      <c r="H2449">
        <v>10</v>
      </c>
      <c r="I2449" s="6">
        <f t="shared" si="461"/>
        <v>3.3783976949066226</v>
      </c>
      <c r="J2449" s="8">
        <f t="shared" si="462"/>
        <v>1</v>
      </c>
      <c r="K2449" s="8">
        <f t="shared" si="456"/>
        <v>1.4267598352598321</v>
      </c>
      <c r="L2449" s="9">
        <f t="shared" si="457"/>
        <v>121.27458599708572</v>
      </c>
      <c r="M2449" s="8">
        <f t="shared" si="463"/>
        <v>1</v>
      </c>
      <c r="N2449" s="8">
        <f t="shared" si="458"/>
        <v>0.21114985593166391</v>
      </c>
      <c r="O2449" s="8">
        <f t="shared" si="459"/>
        <v>1.7030276427432147</v>
      </c>
      <c r="P2449" s="10">
        <f t="shared" si="460"/>
        <v>0.5871895293427023</v>
      </c>
      <c r="Q2449" s="44">
        <v>7426597.5369999995</v>
      </c>
      <c r="R2449" s="14">
        <f t="shared" si="464"/>
        <v>100</v>
      </c>
      <c r="S2449" s="14"/>
    </row>
    <row r="2450" spans="1:19">
      <c r="B2450">
        <v>2016</v>
      </c>
      <c r="F2450">
        <v>2016</v>
      </c>
      <c r="G2450">
        <v>85</v>
      </c>
      <c r="H2450">
        <v>10</v>
      </c>
      <c r="I2450" s="6">
        <f t="shared" si="461"/>
        <v>3.3393340025184766</v>
      </c>
      <c r="J2450" s="8">
        <f t="shared" si="462"/>
        <v>1</v>
      </c>
      <c r="K2450" s="8">
        <f t="shared" si="456"/>
        <v>1.4267598352598321</v>
      </c>
      <c r="L2450" s="9">
        <f t="shared" si="457"/>
        <v>121.27458599708572</v>
      </c>
      <c r="M2450" s="8">
        <f t="shared" si="463"/>
        <v>1</v>
      </c>
      <c r="N2450" s="8">
        <f t="shared" si="458"/>
        <v>0.20870837515740479</v>
      </c>
      <c r="O2450" s="8">
        <f t="shared" si="459"/>
        <v>1.7005861619689557</v>
      </c>
      <c r="P2450" s="10">
        <f t="shared" si="460"/>
        <v>0.58803253981685344</v>
      </c>
      <c r="Q2450" s="44">
        <v>7513474.2379999999</v>
      </c>
      <c r="R2450" s="14">
        <f t="shared" si="464"/>
        <v>100</v>
      </c>
      <c r="S2450" s="14"/>
    </row>
    <row r="2451" spans="1:19">
      <c r="B2451">
        <v>2017</v>
      </c>
      <c r="F2451">
        <v>2017</v>
      </c>
      <c r="G2451">
        <v>85</v>
      </c>
      <c r="H2451">
        <v>10</v>
      </c>
      <c r="I2451" s="6">
        <f t="shared" si="461"/>
        <v>3.3013929360762995</v>
      </c>
      <c r="J2451" s="8">
        <f t="shared" si="462"/>
        <v>1</v>
      </c>
      <c r="K2451" s="8">
        <f t="shared" si="456"/>
        <v>1.4267598352598321</v>
      </c>
      <c r="L2451" s="9">
        <f t="shared" si="457"/>
        <v>121.27458599708572</v>
      </c>
      <c r="M2451" s="8">
        <f t="shared" si="463"/>
        <v>1</v>
      </c>
      <c r="N2451" s="8">
        <f t="shared" si="458"/>
        <v>0.20633705850476872</v>
      </c>
      <c r="O2451" s="8">
        <f t="shared" si="459"/>
        <v>1.6982148453163197</v>
      </c>
      <c r="P2451" s="10">
        <f t="shared" si="460"/>
        <v>0.58885364402390084</v>
      </c>
      <c r="Q2451" s="44">
        <v>7599822.4040000001</v>
      </c>
      <c r="R2451" s="14">
        <f t="shared" si="464"/>
        <v>100</v>
      </c>
      <c r="S2451" s="14"/>
    </row>
    <row r="2452" spans="1:19">
      <c r="B2452">
        <v>2018</v>
      </c>
      <c r="F2452">
        <v>2018</v>
      </c>
      <c r="G2452">
        <v>85</v>
      </c>
      <c r="H2452">
        <v>10</v>
      </c>
      <c r="I2452" s="6">
        <f t="shared" si="461"/>
        <v>3.2653157571503528</v>
      </c>
      <c r="J2452" s="8">
        <f t="shared" si="462"/>
        <v>1</v>
      </c>
      <c r="K2452" s="8">
        <f t="shared" si="456"/>
        <v>1.4267598352598321</v>
      </c>
      <c r="L2452" s="9">
        <f t="shared" si="457"/>
        <v>121.27458599708572</v>
      </c>
      <c r="M2452" s="8">
        <f t="shared" si="463"/>
        <v>1</v>
      </c>
      <c r="N2452" s="8">
        <f t="shared" si="458"/>
        <v>0.20408223482189705</v>
      </c>
      <c r="O2452" s="8">
        <f t="shared" si="459"/>
        <v>1.6959600216334481</v>
      </c>
      <c r="P2452" s="10">
        <f t="shared" si="460"/>
        <v>0.58963654051046521</v>
      </c>
      <c r="Q2452" s="44">
        <v>7683789.8279999997</v>
      </c>
      <c r="R2452" s="14">
        <f t="shared" si="464"/>
        <v>100</v>
      </c>
      <c r="S2452" s="14"/>
    </row>
    <row r="2453" spans="1:19">
      <c r="B2453">
        <v>2019</v>
      </c>
      <c r="F2453">
        <v>2019</v>
      </c>
      <c r="G2453">
        <v>85</v>
      </c>
      <c r="H2453">
        <v>10</v>
      </c>
      <c r="I2453" s="6">
        <f t="shared" si="461"/>
        <v>3.2311858628086711</v>
      </c>
      <c r="J2453" s="8">
        <f t="shared" si="462"/>
        <v>1</v>
      </c>
      <c r="K2453" s="8">
        <f t="shared" si="456"/>
        <v>1.4267598352598321</v>
      </c>
      <c r="L2453" s="9">
        <f t="shared" si="457"/>
        <v>121.27458599708572</v>
      </c>
      <c r="M2453" s="8">
        <f t="shared" si="463"/>
        <v>1</v>
      </c>
      <c r="N2453" s="8">
        <f t="shared" si="458"/>
        <v>0.20194911642554195</v>
      </c>
      <c r="O2453" s="8">
        <f t="shared" si="459"/>
        <v>1.693826903237093</v>
      </c>
      <c r="P2453" s="10">
        <f t="shared" si="460"/>
        <v>0.59037909841252845</v>
      </c>
      <c r="Q2453" s="44">
        <v>7764951.0319999997</v>
      </c>
      <c r="R2453" s="14">
        <f t="shared" si="464"/>
        <v>100</v>
      </c>
      <c r="S2453" s="14"/>
    </row>
    <row r="2454" spans="1:19">
      <c r="B2454">
        <v>2020</v>
      </c>
      <c r="F2454">
        <v>2020</v>
      </c>
      <c r="G2454">
        <v>85</v>
      </c>
      <c r="H2454">
        <v>10</v>
      </c>
      <c r="I2454" s="6">
        <f t="shared" si="461"/>
        <v>3.1998661876922285</v>
      </c>
      <c r="J2454" s="8">
        <f t="shared" si="462"/>
        <v>1</v>
      </c>
      <c r="K2454" s="8">
        <f t="shared" si="456"/>
        <v>1.4267598352598321</v>
      </c>
      <c r="L2454" s="9">
        <f t="shared" si="457"/>
        <v>121.27458599708572</v>
      </c>
      <c r="M2454" s="8">
        <f t="shared" si="463"/>
        <v>1</v>
      </c>
      <c r="N2454" s="8">
        <f t="shared" si="458"/>
        <v>0.19999163673076428</v>
      </c>
      <c r="O2454" s="8">
        <f t="shared" si="459"/>
        <v>1.6918694235423153</v>
      </c>
      <c r="P2454" s="10">
        <f t="shared" si="460"/>
        <v>0.59106216241338028</v>
      </c>
      <c r="Q2454" s="44">
        <v>7840952.8799999999</v>
      </c>
      <c r="R2454" s="14">
        <f t="shared" si="464"/>
        <v>100</v>
      </c>
      <c r="S2454" s="14"/>
    </row>
    <row r="2455" spans="1:19">
      <c r="B2455">
        <v>2021</v>
      </c>
      <c r="F2455">
        <v>2021</v>
      </c>
      <c r="G2455">
        <v>85</v>
      </c>
      <c r="H2455">
        <v>10</v>
      </c>
      <c r="I2455" s="6">
        <f t="shared" si="461"/>
        <v>3.1722169322291363</v>
      </c>
      <c r="J2455" s="8">
        <f t="shared" si="462"/>
        <v>1</v>
      </c>
      <c r="K2455" s="8">
        <f t="shared" si="456"/>
        <v>1.4267598352598321</v>
      </c>
      <c r="L2455" s="9">
        <f t="shared" si="457"/>
        <v>121.27458599708572</v>
      </c>
      <c r="M2455" s="8">
        <f t="shared" si="463"/>
        <v>1</v>
      </c>
      <c r="N2455" s="8">
        <f t="shared" si="458"/>
        <v>0.19826355826432102</v>
      </c>
      <c r="O2455" s="8">
        <f t="shared" si="459"/>
        <v>1.690141345075872</v>
      </c>
      <c r="P2455" s="10">
        <f t="shared" si="460"/>
        <v>0.59166649163008855</v>
      </c>
      <c r="Q2455" s="44">
        <v>7909295.1509999996</v>
      </c>
      <c r="R2455" s="14" t="str">
        <f t="shared" si="464"/>
        <v/>
      </c>
      <c r="S2455" s="14"/>
    </row>
    <row r="2456" spans="1:19">
      <c r="J2456" s="8"/>
      <c r="K2456" s="8"/>
      <c r="L2456" s="9"/>
      <c r="M2456" s="8"/>
      <c r="N2456" s="8"/>
      <c r="O2456" s="8"/>
      <c r="P2456" s="10"/>
      <c r="R2456" s="14"/>
      <c r="S2456" s="14"/>
    </row>
    <row r="2457" spans="1:19">
      <c r="A2457" s="2" t="s">
        <v>360</v>
      </c>
      <c r="J2457" s="8"/>
      <c r="K2457" s="8"/>
      <c r="L2457" s="9"/>
      <c r="M2457" s="8"/>
      <c r="N2457" s="8"/>
      <c r="O2457" s="8"/>
      <c r="P2457" s="10"/>
      <c r="R2457" s="14"/>
      <c r="S2457" s="14"/>
    </row>
    <row r="2458" spans="1:19">
      <c r="B2458" t="s">
        <v>179</v>
      </c>
      <c r="G2458" s="7">
        <f t="shared" ref="G2458:P2458" si="465">_xlfn.MAXIFS(G$3:G$2434,$F$3:$F$2434,$A$2438)</f>
        <v>84.289000000000001</v>
      </c>
      <c r="H2458" s="7">
        <f t="shared" si="465"/>
        <v>7.6034336090087891</v>
      </c>
      <c r="I2458" s="7">
        <f t="shared" si="465"/>
        <v>43.429027557372997</v>
      </c>
      <c r="J2458" s="6">
        <f t="shared" si="465"/>
        <v>0.76034336090087895</v>
      </c>
      <c r="K2458" s="7">
        <f t="shared" si="465"/>
        <v>1.1871031961607108</v>
      </c>
      <c r="L2458" s="7">
        <f t="shared" si="465"/>
        <v>98.088654472951561</v>
      </c>
      <c r="M2458" s="7">
        <f t="shared" si="465"/>
        <v>0.79037287808054391</v>
      </c>
      <c r="N2458" s="7">
        <f t="shared" si="465"/>
        <v>2.7143142223358123</v>
      </c>
      <c r="O2458" s="7">
        <f t="shared" si="465"/>
        <v>4.2061920091473635</v>
      </c>
      <c r="P2458" s="7">
        <f t="shared" si="465"/>
        <v>0.3979885031778414</v>
      </c>
      <c r="R2458" s="14"/>
      <c r="S2458" s="14"/>
    </row>
    <row r="2459" spans="1:19">
      <c r="B2459" t="s">
        <v>180</v>
      </c>
      <c r="G2459" s="7">
        <f t="shared" ref="G2459:P2459" si="466">_xlfn.MINIFS(G$3:G$2434,$F$3:$F$2434,$A$2438)</f>
        <v>51.100999999999999</v>
      </c>
      <c r="H2459" s="7">
        <f t="shared" si="466"/>
        <v>2.7015912532806396</v>
      </c>
      <c r="I2459" s="7">
        <f t="shared" si="466"/>
        <v>0.18841174244880701</v>
      </c>
      <c r="J2459" s="6">
        <f t="shared" si="466"/>
        <v>0.27015912532806396</v>
      </c>
      <c r="K2459" s="7">
        <f t="shared" si="466"/>
        <v>0.69691896058789593</v>
      </c>
      <c r="L2459" s="7">
        <f t="shared" si="466"/>
        <v>41.22136268085287</v>
      </c>
      <c r="M2459" s="7">
        <f t="shared" si="466"/>
        <v>0.27622805291692665</v>
      </c>
      <c r="N2459" s="7">
        <f t="shared" si="466"/>
        <v>1.1775733903050438E-2</v>
      </c>
      <c r="O2459" s="7">
        <f t="shared" si="466"/>
        <v>1.5036535207146013</v>
      </c>
      <c r="P2459" s="7">
        <f t="shared" si="466"/>
        <v>0.16021408747083671</v>
      </c>
      <c r="R2459" s="14"/>
      <c r="S2459" s="14"/>
    </row>
    <row r="2460" spans="1:19">
      <c r="B2460" t="s">
        <v>181</v>
      </c>
      <c r="G2460" s="7">
        <f>AVERAGEIF($F$3:$F$2434,$A2438,G$3:G$2434)</f>
        <v>71.986480263157901</v>
      </c>
      <c r="H2460" s="7">
        <f>AVERAGEIF($F$3:$F$2434,$A2438,H$3:H$2434)</f>
        <v>5.4405545873469272</v>
      </c>
      <c r="I2460" s="7">
        <f>AVERAGEIF($F$3:$F$2434,$A2438,I$3:I$2434)</f>
        <v>7.6758998799324054</v>
      </c>
      <c r="J2460" s="6">
        <f>H2460/10</f>
        <v>0.54405545873469274</v>
      </c>
      <c r="K2460" s="7">
        <f>AVERAGEIF($F$3:$F$2434,$A2438,K$3:K$2434)</f>
        <v>0.9708152939945256</v>
      </c>
      <c r="L2460" s="7">
        <f>AVERAGEIF($F$3:$F$2434,$A2438,L$3:L$2434)</f>
        <v>71.216090083116086</v>
      </c>
      <c r="M2460" s="7">
        <f>AVERAGEIF($F$3:$F$2434,$A2438,M$3:M$2434)</f>
        <v>0.5474144131263593</v>
      </c>
      <c r="N2460" s="7">
        <f>AVERAGEIF($F$3:$F$2434,$A2438,N$3:N$2434)</f>
        <v>0.47974374249577534</v>
      </c>
      <c r="O2460" s="7">
        <f>AVERAGEIF($F$3:$F$2434,$A2438,O$3:O$2434)</f>
        <v>1.9716215293073271</v>
      </c>
      <c r="P2460" s="10"/>
    </row>
    <row r="2461" spans="1:19">
      <c r="B2461" t="s">
        <v>182</v>
      </c>
      <c r="G2461" s="13">
        <f>DSTDEV($F$2:$I$2434,G$2,$A$2437:$A$2438)</f>
        <v>8.2042582256239704</v>
      </c>
      <c r="H2461" s="13">
        <f>DSTDEV($F$2:$I$2434,H$2,$A$2437:$A$2438)</f>
        <v>1.1064326707180963</v>
      </c>
      <c r="I2461" s="13">
        <f>DSTDEV($F$2:$I$2434,I$2,$A$2437:$A$2438)</f>
        <v>7.5625224322029938</v>
      </c>
      <c r="J2461" s="6">
        <f>H2461/10</f>
        <v>0.11064326707180963</v>
      </c>
      <c r="K2461" s="13">
        <f t="shared" ref="K2461:N2461" si="467">DSTDEV($F$2:$O$2434,K$2,$A$2437:$A$2438)</f>
        <v>0.11064326707180445</v>
      </c>
      <c r="L2461" s="13">
        <f t="shared" si="467"/>
        <v>14.514980160306676</v>
      </c>
      <c r="M2461" s="13">
        <f t="shared" si="467"/>
        <v>0.13123188570430602</v>
      </c>
      <c r="N2461" s="13">
        <f t="shared" si="467"/>
        <v>0.47265765201268711</v>
      </c>
      <c r="O2461" s="13">
        <f>DSTDEV($F$2:$O$2434,O$2,$A$2437:$A$2438)</f>
        <v>0.4726576520126845</v>
      </c>
    </row>
    <row r="2462" spans="1:19">
      <c r="B2462" t="s">
        <v>183</v>
      </c>
      <c r="G2462" s="13">
        <f>G2460/G2461</f>
        <v>8.774282608307713</v>
      </c>
      <c r="H2462" s="13">
        <f t="shared" ref="H2462:O2462" si="468">H2460/H2461</f>
        <v>4.91720348768796</v>
      </c>
      <c r="I2462" s="13">
        <f t="shared" si="468"/>
        <v>1.0149920147339495</v>
      </c>
      <c r="K2462" s="13">
        <f t="shared" si="468"/>
        <v>8.7742826083081322</v>
      </c>
      <c r="L2462" s="13">
        <f t="shared" si="468"/>
        <v>4.906385630334297</v>
      </c>
      <c r="M2462" s="13">
        <f t="shared" si="468"/>
        <v>4.1713521846344799</v>
      </c>
      <c r="N2462" s="13">
        <f t="shared" si="468"/>
        <v>1.0149920147339495</v>
      </c>
      <c r="O2462" s="13">
        <f t="shared" si="468"/>
        <v>4.1713521846345047</v>
      </c>
    </row>
    <row r="2463" spans="1:19">
      <c r="B2463" t="s">
        <v>184</v>
      </c>
      <c r="G2463" s="13">
        <f>1/G2462</f>
        <v>0.11396943142145601</v>
      </c>
      <c r="H2463" s="13">
        <f>1/H2462</f>
        <v>0.20336762603050093</v>
      </c>
      <c r="I2463" s="13">
        <f>1/I2462</f>
        <v>0.98522942593013485</v>
      </c>
      <c r="K2463" s="13">
        <f>1/K2462</f>
        <v>0.11396943142145055</v>
      </c>
      <c r="L2463" s="13">
        <f t="shared" ref="L2463:O2463" si="469">1/L2462</f>
        <v>0.20381602167945875</v>
      </c>
      <c r="M2463" s="13">
        <f t="shared" si="469"/>
        <v>0.23973041731733477</v>
      </c>
      <c r="N2463" s="13">
        <f t="shared" si="469"/>
        <v>0.98522942593013485</v>
      </c>
      <c r="O2463" s="13">
        <f t="shared" si="469"/>
        <v>0.23973041731733336</v>
      </c>
    </row>
    <row r="2464" spans="1:19">
      <c r="G2464" s="13"/>
      <c r="K2464">
        <f>-J2460+J2461*G2462</f>
        <v>0.42675983525983197</v>
      </c>
      <c r="O2464">
        <f>-N2460+N2461*M2462</f>
        <v>1.4918777868115509</v>
      </c>
    </row>
    <row r="2465" spans="1:12">
      <c r="A2465" s="2" t="s">
        <v>358</v>
      </c>
    </row>
    <row r="2466" spans="1:12">
      <c r="D2466" t="s">
        <v>642</v>
      </c>
      <c r="E2466" s="23" t="str">
        <f>D2466&amp;"2461:"&amp;D2466&amp;2462</f>
        <v>A2461:A2462</v>
      </c>
      <c r="F2466">
        <v>2006</v>
      </c>
      <c r="G2466" s="7">
        <f t="shared" ref="G2466:I2481" ca="1" si="470">DSTDEV($F$2:$I$2434,G$2,INDIRECT($E2466))/AVERAGEIF($F$3:$F$2434,$F2466,G$3:G$2434)</f>
        <v>0.12587024058181318</v>
      </c>
      <c r="H2466" s="7">
        <f t="shared" ca="1" si="470"/>
        <v>0.21665381506701548</v>
      </c>
      <c r="I2466" s="7">
        <f t="shared" ca="1" si="470"/>
        <v>0.93172697678113758</v>
      </c>
      <c r="K2466" s="2" t="s">
        <v>635</v>
      </c>
      <c r="L2466" s="2"/>
    </row>
    <row r="2467" spans="1:12">
      <c r="D2467" t="s">
        <v>643</v>
      </c>
      <c r="E2467" s="23" t="str">
        <f>D2467&amp;"2461:"&amp;D2467&amp;2462</f>
        <v>B2461:B2462</v>
      </c>
      <c r="F2467">
        <v>2007</v>
      </c>
      <c r="G2467" s="7" t="e">
        <f t="shared" ca="1" si="470"/>
        <v>#DIV/0!</v>
      </c>
      <c r="H2467" s="7" t="e">
        <f t="shared" ca="1" si="470"/>
        <v>#DIV/0!</v>
      </c>
      <c r="I2467" s="7" t="e">
        <f t="shared" ca="1" si="470"/>
        <v>#DIV/0!</v>
      </c>
      <c r="K2467" s="2" t="s">
        <v>179</v>
      </c>
      <c r="L2467" s="6">
        <f>MAX(R3:R2434)</f>
        <v>73.971987461082605</v>
      </c>
    </row>
    <row r="2468" spans="1:12">
      <c r="D2468" t="s">
        <v>644</v>
      </c>
      <c r="E2468" s="23" t="str">
        <f t="shared" ref="E2468:E2481" si="471">D2468&amp;"2461:"&amp;D2468&amp;2462</f>
        <v>C2461:C2462</v>
      </c>
      <c r="F2468">
        <v>2008</v>
      </c>
      <c r="G2468" s="7">
        <f t="shared" ca="1" si="470"/>
        <v>0.1246372915037382</v>
      </c>
      <c r="H2468" s="7">
        <f t="shared" ca="1" si="470"/>
        <v>0.20845890311563814</v>
      </c>
      <c r="I2468" s="7">
        <f t="shared" ca="1" si="470"/>
        <v>0.93602056665111721</v>
      </c>
      <c r="K2468" s="2" t="s">
        <v>180</v>
      </c>
      <c r="L2468" s="6">
        <f>MIN(R3:R2434)</f>
        <v>23.412479055879157</v>
      </c>
    </row>
    <row r="2469" spans="1:12">
      <c r="D2469" t="s">
        <v>645</v>
      </c>
      <c r="E2469" s="23" t="str">
        <f t="shared" si="471"/>
        <v>D2461:D2462</v>
      </c>
      <c r="F2469">
        <v>2009</v>
      </c>
      <c r="G2469" s="7">
        <f t="shared" ca="1" si="470"/>
        <v>0.12384699134076879</v>
      </c>
      <c r="H2469" s="7">
        <f t="shared" ca="1" si="470"/>
        <v>0.20484512212327552</v>
      </c>
      <c r="I2469" s="7">
        <f t="shared" ca="1" si="470"/>
        <v>1.004591333462119</v>
      </c>
      <c r="K2469" s="2" t="s">
        <v>359</v>
      </c>
      <c r="L2469" s="7">
        <f>AVERAGEIF($F$3:$F$2434,$A2438,R$3:R$2434)</f>
        <v>47.516460876630759</v>
      </c>
    </row>
    <row r="2470" spans="1:12">
      <c r="D2470" t="s">
        <v>646</v>
      </c>
      <c r="E2470" s="23" t="str">
        <f t="shared" si="471"/>
        <v>E2461:E2462</v>
      </c>
      <c r="F2470">
        <v>2010</v>
      </c>
      <c r="G2470" s="7">
        <f t="shared" ca="1" si="470"/>
        <v>0.12330973547724811</v>
      </c>
      <c r="H2470" s="7">
        <f t="shared" ca="1" si="470"/>
        <v>0.20568426783066329</v>
      </c>
      <c r="I2470" s="7">
        <f t="shared" ca="1" si="470"/>
        <v>0.98610943352776992</v>
      </c>
      <c r="L2470" s="13">
        <f>DSTDEV($F$2:$R$2434,R$2,$A$2285:$A$2438)</f>
        <v>8.7336007531166739</v>
      </c>
    </row>
    <row r="2471" spans="1:12">
      <c r="D2471" t="s">
        <v>647</v>
      </c>
      <c r="E2471" s="23" t="str">
        <f t="shared" si="471"/>
        <v>F2461:F2462</v>
      </c>
      <c r="F2471">
        <v>2011</v>
      </c>
      <c r="G2471" s="7">
        <f t="shared" ca="1" si="470"/>
        <v>0.12248548915009017</v>
      </c>
      <c r="H2471" s="7">
        <f t="shared" ca="1" si="470"/>
        <v>0.20704510817027175</v>
      </c>
      <c r="I2471" s="7">
        <f t="shared" ca="1" si="470"/>
        <v>0.98569864280817276</v>
      </c>
    </row>
    <row r="2472" spans="1:12">
      <c r="D2472" t="s">
        <v>648</v>
      </c>
      <c r="E2472" s="23" t="str">
        <f t="shared" si="471"/>
        <v>G2461:G2462</v>
      </c>
      <c r="F2472">
        <v>2012</v>
      </c>
      <c r="G2472" s="7" t="e">
        <f t="shared" ca="1" si="470"/>
        <v>#DIV/0!</v>
      </c>
      <c r="H2472" s="7" t="e">
        <f t="shared" ca="1" si="470"/>
        <v>#DIV/0!</v>
      </c>
      <c r="I2472" s="7" t="e">
        <f t="shared" ca="1" si="470"/>
        <v>#DIV/0!</v>
      </c>
    </row>
    <row r="2473" spans="1:12">
      <c r="D2473" t="s">
        <v>649</v>
      </c>
      <c r="E2473" s="23" t="str">
        <f t="shared" si="471"/>
        <v>H2461:H2462</v>
      </c>
      <c r="F2473">
        <v>2013</v>
      </c>
      <c r="G2473" s="7">
        <f t="shared" ca="1" si="470"/>
        <v>0.12130280882981445</v>
      </c>
      <c r="H2473" s="7">
        <f t="shared" ca="1" si="470"/>
        <v>0.20631698488458547</v>
      </c>
      <c r="I2473" s="7">
        <f t="shared" ca="1" si="470"/>
        <v>0.98590855345057482</v>
      </c>
    </row>
    <row r="2474" spans="1:12">
      <c r="D2474" t="s">
        <v>650</v>
      </c>
      <c r="E2474" s="23" t="str">
        <f t="shared" si="471"/>
        <v>I2461:I2462</v>
      </c>
      <c r="F2474">
        <v>2014</v>
      </c>
      <c r="G2474" s="7">
        <f t="shared" ca="1" si="470"/>
        <v>0.12082004661785654</v>
      </c>
      <c r="H2474" s="7">
        <f t="shared" ca="1" si="470"/>
        <v>0.20749486481861773</v>
      </c>
      <c r="I2474" s="7">
        <f t="shared" ca="1" si="470"/>
        <v>0.99589388056716888</v>
      </c>
    </row>
    <row r="2475" spans="1:12">
      <c r="D2475" t="s">
        <v>651</v>
      </c>
      <c r="E2475" s="23" t="str">
        <f t="shared" si="471"/>
        <v>J2461:J2462</v>
      </c>
      <c r="F2475">
        <v>2015</v>
      </c>
      <c r="G2475" s="7">
        <f t="shared" ca="1" si="470"/>
        <v>0.12042920692984069</v>
      </c>
      <c r="H2475" s="7">
        <f t="shared" ca="1" si="470"/>
        <v>0.2068524277568419</v>
      </c>
      <c r="I2475" s="7">
        <f t="shared" ca="1" si="470"/>
        <v>0.99828156565786685</v>
      </c>
    </row>
    <row r="2476" spans="1:12">
      <c r="D2476" t="s">
        <v>652</v>
      </c>
      <c r="E2476" s="23" t="str">
        <f t="shared" si="471"/>
        <v>K2461:K2462</v>
      </c>
      <c r="F2476">
        <v>2016</v>
      </c>
      <c r="G2476" s="7">
        <f t="shared" ca="1" si="470"/>
        <v>0.11989200215667312</v>
      </c>
      <c r="H2476" s="7">
        <f t="shared" ca="1" si="470"/>
        <v>0.20792130517928434</v>
      </c>
      <c r="I2476" s="7">
        <f t="shared" ca="1" si="470"/>
        <v>1.0075181304071048</v>
      </c>
    </row>
    <row r="2477" spans="1:12">
      <c r="D2477" t="s">
        <v>653</v>
      </c>
      <c r="E2477" s="23" t="str">
        <f t="shared" si="471"/>
        <v>L2461:L2462</v>
      </c>
      <c r="F2477">
        <v>2017</v>
      </c>
      <c r="G2477" s="7">
        <f t="shared" ca="1" si="470"/>
        <v>0.11947271071900285</v>
      </c>
      <c r="H2477" s="7">
        <f t="shared" ca="1" si="470"/>
        <v>0.20490090038176736</v>
      </c>
      <c r="I2477" s="7">
        <f t="shared" ca="1" si="470"/>
        <v>1.0048963471888255</v>
      </c>
    </row>
    <row r="2478" spans="1:12">
      <c r="D2478" t="s">
        <v>654</v>
      </c>
      <c r="E2478" s="23" t="str">
        <f t="shared" si="471"/>
        <v>M2461:M2462</v>
      </c>
      <c r="F2478">
        <v>2018</v>
      </c>
      <c r="G2478" s="7">
        <f t="shared" ca="1" si="470"/>
        <v>0.11913941986551257</v>
      </c>
      <c r="H2478" s="7">
        <f t="shared" ca="1" si="470"/>
        <v>0.2036292664737416</v>
      </c>
      <c r="I2478" s="7">
        <f t="shared" ca="1" si="470"/>
        <v>0.99020728341614006</v>
      </c>
    </row>
    <row r="2479" spans="1:12">
      <c r="D2479" t="s">
        <v>655</v>
      </c>
      <c r="E2479" s="23" t="str">
        <f t="shared" si="471"/>
        <v>N2461:N2462</v>
      </c>
      <c r="F2479">
        <v>2019</v>
      </c>
      <c r="G2479" s="7">
        <f t="shared" ca="1" si="470"/>
        <v>0.11874835897835062</v>
      </c>
      <c r="H2479" s="7">
        <f t="shared" ca="1" si="470"/>
        <v>0.20195703480321853</v>
      </c>
      <c r="I2479" s="7">
        <f t="shared" ca="1" si="470"/>
        <v>0.99935270506837681</v>
      </c>
    </row>
    <row r="2480" spans="1:12">
      <c r="D2480" t="s">
        <v>656</v>
      </c>
      <c r="E2480" s="23" t="str">
        <f t="shared" si="471"/>
        <v>O2461:O2462</v>
      </c>
      <c r="F2480">
        <v>2020</v>
      </c>
      <c r="G2480" s="7">
        <f t="shared" ca="1" si="470"/>
        <v>0.12000659339419795</v>
      </c>
      <c r="H2480" s="7">
        <f t="shared" ca="1" si="470"/>
        <v>0.20343998334723551</v>
      </c>
      <c r="I2480" s="7">
        <f t="shared" ca="1" si="470"/>
        <v>1.083056219271828</v>
      </c>
    </row>
    <row r="2481" spans="4:9">
      <c r="D2481" t="s">
        <v>657</v>
      </c>
      <c r="E2481" s="23" t="str">
        <f t="shared" si="471"/>
        <v>P2461:P2462</v>
      </c>
      <c r="F2481">
        <v>2021</v>
      </c>
      <c r="G2481" s="7">
        <f t="shared" ca="1" si="470"/>
        <v>0.12087978522466609</v>
      </c>
      <c r="H2481" s="7">
        <f t="shared" ca="1" si="470"/>
        <v>0.20495859576130326</v>
      </c>
      <c r="I2481" s="7">
        <f t="shared" ca="1" si="470"/>
        <v>1.0505195220737178</v>
      </c>
    </row>
    <row r="2482" spans="4:9">
      <c r="E2482" s="23"/>
    </row>
    <row r="2483" spans="4:9">
      <c r="F2483" t="s">
        <v>359</v>
      </c>
      <c r="G2483" s="7" t="e">
        <f ca="1">AVERAGE(G2466:G2481)</f>
        <v>#DIV/0!</v>
      </c>
      <c r="H2483" s="7" t="e">
        <f t="shared" ref="H2483:I2483" ca="1" si="472">AVERAGE(H2466:H2481)</f>
        <v>#DIV/0!</v>
      </c>
      <c r="I2483" s="7" t="e">
        <f t="shared" ca="1" si="472"/>
        <v>#DIV/0!</v>
      </c>
    </row>
    <row r="2485" spans="4:9">
      <c r="G2485" s="6">
        <f>MAX(G3:G2434)</f>
        <v>85.472999999999999</v>
      </c>
      <c r="H2485" s="6">
        <f t="shared" ref="H2485:I2485" si="473">MAX(H3:H2434)</f>
        <v>7.9708919525146484</v>
      </c>
      <c r="I2485" s="6">
        <f t="shared" si="473"/>
        <v>49.812431335449197</v>
      </c>
    </row>
    <row r="2486" spans="4:9">
      <c r="G2486" s="6">
        <f>MIN(G3:G2434)</f>
        <v>42.914000000000001</v>
      </c>
      <c r="H2486" s="6">
        <f t="shared" ref="H2486:I2486" si="474">MIN(H3:H2434)</f>
        <v>2.1788094043731689</v>
      </c>
      <c r="I2486" s="6">
        <f t="shared" si="474"/>
        <v>0.11772139370441401</v>
      </c>
    </row>
    <row r="2488" spans="4:9">
      <c r="F2488" t="s">
        <v>640</v>
      </c>
      <c r="G2488" s="7">
        <f>CORREL(G3:G2434,$R$3:$R$2434)</f>
        <v>0.58270016910650746</v>
      </c>
      <c r="H2488" s="7">
        <f t="shared" ref="H2488:I2488" si="475">CORREL(H3:H2434,$R$3:$R$2434)</f>
        <v>0.59405950369059191</v>
      </c>
      <c r="I2488" s="7">
        <f t="shared" si="475"/>
        <v>-0.15877171029113393</v>
      </c>
    </row>
  </sheetData>
  <autoFilter ref="A2:U2434" xr:uid="{306DA80B-41B7-40D0-AB90-0D348B7CD9F1}">
    <sortState xmlns:xlrd2="http://schemas.microsoft.com/office/spreadsheetml/2017/richdata2" ref="A3:U2434">
      <sortCondition descending="1" ref="F2:F2434"/>
    </sortState>
  </autoFilter>
  <conditionalFormatting sqref="G3:G2434">
    <cfRule type="cellIs" dxfId="7" priority="6" operator="lessThan">
      <formula>65</formula>
    </cfRule>
    <cfRule type="cellIs" dxfId="6" priority="7" operator="greaterThan">
      <formula>75</formula>
    </cfRule>
  </conditionalFormatting>
  <conditionalFormatting sqref="G3:I2434">
    <cfRule type="cellIs" dxfId="5" priority="1" stopIfTrue="1" operator="equal">
      <formula>"ERR"</formula>
    </cfRule>
    <cfRule type="containsBlanks" dxfId="4" priority="2" stopIfTrue="1">
      <formula>LEN(TRIM(G3))=0</formula>
    </cfRule>
  </conditionalFormatting>
  <conditionalFormatting sqref="H3:H2434">
    <cfRule type="cellIs" dxfId="3" priority="5" operator="lessThan">
      <formula>5</formula>
    </cfRule>
    <cfRule type="cellIs" dxfId="2" priority="8" operator="greaterThan">
      <formula>5.99999</formula>
    </cfRule>
  </conditionalFormatting>
  <conditionalFormatting sqref="I3:I2434">
    <cfRule type="cellIs" dxfId="1" priority="3" operator="greaterThan">
      <formula>2*T3</formula>
    </cfRule>
    <cfRule type="cellIs" dxfId="0" priority="4" operator="lessThan">
      <formula>T3</formula>
    </cfRule>
  </conditionalFormatting>
  <dataValidations count="1">
    <dataValidation type="list" allowBlank="1" showInputMessage="1" showErrorMessage="1" sqref="A2438" xr:uid="{0D6BD257-D4D8-42D8-944C-83D8667D48D7}">
      <formula1>$B$2440:$B$2455</formula1>
    </dataValidation>
  </dataValidation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0C81B-354C-42FF-AED7-CE8542B3F162}">
  <dimension ref="A1:B6"/>
  <sheetViews>
    <sheetView workbookViewId="0">
      <selection activeCell="A2" sqref="A2"/>
    </sheetView>
  </sheetViews>
  <sheetFormatPr defaultColWidth="8.81640625" defaultRowHeight="14.5"/>
  <sheetData>
    <row r="1" spans="1:2">
      <c r="A1" t="s">
        <v>196</v>
      </c>
    </row>
    <row r="3" spans="1:2">
      <c r="A3" t="s">
        <v>197</v>
      </c>
      <c r="B3">
        <v>2.93</v>
      </c>
    </row>
    <row r="4" spans="1:2">
      <c r="A4" t="s">
        <v>198</v>
      </c>
      <c r="B4">
        <v>4.38</v>
      </c>
    </row>
    <row r="5" spans="1:2">
      <c r="A5" t="s">
        <v>199</v>
      </c>
      <c r="B5">
        <v>73.349999999999994</v>
      </c>
    </row>
    <row r="6" spans="1:2">
      <c r="A6" t="s">
        <v>200</v>
      </c>
      <c r="B6">
        <v>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D04739AF6B221D45B46DA3F407F8B80F" ma:contentTypeVersion="18" ma:contentTypeDescription="Ein neues Dokument erstellen." ma:contentTypeScope="" ma:versionID="9609a8e1fed1f1fce6620365fa83f0c1">
  <xsd:schema xmlns:xsd="http://www.w3.org/2001/XMLSchema" xmlns:xs="http://www.w3.org/2001/XMLSchema" xmlns:p="http://schemas.microsoft.com/office/2006/metadata/properties" xmlns:ns2="19102fbe-5a6d-4528-a444-4b30edee384c" xmlns:ns3="a169278e-57cb-4944-a49a-3b3d56d241ec" targetNamespace="http://schemas.microsoft.com/office/2006/metadata/properties" ma:root="true" ma:fieldsID="c945dba6b4b2a00969b969a3d0820e18" ns2:_="" ns3:_="">
    <xsd:import namespace="19102fbe-5a6d-4528-a444-4b30edee384c"/>
    <xsd:import namespace="a169278e-57cb-4944-a49a-3b3d56d241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102fbe-5a6d-4528-a444-4b30edee38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Bildmarkierungen" ma:readOnly="false" ma:fieldId="{5cf76f15-5ced-4ddc-b409-7134ff3c332f}" ma:taxonomyMulti="true" ma:sspId="099a45a9-6ab7-4757-b5ac-6ee48a04e25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169278e-57cb-4944-a49a-3b3d56d241ec" elementFormDefault="qualified">
    <xsd:import namespace="http://schemas.microsoft.com/office/2006/documentManagement/types"/>
    <xsd:import namespace="http://schemas.microsoft.com/office/infopath/2007/PartnerControls"/>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element name="TaxCatchAll" ma:index="23" nillable="true" ma:displayName="Taxonomy Catch All Column" ma:hidden="true" ma:list="{3949a1ff-6ecc-40c3-93c1-dc41b7329b87}" ma:internalName="TaxCatchAll" ma:showField="CatchAllData" ma:web="a169278e-57cb-4944-a49a-3b3d56d241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a169278e-57cb-4944-a49a-3b3d56d241ec" xsi:nil="true"/>
    <lcf76f155ced4ddcb4097134ff3c332f xmlns="19102fbe-5a6d-4528-a444-4b30edee384c">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C9D0FC-A68E-44D5-9068-DE39DBBD53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102fbe-5a6d-4528-a444-4b30edee384c"/>
    <ds:schemaRef ds:uri="a169278e-57cb-4944-a49a-3b3d56d241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6B8E821-B166-4282-BAE3-44A337D657E8}">
  <ds:schemaRefs>
    <ds:schemaRef ds:uri="19102fbe-5a6d-4528-a444-4b30edee384c"/>
    <ds:schemaRef ds:uri="http://purl.org/dc/elements/1.1/"/>
    <ds:schemaRef ds:uri="http://schemas.microsoft.com/office/2006/metadata/properties"/>
    <ds:schemaRef ds:uri="http://purl.org/dc/terms/"/>
    <ds:schemaRef ds:uri="a169278e-57cb-4944-a49a-3b3d56d241ec"/>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2CEFA2CB-9B78-4014-B8C8-143194BBB3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Worksheets</vt:lpstr>
      </vt:variant>
      <vt:variant>
        <vt:i4>13</vt:i4>
      </vt:variant>
      <vt:variant>
        <vt:lpstr>Charts</vt:lpstr>
      </vt:variant>
      <vt:variant>
        <vt:i4>2</vt:i4>
      </vt:variant>
      <vt:variant>
        <vt:lpstr>Named Ranges</vt:lpstr>
      </vt:variant>
      <vt:variant>
        <vt:i4>4</vt:i4>
      </vt:variant>
    </vt:vector>
  </HeadingPairs>
  <TitlesOfParts>
    <vt:vector size="19" baseType="lpstr">
      <vt:lpstr>Intro</vt:lpstr>
      <vt:lpstr>1. All countries</vt:lpstr>
      <vt:lpstr>2. Country Grapher</vt:lpstr>
      <vt:lpstr>5. Income groups</vt:lpstr>
      <vt:lpstr>6. Data Sources</vt:lpstr>
      <vt:lpstr>Cont data</vt:lpstr>
      <vt:lpstr>All Data</vt:lpstr>
      <vt:lpstr>Old Calcs</vt:lpstr>
      <vt:lpstr>Old coeffs</vt:lpstr>
      <vt:lpstr>WB GDP</vt:lpstr>
      <vt:lpstr>country codes</vt:lpstr>
      <vt:lpstr>Year_lookup</vt:lpstr>
      <vt:lpstr>inequality countries</vt:lpstr>
      <vt:lpstr>3. Regions Graph</vt:lpstr>
      <vt:lpstr>4. Selected countries</vt:lpstr>
      <vt:lpstr>'Old coeffs'!alpha</vt:lpstr>
      <vt:lpstr>'Old coeffs'!beta</vt:lpstr>
      <vt:lpstr>'Old coeffs'!phi</vt:lpstr>
      <vt:lpstr>'Old coeffs'!pi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Saamah</dc:creator>
  <cp:keywords/>
  <dc:description/>
  <cp:lastModifiedBy>Mou, Hao</cp:lastModifiedBy>
  <cp:revision/>
  <dcterms:created xsi:type="dcterms:W3CDTF">2021-05-27T08:31:35Z</dcterms:created>
  <dcterms:modified xsi:type="dcterms:W3CDTF">2024-09-20T00:16:26Z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0x010100D04739AF6B221D45B46DA3F407F8B80F</vt:lpwstr>
  </property>
</Properties>
</file>